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0265fabef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净值底稿" sheetId="1" r:id="R917f09e50afb472b"/>
    <x:sheet xmlns:r="http://schemas.openxmlformats.org/officeDocument/2006/relationships" name="2080回测" sheetId="2" r:id="Rf286abb5c6ad4a43"/>
  </x:sheets>
</x:workbook>
</file>

<file path=xl/sharedStrings.xml><?xml version="1.0" encoding="utf-8"?>
<x:sst xmlns:x="http://schemas.openxmlformats.org/spreadsheetml/2006/main">
  <x:si>
    <x:t xml:space="preserve">HSSCSOY.HK</x:t>
  </x:si>
  <x:si>
    <x:t xml:space="preserve">000852.SH</x:t>
  </x:si>
  <x:si>
    <x:t xml:space="preserve">932000.CSI</x:t>
  </x:si>
  <x:si>
    <x:t xml:space="preserve">代码</x:t>
  </x:si>
  <x:si>
    <x:t xml:space="preserve">000940.OF</x:t>
  </x:si>
  <x:si>
    <x:t xml:space="preserve">001513.OF</x:t>
  </x:si>
  <x:si>
    <x:t xml:space="preserve">001480.OF</x:t>
  </x:si>
  <x:si>
    <x:t xml:space="preserve">001323.OF</x:t>
  </x:si>
  <x:si>
    <x:t xml:space="preserve">007466.OF</x:t>
  </x:si>
  <x:si>
    <x:t xml:space="preserve">090010.OF</x:t>
  </x:si>
  <x:si>
    <x:t xml:space="preserve">020866.OF</x:t>
  </x:si>
  <x:si>
    <x:t xml:space="preserve">090007.OF</x:t>
  </x:si>
  <x:si>
    <x:t xml:space="preserve">161222.OF</x:t>
  </x:si>
  <x:si>
    <x:t xml:space="preserve">003957.OF</x:t>
  </x:si>
  <x:si>
    <x:t xml:space="preserve">007044.OF</x:t>
  </x:si>
  <x:si>
    <x:t xml:space="preserve">001556.OF</x:t>
  </x:si>
  <x:si>
    <x:t xml:space="preserve">006593.OF</x:t>
  </x:si>
  <x:si>
    <x:t xml:space="preserve">017953.OF</x:t>
  </x:si>
  <x:si>
    <x:t xml:space="preserve">015867.OF</x:t>
  </x:si>
  <x:si>
    <x:t xml:space="preserve">019923.OF</x:t>
  </x:si>
  <x:si>
    <x:t xml:space="preserve">019918.OF</x:t>
  </x:si>
  <x:si>
    <x:t xml:space="preserve">161119.OF</x:t>
  </x:si>
  <x:si>
    <x:t xml:space="preserve">000216.OF</x:t>
  </x:si>
  <x:si>
    <x:t xml:space="preserve">日期</x:t>
  </x:si>
  <x:si>
    <x:t xml:space="preserve">富国曹晋</x:t>
  </x:si>
  <x:si>
    <x:t xml:space="preserve">易方达郑希</x:t>
  </x:si>
  <x:si>
    <x:t xml:space="preserve">财通金梓才</x:t>
  </x:si>
  <x:si>
    <x:t xml:space="preserve">东吴刘元海</x:t>
  </x:si>
  <x:si>
    <x:t xml:space="preserve">产业趋势</x:t>
  </x:si>
  <x:si>
    <x:t xml:space="preserve">红利低波</x:t>
  </x:si>
  <x:si>
    <x:t xml:space="preserve">中证红利</x:t>
  </x:si>
  <x:si>
    <x:r>
      <x:rPr>
        <x:sz val="1100"/>
        <x:color rgb="FF000000"/>
        <x:rFont val="Linux Libertine G"/>
        <x:family val="2"/>
      </x:rPr>
      <x:t xml:space="preserve">华安恒生港股通中国央企红利</x:t>
    </x:r>
    <x:r>
      <x:rPr>
        <x:sz val="1100"/>
        <x:color rgb="FF000000"/>
        <x:rFont val="宋体"/>
        <x:family val="3"/>
      </x:rPr>
      <x:t xml:space="preserve">ETF</x:t>
    </x:r>
    <x:r>
      <x:rPr>
        <x:sz val="1100"/>
        <x:color rgb="FF000000"/>
        <x:rFont val="Linux Libertine G"/>
        <x:family val="2"/>
      </x:rPr>
      <x:t xml:space="preserve">发起式联接</x:t>
    </x:r>
    <x:r>
      <x:rPr>
        <x:sz val="1100"/>
        <x:color rgb="FF000000"/>
        <x:rFont val="宋体"/>
        <x:family val="3"/>
      </x:rPr>
      <x:t xml:space="preserve">A</x:t>
    </x:r>
  </x:si>
  <x:si>
    <x:t xml:space="preserve">大成徐彦</x:t>
  </x:si>
  <x:si>
    <x:t xml:space="preserve">国投瑞银綦缚鹏</x:t>
  </x:si>
  <x:si>
    <x:r>
      <x:rPr>
        <x:sz val="1100"/>
        <x:color rgb="FF000000"/>
        <x:rFont val="Linux Libertine G"/>
        <x:family val="2"/>
      </x:rPr>
      <x:t xml:space="preserve">安信量化精选沪深</x:t>
    </x:r>
    <x:r>
      <x:rPr>
        <x:sz val="1100"/>
        <x:color rgb="FF000000"/>
        <x:rFont val="宋体"/>
        <x:family val="3"/>
      </x:rPr>
      <x:t xml:space="preserve">300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</x:si>
  <x:si>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博道沪深</x:t>
    </x:r>
    <x:r>
      <x:rPr>
        <x:sz val="1100"/>
        <x:color rgb="FF000000"/>
        <x:rFont val="宋体"/>
        <x:family val="3"/>
      </x:rPr>
      <x:t xml:space="preserve">300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</x:si>
  <x:si>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天弘中证</x:t>
    </x:r>
    <x:r>
      <x:rPr>
        <x:sz val="1100"/>
        <x:color rgb="FF000000"/>
        <x:rFont val="宋体"/>
        <x:family val="3"/>
      </x:rPr>
      <x:t xml:space="preserve">500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</x:si>
  <x:si>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博道中证</x:t>
    </x:r>
    <x:r>
      <x:rPr>
        <x:sz val="1100"/>
        <x:color rgb="FF000000"/>
        <x:rFont val="宋体"/>
        <x:family val="3"/>
      </x:rPr>
      <x:t xml:space="preserve">500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</x:si>
  <x:si>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汇添富中证</x:t>
    </x:r>
    <x:r>
      <x:rPr>
        <x:sz val="1100"/>
        <x:color rgb="FF000000"/>
        <x:rFont val="宋体"/>
        <x:family val="3"/>
      </x:rPr>
      <x:t xml:space="preserve">1000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</x:si>
  <x:si>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国泰海通中证</x:t>
    </x:r>
    <x:r>
      <x:rPr>
        <x:sz val="1100"/>
        <x:color rgb="FF000000"/>
        <x:rFont val="宋体"/>
        <x:family val="3"/>
      </x:rPr>
      <x:t xml:space="preserve">1000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</x:si>
  <x:si>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华泰柏瑞中证</x:t>
    </x:r>
    <x:r>
      <x:rPr>
        <x:sz val="1100"/>
        <x:color rgb="FF000000"/>
        <x:rFont val="宋体"/>
        <x:family val="3"/>
      </x:rPr>
      <x:t xml:space="preserve">2000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</x:si>
  <x:si>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r>
      <x:rPr>
        <x:sz val="1100"/>
        <x:color rgb="FF000000"/>
        <x:rFont val="Linux Libertine G"/>
        <x:family val="2"/>
      </x:rPr>
      <x:t xml:space="preserve">招商中证</x:t>
    </x:r>
    <x:r>
      <x:rPr>
        <x:sz val="1100"/>
        <x:color rgb="FF000000"/>
        <x:rFont val="宋体"/>
        <x:family val="3"/>
      </x:rPr>
      <x:t xml:space="preserve">2000</x:t>
    </x:r>
    <x:r>
      <x:rPr>
        <x:sz val="1100"/>
        <x:color rgb="FF000000"/>
        <x:rFont val="Linux Libertine G"/>
        <x:family val="2"/>
      </x:rPr>
      <x:t xml:space="preserve">指数增强</x:t>
    </x:r>
    <x:r>
      <x:rPr>
        <x:sz val="1100"/>
        <x:color rgb="FF000000"/>
        <x:rFont val="宋体"/>
        <x:family val="3"/>
      </x:rPr>
      <x:t xml:space="preserve">A</x:t>
    </x:r>
  </x:si>
  <x:si>
    <x:t xml:space="preserve">指增组合</x:t>
  </x:si>
  <x:si>
    <x:t xml:space="preserve">中债新综合</x:t>
  </x:si>
  <x:si>
    <x:t xml:space="preserve">华安黄金</x:t>
  </x:si>
  <x:si>
    <x:t xml:space="preserve">初始配置</x:t>
  </x:si>
  <x:si>
    <x:t xml:space="preserve">再平衡参数</x:t>
  </x:si>
  <x:si>
    <x:t xml:space="preserve">费率与绩效参数</x:t>
  </x:si>
  <x:si>
    <x:t xml:space="preserve">模型检查与口径</x:t>
  </x:si>
  <x:si>
    <x:t xml:space="preserve">权益目标权重</x:t>
  </x:si>
  <x:si>
    <x:t xml:space="preserve">年化费率</x:t>
  </x:si>
  <x:si>
    <x:t xml:space="preserve">初始权重合计</x:t>
  </x:si>
  <x:si>
    <x:r>
      <x:rPr>
        <x:sz val="1100"/>
        <x:color theme="1"/>
        <x:rFont val="Linux Libertine G"/>
        <x:family val="2"/>
      </x:rPr>
      <x:t xml:space="preserve">应为</x:t>
    </x:r>
    <x:r>
      <x:rPr>
        <x:sz val="1100"/>
        <x:color theme="1"/>
        <x:rFont val="宋体"/>
      </x:rPr>
      <x:t xml:space="preserve">100%</x:t>
    </x:r>
  </x:si>
  <x:si>
    <x:t xml:space="preserve">权益下限</x:t>
  </x:si>
  <x:si>
    <x:t xml:space="preserve">年化交易日</x:t>
  </x:si>
  <x:si>
    <x:t xml:space="preserve">阈值关系</x:t>
  </x:si>
  <x:si>
    <x:r>
      <x:rPr>
        <x:sz val="1100"/>
        <x:color theme="1"/>
        <x:rFont val="Linux Libertine G"/>
        <x:family val="2"/>
      </x:rPr>
      <x:t xml:space="preserve">下限 </x:t>
    </x:r>
    <x:r>
      <x:rPr>
        <x:sz val="1100"/>
        <x:color theme="1"/>
        <x:rFont val="宋体"/>
      </x:rPr>
      <x:t xml:space="preserve">&lt; </x:t>
    </x:r>
    <x:r>
      <x:rPr>
        <x:sz val="1100"/>
        <x:color theme="1"/>
        <x:rFont val="Linux Libertine G"/>
        <x:family val="2"/>
      </x:rPr>
      <x:t xml:space="preserve">目标 </x:t>
    </x:r>
    <x:r>
      <x:rPr>
        <x:sz val="1100"/>
        <x:color theme="1"/>
        <x:rFont val="宋体"/>
      </x:rPr>
      <x:t xml:space="preserve">&lt; </x:t>
    </x:r>
    <x:r>
      <x:rPr>
        <x:sz val="1100"/>
        <x:color theme="1"/>
        <x:rFont val="Linux Libertine G"/>
        <x:family val="2"/>
      </x:rPr>
      <x:t xml:space="preserve">上限</x:t>
    </x:r>
  </x:si>
  <x:si>
    <x:t xml:space="preserve">权益上限</x:t>
  </x:si>
  <x:si>
    <x:t xml:space="preserve">无风险收益率</x:t>
  </x:si>
  <x:si>
    <x:t xml:space="preserve">黄色数据完整性</x:t>
  </x:si>
  <x:si>
    <x:t xml:space="preserve">四列全为正数</x:t>
  </x:si>
  <x:si>
    <x:t xml:space="preserve">最短间隔（日）</x:t>
  </x:si>
  <x:si>
    <x:t xml:space="preserve">计费日基准</x:t>
  </x:si>
  <x:si>
    <x:t xml:space="preserve">模型状态</x:t>
  </x:si>
  <x:si>
    <x:r>
      <x:rPr>
        <x:sz val="1100"/>
        <x:color theme="1"/>
        <x:rFont val="Linux Libertine G"/>
        <x:family val="2"/>
      </x:rPr>
      <x:t xml:space="preserve">仅</x:t>
    </x:r>
    <x:r>
      <x:rPr>
        <x:sz val="1100"/>
        <x:color theme="1"/>
        <x:rFont val="宋体"/>
      </x:rPr>
      <x:t xml:space="preserve">OK</x:t>
    </x:r>
    <x:r>
      <x:rPr>
        <x:sz val="1100"/>
        <x:color theme="1"/>
        <x:rFont val="Linux Libertine G"/>
        <x:family val="2"/>
      </x:rPr>
      <x:t xml:space="preserve">时使用结果</x:t>
    </x:r>
  </x:si>
  <x:si>
    <x:t xml:space="preserve">可编辑说明：黄底蓝字为参数输入；绿字为对“净值底稿”的链接；黑字为计算公式。绩效及图表会随参数自动更新。</x:t>
  </x:si>
  <x:si>
    <x:t xml:space="preserve">组合整体绩效</x:t>
  </x:si>
  <x:si>
    <x:t xml:space="preserve">累计收益率</x:t>
  </x:si>
  <x:si>
    <x:t xml:space="preserve">算术年化收益率</x:t>
  </x:si>
  <x:si>
    <x:t xml:space="preserve">年化波动率</x:t>
  </x:si>
  <x:si>
    <x:t xml:space="preserve">最大回撤</x:t>
  </x:si>
  <x:si>
    <x:t xml:space="preserve">Sharpe Ratio</x:t>
  </x:si>
  <x:si>
    <x:t xml:space="preserve">Calmar Ratio</x:t>
  </x:si>
  <x:si>
    <x:t xml:space="preserve">动平衡统计</x:t>
  </x:si>
  <x:si>
    <x:t xml:space="preserve">定幅动平衡</x:t>
  </x:si>
  <x:si>
    <x:t xml:space="preserve">季度权益动平衡</x:t>
  </x:si>
  <x:si>
    <x:t xml:space="preserve">年末定期动平衡</x:t>
  </x:si>
  <x:si>
    <x:t xml:space="preserve">期末权益权重</x:t>
  </x:si>
  <x:si>
    <x:t xml:space="preserve">期末费后净值</x:t>
  </x:si>
  <x:si>
    <x:r>
      <x:rPr>
        <x:sz val="1100"/>
        <x:color theme="1"/>
        <x:rFont val="Linux Libertine G"/>
        <x:family val="2"/>
      </x:rPr>
      <x:t xml:space="preserve">数据来源：嘉实财富，</x:t>
    </x:r>
    <x:r>
      <x:rPr>
        <x:sz val="1100"/>
        <x:color theme="1"/>
        <x:rFont val="微软雅黑 Light"/>
        <x:family val="2"/>
      </x:rPr>
      <x:t xml:space="preserve">Ifind</x:t>
    </x:r>
    <x:r>
      <x:rPr>
        <x:sz val="1100"/>
        <x:color theme="1"/>
        <x:rFont val="Linux Libertine G"/>
        <x:family val="2"/>
      </x:rPr>
      <x:t xml:space="preserve">，回测周期为</x:t>
    </x:r>
    <x:r>
      <x:rPr>
        <x:sz val="1100"/>
        <x:color theme="1"/>
        <x:rFont val="微软雅黑 Light"/>
        <x:family val="2"/>
      </x:rPr>
      <x:t xml:space="preserve">2020/1/1-2026/8/31</x:t>
    </x:r>
  </x:si>
  <x:si>
    <x:t xml:space="preserve">年度收益与月度胜率</x:t>
  </x:si>
  <x:si>
    <x:t xml:space="preserve">年份</x:t>
  </x:si>
  <x:si>
    <x:r>
      <x:rPr>
        <x:b/>
        <x:sz val="1100"/>
        <x:color rgb="FFFFFFFF"/>
        <x:rFont val="微软雅黑"/>
        <x:family val="2"/>
      </x:rPr>
      <x:t xml:space="preserve">1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</x:si>
  <x:si>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2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</x:si>
  <x:si>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3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</x:si>
  <x:si>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4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</x:si>
  <x:si>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5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</x:si>
  <x:si>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6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</x:si>
  <x:si>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7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</x:si>
  <x:si>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8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</x:si>
  <x:si>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9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</x:si>
  <x:si>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10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</x:si>
  <x:si>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11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</x:si>
  <x:si>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r>
      <x:rPr>
        <x:b/>
        <x:sz val="1100"/>
        <x:color rgb="FFFFFFFF"/>
        <x:rFont val="微软雅黑"/>
        <x:family val="2"/>
      </x:rPr>
      <x:t xml:space="preserve">12</x:t>
    </x:r>
    <x:r>
      <x:rPr>
        <x:b/>
        <x:sz val="1100"/>
        <x:color rgb="FFFFFFFF"/>
        <x:rFont val="Linux Libertine G"/>
        <x:family val="2"/>
      </x:rPr>
      <x:t xml:space="preserve">月</x:t>
    </x:r>
  </x:si>
  <x:si>
    <x:t xml:space="preserve">年收益</x:t>
  </x:si>
  <x:si>
    <x:t xml:space="preserve">月胜率</x:t>
  </x:si>
  <x:si>
    <x:t xml:space="preserve">成立以来</x:t>
  </x:si>
  <x:si>
    <x:t xml:space="preserve">逐日回测计算（全公式，可追溯）</x:t>
  </x:si>
  <x:si>
    <x:t xml:space="preserve">流程：读取黄色净值→计算单资产日收益→当日涨跌后权重→再平衡判断→持仓调整→按实际日历天数扣费→费后净值与回撤。</x:t>
  </x:si>
  <x:si>
    <x:t xml:space="preserve">产业净值</x:t>
  </x:si>
  <x:si>
    <x:t xml:space="preserve">指增净值</x:t>
  </x:si>
  <x:si>
    <x:t xml:space="preserve">中债净值</x:t>
  </x:si>
  <x:si>
    <x:t xml:space="preserve">黄金净值</x:t>
  </x:si>
  <x:si>
    <x:t xml:space="preserve">产业日收益</x:t>
  </x:si>
  <x:si>
    <x:t xml:space="preserve">指增日收益</x:t>
  </x:si>
  <x:si>
    <x:t xml:space="preserve">中债日收益</x:t>
  </x:si>
  <x:si>
    <x:t xml:space="preserve">黄金日收益</x:t>
  </x:si>
  <x:si>
    <x:t xml:space="preserve">产业调前持仓</x:t>
  </x:si>
  <x:si>
    <x:t xml:space="preserve">指增调前持仓</x:t>
  </x:si>
  <x:si>
    <x:t xml:space="preserve">中债调前持仓</x:t>
  </x:si>
  <x:si>
    <x:t xml:space="preserve">黄金调前持仓</x:t>
  </x:si>
  <x:si>
    <x:t xml:space="preserve">费前组合价值</x:t>
  </x:si>
  <x:si>
    <x:t xml:space="preserve">调前权益权重</x:t>
  </x:si>
  <x:si>
    <x:t xml:space="preserve">年末标记</x:t>
  </x:si>
  <x:si>
    <x:t xml:space="preserve">季末标记</x:t>
  </x:si>
  <x:si>
    <x:t xml:space="preserve">动态触发</x:t>
  </x:si>
  <x:si>
    <x:t xml:space="preserve">间隔允许</x:t>
  </x:si>
  <x:si>
    <x:t xml:space="preserve">再平衡动作</x:t>
  </x:si>
  <x:si>
    <x:t xml:space="preserve">产业调后费前</x:t>
  </x:si>
  <x:si>
    <x:t xml:space="preserve">指增调后费前</x:t>
  </x:si>
  <x:si>
    <x:t xml:space="preserve">中债调后费前</x:t>
  </x:si>
  <x:si>
    <x:t xml:space="preserve">黄金调后费前</x:t>
  </x:si>
  <x:si>
    <x:t xml:space="preserve">扣费因子</x:t>
  </x:si>
  <x:si>
    <x:t xml:space="preserve">产业费后持仓</x:t>
  </x:si>
  <x:si>
    <x:t xml:space="preserve">指增费后持仓</x:t>
  </x:si>
  <x:si>
    <x:t xml:space="preserve">中债费后持仓</x:t>
  </x:si>
  <x:si>
    <x:t xml:space="preserve">黄金费后持仓</x:t>
  </x:si>
  <x:si>
    <x:t xml:space="preserve">费后净值</x:t>
  </x:si>
  <x:si>
    <x:t xml:space="preserve">历史峰值</x:t>
  </x:si>
  <x:si>
    <x:t xml:space="preserve">回撤</x:t>
  </x:si>
  <x:si>
    <x:t xml:space="preserve">组合日收益</x:t>
  </x:si>
  <x:si>
    <x:t xml:space="preserve">最近调仓日</x:t>
  </x:si>
  <x:si>
    <x:t xml:space="preserve">年</x:t>
  </x:si>
  <x:si>
    <x:t xml:space="preserve">月</x:t>
  </x:si>
  <x:si>
    <x:t xml:space="preserve">月末标记</x:t>
  </x:si>
  <x:si>
    <x:t xml:space="preserve">上月末净值</x:t>
  </x:si>
  <x:si>
    <x:t xml:space="preserve">月收益</x:t>
  </x:si>
  <x:si>
    <x:t xml:space="preserve">年内峰值</x:t>
  </x:si>
  <x:si>
    <x:t xml:space="preserve">年内回撤</x:t>
  </x:si>
  <x:si>
    <x:t xml:space="preserve">权重合计</x:t>
  </x:si>
  <x:si>
    <x:t xml:space="preserve">数据有效</x:t>
  </x:si>
  <x:si>
    <x:t xml:space="preserve">月份日期</x:t>
  </x:si>
  <x:si>
    <x:t xml:space="preserve">月份标签</x:t>
  </x:si>
  <x:si>
    <x:t xml:space="preserve">月末费后净值</x:t>
  </x:si>
</x:sst>
</file>

<file path=xl/styles.xml><?xml version="1.0" encoding="utf-8"?>
<x:styleSheet xmlns:x="http://schemas.openxmlformats.org/spreadsheetml/2006/main">
  <x:numFmts count="16">
    <x:numFmt numFmtId="164" formatCode="General"/>
    <x:numFmt numFmtId="165" formatCode="_ * #,##0.00_ ;_ * \-#,##0.00_ ;_ * \-??_ ;_ @_ "/>
    <x:numFmt numFmtId="166" formatCode="0%"/>
    <x:numFmt numFmtId="167" formatCode="yyyy\-mm\-dd"/>
    <x:numFmt numFmtId="168" formatCode="0.00_);[RED]\(0.00\)"/>
    <x:numFmt numFmtId="169" formatCode="#,##0.0000"/>
    <x:numFmt numFmtId="170" formatCode="0.0%"/>
    <x:numFmt numFmtId="171" formatCode="0.0_);[RED]\(0.0\)"/>
    <x:numFmt numFmtId="172" formatCode="0.00%"/>
    <x:numFmt numFmtId="173" formatCode="0"/>
    <x:numFmt numFmtId="174" formatCode="0.00%;[RED]\(0.00%\);\-"/>
    <x:numFmt numFmtId="175" formatCode="0.00"/>
    <x:numFmt numFmtId="176" formatCode="0.0000"/>
    <x:numFmt numFmtId="177" formatCode="0.000%"/>
    <x:numFmt numFmtId="178" formatCode="0.000000"/>
    <x:numFmt numFmtId="179" formatCode="yyyy\-mm"/>
  </x:numFmts>
  <x:fonts count="31">
    <x:font>
      <x:sz val="11"/>
      <x:color theme="1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宋体"/>
    </x:font>
    <x:font>
      <x:sz val="11"/>
      <x:color theme="1"/>
      <x:name val="宋体"/>
    </x:font>
    <x:font>
      <x:sz val="11"/>
      <x:name val="宋体"/>
    </x:font>
    <x:font>
      <x:b/>
      <x:sz val="11"/>
      <x:color rgb="FFFFFFFF"/>
      <x:name val="宋体"/>
    </x:font>
    <x:font>
      <x:b/>
      <x:sz val="11"/>
      <x:color rgb="FFFFFFFF"/>
      <x:name val="Linux Libertine G"/>
    </x:font>
    <x:font>
      <x:i/>
      <x:sz val="11"/>
      <x:color rgb="FF2F5597"/>
      <x:name val="宋体"/>
    </x:font>
    <x:font>
      <x:sz val="11"/>
      <x:color rgb="FF333333"/>
      <x:name val="Linux Libertine G"/>
    </x:font>
    <x:font>
      <x:sz val="11"/>
      <x:color rgb="FF0000FF"/>
      <x:name val="宋体"/>
    </x:font>
    <x:font>
      <x:sz val="11"/>
      <x:color rgb="FF404040"/>
      <x:name val="Linux Libertine G"/>
    </x:font>
    <x:font>
      <x:sz val="11"/>
      <x:color rgb="FF404040"/>
      <x:name val="宋体"/>
    </x:font>
    <x:font>
      <x:sz val="11"/>
      <x:color rgb="FF2F5597"/>
      <x:name val="Linux Libertine G"/>
    </x:font>
    <x:font>
      <x:b/>
      <x:sz val="11"/>
      <x:color theme="1"/>
      <x:name val="微软雅黑"/>
    </x:font>
    <x:font>
      <x:sz val="11"/>
      <x:color theme="1"/>
      <x:name val="微软雅黑"/>
    </x:font>
    <x:font>
      <x:sz val="11"/>
      <x:color theme="1"/>
      <x:name val="微软雅黑 Light"/>
    </x:font>
    <x:font>
      <x:b/>
      <x:sz val="11"/>
      <x:color rgb="FFFFFFFF"/>
      <x:name val="微软雅黑"/>
    </x:font>
    <x:font>
      <x:b/>
      <x:sz val="11"/>
      <x:color rgb="FF2F5597"/>
      <x:name val="Linux Libertine G"/>
    </x:font>
    <x:font>
      <x:b/>
      <x:sz val="11"/>
      <x:color rgb="FF2F5597"/>
      <x:name val="微软雅黑"/>
    </x:font>
    <x:font>
      <x:sz val="11"/>
      <x:color rgb="FF666666"/>
      <x:name val="Linux Libertine G"/>
    </x:font>
    <x:font>
      <x:b/>
      <x:sz val="11"/>
      <x:color rgb="FFFF0000"/>
      <x:name val="Linux Libertine G"/>
    </x:font>
    <x:font>
      <x:sz val="11"/>
      <x:color rgb="FF008000"/>
      <x:name val="宋体"/>
    </x:font>
    <x:font>
      <x:b/>
      <x:sz val="18"/>
      <x:color rgb="FF000000"/>
      <x:name val="微软雅黑"/>
    </x:font>
    <x:font>
      <x:sz val="10"/>
      <x:color rgb="FF000000"/>
      <x:name val="微软雅黑"/>
    </x:font>
    <x:font>
      <x:sz val="11"/>
      <x:color rgb="FF000000"/>
      <x:name val="Linux Libertine G"/>
    </x:font>
    <x:font>
      <x:b/>
      <x:sz val="11"/>
      <x:color rgb="FF0000FF"/>
      <x:name val="Linux Libertine G"/>
    </x:font>
    <x:font>
      <x:b/>
      <x:sz val="11"/>
      <x:color theme="1"/>
      <x:name val="Linux Libertine G"/>
    </x:font>
    <x:font>
      <x:b/>
      <x:sz val="11"/>
      <x:color rgb="FF2E7D32"/>
      <x:name val="Linux Libertine G"/>
    </x:font>
    <x:font>
      <x:i/>
      <x:sz val="9"/>
      <x:color rgb="FF666666"/>
      <x:name val="Linux Libertine G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7999"/>
      </x:patternFill>
    </x:fill>
    <x:fill>
      <x:patternFill patternType="solid">
        <x:fgColor theme="6" tint="0.7999"/>
      </x:patternFill>
    </x:fill>
    <x:fill>
      <x:patternFill patternType="solid">
        <x:fgColor theme="0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</x:fills>
  <x:borders count="6">
    <x:border diagonalUp="0" diagonalDown="0"/>
    <x:border diagonalUp="0" diagonalDown="0">
      <x:left style="thin">
        <x:color rgb="FF4472C4"/>
      </x:left>
      <x:right style="thin">
        <x:color rgb="FF4472C4"/>
      </x:right>
      <x:top style="thin">
        <x:color rgb="FF4472C4"/>
      </x:top>
      <x:bottom style="thin">
        <x:color rgb="FF4472C4"/>
      </x:bottom>
    </x:border>
    <x:border diagonalUp="0" diagonalDown="0"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 diagonalUp="0" diagonalDown="0">
      <x:left style="thin">
        <x:color rgb="FF4472C4"/>
      </x:left>
      <x:top style="thin">
        <x:color rgb="FF4472C4"/>
      </x:top>
      <x:bottom style="thin">
        <x:color rgb="FF4472C4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4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1" applyProtection="0">
      <x:alignment horizontal="general" vertical="center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6" fontId="4" fillId="0" borderId="0" applyFont="1" applyBorder="0" applyAlignment="1" applyProtection="0">
      <x:alignment horizontal="general" vertical="center" wrapText="0" shrinkToFit="0"/>
    </x:xf>
    <x:xf numFmtId="166" fontId="4" fillId="0" borderId="0" applyFont="1" applyBorder="0" applyAlignment="1" applyProtection="0">
      <x:alignment horizontal="general" vertical="center" wrapText="0" shrinkToFit="0"/>
    </x:xf>
  </x:cellStyleXfs>
  <x:cellXfs count="100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0" applyBorder="0" applyAlignment="1">
      <x:alignment horizontal="general" vertical="center" wrapText="0"/>
    </x:xf>
    <x:xf numFmtId="164" fontId="0" fillId="2" borderId="0" xfId="0" applyFont="0" applyBorder="0" applyAlignment="1">
      <x:alignment horizontal="general" vertical="center" wrapText="0"/>
    </x:xf>
    <x:xf numFmtId="164" fontId="5" fillId="0" borderId="0" xfId="21" applyFont="1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center" wrapText="0"/>
    </x:xf>
    <x:xf numFmtId="164" fontId="0" fillId="2" borderId="0" xfId="21" applyFont="1" applyBorder="0" applyAlignment="0">
      <x:alignment horizontal="general" vertical="bottom" wrapText="0"/>
    </x:xf>
    <x:xf numFmtId="164" fontId="0" fillId="0" borderId="0" xfId="21" applyFont="1" applyBorder="0" applyAlignment="1">
      <x:alignment horizontal="center" vertical="center" wrapText="0"/>
    </x:xf>
    <x:xf numFmtId="164" fontId="5" fillId="0" borderId="0" xfId="21" applyFont="1" applyBorder="0" applyAlignment="1">
      <x:alignment horizontal="general" vertical="center" wrapText="0"/>
    </x:xf>
    <x:xf numFmtId="164" fontId="4" fillId="0" borderId="0" xfId="0" applyFont="1" applyBorder="0" applyAlignment="1">
      <x:alignment horizontal="general" vertical="center" wrapText="0"/>
    </x:xf>
    <x:xf numFmtId="164" fontId="5" fillId="2" borderId="0" xfId="21" applyFont="1" applyBorder="0" applyAlignment="0">
      <x:alignment horizontal="general" vertical="bottom" wrapText="0"/>
    </x:xf>
    <x:xf numFmtId="164" fontId="4" fillId="2" borderId="0" xfId="0" applyFont="1" applyBorder="0" applyAlignment="1">
      <x:alignment horizontal="general" vertical="center" wrapText="0"/>
    </x:xf>
    <x:xf numFmtId="164" fontId="0" fillId="0" borderId="0" xfId="21" applyFont="1" applyBorder="0" applyAlignment="1">
      <x:alignment horizontal="center" vertical="center" wrapText="1"/>
    </x:xf>
    <x:xf numFmtId="164" fontId="0" fillId="2" borderId="0" xfId="21" applyFont="1" applyBorder="0" applyAlignment="1">
      <x:alignment horizontal="general" vertical="center" wrapText="1"/>
    </x:xf>
    <x:xf numFmtId="164" fontId="0" fillId="2" borderId="0" xfId="21" applyFont="1" applyBorder="0" applyAlignment="1">
      <x:alignment horizontal="center" vertical="center" wrapText="1"/>
    </x:xf>
    <x:xf numFmtId="164" fontId="0" fillId="0" borderId="0" xfId="0" applyFont="0" applyBorder="0" applyAlignment="1">
      <x:alignment horizontal="general" vertical="center" wrapText="1"/>
    </x:xf>
    <x:xf numFmtId="167" fontId="5" fillId="0" borderId="0" xfId="21" applyFont="1" applyBorder="0" applyAlignment="0">
      <x:alignment horizontal="general" vertical="bottom" wrapText="0"/>
    </x:xf>
    <x:xf numFmtId="166" fontId="5" fillId="0" borderId="0" xfId="21" applyFont="1" applyBorder="0" applyAlignment="1">
      <x:alignment horizontal="center" vertical="center" wrapText="0"/>
    </x:xf>
    <x:xf numFmtId="168" fontId="6" fillId="0" borderId="0" xfId="23" applyFont="1" applyBorder="1" applyAlignment="1">
      <x:alignment horizontal="center" vertical="center" wrapText="0"/>
    </x:xf>
    <x:xf numFmtId="169" fontId="4" fillId="2" borderId="0" xfId="0" applyFont="0" applyBorder="0" applyAlignment="1">
      <x:alignment horizontal="right" vertical="center" wrapText="0"/>
    </x:xf>
    <x:xf numFmtId="170" fontId="4" fillId="0" borderId="0" xfId="22" applyFont="1" applyBorder="1" applyAlignment="1">
      <x:alignment horizontal="general" vertical="center" wrapText="0"/>
    </x:xf>
    <x:xf numFmtId="168" fontId="5" fillId="2" borderId="0" xfId="21" applyFont="1" applyBorder="0" applyAlignment="0">
      <x:alignment horizontal="general" vertical="bottom" wrapText="0"/>
    </x:xf>
    <x:xf numFmtId="171" fontId="6" fillId="0" borderId="0" xfId="20" applyFont="1" applyBorder="1" applyAlignment="1">
      <x:alignment horizontal="center" vertical="center" wrapText="0"/>
    </x:xf>
    <x:xf numFmtId="170" fontId="6" fillId="0" borderId="0" xfId="23" applyFont="1" applyBorder="1" applyAlignment="1">
      <x:alignment horizontal="center" vertical="center" wrapText="0"/>
    </x:xf>
    <x:xf numFmtId="172" fontId="6" fillId="0" borderId="0" xfId="23" applyFont="1" applyBorder="1" applyAlignment="1">
      <x:alignment horizontal="center" vertical="center" wrapText="0"/>
    </x:xf>
    <x:xf numFmtId="172" fontId="6" fillId="3" borderId="0" xfId="23" applyFont="1" applyBorder="1" applyAlignment="1">
      <x:alignment horizontal="center" vertical="center" wrapText="0"/>
    </x:xf>
    <x:xf numFmtId="166" fontId="5" fillId="4" borderId="0" xfId="23" applyFont="1" applyBorder="1" applyAlignment="1">
      <x:alignment horizontal="center" vertical="bottom" wrapText="0"/>
    </x:xf>
    <x:xf numFmtId="170" fontId="5" fillId="4" borderId="0" xfId="23" applyFont="1" applyBorder="1" applyAlignment="1">
      <x:alignment horizontal="center" vertical="bottom" wrapText="0"/>
    </x:xf>
    <x:xf numFmtId="167" fontId="5" fillId="5" borderId="0" xfId="21" applyFont="1" applyBorder="0" applyAlignment="1">
      <x:alignment horizontal="left" vertical="bottom" wrapText="0"/>
    </x:xf>
    <x:xf numFmtId="167" fontId="5" fillId="2" borderId="0" xfId="21" applyFont="1" applyBorder="0" applyAlignment="0">
      <x:alignment horizontal="general" vertical="bottom" wrapText="0"/>
    </x:xf>
    <x:xf numFmtId="171" fontId="6" fillId="2" borderId="0" xfId="20" applyFont="1" applyBorder="1" applyAlignment="1">
      <x:alignment horizontal="center" vertical="center" wrapText="0"/>
    </x:xf>
    <x:xf numFmtId="164" fontId="7" fillId="6" borderId="0" xfId="0" applyFont="1" applyBorder="1" applyAlignment="1">
      <x:alignment horizontal="center" vertical="center" wrapText="1"/>
    </x:xf>
    <x:xf numFmtId="164" fontId="0" fillId="0" borderId="0" xfId="0" applyFont="1" applyBorder="1" applyAlignment="1">
      <x:alignment horizontal="general" vertical="center" wrapText="1"/>
    </x:xf>
    <x:xf numFmtId="164" fontId="9" fillId="7" borderId="0" xfId="0" applyFont="1" applyBorder="1" applyAlignment="1">
      <x:alignment horizontal="center" vertical="center" wrapText="1"/>
    </x:xf>
    <x:xf numFmtId="164" fontId="8" fillId="8" borderId="1" xfId="0" applyFont="1" applyBorder="1" applyAlignment="1">
      <x:alignment horizontal="center" vertical="center" wrapText="1"/>
    </x:xf>
    <x:xf numFmtId="164" fontId="10" fillId="9" borderId="2" xfId="0" applyFont="1" applyBorder="1" applyAlignment="1">
      <x:alignment horizontal="general" vertical="center" wrapText="1"/>
    </x:xf>
    <x:xf numFmtId="172" fontId="11" fillId="10" borderId="2" xfId="0" applyFont="1" applyBorder="1" applyAlignment="1">
      <x:alignment horizontal="right" vertical="center" wrapText="1"/>
    </x:xf>
    <x:xf numFmtId="164" fontId="0" fillId="0" borderId="2" xfId="0" applyFont="1" applyBorder="1" applyAlignment="1">
      <x:alignment horizontal="general" vertical="center" wrapText="1"/>
    </x:xf>
    <x:xf numFmtId="172" fontId="4" fillId="11" borderId="2" xfId="0" applyFont="1" applyBorder="1" applyAlignment="1">
      <x:alignment horizontal="center" vertical="center" wrapText="1"/>
    </x:xf>
    <x:xf numFmtId="164" fontId="12" fillId="12" borderId="2" xfId="0" applyFont="1" applyBorder="1" applyAlignment="1">
      <x:alignment horizontal="general" vertical="center" wrapText="1"/>
    </x:xf>
    <x:xf numFmtId="173" fontId="11" fillId="10" borderId="2" xfId="0" applyFont="1" applyBorder="1" applyAlignment="1">
      <x:alignment horizontal="right" vertical="center" wrapText="1"/>
    </x:xf>
    <x:xf numFmtId="164" fontId="4" fillId="11" borderId="2" xfId="0" applyFont="1" applyBorder="1" applyAlignment="1">
      <x:alignment horizontal="center" vertical="center" wrapText="1"/>
    </x:xf>
    <x:xf numFmtId="164" fontId="14" fillId="13" borderId="2" xfId="0" applyFont="1" applyBorder="1" applyAlignment="1">
      <x:alignment horizontal="center" vertical="center" wrapText="1"/>
    </x:xf>
    <x:xf numFmtId="164" fontId="8" fillId="8" borderId="3" xfId="0" applyFont="1" applyBorder="1" applyAlignment="1">
      <x:alignment horizontal="center" vertical="center" wrapText="1"/>
    </x:xf>
    <x:xf numFmtId="174" fontId="15" fillId="0" borderId="2" xfId="0" applyFont="1" applyBorder="1" applyAlignment="1">
      <x:alignment horizontal="general" vertical="center" wrapText="1"/>
    </x:xf>
    <x:xf numFmtId="164" fontId="16" fillId="0" borderId="2" xfId="0" applyFont="1" applyBorder="1" applyAlignment="1">
      <x:alignment horizontal="general" vertical="center" wrapText="1"/>
    </x:xf>
    <x:xf numFmtId="175" fontId="15" fillId="0" borderId="2" xfId="0" applyFont="1" applyBorder="1" applyAlignment="1">
      <x:alignment horizontal="general" vertical="center" wrapText="1"/>
    </x:xf>
    <x:xf numFmtId="173" fontId="16" fillId="0" borderId="2" xfId="0" applyFont="1" applyBorder="1" applyAlignment="1">
      <x:alignment horizontal="general" vertical="center" wrapText="1"/>
    </x:xf>
    <x:xf numFmtId="172" fontId="16" fillId="0" borderId="2" xfId="0" applyFont="1" applyBorder="1" applyAlignment="1">
      <x:alignment horizontal="general" vertical="center" wrapText="1"/>
    </x:xf>
    <x:xf numFmtId="176" fontId="16" fillId="0" borderId="2" xfId="0" applyFont="1" applyBorder="1" applyAlignment="1">
      <x:alignment horizontal="general" vertical="center" wrapText="1"/>
    </x:xf>
    <x:xf numFmtId="164" fontId="0" fillId="0" borderId="0" xfId="0" applyFont="1" applyBorder="1" applyAlignment="1">
      <x:alignment horizontal="left" vertical="center" wrapText="1"/>
    </x:xf>
    <x:xf numFmtId="164" fontId="8" fillId="8" borderId="4" xfId="0" applyFont="1" applyBorder="1" applyAlignment="1">
      <x:alignment horizontal="center" vertical="center" wrapText="1"/>
    </x:xf>
    <x:xf numFmtId="164" fontId="18" fillId="8" borderId="4" xfId="0" applyFont="1" applyBorder="1" applyAlignment="1">
      <x:alignment horizontal="center" vertical="center" wrapText="1"/>
    </x:xf>
    <x:xf numFmtId="164" fontId="16" fillId="0" borderId="5" xfId="0" applyFont="1" applyBorder="1" applyAlignment="1">
      <x:alignment horizontal="center" vertical="center" wrapText="1"/>
    </x:xf>
    <x:xf numFmtId="174" fontId="16" fillId="0" borderId="5" xfId="0" applyFont="1" applyBorder="1" applyAlignment="1">
      <x:alignment horizontal="center" vertical="center" wrapText="1"/>
    </x:xf>
    <x:xf numFmtId="172" fontId="16" fillId="0" borderId="5" xfId="0" applyFont="1" applyBorder="1" applyAlignment="1">
      <x:alignment horizontal="center" vertical="center" wrapText="1"/>
    </x:xf>
    <x:xf numFmtId="164" fontId="19" fillId="13" borderId="2" xfId="0" applyFont="1" applyBorder="1" applyAlignment="1">
      <x:alignment horizontal="center" vertical="center" wrapText="1"/>
    </x:xf>
    <x:xf numFmtId="174" fontId="19" fillId="13" borderId="2" xfId="0" applyFont="1" applyBorder="1" applyAlignment="1">
      <x:alignment horizontal="center" vertical="center" wrapText="1"/>
    </x:xf>
    <x:xf numFmtId="172" fontId="20" fillId="13" borderId="2" xfId="0" applyFont="1" applyBorder="1" applyAlignment="1">
      <x:alignment horizontal="center" vertical="center" wrapText="1"/>
    </x:xf>
    <x:xf numFmtId="164" fontId="21" fillId="12" borderId="0" xfId="0" applyFont="1" applyBorder="1" applyAlignment="1">
      <x:alignment horizontal="general" vertical="center" wrapText="1"/>
    </x:xf>
    <x:xf numFmtId="164" fontId="8" fillId="6" borderId="4" xfId="0" applyFont="1" applyBorder="1" applyAlignment="1">
      <x:alignment horizontal="center" vertical="center" wrapText="1"/>
    </x:xf>
    <x:xf numFmtId="164" fontId="22" fillId="6" borderId="4" xfId="0" applyFont="1" applyBorder="1" applyAlignment="1">
      <x:alignment horizontal="center" vertical="center" wrapText="1"/>
    </x:xf>
    <x:xf numFmtId="167" fontId="4" fillId="0" borderId="0" xfId="0" applyFont="1" applyBorder="1" applyAlignment="1">
      <x:alignment horizontal="general" vertical="center" wrapText="0"/>
    </x:xf>
    <x:xf numFmtId="176" fontId="23" fillId="0" borderId="0" xfId="0" applyFont="1" applyBorder="1" applyAlignment="1">
      <x:alignment horizontal="general" vertical="center" wrapText="0"/>
    </x:xf>
    <x:xf numFmtId="177" fontId="4" fillId="0" borderId="0" xfId="0" applyFont="1" applyBorder="1" applyAlignment="1">
      <x:alignment horizontal="general" vertical="center" wrapText="0"/>
    </x:xf>
    <x:xf numFmtId="178" fontId="4" fillId="0" borderId="0" xfId="0" applyFont="1" applyBorder="1" applyAlignment="1">
      <x:alignment horizontal="general" vertical="center" wrapText="0"/>
    </x:xf>
    <x:xf numFmtId="172" fontId="4" fillId="0" borderId="0" xfId="0" applyFont="1" applyBorder="1" applyAlignment="1">
      <x:alignment horizontal="general" vertical="center" wrapText="0"/>
    </x:xf>
    <x:xf numFmtId="164" fontId="4" fillId="0" borderId="0" xfId="0" applyFont="1" applyBorder="1" applyAlignment="1">
      <x:alignment horizontal="general" vertical="center" wrapText="0"/>
    </x:xf>
    <x:xf numFmtId="164" fontId="0" fillId="0" borderId="0" xfId="0" applyFont="1" applyBorder="1" applyAlignment="1">
      <x:alignment horizontal="general" vertical="center" wrapText="0"/>
    </x:xf>
    <x:xf numFmtId="173" fontId="4" fillId="0" borderId="0" xfId="0" applyFont="1" applyBorder="1" applyAlignment="1">
      <x:alignment horizontal="general" vertical="center" wrapText="0"/>
    </x:xf>
    <x:xf numFmtId="176" fontId="4" fillId="0" borderId="0" xfId="0" applyFont="1" applyBorder="1" applyAlignment="1">
      <x:alignment horizontal="general" vertical="center" wrapText="0"/>
    </x:xf>
    <x:xf numFmtId="179" fontId="4" fillId="0" borderId="0" xfId="0" applyFont="1" applyBorder="1" applyAlignment="1">
      <x:alignment horizontal="general" vertical="center" wrapText="0"/>
    </x:xf>
    <x:xf numFmtId="164" fontId="0" fillId="14" borderId="0" xfId="0" applyNumberFormat="1" applyFont="1" applyFill="1" applyBorder="1" applyAlignment="1">
      <x:alignment horizontal="general" vertical="center" wrapText="0"/>
    </x:xf>
    <x:xf numFmtId="164" fontId="8" fillId="14" borderId="0" xfId="0" applyNumberFormat="1" applyFont="1" applyFill="1" applyBorder="1" applyAlignment="1">
      <x:alignment horizontal="general" vertical="center" wrapText="0"/>
    </x:xf>
    <x:xf numFmtId="164" fontId="8" fillId="14" borderId="0" xfId="0" applyNumberFormat="1" applyFont="1" applyFill="1" applyBorder="1" applyAlignment="1">
      <x:alignment horizontal="general" vertical="center" wrapText="1"/>
    </x:xf>
    <x:xf numFmtId="164" fontId="8" fillId="14" borderId="0" xfId="0" applyNumberFormat="1" applyFont="1" applyFill="1" applyBorder="1" applyAlignment="1">
      <x:alignment horizontal="center" vertical="center" wrapText="1"/>
    </x:xf>
    <x:xf numFmtId="164" fontId="26" fillId="0" borderId="0" xfId="0" applyNumberFormat="1" applyFont="1" applyFill="1" applyBorder="1" applyAlignment="1">
      <x:alignment horizontal="general" vertical="center" wrapText="0"/>
    </x:xf>
    <x:xf numFmtId="178" fontId="26" fillId="0" borderId="0" xfId="0" applyNumberFormat="1" applyFont="1" applyFill="1" applyBorder="1" applyAlignment="1">
      <x:alignment horizontal="general" vertical="center" wrapText="0"/>
    </x:xf>
    <x:xf numFmtId="164" fontId="8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center" wrapText="0"/>
    </x:xf>
    <x:xf numFmtId="164" fontId="14" fillId="15" borderId="0" xfId="0" applyNumberFormat="1" applyFont="1" applyFill="1" applyBorder="1" applyAlignment="1">
      <x:alignment horizontal="general" vertical="center" wrapText="0"/>
    </x:xf>
    <x:xf numFmtId="164" fontId="0" fillId="16" borderId="0" xfId="0" applyNumberFormat="1" applyFont="1" applyFill="1" applyBorder="1" applyAlignment="1">
      <x:alignment horizontal="general" vertical="center" wrapText="0"/>
    </x:xf>
    <x:xf numFmtId="164" fontId="27" fillId="16" borderId="0" xfId="0" applyNumberFormat="1" applyFont="1" applyFill="1" applyBorder="1" applyAlignment="1">
      <x:alignment horizontal="general" vertical="center" wrapText="0"/>
    </x:xf>
    <x:xf numFmtId="172" fontId="27" fillId="16" borderId="0" xfId="0" applyNumberFormat="1" applyFont="1" applyFill="1" applyBorder="1" applyAlignment="1">
      <x:alignment horizontal="general" vertical="center" wrapText="0"/>
    </x:xf>
    <x:xf numFmtId="172" fontId="27" fillId="16" borderId="0" xfId="0" applyNumberFormat="1" applyFont="1" applyFill="1" applyBorder="1" applyAlignment="1">
      <x:alignment horizontal="right" vertical="center" wrapText="0"/>
    </x:xf>
    <x:xf numFmtId="164" fontId="0" fillId="17" borderId="0" xfId="0" applyNumberFormat="1" applyFont="1" applyFill="1" applyBorder="1" applyAlignment="1">
      <x:alignment horizontal="general" vertical="center" wrapText="0"/>
    </x:xf>
    <x:xf numFmtId="164" fontId="28" fillId="17" borderId="0" xfId="0" applyNumberFormat="1" applyFont="1" applyFill="1" applyBorder="1" applyAlignment="1">
      <x:alignment horizontal="general" vertical="center" wrapText="0"/>
    </x:xf>
    <x:xf numFmtId="172" fontId="28" fillId="17" borderId="0" xfId="0" applyNumberFormat="1" applyFont="1" applyFill="1" applyBorder="1" applyAlignment="1">
      <x:alignment horizontal="general" vertical="center" wrapText="0"/>
    </x:xf>
    <x:xf numFmtId="164" fontId="0" fillId="18" borderId="0" xfId="0" applyNumberFormat="1" applyFont="1" applyFill="1" applyBorder="1" applyAlignment="1">
      <x:alignment horizontal="general" vertical="center" wrapText="0"/>
    </x:xf>
    <x:xf numFmtId="164" fontId="21" fillId="18" borderId="0" xfId="0" applyNumberFormat="1" applyFont="1" applyFill="1" applyBorder="1" applyAlignment="1">
      <x:alignment horizontal="general" vertical="center" wrapText="0"/>
    </x:xf>
    <x:xf numFmtId="164" fontId="0" fillId="19" borderId="0" xfId="0" applyNumberFormat="1" applyFont="1" applyFill="1" applyBorder="1" applyAlignment="1">
      <x:alignment horizontal="general" vertical="center" wrapText="0"/>
    </x:xf>
    <x:xf numFmtId="164" fontId="29" fillId="19" borderId="0" xfId="0" applyNumberFormat="1" applyFont="1" applyFill="1" applyBorder="1" applyAlignment="1">
      <x:alignment horizontal="general" vertical="center" wrapText="0"/>
    </x:xf>
    <x:xf numFmtId="164" fontId="29" fillId="19" borderId="0" xfId="0" applyNumberFormat="1" applyFont="1" applyFill="1" applyBorder="1" applyAlignment="1">
      <x:alignment horizontal="center" vertical="center" wrapText="0"/>
    </x:xf>
    <x:xf numFmtId="164" fontId="14" fillId="15" borderId="2" xfId="0" applyNumberFormat="1" applyFont="1" applyFill="1" applyBorder="1" applyAlignment="1">
      <x:alignment horizontal="general" vertical="center" wrapText="0"/>
    </x:xf>
    <x:xf numFmtId="172" fontId="27" fillId="16" borderId="2" xfId="0" applyNumberFormat="1" applyFont="1" applyFill="1" applyBorder="1" applyAlignment="1">
      <x:alignment horizontal="right" vertical="center" wrapText="0"/>
    </x:xf>
    <x:xf numFmtId="164" fontId="21" fillId="18" borderId="2" xfId="0" applyNumberFormat="1" applyFont="1" applyFill="1" applyBorder="1" applyAlignment="1">
      <x:alignment horizontal="general" vertical="center" wrapText="0"/>
    </x:xf>
    <x:xf numFmtId="172" fontId="28" fillId="17" borderId="2" xfId="0" applyNumberFormat="1" applyFont="1" applyFill="1" applyBorder="1" applyAlignment="1">
      <x:alignment horizontal="general" vertical="center" wrapText="0"/>
    </x:xf>
    <x:xf numFmtId="164" fontId="29" fillId="19" borderId="2" xfId="0" applyNumberFormat="1" applyFont="1" applyFill="1" applyBorder="1" applyAlignment="1">
      <x:alignment horizontal="center" vertical="center" wrapText="0"/>
    </x:xf>
    <x:xf numFmtId="164" fontId="0" fillId="17" borderId="0" xfId="0" applyNumberFormat="1" applyFont="1" applyFill="1" applyBorder="1" applyAlignment="1">
      <x:alignment horizontal="general" vertical="center" wrapText="1"/>
    </x:xf>
    <x:xf numFmtId="164" fontId="30" fillId="17" borderId="0" xfId="0" applyNumberFormat="1" applyFont="1" applyFill="1" applyBorder="1" applyAlignment="1">
      <x:alignment horizontal="general" vertical="center" wrapText="0"/>
    </x:xf>
    <x:xf numFmtId="164" fontId="30" fillId="17" borderId="0" xfId="0" applyNumberFormat="1" applyFont="1" applyFill="1" applyBorder="1" applyAlignment="1">
      <x:alignment horizontal="general" vertical="center" wrapText="1"/>
    </x:xf>
  </x:cellXfs>
  <x:cellStyles count="1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千位分隔 2" xfId="20"/>
    <x:cellStyle name="常规 2" xfId="21"/>
    <x:cellStyle name="百分比" xfId="22"/>
    <x:cellStyle name="百分比 2" xfId="23"/>
  </x:cellStyles>
  <x:dxfs count="8"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F8FAFC"/>
        </x:patternFill>
      </x:fill>
    </x:dxf>
    <x:dxf>
      <x:font>
        <x:b/>
        <x:color rgb="FFC00000"/>
      </x:font>
      <x:fill>
        <x:patternFill>
          <x:bgColor rgb="FFFFF2CC"/>
        </x:patternFill>
      </x:fill>
    </x:dxf>
    <x:dxf>
      <x:font>
        <x:b/>
        <x:color rgb="FF2F5597"/>
      </x:font>
      <x:fill>
        <x:patternFill>
          <x:bgColor rgb="FFD9EAF7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C00000"/>
      <x:rgbColor rgb="FF008000"/>
      <x:rgbColor rgb="FF000080"/>
      <x:rgbColor rgb="FF808000"/>
      <x:rgbColor rgb="FF800080"/>
      <x:rgbColor rgb="FF008080"/>
      <x:rgbColor rgb="FFB4C6E7"/>
      <x:rgbColor rgb="FF8B8B8B"/>
      <x:rgbColor rgb="FF5B9BD5"/>
      <x:rgbColor rgb="FF993366"/>
      <x:rgbColor rgb="FFFFF2CC"/>
      <x:rgbColor rgb="FFD9EAF7"/>
      <x:rgbColor rgb="FF660066"/>
      <x:rgbColor rgb="FFFF8080"/>
      <x:rgbColor rgb="FF0066CC"/>
      <x:rgbColor rgb="FFD9D9D9"/>
      <x:rgbColor rgb="FF000080"/>
      <x:rgbColor rgb="FFFF00FF"/>
      <x:rgbColor rgb="FFF7F9FB"/>
      <x:rgbColor rgb="FF00FFFF"/>
      <x:rgbColor rgb="FF800080"/>
      <x:rgbColor rgb="FF800000"/>
      <x:rgbColor rgb="FF008080"/>
      <x:rgbColor rgb="FF0000FF"/>
      <x:rgbColor rgb="FF00CCFF"/>
      <x:rgbColor rgb="FFDEEBF7"/>
      <x:rgbColor rgb="FFE2F0D9"/>
      <x:rgbColor rgb="FFF2F2F2"/>
      <x:rgbColor rgb="FFD9E2F3"/>
      <x:rgbColor rgb="FFEDEDED"/>
      <x:rgbColor rgb="FFEAF2F8"/>
      <x:rgbColor rgb="FFFCE4D6"/>
      <x:rgbColor rgb="FF4472C4"/>
      <x:rgbColor rgb="FF33CCCC"/>
      <x:rgbColor rgb="FF99CC00"/>
      <x:rgbColor rgb="FFF8FAFC"/>
      <x:rgbColor rgb="FFFF9900"/>
      <x:rgbColor rgb="FFFF6600"/>
      <x:rgbColor rgb="FF666666"/>
      <x:rgbColor rgb="FF969696"/>
      <x:rgbColor rgb="FF003366"/>
      <x:rgbColor rgb="FF339966"/>
      <x:rgbColor rgb="FF003300"/>
      <x:rgbColor rgb="FF404040"/>
      <x:rgbColor rgb="FF993300"/>
      <x:rgbColor rgb="FF993366"/>
      <x:rgbColor rgb="FF2F5597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fa4e2a6774588" /><Relationship Type="http://schemas.openxmlformats.org/officeDocument/2006/relationships/theme" Target="/xl/theme/theme1.xml" Id="R08b620a777c549ef" /><Relationship Type="http://schemas.openxmlformats.org/officeDocument/2006/relationships/sharedStrings" Target="/xl/sharedStrings.xml" Id="R053ee148f3ae4083" /><Relationship Type="http://schemas.openxmlformats.org/officeDocument/2006/relationships/worksheet" Target="/xl/worksheets/sheet1.xml" Id="R917f09e50afb472b" /><Relationship Type="http://schemas.openxmlformats.org/officeDocument/2006/relationships/worksheet" Target="/xl/worksheets/sheet2.xml" Id="Rf286abb5c6ad4a4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943c0cf1d940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可编辑红利组合与红利2080费后净值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红利组合归一净值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'2080回测'!$A$42:$A$1656</c:f>
              <c:strCache>
                <c:ptCount val="0"/>
              </c:strCache>
            </c:strRef>
          </c:cat>
          <c:val>
            <c:numRef>
              <c:f>'2080回测'!$B$42:$B$1656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红利2080费后净值</c:v>
          </c:tx>
          <c:spPr>
            <a:ln xmlns:a="http://schemas.openxmlformats.org/drawingml/2006/main" w="23813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'2080回测'!$A$42:$A$1656</c:f>
              <c:strCache>
                <c:ptCount val="0"/>
              </c:strCache>
            </c:strRef>
          </c:cat>
          <c:val>
            <c:numRef>
              <c:f>'2080回测'!$AD$42:$AD$1656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69480</xdr:colOff>
      <xdr:row>37</xdr:row>
      <xdr:rowOff>37800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93440" cy="68418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69480</xdr:colOff>
      <xdr:row>35</xdr:row>
      <xdr:rowOff>126720</xdr:rowOff>
    </xdr:to>
    <xdr:sp>
      <xdr:nvSpPr>
        <xdr:cNvPr id="2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93440" cy="6580080"/>
        </a:xfrm>
        <a:prstGeom xmlns:a="http://schemas.openxmlformats.org/drawingml/2006/main" prst="rect">
          <a:avLst/>
        </a:prstGeom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943c0cf1d94019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840600</xdr:colOff>
      <xdr:row>24</xdr:row>
      <xdr:rowOff>247320</xdr:rowOff>
    </xdr:to>
    <xdr:sp>
      <xdr:nvSpPr>
        <xdr:cNvPr id="2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892840" cy="61909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840600</xdr:colOff>
      <xdr:row>24</xdr:row>
      <xdr:rowOff>247320</xdr:rowOff>
    </xdr:to>
    <xdr:sp>
      <xdr:nvSpPr>
        <xdr:cNvPr id="3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892840" cy="6190920"/>
        </a:xfrm>
        <a:prstGeom xmlns:a="http://schemas.openxmlformats.org/drawingml/2006/main" prst="rect">
          <a:avLst/>
        </a:prstGeom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00329d2338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05b9449a7174b8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73828125" defaultRowHeight="13.5"/>
  <x:cols>
    <x:col min="1" max="1" width="11.359999656677246" hidden="0" customWidth="1"/>
    <x:col min="6" max="8" width="8.729999542236328" style="1" hidden="0" customWidth="0"/>
    <x:col min="9" max="9" width="11.359999656677246" style="1" hidden="0" customWidth="1"/>
    <x:col min="10" max="11" width="8.729999542236328" style="1" hidden="0" customWidth="0"/>
    <x:col min="20" max="22" width="8.729999542236328" style="2" hidden="0" customWidth="0"/>
    <x:col min="23" max="23" width="20" hidden="0" customWidth="1"/>
  </x:cols>
  <x:sheetData>
    <x:row r="1" ht="13.5" hidden="0">
      <x:c r="I1" s="3" t="s">
        <x:v>0</x:v>
      </x:c>
      <x:c r="P1" s="4" t="s">
        <x:v>1</x:v>
      </x:c>
      <x:c r="Q1" s="4" t="s">
        <x:v>1</x:v>
      </x:c>
      <x:c r="R1" s="4" t="s">
        <x:v>2</x:v>
      </x:c>
      <x:c r="S1" s="4" t="s">
        <x:v>2</x:v>
      </x:c>
      <x:c r="T1" s="5"/>
    </x:row>
    <x:row r="2" ht="13.5" hidden="0">
      <x:c r="A2" s="6" t="s">
        <x:v>3</x:v>
      </x:c>
      <x:c r="B2" s="3" t="s">
        <x:v>4</x:v>
      </x:c>
      <x:c r="C2" s="3" t="s">
        <x:v>5</x:v>
      </x:c>
      <x:c r="D2" s="7" t="s">
        <x:v>6</x:v>
      </x:c>
      <x:c r="E2" s="3" t="s">
        <x:v>7</x:v>
      </x:c>
      <x:c r="F2" s="3"/>
      <x:c r="G2" s="3" t="s">
        <x:v>8</x:v>
      </x:c>
      <x:c r="H2" s="3" t="s">
        <x:v>9</x:v>
      </x:c>
      <x:c r="I2" s="8" t="s">
        <x:v>10</x:v>
      </x:c>
      <x:c r="J2" s="3" t="s">
        <x:v>11</x:v>
      </x:c>
      <x:c r="K2" s="3" t="s">
        <x:v>12</x:v>
      </x:c>
      <x:c r="L2" s="3" t="s">
        <x:v>13</x:v>
      </x:c>
      <x:c r="M2" s="7" t="s">
        <x:v>14</x:v>
      </x:c>
      <x:c r="N2" s="3" t="s">
        <x:v>15</x:v>
      </x:c>
      <x:c r="O2" s="3" t="s">
        <x:v>16</x:v>
      </x:c>
      <x:c r="P2" s="3" t="s">
        <x:v>17</x:v>
      </x:c>
      <x:c r="Q2" s="7" t="s">
        <x:v>18</x:v>
      </x:c>
      <x:c r="R2" s="3" t="s">
        <x:v>19</x:v>
      </x:c>
      <x:c r="S2" s="3" t="s">
        <x:v>20</x:v>
      </x:c>
      <x:c r="T2" s="5"/>
      <x:c r="U2" s="9" t="s">
        <x:v>21</x:v>
      </x:c>
      <x:c r="V2" s="10" t="s">
        <x:v>22</x:v>
      </x:c>
    </x:row>
    <x:row r="3" s="14" customFormat="1" ht="39.54999923706055" hidden="0">
      <x:c r="A3" s="11" t="s">
        <x:v>23</x:v>
      </x:c>
      <x:c r="B3" s="11" t="s">
        <x:v>24</x:v>
      </x:c>
      <x:c r="C3" s="11" t="s">
        <x:v>25</x:v>
      </x:c>
      <x:c r="D3" s="11" t="s">
        <x:v>26</x:v>
      </x:c>
      <x:c r="E3" s="11" t="s">
        <x:v>27</x:v>
      </x:c>
      <x:c r="F3" s="11" t="s">
        <x:v>28</x:v>
      </x:c>
      <x:c r="G3" s="11" t="s">
        <x:v>29</x:v>
      </x:c>
      <x:c r="H3" s="11" t="s">
        <x:v>30</x:v>
      </x:c>
      <x:c r="I3" s="11" t="s">
        <x:v>31</x:v>
      </x:c>
      <x:c r="J3" s="11" t="s">
        <x:v>32</x:v>
      </x:c>
      <x:c r="K3" s="11" t="s">
        <x:v>33</x:v>
      </x:c>
      <x:c r="L3" s="11" t="s">
        <x:v>34</x:v>
      </x:c>
      <x:c r="M3" s="11" t="s">
        <x:v>35</x:v>
      </x:c>
      <x:c r="N3" s="11" t="s">
        <x:v>36</x:v>
      </x:c>
      <x:c r="O3" s="11" t="s">
        <x:v>37</x:v>
      </x:c>
      <x:c r="P3" s="11" t="s">
        <x:v>38</x:v>
      </x:c>
      <x:c r="Q3" s="11" t="s">
        <x:v>39</x:v>
      </x:c>
      <x:c r="R3" s="11" t="s">
        <x:v>40</x:v>
      </x:c>
      <x:c r="S3" s="11" t="s">
        <x:v>41</x:v>
      </x:c>
      <x:c r="T3" s="12" t="s">
        <x:v>42</x:v>
      </x:c>
      <x:c r="U3" s="13" t="s">
        <x:v>43</x:v>
      </x:c>
      <x:c r="V3" s="13" t="s">
        <x:v>44</x:v>
      </x:c>
      <x:c r="W3" s="74" t="str">
        <x:v>可编辑红利组合归一净值</x:v>
      </x:c>
    </x:row>
    <x:row r="4" ht="13.800000190734863" hidden="0">
      <x:c r="A4" s="15" t="n">
        <x:v>43832</x:v>
      </x:c>
      <x:c r="B4" s="16" t="n">
        <x:v>0.25</x:v>
      </x:c>
      <x:c r="C4" s="16" t="n">
        <x:v>0.25</x:v>
      </x:c>
      <x:c r="D4" s="16" t="n">
        <x:v>0.25</x:v>
      </x:c>
      <x:c r="E4" s="16" t="n">
        <x:v>0.25</x:v>
      </x:c>
      <x:c r="F4" s="17" t="n">
        <x:v>1.0025</x:v>
      </x:c>
      <x:c r="G4" s="18" t="n">
        <x:f aca="0"/>
        <x:v>1.0877</x:v>
      </x:c>
      <x:c r="H4" s="18" t="n">
        <x:f aca="0"/>
        <x:v>1.8779555556</x:v>
      </x:c>
      <x:c r="I4" s="18" t="n">
        <x:f aca="0"/>
        <x:v>3071.11</x:v>
      </x:c>
      <x:c r="J4" s="18" t="n">
        <x:f aca="0"/>
        <x:v>4.9057782793</x:v>
      </x:c>
      <x:c r="K4" s="18" t="n">
        <x:f aca="0"/>
        <x:v>1.4145101254</x:v>
      </x:c>
      <x:c r="L4" s="19" t="n">
        <x:v>0.125</x:v>
      </x:c>
      <x:c r="M4" s="19" t="n">
        <x:v>0.125</x:v>
      </x:c>
      <x:c r="N4" s="19" t="n">
        <x:v>0.125</x:v>
      </x:c>
      <x:c r="O4" s="19" t="n">
        <x:v>0.125</x:v>
      </x:c>
      <x:c r="P4" s="19" t="n">
        <x:v>0.125</x:v>
      </x:c>
      <x:c r="Q4" s="19" t="n">
        <x:v>0.125</x:v>
      </x:c>
      <x:c r="R4" s="19" t="n">
        <x:v>0.125</x:v>
      </x:c>
      <x:c r="S4" s="19" t="n">
        <x:v>0.125</x:v>
      </x:c>
      <x:c r="T4" s="20" t="n">
        <x:v>1.0173100859962818</x:v>
      </x:c>
      <x:c r="U4" s="18" t="n">
        <x:f aca="0"/>
        <x:v>1.4008</x:v>
      </x:c>
      <x:c r="V4" s="18" t="n">
        <x:f aca="0"/>
        <x:v>1.2499</x:v>
      </x:c>
      <x:c r="W4" s="76" t="n">
        <x:f>'2080回测'!$O$13*G4/$G$4+'2080回测'!$O$14*H4/$H$4+'2080回测'!$O$15*I4/$I$4+'2080回测'!$O$16*J4/$J$4+'2080回测'!$O$17*K4/$K$4</x:f>
        <x:v>1</x:v>
      </x:c>
    </x:row>
    <x:row r="5" ht="13.800000190734863" hidden="0">
      <x:c r="A5" s="15" t="n">
        <x:v>43833</x:v>
      </x:c>
      <x:c r="B5" s="21" t="n">
        <x:v>0.67526089625537</x:v>
      </x:c>
      <x:c r="C5" s="21" t="n">
        <x:v>0.51078320090805</x:v>
      </x:c>
      <x:c r="D5" s="21" t="n">
        <x:v>0.99999999999999</x:v>
      </x:c>
      <x:c r="E5" s="21" t="n">
        <x:v>0.29296874999999</x:v>
      </x:c>
      <x:c r="F5" s="17" t="n">
        <x:v>1.00619753211791</x:v>
      </x:c>
      <x:c r="G5" s="18" t="n">
        <x:f aca="0"/>
        <x:v>1.0863</x:v>
      </x:c>
      <x:c r="H5" s="18" t="n">
        <x:f aca="0"/>
        <x:v>1.8779555556</x:v>
      </x:c>
      <x:c r="I5" s="18" t="n">
        <x:f aca="0"/>
        <x:v>3070.7</x:v>
      </x:c>
      <x:c r="J5" s="18" t="n">
        <x:f aca="0"/>
        <x:v>4.9015123851</x:v>
      </x:c>
      <x:c r="K5" s="18" t="n">
        <x:f aca="0"/>
        <x:v>1.4155197686</x:v>
      </x:c>
      <x:c r="L5" s="22" t="n">
        <x:v>0.01326726342711</x:v>
      </x:c>
      <x:c r="M5" s="22" t="n">
        <x:v>0.010251064199461</x:v>
      </x:c>
      <x:c r="N5" s="22" t="n">
        <x:v>0.017852863647256</x:v>
      </x:c>
      <x:c r="O5" s="22" t="n">
        <x:v>0.016333026242861</x:v>
      </x:c>
      <x:c r="P5" s="23" t="n">
        <x:v>0.01967383703312</x:v>
      </x:c>
      <x:c r="Q5" s="23" t="n">
        <x:v>0.01967383703312</x:v>
      </x:c>
      <x:c r="R5" s="22" t="n">
        <x:v>0.020714398193663</x:v>
      </x:c>
      <x:c r="S5" s="22" t="n">
        <x:v>0.020714398193663</x:v>
      </x:c>
      <x:c r="T5" s="20" t="n">
        <x:v>1.0202139083013937</x:v>
      </x:c>
      <x:c r="U5" s="18" t="n">
        <x:f aca="0"/>
        <x:v>1.4011</x:v>
      </x:c>
      <x:c r="V5" s="18" t="n">
        <x:f aca="0"/>
        <x:v>1.269</x:v>
      </x:c>
      <x:c r="W5" s="76" t="n">
        <x:f>'2080回测'!$O$13*G5/$G$4+'2080回测'!$O$14*H5/$H$4+'2080回测'!$O$15*I5/$I$4+'2080回测'!$O$16*J5/$J$4+'2080回测'!$O$17*K5/$K$4</x:f>
        <x:v>0.9995715847378193</x:v>
      </x:c>
    </x:row>
    <x:row r="6" ht="13.800000190734863" hidden="0">
      <x:c r="A6" s="15" t="n">
        <x:v>43836</x:v>
      </x:c>
      <x:c r="B6" s="21" t="n">
        <x:v>1.2891344383057</x:v>
      </x:c>
      <x:c r="C6" s="21" t="n">
        <x:v>2.4971623155505</x:v>
      </x:c>
      <x:c r="D6" s="21" t="n">
        <x:v>1.8461538461538</x:v>
      </x:c>
      <x:c r="E6" s="21" t="n">
        <x:v>0.9765625</x:v>
      </x:c>
      <x:c r="F6" s="17" t="n">
        <x:v>1.01652253275003</x:v>
      </x:c>
      <x:c r="G6" s="18" t="n">
        <x:f aca="0"/>
        <x:v>1.0818</x:v>
      </x:c>
      <x:c r="H6" s="18" t="n">
        <x:f aca="0"/>
        <x:v>1.8713777778</x:v>
      </x:c>
      <x:c r="I6" s="18" t="n">
        <x:f aca="0"/>
        <x:v>3047.35</x:v>
      </x:c>
      <x:c r="J6" s="18" t="n">
        <x:f aca="0"/>
        <x:v>4.9057782793</x:v>
      </x:c>
      <x:c r="K6" s="18" t="n">
        <x:f aca="0"/>
        <x:v>1.4235969142</x:v>
      </x:c>
      <x:c r="L6" s="22" t="n">
        <x:v>0.01150895140665</x:v>
      </x:c>
      <x:c r="M6" s="22" t="n">
        <x:v>0.0050386586743116</x:v>
      </x:c>
      <x:c r="N6" s="22" t="n">
        <x:v>0.020848310567937</x:v>
      </x:c>
      <x:c r="O6" s="22" t="n">
        <x:v>0.019013317745093</x:v>
      </x:c>
      <x:c r="P6" s="23" t="n">
        <x:v>0.024970356741194</x:v>
      </x:c>
      <x:c r="Q6" s="23" t="n">
        <x:v>0.024970356741194</x:v>
      </x:c>
      <x:c r="R6" s="22" t="n">
        <x:v>0.027680657267385</x:v>
      </x:c>
      <x:c r="S6" s="22" t="n">
        <x:v>0.027680657267385</x:v>
      </x:c>
      <x:c r="T6" s="20" t="n">
        <x:v>1.026397179041549</x:v>
      </x:c>
      <x:c r="U6" s="18" t="n">
        <x:f aca="0"/>
        <x:v>1.4023</x:v>
      </x:c>
      <x:c r="V6" s="18" t="n">
        <x:f aca="0"/>
        <x:v>1.2957</x:v>
      </x:c>
      <x:c r="W6" s="76" t="n">
        <x:f>'2080回测'!$O$13*G6/$G$4+'2080回测'!$O$14*H6/$H$4+'2080回测'!$O$15*I6/$I$4+'2080回测'!$O$16*J6/$J$4+'2080回测'!$O$17*K6/$K$4</x:f>
        <x:v>0.9964169999751017</x:v>
      </x:c>
    </x:row>
    <x:row r="7" ht="13.800000190734863" hidden="0">
      <x:c r="A7" s="15" t="n">
        <x:v>43837</x:v>
      </x:c>
      <x:c r="B7" s="21" t="n">
        <x:v>1.7188459177409</x:v>
      </x:c>
      <x:c r="C7" s="21" t="n">
        <x:v>2.6674233825199</x:v>
      </x:c>
      <x:c r="D7" s="21" t="n">
        <x:v>2.2307692307692</x:v>
      </x:c>
      <x:c r="E7" s="21" t="n">
        <x:v>1.7578125</x:v>
      </x:c>
      <x:c r="F7" s="17" t="n">
        <x:v>1.02093712757758</x:v>
      </x:c>
      <x:c r="G7" s="18" t="n">
        <x:f aca="0"/>
        <x:v>1.0883</x:v>
      </x:c>
      <x:c r="H7" s="18" t="n">
        <x:f aca="0"/>
        <x:v>1.8856296296</x:v>
      </x:c>
      <x:c r="I7" s="18" t="n">
        <x:f aca="0"/>
        <x:v>3043.95</x:v>
      </x:c>
      <x:c r="J7" s="18" t="n">
        <x:f aca="0"/>
        <x:v>4.9484372208</x:v>
      </x:c>
      <x:c r="K7" s="18" t="n">
        <x:f aca="0"/>
        <x:v>1.432683703</x:v>
      </x:c>
      <x:c r="L7" s="22" t="n">
        <x:v>0.0085517902813299</x:v>
      </x:c>
      <x:c r="M7" s="22" t="n">
        <x:v>0.00078186082877239</x:v>
      </x:c>
      <x:c r="N7" s="22" t="n">
        <x:v>0.033309369757968</x:v>
      </x:c>
      <x:c r="O7" s="22" t="n">
        <x:v>0.025127732669453</x:v>
      </x:c>
      <x:c r="P7" s="23" t="n">
        <x:v>0.035512704882475</x:v>
      </x:c>
      <x:c r="Q7" s="23" t="n">
        <x:v>0.035512704882475</x:v>
      </x:c>
      <x:c r="R7" s="22" t="n">
        <x:v>0.036190634514959</x:v>
      </x:c>
      <x:c r="S7" s="22" t="n">
        <x:v>0.036190634514959</x:v>
      </x:c>
      <x:c r="T7" s="20" t="n">
        <x:v>1.0393231295089347</x:v>
      </x:c>
      <x:c r="U7" s="18" t="n">
        <x:f aca="0"/>
        <x:v>1.4024</x:v>
      </x:c>
      <x:c r="V7" s="18" t="n">
        <x:f aca="0"/>
        <x:v>1.2848</x:v>
      </x:c>
      <x:c r="W7" s="76" t="n">
        <x:f>'2080回测'!$O$13*G7/$G$4+'2080回测'!$O$14*H7/$H$4+'2080回测'!$O$15*I7/$I$4+'2080回测'!$O$16*J7/$J$4+'2080回测'!$O$17*K7/$K$4</x:f>
        <x:v>1.0017770264277464</x:v>
      </x:c>
    </x:row>
    <x:row r="8" ht="13.800000190734863" hidden="0">
      <x:c r="A8" s="15" t="n">
        <x:v>43838</x:v>
      </x:c>
      <x:c r="B8" s="21" t="n">
        <x:v>0.85942295887047</x:v>
      </x:c>
      <x:c r="C8" s="21" t="n">
        <x:v>1.4755959137344</x:v>
      </x:c>
      <x:c r="D8" s="21" t="n">
        <x:v>-0.53846153846155</x:v>
      </x:c>
      <x:c r="E8" s="21" t="n">
        <x:v>0.390625</x:v>
      </x:c>
      <x:c r="F8" s="17" t="n">
        <x:v>1.00546795583536</x:v>
      </x:c>
      <x:c r="G8" s="18" t="n">
        <x:f aca="0"/>
        <x:v>1.0744</x:v>
      </x:c>
      <x:c r="H8" s="18" t="n">
        <x:f aca="0"/>
        <x:v>1.8648</x:v>
      </x:c>
      <x:c r="I8" s="18" t="n">
        <x:f aca="0"/>
        <x:v>3003.43</x:v>
      </x:c>
      <x:c r="J8" s="18" t="n">
        <x:f aca="0"/>
        <x:v>4.9015123851</x:v>
      </x:c>
      <x:c r="K8" s="18" t="n">
        <x:f aca="0"/>
        <x:v>1.4195583414</x:v>
      </x:c>
      <x:c r="L8" s="22" t="n">
        <x:v>0.015105498721228</x:v>
      </x:c>
      <x:c r="M8" s="22" t="n">
        <x:v>0.010251064199461</x:v>
      </x:c>
      <x:c r="N8" s="22" t="n">
        <x:v>0.048286604361371</x:v>
      </x:c>
      <x:c r="O8" s="22" t="n">
        <x:v>0.037356562595337</x:v>
      </x:c>
      <x:c r="P8" s="23" t="n">
        <x:v>0.051253136096014</x:v>
      </x:c>
      <x:c r="Q8" s="23" t="n">
        <x:v>0.051253136096014</x:v>
      </x:c>
      <x:c r="R8" s="22" t="n">
        <x:v>0.050539517001026</x:v>
      </x:c>
      <x:c r="S8" s="22" t="n">
        <x:v>0.050539517001026</x:v>
      </x:c>
      <x:c r="T8" s="20" t="n">
        <x:v>1.0261808291465484</x:v>
      </x:c>
      <x:c r="U8" s="18" t="n">
        <x:f aca="0"/>
        <x:v>1.403</x:v>
      </x:c>
      <x:c r="V8" s="18" t="n">
        <x:f aca="0"/>
        <x:v>1.3041</x:v>
      </x:c>
      <x:c r="W8" s="76" t="n">
        <x:f>'2080回测'!$O$13*G8/$G$4+'2080回测'!$O$14*H8/$H$4+'2080回测'!$O$15*I8/$I$4+'2080回测'!$O$16*J8/$J$4+'2080回测'!$O$17*K8/$K$4</x:f>
        <x:v>0.990092537415542</x:v>
      </x:c>
    </x:row>
    <x:row r="9" ht="13.800000190734863" hidden="0">
      <x:c r="A9" s="15" t="n">
        <x:v>43839</x:v>
      </x:c>
      <x:c r="B9" s="21" t="n">
        <x:v>3.4376918354819</x:v>
      </x:c>
      <x:c r="C9" s="21" t="n">
        <x:v>3.6322360953462</x:v>
      </x:c>
      <x:c r="D9" s="21" t="n">
        <x:v>3.2307692307692</x:v>
      </x:c>
      <x:c r="E9" s="21" t="n">
        <x:v>2.34375</x:v>
      </x:c>
      <x:c r="F9" s="17" t="n">
        <x:v>1.03161111790399</x:v>
      </x:c>
      <x:c r="G9" s="18" t="n">
        <x:f aca="0"/>
        <x:v>1.0843</x:v>
      </x:c>
      <x:c r="H9" s="18" t="n">
        <x:f aca="0"/>
        <x:v>1.8867259259</x:v>
      </x:c>
      <x:c r="I9" s="18" t="n">
        <x:f aca="0"/>
        <x:v>3038.85</x:v>
      </x:c>
      <x:c r="J9" s="18" t="n">
        <x:f aca="0"/>
        <x:v>4.9782984799</x:v>
      </x:c>
      <x:c r="K9" s="18" t="n">
        <x:f aca="0"/>
        <x:v>1.4336933462</x:v>
      </x:c>
      <x:c r="L9" s="22" t="n">
        <x:v>0.0041560102301789</x:v>
      </x:c>
      <x:c r="M9" s="22" t="n">
        <x:v>-0.0013899748067067</x:v>
      </x:c>
      <x:c r="N9" s="22" t="n">
        <x:v>0.039300263599329</x:v>
      </x:c>
      <x:c r="O9" s="22" t="n">
        <x:v>0.024122623365762</x:v>
      </x:c>
      <x:c r="P9" s="23" t="n">
        <x:v>0.036903176252054</x:v>
      </x:c>
      <x:c r="Q9" s="23" t="n">
        <x:v>0.036903176252054</x:v>
      </x:c>
      <x:c r="R9" s="22" t="n">
        <x:v>0.034725679139858</x:v>
      </x:c>
      <x:c r="S9" s="22" t="n">
        <x:v>0.034725679139858</x:v>
      </x:c>
      <x:c r="T9" s="20" t="n">
        <x:v>1.0416767099324562</x:v>
      </x:c>
      <x:c r="U9" s="18" t="n">
        <x:f aca="0"/>
        <x:v>1.4036</x:v>
      </x:c>
      <x:c r="V9" s="18" t="n">
        <x:f aca="0"/>
        <x:v>1.2656</x:v>
      </x:c>
      <x:c r="W9" s="76" t="n">
        <x:f>'2080回测'!$O$13*G9/$G$4+'2080回测'!$O$14*H9/$H$4+'2080回测'!$O$15*I9/$I$4+'2080回测'!$O$16*J9/$J$4+'2080回测'!$O$17*K9/$K$4</x:f>
        <x:v>1.0011968581645352</x:v>
      </x:c>
    </x:row>
    <x:row r="10" ht="13.800000190734863" hidden="0">
      <x:c r="A10" s="15" t="n">
        <x:v>43840</x:v>
      </x:c>
      <x:c r="B10" s="21" t="n">
        <x:v>3.7446286065071</x:v>
      </x:c>
      <x:c r="C10" s="21" t="n">
        <x:v>4.0862656072645</x:v>
      </x:c>
      <x:c r="D10" s="21" t="n">
        <x:v>4.9230769230769</x:v>
      </x:c>
      <x:c r="E10" s="21" t="n">
        <x:v>2.83203125</x:v>
      </x:c>
      <x:c r="F10" s="17" t="n">
        <x:v>1.03896500596712</x:v>
      </x:c>
      <x:c r="G10" s="18" t="n">
        <x:f aca="0"/>
        <x:v>1.0806</x:v>
      </x:c>
      <x:c r="H10" s="18" t="n">
        <x:f aca="0"/>
        <x:v>1.8801481481</x:v>
      </x:c>
      <x:c r="I10" s="18" t="n">
        <x:f aca="0"/>
        <x:v>3034.57</x:v>
      </x:c>
      <x:c r="J10" s="18" t="n">
        <x:f aca="0"/>
        <x:v>4.9569690091</x:v>
      </x:c>
      <x:c r="K10" s="18" t="n">
        <x:f aca="0"/>
        <x:v>1.4316740598</x:v>
      </x:c>
      <x:c r="L10" s="22" t="n">
        <x:v>0.016464194373401</x:v>
      </x:c>
      <x:c r="M10" s="22" t="n">
        <x:v>0.012075406133264</x:v>
      </x:c>
      <x:c r="N10" s="22" t="n">
        <x:v>0.052600047927151</x:v>
      </x:c>
      <x:c r="O10" s="22" t="n">
        <x:v>0.039031744716714</x:v>
      </x:c>
      <x:c r="P10" s="23" t="n">
        <x:v>0.053376565218852</x:v>
      </x:c>
      <x:c r="Q10" s="23" t="n">
        <x:v>0.053376565218852</x:v>
      </x:c>
      <x:c r="R10" s="22" t="n">
        <x:v>0.053244577935708</x:v>
      </x:c>
      <x:c r="S10" s="22" t="n">
        <x:v>0.053244577935708</x:v>
      </x:c>
      <x:c r="T10" s="20" t="n">
        <x:v>1.0406964488998707</x:v>
      </x:c>
      <x:c r="U10" s="18" t="n">
        <x:f aca="0"/>
        <x:v>1.4048</x:v>
      </x:c>
      <x:c r="V10" s="18" t="n">
        <x:f aca="0"/>
        <x:v>1.2682</x:v>
      </x:c>
      <x:c r="W10" s="76" t="n">
        <x:f>'2080回测'!$O$13*G10/$G$4+'2080回测'!$O$14*H10/$H$4+'2080回测'!$O$15*I10/$I$4+'2080回测'!$O$16*J10/$J$4+'2080回测'!$O$17*K10/$K$4</x:f>
        <x:v>0.9982693037253294</x:v>
      </x:c>
    </x:row>
    <x:row r="11" ht="13.800000190734863" hidden="0">
      <x:c r="A11" s="15" t="n">
        <x:v>43843</x:v>
      </x:c>
      <x:c r="B11" s="21" t="n">
        <x:v>6.3842848373235</x:v>
      </x:c>
      <x:c r="C11" s="21" t="n">
        <x:v>6.8671963677639</x:v>
      </x:c>
      <x:c r="D11" s="21" t="n">
        <x:v>9.0769230769231</x:v>
      </x:c>
      <x:c r="E11" s="21" t="n">
        <x:v>4.6875</x:v>
      </x:c>
      <x:c r="F11" s="17" t="n">
        <x:v>1.06753976070503</x:v>
      </x:c>
      <x:c r="G11" s="18" t="n">
        <x:f aca="0"/>
        <x:v>1.0836</x:v>
      </x:c>
      <x:c r="H11" s="18" t="n">
        <x:f aca="0"/>
        <x:v>1.8922074074</x:v>
      </x:c>
      <x:c r="I11" s="18" t="n">
        <x:f aca="0"/>
        <x:v>3055.16</x:v>
      </x:c>
      <x:c r="J11" s="18" t="n">
        <x:f aca="0"/>
        <x:v>5.008159739</x:v>
      </x:c>
      <x:c r="K11" s="18" t="n">
        <x:f aca="0"/>
        <x:v>1.4397512054</x:v>
      </x:c>
      <x:c r="L11" s="22" t="n">
        <x:v>0.016624040920716</x:v>
      </x:c>
      <x:c r="M11" s="22" t="n">
        <x:v>0.013726001216228</x:v>
      </x:c>
      <x:c r="N11" s="22" t="n">
        <x:v>0.055475676971004</x:v>
      </x:c>
      <x:c r="O11" s="22" t="n">
        <x:v>0.036686489700488</x:v>
      </x:c>
      <x:c r="P11" s="23" t="n">
        <x:v>0.051169051809105</x:v>
      </x:c>
      <x:c r="Q11" s="23" t="n">
        <x:v>0.051169051809105</x:v>
      </x:c>
      <x:c r="R11" s="22" t="n">
        <x:v>0.05036063938616</x:v>
      </x:c>
      <x:c r="S11" s="22" t="n">
        <x:v>0.05036063938616</x:v>
      </x:c>
      <x:c r="T11" s="20" t="n">
        <x:v>1.0533907275985288</x:v>
      </x:c>
      <x:c r="U11" s="18" t="n">
        <x:f aca="0"/>
        <x:v>1.4055</x:v>
      </x:c>
      <x:c r="V11" s="18" t="n">
        <x:f aca="0"/>
        <x:v>1.2646</x:v>
      </x:c>
      <x:c r="W11" s="76" t="n">
        <x:f>'2080回测'!$O$13*G11/$G$4+'2080回测'!$O$14*H11/$H$4+'2080回测'!$O$15*I11/$I$4+'2080回测'!$O$16*J11/$J$4+'2080回测'!$O$17*K11/$K$4</x:f>
        <x:v>1.003978564824317</x:v>
      </x:c>
    </x:row>
    <x:row r="12" ht="13.800000190734863" hidden="0">
      <x:c r="A12" s="15" t="n">
        <x:v>43844</x:v>
      </x:c>
      <x:c r="B12" s="21" t="n">
        <x:v>6.0773480662983</x:v>
      </x:c>
      <x:c r="C12" s="21" t="n">
        <x:v>7.2077185017026</x:v>
      </x:c>
      <x:c r="D12" s="21" t="n">
        <x:v>8.0769230769231</x:v>
      </x:c>
      <x:c r="E12" s="21" t="n">
        <x:v>4.58984375</x:v>
      </x:c>
      <x:c r="F12" s="17" t="n">
        <x:v>1.06487958348731</x:v>
      </x:c>
      <x:c r="G12" s="18" t="n">
        <x:f aca="0"/>
        <x:v>1.0845</x:v>
      </x:c>
      <x:c r="H12" s="18" t="n">
        <x:f aca="0"/>
        <x:v>1.8944</x:v>
      </x:c>
      <x:c r="I12" s="18" t="n">
        <x:f aca="0"/>
        <x:v>3050</x:v>
      </x:c>
      <x:c r="J12" s="18" t="n">
        <x:f aca="0"/>
        <x:v>4.9953620565</x:v>
      </x:c>
      <x:c r="K12" s="18" t="n">
        <x:f aca="0"/>
        <x:v>1.4336933462</x:v>
      </x:c>
      <x:c r="L12" s="22" t="n">
        <x:v>0.025895140664962</x:v>
      </x:c>
      <x:c r="M12" s="22" t="n">
        <x:v>0.025453913647815</x:v>
      </x:c>
      <x:c r="N12" s="22" t="n">
        <x:v>0.070812365204889</x:v>
      </x:c>
      <x:c r="O12" s="22" t="n">
        <x:v>0.048915319549208</x:v>
      </x:c>
      <x:c r="P12" s="23" t="n">
        <x:v>0.064610574429862</x:v>
      </x:c>
      <x:c r="Q12" s="23" t="n">
        <x:v>0.064610574429862</x:v>
      </x:c>
      <x:c r="R12" s="22" t="n">
        <x:v>0.063413966430816</x:v>
      </x:c>
      <x:c r="S12" s="22" t="n">
        <x:v>0.063413966430816</x:v>
      </x:c>
      <x:c r="T12" s="20" t="n">
        <x:v>1.0518627380144296</x:v>
      </x:c>
      <x:c r="U12" s="18" t="n">
        <x:f aca="0"/>
        <x:v>1.4057</x:v>
      </x:c>
      <x:c r="V12" s="18" t="n">
        <x:f aca="0"/>
        <x:v>1.2542</x:v>
      </x:c>
      <x:c r="W12" s="76" t="n">
        <x:f>'2080回测'!$O$13*G12/$G$4+'2080回测'!$O$14*H12/$H$4+'2080回测'!$O$15*I12/$I$4+'2080回测'!$O$16*J12/$J$4+'2080回测'!$O$17*K12/$K$4</x:f>
        <x:v>1.0035518877893692</x:v>
      </x:c>
    </x:row>
    <x:row r="13" ht="13.800000190734863" hidden="0">
      <x:c r="A13" s="15" t="n">
        <x:v>43845</x:v>
      </x:c>
      <x:c r="B13" s="21" t="n">
        <x:v>7.305095150399</x:v>
      </x:c>
      <x:c r="C13" s="21" t="n">
        <x:v>7.377979568672</x:v>
      </x:c>
      <x:c r="D13" s="21" t="n">
        <x:v>8.6153846153846</x:v>
      </x:c>
      <x:c r="E13" s="21" t="n">
        <x:v>4.98046875</x:v>
      </x:c>
      <x:c r="F13" s="17" t="n">
        <x:v>1.07069732021114</x:v>
      </x:c>
      <x:c r="G13" s="18" t="n">
        <x:f aca="0"/>
        <x:v>1.0782</x:v>
      </x:c>
      <x:c r="H13" s="18" t="n">
        <x:f aca="0"/>
        <x:v>1.8856296296</x:v>
      </x:c>
      <x:c r="I13" s="18" t="n">
        <x:f aca="0"/>
        <x:v>3038.13</x:v>
      </x:c>
      <x:c r="J13" s="18" t="n">
        <x:f aca="0"/>
        <x:v>4.9740325857</x:v>
      </x:c>
      <x:c r="K13" s="18" t="n">
        <x:f aca="0"/>
        <x:v>1.4296547734</x:v>
      </x:c>
      <x:c r="L13" s="22" t="n">
        <x:v>0.022538363171355</x:v>
      </x:c>
      <x:c r="M13" s="22" t="n">
        <x:v>0.023021457736079</x:v>
      </x:c>
      <x:c r="N13" s="22" t="n">
        <x:v>0.069734004313444</x:v>
      </x:c>
      <x:c r="O13" s="22" t="n">
        <x:v>0.047658932938885</x:v>
      </x:c>
      <x:c r="P13" s="23" t="n">
        <x:v>0.062345615698703</x:v>
      </x:c>
      <x:c r="Q13" s="23" t="n">
        <x:v>0.062345615698703</x:v>
      </x:c>
      <x:c r="R13" s="22" t="n">
        <x:v>0.063628957279134</x:v>
      </x:c>
      <x:c r="S13" s="22" t="n">
        <x:v>0.063628957279134</x:v>
      </x:c>
      <x:c r="T13" s="20" t="n">
        <x:v>1.0491022395834841</x:v>
      </x:c>
      <x:c r="U13" s="18" t="n">
        <x:f aca="0"/>
        <x:v>1.4059</x:v>
      </x:c>
      <x:c r="V13" s="18" t="n">
        <x:f aca="0"/>
        <x:v>1.2616</x:v>
      </x:c>
      <x:c r="W13" s="76" t="n">
        <x:f>'2080回测'!$O$13*G13/$G$4+'2080回测'!$O$14*H13/$H$4+'2080回测'!$O$15*I13/$I$4+'2080回测'!$O$16*J13/$J$4+'2080回测'!$O$17*K13/$K$4</x:f>
        <x:v>0.9989199221544907</x:v>
      </x:c>
    </x:row>
    <x:row r="14" ht="13.800000190734863" hidden="0">
      <x:c r="A14" s="15" t="n">
        <x:v>43846</x:v>
      </x:c>
      <x:c r="B14" s="21" t="n">
        <x:v>8.7170042971148</x:v>
      </x:c>
      <x:c r="C14" s="21" t="n">
        <x:v>7.2077185017026</x:v>
      </x:c>
      <x:c r="D14" s="21" t="n">
        <x:v>8.4615384615385</x:v>
      </x:c>
      <x:c r="E14" s="21" t="n">
        <x:v>5.37109375</x:v>
      </x:c>
      <x:c r="F14" s="17" t="n">
        <x:v>1.07439338752589</x:v>
      </x:c>
      <x:c r="G14" s="18" t="n">
        <x:f aca="0"/>
        <x:v>1.0716</x:v>
      </x:c>
      <x:c r="H14" s="18" t="n">
        <x:f aca="0"/>
        <x:v>1.8768592593</x:v>
      </x:c>
      <x:c r="I14" s="18" t="n">
        <x:f aca="0"/>
        <x:v>3044.85</x:v>
      </x:c>
      <x:c r="J14" s="18" t="n">
        <x:f aca="0"/>
        <x:v>4.9612349033</x:v>
      </x:c>
      <x:c r="K14" s="18" t="n">
        <x:f aca="0"/>
        <x:v>1.4246065574</x:v>
      </x:c>
      <x:c r="L14" s="22" t="n">
        <x:v>0.017663043478261</x:v>
      </x:c>
      <x:c r="M14" s="22" t="n">
        <x:v>0.018504039614282</x:v>
      </x:c>
      <x:c r="N14" s="22" t="n">
        <x:v>0.068535825545171</x:v>
      </x:c>
      <x:c r="O14" s="22" t="n">
        <x:v>0.044392327721178</x:v>
      </x:c>
      <x:c r="P14" s="23" t="n">
        <x:v>0.062238718541816</x:v>
      </x:c>
      <x:c r="Q14" s="23" t="n">
        <x:v>0.062238718541816</x:v>
      </x:c>
      <x:c r="R14" s="22" t="n">
        <x:v>0.059622621612675</x:v>
      </x:c>
      <x:c r="S14" s="22" t="n">
        <x:v>0.059622621612675</x:v>
      </x:c>
      <x:c r="T14" s="20" t="n">
        <x:v>1.0476066361405596</x:v>
      </x:c>
      <x:c r="U14" s="18" t="n">
        <x:f aca="0"/>
        <x:v>1.4061</x:v>
      </x:c>
      <x:c r="V14" s="18" t="n">
        <x:f aca="0"/>
        <x:v>1.2635</x:v>
      </x:c>
      <x:c r="W14" s="76" t="n">
        <x:f>'2080回测'!$O$13*G14/$G$4+'2080回测'!$O$14*H14/$H$4+'2080回测'!$O$15*I14/$I$4+'2080回测'!$O$16*J14/$J$4+'2080回测'!$O$17*K14/$K$4</x:f>
        <x:v>0.9955183857863474</x:v>
      </x:c>
    </x:row>
    <x:row r="15" ht="13.800000190734863" hidden="0">
      <x:c r="A15" s="15" t="n">
        <x:v>43847</x:v>
      </x:c>
      <x:c r="B15" s="21" t="n">
        <x:v>9.6992019643953</x:v>
      </x:c>
      <x:c r="C15" s="21" t="n">
        <x:v>7.3212258796822</x:v>
      </x:c>
      <x:c r="D15" s="21" t="n">
        <x:v>8.0769230769231</x:v>
      </x:c>
      <x:c r="E15" s="21" t="n">
        <x:v>5.2734375</x:v>
      </x:c>
      <x:c r="F15" s="17" t="n">
        <x:v>1.0759269710525</x:v>
      </x:c>
      <x:c r="G15" s="18" t="n">
        <x:f aca="0"/>
        <x:v>1.0713</x:v>
      </x:c>
      <x:c r="H15" s="18" t="n">
        <x:f aca="0"/>
        <x:v>1.8779555556</x:v>
      </x:c>
      <x:c r="I15" s="18" t="n">
        <x:f aca="0"/>
        <x:v>3069.12</x:v>
      </x:c>
      <x:c r="J15" s="18" t="n">
        <x:f aca="0"/>
        <x:v>4.9520981907</x:v>
      </x:c>
      <x:c r="K15" s="18" t="n">
        <x:f aca="0"/>
        <x:v>1.432683703</x:v>
      </x:c>
      <x:c r="L15" s="22" t="n">
        <x:v>0.01502557544757</x:v>
      </x:c>
      <x:c r="M15" s="22" t="n">
        <x:v>0.019199027017635</x:v>
      </x:c>
      <x:c r="N15" s="22" t="n">
        <x:v>0.067577282530554</x:v>
      </x:c>
      <x:c r="O15" s="22" t="n">
        <x:v>0.045313677922659</x:v>
      </x:c>
      <x:c r="P15" s="23" t="n">
        <x:v>0.06019342798938</x:v>
      </x:c>
      <x:c r="Q15" s="23" t="n">
        <x:v>0.06019342798938</x:v>
      </x:c>
      <x:c r="R15" s="22" t="n">
        <x:v>0.056675335113649</x:v>
      </x:c>
      <x:c r="S15" s="22" t="n">
        <x:v>0.056675335113649</x:v>
      </x:c>
      <x:c r="T15" s="20" t="n">
        <x:v>1.0448326648337998</x:v>
      </x:c>
      <x:c r="U15" s="18" t="n">
        <x:f aca="0"/>
        <x:v>1.4064</x:v>
      </x:c>
      <x:c r="V15" s="18" t="n">
        <x:f aca="0"/>
        <x:v>1.261</x:v>
      </x:c>
      <x:c r="W15" s="76" t="n">
        <x:f>'2080回测'!$O$13*G15/$G$4+'2080回测'!$O$14*H15/$H$4+'2080回测'!$O$15*I15/$I$4+'2080回测'!$O$16*J15/$J$4+'2080回测'!$O$17*K15/$K$4</x:f>
        <x:v>0.9975760865621651</x:v>
      </x:c>
    </x:row>
    <x:row r="16" ht="13.800000190734863" hidden="0">
      <x:c r="A16" s="15" t="n">
        <x:v>43850</x:v>
      </x:c>
      <x:c r="B16" s="21" t="n">
        <x:v>12.277470841007</x:v>
      </x:c>
      <x:c r="C16" s="21" t="n">
        <x:v>10.385925085131</x:v>
      </x:c>
      <x:c r="D16" s="21" t="n">
        <x:v>12.846153846154</x:v>
      </x:c>
      <x:c r="E16" s="21" t="n">
        <x:v>7.71484375</x:v>
      </x:c>
      <x:c r="F16" s="17" t="n">
        <x:v>1.10806098380573</x:v>
      </x:c>
      <x:c r="G16" s="18" t="n">
        <x:f aca="0"/>
        <x:v>1.0707</x:v>
      </x:c>
      <x:c r="H16" s="18" t="n">
        <x:f aca="0"/>
        <x:v>1.8801481481</x:v>
      </x:c>
      <x:c r="I16" s="18" t="n">
        <x:f aca="0"/>
        <x:v>3032.52</x:v>
      </x:c>
      <x:c r="J16" s="18" t="n">
        <x:f aca="0"/>
        <x:v>4.9292564094</x:v>
      </x:c>
      <x:c r="K16" s="18" t="n">
        <x:f aca="0"/>
        <x:v>1.4518669238</x:v>
      </x:c>
      <x:c r="L16" s="22" t="n">
        <x:v>0.017902813299233</x:v>
      </x:c>
      <x:c r="M16" s="22" t="n">
        <x:v>0.018851533315959</x:v>
      </x:c>
      <x:c r="N16" s="22" t="n">
        <x:v>0.06386292834891</x:v>
      </x:c>
      <x:c r="O16" s="22" t="n">
        <x:v>0.041963313525578</x:v>
      </x:c>
      <x:c r="P16" s="23" t="n">
        <x:v>0.056112313327404</x:v>
      </x:c>
      <x:c r="Q16" s="23" t="n">
        <x:v>0.056112313327404</x:v>
      </x:c>
      <x:c r="R16" s="22" t="n">
        <x:v>0.051928051762955</x:v>
      </x:c>
      <x:c r="S16" s="22" t="n">
        <x:v>0.051928051762955</x:v>
      </x:c>
      <x:c r="T16" s="20" t="n">
        <x:v>1.0570592985537919</x:v>
      </x:c>
      <x:c r="U16" s="18" t="n">
        <x:f aca="0"/>
        <x:v>1.4078</x:v>
      </x:c>
      <x:c r="V16" s="18" t="n">
        <x:f aca="0"/>
        <x:v>1.2626</x:v>
      </x:c>
      <x:c r="W16" s="76" t="n">
        <x:f>'2080回测'!$O$13*G16/$G$4+'2080回测'!$O$14*H16/$H$4+'2080回测'!$O$15*I16/$I$4+'2080回测'!$O$16*J16/$J$4+'2080回测'!$O$17*K16/$K$4</x:f>
        <x:v>0.9962679238273608</x:v>
      </x:c>
    </x:row>
    <x:row r="17" ht="13.800000190734863" hidden="0">
      <x:c r="A17" s="15" t="n">
        <x:v>43851</x:v>
      </x:c>
      <x:c r="B17" s="21" t="n">
        <x:v>10.804174340086</x:v>
      </x:c>
      <x:c r="C17" s="21" t="n">
        <x:v>9.988649262202</x:v>
      </x:c>
      <x:c r="D17" s="21" t="n">
        <x:v>14</x:v>
      </x:c>
      <x:c r="E17" s="21" t="n">
        <x:v>6.93359375</x:v>
      </x:c>
      <x:c r="F17" s="17" t="n">
        <x:v>1.10431604338072</x:v>
      </x:c>
      <x:c r="G17" s="18" t="n">
        <x:f aca="0"/>
        <x:v>1.0548</x:v>
      </x:c>
      <x:c r="H17" s="18" t="n">
        <x:f aca="0"/>
        <x:v>1.8483555556</x:v>
      </x:c>
      <x:c r="I17" s="18" t="n">
        <x:f aca="0"/>
        <x:v>2944.66</x:v>
      </x:c>
      <x:c r="J17" s="18" t="n">
        <x:f aca="0"/>
        <x:v>4.8424576404</x:v>
      </x:c>
      <x:c r="K17" s="18" t="n">
        <x:f aca="0"/>
        <x:v>1.4357126326</x:v>
      </x:c>
      <x:c r="L17" s="22" t="n">
        <x:v>0.026854219948849</x:v>
      </x:c>
      <x:c r="M17" s="22" t="n">
        <x:v>0.027278255581618</x:v>
      </x:c>
      <x:c r="N17" s="22" t="n">
        <x:v>0.08111670261203</x:v>
      </x:c>
      <x:c r="O17" s="22" t="n">
        <x:v>0.054192143451462</x:v>
      </x:c>
      <x:c r="P17" s="23" t="n">
        <x:v>0.069666157897753</x:v>
      </x:c>
      <x:c r="Q17" s="23" t="n">
        <x:v>0.069666157897753</x:v>
      </x:c>
      <x:c r="R17" s="22" t="n">
        <x:v>0.063850375520435</x:v>
      </x:c>
      <x:c r="S17" s="22" t="n">
        <x:v>0.063850375520435</x:v>
      </x:c>
      <x:c r="T17" s="20" t="n">
        <x:v>1.045750171580099</x:v>
      </x:c>
      <x:c r="U17" s="18" t="n">
        <x:f aca="0"/>
        <x:v>1.4086</x:v>
      </x:c>
      <x:c r="V17" s="18" t="n">
        <x:f aca="0"/>
        <x:v>1.2735</x:v>
      </x:c>
      <x:c r="W17" s="76" t="n">
        <x:f>'2080回测'!$O$13*G17/$G$4+'2080回测'!$O$14*H17/$H$4+'2080回测'!$O$15*I17/$I$4+'2080回测'!$O$16*J17/$J$4+'2080回测'!$O$17*K17/$K$4</x:f>
        <x:v>0.9781706462135447</x:v>
      </x:c>
    </x:row>
    <x:row r="18" ht="13.800000190734863" hidden="0">
      <x:c r="A18" s="15" t="n">
        <x:v>43852</x:v>
      </x:c>
      <x:c r="B18" s="21" t="n">
        <x:v>13.627992633517</x:v>
      </x:c>
      <x:c r="C18" s="21" t="n">
        <x:v>13.337116912599</x:v>
      </x:c>
      <x:c r="D18" s="21" t="n">
        <x:v>18.153846153846</x:v>
      </x:c>
      <x:c r="E18" s="21" t="n">
        <x:v>9.375</x:v>
      </x:c>
      <x:c r="F18" s="17" t="n">
        <x:v>1.13623488924991</x:v>
      </x:c>
      <x:c r="G18" s="18" t="n">
        <x:f aca="0"/>
        <x:v>1.0563</x:v>
      </x:c>
      <x:c r="H18" s="18" t="n">
        <x:f aca="0"/>
        <x:v>1.853837037</x:v>
      </x:c>
      <x:c r="I18" s="18" t="n">
        <x:f aca="0"/>
        <x:v>2983.5</x:v>
      </x:c>
      <x:c r="J18" s="18" t="n">
        <x:f aca="0"/>
        <x:v>4.9018462718</x:v>
      </x:c>
      <x:c r="K18" s="18" t="n">
        <x:f aca="0"/>
        <x:v>1.4447994214</x:v>
      </x:c>
      <x:c r="L18" s="22" t="n">
        <x:v>0.010629795396419</x:v>
      </x:c>
      <x:c r="M18" s="22" t="n">
        <x:v>0.014420988619581</x:v>
      </x:c>
      <x:c r="N18" s="22" t="n">
        <x:v>0.07117181883537</x:v>
      </x:c>
      <x:c r="O18" s="22" t="n">
        <x:v>0.044894882334442</x:v>
      </x:c>
      <x:c r="P18" s="23" t="n">
        <x:v>0.060144371337479</x:v>
      </x:c>
      <x:c r="Q18" s="23" t="n">
        <x:v>0.060144371337479</x:v>
      </x:c>
      <x:c r="R18" s="22" t="n">
        <x:v>0.052297572390011</x:v>
      </x:c>
      <x:c r="S18" s="22" t="n">
        <x:v>0.052297572390011</x:v>
      </x:c>
      <x:c r="T18" s="20" t="n">
        <x:v>1.0501214580736238</x:v>
      </x:c>
      <x:c r="U18" s="18" t="n">
        <x:f aca="0"/>
        <x:v>1.4094</x:v>
      </x:c>
      <x:c r="V18" s="18" t="n">
        <x:f aca="0"/>
        <x:v>1.2649</x:v>
      </x:c>
      <x:c r="W18" s="76" t="n">
        <x:f>'2080回测'!$O$13*G18/$G$4+'2080回测'!$O$14*H18/$H$4+'2080回测'!$O$15*I18/$I$4+'2080回测'!$O$16*J18/$J$4+'2080回测'!$O$17*K18/$K$4</x:f>
        <x:v>0.9838423821894103</x:v>
      </x:c>
    </x:row>
    <x:row r="19" ht="13.800000190734863" hidden="0">
      <x:c r="A19" s="15" t="n">
        <x:v>43853</x:v>
      </x:c>
      <x:c r="B19" s="21" t="n">
        <x:v>10.006138735421</x:v>
      </x:c>
      <x:c r="C19" s="21" t="n">
        <x:v>11.180476730988</x:v>
      </x:c>
      <x:c r="D19" s="21" t="n">
        <x:v>14.076923076923</x:v>
      </x:c>
      <x:c r="E19" s="21" t="n">
        <x:v>6.4453125</x:v>
      </x:c>
      <x:c r="F19" s="17" t="n">
        <x:v>1.10427212760833</x:v>
      </x:c>
      <x:c r="G19" s="18" t="n">
        <x:f aca="0"/>
        <x:v>1.0283</x:v>
      </x:c>
      <x:c r="H19" s="18" t="n">
        <x:f aca="0"/>
        <x:v>1.8088888889</x:v>
      </x:c>
      <x:c r="I19" s="18" t="n">
        <x:f aca="0"/>
        <x:v>2912.78</x:v>
      </x:c>
      <x:c r="J19" s="18" t="n">
        <x:f aca="0"/>
        <x:v>4.7602272276</x:v>
      </x:c>
      <x:c r="K19" s="18" t="n">
        <x:f aca="0"/>
        <x:v>1.4145101254</x:v>
      </x:c>
      <x:c r="L19" s="22" t="n">
        <x:v>0.016863810741688</x:v>
      </x:c>
      <x:c r="M19" s="22" t="n">
        <x:v>0.01876465989054</x:v>
      </x:c>
      <x:c r="N19" s="22" t="n">
        <x:v>0.079439252336449</x:v>
      </x:c>
      <x:c r="O19" s="22" t="n">
        <x:v>0.052181924844079</x:v>
      </x:c>
      <x:c r="P19" s="23" t="n">
        <x:v>0.063328886320595</x:v>
      </x:c>
      <x:c r="Q19" s="23" t="n">
        <x:v>0.063328886320595</x:v>
      </x:c>
      <x:c r="R19" s="22" t="n">
        <x:v>0.053532122067522</x:v>
      </x:c>
      <x:c r="S19" s="22" t="n">
        <x:v>0.053532122067522</x:v>
      </x:c>
      <x:c r="T19" s="20" t="n">
        <x:v>1.0151409970561358</x:v>
      </x:c>
      <x:c r="U19" s="18" t="n">
        <x:f aca="0"/>
        <x:v>1.4106</x:v>
      </x:c>
      <x:c r="V19" s="18" t="n">
        <x:f aca="0"/>
        <x:v>1.272</x:v>
      </x:c>
      <x:c r="W19" s="76" t="n">
        <x:f>'2080回测'!$O$13*G19/$G$4+'2080回测'!$O$14*H19/$H$4+'2080回测'!$O$15*I19/$I$4+'2080回测'!$O$16*J19/$J$4+'2080回测'!$O$17*K19/$K$4</x:f>
        <x:v>0.959305670318047</x:v>
      </x:c>
    </x:row>
    <x:row r="20" ht="13.800000190734863" hidden="0">
      <x:c r="A20" s="15" t="n">
        <x:v>43864</x:v>
      </x:c>
      <x:c r="B20" s="21" t="n">
        <x:v>2.0257826887661</x:v>
      </x:c>
      <x:c r="C20" s="21" t="n">
        <x:v>4.3132803632236</x:v>
      </x:c>
      <x:c r="D20" s="21" t="n">
        <x:v>4.8461538461538</x:v>
      </x:c>
      <x:c r="E20" s="21" t="n">
        <x:v>-1.3671875</x:v>
      </x:c>
      <x:c r="F20" s="17" t="n">
        <x:v>1.02454507349536</x:v>
      </x:c>
      <x:c r="G20" s="18" t="n">
        <x:f aca="0"/>
        <x:v>0.9495</x:v>
      </x:c>
      <x:c r="H20" s="18" t="n">
        <x:f aca="0"/>
        <x:v>1.6597925926</x:v>
      </x:c>
      <x:c r="I20" s="18" t="n">
        <x:f aca="0"/>
        <x:v>2691.69</x:v>
      </x:c>
      <x:c r="J20" s="18" t="n">
        <x:f aca="0"/>
        <x:v>4.4221688641</x:v>
      </x:c>
      <x:c r="K20" s="18" t="n">
        <x:f aca="0"/>
        <x:v>1.3509026037</x:v>
      </x:c>
      <x:c r="L20" s="22" t="n">
        <x:v>-0.011828644501279</x:v>
      </x:c>
      <x:c r="M20" s="22" t="n">
        <x:v>-0.012162279558683</x:v>
      </x:c>
      <x:c r="N20" s="22" t="n">
        <x:v>0.045650611071172</x:v>
      </x:c>
      <x:c r="O20" s="22" t="n">
        <x:v>0.01775693113477</x:v>
      </x:c>
      <x:c r="P20" s="23" t="n">
        <x:v>0.023706577633005</x:v>
      </x:c>
      <x:c r="Q20" s="23" t="n">
        <x:v>0.023706577633005</x:v>
      </x:c>
      <x:c r="R20" s="22" t="n">
        <x:v>0.017149101518548</x:v>
      </x:c>
      <x:c r="S20" s="22" t="n">
        <x:v>0.017149101518548</x:v>
      </x:c>
      <x:c r="T20" s="20" t="n">
        <x:v>0.9308825546107526</x:v>
      </x:c>
      <x:c r="U20" s="18" t="n">
        <x:f aca="0"/>
        <x:v>1.4189</x:v>
      </x:c>
      <x:c r="V20" s="18" t="n">
        <x:f aca="0"/>
        <x:v>1.3023</x:v>
      </x:c>
      <x:c r="W20" s="76" t="n">
        <x:f>'2080回测'!$O$13*G20/$G$4+'2080回测'!$O$14*H20/$H$4+'2080回测'!$O$15*I20/$I$4+'2080回测'!$O$16*J20/$J$4+'2080回测'!$O$17*K20/$K$4</x:f>
        <x:v>0.8879680093042365</x:v>
      </x:c>
    </x:row>
    <x:row r="21" ht="13.800000190734863" hidden="0">
      <x:c r="A21" s="15" t="n">
        <x:v>43865</x:v>
      </x:c>
      <x:c r="B21" s="21" t="n">
        <x:v>6.8753836709638</x:v>
      </x:c>
      <x:c r="C21" s="21" t="n">
        <x:v>9.7616345062429</x:v>
      </x:c>
      <x:c r="D21" s="21" t="n">
        <x:v>7.5384615384615</x:v>
      </x:c>
      <x:c r="E21" s="21" t="n">
        <x:v>2.34375</x:v>
      </x:c>
      <x:c r="F21" s="17" t="n">
        <x:v>1.06629807428917</x:v>
      </x:c>
      <x:c r="G21" s="18" t="n">
        <x:f aca="0"/>
        <x:v>0.9684</x:v>
      </x:c>
      <x:c r="H21" s="18" t="n">
        <x:f aca="0"/>
        <x:v>1.6915851852</x:v>
      </x:c>
      <x:c r="I21" s="18" t="n">
        <x:f aca="0"/>
        <x:v>2737.03</x:v>
      </x:c>
      <x:c r="J21" s="18" t="n">
        <x:f aca="0"/>
        <x:v>4.5683562645</x:v>
      </x:c>
      <x:c r="K21" s="18" t="n">
        <x:f aca="0"/>
        <x:v>1.3872497589</x:v>
      </x:c>
      <x:c r="L21" s="22" t="n">
        <x:v>-0.08519820971867</x:v>
      </x:c>
      <x:c r="M21" s="22" t="n">
        <x:v>-0.08626531144123</x:v>
      </x:c>
      <x:c r="N21" s="22" t="n">
        <x:v>-0.038221902707884</x:v>
      </x:c>
      <x:c r="O21" s="22" t="n">
        <x:v>-0.065248345714905</x:v>
      </x:c>
      <x:c r="P21" s="23" t="n">
        <x:v>-0.065900561394193</x:v>
      </x:c>
      <x:c r="Q21" s="23" t="n">
        <x:v>-0.065900561394193</x:v>
      </x:c>
      <x:c r="R21" s="22" t="n">
        <x:v>-0.073102335371452</x:v>
      </x:c>
      <x:c r="S21" s="22" t="n">
        <x:v>-0.073102335371452</x:v>
      </x:c>
      <x:c r="T21" s="20" t="n">
        <x:v>0.9401898212620681</x:v>
      </x:c>
      <x:c r="U21" s="18" t="n">
        <x:f aca="0"/>
        <x:v>1.418</x:v>
      </x:c>
      <x:c r="V21" s="18" t="n">
        <x:f aca="0"/>
        <x:v>1.2948</x:v>
      </x:c>
      <x:c r="W21" s="76" t="n">
        <x:f>'2080回测'!$O$13*G21/$G$4+'2080回测'!$O$14*H21/$H$4+'2080回测'!$O$15*I21/$I$4+'2080回测'!$O$16*J21/$J$4+'2080回测'!$O$17*K21/$K$4</x:f>
        <x:v>0.9067618266373926</x:v>
      </x:c>
    </x:row>
    <x:row r="22" ht="13.800000190734863" hidden="0">
      <x:c r="A22" s="15" t="n">
        <x:v>43866</x:v>
      </x:c>
      <x:c r="B22" s="21" t="n">
        <x:v>8.9011663597299</x:v>
      </x:c>
      <x:c r="C22" s="21" t="n">
        <x:v>11.577752553916</x:v>
      </x:c>
      <x:c r="D22" s="21" t="n">
        <x:v>8.5384615384615</x:v>
      </x:c>
      <x:c r="E22" s="21" t="n">
        <x:v>3.7109375</x:v>
      </x:c>
      <x:c r="F22" s="17" t="n">
        <x:v>1.08182079488027</x:v>
      </x:c>
      <x:c r="G22" s="18" t="n">
        <x:f aca="0"/>
        <x:v>0.9776</x:v>
      </x:c>
      <x:c r="H22" s="18" t="n">
        <x:f aca="0"/>
        <x:v>1.7102222222</x:v>
      </x:c>
      <x:c r="I22" s="18" t="n">
        <x:f aca="0"/>
        <x:v>2753.39</x:v>
      </x:c>
      <x:c r="J22" s="18" t="n">
        <x:f aca="0"/>
        <x:v>4.6597233898</x:v>
      </x:c>
      <x:c r="K22" s="18" t="n">
        <x:f aca="0"/>
        <x:v>1.4104715526</x:v>
      </x:c>
      <x:c r="L22" s="22" t="n">
        <x:v>-0.058024296675192</x:v>
      </x:c>
      <x:c r="M22" s="22" t="n">
        <x:v>-0.060898271218834</x:v>
      </x:c>
      <x:c r="N22" s="22" t="n">
        <x:v>-0.023484303858136</x:v>
      </x:c>
      <x:c r="O22" s="22" t="n">
        <x:v>-0.044978641359489</x:v>
      </x:c>
      <x:c r="P22" s="23" t="n">
        <x:v>-0.063756223467689</x:v>
      </x:c>
      <x:c r="Q22" s="23" t="n">
        <x:v>-0.063756223467689</x:v>
      </x:c>
      <x:c r="R22" s="22" t="n">
        <x:v>-0.081791734928213</x:v>
      </x:c>
      <x:c r="S22" s="22" t="n">
        <x:v>-0.081791734928213</x:v>
      </x:c>
      <x:c r="T22" s="20" t="n">
        <x:v>0.961864510268911</x:v>
      </x:c>
      <x:c r="U22" s="18" t="n">
        <x:f aca="0"/>
        <x:v>1.4179</x:v>
      </x:c>
      <x:c r="V22" s="18" t="n">
        <x:f aca="0"/>
        <x:v>1.2857</x:v>
      </x:c>
      <x:c r="W22" s="76" t="n">
        <x:f>'2080回测'!$O$13*G22/$G$4+'2080回测'!$O$14*H22/$H$4+'2080回测'!$O$15*I22/$I$4+'2080回测'!$O$16*J22/$J$4+'2080回测'!$O$17*K22/$K$4</x:f>
        <x:v>0.9168460602236846</x:v>
      </x:c>
    </x:row>
    <x:row r="23" ht="13.800000190734863" hidden="0">
      <x:c r="A23" s="15" t="n">
        <x:v>43867</x:v>
      </x:c>
      <x:c r="B23" s="21" t="n">
        <x:v>12.952731737262</x:v>
      </x:c>
      <x:c r="C23" s="21" t="n">
        <x:v>14.982973893303</x:v>
      </x:c>
      <x:c r="D23" s="21" t="n">
        <x:v>11.153846153846</x:v>
      </x:c>
      <x:c r="E23" s="21" t="n">
        <x:v>6.93359375</x:v>
      </x:c>
      <x:c r="F23" s="17" t="n">
        <x:v>1.11505786383603</x:v>
      </x:c>
      <x:c r="G23" s="18" t="n">
        <x:f aca="0"/>
        <x:v>0.9865</x:v>
      </x:c>
      <x:c r="H23" s="18" t="n">
        <x:f aca="0"/>
        <x:v>1.7288592593</x:v>
      </x:c>
      <x:c r="I23" s="18" t="n">
        <x:f aca="0"/>
        <x:v>2837.07</x:v>
      </x:c>
      <x:c r="J23" s="18" t="n">
        <x:f aca="0"/>
        <x:v>4.7282487338</x:v>
      </x:c>
      <x:c r="K23" s="18" t="n">
        <x:f aca="0"/>
        <x:v>1.437731919</x:v>
      </x:c>
      <x:c r="L23" s="22" t="n">
        <x:v>-0.045875959079284</x:v>
      </x:c>
      <x:c r="M23" s="22" t="n">
        <x:v>-0.050299713317696</x:v>
      </x:c>
      <x:c r="N23" s="22" t="n">
        <x:v>0.0014378145219266</x:v>
      </x:c>
      <x:c r="O23" s="22" t="n">
        <x:v>-0.025881564589349</x:v>
      </x:c>
      <x:c r="P23" s="23" t="n">
        <x:v>-0.039283438772502</x:v>
      </x:c>
      <x:c r="Q23" s="23" t="n">
        <x:v>-0.039283438772502</x:v>
      </x:c>
      <x:c r="R23" s="22" t="n">
        <x:v>-0.052948808919653</x:v>
      </x:c>
      <x:c r="S23" s="22" t="n">
        <x:v>-0.052948808919653</x:v>
      </x:c>
      <x:c r="T23" s="20" t="n">
        <x:v>0.9868398250070911</x:v>
      </x:c>
      <x:c r="U23" s="18" t="n">
        <x:f aca="0"/>
        <x:v>1.4183</x:v>
      </x:c>
      <x:c r="V23" s="18" t="n">
        <x:f aca="0"/>
        <x:v>1.2773</x:v>
      </x:c>
      <x:c r="W23" s="76" t="n">
        <x:f>'2080回测'!$O$13*G23/$G$4+'2080回测'!$O$14*H23/$H$4+'2080回测'!$O$15*I23/$I$4+'2080回测'!$O$16*J23/$J$4+'2080回测'!$O$17*K23/$K$4</x:f>
        <x:v>0.9310515336566793</x:v>
      </x:c>
    </x:row>
    <x:row r="24" ht="13.800000190734863" hidden="0">
      <x:c r="A24" s="15" t="n">
        <x:v>43868</x:v>
      </x:c>
      <x:c r="B24" s="21" t="n">
        <x:v>16.329036218539</x:v>
      </x:c>
      <x:c r="C24" s="21" t="n">
        <x:v>16.004540295119</x:v>
      </x:c>
      <x:c r="D24" s="21" t="n">
        <x:v>13.076923076923</x:v>
      </x:c>
      <x:c r="E24" s="21" t="n">
        <x:v>7.91015625</x:v>
      </x:c>
      <x:c r="F24" s="17" t="n">
        <x:v>1.13330163960145</x:v>
      </x:c>
      <x:c r="G24" s="18" t="n">
        <x:f aca="0"/>
        <x:v>0.9812</x:v>
      </x:c>
      <x:c r="H24" s="18" t="n">
        <x:f aca="0"/>
        <x:v>1.735437037</x:v>
      </x:c>
      <x:c r="I24" s="18" t="n">
        <x:f aca="0"/>
        <x:v>2813.3</x:v>
      </x:c>
      <x:c r="J24" s="18" t="n">
        <x:f aca="0"/>
        <x:v>4.7465221588</x:v>
      </x:c>
      <x:c r="K24" s="18" t="n">
        <x:f aca="0"/>
        <x:v>1.427635487</x:v>
      </x:c>
      <x:c r="L24" s="22" t="n">
        <x:v>-0.027893222506394</x:v>
      </x:c>
      <x:c r="M24" s="22" t="n">
        <x:v>-0.036747458952306</x:v>
      </x:c>
      <x:c r="N24" s="22" t="n">
        <x:v>0.031991373112868</x:v>
      </x:c>
      <x:c r="O24" s="22" t="n">
        <x:v>-0.0039366781125555</x:v>
      </x:c>
      <x:c r="P24" s="23" t="n">
        <x:v>-0.0092314703361738</x:v>
      </x:c>
      <x:c r="Q24" s="23" t="n">
        <x:v>-0.0092314703361738</x:v>
      </x:c>
      <x:c r="R24" s="22" t="n">
        <x:v>-0.025116236406268</x:v>
      </x:c>
      <x:c r="S24" s="22" t="n">
        <x:v>-0.025116236406268</x:v>
      </x:c>
      <x:c r="T24" s="20" t="n">
        <x:v>0.9953096726363787</x:v>
      </x:c>
      <x:c r="U24" s="18" t="n">
        <x:f aca="0"/>
        <x:v>1.4197</x:v>
      </x:c>
      <x:c r="V24" s="18" t="n">
        <x:f aca="0"/>
        <x:v>1.286</x:v>
      </x:c>
      <x:c r="W24" s="76" t="n">
        <x:f>'2080回测'!$O$13*G24/$G$4+'2080回测'!$O$14*H24/$H$4+'2080回测'!$O$15*I24/$I$4+'2080回测'!$O$16*J24/$J$4+'2080回测'!$O$17*K24/$K$4</x:f>
        <x:v>0.9287512590105421</x:v>
      </x:c>
    </x:row>
    <x:row r="25" ht="13.800000190734863" hidden="0">
      <x:c r="A25" s="15" t="n">
        <x:v>43871</x:v>
      </x:c>
      <x:c r="B25" s="21" t="n">
        <x:v>16.635972989564</x:v>
      </x:c>
      <x:c r="C25" s="21" t="n">
        <x:v>16.458569807037</x:v>
      </x:c>
      <x:c r="D25" s="21" t="n">
        <x:v>12.153846153846</x:v>
      </x:c>
      <x:c r="E25" s="21" t="n">
        <x:v>8.0078125</x:v>
      </x:c>
      <x:c r="F25" s="17" t="n">
        <x:v>1.13314050362612</x:v>
      </x:c>
      <x:c r="G25" s="18" t="n">
        <x:f aca="0"/>
        <x:v>0.9945</x:v>
      </x:c>
      <x:c r="H25" s="18" t="n">
        <x:f aca="0"/>
        <x:v>1.7595555556</x:v>
      </x:c>
      <x:c r="I25" s="18" t="n">
        <x:f aca="0"/>
        <x:v>2810.08</x:v>
      </x:c>
      <x:c r="J25" s="18" t="n">
        <x:f aca="0"/>
        <x:v>4.7785006527</x:v>
      </x:c>
      <x:c r="K25" s="18" t="n">
        <x:f aca="0"/>
        <x:v>1.4397512054</x:v>
      </x:c>
      <x:c r="L25" s="22" t="n">
        <x:v>-0.028452685421995</x:v>
      </x:c>
      <x:c r="M25" s="22" t="n">
        <x:v>-0.036486838676049</x:v>
      </x:c>
      <x:c r="N25" s="22" t="n">
        <x:v>0.038102084831057</x:v>
      </x:c>
      <x:c r="O25" s="22" t="n">
        <x:v>0.005444342106675</x:v>
      </x:c>
      <x:c r="P25" s="23" t="n">
        <x:v>0.0029751036144388</x:v>
      </x:c>
      <x:c r="Q25" s="23" t="n">
        <x:v>0.0029751036144388</x:v>
      </x:c>
      <x:c r="R25" s="22" t="n">
        <x:v>-0.011039864488768</x:v>
      </x:c>
      <x:c r="S25" s="22" t="n">
        <x:v>-0.011039864488768</x:v>
      </x:c>
      <x:c r="T25" s="20" t="n">
        <x:v>1.0066483261248744</x:v>
      </x:c>
      <x:c r="U25" s="18" t="n">
        <x:f aca="0"/>
        <x:v>1.4209</x:v>
      </x:c>
      <x:c r="V25" s="18" t="n">
        <x:f aca="0"/>
        <x:v>1.2905</x:v>
      </x:c>
      <x:c r="W25" s="76" t="n">
        <x:f>'2080回测'!$O$13*G25/$G$4+'2080回测'!$O$14*H25/$H$4+'2080回测'!$O$15*I25/$I$4+'2080回测'!$O$16*J25/$J$4+'2080回测'!$O$17*K25/$K$4</x:f>
        <x:v>0.9375711280913555</x:v>
      </x:c>
    </x:row>
    <x:row r="26" ht="13.800000190734863" hidden="0">
      <x:c r="A26" s="15" t="n">
        <x:v>43872</x:v>
      </x:c>
      <x:c r="B26" s="21" t="n">
        <x:v>16.206261510129</x:v>
      </x:c>
      <x:c r="C26" s="21" t="n">
        <x:v>16.855845629966</x:v>
      </x:c>
      <x:c r="D26" s="21" t="n">
        <x:v>14.692307692308</x:v>
      </x:c>
      <x:c r="E26" s="21" t="n">
        <x:v>8.7890625</x:v>
      </x:c>
      <x:c r="F26" s="17" t="n">
        <x:v>1.14135869333101</x:v>
      </x:c>
      <x:c r="G26" s="18" t="n">
        <x:f aca="0"/>
        <x:v>1.0018</x:v>
      </x:c>
      <x:c r="H26" s="18" t="n">
        <x:f aca="0"/>
        <x:v>1.765037037</x:v>
      </x:c>
      <x:c r="I26" s="18" t="n">
        <x:f aca="0"/>
        <x:v>2834.65</x:v>
      </x:c>
      <x:c r="J26" s="18" t="n">
        <x:f aca="0"/>
        <x:v>4.8059107903</x:v>
      </x:c>
      <x:c r="K26" s="18" t="n">
        <x:f aca="0"/>
        <x:v>1.442780135</x:v>
      </x:c>
      <x:c r="L26" s="22" t="n">
        <x:v>-0.023737212276215</x:v>
      </x:c>
      <x:c r="M26" s="22" t="n">
        <x:v>-0.031708800277995</x:v>
      </x:c>
      <x:c r="N26" s="22" t="n">
        <x:v>0.048526240115025</x:v>
      </x:c>
      <x:c r="O26" s="22" t="n">
        <x:v>0.017924449339191</x:v>
      </x:c>
      <x:c r="P26" s="23" t="n">
        <x:v>0.016980158012356</x:v>
      </x:c>
      <x:c r="Q26" s="23" t="n">
        <x:v>0.016980158012356</x:v>
      </x:c>
      <x:c r="R26" s="22" t="n">
        <x:v>0.004110808037139</x:v>
      </x:c>
      <x:c r="S26" s="22" t="n">
        <x:v>0.004110808037139</x:v>
      </x:c>
      <x:c r="T26" s="20" t="n">
        <x:v>1.0060044350993183</x:v>
      </x:c>
      <x:c r="U26" s="18" t="n">
        <x:f aca="0"/>
        <x:v>1.4201</x:v>
      </x:c>
      <x:c r="V26" s="18" t="n">
        <x:f aca="0"/>
        <x:v>1.2884</x:v>
      </x:c>
      <x:c r="W26" s="76" t="n">
        <x:f>'2080回测'!$O$13*G26/$G$4+'2080回测'!$O$14*H26/$H$4+'2080回测'!$O$15*I26/$I$4+'2080回测'!$O$16*J26/$J$4+'2080回测'!$O$17*K26/$K$4</x:f>
        <x:v>0.9428331450235822</x:v>
      </x:c>
    </x:row>
    <x:row r="27" ht="13.800000190734863" hidden="0">
      <x:c r="A27" s="15" t="n">
        <x:v>43873</x:v>
      </x:c>
      <x:c r="B27" s="21" t="n">
        <x:v>19.459791282996</x:v>
      </x:c>
      <x:c r="C27" s="21" t="n">
        <x:v>19.069239500568</x:v>
      </x:c>
      <x:c r="D27" s="21" t="n">
        <x:v>16.461538461538</x:v>
      </x:c>
      <x:c r="E27" s="21" t="n">
        <x:v>11.328125</x:v>
      </x:c>
      <x:c r="F27" s="17" t="n">
        <x:v>1.16579673561276</x:v>
      </x:c>
      <x:c r="G27" s="18" t="n">
        <x:f aca="0"/>
        <x:v>1.006</x:v>
      </x:c>
      <x:c r="H27" s="18" t="n">
        <x:f aca="0"/>
        <x:v>1.776</x:v>
      </x:c>
      <x:c r="I27" s="18" t="n">
        <x:f aca="0"/>
        <x:v>2852.62</x:v>
      </x:c>
      <x:c r="J27" s="18" t="n">
        <x:f aca="0"/>
        <x:v>4.8607310655</x:v>
      </x:c>
      <x:c r="K27" s="18" t="n">
        <x:f aca="0"/>
        <x:v>1.452876567</x:v>
      </x:c>
      <x:c r="L27" s="22" t="n">
        <x:v>-0.013107416879796</x:v>
      </x:c>
      <x:c r="M27" s="22" t="n">
        <x:v>-0.020241508122665</x:v>
      </x:c>
      <x:c r="N27" s="22" t="n">
        <x:v>0.049964054636952</x:v>
      </x:c>
      <x:c r="O27" s="22" t="n">
        <x:v>0.019934667946574</x:v>
      </x:c>
      <x:c r="P27" s="23" t="n">
        <x:v>0.010099742537901</x:v>
      </x:c>
      <x:c r="Q27" s="23" t="n">
        <x:v>0.010099742537901</x:v>
      </x:c>
      <x:c r="R27" s="22" t="n">
        <x:v>-0.0043569009311604</x:v>
      </x:c>
      <x:c r="S27" s="22" t="n">
        <x:v>-0.0043569009311604</x:v>
      </x:c>
      <x:c r="T27" s="20" t="n">
        <x:v>1.0223104825694842</x:v>
      </x:c>
      <x:c r="U27" s="18" t="n">
        <x:f aca="0"/>
        <x:v>1.4206</x:v>
      </x:c>
      <x:c r="V27" s="18" t="n">
        <x:f aca="0"/>
        <x:v>1.2828</x:v>
      </x:c>
      <x:c r="W27" s="76" t="n">
        <x:f>'2080回测'!$O$13*G27/$G$4+'2080回测'!$O$14*H27/$H$4+'2080回测'!$O$15*I27/$I$4+'2080回测'!$O$16*J27/$J$4+'2080回测'!$O$17*K27/$K$4</x:f>
        <x:v>0.9487443663207146</x:v>
      </x:c>
    </x:row>
    <x:row r="28" ht="13.800000190734863" hidden="0">
      <x:c r="A28" s="15" t="n">
        <x:v>43874</x:v>
      </x:c>
      <x:c r="B28" s="21" t="n">
        <x:v>19.214241866176</x:v>
      </x:c>
      <x:c r="C28" s="21" t="n">
        <x:v>18.44494892168</x:v>
      </x:c>
      <x:c r="D28" s="21" t="n">
        <x:v>16.769230769231</x:v>
      </x:c>
      <x:c r="E28" s="21" t="n">
        <x:v>11.1328125</x:v>
      </x:c>
      <x:c r="F28" s="17" t="n">
        <x:v>1.16390308514272</x:v>
      </x:c>
      <x:c r="G28" s="18" t="n">
        <x:f aca="0"/>
        <x:v>1.0019</x:v>
      </x:c>
      <x:c r="H28" s="18" t="n">
        <x:f aca="0"/>
        <x:v>1.7661333333</x:v>
      </x:c>
      <x:c r="I28" s="18" t="n">
        <x:f aca="0"/>
        <x:v>2851.52</x:v>
      </x:c>
      <x:c r="J28" s="18" t="n">
        <x:f aca="0"/>
        <x:v>4.8104791465</x:v>
      </x:c>
      <x:c r="K28" s="18" t="n">
        <x:f aca="0"/>
        <x:v>1.4397512054</x:v>
      </x:c>
      <x:c r="L28" s="22" t="n">
        <x:v>-0.0025575447570333</x:v>
      </x:c>
      <x:c r="M28" s="22" t="n">
        <x:v>-0.013812874641647</x:v>
      </x:c>
      <x:c r="N28" s="22" t="n">
        <x:v>0.067697100407381</x:v>
      </x:c>
      <x:c r="O28" s="22" t="n">
        <x:v>0.034927548399737</x:v>
      </x:c>
      <x:c r="P28" s="23" t="n">
        <x:v>0.03363096644119</x:v>
      </x:c>
      <x:c r="Q28" s="23" t="n">
        <x:v>0.03363096644119</x:v>
      </x:c>
      <x:c r="R28" s="22" t="n">
        <x:v>0.012483849132528</x:v>
      </x:c>
      <x:c r="S28" s="22" t="n">
        <x:v>0.012483849132528</x:v>
      </x:c>
      <x:c r="T28" s="20" t="n">
        <x:v>1.0151659281706074</x:v>
      </x:c>
      <x:c r="U28" s="18" t="n">
        <x:f aca="0"/>
        <x:v>1.4211</x:v>
      </x:c>
      <x:c r="V28" s="18" t="n">
        <x:f aca="0"/>
        <x:v>1.292</x:v>
      </x:c>
      <x:c r="W28" s="76" t="n">
        <x:f>'2080回测'!$O$13*G28/$G$4+'2080回测'!$O$14*H28/$H$4+'2080回测'!$O$15*I28/$I$4+'2080回测'!$O$16*J28/$J$4+'2080回测'!$O$17*K28/$K$4</x:f>
        <x:v>0.9440134722695768</x:v>
      </x:c>
    </x:row>
    <x:row r="29" ht="13.800000190734863" hidden="0">
      <x:c r="A29" s="15" t="n">
        <x:v>43875</x:v>
      </x:c>
      <x:c r="B29" s="21" t="n">
        <x:v>19.275629220381</x:v>
      </x:c>
      <x:c r="C29" s="21" t="n">
        <x:v>17.934165720772</x:v>
      </x:c>
      <x:c r="D29" s="21" t="n">
        <x:v>17.846153846154</x:v>
      </x:c>
      <x:c r="E29" s="21" t="n">
        <x:v>12.01171875</x:v>
      </x:c>
      <x:c r="F29" s="17" t="n">
        <x:v>1.16766916884327</x:v>
      </x:c>
      <x:c r="G29" s="18" t="n">
        <x:f aca="0"/>
        <x:v>1.0091</x:v>
      </x:c>
      <x:c r="H29" s="18" t="n">
        <x:f aca="0"/>
        <x:v>1.7792888889</x:v>
      </x:c>
      <x:c r="I29" s="18" t="n">
        <x:f aca="0"/>
        <x:v>2864.64</x:v>
      </x:c>
      <x:c r="J29" s="18" t="n">
        <x:f aca="0"/>
        <x:v>4.8378892841</x:v>
      </x:c>
      <x:c r="K29" s="18" t="n">
        <x:f aca="0"/>
        <x:v>1.4437897782</x:v>
      </x:c>
      <x:c r="L29" s="22" t="n">
        <x:v>-0.0052749360613812</x:v>
      </x:c>
      <x:c r="M29" s="22" t="n">
        <x:v>-0.017982799061767</x:v>
      </x:c>
      <x:c r="N29" s="22" t="n">
        <x:v>0.062185478073328</x:v>
      </x:c>
      <x:c r="O29" s="22" t="n">
        <x:v>0.027556746865053</x:v>
      </x:c>
      <x:c r="P29" s="23" t="n">
        <x:v>0.025237788243756</x:v>
      </x:c>
      <x:c r="Q29" s="23" t="n">
        <x:v>0.025237788243756</x:v>
      </x:c>
      <x:c r="R29" s="22" t="n">
        <x:v>0.0021836795310574</x:v>
      </x:c>
      <x:c r="S29" s="22" t="n">
        <x:v>0.0021836795310574</x:v>
      </x:c>
      <x:c r="T29" s="20" t="n">
        <x:v>1.018571077340066</x:v>
      </x:c>
      <x:c r="U29" s="18" t="n">
        <x:f aca="0"/>
        <x:v>1.4208</x:v>
      </x:c>
      <x:c r="V29" s="18" t="n">
        <x:f aca="0"/>
        <x:v>1.2934</x:v>
      </x:c>
      <x:c r="W29" s="76" t="n">
        <x:f>'2080回测'!$O$13*G29/$G$4+'2080回测'!$O$14*H29/$H$4+'2080回测'!$O$15*I29/$I$4+'2080回测'!$O$16*J29/$J$4+'2080回测'!$O$17*K29/$K$4</x:f>
        <x:v>0.9497995463785267</x:v>
      </x:c>
    </x:row>
    <x:row r="30" ht="13.800000190734863" hidden="0">
      <x:c r="A30" s="15" t="n">
        <x:v>43878</x:v>
      </x:c>
      <x:c r="B30" s="21" t="n">
        <x:v>22.958870472683</x:v>
      </x:c>
      <x:c r="C30" s="21" t="n">
        <x:v>21.906923950057</x:v>
      </x:c>
      <x:c r="D30" s="21" t="n">
        <x:v>23.307692307692</x:v>
      </x:c>
      <x:c r="E30" s="21" t="n">
        <x:v>15.234375</x:v>
      </x:c>
      <x:c r="F30" s="17" t="n">
        <x:v>1.20851965432608</x:v>
      </x:c>
      <x:c r="G30" s="18" t="n">
        <x:f aca="0"/>
        <x:v>1.0271</x:v>
      </x:c>
      <x:c r="H30" s="18" t="n">
        <x:f aca="0"/>
        <x:v>1.8143703704</x:v>
      </x:c>
      <x:c r="I30" s="18" t="n">
        <x:f aca="0"/>
        <x:v>2878.84</x:v>
      </x:c>
      <x:c r="J30" s="18" t="n">
        <x:f aca="0"/>
        <x:v>4.9429614782</x:v>
      </x:c>
      <x:c r="K30" s="18" t="n">
        <x:f aca="0"/>
        <x:v>1.4811465767</x:v>
      </x:c>
      <x:c r="L30" s="22" t="n">
        <x:v>0.0011988491048592</x:v>
      </x:c>
      <x:c r="M30" s="22" t="n">
        <x:v>-0.011032925028234</x:v>
      </x:c>
      <x:c r="N30" s="22" t="n">
        <x:v>0.063623292595255</x:v>
      </x:c>
      <x:c r="O30" s="22" t="n">
        <x:v>0.02847809698937</x:v>
      </x:c>
      <x:c r="P30" s="23" t="n">
        <x:v>0.028883626161368</x:v>
      </x:c>
      <x:c r="Q30" s="23" t="n">
        <x:v>0.028883626161368</x:v>
      </x:c>
      <x:c r="R30" s="22" t="n">
        <x:v>0.0042670263682707</x:v>
      </x:c>
      <x:c r="S30" s="22" t="n">
        <x:v>0.0042670263682707</x:v>
      </x:c>
      <x:c r="T30" s="20" t="n">
        <x:v>1.050479664154984</x:v>
      </x:c>
      <x:c r="U30" s="18" t="n">
        <x:f aca="0"/>
        <x:v>1.4208</x:v>
      </x:c>
      <x:c r="V30" s="18" t="n">
        <x:f aca="0"/>
        <x:v>1.2988</x:v>
      </x:c>
      <x:c r="W30" s="76" t="n">
        <x:f>'2080回测'!$O$13*G30/$G$4+'2080回测'!$O$14*H30/$H$4+'2080回测'!$O$15*I30/$I$4+'2080回测'!$O$16*J30/$J$4+'2080回测'!$O$17*K30/$K$4</x:f>
        <x:v>0.9660758763495212</x:v>
      </x:c>
    </x:row>
    <x:row r="31" ht="13.800000190734863" hidden="0">
      <x:c r="A31" s="15" t="n">
        <x:v>43879</x:v>
      </x:c>
      <x:c r="B31" s="21" t="n">
        <x:v>25.475751995089</x:v>
      </x:c>
      <x:c r="C31" s="21" t="n">
        <x:v>23.212258796822</x:v>
      </x:c>
      <x:c r="D31" s="21" t="n">
        <x:v>24.769230769231</x:v>
      </x:c>
      <x:c r="E31" s="21" t="n">
        <x:v>15.91796875</x:v>
      </x:c>
      <x:c r="F31" s="17" t="n">
        <x:v>1.22343802577786</x:v>
      </x:c>
      <x:c r="G31" s="18" t="n">
        <x:f aca="0"/>
        <x:v>1.0205</x:v>
      </x:c>
      <x:c r="H31" s="18" t="n">
        <x:f aca="0"/>
        <x:v>1.8187555556</x:v>
      </x:c>
      <x:c r="I31" s="18" t="n">
        <x:f aca="0"/>
        <x:v>2845.56</x:v>
      </x:c>
      <x:c r="J31" s="18" t="n">
        <x:f aca="0"/>
        <x:v>4.9520981907</x:v>
      </x:c>
      <x:c r="K31" s="18" t="n">
        <x:f aca="0"/>
        <x:v>1.4791272903</x:v>
      </x:c>
      <x:c r="L31" s="22" t="n">
        <x:v>0.022458439897698</x:v>
      </x:c>
      <x:c r="M31" s="22" t="n">
        <x:v>0.0080792285639824</x:v>
      </x:c>
      <x:c r="N31" s="22" t="n">
        <x:v>0.096453390845914</x:v>
      </x:c>
      <x:c r="O31" s="22" t="n">
        <x:v>0.060892872168461</x:v>
      </x:c>
      <x:c r="P31" s="23" t="n">
        <x:v>0.066363842283672</x:v>
      </x:c>
      <x:c r="Q31" s="23" t="n">
        <x:v>0.066363842283672</x:v>
      </x:c>
      <x:c r="R31" s="22" t="n">
        <x:v>0.041612848598237</x:v>
      </x:c>
      <x:c r="S31" s="22" t="n">
        <x:v>0.041612848598237</x:v>
      </x:c>
      <x:c r="T31" s="20" t="n">
        <x:v>1.063820216154134</x:v>
      </x:c>
      <x:c r="U31" s="18" t="n">
        <x:f aca="0"/>
        <x:v>1.4214</x:v>
      </x:c>
      <x:c r="V31" s="18" t="n">
        <x:f aca="0"/>
        <x:v>1.3058</x:v>
      </x:c>
      <x:c r="W31" s="76" t="n">
        <x:f>'2080回测'!$O$13*G31/$G$4+'2080回测'!$O$14*H31/$H$4+'2080回测'!$O$15*I31/$I$4+'2080回测'!$O$16*J31/$J$4+'2080回测'!$O$17*K31/$K$4</x:f>
        <x:v>0.9628322410267829</x:v>
      </x:c>
    </x:row>
    <x:row r="32" ht="13.800000190734863" hidden="0">
      <x:c r="A32" s="15" t="n">
        <x:v>43880</x:v>
      </x:c>
      <x:c r="B32" s="21" t="n">
        <x:v>24.923265807244</x:v>
      </x:c>
      <x:c r="C32" s="21" t="n">
        <x:v>20.601589103292</x:v>
      </x:c>
      <x:c r="D32" s="21" t="n">
        <x:v>22.846153846154</x:v>
      </x:c>
      <x:c r="E32" s="21" t="n">
        <x:v>13.37890625</x:v>
      </x:c>
      <x:c r="F32" s="17" t="n">
        <x:v>1.20437478751673</x:v>
      </x:c>
      <x:c r="G32" s="18" t="n">
        <x:f aca="0"/>
        <x:v>1.0186</x:v>
      </x:c>
      <x:c r="H32" s="18" t="n">
        <x:f aca="0"/>
        <x:v>1.8121777778</x:v>
      </x:c>
      <x:c r="I32" s="18" t="n">
        <x:f aca="0"/>
        <x:v>2858.98</x:v>
      </x:c>
      <x:c r="J32" s="18" t="n">
        <x:f aca="0"/>
        <x:v>4.956666547</x:v>
      </x:c>
      <x:c r="K32" s="18" t="n">
        <x:f aca="0"/>
        <x:v>1.4750887175</x:v>
      </x:c>
      <x:c r="L32" s="22" t="n">
        <x:v>0.017822890025575</x:v>
      </x:c>
      <x:c r="M32" s="22" t="n">
        <x:v>0.0044305446963773</x:v>
      </x:c>
      <x:c r="N32" s="22" t="n">
        <x:v>0.10364246345555</x:v>
      </x:c>
      <x:c r="O32" s="22" t="n">
        <x:v>0.068179914600933</x:v>
      </x:c>
      <x:c r="P32" s="23" t="n">
        <x:v>0.090741387737418</x:v>
      </x:c>
      <x:c r="Q32" s="23" t="n">
        <x:v>0.090741387737418</x:v>
      </x:c>
      <x:c r="R32" s="22" t="n">
        <x:v>0.0675015704899</x:v>
      </x:c>
      <x:c r="S32" s="22" t="n">
        <x:v>0.0675015704899</x:v>
      </x:c>
      <x:c r="T32" s="20" t="n">
        <x:v>1.0592597220548257</x:v>
      </x:c>
      <x:c r="U32" s="18" t="n">
        <x:f aca="0"/>
        <x:v>1.4216</x:v>
      </x:c>
      <x:c r="V32" s="18" t="n">
        <x:f aca="0"/>
        <x:v>1.3197</x:v>
      </x:c>
      <x:c r="W32" s="76" t="n">
        <x:f>'2080回测'!$O$13*G32/$G$4+'2080回测'!$O$14*H32/$H$4+'2080回测'!$O$15*I32/$I$4+'2080回测'!$O$16*J32/$J$4+'2080回测'!$O$17*K32/$K$4</x:f>
        <x:v>0.9619389740874817</x:v>
      </x:c>
    </x:row>
    <x:row r="33" ht="13.800000190734863" hidden="0">
      <x:c r="A33" s="15" t="n">
        <x:v>43881</x:v>
      </x:c>
      <x:c r="B33" s="21" t="n">
        <x:v>27.80847145488</x:v>
      </x:c>
      <x:c r="C33" s="21" t="n">
        <x:v>23.212258796822</x:v>
      </x:c>
      <x:c r="D33" s="21" t="n">
        <x:v>26.769230769231</x:v>
      </x:c>
      <x:c r="E33" s="21" t="n">
        <x:v>16.015625</x:v>
      </x:c>
      <x:c r="F33" s="17" t="n">
        <x:v>1.23451396505233</x:v>
      </x:c>
      <x:c r="G33" s="18" t="n">
        <x:f aca="0"/>
        <x:v>1.03</x:v>
      </x:c>
      <x:c r="H33" s="18" t="n">
        <x:f aca="0"/>
        <x:v>1.8352</x:v>
      </x:c>
      <x:c r="I33" s="18" t="n">
        <x:f aca="0"/>
        <x:v>2853.71</x:v>
      </x:c>
      <x:c r="J33" s="18" t="n">
        <x:f aca="0"/>
        <x:v>5.0343286035</x:v>
      </x:c>
      <x:c r="K33" s="18" t="n">
        <x:f aca="0"/>
        <x:v>1.4952815815</x:v>
      </x:c>
      <x:c r="L33" s="22" t="n">
        <x:v>0.016384271099744</x:v>
      </x:c>
      <x:c r="M33" s="22" t="n">
        <x:v>0.0054730258014073</x:v>
      </x:c>
      <x:c r="N33" s="22" t="n">
        <x:v>0.09920920201294</x:v>
      </x:c>
      <x:c r="O33" s="22" t="n">
        <x:v>0.06449451379501</x:v>
      </x:c>
      <x:c r="P33" s="23" t="n">
        <x:v>0.081015776267179</x:v>
      </x:c>
      <x:c r="Q33" s="23" t="n">
        <x:v>0.081015776267179</x:v>
      </x:c>
      <x:c r="R33" s="22" t="n">
        <x:v>0.063242605597573</x:v>
      </x:c>
      <x:c r="S33" s="22" t="n">
        <x:v>0.063242605597573</x:v>
      </x:c>
      <x:c r="T33" s="20" t="n">
        <x:v>1.0800735951429563</x:v>
      </x:c>
      <x:c r="U33" s="18" t="n">
        <x:f aca="0"/>
        <x:v>1.4216</x:v>
      </x:c>
      <x:c r="V33" s="18" t="n">
        <x:f aca="0"/>
        <x:v>1.3243</x:v>
      </x:c>
      <x:c r="W33" s="76" t="n">
        <x:f>'2080回测'!$O$13*G33/$G$4+'2080回测'!$O$14*H33/$H$4+'2080回测'!$O$15*I33/$I$4+'2080回测'!$O$16*J33/$J$4+'2080回测'!$O$17*K33/$K$4</x:f>
        <x:v>0.9714284081993944</x:v>
      </x:c>
    </x:row>
    <x:row r="34" ht="13.800000190734863" hidden="0">
      <x:c r="A34" s="15" t="n">
        <x:v>43882</x:v>
      </x:c>
      <x:c r="B34" s="21" t="n">
        <x:v>29.343155310006</x:v>
      </x:c>
      <x:c r="C34" s="21" t="n">
        <x:v>25.425652667423</x:v>
      </x:c>
      <x:c r="D34" s="21" t="n">
        <x:v>30.538461538462</x:v>
      </x:c>
      <x:c r="E34" s="21" t="n">
        <x:v>17.96875</x:v>
      </x:c>
      <x:c r="F34" s="17" t="n">
        <x:v>1.25819004878973</x:v>
      </x:c>
      <x:c r="G34" s="18" t="n">
        <x:f aca="0"/>
        <x:v>1.0307</x:v>
      </x:c>
      <x:c r="H34" s="18" t="n">
        <x:f aca="0"/>
        <x:v>1.8428740741</x:v>
      </x:c>
      <x:c r="I34" s="18" t="n">
        <x:f aca="0"/>
        <x:v>2826.82</x:v>
      </x:c>
      <x:c r="J34" s="18" t="n">
        <x:f aca="0"/>
        <x:v>5.0297602472</x:v>
      </x:c>
      <x:c r="K34" s="18" t="n">
        <x:f aca="0"/>
        <x:v>1.4983105111</x:v>
      </x:c>
      <x:c r="L34" s="22" t="n">
        <x:v>0.038523017902813</x:v>
      </x:c>
      <x:c r="M34" s="22" t="n">
        <x:v>0.026409521327426</x:v>
      </x:c>
      <x:c r="N34" s="22" t="n">
        <x:v>0.1183800623053</x:v>
      </x:c>
      <x:c r="O34" s="22" t="n">
        <x:v>0.085099254559269</x:v>
      </x:c>
      <x:c r="P34" s="23" t="n">
        <x:v>0.10191335312724</x:v>
      </x:c>
      <x:c r="Q34" s="23" t="n">
        <x:v>0.10191335312724</x:v>
      </x:c>
      <x:c r="R34" s="22" t="n">
        <x:v>0.084175099397181</x:v>
      </x:c>
      <x:c r="S34" s="22" t="n">
        <x:v>0.084175099397181</x:v>
      </x:c>
      <x:c r="T34" s="20" t="n">
        <x:v>1.0938566270870136</x:v>
      </x:c>
      <x:c r="U34" s="18" t="n">
        <x:f aca="0"/>
        <x:v>1.4225</x:v>
      </x:c>
      <x:c r="V34" s="18" t="n">
        <x:f aca="0"/>
        <x:v>1.3506</x:v>
      </x:c>
      <x:c r="W34" s="76" t="n">
        <x:f>'2080回测'!$O$13*G34/$G$4+'2080回测'!$O$14*H34/$H$4+'2080回测'!$O$15*I34/$I$4+'2080回测'!$O$16*J34/$J$4+'2080回测'!$O$17*K34/$K$4</x:f>
        <x:v>0.9712172480225968</x:v>
      </x:c>
    </x:row>
    <x:row r="35" ht="13.800000190734863" hidden="0">
      <x:c r="A35" s="15" t="n">
        <x:v>43885</x:v>
      </x:c>
      <x:c r="B35" s="21" t="n">
        <x:v>33.210558624923</x:v>
      </x:c>
      <x:c r="C35" s="21" t="n">
        <x:v>28.320090805902</x:v>
      </x:c>
      <x:c r="D35" s="21" t="n">
        <x:v>37.076923076923</x:v>
      </x:c>
      <x:c r="E35" s="21" t="n">
        <x:v>20.5078125</x:v>
      </x:c>
      <x:c r="F35" s="17" t="n">
        <x:v>1.29778846251937</x:v>
      </x:c>
      <x:c r="G35" s="18" t="n">
        <x:f aca="0"/>
        <x:v>1.0199</x:v>
      </x:c>
      <x:c r="H35" s="18" t="n">
        <x:f aca="0"/>
        <x:v>1.8308148148</x:v>
      </x:c>
      <x:c r="I35" s="18" t="n">
        <x:f aca="0"/>
        <x:v>2769.83</x:v>
      </x:c>
      <x:c r="J35" s="18" t="n">
        <x:f aca="0"/>
        <x:v>5.0069184659</x:v>
      </x:c>
      <x:c r="K35" s="18" t="n">
        <x:f aca="0"/>
        <x:v>1.5063876567</x:v>
      </x:c>
      <x:c r="L35" s="22" t="n">
        <x:v>0.044117647058823</x:v>
      </x:c>
      <x:c r="M35" s="22" t="n">
        <x:v>0.033098775084702</x:v>
      </x:c>
      <x:c r="N35" s="22" t="n">
        <x:v>0.13419602204649</x:v>
      </x:c>
      <x:c r="O35" s="22" t="n">
        <x:v>0.099338303092536</x:v>
      </x:c>
      <x:c r="P35" s="23" t="n">
        <x:v>0.12150912344152</x:v>
      </x:c>
      <x:c r="Q35" s="23" t="n">
        <x:v>0.12150912344152</x:v>
      </x:c>
      <x:c r="R35" s="22" t="n">
        <x:v>0.098542011265259</x:v>
      </x:c>
      <x:c r="S35" s="22" t="n">
        <x:v>0.098542011265259</x:v>
      </x:c>
      <x:c r="T35" s="20" t="n">
        <x:v>1.1072834300422698</x:v>
      </x:c>
      <x:c r="U35" s="18" t="n">
        <x:f aca="0"/>
        <x:v>1.4242</x:v>
      </x:c>
      <x:c r="V35" s="18" t="n">
        <x:f aca="0"/>
        <x:v>1.376</x:v>
      </x:c>
      <x:c r="W35" s="76" t="n">
        <x:f>'2080回测'!$O$13*G35/$G$4+'2080回测'!$O$14*H35/$H$4+'2080回测'!$O$15*I35/$I$4+'2080回测'!$O$16*J35/$J$4+'2080回测'!$O$17*K35/$K$4</x:f>
        <x:v>0.9627060899285141</x:v>
      </x:c>
    </x:row>
    <x:row r="36" ht="13.800000190734863" hidden="0">
      <x:c r="A36" s="15" t="n">
        <x:v>43886</x:v>
      </x:c>
      <x:c r="B36" s="21" t="n">
        <x:v>34.254143646409</x:v>
      </x:c>
      <x:c r="C36" s="21" t="n">
        <x:v>30.022701475596</x:v>
      </x:c>
      <x:c r="D36" s="21" t="n">
        <x:v>41.923076923077</x:v>
      </x:c>
      <x:c r="E36" s="21" t="n">
        <x:v>21.77734375</x:v>
      </x:c>
      <x:c r="F36" s="17" t="n">
        <x:v>1.31994316448771</x:v>
      </x:c>
      <x:c r="G36" s="18" t="n">
        <x:f aca="0"/>
        <x:v>1.0098</x:v>
      </x:c>
      <x:c r="H36" s="18" t="n">
        <x:f aca="0"/>
        <x:v>1.8132740741</x:v>
      </x:c>
      <x:c r="I36" s="18" t="n">
        <x:f aca="0"/>
        <x:v>2752.85</x:v>
      </x:c>
      <x:c r="J36" s="18" t="n">
        <x:f aca="0"/>
        <x:v>5.0114868222</x:v>
      </x:c>
      <x:c r="K36" s="18" t="n">
        <x:f aca="0"/>
        <x:v>1.5114358727</x:v>
      </x:c>
      <x:c r="L36" s="22" t="n">
        <x:v>0.041400255754476</x:v>
      </x:c>
      <x:c r="M36" s="22" t="n">
        <x:v>0.027712622708713</x:v>
      </x:c>
      <x:c r="N36" s="22" t="n">
        <x:v>0.14665708123652</x:v>
      </x:c>
      <x:c r="O36" s="22" t="n">
        <x:v>0.10938939612945</x:v>
      </x:c>
      <x:c r="P36" s="23" t="n">
        <x:v>0.14610682207201</x:v>
      </x:c>
      <x:c r="Q36" s="23" t="n">
        <x:v>0.14610682207201</x:v>
      </x:c>
      <x:c r="R36" s="22" t="n">
        <x:v>0.12044722018249</x:v>
      </x:c>
      <x:c r="S36" s="22" t="n">
        <x:v>0.12044722018249</x:v>
      </x:c>
      <x:c r="T36" s="20" t="n">
        <x:v>1.1083746590805332</x:v>
      </x:c>
      <x:c r="U36" s="18" t="n">
        <x:f aca="0"/>
        <x:v>1.4243</x:v>
      </x:c>
      <x:c r="V36" s="18" t="n">
        <x:f aca="0"/>
        <x:v>1.3515</x:v>
      </x:c>
      <x:c r="W36" s="76" t="n">
        <x:f>'2080回测'!$O$13*G36/$G$4+'2080回测'!$O$14*H36/$H$4+'2080回测'!$O$15*I36/$I$4+'2080回测'!$O$16*J36/$J$4+'2080回测'!$O$17*K36/$K$4</x:f>
        <x:v>0.956462514546591</x:v>
      </x:c>
    </x:row>
    <x:row r="37" ht="13.800000190734863" hidden="0">
      <x:c r="A37" s="15" t="n">
        <x:v>43887</x:v>
      </x:c>
      <x:c r="B37" s="21" t="n">
        <x:v>27.255985267035</x:v>
      </x:c>
      <x:c r="C37" s="21" t="n">
        <x:v>23.269012485812</x:v>
      </x:c>
      <x:c r="D37" s="21" t="n">
        <x:v>32.769230769231</x:v>
      </x:c>
      <x:c r="E37" s="21" t="n">
        <x:v>17.28515625</x:v>
      </x:c>
      <x:c r="F37" s="17" t="n">
        <x:v>1.25144846193019</x:v>
      </x:c>
      <x:c r="G37" s="18" t="n">
        <x:f aca="0"/>
        <x:v>1.0161</x:v>
      </x:c>
      <x:c r="H37" s="18" t="n">
        <x:f aca="0"/>
        <x:v>1.8121777778</x:v>
      </x:c>
      <x:c r="I37" s="18" t="n">
        <x:f aca="0"/>
        <x:v>2745.96</x:v>
      </x:c>
      <x:c r="J37" s="18" t="n">
        <x:f aca="0"/>
        <x:v>4.9155513406</x:v>
      </x:c>
      <x:c r="K37" s="18" t="n">
        <x:f aca="0"/>
        <x:v>1.4902333655</x:v>
      </x:c>
      <x:c r="L37" s="22" t="n">
        <x:v>0.039881713554987</x:v>
      </x:c>
      <x:c r="M37" s="22" t="n">
        <x:v>0.022934584310659</x:v>
      </x:c>
      <x:c r="N37" s="22" t="n">
        <x:v>0.14785526000479</x:v>
      </x:c>
      <x:c r="O37" s="22" t="n">
        <x:v>0.11223720583611</x:v>
      </x:c>
      <x:c r="P37" s="23" t="n">
        <x:v>0.15090810490974</x:v>
      </x:c>
      <x:c r="Q37" s="23" t="n">
        <x:v>0.15090810490974</x:v>
      </x:c>
      <x:c r="R37" s="22" t="n">
        <x:v>0.12113614955912</x:v>
      </x:c>
      <x:c r="S37" s="22" t="n">
        <x:v>0.12113614955912</x:v>
      </x:c>
      <x:c r="T37" s="20" t="n">
        <x:v>1.0844756994223208</x:v>
      </x:c>
      <x:c r="U37" s="18" t="n">
        <x:f aca="0"/>
        <x:v>1.4249</x:v>
      </x:c>
      <x:c r="V37" s="18" t="n">
        <x:f aca="0"/>
        <x:v>1.3581</x:v>
      </x:c>
      <x:c r="W37" s="76" t="n">
        <x:f>'2080回测'!$O$13*G37/$G$4+'2080回测'!$O$14*H37/$H$4+'2080回测'!$O$15*I37/$I$4+'2080回测'!$O$16*J37/$J$4+'2080回测'!$O$17*K37/$K$4</x:f>
        <x:v>0.9541218067407709</x:v>
      </x:c>
    </x:row>
    <x:row r="38" ht="13.800000190734863" hidden="0">
      <x:c r="A38" s="15" t="n">
        <x:v>43888</x:v>
      </x:c>
      <x:c r="B38" s="21" t="n">
        <x:v>27.133210558625</x:v>
      </x:c>
      <x:c r="C38" s="21" t="n">
        <x:v>23.269012485812</x:v>
      </x:c>
      <x:c r="D38" s="21" t="n">
        <x:v>29.615384615385</x:v>
      </x:c>
      <x:c r="E38" s="21" t="n">
        <x:v>17.1875</x:v>
      </x:c>
      <x:c r="F38" s="17" t="n">
        <x:v>1.24301276914956</x:v>
      </x:c>
      <x:c r="G38" s="18" t="n">
        <x:f aca="0"/>
        <x:v>1.0218</x:v>
      </x:c>
      <x:c r="H38" s="18" t="n">
        <x:f aca="0"/>
        <x:v>1.816562963</x:v>
      </x:c>
      <x:c r="I38" s="18" t="n">
        <x:f aca="0"/>
        <x:v>2765.21</x:v>
      </x:c>
      <x:c r="J38" s="18" t="n">
        <x:f aca="0"/>
        <x:v>4.9018462718</x:v>
      </x:c>
      <x:c r="K38" s="18" t="n">
        <x:f aca="0"/>
        <x:v>1.5114358727</x:v>
      </x:c>
      <x:c r="L38" s="22" t="n">
        <x:v>0.026214833759591</x:v>
      </x:c>
      <x:c r="M38" s="22" t="n">
        <x:v>0.010946051602815</x:v>
      </x:c>
      <x:c r="N38" s="22" t="n">
        <x:v>0.12449077402348</x:v>
      </x:c>
      <x:c r="O38" s="22" t="n">
        <x:v>0.088030823368133</x:v>
      </x:c>
      <x:c r="P38" s="23" t="n">
        <x:v>0.11762136132478</x:v>
      </x:c>
      <x:c r="Q38" s="23" t="n">
        <x:v>0.11762136132478</x:v>
      </x:c>
      <x:c r="R38" s="22" t="n">
        <x:v>0.095440194987494</x:v>
      </x:c>
      <x:c r="S38" s="22" t="n">
        <x:v>0.095440194987494</x:v>
      </x:c>
      <x:c r="T38" s="20" t="n">
        <x:v>1.0883782197587322</x:v>
      </x:c>
      <x:c r="U38" s="18" t="n">
        <x:f aca="0"/>
        <x:v>1.4262</x:v>
      </x:c>
      <x:c r="V38" s="18" t="n">
        <x:f aca="0"/>
        <x:v>1.3564</x:v>
      </x:c>
      <x:c r="W38" s="76" t="n">
        <x:f>'2080回测'!$O$13*G38/$G$4+'2080回测'!$O$14*H38/$H$4+'2080回测'!$O$15*I38/$I$4+'2080回测'!$O$16*J38/$J$4+'2080回测'!$O$17*K38/$K$4</x:f>
        <x:v>0.9588676386942422</x:v>
      </x:c>
    </x:row>
    <x:row r="39" ht="13.800000190734863" hidden="0">
      <x:c r="A39" s="15" t="n">
        <x:v>43889</x:v>
      </x:c>
      <x:c r="B39" s="21" t="n">
        <x:v>22.467771639042</x:v>
      </x:c>
      <x:c r="C39" s="21" t="n">
        <x:v>17.650397275823</x:v>
      </x:c>
      <x:c r="D39" s="21" t="n">
        <x:v>22.461538461538</x:v>
      </x:c>
      <x:c r="E39" s="21" t="n">
        <x:v>12.890625</x:v>
      </x:c>
      <x:c r="F39" s="17" t="n">
        <x:v>1.18867583094101</x:v>
      </x:c>
      <x:c r="G39" s="18" t="n">
        <x:f aca="0"/>
        <x:v>0.9993</x:v>
      </x:c>
      <x:c r="H39" s="18" t="n">
        <x:f aca="0"/>
        <x:v>1.7639407407</x:v>
      </x:c>
      <x:c r="I39" s="18" t="n">
        <x:f aca="0"/>
        <x:v>2693.91</x:v>
      </x:c>
      <x:c r="J39" s="18" t="n">
        <x:f aca="0"/>
        <x:v>4.7602272276</x:v>
      </x:c>
      <x:c r="K39" s="18" t="n">
        <x:f aca="0"/>
        <x:v>1.4639826422</x:v>
      </x:c>
      <x:c r="L39" s="22" t="n">
        <x:v>0.029411764705882</x:v>
      </x:c>
      <x:c r="M39" s="22" t="n">
        <x:v>0.017548431934671</x:v>
      </x:c>
      <x:c r="N39" s="22" t="n">
        <x:v>0.13275820752456</x:v>
      </x:c>
      <x:c r="O39" s="22" t="n">
        <x:v>0.09372644278144</x:v>
      </x:c>
      <x:c r="P39" s="23" t="n">
        <x:v>0.1194632760395</x:v>
      </x:c>
      <x:c r="Q39" s="23" t="n">
        <x:v>0.1194632760395</x:v>
      </x:c>
      <x:c r="R39" s="22" t="n">
        <x:v>0.097327179522152</x:v>
      </x:c>
      <x:c r="S39" s="22" t="n">
        <x:v>0.097327179522152</x:v>
      </x:c>
      <x:c r="T39" s="20" t="n">
        <x:v>1.0348687334413345</x:v>
      </x:c>
      <x:c r="U39" s="18" t="n">
        <x:f aca="0"/>
        <x:v>1.4276</x:v>
      </x:c>
      <x:c r="V39" s="18" t="n">
        <x:f aca="0"/>
        <x:v>1.3357</x:v>
      </x:c>
      <x:c r="W39" s="76" t="n">
        <x:f>'2080回测'!$O$13*G39/$G$4+'2080回测'!$O$14*H39/$H$4+'2080回测'!$O$15*I39/$I$4+'2080回测'!$O$16*J39/$J$4+'2080回测'!$O$17*K39/$K$4</x:f>
        <x:v>0.9333707794097702</x:v>
      </x:c>
    </x:row>
    <x:row r="40" ht="13.800000190734863" hidden="0">
      <x:c r="A40" s="15" t="n">
        <x:v>43892</x:v>
      </x:c>
      <x:c r="B40" s="21" t="n">
        <x:v>26.273787599754</x:v>
      </x:c>
      <x:c r="C40" s="21" t="n">
        <x:v>20.94211123723</x:v>
      </x:c>
      <x:c r="D40" s="21" t="n">
        <x:v>27.307692307692</x:v>
      </x:c>
      <x:c r="E40" s="21" t="n">
        <x:v>15.52734375</x:v>
      </x:c>
      <x:c r="F40" s="17" t="n">
        <x:v>1.22512733723669</x:v>
      </x:c>
      <x:c r="G40" s="18" t="n">
        <x:f aca="0"/>
        <x:v>1.0326</x:v>
      </x:c>
      <x:c r="H40" s="18" t="n">
        <x:f aca="0"/>
        <x:v>1.8209481481</x:v>
      </x:c>
      <x:c r="I40" s="18" t="n">
        <x:f aca="0"/>
        <x:v>2750.7</x:v>
      </x:c>
      <x:c r="J40" s="18" t="n">
        <x:f aca="0"/>
        <x:v>4.8652994217</x:v>
      </x:c>
      <x:c r="K40" s="18" t="n">
        <x:f aca="0"/>
        <x:v>1.4952815815</x:v>
      </x:c>
      <x:c r="L40" s="22" t="n">
        <x:v>-0.0066336317135551</x:v>
      </x:c>
      <x:c r="M40" s="22" t="n">
        <x:v>-0.016332203978803</x:v>
      </x:c>
      <x:c r="N40" s="22" t="n">
        <x:v>0.080637431104721</x:v>
      </x:c>
      <x:c r="O40" s="22" t="n">
        <x:v>0.044894882334442</x:v>
      </x:c>
      <x:c r="P40" s="23" t="n">
        <x:v>0.054595221547995</x:v>
      </x:c>
      <x:c r="Q40" s="23" t="n">
        <x:v>0.054595221547995</x:v>
      </x:c>
      <x:c r="R40" s="22" t="n">
        <x:v>0.03359647334394</x:v>
      </x:c>
      <x:c r="S40" s="22" t="n">
        <x:v>0.03359647334394</x:v>
      </x:c>
      <x:c r="T40" s="20" t="n">
        <x:v>1.0740547862229897</x:v>
      </x:c>
      <x:c r="U40" s="18" t="n">
        <x:f aca="0"/>
        <x:v>1.4279</x:v>
      </x:c>
      <x:c r="V40" s="18" t="n">
        <x:f aca="0"/>
        <x:v>1.3119</x:v>
      </x:c>
      <x:c r="W40" s="76" t="n">
        <x:f>'2080回测'!$O$13*G40/$G$4+'2080回测'!$O$14*H40/$H$4+'2080回测'!$O$15*I40/$I$4+'2080回测'!$O$16*J40/$J$4+'2080回测'!$O$17*K40/$K$4</x:f>
        <x:v>0.9597149744068372</x:v>
      </x:c>
    </x:row>
    <x:row r="41" ht="13.800000190734863" hidden="0">
      <x:c r="A41" s="15" t="n">
        <x:v>43893</x:v>
      </x:c>
      <x:c r="B41" s="21" t="n">
        <x:v>26.58072437078</x:v>
      </x:c>
      <x:c r="C41" s="21" t="n">
        <x:v>22.077185017026</x:v>
      </x:c>
      <x:c r="D41" s="21" t="n">
        <x:v>27.307692307692</x:v>
      </x:c>
      <x:c r="E41" s="21" t="n">
        <x:v>16.30859375</x:v>
      </x:c>
      <x:c r="F41" s="17" t="n">
        <x:v>1.23068548861375</x:v>
      </x:c>
      <x:c r="G41" s="18" t="n">
        <x:f aca="0"/>
        <x:v>1.0313</x:v>
      </x:c>
      <x:c r="H41" s="18" t="n">
        <x:f aca="0"/>
        <x:v>1.8187555556</x:v>
      </x:c>
      <x:c r="I41" s="18" t="n">
        <x:f aca="0"/>
        <x:v>2749.92</x:v>
      </x:c>
      <x:c r="J41" s="18" t="n">
        <x:f aca="0"/>
        <x:v>4.8972779156</x:v>
      </x:c>
      <x:c r="K41" s="18" t="n">
        <x:f aca="0"/>
        <x:v>1.5104262295</x:v>
      </x:c>
      <x:c r="L41" s="22" t="n">
        <x:v>0.024856138107417</x:v>
      </x:c>
      <x:c r="M41" s="22" t="n">
        <x:v>0.013291634089132</x:v>
      </x:c>
      <x:c r="N41" s="22" t="n">
        <x:v>0.12125569134915</x:v>
      </x:c>
      <x:c r="O41" s="22" t="n">
        <x:v>0.078901080532698</x:v>
      </x:c>
      <x:c r="P41" s="23" t="n">
        <x:v>0.098145295707785</x:v>
      </x:c>
      <x:c r="Q41" s="23" t="n">
        <x:v>0.098145295707785</x:v>
      </x:c>
      <x:c r="R41" s="22" t="n">
        <x:v>0.078921577144975</x:v>
      </x:c>
      <x:c r="S41" s="22" t="n">
        <x:v>0.078921577144975</x:v>
      </x:c>
      <x:c r="T41" s="20" t="n">
        <x:v>1.0857115082756574</x:v>
      </x:c>
      <x:c r="U41" s="18" t="n">
        <x:f aca="0"/>
        <x:v>1.4279</x:v>
      </x:c>
      <x:c r="V41" s="18" t="n">
        <x:f aca="0"/>
        <x:v>1.3099</x:v>
      </x:c>
      <x:c r="W41" s="76" t="n">
        <x:f>'2080回测'!$O$13*G41/$G$4+'2080回测'!$O$14*H41/$H$4+'2080回测'!$O$15*I41/$I$4+'2080回测'!$O$16*J41/$J$4+'2080回测'!$O$17*K41/$K$4</x:f>
        <x:v>0.9606778784518544</x:v>
      </x:c>
    </x:row>
    <x:row r="42" ht="13.800000190734863" hidden="0">
      <x:c r="A42" s="15" t="n">
        <x:v>43894</x:v>
      </x:c>
      <x:c r="B42" s="21" t="n">
        <x:v>25.598526703499</x:v>
      </x:c>
      <x:c r="C42" s="21" t="n">
        <x:v>19.920544835414</x:v>
      </x:c>
      <x:c r="D42" s="21" t="n">
        <x:v>23.307692307692</x:v>
      </x:c>
      <x:c r="E42" s="21" t="n">
        <x:v>14.6484375</x:v>
      </x:c>
      <x:c r="F42" s="17" t="n">
        <x:v>1.20868800336651</x:v>
      </x:c>
      <x:c r="G42" s="18" t="n">
        <x:f aca="0"/>
        <x:v>1.0443</x:v>
      </x:c>
      <x:c r="H42" s="18" t="n">
        <x:f aca="0"/>
        <x:v>1.8395851852</x:v>
      </x:c>
      <x:c r="I42" s="18" t="n">
        <x:f aca="0"/>
        <x:v>2754.26</x:v>
      </x:c>
      <x:c r="J42" s="18" t="n">
        <x:f aca="0"/>
        <x:v>4.9018462718</x:v>
      </x:c>
      <x:c r="K42" s="18" t="n">
        <x:f aca="0"/>
        <x:v>1.5174937319</x:v>
      </x:c>
      <x:c r="L42" s="22" t="n">
        <x:v>0.030450767263427</x:v>
      </x:c>
      <x:c r="M42" s="22" t="n">
        <x:v>0.019285900443054</x:v>
      </x:c>
      <x:c r="N42" s="22" t="n">
        <x:v>0.13287802540139</x:v>
      </x:c>
      <x:c r="O42" s="22" t="n">
        <x:v>0.085936845658539</x:v>
      </x:c>
      <x:c r="P42" s="23" t="n">
        <x:v>0.11296115902313</x:v>
      </x:c>
      <x:c r="Q42" s="23" t="n">
        <x:v>0.11296115902313</x:v>
      </x:c>
      <x:c r="R42" s="22" t="n">
        <x:v>0.095609104696295</x:v>
      </x:c>
      <x:c r="S42" s="22" t="n">
        <x:v>0.095609104696295</x:v>
      </x:c>
      <x:c r="T42" s="20" t="n">
        <x:v>1.0921893504457723</x:v>
      </x:c>
      <x:c r="U42" s="18" t="n">
        <x:f aca="0"/>
        <x:v>1.4301</x:v>
      </x:c>
      <x:c r="V42" s="18" t="n">
        <x:f aca="0"/>
        <x:v>1.3333</x:v>
      </x:c>
      <x:c r="W42" s="76" t="n">
        <x:f>'2080回测'!$O$13*G42/$G$4+'2080回测'!$O$14*H42/$H$4+'2080回测'!$O$15*I42/$I$4+'2080回测'!$O$16*J42/$J$4+'2080回测'!$O$17*K42/$K$4</x:f>
        <x:v>0.9684663205777825</x:v>
      </x:c>
    </x:row>
    <x:row r="43" ht="13.800000190734863" hidden="0">
      <x:c r="A43" s="15" t="n">
        <x:v>43895</x:v>
      </x:c>
      <x:c r="B43" s="21" t="n">
        <x:v>26.089625537139</x:v>
      </x:c>
      <x:c r="C43" s="21" t="n">
        <x:v>19.296254256527</x:v>
      </x:c>
      <x:c r="D43" s="21" t="n">
        <x:v>23.769230769231</x:v>
      </x:c>
      <x:c r="E43" s="21" t="n">
        <x:v>16.40625</x:v>
      </x:c>
      <x:c r="F43" s="17" t="n">
        <x:v>1.21390340140724</x:v>
      </x:c>
      <x:c r="G43" s="18" t="n">
        <x:f aca="0"/>
        <x:v>1.0562</x:v>
      </x:c>
      <x:c r="H43" s="18" t="n">
        <x:f aca="0"/>
        <x:v>1.8615111111</x:v>
      </x:c>
      <x:c r="I43" s="18" t="n">
        <x:f aca="0"/>
        <x:v>2790.39</x:v>
      </x:c>
      <x:c r="J43" s="18" t="n">
        <x:f aca="0"/>
        <x:v>4.9886450409</x:v>
      </x:c>
      <x:c r="K43" s="18" t="n">
        <x:f aca="0"/>
        <x:v>1.5417251688</x:v>
      </x:c>
      <x:c r="L43" s="22" t="n">
        <x:v>0.035885549872123</x:v>
      </x:c>
      <x:c r="M43" s="22" t="n">
        <x:v>0.026062027625749</x:v>
      </x:c>
      <x:c r="N43" s="22" t="n">
        <x:v>0.1359932901989</x:v>
      </x:c>
      <x:c r="O43" s="22" t="n">
        <x:v>0.091799983276267</x:v>
      </x:c>
      <x:c r="P43" s="23" t="n">
        <x:v>0.11846525788512</x:v>
      </x:c>
      <x:c r="Q43" s="23" t="n">
        <x:v>0.11846525788512</x:v>
      </x:c>
      <x:c r="R43" s="22" t="n">
        <x:v>0.10542171841145</x:v>
      </x:c>
      <x:c r="S43" s="22" t="n">
        <x:v>0.10542171841145</x:v>
      </x:c>
      <x:c r="T43" s="20" t="n">
        <x:v>1.1111902778486153</x:v>
      </x:c>
      <x:c r="U43" s="18" t="n">
        <x:f aca="0"/>
        <x:v>1.4302</x:v>
      </x:c>
      <x:c r="V43" s="18" t="n">
        <x:f aca="0"/>
        <x:v>1.3385</x:v>
      </x:c>
      <x:c r="W43" s="76" t="n">
        <x:f>'2080回测'!$O$13*G43/$G$4+'2080回测'!$O$14*H43/$H$4+'2080回测'!$O$15*I43/$I$4+'2080回测'!$O$16*J43/$J$4+'2080回测'!$O$17*K43/$K$4</x:f>
        <x:v>0.9810863768603872</x:v>
      </x:c>
    </x:row>
    <x:row r="44" ht="13.800000190734863" hidden="0">
      <x:c r="A44" s="15" t="n">
        <x:v>43896</x:v>
      </x:c>
      <x:c r="B44" s="21" t="n">
        <x:v>24.616329036219</x:v>
      </x:c>
      <x:c r="C44" s="21" t="n">
        <x:v>18.3314415437</x:v>
      </x:c>
      <x:c r="D44" s="21" t="n">
        <x:v>23.076923076923</x:v>
      </x:c>
      <x:c r="E44" s="21" t="n">
        <x:v>15.33203125</x:v>
      </x:c>
      <x:c r="F44" s="17" t="n">
        <x:v>1.20339181226711</x:v>
      </x:c>
      <x:c r="G44" s="18" t="n">
        <x:f aca="0"/>
        <x:v>1.0411</x:v>
      </x:c>
      <x:c r="H44" s="18" t="n">
        <x:f aca="0"/>
        <x:v>1.8406814815</x:v>
      </x:c>
      <x:c r="I44" s="18" t="n">
        <x:f aca="0"/>
        <x:v>2723.77</x:v>
      </x:c>
      <x:c r="J44" s="18" t="n">
        <x:f aca="0"/>
        <x:v>4.938393122</x:v>
      </x:c>
      <x:c r="K44" s="18" t="n">
        <x:f aca="0"/>
        <x:v>1.5265805207</x:v>
      </x:c>
      <x:c r="L44" s="22" t="n">
        <x:v>0.058264066496164</x:v>
      </x:c>
      <x:c r="M44" s="22" t="n">
        <x:v>0.050039093041439</x:v>
      </x:c>
      <x:c r="N44" s="22" t="n">
        <x:v>0.1536065180925</x:v>
      </x:c>
      <x:c r="O44" s="22" t="n">
        <x:v>0.1078817322125</x:v>
      </x:c>
      <x:c r="P44" s="23" t="n">
        <x:v>0.1345064597246</x:v>
      </x:c>
      <x:c r="Q44" s="23" t="n">
        <x:v>0.1345064597246</x:v>
      </x:c>
      <x:c r="R44" s="22" t="n">
        <x:v>0.12535894674856</x:v>
      </x:c>
      <x:c r="S44" s="22" t="n">
        <x:v>0.12535894674856</x:v>
      </x:c>
      <x:c r="T44" s="20" t="n">
        <x:v>1.1041322981701855</x:v>
      </x:c>
      <x:c r="U44" s="18" t="n">
        <x:f aca="0"/>
        <x:v>1.4321</x:v>
      </x:c>
      <x:c r="V44" s="18" t="n">
        <x:f aca="0"/>
        <x:v>1.36</x:v>
      </x:c>
      <x:c r="W44" s="76" t="n">
        <x:f>'2080回测'!$O$13*G44/$G$4+'2080回测'!$O$14*H44/$H$4+'2080回测'!$O$15*I44/$I$4+'2080回测'!$O$16*J44/$J$4+'2080回测'!$O$17*K44/$K$4</x:f>
        <x:v>0.9671606281916506</x:v>
      </x:c>
    </x:row>
    <x:row r="45" ht="13.800000190734863" hidden="0">
      <x:c r="A45" s="15" t="n">
        <x:v>43899</x:v>
      </x:c>
      <x:c r="B45" s="21" t="n">
        <x:v>19.152854511971</x:v>
      </x:c>
      <x:c r="C45" s="21" t="n">
        <x:v>12.088535754824</x:v>
      </x:c>
      <x:c r="D45" s="21" t="n">
        <x:v>16.846153846154</x:v>
      </x:c>
      <x:c r="E45" s="21" t="n">
        <x:v>9.47265625</x:v>
      </x:c>
      <x:c r="F45" s="17" t="n">
        <x:v>1.14390050090737</x:v>
      </x:c>
      <x:c r="G45" s="18" t="n">
        <x:f aca="0"/>
        <x:v>1.0164</x:v>
      </x:c>
      <x:c r="H45" s="18" t="n">
        <x:f aca="0"/>
        <x:v>1.786962963</x:v>
      </x:c>
      <x:c r="I45" s="18" t="n">
        <x:f aca="0"/>
        <x:v>2597.1</x:v>
      </x:c>
      <x:c r="J45" s="18" t="n">
        <x:f aca="0"/>
        <x:v>4.7739322964</x:v>
      </x:c>
      <x:c r="K45" s="18" t="n">
        <x:f aca="0"/>
        <x:v>1.4740790743</x:v>
      </x:c>
      <x:c r="L45" s="22" t="n">
        <x:v>0.041799872122762</x:v>
      </x:c>
      <x:c r="M45" s="22" t="n">
        <x:v>0.034401876465989</x:v>
      </x:c>
      <x:c r="N45" s="22" t="n">
        <x:v>0.14473999520728</x:v>
      </x:c>
      <x:c r="O45" s="22" t="n">
        <x:v>0.097495602689574</x:v>
      </x:c>
      <x:c r="P45" s="23" t="n">
        <x:v>0.13107619444684</x:v>
      </x:c>
      <x:c r="Q45" s="23" t="n">
        <x:v>0.13107619444684</x:v>
      </x:c>
      <x:c r="R45" s="22" t="n">
        <x:v>0.1262343249911</x:v>
      </x:c>
      <x:c r="S45" s="22" t="n">
        <x:v>0.1262343249911</x:v>
      </x:c>
      <x:c r="T45" s="20" t="n">
        <x:v>1.0640220953564794</x:v>
      </x:c>
      <x:c r="U45" s="18" t="n">
        <x:f aca="0"/>
        <x:v>1.4368</x:v>
      </x:c>
      <x:c r="V45" s="18" t="n">
        <x:f aca="0"/>
        <x:v>1.3639</x:v>
      </x:c>
      <x:c r="W45" s="76" t="n">
        <x:f>'2080回测'!$O$13*G45/$G$4+'2080回测'!$O$14*H45/$H$4+'2080回测'!$O$15*I45/$I$4+'2080回测'!$O$16*J45/$J$4+'2080回测'!$O$17*K45/$K$4</x:f>
        <x:v>0.93645349257177</x:v>
      </x:c>
    </x:row>
    <x:row r="46" ht="13.800000190734863" hidden="0">
      <x:c r="A46" s="15" t="n">
        <x:v>43900</x:v>
      </x:c>
      <x:c r="B46" s="21" t="n">
        <x:v>21.669736034377</x:v>
      </x:c>
      <x:c r="C46" s="21" t="n">
        <x:v>16.742338251986</x:v>
      </x:c>
      <x:c r="D46" s="21" t="n">
        <x:v>23</x:v>
      </x:c>
      <x:c r="E46" s="21" t="n">
        <x:v>13.18359375</x:v>
      </x:c>
      <x:c r="F46" s="17" t="n">
        <x:v>1.18648917009091</x:v>
      </x:c>
      <x:c r="G46" s="18" t="n">
        <x:f aca="0"/>
        <x:v>1.0275</x:v>
      </x:c>
      <x:c r="H46" s="18" t="n">
        <x:f aca="0"/>
        <x:v>1.8176592593</x:v>
      </x:c>
      <x:c r="I46" s="18" t="n">
        <x:f aca="0"/>
        <x:v>2633.1</x:v>
      </x:c>
      <x:c r="J46" s="18" t="n">
        <x:f aca="0"/>
        <x:v>4.8515943529</x:v>
      </x:c>
      <x:c r="K46" s="18" t="n">
        <x:f aca="0"/>
        <x:v>1.5043683703</x:v>
      </x:c>
      <x:c r="L46" s="22" t="n">
        <x:v>0.0061540920716111</x:v>
      </x:c>
      <x:c r="M46" s="22" t="n">
        <x:v>0</x:v>
      </x:c>
      <x:c r="N46" s="22" t="n">
        <x:v>0.10004792715073</x:v>
      </x:c>
      <x:c r="O46" s="22" t="n">
        <x:v>0.055448530061786</x:v>
      </x:c>
      <x:c r="P46" s="23" t="n">
        <x:v>0.08668676833782</x:v>
      </x:c>
      <x:c r="Q46" s="23" t="n">
        <x:v>0.08668676833782</x:v>
      </x:c>
      <x:c r="R46" s="22" t="n">
        <x:v>0.088576338446034</x:v>
      </x:c>
      <x:c r="S46" s="22" t="n">
        <x:v>0.088576338446034</x:v>
      </x:c>
      <x:c r="T46" s="20" t="n">
        <x:v>1.0891821976853744</x:v>
      </x:c>
      <x:c r="U46" s="18" t="n">
        <x:f aca="0"/>
        <x:v>1.4337</x:v>
      </x:c>
      <x:c r="V46" s="18" t="n">
        <x:f aca="0"/>
        <x:v>1.3413</x:v>
      </x:c>
      <x:c r="W46" s="76" t="n">
        <x:f>'2080回测'!$O$13*G46/$G$4+'2080回测'!$O$14*H46/$H$4+'2080回测'!$O$15*I46/$I$4+'2080回测'!$O$16*J46/$J$4+'2080回测'!$O$17*K46/$K$4</x:f>
        <x:v>0.9504875061975725</x:v>
      </x:c>
    </x:row>
    <x:row r="47" ht="13.800000190734863" hidden="0">
      <x:c r="A47" s="15" t="n">
        <x:v>43901</x:v>
      </x:c>
      <x:c r="B47" s="21" t="n">
        <x:v>19.521178637201</x:v>
      </x:c>
      <x:c r="C47" s="21" t="n">
        <x:v>13.847900113507</x:v>
      </x:c>
      <x:c r="D47" s="21" t="n">
        <x:v>19.615384615385</x:v>
      </x:c>
      <x:c r="E47" s="21" t="n">
        <x:v>11.1328125</x:v>
      </x:c>
      <x:c r="F47" s="17" t="n">
        <x:v>1.16029318966523</x:v>
      </x:c>
      <x:c r="G47" s="18" t="n">
        <x:f aca="0"/>
        <x:v>1.0174</x:v>
      </x:c>
      <x:c r="H47" s="18" t="n">
        <x:f aca="0"/>
        <x:v>1.8012148148</x:v>
      </x:c>
      <x:c r="I47" s="18" t="n">
        <x:f aca="0"/>
        <x:v>2624.33</x:v>
      </x:c>
      <x:c r="J47" s="18" t="n">
        <x:f aca="0"/>
        <x:v>4.8378892841</x:v>
      </x:c>
      <x:c r="K47" s="18" t="n">
        <x:f aca="0"/>
        <x:v>1.4912430087</x:v>
      </x:c>
      <x:c r="L47" s="22" t="n">
        <x:v>0.027653452685422</x:v>
      </x:c>
      <x:c r="M47" s="22" t="n">
        <x:v>0.02076274867518</x:v>
      </x:c>
      <x:c r="N47" s="22" t="n">
        <x:v>0.12784567457465</x:v>
      </x:c>
      <x:c r="O47" s="22" t="n">
        <x:v>0.081246335548924</x:v>
      </x:c>
      <x:c r="P47" s="23" t="n">
        <x:v>0.11485022632343</x:v>
      </x:c>
      <x:c r="Q47" s="23" t="n">
        <x:v>0.11485022632343</x:v>
      </x:c>
      <x:c r="R47" s="22" t="n">
        <x:v>0.11312445867598</x:v>
      </x:c>
      <x:c r="S47" s="22" t="n">
        <x:v>0.11312445867598</x:v>
      </x:c>
      <x:c r="T47" s="20" t="n">
        <x:v>1.0756534407875031</x:v>
      </x:c>
      <x:c r="U47" s="18" t="n">
        <x:f aca="0"/>
        <x:v>1.4337</x:v>
      </x:c>
      <x:c r="V47" s="18" t="n">
        <x:f aca="0"/>
        <x:v>1.3509</x:v>
      </x:c>
      <x:c r="W47" s="76" t="n">
        <x:f>'2080回测'!$O$13*G47/$G$4+'2080回测'!$O$14*H47/$H$4+'2080回测'!$O$15*I47/$I$4+'2080回测'!$O$16*J47/$J$4+'2080回测'!$O$17*K47/$K$4</x:f>
        <x:v>0.9432964378933977</x:v>
      </x:c>
    </x:row>
    <x:row r="48" ht="13.800000190734863" hidden="0">
      <x:c r="A48" s="15" t="n">
        <x:v>43902</x:v>
      </x:c>
      <x:c r="B48" s="21" t="n">
        <x:v>17.740945365255</x:v>
      </x:c>
      <x:c r="C48" s="21" t="n">
        <x:v>11.634506242906</x:v>
      </x:c>
      <x:c r="D48" s="21" t="n">
        <x:v>17.153846153846</x:v>
      </x:c>
      <x:c r="E48" s="21" t="n">
        <x:v>9.47265625</x:v>
      </x:c>
      <x:c r="F48" s="17" t="n">
        <x:v>1.14000488503002</x:v>
      </x:c>
      <x:c r="G48" s="18" t="n">
        <x:f aca="0"/>
        <x:v>1.0043</x:v>
      </x:c>
      <x:c r="H48" s="18" t="n">
        <x:f aca="0"/>
        <x:v>1.7705185185</x:v>
      </x:c>
      <x:c r="I48" s="18" t="n">
        <x:f aca="0"/>
        <x:v>2536.09</x:v>
      </x:c>
      <x:c r="J48" s="18" t="n">
        <x:f aca="0"/>
        <x:v>4.7373854463</x:v>
      </x:c>
      <x:c r="K48" s="18" t="n">
        <x:f aca="0"/>
        <x:v>1.4639826422</x:v>
      </x:c>
      <x:c r="L48" s="22" t="n">
        <x:v>0.013666879795396</x:v>
      </x:c>
      <x:c r="M48" s="22" t="n">
        <x:v>0.008426722265659</x:v>
      </x:c>
      <x:c r="N48" s="22" t="n">
        <x:v>0.11083153606518</x:v>
      </x:c>
      <x:c r="O48" s="22" t="n">
        <x:v>0.066672250606814</x:v>
      </x:c>
      <x:c r="P48" s="23" t="n">
        <x:v>0.099851446901788</x:v>
      </x:c>
      <x:c r="Q48" s="23" t="n">
        <x:v>0.099851446901788</x:v>
      </x:c>
      <x:c r="R48" s="22" t="n">
        <x:v>0.1029636218817</x:v>
      </x:c>
      <x:c r="S48" s="22" t="n">
        <x:v>0.1029636218817</x:v>
      </x:c>
      <x:c r="T48" s="20" t="n">
        <x:v>1.0546610002592036</x:v>
      </x:c>
      <x:c r="U48" s="18" t="n">
        <x:f aca="0"/>
        <x:v>1.433</x:v>
      </x:c>
      <x:c r="V48" s="18" t="n">
        <x:f aca="0"/>
        <x:v>1.3389</x:v>
      </x:c>
      <x:c r="W48" s="76" t="n">
        <x:f>'2080回测'!$O$13*G48/$G$4+'2080回测'!$O$14*H48/$H$4+'2080回测'!$O$15*I48/$I$4+'2080回测'!$O$16*J48/$J$4+'2080回测'!$O$17*K48/$K$4</x:f>
        <x:v>0.9250572973162845</x:v>
      </x:c>
    </x:row>
    <x:row r="49" ht="13.800000190734863" hidden="0">
      <x:c r="A49" s="15" t="n">
        <x:v>43903</x:v>
      </x:c>
      <x:c r="B49" s="21" t="n">
        <x:v>17.004297114794</x:v>
      </x:c>
      <x:c r="C49" s="21" t="n">
        <x:v>11.237230419977</x:v>
      </x:c>
      <x:c r="D49" s="21" t="n">
        <x:v>16.461538461538</x:v>
      </x:c>
      <x:c r="E49" s="21" t="n">
        <x:v>8.88671875</x:v>
      </x:c>
      <x:c r="F49" s="17" t="n">
        <x:v>1.13397446186577</x:v>
      </x:c>
      <x:c r="G49" s="18" t="n">
        <x:f aca="0"/>
        <x:v>0.9899</x:v>
      </x:c>
      <x:c r="H49" s="18" t="n">
        <x:f aca="0"/>
        <x:v>1.7453037037</x:v>
      </x:c>
      <x:c r="I49" s="18" t="n">
        <x:f aca="0"/>
        <x:v>2482.78</x:v>
      </x:c>
      <x:c r="J49" s="18" t="n">
        <x:f aca="0"/>
        <x:v>4.6871335274</x:v>
      </x:c>
      <x:c r="K49" s="18" t="n">
        <x:f aca="0"/>
        <x:v>1.4498476374</x:v>
      </x:c>
      <x:c r="L49" s="22" t="n">
        <x:v>-0.006074168797954</x:v>
      </x:c>
      <x:c r="M49" s="22" t="n">
        <x:v>-0.0097298236469465</x:v>
      </x:c>
      <x:c r="N49" s="22" t="n">
        <x:v>0.090342679127726</x:v>
      </x:c>
      <x:c r="O49" s="22" t="n">
        <x:v>0.043889773030751</x:v>
      </x:c>
      <x:c r="P49" s="23" t="n">
        <x:v>0.077708628635756</x:v>
      </x:c>
      <x:c r="Q49" s="23" t="n">
        <x:v>0.077708628635756</x:v>
      </x:c>
      <x:c r="R49" s="22" t="n">
        <x:v>0.08172114254427</x:v>
      </x:c>
      <x:c r="S49" s="22" t="n">
        <x:v>0.08172114254427</x:v>
      </x:c>
      <x:c r="T49" s="20" t="n">
        <x:v>1.0433221532757124</x:v>
      </x:c>
      <x:c r="U49" s="18" t="n">
        <x:f aca="0"/>
        <x:v>1.4305</x:v>
      </x:c>
      <x:c r="V49" s="18" t="n">
        <x:f aca="0"/>
        <x:v>1.3007</x:v>
      </x:c>
      <x:c r="W49" s="76" t="n">
        <x:f>'2080回测'!$O$13*G49/$G$4+'2080回测'!$O$14*H49/$H$4+'2080回测'!$O$15*I49/$I$4+'2080回测'!$O$16*J49/$J$4+'2080回测'!$O$17*K49/$K$4</x:f>
        <x:v>0.9115622563655089</x:v>
      </x:c>
    </x:row>
    <x:row r="50" ht="13.800000190734863" hidden="0">
      <x:c r="A50" s="15" t="n">
        <x:v>43906</x:v>
      </x:c>
      <x:c r="B50" s="21" t="n">
        <x:v>11.233885819521</x:v>
      </x:c>
      <x:c r="C50" s="21" t="n">
        <x:v>4.483541430193</x:v>
      </x:c>
      <x:c r="D50" s="21" t="n">
        <x:v>8.6153846153846</x:v>
      </x:c>
      <x:c r="E50" s="21" t="n">
        <x:v>2.63671875</x:v>
      </x:c>
      <x:c r="F50" s="17" t="n">
        <x:v>1.06742382653775</x:v>
      </x:c>
      <x:c r="G50" s="18" t="n">
        <x:f aca="0"/>
        <x:v>0.9664</x:v>
      </x:c>
      <x:c r="H50" s="18" t="n">
        <x:f aca="0"/>
        <x:v>1.6937777778</x:v>
      </x:c>
      <x:c r="I50" s="18" t="n">
        <x:f aca="0"/>
        <x:v>2385.58</x:v>
      </x:c>
      <x:c r="J50" s="18" t="n">
        <x:f aca="0"/>
        <x:v>4.5089676331</x:v>
      </x:c>
      <x:c r="K50" s="18" t="n">
        <x:f aca="0"/>
        <x:v>1.4034040501</x:v>
      </x:c>
      <x:c r="L50" s="22" t="n">
        <x:v>-0.019101662404092</x:v>
      </x:c>
      <x:c r="M50" s="22" t="n">
        <x:v>-0.022326470332725</x:v>
      </x:c>
      <x:c r="N50" s="22" t="n">
        <x:v>0.08195542774982</x:v>
      </x:c>
      <x:c r="O50" s="22" t="n">
        <x:v>0.032749811587933</x:v>
      </x:c>
      <x:c r="P50" s="23" t="n">
        <x:v>0.067977233115018</x:v>
      </x:c>
      <x:c r="Q50" s="23" t="n">
        <x:v>0.067977233115018</x:v>
      </x:c>
      <x:c r="R50" s="22" t="n">
        <x:v>0.068672826687364</x:v>
      </x:c>
      <x:c r="S50" s="22" t="n">
        <x:v>0.068672826687364</x:v>
      </x:c>
      <x:c r="T50" s="20" t="n">
        <x:v>0.9979447409901248</x:v>
      </x:c>
      <x:c r="U50" s="18" t="n">
        <x:f aca="0"/>
        <x:v>1.4303</x:v>
      </x:c>
      <x:c r="V50" s="18" t="n">
        <x:f aca="0"/>
        <x:v>1.2615</x:v>
      </x:c>
      <x:c r="W50" s="76" t="n">
        <x:f>'2080回测'!$O$13*G50/$G$4+'2080回测'!$O$14*H50/$H$4+'2080回测'!$O$15*I50/$I$4+'2080回测'!$O$16*J50/$J$4+'2080回测'!$O$17*K50/$K$4</x:f>
        <x:v>0.8836044325376189</x:v>
      </x:c>
    </x:row>
    <x:row r="51" ht="13.800000190734863" hidden="0">
      <x:c r="A51" s="15" t="n">
        <x:v>43907</x:v>
      </x:c>
      <x:c r="B51" s="21" t="n">
        <x:v>10.374462860651</x:v>
      </x:c>
      <x:c r="C51" s="21" t="n">
        <x:v>5.1078320090806</x:v>
      </x:c>
      <x:c r="D51" s="21" t="n">
        <x:v>7.3076923076923</x:v>
      </x:c>
      <x:c r="E51" s="21" t="n">
        <x:v>2.63671875</x:v>
      </x:c>
      <x:c r="F51" s="17" t="n">
        <x:v>1.06356676481856</x:v>
      </x:c>
      <x:c r="G51" s="18" t="n">
        <x:f aca="0"/>
        <x:v>0.9642</x:v>
      </x:c>
      <x:c r="H51" s="18" t="n">
        <x:f aca="0"/>
        <x:v>1.6882962963</x:v>
      </x:c>
      <x:c r="I51" s="18" t="n">
        <x:f aca="0"/>
        <x:v>2345.93</x:v>
      </x:c>
      <x:c r="J51" s="18" t="n">
        <x:f aca="0"/>
        <x:v>4.472420783</x:v>
      </x:c>
      <x:c r="K51" s="18" t="n">
        <x:f aca="0"/>
        <x:v>1.4013847637</x:v>
      </x:c>
      <x:c r="L51" s="22" t="n">
        <x:v>-0.061141304347826</x:v>
      </x:c>
      <x:c r="M51" s="22" t="n">
        <x:v>-0.061767005473026</x:v>
      </x:c>
      <x:c r="N51" s="22" t="n">
        <x:v>0.03235082674335</x:v>
      </x:c>
      <x:c r="O51" s="22" t="n">
        <x:v>-0.01298266184578</x:v>
      </x:c>
      <x:c r="P51" s="23" t="n">
        <x:v>0.016299831526057</x:v>
      </x:c>
      <x:c r="Q51" s="23" t="n">
        <x:v>0.016299831526057</x:v>
      </x:c>
      <x:c r="R51" s="22" t="n">
        <x:v>0.027249204896083</x:v>
      </x:c>
      <x:c r="S51" s="22" t="n">
        <x:v>0.027249204896083</x:v>
      </x:c>
      <x:c r="T51" s="20" t="n">
        <x:v>0.9957774848958367</x:v>
      </x:c>
      <x:c r="U51" s="18" t="n">
        <x:f aca="0"/>
        <x:v>1.4286</x:v>
      </x:c>
      <x:c r="V51" s="18" t="n">
        <x:f aca="0"/>
        <x:v>1.211</x:v>
      </x:c>
      <x:c r="W51" s="76" t="n">
        <x:f>'2080回测'!$O$13*G51/$G$4+'2080回测'!$O$14*H51/$H$4+'2080回测'!$O$15*I51/$I$4+'2080回测'!$O$16*J51/$J$4+'2080回测'!$O$17*K51/$K$4</x:f>
        <x:v>0.8786521317943481</x:v>
      </x:c>
    </x:row>
    <x:row r="52" ht="13.800000190734863" hidden="0">
      <x:c r="A52" s="15" t="n">
        <x:v>43908</x:v>
      </x:c>
      <x:c r="B52" s="21" t="n">
        <x:v>9.085328422345</x:v>
      </x:c>
      <x:c r="C52" s="21" t="n">
        <x:v>3.8592508513053</x:v>
      </x:c>
      <x:c r="D52" s="21" t="n">
        <x:v>5.5384615384615</x:v>
      </x:c>
      <x:c r="E52" s="21" t="n">
        <x:v>1.3671875</x:v>
      </x:c>
      <x:c r="F52" s="17" t="n">
        <x:v>1.04962557078028</x:v>
      </x:c>
      <x:c r="G52" s="18" t="n">
        <x:f aca="0"/>
        <x:v>0.9493</x:v>
      </x:c>
      <x:c r="H52" s="18" t="n">
        <x:f aca="0"/>
        <x:v>1.6652740741</x:v>
      </x:c>
      <x:c r="I52" s="18" t="n">
        <x:f aca="0"/>
        <x:v>2238.03</x:v>
      </x:c>
      <x:c r="J52" s="18" t="n">
        <x:f aca="0"/>
        <x:v>4.4084637953</x:v>
      </x:c>
      <x:c r="K52" s="18" t="n">
        <x:f aca="0"/>
        <x:v>1.3892690453</x:v>
      </x:c>
      <x:c r="L52" s="22" t="n">
        <x:v>-0.065776854219949</x:v>
      </x:c>
      <x:c r="M52" s="22" t="n">
        <x:v>-0.068977499782816</x:v>
      </x:c>
      <x:c r="N52" s="22" t="n">
        <x:v>0.034387730649413</x:v>
      </x:c>
      <x:c r="O52" s="22" t="n">
        <x:v>-0.011977552542088</x:v>
      </x:c>
      <x:c r="P52" s="23" t="n">
        <x:v>0.01363128258805</x:v>
      </x:c>
      <x:c r="Q52" s="23" t="n">
        <x:v>0.01363128258805</x:v>
      </x:c>
      <x:c r="R52" s="22" t="n">
        <x:v>0.025650744943017</x:v>
      </x:c>
      <x:c r="S52" s="22" t="n">
        <x:v>0.025650744943017</x:v>
      </x:c>
      <x:c r="T52" s="20" t="n">
        <x:v>0.9794877863918265</x:v>
      </x:c>
      <x:c r="U52" s="18" t="n">
        <x:f aca="0"/>
        <x:v>1.4282</x:v>
      </x:c>
      <x:c r="V52" s="18" t="n">
        <x:f aca="0"/>
        <x:v>1.2384</x:v>
      </x:c>
      <x:c r="W52" s="76" t="n">
        <x:f>'2080回测'!$O$13*G52/$G$4+'2080回测'!$O$14*H52/$H$4+'2080回测'!$O$15*I52/$I$4+'2080回测'!$O$16*J52/$J$4+'2080回测'!$O$17*K52/$K$4</x:f>
        <x:v>0.8616777707926211</x:v>
      </x:c>
    </x:row>
    <x:row r="53" ht="13.800000190734863" hidden="0">
      <x:c r="A53" s="15" t="n">
        <x:v>43909</x:v>
      </x:c>
      <x:c r="B53" s="21" t="n">
        <x:v>9.4536525475752</x:v>
      </x:c>
      <x:c r="C53" s="21" t="n">
        <x:v>5.9591373439274</x:v>
      </x:c>
      <x:c r="D53" s="21" t="n">
        <x:v>8.9230769230769</x:v>
      </x:c>
      <x:c r="E53" s="21" t="n">
        <x:v>3.22265625</x:v>
      </x:c>
      <x:c r="F53" s="17" t="n">
        <x:v>1.06889630766145</x:v>
      </x:c>
      <x:c r="G53" s="18" t="n">
        <x:f aca="0"/>
        <x:v>0.9334</x:v>
      </x:c>
      <x:c r="H53" s="18" t="n">
        <x:f aca="0"/>
        <x:v>1.6499259259</x:v>
      </x:c>
      <x:c r="I53" s="18" t="n">
        <x:f aca="0"/>
        <x:v>2138.89</x:v>
      </x:c>
      <x:c r="J53" s="18" t="n">
        <x:f aca="0"/>
        <x:v>4.3582118764</x:v>
      </x:c>
      <x:c r="K53" s="18" t="n">
        <x:f aca="0"/>
        <x:v>1.3751340405</x:v>
      </x:c>
      <x:c r="L53" s="22" t="n">
        <x:v>-0.082800511508952</x:v>
      </x:c>
      <x:c r="M53" s="22" t="n">
        <x:v>-0.084354096082008</x:v>
      </x:c>
      <x:c r="N53" s="22" t="n">
        <x:v>0.017133956386293</x:v>
      </x:c>
      <x:c r="O53" s="22" t="n">
        <x:v>-0.027556746787889</x:v>
      </x:c>
      <x:c r="P53" s="23" t="n">
        <x:v>-0.001962409779141</x:v>
      </x:c>
      <x:c r="Q53" s="23" t="n">
        <x:v>-0.001962409779141</x:v>
      </x:c>
      <x:c r="R53" s="22" t="n">
        <x:v>0.0087022543427253</x:v>
      </x:c>
      <x:c r="S53" s="22" t="n">
        <x:v>0.0087022543427253</x:v>
      </x:c>
      <x:c r="T53" s="20" t="n">
        <x:v>0.9836587857602006</x:v>
      </x:c>
      <x:c r="U53" s="18" t="n">
        <x:f aca="0"/>
        <x:v>1.4271</x:v>
      </x:c>
      <x:c r="V53" s="18" t="n">
        <x:f aca="0"/>
        <x:v>1.2299</x:v>
      </x:c>
      <x:c r="W53" s="76" t="n">
        <x:f>'2080回测'!$O$13*G53/$G$4+'2080回测'!$O$14*H53/$H$4+'2080回测'!$O$15*I53/$I$4+'2080回测'!$O$16*J53/$J$4+'2080回测'!$O$17*K53/$K$4</x:f>
        <x:v>0.8463606063161236</x:v>
      </x:c>
    </x:row>
    <x:row r="54" ht="13.800000190734863" hidden="0">
      <x:c r="A54" s="15" t="n">
        <x:v>43910</x:v>
      </x:c>
      <x:c r="B54" s="21" t="n">
        <x:v>10.926949048496</x:v>
      </x:c>
      <x:c r="C54" s="21" t="n">
        <x:v>6.4699205448354</x:v>
      </x:c>
      <x:c r="D54" s="21" t="n">
        <x:v>9.0769230769231</x:v>
      </x:c>
      <x:c r="E54" s="21" t="n">
        <x:v>4.296875</x:v>
      </x:c>
      <x:c r="F54" s="17" t="n">
        <x:v>1.07692666917564</x:v>
      </x:c>
      <x:c r="G54" s="18" t="n">
        <x:f aca="0"/>
        <x:v>0.9484</x:v>
      </x:c>
      <x:c r="H54" s="18" t="n">
        <x:f aca="0"/>
        <x:v>1.6707555556</x:v>
      </x:c>
      <x:c r="I54" s="18" t="n">
        <x:f aca="0"/>
        <x:v>2270.15</x:v>
      </x:c>
      <x:c r="J54" s="18" t="n">
        <x:f aca="0"/>
        <x:v>4.4176005078</x:v>
      </x:c>
      <x:c r="K54" s="18" t="n">
        <x:f aca="0"/>
        <x:v>1.4054233365</x:v>
      </x:c>
      <x:c r="L54" s="22" t="n">
        <x:v>-0.093909846547315</x:v>
      </x:c>
      <x:c r="M54" s="22" t="n">
        <x:v>-0.095213274259404</x:v>
      </x:c>
      <x:c r="N54" s="22" t="n">
        <x:v>0.023484303858136</x:v>
      </x:c>
      <x:c r="O54" s="22" t="n">
        <x:v>-0.023620068675334</x:v>
      </x:c>
      <x:c r="P54" s="23" t="n">
        <x:v>0.009010508829389</x:v>
      </x:c>
      <x:c r="Q54" s="23" t="n">
        <x:v>0.009010508829389</x:v>
      </x:c>
      <x:c r="R54" s="22" t="n">
        <x:v>0.020254077023372</x:v>
      </x:c>
      <x:c r="S54" s="22" t="n">
        <x:v>0.020254077023372</x:v>
      </x:c>
      <x:c r="T54" s="20" t="n">
        <x:v>0.9963046987396956</x:v>
      </x:c>
      <x:c r="U54" s="18" t="n">
        <x:f aca="0"/>
        <x:v>1.4283</x:v>
      </x:c>
      <x:c r="V54" s="18" t="n">
        <x:f aca="0"/>
        <x:v>1.2431</x:v>
      </x:c>
      <x:c r="W54" s="76" t="n">
        <x:f>'2080回测'!$O$13*G54/$G$4+'2080回测'!$O$14*H54/$H$4+'2080回测'!$O$15*I54/$I$4+'2080回测'!$O$16*J54/$J$4+'2080回测'!$O$17*K54/$K$4</x:f>
        <x:v>0.8657252344610048</x:v>
      </x:c>
    </x:row>
    <x:row r="55" ht="13.800000190734863" hidden="0">
      <x:c r="A55" s="15" t="n">
        <x:v>43913</x:v>
      </x:c>
      <x:c r="B55" s="21" t="n">
        <x:v>6.5070595457336</x:v>
      </x:c>
      <x:c r="C55" s="21" t="n">
        <x:v>1.4755959137344</x:v>
      </x:c>
      <x:c r="D55" s="21" t="n">
        <x:v>2.9230769230769</x:v>
      </x:c>
      <x:c r="E55" s="21" t="n">
        <x:v>-0.48828125000001</x:v>
      </x:c>
      <x:c r="F55" s="17" t="n">
        <x:v>1.02604362783136</x:v>
      </x:c>
      <x:c r="G55" s="18" t="n">
        <x:f aca="0"/>
        <x:v>0.923</x:v>
      </x:c>
      <x:c r="H55" s="18" t="n">
        <x:f aca="0"/>
        <x:v>1.6258074074</x:v>
      </x:c>
      <x:c r="I55" s="18" t="n">
        <x:f aca="0"/>
        <x:v>2157.15</x:v>
      </x:c>
      <x:c r="J55" s="18" t="n">
        <x:f aca="0"/>
        <x:v>4.2622763948</x:v>
      </x:c>
      <x:c r="K55" s="18" t="n">
        <x:f aca="0"/>
        <x:v>1.3700858245</x:v>
      </x:c>
      <x:c r="L55" s="22" t="n">
        <x:v>-0.077605498721228</x:v>
      </x:c>
      <x:c r="M55" s="22" t="n">
        <x:v>-0.079228563982278</x:v>
      </x:c>
      <x:c r="N55" s="22" t="n">
        <x:v>0.033549005511622</x:v>
      </x:c>
      <x:c r="O55" s="22" t="n">
        <x:v>-0.009967333934705</x:v>
      </x:c>
      <x:c r="P55" s="23" t="n">
        <x:v>0.018580453897076</x:v>
      </x:c>
      <x:c r="Q55" s="23" t="n">
        <x:v>0.018580453897076</x:v>
      </x:c>
      <x:c r="R55" s="22" t="n">
        <x:v>0.033264536625001</x:v>
      </x:c>
      <x:c r="S55" s="22" t="n">
        <x:v>0.033264536625001</x:v>
      </x:c>
      <x:c r="T55" s="20" t="n">
        <x:v>0.9565022849438706</x:v>
      </x:c>
      <x:c r="U55" s="18" t="n">
        <x:f aca="0"/>
        <x:v>1.4311</x:v>
      </x:c>
      <x:c r="V55" s="18" t="n">
        <x:f aca="0"/>
        <x:v>1.2409</x:v>
      </x:c>
      <x:c r="W55" s="76" t="n">
        <x:f>'2080回测'!$O$13*G55/$G$4+'2080回测'!$O$14*H55/$H$4+'2080回测'!$O$15*I55/$I$4+'2080回测'!$O$16*J55/$J$4+'2080回测'!$O$17*K55/$K$4</x:f>
        <x:v>0.8385159764275969</x:v>
      </x:c>
    </x:row>
    <x:row r="56" ht="13.800000190734863" hidden="0">
      <x:c r="A56" s="15" t="n">
        <x:v>43914</x:v>
      </x:c>
      <x:c r="B56" s="21" t="n">
        <x:v>8.8397790055249</x:v>
      </x:c>
      <x:c r="C56" s="21" t="n">
        <x:v>2.8376844494892</x:v>
      </x:c>
      <x:c r="D56" s="21" t="n">
        <x:v>3.7692307692308</x:v>
      </x:c>
      <x:c r="E56" s="21" t="n">
        <x:v>0.1953125</x:v>
      </x:c>
      <x:c r="F56" s="17" t="n">
        <x:v>1.03910501681061</x:v>
      </x:c>
      <x:c r="G56" s="18" t="n">
        <x:f aca="0"/>
        <x:v>0.9453</x:v>
      </x:c>
      <x:c r="H56" s="18" t="n">
        <x:f aca="0"/>
        <x:v>1.6630814815</x:v>
      </x:c>
      <x:c r="I56" s="18" t="n">
        <x:f aca="0"/>
        <x:v>2255.29</x:v>
      </x:c>
      <x:c r="J56" s="18" t="n">
        <x:f aca="0"/>
        <x:v>4.3445068076</x:v>
      </x:c>
      <x:c r="K56" s="18" t="n">
        <x:f aca="0"/>
        <x:v>1.407442623</x:v>
      </x:c>
      <x:c r="L56" s="22" t="n">
        <x:v>-0.10717710997442</x:v>
      </x:c>
      <x:c r="M56" s="22" t="n">
        <x:v>-0.1105898705586</x:v>
      </x:c>
      <x:c r="N56" s="22" t="n">
        <x:v>-0.0094656122693506</x:v>
      </x:c>
      <x:c r="O56" s="22" t="n">
        <x:v>-0.049250355958051</x:v>
      </x:c>
      <x:c r="P56" s="23" t="n">
        <x:v>-0.027027359097746</x:v>
      </x:c>
      <x:c r="Q56" s="23" t="n">
        <x:v>-0.027027359097746</x:v>
      </x:c>
      <x:c r="R56" s="22" t="n">
        <x:v>-0.008722026746561</x:v>
      </x:c>
      <x:c r="S56" s="22" t="n">
        <x:v>-0.008722026746561</x:v>
      </x:c>
      <x:c r="T56" s="20" t="n">
        <x:v>0.9755910538939367</x:v>
      </x:c>
      <x:c r="U56" s="18" t="n">
        <x:f aca="0"/>
        <x:v>1.4323</x:v>
      </x:c>
      <x:c r="V56" s="18" t="n">
        <x:f aca="0"/>
        <x:v>1.3035</x:v>
      </x:c>
      <x:c r="W56" s="76" t="n">
        <x:f>'2080回测'!$O$13*G56/$G$4+'2080回测'!$O$14*H56/$H$4+'2080回测'!$O$15*I56/$I$4+'2080回测'!$O$16*J56/$J$4+'2080回测'!$O$17*K56/$K$4</x:f>
        <x:v>0.8613293755924152</x:v>
      </x:c>
    </x:row>
    <x:row r="57" ht="13.800000190734863" hidden="0">
      <x:c r="A57" s="15" t="n">
        <x:v>43915</x:v>
      </x:c>
      <x:c r="B57" s="21" t="n">
        <x:v>11.356660527931</x:v>
      </x:c>
      <x:c r="C57" s="21" t="n">
        <x:v>5.6753688989784</x:v>
      </x:c>
      <x:c r="D57" s="21" t="n">
        <x:v>8</x:v>
      </x:c>
      <x:c r="E57" s="21" t="n">
        <x:v>4.296875</x:v>
      </x:c>
      <x:c r="F57" s="17" t="n">
        <x:v>1.07332226106727</x:v>
      </x:c>
      <x:c r="G57" s="18" t="n">
        <x:f aca="0"/>
        <x:v>0.9654</x:v>
      </x:c>
      <x:c r="H57" s="18" t="n">
        <x:f aca="0"/>
        <x:v>1.6948740741</x:v>
      </x:c>
      <x:c r="I57" s="18" t="n">
        <x:f aca="0"/>
        <x:v>2366.11</x:v>
      </x:c>
      <x:c r="J57" s="18" t="n">
        <x:f aca="0"/>
        <x:v>4.4587157142</x:v>
      </x:c>
      <x:c r="K57" s="18" t="n">
        <x:f aca="0"/>
        <x:v>1.432683703</x:v>
      </x:c>
      <x:c r="L57" s="22" t="n">
        <x:v>-0.083999360613811</x:v>
      </x:c>
      <x:c r="M57" s="22" t="n">
        <x:v>-0.089305881330901</x:v>
      </x:c>
      <x:c r="N57" s="22" t="n">
        <x:v>0.0093457943925234</x:v>
      </x:c>
      <x:c r="O57" s="22" t="n">
        <x:v>-0.031577184002656</x:v>
      </x:c>
      <x:c r="P57" s="23" t="n">
        <x:v>-0.0089415313327585</x:v>
      </x:c>
      <x:c r="Q57" s="23" t="n">
        <x:v>-0.0089415313327585</x:v>
      </x:c>
      <x:c r="R57" s="22" t="n">
        <x:v>0.0090740626859279</x:v>
      </x:c>
      <x:c r="S57" s="22" t="n">
        <x:v>0.0090740626859279</x:v>
      </x:c>
      <x:c r="T57" s="20" t="n">
        <x:v>0.999108923759386</x:v>
      </x:c>
      <x:c r="U57" s="18" t="n">
        <x:f aca="0"/>
        <x:v>1.4331</x:v>
      </x:c>
      <x:c r="V57" s="18" t="n">
        <x:f aca="0"/>
        <x:v>1.3283</x:v>
      </x:c>
      <x:c r="W57" s="76" t="n">
        <x:f>'2080回测'!$O$13*G57/$G$4+'2080回测'!$O$14*H57/$H$4+'2080回测'!$O$15*I57/$I$4+'2080回测'!$O$16*J57/$J$4+'2080回测'!$O$17*K57/$K$4</x:f>
        <x:v>0.8832814156950051</x:v>
      </x:c>
    </x:row>
    <x:row r="58" ht="13.800000190734863" hidden="0">
      <x:c r="A58" s="15" t="n">
        <x:v>43916</x:v>
      </x:c>
      <x:c r="B58" s="21" t="n">
        <x:v>10.374462860651</x:v>
      </x:c>
      <x:c r="C58" s="21" t="n">
        <x:v>4.5402951191828</x:v>
      </x:c>
      <x:c r="D58" s="21" t="n">
        <x:v>5.5384615384615</x:v>
      </x:c>
      <x:c r="E58" s="21" t="n">
        <x:v>3.125</x:v>
      </x:c>
      <x:c r="F58" s="17" t="n">
        <x:v>1.05894554879574</x:v>
      </x:c>
      <x:c r="G58" s="18" t="n">
        <x:f aca="0"/>
        <x:v>0.9591</x:v>
      </x:c>
      <x:c r="H58" s="18" t="n">
        <x:f aca="0"/>
        <x:v>1.6795259259</x:v>
      </x:c>
      <x:c r="I58" s="18" t="n">
        <x:f aca="0"/>
        <x:v>2350.13</x:v>
      </x:c>
      <x:c r="J58" s="18" t="n">
        <x:f aca="0"/>
        <x:v>4.4450106454</x:v>
      </x:c>
      <x:c r="K58" s="18" t="n">
        <x:f aca="0"/>
        <x:v>1.4316740598</x:v>
      </x:c>
      <x:c r="L58" s="22" t="n">
        <x:v>-0.060342071611253</x:v>
      </x:c>
      <x:c r="M58" s="22" t="n">
        <x:v>-0.064373208235601</x:v>
      </x:c>
      <x:c r="N58" s="22" t="n">
        <x:v>0.032470644620177</x:v>
      </x:c>
      <x:c r="O58" s="22" t="n">
        <x:v>-0.0089622246310134</x:v>
      </x:c>
      <x:c r="P58" s="23" t="n">
        <x:v>0.014297059133653</x:v>
      </x:c>
      <x:c r="Q58" s="23" t="n">
        <x:v>0.014297059133653</x:v>
      </x:c>
      <x:c r="R58" s="22" t="n">
        <x:v>0.032742065832736</x:v>
      </x:c>
      <x:c r="S58" s="22" t="n">
        <x:v>0.032742065832736</x:v>
      </x:c>
      <x:c r="T58" s="20" t="n">
        <x:v>0.9903349071036206</x:v>
      </x:c>
      <x:c r="U58" s="18" t="n">
        <x:f aca="0"/>
        <x:v>1.4348</x:v>
      </x:c>
      <x:c r="V58" s="18" t="n">
        <x:f aca="0"/>
        <x:v>1.3248</x:v>
      </x:c>
      <x:c r="W58" s="76" t="n">
        <x:f>'2080回测'!$O$13*G58/$G$4+'2080回测'!$O$14*H58/$H$4+'2080回测'!$O$15*I58/$I$4+'2080回测'!$O$16*J58/$J$4+'2080回测'!$O$17*K58/$K$4</x:f>
        <x:v>0.8777005558260847</x:v>
      </x:c>
    </x:row>
    <x:row r="59" ht="13.800000190734863" hidden="0">
      <x:c r="A59" s="15" t="n">
        <x:v>43917</x:v>
      </x:c>
      <x:c r="B59" s="21" t="n">
        <x:v>10.374462860651</x:v>
      </x:c>
      <x:c r="C59" s="21" t="n">
        <x:v>2.894438138479</x:v>
      </x:c>
      <x:c r="D59" s="21" t="n">
        <x:v>4.2307692307692</x:v>
      </x:c>
      <x:c r="E59" s="21" t="n">
        <x:v>2.34375</x:v>
      </x:c>
      <x:c r="F59" s="17" t="n">
        <x:v>1.04960855057475</x:v>
      </x:c>
      <x:c r="G59" s="18" t="n">
        <x:f aca="0"/>
        <x:v>0.9646</x:v>
      </x:c>
      <x:c r="H59" s="18" t="n">
        <x:f aca="0"/>
        <x:v>1.6915851852</x:v>
      </x:c>
      <x:c r="I59" s="18" t="n">
        <x:f aca="0"/>
        <x:v>2384.13</x:v>
      </x:c>
      <x:c r="J59" s="18" t="n">
        <x:f aca="0"/>
        <x:v>4.4541473579</x:v>
      </x:c>
      <x:c r="K59" s="18" t="n">
        <x:f aca="0"/>
        <x:v>1.4296547734</x:v>
      </x:c>
      <x:c r="L59" s="22" t="n">
        <x:v>-0.065297314578005</x:v>
      </x:c>
      <x:c r="M59" s="22" t="n">
        <x:v>-0.069324993484493</x:v>
      </x:c>
      <x:c r="N59" s="22" t="n">
        <x:v>0.023005032350827</x:v>
      </x:c>
      <x:c r="O59" s="22" t="n">
        <x:v>-0.018008208364238</x:v>
      </x:c>
      <x:c r="P59" s="23" t="n">
        <x:v>0.0051015145769747</x:v>
      </x:c>
      <x:c r="Q59" s="23" t="n">
        <x:v>0.0051015145769747</x:v>
      </x:c>
      <x:c r="R59" s="22" t="n">
        <x:v>0.021050855875462</x:v>
      </x:c>
      <x:c r="S59" s="22" t="n">
        <x:v>0.021050855875462</x:v>
      </x:c>
      <x:c r="T59" s="20" t="n">
        <x:v>0.987107129921914</x:v>
      </x:c>
      <x:c r="U59" s="18" t="n">
        <x:f aca="0"/>
        <x:v>1.4351</x:v>
      </x:c>
      <x:c r="V59" s="18" t="n">
        <x:f aca="0"/>
        <x:v>1.3376</x:v>
      </x:c>
      <x:c r="W59" s="76" t="n">
        <x:f>'2080回测'!$O$13*G59/$G$4+'2080回测'!$O$14*H59/$H$4+'2080回测'!$O$15*I59/$I$4+'2080回测'!$O$16*J59/$J$4+'2080回测'!$O$17*K59/$K$4</x:f>
        <x:v>0.8834016349287801</x:v>
      </x:c>
    </x:row>
    <x:row r="60" ht="13.800000190734863" hidden="0">
      <x:c r="A60" s="15" t="n">
        <x:v>43920</x:v>
      </x:c>
      <x:c r="B60" s="21" t="n">
        <x:v>8.7783916513198</x:v>
      </x:c>
      <x:c r="C60" s="21" t="n">
        <x:v>-0.22701475595914</x:v>
      </x:c>
      <x:c r="D60" s="21" t="n">
        <x:v>1.9230769230769</x:v>
      </x:c>
      <x:c r="E60" s="21" t="n">
        <x:v>0.87890624999999</x:v>
      </x:c>
      <x:c r="F60" s="17" t="n">
        <x:v>1.02838340017109</x:v>
      </x:c>
      <x:c r="G60" s="18" t="n">
        <x:f aca="0"/>
        <x:v>0.9585</x:v>
      </x:c>
      <x:c r="H60" s="18" t="n">
        <x:f aca="0"/>
        <x:v>1.6707555556</x:v>
      </x:c>
      <x:c r="I60" s="18" t="n">
        <x:f aca="0"/>
        <x:v>2356.96</x:v>
      </x:c>
      <x:c r="J60" s="18" t="n">
        <x:f aca="0"/>
        <x:v>4.3673485889</x:v>
      </x:c>
      <x:c r="K60" s="18" t="n">
        <x:f aca="0"/>
        <x:v>1.4165294118</x:v>
      </x:c>
      <x:c r="L60" s="22" t="n">
        <x:v>-0.062020460358056</x:v>
      </x:c>
      <x:c r="M60" s="22" t="n">
        <x:v>-0.065589436191469</x:v>
      </x:c>
      <x:c r="N60" s="22" t="n">
        <x:v>0.020249221183801</x:v>
      </x:c>
      <x:c r="O60" s="22" t="n">
        <x:v>-0.018008208364238</x:v>
      </x:c>
      <x:c r="P60" s="23" t="n">
        <x:v>-0.00241076350724</x:v>
      </x:c>
      <x:c r="Q60" s="23" t="n">
        <x:v>-0.00241076350724</x:v>
      </x:c>
      <x:c r="R60" s="22" t="n">
        <x:v>0.013523725059877</x:v>
      </x:c>
      <x:c r="S60" s="22" t="n">
        <x:v>0.013523725059877</x:v>
      </x:c>
      <x:c r="T60" s="20" t="n">
        <x:v>0.968026162878609</x:v>
      </x:c>
      <x:c r="U60" s="18" t="n">
        <x:f aca="0"/>
        <x:v>1.4353</x:v>
      </x:c>
      <x:c r="V60" s="18" t="n">
        <x:f aca="0"/>
        <x:v>1.332</x:v>
      </x:c>
      <x:c r="W60" s="76" t="n">
        <x:f>'2080回测'!$O$13*G60/$G$4+'2080回测'!$O$14*H60/$H$4+'2080回测'!$O$15*I60/$I$4+'2080回测'!$O$16*J60/$J$4+'2080回测'!$O$17*K60/$K$4</x:f>
        <x:v>0.873925071648081</x:v>
      </x:c>
    </x:row>
    <x:row r="61" ht="13.800000190734863" hidden="0">
      <x:c r="A61" s="15" t="n">
        <x:v>43921</x:v>
      </x:c>
      <x:c r="B61" s="21" t="n">
        <x:v>9.14671577655</x:v>
      </x:c>
      <x:c r="C61" s="21" t="n">
        <x:v>-0.17026106696936</x:v>
      </x:c>
      <x:c r="D61" s="21" t="n">
        <x:v>1.6153846153846</x:v>
      </x:c>
      <x:c r="E61" s="21" t="n">
        <x:v>0.68359374999999</x:v>
      </x:c>
      <x:c r="F61" s="17" t="n">
        <x:v>1.02818858268741</x:v>
      </x:c>
      <x:c r="G61" s="18" t="n">
        <x:f aca="0"/>
        <x:v>0.955</x:v>
      </x:c>
      <x:c r="H61" s="18" t="n">
        <x:f aca="0"/>
        <x:v>1.6674666667</x:v>
      </x:c>
      <x:c r="I61" s="18" t="n">
        <x:f aca="0"/>
        <x:v>2421.41</x:v>
      </x:c>
      <x:c r="J61" s="18" t="n">
        <x:f aca="0"/>
        <x:v>4.3673485889</x:v>
      </x:c>
      <x:c r="K61" s="18" t="n">
        <x:f aca="0"/>
        <x:v>1.4286451302</x:v>
      </x:c>
      <x:c r="L61" s="22" t="n">
        <x:v>-0.070732097186701</x:v>
      </x:c>
      <x:c r="M61" s="22" t="n">
        <x:v>-0.07375553818087</x:v>
      </x:c>
      <x:c r="N61" s="22" t="n">
        <x:v>0.0022765396597172</x:v>
      </x:c>
      <x:c r="O61" s="22" t="n">
        <x:v>-0.037691598927016</x:v>
      </x:c>
      <x:c r="P61" s="23" t="n">
        <x:v>-0.027235746581707</x:v>
      </x:c>
      <x:c r="Q61" s="23" t="n">
        <x:v>-0.027235746581707</x:v>
      </x:c>
      <x:c r="R61" s="22" t="n">
        <x:v>-0.010708254586422</x:v>
      </x:c>
      <x:c r="S61" s="22" t="n">
        <x:v>-0.010708254586422</x:v>
      </x:c>
      <x:c r="T61" s="20" t="n">
        <x:v>0.9695365500732226</x:v>
      </x:c>
      <x:c r="U61" s="18" t="n">
        <x:f aca="0"/>
        <x:v>1.4372</x:v>
      </x:c>
      <x:c r="V61" s="18" t="n">
        <x:f aca="0"/>
        <x:v>1.3328</x:v>
      </x:c>
      <x:c r="W61" s="76" t="n">
        <x:f>'2080回测'!$O$13*G61/$G$4+'2080回测'!$O$14*H61/$H$4+'2080回测'!$O$15*I61/$I$4+'2080回测'!$O$16*J61/$J$4+'2080回测'!$O$17*K61/$K$4</x:f>
        <x:v>0.8774880484624734</x:v>
      </x:c>
    </x:row>
    <x:row r="62" ht="13.800000190734863" hidden="0">
      <x:c r="A62" s="15" t="n">
        <x:v>43922</x:v>
      </x:c>
      <x:c r="B62" s="21" t="n">
        <x:v>9.085328422345</x:v>
      </x:c>
      <x:c r="C62" s="21" t="n">
        <x:v>0.11350737797957</x:v>
      </x:c>
      <x:c r="D62" s="21" t="n">
        <x:v>3.1538461538461</x:v>
      </x:c>
      <x:c r="E62" s="21" t="n">
        <x:v>0.9765625</x:v>
      </x:c>
      <x:c r="F62" s="17" t="n">
        <x:v>1.03332311113543</x:v>
      </x:c>
      <x:c r="G62" s="18" t="n">
        <x:f aca="0"/>
        <x:v>0.9514</x:v>
      </x:c>
      <x:c r="H62" s="18" t="n">
        <x:f aca="0"/>
        <x:v>1.6586962963</x:v>
      </x:c>
      <x:c r="I62" s="18" t="n">
        <x:f aca="0"/>
        <x:v>2374.38</x:v>
      </x:c>
      <x:c r="J62" s="18" t="n">
        <x:f aca="0"/>
        <x:v>4.3536435201</x:v>
      </x:c>
      <x:c r="K62" s="18" t="n">
        <x:f aca="0"/>
        <x:v>1.4195583414</x:v>
      </x:c>
      <x:c r="L62" s="22" t="n">
        <x:v>-0.067615089514066</x:v>
      </x:c>
      <x:c r="M62" s="22" t="n">
        <x:v>-0.069064373208236</x:v>
      </x:c>
      <x:c r="N62" s="22" t="n">
        <x:v>0.0047927150730889</x:v>
      </x:c>
      <x:c r="O62" s="22" t="n">
        <x:v>-0.036854007827746</x:v>
      </x:c>
      <x:c r="P62" s="23" t="n">
        <x:v>-0.025130190534168</x:v>
      </x:c>
      <x:c r="Q62" s="23" t="n">
        <x:v>-0.025130190534168</x:v>
      </x:c>
      <x:c r="R62" s="22" t="n">
        <x:v>-0.012353231434462</x:v>
      </x:c>
      <x:c r="S62" s="22" t="n">
        <x:v>-0.012353231434462</x:v>
      </x:c>
      <x:c r="T62" s="20" t="n">
        <x:v>0.966036869539843</x:v>
      </x:c>
      <x:c r="U62" s="18" t="n">
        <x:f aca="0"/>
        <x:v>1.4395</x:v>
      </x:c>
      <x:c r="V62" s="18" t="n">
        <x:f aca="0"/>
        <x:v>1.3165</x:v>
      </x:c>
      <x:c r="W62" s="76" t="n">
        <x:f>'2080回测'!$O$13*G62/$G$4+'2080回测'!$O$14*H62/$H$4+'2080回测'!$O$15*I62/$I$4+'2080回测'!$O$16*J62/$J$4+'2080回测'!$O$17*K62/$K$4</x:f>
        <x:v>0.8711095764250241</x:v>
      </x:c>
    </x:row>
    <x:row r="63" ht="13.800000190734863" hidden="0">
      <x:c r="A63" s="15" t="n">
        <x:v>43923</x:v>
      </x:c>
      <x:c r="B63" s="21" t="n">
        <x:v>11.847759361572</x:v>
      </x:c>
      <x:c r="C63" s="21" t="n">
        <x:v>3.8592508513053</x:v>
      </x:c>
      <x:c r="D63" s="21" t="n">
        <x:v>9.0769230769231</x:v>
      </x:c>
      <x:c r="E63" s="21" t="n">
        <x:v>4.4921875</x:v>
      </x:c>
      <x:c r="F63" s="17" t="n">
        <x:v>1.0731903019745</x:v>
      </x:c>
      <x:c r="G63" s="18" t="n">
        <x:f aca="0"/>
        <x:v>0.9602</x:v>
      </x:c>
      <x:c r="H63" s="18" t="n">
        <x:f aca="0"/>
        <x:v>1.6817185185</x:v>
      </x:c>
      <x:c r="I63" s="18" t="n">
        <x:f aca="0"/>
        <x:v>2403.94</x:v>
      </x:c>
      <x:c r="J63" s="18" t="n">
        <x:f aca="0"/>
        <x:v>4.4084637953</x:v>
      </x:c>
      <x:c r="K63" s="18" t="n">
        <x:f aca="0"/>
        <x:v>1.4306644166</x:v>
      </x:c>
      <x:c r="L63" s="22" t="n">
        <x:v>-0.0701726342711</x:v>
      </x:c>
      <x:c r="M63" s="22" t="n">
        <x:v>-0.071236208843715</x:v>
      </x:c>
      <x:c r="N63" s="22" t="n">
        <x:v>0.0019170860292356</x:v>
      </x:c>
      <x:c r="O63" s="22" t="n">
        <x:v>-0.040455649531458</x:v>
      </x:c>
      <x:c r="P63" s="23" t="n">
        <x:v>-0.029410639383672</x:v>
      </x:c>
      <x:c r="Q63" s="23" t="n">
        <x:v>-0.029410639383672</x:v>
      </x:c>
      <x:c r="R63" s="22" t="n">
        <x:v>-0.016468179148437</x:v>
      </x:c>
      <x:c r="S63" s="22" t="n">
        <x:v>-0.016468179148437</x:v>
      </x:c>
      <x:c r="T63" s="20" t="n">
        <x:v>0.9876139655374158</x:v>
      </x:c>
      <x:c r="U63" s="18" t="n">
        <x:f aca="0"/>
        <x:v>1.4393</x:v>
      </x:c>
      <x:c r="V63" s="18" t="n">
        <x:f aca="0"/>
        <x:v>1.3183</x:v>
      </x:c>
      <x:c r="W63" s="76" t="n">
        <x:f>'2080回测'!$O$13*G63/$G$4+'2080回测'!$O$14*H63/$H$4+'2080回测'!$O$15*I63/$I$4+'2080回测'!$O$16*J63/$J$4+'2080回测'!$O$17*K63/$K$4</x:f>
        <x:v>0.8810421282812634</x:v>
      </x:c>
    </x:row>
    <x:row r="64" ht="13.800000190734863" hidden="0">
      <x:c r="A64" s="15" t="n">
        <x:v>43924</x:v>
      </x:c>
      <x:c r="B64" s="21" t="n">
        <x:v>11.418047882136</x:v>
      </x:c>
      <x:c r="C64" s="21" t="n">
        <x:v>2.9511918274688</x:v>
      </x:c>
      <x:c r="D64" s="21" t="n">
        <x:v>7.3846153846154</x:v>
      </x:c>
      <x:c r="E64" s="21" t="n">
        <x:v>3.41796875</x:v>
      </x:c>
      <x:c r="F64" s="17" t="n">
        <x:v>1.06292955961055</x:v>
      </x:c>
      <x:c r="G64" s="18" t="n">
        <x:f aca="0"/>
        <x:v>0.957</x:v>
      </x:c>
      <x:c r="H64" s="18" t="n">
        <x:f aca="0"/>
        <x:v>1.6729481481</x:v>
      </x:c>
      <x:c r="I64" s="18" t="n">
        <x:f aca="0"/>
        <x:v>2385.66</x:v>
      </x:c>
      <x:c r="J64" s="18" t="n">
        <x:f aca="0"/>
        <x:v>4.3947587265</x:v>
      </x:c>
      <x:c r="K64" s="18" t="n">
        <x:f aca="0"/>
        <x:v>1.4296547734</x:v>
      </x:c>
      <x:c r="L64" s="22" t="n">
        <x:v>-0.055786445012788</x:v>
      </x:c>
      <x:c r="M64" s="22" t="n">
        <x:v>-0.056033359395361</x:v>
      </x:c>
      <x:c r="N64" s="22" t="n">
        <x:v>0.025521207764198</x:v>
      </x:c>
      <x:c r="O64" s="22" t="n">
        <x:v>-0.020604740764259</x:v>
      </x:c>
      <x:c r="P64" s="23" t="n">
        <x:v>-0.0051066699263324</x:v>
      </x:c>
      <x:c r="Q64" s="23" t="n">
        <x:v>-0.0051066699263324</x:v>
      </x:c>
      <x:c r="R64" s="22" t="n">
        <x:v>0.0090142007801003</x:v>
      </x:c>
      <x:c r="S64" s="22" t="n">
        <x:v>0.0090142007801003</x:v>
      </x:c>
      <x:c r="T64" s="20" t="n">
        <x:v>0.9820667762193371</x:v>
      </x:c>
      <x:c r="U64" s="18" t="n">
        <x:f aca="0"/>
        <x:v>1.4391</x:v>
      </x:c>
      <x:c r="V64" s="18" t="n">
        <x:f aca="0"/>
        <x:v>1.3263</x:v>
      </x:c>
      <x:c r="W64" s="76" t="n">
        <x:f>'2080回测'!$O$13*G64/$G$4+'2080回测'!$O$14*H64/$H$4+'2080回测'!$O$15*I64/$I$4+'2080回测'!$O$16*J64/$J$4+'2080回测'!$O$17*K64/$K$4</x:f>
        <x:v>0.8772172886990698</x:v>
      </x:c>
    </x:row>
    <x:row r="65" ht="13.800000190734863" hidden="0">
      <x:c r="A65" s="15" t="n">
        <x:v>43928</x:v>
      </x:c>
      <x:c r="B65" s="21" t="n">
        <x:v>13.934929404543</x:v>
      </x:c>
      <x:c r="C65" s="21" t="n">
        <x:v>5.6753688989784</x:v>
      </x:c>
      <x:c r="D65" s="21" t="n">
        <x:v>10.461538461538</x:v>
      </x:c>
      <x:c r="E65" s="21" t="n">
        <x:v>5.76171875</x:v>
      </x:c>
      <x:c r="F65" s="17" t="n">
        <x:v>1.08958388878765</x:v>
      </x:c>
      <x:c r="G65" s="18" t="n">
        <x:f aca="0"/>
        <x:v>0.9707</x:v>
      </x:c>
      <x:c r="H65" s="18" t="n">
        <x:f aca="0"/>
        <x:v>1.7014518519</x:v>
      </x:c>
      <x:c r="I65" s="18" t="n">
        <x:f aca="0"/>
        <x:v>2459.68</x:v>
      </x:c>
      <x:c r="J65" s="18" t="n">
        <x:f aca="0"/>
        <x:v>4.4998309206</x:v>
      </x:c>
      <x:c r="K65" s="18" t="n">
        <x:f aca="0"/>
        <x:v>1.4538862102</x:v>
      </x:c>
      <x:c r="L65" s="22" t="n">
        <x:v>-0.060421994884911</x:v>
      </x:c>
      <x:c r="M65" s="22" t="n">
        <x:v>-0.05924767613587</x:v>
      </x:c>
      <x:c r="N65" s="22" t="n">
        <x:v>0.01509705248023</x:v>
      </x:c>
      <x:c r="O65" s="22" t="n">
        <x:v>-0.026132841895981</x:v>
      </x:c>
      <x:c r="P65" s="23" t="n">
        <x:v>-0.010762339652019</x:v>
      </x:c>
      <x:c r="Q65" s="23" t="n">
        <x:v>-0.010762339652019</x:v>
      </x:c>
      <x:c r="R65" s="22" t="n">
        <x:v>0.0043821747476336</x:v>
      </x:c>
      <x:c r="S65" s="22" t="n">
        <x:v>0.0043821747476336</x:v>
      </x:c>
      <x:c r="T65" s="20" t="n">
        <x:v>1.011895761377203</x:v>
      </x:c>
      <x:c r="U65" s="18" t="n">
        <x:f aca="0"/>
        <x:v>1.4481</x:v>
      </x:c>
      <x:c r="V65" s="18" t="n">
        <x:f aca="0"/>
        <x:v>1.3582</x:v>
      </x:c>
      <x:c r="W65" s="76" t="n">
        <x:f>'2080回测'!$O$13*G65/$G$4+'2080回测'!$O$14*H65/$H$4+'2080回测'!$O$15*I65/$I$4+'2080回测'!$O$16*J65/$J$4+'2080回测'!$O$17*K65/$K$4</x:f>
        <x:v>0.8942245930408789</x:v>
      </x:c>
    </x:row>
    <x:row r="66" ht="13.800000190734863" hidden="0">
      <x:c r="A66" s="15" t="n">
        <x:v>43929</x:v>
      </x:c>
      <x:c r="B66" s="21" t="n">
        <x:v>13.934929404543</x:v>
      </x:c>
      <x:c r="C66" s="21" t="n">
        <x:v>5.7321225879682</x:v>
      </x:c>
      <x:c r="D66" s="21" t="n">
        <x:v>12.307692307692</x:v>
      </x:c>
      <x:c r="E66" s="21" t="n">
        <x:v>5.95703125</x:v>
      </x:c>
      <x:c r="F66" s="17" t="n">
        <x:v>1.09482943887551</x:v>
      </x:c>
      <x:c r="G66" s="18" t="n">
        <x:f aca="0"/>
        <x:v>0.9686</x:v>
      </x:c>
      <x:c r="H66" s="18" t="n">
        <x:f aca="0"/>
        <x:v>1.7003555556</x:v>
      </x:c>
      <x:c r="I66" s="18" t="n">
        <x:f aca="0"/>
        <x:v>2435.78</x:v>
      </x:c>
      <x:c r="J66" s="18" t="n">
        <x:f aca="0"/>
        <x:v>4.5135359894</x:v>
      </x:c>
      <x:c r="K66" s="18" t="n">
        <x:f aca="0"/>
        <x:v>1.4538862102</x:v>
      </x:c>
      <x:c r="L66" s="22" t="n">
        <x:v>-0.039162404092072</x:v>
      </x:c>
      <x:c r="M66" s="22" t="n">
        <x:v>-0.038571800886109</x:v>
      </x:c>
      <x:c r="N66" s="22" t="n">
        <x:v>0.047208243469926</x:v>
      </x:c>
      <x:c r="O66" s="22" t="n">
        <x:v>0.0002512773837959</x:v>
      </x:c>
      <x:c r="P66" s="23" t="n">
        <x:v>0.023016910444037</x:v>
      </x:c>
      <x:c r="Q66" s="23" t="n">
        <x:v>0.023016910444037</x:v>
      </x:c>
      <x:c r="R66" s="22" t="n">
        <x:v>0.039703477127005</x:v>
      </x:c>
      <x:c r="S66" s="22" t="n">
        <x:v>0.039703477127005</x:v>
      </x:c>
      <x:c r="T66" s="20" t="n">
        <x:v>1.0133243661717513</x:v>
      </x:c>
      <x:c r="U66" s="18" t="n">
        <x:f aca="0"/>
        <x:v>1.4524</x:v>
      </x:c>
      <x:c r="V66" s="18" t="n">
        <x:f aca="0"/>
        <x:v>1.354</x:v>
      </x:c>
      <x:c r="W66" s="76" t="n">
        <x:f>'2080回测'!$O$13*G66/$G$4+'2080回测'!$O$14*H66/$H$4+'2080回测'!$O$15*I66/$I$4+'2080回测'!$O$16*J66/$J$4+'2080回测'!$O$17*K66/$K$4</x:f>
        <x:v>0.8921931832040405</x:v>
      </x:c>
    </x:row>
    <x:row r="67" ht="13.800000190734863" hidden="0">
      <x:c r="A67" s="15" t="n">
        <x:v>43930</x:v>
      </x:c>
      <x:c r="B67" s="21" t="n">
        <x:v>14.732965009208</x:v>
      </x:c>
      <x:c r="C67" s="21" t="n">
        <x:v>6.0158910329171</x:v>
      </x:c>
      <x:c r="D67" s="21" t="n">
        <x:v>11.076923076923</x:v>
      </x:c>
      <x:c r="E67" s="21" t="n">
        <x:v>5.76171875</x:v>
      </x:c>
      <x:c r="F67" s="17" t="n">
        <x:v>1.09396874467262</x:v>
      </x:c>
      <x:c r="G67" s="18" t="n">
        <x:f aca="0"/>
        <x:v>0.9708</x:v>
      </x:c>
      <x:c r="H67" s="18" t="n">
        <x:f aca="0"/>
        <x:v>1.7047407407</x:v>
      </x:c>
      <x:c r="I67" s="18" t="n">
        <x:f aca="0"/>
        <x:v>2477.16</x:v>
      </x:c>
      <x:c r="J67" s="18" t="n">
        <x:f aca="0"/>
        <x:v>4.5226727019</x:v>
      </x:c>
      <x:c r="K67" s="18" t="n">
        <x:f aca="0"/>
        <x:v>1.462972999</x:v>
      </x:c>
      <x:c r="L67" s="22" t="n">
        <x:v>-0.044037723785166</x:v>
      </x:c>
      <x:c r="M67" s="22" t="n">
        <x:v>-0.043523586135001</x:v>
      </x:c>
      <x:c r="N67" s="22" t="n">
        <x:v>0.048166786484544</x:v>
      </x:c>
      <x:c r="O67" s="22" t="n">
        <x:v>0.0044392328029834</x:v>
      </x:c>
      <x:c r="P67" s="23" t="n">
        <x:v>0.027141064189848</x:v>
      </x:c>
      <x:c r="Q67" s="23" t="n">
        <x:v>0.027141064189848</x:v>
      </x:c>
      <x:c r="R67" s="22" t="n">
        <x:v>0.043634045813477</x:v>
      </x:c>
      <x:c r="S67" s="22" t="n">
        <x:v>0.043634045813477</x:v>
      </x:c>
      <x:c r="T67" s="20" t="n">
        <x:v>1.0216002178839312</x:v>
      </x:c>
      <x:c r="U67" s="18" t="n">
        <x:f aca="0"/>
        <x:v>1.4535</x:v>
      </x:c>
      <x:c r="V67" s="18" t="n">
        <x:f aca="0"/>
        <x:v>1.3544</x:v>
      </x:c>
      <x:c r="W67" s="76" t="n">
        <x:f>'2080回测'!$O$13*G67/$G$4+'2080回测'!$O$14*H67/$H$4+'2080回测'!$O$15*I67/$I$4+'2080回测'!$O$16*J67/$J$4+'2080回测'!$O$17*K67/$K$4</x:f>
        <x:v>0.8970239268576712</x:v>
      </x:c>
    </x:row>
    <x:row r="68" ht="13.800000190734863" hidden="0">
      <x:c r="A68" s="15" t="n">
        <x:v>43931</x:v>
      </x:c>
      <x:c r="B68" s="21" t="n">
        <x:v>12.584407612032</x:v>
      </x:c>
      <x:c r="C68" s="21" t="n">
        <x:v>3.3484676503973</x:v>
      </x:c>
      <x:c r="D68" s="21" t="n">
        <x:v>7.4615384615385</x:v>
      </x:c>
      <x:c r="E68" s="21" t="n">
        <x:v>3.7109375</x:v>
      </x:c>
      <x:c r="F68" s="17" t="n">
        <x:v>1.06776337805992</x:v>
      </x:c>
      <x:c r="G68" s="18" t="n">
        <x:f aca="0"/>
        <x:v>0.9663</x:v>
      </x:c>
      <x:c r="H68" s="18" t="n">
        <x:f aca="0"/>
        <x:v>1.6882962963</x:v>
      </x:c>
      <x:c r="I68" s="18" t="n">
        <x:f aca="0"/>
        <x:v>2477.16</x:v>
      </x:c>
      <x:c r="J68" s="18" t="n">
        <x:f aca="0"/>
        <x:v>4.4769891392</x:v>
      </x:c>
      <x:c r="K68" s="18" t="n">
        <x:f aca="0"/>
        <x:v>1.452876567</x:v>
      </x:c>
      <x:c r="L68" s="22" t="n">
        <x:v>-0.039721867007673</x:v>
      </x:c>
      <x:c r="M68" s="22" t="n">
        <x:v>-0.039353661714882</x:v>
      </x:c>
      <x:c r="N68" s="22" t="n">
        <x:v>0.057872034507549</x:v>
      </x:c>
      <x:c r="O68" s="22" t="n">
        <x:v>0.010637406829554</x:v>
      </x:c>
      <x:c r="P68" s="23" t="n">
        <x:v>0.039919217292227</x:v>
      </x:c>
      <x:c r="Q68" s="23" t="n">
        <x:v>0.039919217292227</x:v>
      </x:c>
      <x:c r="R68" s="22" t="n">
        <x:v>0.051764697936224</x:v>
      </x:c>
      <x:c r="S68" s="22" t="n">
        <x:v>0.051764697936224</x:v>
      </x:c>
      <x:c r="T68" s="20" t="n">
        <x:v>1.0015747765975946</x:v>
      </x:c>
      <x:c r="U68" s="18" t="n">
        <x:f aca="0"/>
        <x:v>1.4531</x:v>
      </x:c>
      <x:c r="V68" s="18" t="n">
        <x:f aca="0"/>
        <x:v>1.3615</x:v>
      </x:c>
      <x:c r="W68" s="76" t="n">
        <x:f>'2080回测'!$O$13*G68/$G$4+'2080回测'!$O$14*H68/$H$4+'2080回测'!$O$15*I68/$I$4+'2080回测'!$O$16*J68/$J$4+'2080回测'!$O$17*K68/$K$4</x:f>
        <x:v>0.8915108102369749</x:v>
      </x:c>
    </x:row>
    <x:row r="69" ht="13.800000190734863" hidden="0">
      <x:c r="A69" s="15" t="n">
        <x:v>43934</x:v>
      </x:c>
      <x:c r="B69" s="21" t="n">
        <x:v>12.216083486802</x:v>
      </x:c>
      <x:c r="C69" s="21" t="n">
        <x:v>1.589103291714</x:v>
      </x:c>
      <x:c r="D69" s="21" t="n">
        <x:v>4.6153846153846</x:v>
      </x:c>
      <x:c r="E69" s="21" t="n">
        <x:v>1.7578125</x:v>
      </x:c>
      <x:c r="F69" s="17" t="n">
        <x:v>1.05044595973475</x:v>
      </x:c>
      <x:c r="G69" s="18" t="n">
        <x:f aca="0"/>
        <x:v>0.967</x:v>
      </x:c>
      <x:c r="H69" s="18" t="n">
        <x:f aca="0"/>
        <x:v>1.6839111111</x:v>
      </x:c>
      <x:c r="I69" s="18" t="n">
        <x:f aca="0"/>
        <x:v>2477.16</x:v>
      </x:c>
      <x:c r="J69" s="18" t="n">
        <x:f aca="0"/>
        <x:v>4.4313055766</x:v>
      </x:c>
      <x:c r="K69" s="18" t="n">
        <x:f aca="0"/>
        <x:v>1.4458090646</x:v>
      </x:c>
      <x:c r="L69" s="22" t="n">
        <x:v>-0.044996803069054</x:v>
      </x:c>
      <x:c r="M69" s="22" t="n">
        <x:v>-0.044392320389193</x:v>
      </x:c>
      <x:c r="N69" s="22" t="n">
        <x:v>0.038940809968847</x:v>
      </x:c>
      <x:c r="O69" s="22" t="n">
        <x:v>-0.0032666052177066</x:v>
      </x:c>
      <x:c r="P69" s="23" t="n">
        <x:v>0.01266358579157</x:v>
      </x:c>
      <x:c r="Q69" s="23" t="n">
        <x:v>0.01266358579157</x:v>
      </x:c>
      <x:c r="R69" s="22" t="n">
        <x:v>0.020492979952362</x:v>
      </x:c>
      <x:c r="S69" s="22" t="n">
        <x:v>0.020492979952362</x:v>
      </x:c>
      <x:c r="T69" s="20" t="n">
        <x:v>0.9939092452033457</x:v>
      </x:c>
      <x:c r="U69" s="18" t="n">
        <x:f aca="0"/>
        <x:v>1.4528</x:v>
      </x:c>
      <x:c r="V69" s="18" t="n">
        <x:f aca="0"/>
        <x:v>1.3607</x:v>
      </x:c>
      <x:c r="W69" s="76" t="n">
        <x:f>'2080回测'!$O$13*G69/$G$4+'2080回测'!$O$14*H69/$H$4+'2080回测'!$O$15*I69/$I$4+'2080回测'!$O$16*J69/$J$4+'2080回测'!$O$17*K69/$K$4</x:f>
        <x:v>0.8895724901986175</x:v>
      </x:c>
    </x:row>
    <x:row r="70" ht="13.800000190734863" hidden="0">
      <x:c r="A70" s="15" t="n">
        <x:v>43935</x:v>
      </x:c>
      <x:c r="B70" s="21" t="n">
        <x:v>15.162676488643</x:v>
      </x:c>
      <x:c r="C70" s="21" t="n">
        <x:v>4.9375709421112</x:v>
      </x:c>
      <x:c r="D70" s="21" t="n">
        <x:v>7.3846153846154</x:v>
      </x:c>
      <x:c r="E70" s="21" t="n">
        <x:v>4.296875</x:v>
      </x:c>
      <x:c r="F70" s="17" t="n">
        <x:v>1.07945434453842</x:v>
      </x:c>
      <x:c r="G70" s="18" t="n">
        <x:f aca="0"/>
        <x:v>0.9752</x:v>
      </x:c>
      <x:c r="H70" s="18" t="n">
        <x:f aca="0"/>
        <x:v>1.7036444444</x:v>
      </x:c>
      <x:c r="I70" s="18" t="n">
        <x:f aca="0"/>
        <x:v>2488.71</x:v>
      </x:c>
      <x:c r="J70" s="18" t="n">
        <x:f aca="0"/>
        <x:v>4.5089676331</x:v>
      </x:c>
      <x:c r="K70" s="18" t="n">
        <x:f aca="0"/>
        <x:v>1.4730694311</x:v>
      </x:c>
      <x:c r="L70" s="22" t="n">
        <x:v>-0.048113810741688</x:v>
      </x:c>
      <x:c r="M70" s="22" t="n">
        <x:v>-0.049778472765181</x:v>
      </x:c>
      <x:c r="N70" s="22" t="n">
        <x:v>0.029595015576324</x:v>
      </x:c>
      <x:c r="O70" s="22" t="n">
        <x:v>-0.010134852139126</x:v>
      </x:c>
      <x:c r="P70" s="23" t="n">
        <x:v>0.0021237524548533</x:v>
      </x:c>
      <x:c r="Q70" s="23" t="n">
        <x:v>0.0021237524548533</x:v>
      </x:c>
      <x:c r="R70" s="22" t="n">
        <x:v>0.012729288393365</x:v>
      </x:c>
      <x:c r="S70" s="22" t="n">
        <x:v>0.012729288393365</x:v>
      </x:c>
      <x:c r="T70" s="20" t="n">
        <x:v>1.0129659579772279</x:v>
      </x:c>
      <x:c r="U70" s="18" t="n">
        <x:f aca="0"/>
        <x:v>1.4534</x:v>
      </x:c>
      <x:c r="V70" s="18" t="n">
        <x:f aca="0"/>
        <x:v>1.3788</x:v>
      </x:c>
      <x:c r="W70" s="76" t="n">
        <x:f>'2080回测'!$O$13*G70/$G$4+'2080回测'!$O$14*H70/$H$4+'2080回测'!$O$15*I70/$I$4+'2080回测'!$O$16*J70/$J$4+'2080回测'!$O$17*K70/$K$4</x:f>
        <x:v>0.89924894650415</x:v>
      </x:c>
    </x:row>
    <x:row r="71" ht="13.800000190734863" hidden="0">
      <x:c r="A71" s="15" t="n">
        <x:v>43936</x:v>
      </x:c>
      <x:c r="B71" s="21" t="n">
        <x:v>14.610190300798</x:v>
      </x:c>
      <x:c r="C71" s="21" t="n">
        <x:v>5.5618615209989</x:v>
      </x:c>
      <x:c r="D71" s="21" t="n">
        <x:v>7.7692307692308</x:v>
      </x:c>
      <x:c r="E71" s="21" t="n">
        <x:v>5.17578125</x:v>
      </x:c>
      <x:c r="F71" s="17" t="n">
        <x:v>1.08279265960257</x:v>
      </x:c>
      <x:c r="G71" s="18" t="n">
        <x:f aca="0"/>
        <x:v>0.9697</x:v>
      </x:c>
      <x:c r="H71" s="18" t="n">
        <x:f aca="0"/>
        <x:v>1.6948740741</x:v>
      </x:c>
      <x:c r="I71" s="18" t="n">
        <x:f aca="0"/>
        <x:v>2445.72</x:v>
      </x:c>
      <x:c r="J71" s="18" t="n">
        <x:f aca="0"/>
        <x:v>4.4952625643</x:v>
      </x:c>
      <x:c r="K71" s="18" t="n">
        <x:f aca="0"/>
        <x:v>1.4619633558</x:v>
      </x:c>
      <x:c r="L71" s="22" t="n">
        <x:v>-0.030290920716113</x:v>
      </x:c>
      <x:c r="M71" s="22" t="n">
        <x:v>-0.033533142211797</x:v>
      </x:c>
      <x:c r="N71" s="22" t="n">
        <x:v>0.051162233405224</x:v>
      </x:c>
      <x:c r="O71" s="22" t="n">
        <x:v>0.008878465528803</x:v>
      </x:c>
      <x:c r="P71" s="23" t="n">
        <x:v>0.022447846096835</x:v>
      </x:c>
      <x:c r="Q71" s="23" t="n">
        <x:v>0.022447846096835</x:v>
      </x:c>
      <x:c r="R71" s="22" t="n">
        <x:v>0.031307667809018</x:v>
      </x:c>
      <x:c r="S71" s="22" t="n">
        <x:v>0.031307667809018</x:v>
      </x:c>
      <x:c r="T71" s="20" t="n">
        <x:v>1.0069975657187946</x:v>
      </x:c>
      <x:c r="U71" s="18" t="n">
        <x:f aca="0"/>
        <x:v>1.4546</x:v>
      </x:c>
      <x:c r="V71" s="18" t="n">
        <x:f aca="0"/>
        <x:v>1.369</x:v>
      </x:c>
      <x:c r="W71" s="76" t="n">
        <x:f>'2080回测'!$O$13*G71/$G$4+'2080回测'!$O$14*H71/$H$4+'2080回测'!$O$15*I71/$I$4+'2080回测'!$O$16*J71/$J$4+'2080回测'!$O$17*K71/$K$4</x:f>
        <x:v>0.89246677480149</x:v>
      </x:c>
    </x:row>
    <x:row r="72" ht="13.800000190734863" hidden="0">
      <x:c r="A72" s="15" t="n">
        <x:v>43937</x:v>
      </x:c>
      <x:c r="B72" s="21" t="n">
        <x:v>15.469613259669</x:v>
      </x:c>
      <x:c r="C72" s="21" t="n">
        <x:v>6.8104426787741</x:v>
      </x:c>
      <x:c r="D72" s="21" t="n">
        <x:v>7.9230769230769</x:v>
      </x:c>
      <x:c r="E72" s="21" t="n">
        <x:v>6.25</x:v>
      </x:c>
      <x:c r="F72" s="17" t="n">
        <x:v>1.0911328321538</x:v>
      </x:c>
      <x:c r="G72" s="18" t="n">
        <x:f aca="0"/>
        <x:v>0.9685</x:v>
      </x:c>
      <x:c r="H72" s="18" t="n">
        <x:f aca="0"/>
        <x:v>1.6904888889</x:v>
      </x:c>
      <x:c r="I72" s="18" t="n">
        <x:f aca="0"/>
        <x:v>2419.85</x:v>
      </x:c>
      <x:c r="J72" s="18" t="n">
        <x:f aca="0"/>
        <x:v>4.4952625643</x:v>
      </x:c>
      <x:c r="K72" s="18" t="n">
        <x:f aca="0"/>
        <x:v>1.4609537126</x:v>
      </x:c>
      <x:c r="L72" s="22" t="n">
        <x:v>-0.037004475703325</x:v>
      </x:c>
      <x:c r="M72" s="22" t="n">
        <x:v>-0.039006168013205</x:v>
      </x:c>
      <x:c r="N72" s="22" t="n">
        <x:v>0.043613707165109</x:v>
      </x:c>
      <x:c r="O72" s="22" t="n">
        <x:v>0.0067844878192091</x:v>
      </x:c>
      <x:c r="P72" s="23" t="n">
        <x:v>0.016330997139769</x:v>
      </x:c>
      <x:c r="Q72" s="23" t="n">
        <x:v>0.016330997139769</x:v>
      </x:c>
      <x:c r="R72" s="22" t="n">
        <x:v>0.024465490101515</x:v>
      </x:c>
      <x:c r="S72" s="22" t="n">
        <x:v>0.024465490101515</x:v>
      </x:c>
      <x:c r="T72" s="20" t="n">
        <x:v>1.012742770962219</x:v>
      </x:c>
      <x:c r="U72" s="18" t="n">
        <x:f aca="0"/>
        <x:v>1.4563</x:v>
      </x:c>
      <x:c r="V72" s="18" t="n">
        <x:f aca="0"/>
        <x:v>1.3832</x:v>
      </x:c>
      <x:c r="W72" s="76" t="n">
        <x:f>'2080回测'!$O$13*G72/$G$4+'2080回测'!$O$14*H72/$H$4+'2080回测'!$O$15*I72/$I$4+'2080回测'!$O$16*J72/$J$4+'2080回测'!$O$17*K72/$K$4</x:f>
        <x:v>0.8896791653221233</x:v>
      </x:c>
    </x:row>
    <x:row r="73" ht="13.800000190734863" hidden="0">
      <x:c r="A73" s="15" t="n">
        <x:v>43938</x:v>
      </x:c>
      <x:c r="B73" s="21" t="n">
        <x:v>15.531000613874</x:v>
      </x:c>
      <x:c r="C73" s="21" t="n">
        <x:v>7.9455164585698</x:v>
      </x:c>
      <x:c r="D73" s="21" t="n">
        <x:v>10.615384615385</x:v>
      </x:c>
      <x:c r="E73" s="21" t="n">
        <x:v>6.93359375</x:v>
      </x:c>
      <x:c r="F73" s="17" t="n">
        <x:v>1.10256373859457</x:v>
      </x:c>
      <x:c r="G73" s="18" t="n">
        <x:f aca="0"/>
        <x:v>0.9725</x:v>
      </x:c>
      <x:c r="H73" s="18" t="n">
        <x:f aca="0"/>
        <x:v>1.6948740741</x:v>
      </x:c>
      <x:c r="I73" s="18" t="n">
        <x:f aca="0"/>
        <x:v>2460.51</x:v>
      </x:c>
      <x:c r="J73" s="18" t="n">
        <x:f aca="0"/>
        <x:v>4.5500828395</x:v>
      </x:c>
      <x:c r="K73" s="18" t="n">
        <x:f aca="0"/>
        <x:v>1.4660019286</x:v>
      </x:c>
      <x:c r="L73" s="22" t="n">
        <x:v>-0.034926470588235</x:v>
      </x:c>
      <x:c r="M73" s="22" t="n">
        <x:v>-0.036747458952306</x:v>
      </x:c>
      <x:c r="N73" s="22" t="n">
        <x:v>0.052120776419842</x:v>
      </x:c>
      <x:c r="O73" s="22" t="n">
        <x:v>0.014909121428116</x:v>
      </x:c>
      <x:c r="P73" s="23" t="n">
        <x:v>0.024057231203767</x:v>
      </x:c>
      <x:c r="Q73" s="23" t="n">
        <x:v>0.024057231203767</x:v>
      </x:c>
      <x:c r="R73" s="22" t="n">
        <x:v>0.0292358684914</x:v>
      </x:c>
      <x:c r="S73" s="22" t="n">
        <x:v>0.0292358684914</x:v>
      </x:c>
      <x:c r="T73" s="20" t="n">
        <x:v>1.0152927868613104</x:v>
      </x:c>
      <x:c r="U73" s="18" t="n">
        <x:f aca="0"/>
        <x:v>1.4557</x:v>
      </x:c>
      <x:c r="V73" s="18" t="n">
        <x:f aca="0"/>
        <x:v>1.3543</x:v>
      </x:c>
      <x:c r="W73" s="76" t="n">
        <x:f>'2080回测'!$O$13*G73/$G$4+'2080回测'!$O$14*H73/$H$4+'2080回测'!$O$15*I73/$I$4+'2080回测'!$O$16*J73/$J$4+'2080回测'!$O$17*K73/$K$4</x:f>
        <x:v>0.8956051899534795</x:v>
      </x:c>
    </x:row>
    <x:row r="74" ht="13.800000190734863" hidden="0">
      <x:c r="A74" s="15" t="n">
        <x:v>43941</x:v>
      </x:c>
      <x:c r="B74" s="21" t="n">
        <x:v>16.820135052179</x:v>
      </x:c>
      <x:c r="C74" s="21" t="n">
        <x:v>8.9103291713961</x:v>
      </x:c>
      <x:c r="D74" s="21" t="n">
        <x:v>12.076923076923</x:v>
      </x:c>
      <x:c r="E74" s="21" t="n">
        <x:v>7.71484375</x:v>
      </x:c>
      <x:c r="F74" s="17" t="n">
        <x:v>1.11380557762625</x:v>
      </x:c>
      <x:c r="G74" s="18" t="n">
        <x:f aca="0"/>
        <x:v>0.9759</x:v>
      </x:c>
      <x:c r="H74" s="18" t="n">
        <x:f aca="0"/>
        <x:v>1.7047407407</x:v>
      </x:c>
      <x:c r="I74" s="18" t="n">
        <x:f aca="0"/>
        <x:v>2462.26</x:v>
      </x:c>
      <x:c r="J74" s="18" t="n">
        <x:f aca="0"/>
        <x:v>4.5546511957</x:v>
      </x:c>
      <x:c r="K74" s="18" t="n">
        <x:f aca="0"/>
        <x:v>1.4700405014</x:v>
      </x:c>
      <x:c r="L74" s="22" t="n">
        <x:v>-0.02565537084399</x:v>
      </x:c>
      <x:c r="M74" s="22" t="n">
        <x:v>-0.02910259751542</x:v>
      </x:c>
      <x:c r="N74" s="22" t="n">
        <x:v>0.055116223340522</x:v>
      </x:c>
      <x:c r="O74" s="22" t="n">
        <x:v>0.016333026242861</x:v>
      </x:c>
      <x:c r="P74" s="23" t="n">
        <x:v>0.025690578805622</x:v>
      </x:c>
      <x:c r="Q74" s="23" t="n">
        <x:v>0.025690578805622</x:v>
      </x:c>
      <x:c r="R74" s="22" t="n">
        <x:v>0.027134928027633</x:v>
      </x:c>
      <x:c r="S74" s="22" t="n">
        <x:v>0.027134928027633</x:v>
      </x:c>
      <x:c r="T74" s="20" t="n">
        <x:v>1.027750568531268</x:v>
      </x:c>
      <x:c r="U74" s="18" t="n">
        <x:f aca="0"/>
        <x:v>1.4547</x:v>
      </x:c>
      <x:c r="V74" s="18" t="n">
        <x:f aca="0"/>
        <x:v>1.3543</x:v>
      </x:c>
      <x:c r="W74" s="76" t="n">
        <x:f>'2080回测'!$O$13*G74/$G$4+'2080回测'!$O$14*H74/$H$4+'2080回测'!$O$15*I74/$I$4+'2080回测'!$O$16*J74/$J$4+'2080回测'!$O$17*K74/$K$4</x:f>
        <x:v>0.8986117282567944</x:v>
      </x:c>
    </x:row>
    <x:row r="75" ht="13.800000190734863" hidden="0">
      <x:c r="A75" s="15" t="n">
        <x:v>43942</x:v>
      </x:c>
      <x:c r="B75" s="21" t="n">
        <x:v>16.267648864334</x:v>
      </x:c>
      <x:c r="C75" s="21" t="n">
        <x:v>8.5698070374574</x:v>
      </x:c>
      <x:c r="D75" s="21" t="n">
        <x:v>11.153846153846</x:v>
      </x:c>
      <x:c r="E75" s="21" t="n">
        <x:v>6.93359375</x:v>
      </x:c>
      <x:c r="F75" s="17" t="n">
        <x:v>1.10731223951409</x:v>
      </x:c>
      <x:c r="G75" s="18" t="n">
        <x:f aca="0"/>
        <x:v>0.9691</x:v>
      </x:c>
      <x:c r="H75" s="18" t="n">
        <x:f aca="0"/>
        <x:v>1.6948740741</x:v>
      </x:c>
      <x:c r="I75" s="18" t="n">
        <x:f aca="0"/>
        <x:v>2418.7</x:v>
      </x:c>
      <x:c r="J75" s="18" t="n">
        <x:f aca="0"/>
        <x:v>4.4998309206</x:v>
      </x:c>
      <x:c r="K75" s="18" t="n">
        <x:f aca="0"/>
        <x:v>1.462972999</x:v>
      </x:c>
      <x:c r="L75" s="22" t="n">
        <x:v>-0.019501278772379</x:v>
      </x:c>
      <x:c r="M75" s="22" t="n">
        <x:v>-0.02284771088524</x:v>
      </x:c>
      <x:c r="N75" s="22" t="n">
        <x:v>0.067697100407381</x:v>
      </x:c>
      <x:c r="O75" s="22" t="n">
        <x:v>0.030237038290122</x:v>
      </x:c>
      <x:c r="P75" s="23" t="n">
        <x:v>0.042458720830288</x:v>
      </x:c>
      <x:c r="Q75" s="23" t="n">
        <x:v>0.042458720830288</x:v>
      </x:c>
      <x:c r="R75" s="22" t="n">
        <x:v>0.040750978774842</x:v>
      </x:c>
      <x:c r="S75" s="22" t="n">
        <x:v>0.040750978774842</x:v>
      </x:c>
      <x:c r="T75" s="20" t="n">
        <x:v>1.021246294445461</x:v>
      </x:c>
      <x:c r="U75" s="18" t="n">
        <x:f aca="0"/>
        <x:v>1.4558</x:v>
      </x:c>
      <x:c r="V75" s="18" t="n">
        <x:f aca="0"/>
        <x:v>1.3699</x:v>
      </x:c>
      <x:c r="W75" s="76" t="n">
        <x:f>'2080回测'!$O$13*G75/$G$4+'2080回测'!$O$14*H75/$H$4+'2080回测'!$O$15*I75/$I$4+'2080回测'!$O$16*J75/$J$4+'2080回测'!$O$17*K75/$K$4</x:f>
        <x:v>0.8907061631594866</x:v>
      </x:c>
    </x:row>
    <x:row r="76" ht="13.800000190734863" hidden="0">
      <x:c r="A76" s="15" t="n">
        <x:v>43943</x:v>
      </x:c>
      <x:c r="B76" s="21" t="n">
        <x:v>17.43400859423</x:v>
      </x:c>
      <x:c r="C76" s="21" t="n">
        <x:v>9.0805902383655</x:v>
      </x:c>
      <x:c r="D76" s="21" t="n">
        <x:v>11.307692307692</x:v>
      </x:c>
      <x:c r="E76" s="21" t="n">
        <x:v>7.421875</x:v>
      </x:c>
      <x:c r="F76" s="17" t="n">
        <x:v>1.11311041535072</x:v>
      </x:c>
      <x:c r="G76" s="18" t="n">
        <x:f aca="0"/>
        <x:v>0.9697</x:v>
      </x:c>
      <x:c r="H76" s="18" t="n">
        <x:f aca="0"/>
        <x:v>1.7014518519</x:v>
      </x:c>
      <x:c r="I76" s="18" t="n">
        <x:f aca="0"/>
        <x:v>2423.93</x:v>
      </x:c>
      <x:c r="J76" s="18" t="n">
        <x:f aca="0"/>
        <x:v>4.5363777707</x:v>
      </x:c>
      <x:c r="K76" s="18" t="n">
        <x:f aca="0"/>
        <x:v>1.4882140791</x:v>
      </x:c>
      <x:c r="L76" s="22" t="n">
        <x:v>-0.030450767263427</x:v>
      </x:c>
      <x:c r="M76" s="22" t="n">
        <x:v>-0.033620015637217</x:v>
      </x:c>
      <x:c r="N76" s="22" t="n">
        <x:v>0.060987299305056</x:v>
      </x:c>
      <x:c r="O76" s="22" t="n">
        <x:v>0.023703827854708</x:v>
      </x:c>
      <x:c r="P76" s="23" t="n">
        <x:v>0.036999044194636</x:v>
      </x:c>
      <x:c r="Q76" s="23" t="n">
        <x:v>0.036999044194636</x:v>
      </x:c>
      <x:c r="R76" s="22" t="n">
        <x:v>0.037675961457648</x:v>
      </x:c>
      <x:c r="S76" s="22" t="n">
        <x:v>0.037675961457648</x:v>
      </x:c>
      <x:c r="T76" s="20" t="n">
        <x:v>1.030991600389509</x:v>
      </x:c>
      <x:c r="U76" s="18" t="n">
        <x:f aca="0"/>
        <x:v>1.4573</x:v>
      </x:c>
      <x:c r="V76" s="18" t="n">
        <x:f aca="0"/>
        <x:v>1.3658</x:v>
      </x:c>
      <x:c r="W76" s="76" t="n">
        <x:f>'2080回测'!$O$13*G76/$G$4+'2080回测'!$O$14*H76/$H$4+'2080回测'!$O$15*I76/$I$4+'2080回测'!$O$16*J76/$J$4+'2080回测'!$O$17*K76/$K$4</x:f>
        <x:v>0.8947924467957138</x:v>
      </x:c>
    </x:row>
    <x:row r="77" ht="13.800000190734863" hidden="0">
      <x:c r="A77" s="15" t="n">
        <x:v>43944</x:v>
      </x:c>
      <x:c r="B77" s="21" t="n">
        <x:v>15.960712093309</x:v>
      </x:c>
      <x:c r="C77" s="21" t="n">
        <x:v>7.8320090805902</x:v>
      </x:c>
      <x:c r="D77" s="21" t="n">
        <x:v>9.8461538461538</x:v>
      </x:c>
      <x:c r="E77" s="21" t="n">
        <x:v>6.73828125</x:v>
      </x:c>
      <x:c r="F77" s="17" t="n">
        <x:v>1.10094289067513</x:v>
      </x:c>
      <x:c r="G77" s="18" t="n">
        <x:f aca="0"/>
        <x:v>0.9678</x:v>
      </x:c>
      <x:c r="H77" s="18" t="n">
        <x:f aca="0"/>
        <x:v>1.6970666667</x:v>
      </x:c>
      <x:c r="I77" s="18" t="n">
        <x:f aca="0"/>
        <x:v>2433.94</x:v>
      </x:c>
      <x:c r="J77" s="18" t="n">
        <x:f aca="0"/>
        <x:v>4.5683562645</x:v>
      </x:c>
      <x:c r="K77" s="18" t="n">
        <x:f aca="0"/>
        <x:v>1.4831658631</x:v>
      </x:c>
      <x:c r="L77" s="22" t="n">
        <x:v>-0.022378516624041</x:v>
      </x:c>
      <x:c r="M77" s="22" t="n">
        <x:v>-0.02597515420033</x:v>
      </x:c>
      <x:c r="N77" s="22" t="n">
        <x:v>0.07033309369758</x:v>
      </x:c>
      <x:c r="O77" s="22" t="n">
        <x:v>0.033001088894565</x:v>
      </x:c>
      <x:c r="P77" s="23" t="n">
        <x:v>0.046618477023578</x:v>
      </x:c>
      <x:c r="Q77" s="23" t="n">
        <x:v>0.046618477023578</x:v>
      </x:c>
      <x:c r="R77" s="22" t="n">
        <x:v>0.049857668650571</x:v>
      </x:c>
      <x:c r="S77" s="22" t="n">
        <x:v>0.049857668650571</x:v>
      </x:c>
      <x:c r="T77" s="20" t="n">
        <x:v>1.026287919511841</x:v>
      </x:c>
      <x:c r="U77" s="18" t="n">
        <x:f aca="0"/>
        <x:v>1.4601</x:v>
      </x:c>
      <x:c r="V77" s="18" t="n">
        <x:f aca="0"/>
        <x:v>1.3855</x:v>
      </x:c>
      <x:c r="W77" s="76" t="n">
        <x:f>'2080回测'!$O$13*G77/$G$4+'2080回测'!$O$14*H77/$H$4+'2080回测'!$O$15*I77/$I$4+'2080回测'!$O$16*J77/$J$4+'2080回测'!$O$17*K77/$K$4</x:f>
        <x:v>0.8945147271044956</x:v>
      </x:c>
    </x:row>
    <x:row r="78" ht="13.800000190734863" hidden="0">
      <x:c r="A78" s="15" t="n">
        <x:v>43945</x:v>
      </x:c>
      <x:c r="B78" s="21" t="n">
        <x:v>15.039901780233</x:v>
      </x:c>
      <x:c r="C78" s="21" t="n">
        <x:v>6.5266742338252</x:v>
      </x:c>
      <x:c r="D78" s="21" t="n">
        <x:v>8.3076923076923</x:v>
      </x:c>
      <x:c r="E78" s="21" t="n">
        <x:v>5.6640625</x:v>
      </x:c>
      <x:c r="F78" s="17" t="n">
        <x:v>1.08884582705438</x:v>
      </x:c>
      <x:c r="G78" s="18" t="n">
        <x:f aca="0"/>
        <x:v>0.9627</x:v>
      </x:c>
      <x:c r="H78" s="18" t="n">
        <x:f aca="0"/>
        <x:v>1.6872</x:v>
      </x:c>
      <x:c r="I78" s="18" t="n">
        <x:f aca="0"/>
        <x:v>2419.61</x:v>
      </x:c>
      <x:c r="J78" s="18" t="n">
        <x:f aca="0"/>
        <x:v>4.5181043456</x:v>
      </x:c>
      <x:c r="K78" s="18" t="n">
        <x:f aca="0"/>
        <x:v>1.4710501446</x:v>
      </x:c>
      <x:c r="L78" s="22" t="n">
        <x:v>-0.024856138107417</x:v>
      </x:c>
      <x:c r="M78" s="22" t="n">
        <x:v>-0.028668230388324</x:v>
      </x:c>
      <x:c r="N78" s="22" t="n">
        <x:v>0.0660196501318</x:v>
      </x:c>
      <x:c r="O78" s="22" t="n">
        <x:v>0.030237038290122</x:v>
      </x:c>
      <x:c r="P78" s="23" t="n">
        <x:v>0.039958214725869</x:v>
      </x:c>
      <x:c r="Q78" s="23" t="n">
        <x:v>0.039958214725869</x:v>
      </x:c>
      <x:c r="R78" s="22" t="n">
        <x:v>0.043827303358405</x:v>
      </x:c>
      <x:c r="S78" s="22" t="n">
        <x:v>0.043827303358405</x:v>
      </x:c>
      <x:c r="T78" s="20" t="n">
        <x:v>1.0091239135431913</x:v>
      </x:c>
      <x:c r="U78" s="18" t="n">
        <x:f aca="0"/>
        <x:v>1.4614</x:v>
      </x:c>
      <x:c r="V78" s="18" t="n">
        <x:f aca="0"/>
        <x:v>1.394</x:v>
      </x:c>
      <x:c r="W78" s="76" t="n">
        <x:f>'2080回测'!$O$13*G78/$G$4+'2080回测'!$O$14*H78/$H$4+'2080回测'!$O$15*I78/$I$4+'2080回测'!$O$16*J78/$J$4+'2080回测'!$O$17*K78/$K$4</x:f>
        <x:v>0.888717821554876</x:v>
      </x:c>
    </x:row>
    <x:row r="79" ht="13.800000190734863" hidden="0">
      <x:c r="A79" s="15" t="n">
        <x:v>43948</x:v>
      </x:c>
      <x:c r="B79" s="21" t="n">
        <x:v>15.285451197053</x:v>
      </x:c>
      <x:c r="C79" s="21" t="n">
        <x:v>7.094211123723</x:v>
      </x:c>
      <x:c r="D79" s="21" t="n">
        <x:v>9.4615384615385</x:v>
      </x:c>
      <x:c r="E79" s="21" t="n">
        <x:v>5.751953125</x:v>
      </x:c>
      <x:c r="F79" s="17" t="n">
        <x:v>1.09398288476829</x:v>
      </x:c>
      <x:c r="G79" s="18" t="n">
        <x:f aca="0"/>
        <x:v>0.9694</x:v>
      </x:c>
      <x:c r="H79" s="18" t="n">
        <x:f aca="0"/>
        <x:v>1.6970666667</x:v>
      </x:c>
      <x:c r="I79" s="18" t="n">
        <x:f aca="0"/>
        <x:v>2470.18</x:v>
      </x:c>
      <x:c r="J79" s="18" t="n">
        <x:f aca="0"/>
        <x:v>4.5774929771</x:v>
      </x:c>
      <x:c r="K79" s="18" t="n">
        <x:f aca="0"/>
        <x:v>1.4720597878</x:v>
      </x:c>
      <x:c r="L79" s="22" t="n">
        <x:v>-0.031969309462916</x:v>
      </x:c>
      <x:c r="M79" s="22" t="n">
        <x:v>-0.037876813482756</x:v>
      </x:c>
      <x:c r="N79" s="22" t="n">
        <x:v>0.049484783129643</x:v>
      </x:c>
      <x:c r="O79" s="22" t="n">
        <x:v>0.013736493842839</x:v>
      </x:c>
      <x:c r="P79" s="23" t="n">
        <x:v>0.019485532059896</x:v>
      </x:c>
      <x:c r="Q79" s="23" t="n">
        <x:v>0.019485532059896</x:v>
      </x:c>
      <x:c r="R79" s="22" t="n">
        <x:v>0.020322545099464</x:v>
      </x:c>
      <x:c r="S79" s="22" t="n">
        <x:v>0.020322545099464</x:v>
      </x:c>
      <x:c r="T79" s="20" t="n">
        <x:v>1.0084329142131847</x:v>
      </x:c>
      <x:c r="U79" s="18" t="n">
        <x:f aca="0"/>
        <x:v>1.4612</x:v>
      </x:c>
      <x:c r="V79" s="18" t="n">
        <x:f aca="0"/>
        <x:v>1.3915</x:v>
      </x:c>
      <x:c r="W79" s="76" t="n">
        <x:f>'2080回测'!$O$13*G79/$G$4+'2080回测'!$O$14*H79/$H$4+'2080回测'!$O$15*I79/$I$4+'2080回测'!$O$16*J79/$J$4+'2080回测'!$O$17*K79/$K$4</x:f>
        <x:v>0.8967171744259463</x:v>
      </x:c>
    </x:row>
    <x:row r="80" ht="13.800000190734863" hidden="0">
      <x:c r="A80" s="15" t="n">
        <x:v>43949</x:v>
      </x:c>
      <x:c r="B80" s="21" t="n">
        <x:v>16.206261510129</x:v>
      </x:c>
      <x:c r="C80" s="21" t="n">
        <x:v>8.683314415437</x:v>
      </x:c>
      <x:c r="D80" s="21" t="n">
        <x:v>12.076923076923</x:v>
      </x:c>
      <x:c r="E80" s="21" t="n">
        <x:v>7.2265625</x:v>
      </x:c>
      <x:c r="F80" s="17" t="n">
        <x:v>1.11048265375622</x:v>
      </x:c>
      <x:c r="G80" s="18" t="n">
        <x:f aca="0"/>
        <x:v>0.9694</x:v>
      </x:c>
      <x:c r="H80" s="18" t="n">
        <x:f aca="0"/>
        <x:v>1.6872</x:v>
      </x:c>
      <x:c r="I80" s="18" t="n">
        <x:f aca="0"/>
        <x:v>2519.03</x:v>
      </x:c>
      <x:c r="J80" s="18" t="n">
        <x:f aca="0"/>
        <x:v>4.5911980459</x:v>
      </x:c>
      <x:c r="K80" s="18" t="n">
        <x:f aca="0"/>
        <x:v>1.4730694311</x:v>
      </x:c>
      <x:c r="L80" s="22" t="n">
        <x:v>-0.023817135549872</x:v>
      </x:c>
      <x:c r="M80" s="22" t="n">
        <x:v>-0.029884458344192</x:v>
      </x:c>
      <x:c r="N80" s="22" t="n">
        <x:v>0.053678408818596</x:v>
      </x:c>
      <x:c r="O80" s="22" t="n">
        <x:v>0.01616550803844</x:v>
      </x:c>
      <x:c r="P80" s="23" t="n">
        <x:v>0.014123052620669</x:v>
      </x:c>
      <x:c r="Q80" s="23" t="n">
        <x:v>0.014123052620669</x:v>
      </x:c>
      <x:c r="R80" s="22" t="n">
        <x:v>0.011537442750584</x:v>
      </x:c>
      <x:c r="S80" s="22" t="n">
        <x:v>0.011537442750584</x:v>
      </x:c>
      <x:c r="T80" s="20" t="n">
        <x:v>0.9994493117185089</x:v>
      </x:c>
      <x:c r="U80" s="18" t="n">
        <x:f aca="0"/>
        <x:v>1.462</x:v>
      </x:c>
      <x:c r="V80" s="18" t="n">
        <x:f aca="0"/>
        <x:v>1.3789</x:v>
      </x:c>
      <x:c r="W80" s="76" t="n">
        <x:f>'2080回测'!$O$13*G80/$G$4+'2080回测'!$O$14*H80/$H$4+'2080回测'!$O$15*I80/$I$4+'2080回测'!$O$16*J80/$J$4+'2080回测'!$O$17*K80/$K$4</x:f>
        <x:v>0.8986729959163463</x:v>
      </x:c>
    </x:row>
    <x:row r="81" ht="13.800000190734863" hidden="0">
      <x:c r="A81" s="15" t="n">
        <x:v>43950</x:v>
      </x:c>
      <x:c r="B81" s="21" t="n">
        <x:v>16.635972989564</x:v>
      </x:c>
      <x:c r="C81" s="21" t="n">
        <x:v>8.9103291713961</x:v>
      </x:c>
      <x:c r="D81" s="21" t="n">
        <x:v>12.692307692308</x:v>
      </x:c>
      <x:c r="E81" s="21" t="n">
        <x:v>6.630859375</x:v>
      </x:c>
      <x:c r="F81" s="17" t="n">
        <x:v>1.11217367307067</x:v>
      </x:c>
      <x:c r="G81" s="18" t="n">
        <x:f aca="0"/>
        <x:v>0.986</x:v>
      </x:c>
      <x:c r="H81" s="18" t="n">
        <x:f aca="0"/>
        <x:v>1.7025481481</x:v>
      </x:c>
      <x:c r="I81" s="18" t="n">
        <x:f aca="0"/>
        <x:v>2533.98</x:v>
      </x:c>
      <x:c r="J81" s="18" t="n">
        <x:f aca="0"/>
        <x:v>4.6186081834</x:v>
      </x:c>
      <x:c r="K81" s="18" t="n">
        <x:f aca="0"/>
        <x:v>1.4690308582</x:v>
      </x:c>
      <x:c r="L81" s="22" t="n">
        <x:v>-0.016064578005115</x:v>
      </x:c>
      <x:c r="M81" s="22" t="n">
        <x:v>-0.021892103205629</x:v>
      </x:c>
      <x:c r="N81" s="22" t="n">
        <x:v>0.049964054636952</x:v>
      </x:c>
      <x:c r="O81" s="22" t="n">
        <x:v>0.013150180127365</x:v>
      </x:c>
      <x:c r="P81" s="23" t="n">
        <x:v>-0.0010482064683288</x:v>
      </x:c>
      <x:c r="Q81" s="23" t="n">
        <x:v>-0.0010482064683288</x:v>
      </x:c>
      <x:c r="R81" s="22" t="n">
        <x:v>-0.013733323434422</x:v>
      </x:c>
      <x:c r="S81" s="22" t="n">
        <x:v>-0.013733323434422</x:v>
      </x:c>
      <x:c r="T81" s="20" t="n">
        <x:v>0.9997519347613721</x:v>
      </x:c>
      <x:c r="U81" s="18" t="n">
        <x:f aca="0"/>
        <x:v>1.4629</x:v>
      </x:c>
      <x:c r="V81" s="18" t="n">
        <x:f aca="0"/>
        <x:v>1.3827</x:v>
      </x:c>
      <x:c r="W81" s="76" t="n">
        <x:f>'2080回测'!$O$13*G81/$G$4+'2080回测'!$O$14*H81/$H$4+'2080回测'!$O$15*I81/$I$4+'2080回测'!$O$16*J81/$J$4+'2080回测'!$O$17*K81/$K$4</x:f>
        <x:v>0.90695011379483</x:v>
      </x:c>
    </x:row>
    <x:row r="82" ht="13.800000190734863" hidden="0">
      <x:c r="A82" s="15" t="n">
        <x:v>43951</x:v>
      </x:c>
      <x:c r="B82" s="21" t="n">
        <x:v>19.214241866176</x:v>
      </x:c>
      <x:c r="C82" s="21" t="n">
        <x:v>12.883087400681</x:v>
      </x:c>
      <x:c r="D82" s="21" t="n">
        <x:v>18.076923076923</x:v>
      </x:c>
      <x:c r="E82" s="21" t="n">
        <x:v>8.701171875</x:v>
      </x:c>
      <x:c r="F82" s="17" t="n">
        <x:v>1.14718856054695</x:v>
      </x:c>
      <x:c r="G82" s="18" t="n">
        <x:f aca="0"/>
        <x:v>0.9938</x:v>
      </x:c>
      <x:c r="H82" s="18" t="n">
        <x:f aca="0"/>
        <x:v>1.7189925926</x:v>
      </x:c>
      <x:c r="I82" s="18" t="n">
        <x:f aca="0"/>
        <x:v>2533.98</x:v>
      </x:c>
      <x:c r="J82" s="18" t="n">
        <x:f aca="0"/>
        <x:v>4.7008385962</x:v>
      </x:c>
      <x:c r="K82" s="18" t="n">
        <x:f aca="0"/>
        <x:v>1.4851851495</x:v>
      </x:c>
      <x:c r="L82" s="22" t="n">
        <x:v>-0.011988491048593</x:v>
      </x:c>
      <x:c r="M82" s="22" t="n">
        <x:v>-0.016766571105899</x:v>
      </x:c>
      <x:c r="N82" s="22" t="n">
        <x:v>0.053438773064941</x:v>
      </x:c>
      <x:c r="O82" s="22" t="n">
        <x:v>0.01532791693917</x:v>
      </x:c>
      <x:c r="P82" s="23" t="n">
        <x:v>-0.0034857167184028</x:v>
      </x:c>
      <x:c r="Q82" s="23" t="n">
        <x:v>-0.0034857167184028</x:v>
      </x:c>
      <x:c r="R82" s="22" t="n">
        <x:v>-0.017512358160918</x:v>
      </x:c>
      <x:c r="S82" s="22" t="n">
        <x:v>-0.017512358160918</x:v>
      </x:c>
      <x:c r="T82" s="20" t="n">
        <x:v>1.0173065543725712</x:v>
      </x:c>
      <x:c r="U82" s="18" t="n">
        <x:f aca="0"/>
        <x:v>1.4625</x:v>
      </x:c>
      <x:c r="V82" s="18" t="n">
        <x:f aca="0"/>
        <x:v>1.3927</x:v>
      </x:c>
      <x:c r="W82" s="76" t="n">
        <x:f>'2080回测'!$O$13*G82/$G$4+'2080回测'!$O$14*H82/$H$4+'2080回测'!$O$15*I82/$I$4+'2080回测'!$O$16*J82/$J$4+'2080回测'!$O$17*K82/$K$4</x:f>
        <x:v>0.9145466489793329</x:v>
      </x:c>
    </x:row>
    <x:row r="83" ht="13.800000190734863" hidden="0">
      <x:c r="A83" s="15" t="n">
        <x:v>43957</x:v>
      </x:c>
      <x:c r="B83" s="21" t="n">
        <x:v>22.651933701657</x:v>
      </x:c>
      <x:c r="C83" s="21" t="n">
        <x:v>15.153234960272</x:v>
      </x:c>
      <x:c r="D83" s="21" t="n">
        <x:v>21.076923076923</x:v>
      </x:c>
      <x:c r="E83" s="21" t="n">
        <x:v>11.298828125</x:v>
      </x:c>
      <x:c r="F83" s="17" t="n">
        <x:v>1.17545229965963</x:v>
      </x:c>
      <x:c r="G83" s="18" t="n">
        <x:f aca="0"/>
        <x:v>0.9913</x:v>
      </x:c>
      <x:c r="H83" s="18" t="n">
        <x:f aca="0"/>
        <x:v>1.7200888889</x:v>
      </x:c>
      <x:c r="I83" s="18" t="n">
        <x:f aca="0"/>
        <x:v>2456.28</x:v>
      </x:c>
      <x:c r="J83" s="18" t="n">
        <x:f aca="0"/>
        <x:v>4.7099753087</x:v>
      </x:c>
      <x:c r="K83" s="18" t="n">
        <x:f aca="0"/>
        <x:v>1.4882140791</x:v>
      </x:c>
      <x:c r="L83" s="22" t="n">
        <x:v>-0.00079923273657298</x:v>
      </x:c>
      <x:c r="M83" s="22" t="n">
        <x:v>-0.0095560767961082</x:v>
      </x:c>
      <x:c r="N83" s="22" t="n">
        <x:v>0.072609633357297</x:v>
      </x:c>
      <x:c r="O83" s="22" t="n">
        <x:v>0.029064410782009</x:v>
      </x:c>
      <x:c r="P83" s="23" t="n">
        <x:v>0.019962662337371</x:v>
      </x:c>
      <x:c r="Q83" s="23" t="n">
        <x:v>0.019962662337371</x:v>
      </x:c>
      <x:c r="R83" s="22" t="n">
        <x:v>0.0036041878496018</x:v>
      </x:c>
      <x:c r="S83" s="22" t="n">
        <x:v>0.0036041878496018</x:v>
      </x:c>
      <x:c r="T83" s="20" t="n">
        <x:v>1.0327838828476708</x:v>
      </x:c>
      <x:c r="U83" s="18" t="n">
        <x:f aca="0"/>
        <x:v>1.4614</x:v>
      </x:c>
      <x:c r="V83" s="18" t="n">
        <x:f aca="0"/>
        <x:v>1.3906</x:v>
      </x:c>
      <x:c r="W83" s="76" t="n">
        <x:f>'2080回测'!$O$13*G83/$G$4+'2080回测'!$O$14*H83/$H$4+'2080回测'!$O$15*I83/$I$4+'2080回测'!$O$16*J83/$J$4+'2080回测'!$O$17*K83/$K$4</x:f>
        <x:v>0.9093725689040226</x:v>
      </x:c>
    </x:row>
    <x:row r="84" ht="13.800000190734863" hidden="0">
      <x:c r="A84" s="15" t="n">
        <x:v>43958</x:v>
      </x:c>
      <x:c r="B84" s="21" t="n">
        <x:v>21.976672805402</x:v>
      </x:c>
      <x:c r="C84" s="21" t="n">
        <x:v>14.415437003405</x:v>
      </x:c>
      <x:c r="D84" s="21" t="n">
        <x:v>20.076923076923</x:v>
      </x:c>
      <x:c r="E84" s="21" t="n">
        <x:v>11.416015625</x:v>
      </x:c>
      <x:c r="F84" s="17" t="n">
        <x:v>1.16971262127683</x:v>
      </x:c>
      <x:c r="G84" s="18" t="n">
        <x:f aca="0"/>
        <x:v>0.9931</x:v>
      </x:c>
      <x:c r="H84" s="18" t="n">
        <x:f aca="0"/>
        <x:v>1.7222814815</x:v>
      </x:c>
      <x:c r="I84" s="18" t="n">
        <x:f aca="0"/>
        <x:v>2443.96</x:v>
      </x:c>
      <x:c r="J84" s="18" t="n">
        <x:f aca="0"/>
        <x:v>4.6688601023</x:v>
      </x:c>
      <x:c r="K84" s="18" t="n">
        <x:f aca="0"/>
        <x:v>1.4902333655</x:v>
      </x:c>
      <x:c r="L84" s="22" t="n">
        <x:v>0.0054347826086956</x:v>
      </x:c>
      <x:c r="M84" s="22" t="n">
        <x:v>-0.0049517852488924</x:v>
      </x:c>
      <x:c r="N84" s="22" t="n">
        <x:v>0.085669781931464</x:v>
      </x:c>
      <x:c r="O84" s="22" t="n">
        <x:v>0.04380601392854</x:v>
      </x:c>
      <x:c r="P84" s="23" t="n">
        <x:v>0.04228207377251</x:v>
      </x:c>
      <x:c r="Q84" s="23" t="n">
        <x:v>0.04228207377251</x:v>
      </x:c>
      <x:c r="R84" s="22" t="n">
        <x:v>0.023874061008269</x:v>
      </x:c>
      <x:c r="S84" s="22" t="n">
        <x:v>0.023874061008269</x:v>
      </x:c>
      <x:c r="T84" s="20" t="n">
        <x:v>1.0310229976357201</x:v>
      </x:c>
      <x:c r="U84" s="18" t="n">
        <x:f aca="0"/>
        <x:v>1.4578</x:v>
      </x:c>
      <x:c r="V84" s="18" t="n">
        <x:f aca="0"/>
        <x:v>1.3888</x:v>
      </x:c>
      <x:c r="W84" s="76" t="n">
        <x:f>'2080回测'!$O$13*G84/$G$4+'2080回测'!$O$14*H84/$H$4+'2080回测'!$O$15*I84/$I$4+'2080回测'!$O$16*J84/$J$4+'2080回测'!$O$17*K84/$K$4</x:f>
        <x:v>0.9087216338966606</x:v>
      </x:c>
    </x:row>
    <x:row r="85" ht="13.800000190734863" hidden="0">
      <x:c r="A85" s="15" t="n">
        <x:v>43959</x:v>
      </x:c>
      <x:c r="B85" s="21" t="n">
        <x:v>22.774708410068</x:v>
      </x:c>
      <x:c r="C85" s="21" t="n">
        <x:v>15.266742338252</x:v>
      </x:c>
      <x:c r="D85" s="21" t="n">
        <x:v>20.692307692308</x:v>
      </x:c>
      <x:c r="E85" s="21" t="n">
        <x:v>12.1484375</x:v>
      </x:c>
      <x:c r="F85" s="17" t="n">
        <x:v>1.17720548985157</x:v>
      </x:c>
      <x:c r="G85" s="18" t="n">
        <x:f aca="0"/>
        <x:v>0.999</x:v>
      </x:c>
      <x:c r="H85" s="18" t="n">
        <x:f aca="0"/>
        <x:v>1.735437037</x:v>
      </x:c>
      <x:c r="I85" s="18" t="n">
        <x:f aca="0"/>
        <x:v>2485.77</x:v>
      </x:c>
      <x:c r="J85" s="18" t="n">
        <x:f aca="0"/>
        <x:v>4.7191120213</x:v>
      </x:c>
      <x:c r="K85" s="18" t="n">
        <x:f aca="0"/>
        <x:v>1.5104262295</x:v>
      </x:c>
      <x:c r="L85" s="22" t="n">
        <x:v>0.0031969309462916</x:v>
      </x:c>
      <x:c r="M85" s="22" t="n">
        <x:v>-0.0054730258014073</x:v>
      </x:c>
      <x:c r="N85" s="22" t="n">
        <x:v>0.082794152887611</x:v>
      </x:c>
      <x:c r="O85" s="22" t="n">
        <x:v>0.041628277116736</x:v>
      </x:c>
      <x:c r="P85" s="23" t="n">
        <x:v>0.041106097269407</x:v>
      </x:c>
      <x:c r="Q85" s="23" t="n">
        <x:v>0.041106097269407</x:v>
      </x:c>
      <x:c r="R85" s="22" t="n">
        <x:v>0.021912725698858</x:v>
      </x:c>
      <x:c r="S85" s="22" t="n">
        <x:v>0.021912725698858</x:v>
      </x:c>
      <x:c r="T85" s="20" t="n">
        <x:v>1.0416136729970276</x:v>
      </x:c>
      <x:c r="U85" s="18" t="n">
        <x:f aca="0"/>
        <x:v>1.4561</x:v>
      </x:c>
      <x:c r="V85" s="18" t="n">
        <x:f aca="0"/>
        <x:v>1.402</x:v>
      </x:c>
      <x:c r="W85" s="76" t="n">
        <x:f>'2080回测'!$O$13*G85/$G$4+'2080回测'!$O$14*H85/$H$4+'2080回测'!$O$15*I85/$I$4+'2080回测'!$O$16*J85/$J$4+'2080回测'!$O$17*K85/$K$4</x:f>
        <x:v>0.917625184213055</x:v>
      </x:c>
    </x:row>
    <x:row r="86" ht="13.800000190734863" hidden="0">
      <x:c r="A86" s="15" t="n">
        <x:v>43962</x:v>
      </x:c>
      <x:c r="B86" s="21" t="n">
        <x:v>23.081645181093</x:v>
      </x:c>
      <x:c r="C86" s="21" t="n">
        <x:v>14.585698070375</x:v>
      </x:c>
      <x:c r="D86" s="21" t="n">
        <x:v>19.461538461538</x:v>
      </x:c>
      <x:c r="E86" s="21" t="n">
        <x:v>11.689453125</x:v>
      </x:c>
      <x:c r="F86" s="17" t="n">
        <x:v>1.17204583709501</x:v>
      </x:c>
      <x:c r="G86" s="18" t="n">
        <x:f aca="0"/>
        <x:v>1.0043</x:v>
      </x:c>
      <x:c r="H86" s="18" t="n">
        <x:f aca="0"/>
        <x:v>1.7365333333</x:v>
      </x:c>
      <x:c r="I86" s="18" t="n">
        <x:f aca="0"/>
        <x:v>2502.96</x:v>
      </x:c>
      <x:c r="J86" s="18" t="n">
        <x:f aca="0"/>
        <x:v>4.7465221588</x:v>
      </x:c>
      <x:c r="K86" s="18" t="n">
        <x:f aca="0"/>
        <x:v>1.5114358727</x:v>
      </x:c>
      <x:c r="L86" s="22" t="n">
        <x:v>0.014226342710997</x:v>
      </x:c>
      <x:c r="M86" s="22" t="n">
        <x:v>0.0026062027625748</x:v>
      </x:c>
      <x:c r="N86" s="22" t="n">
        <x:v>0.09273903666427</x:v>
      </x:c>
      <x:c r="O86" s="22" t="n">
        <x:v>0.049836669750689</x:v>
      </x:c>
      <x:c r="P86" s="23" t="n">
        <x:v>0.053122282551585</x:v>
      </x:c>
      <x:c r="Q86" s="23" t="n">
        <x:v>0.053122282551585</x:v>
      </x:c>
      <x:c r="R86" s="22" t="n">
        <x:v>0.03362828349226</x:v>
      </x:c>
      <x:c r="S86" s="22" t="n">
        <x:v>0.03362828349226</x:v>
      </x:c>
      <x:c r="T86" s="20" t="n">
        <x:v>1.0407844267566198</x:v>
      </x:c>
      <x:c r="U86" s="18" t="n">
        <x:f aca="0"/>
        <x:v>1.4525</x:v>
      </x:c>
      <x:c r="V86" s="18" t="n">
        <x:f aca="0"/>
        <x:v>1.3942</x:v>
      </x:c>
      <x:c r="W86" s="76" t="n">
        <x:f>'2080回测'!$O$13*G86/$G$4+'2080回测'!$O$14*H86/$H$4+'2080回测'!$O$15*I86/$I$4+'2080回测'!$O$16*J86/$J$4+'2080回测'!$O$17*K86/$K$4</x:f>
        <x:v>0.921011689909447</x:v>
      </x:c>
    </x:row>
    <x:row r="87" ht="13.800000190734863" hidden="0">
      <x:c r="A87" s="15" t="n">
        <x:v>43963</x:v>
      </x:c>
      <x:c r="B87" s="21" t="n">
        <x:v>23.511356660528</x:v>
      </x:c>
      <x:c r="C87" s="21" t="n">
        <x:v>15.77752553916</x:v>
      </x:c>
      <x:c r="D87" s="21" t="n">
        <x:v>20.615384615385</x:v>
      </x:c>
      <x:c r="E87" s="21" t="n">
        <x:v>12.5390625</x:v>
      </x:c>
      <x:c r="F87" s="17" t="n">
        <x:v>1.18110832328768</x:v>
      </x:c>
      <x:c r="G87" s="18" t="n">
        <x:f aca="0"/>
        <x:v>0.9987</x:v>
      </x:c>
      <x:c r="H87" s="18" t="n">
        <x:f aca="0"/>
        <x:v>1.7310518519</x:v>
      </x:c>
      <x:c r="I87" s="18" t="n">
        <x:f aca="0"/>
        <x:v>2460.23</x:v>
      </x:c>
      <x:c r="J87" s="18" t="n">
        <x:f aca="0"/>
        <x:v>4.7373854463</x:v>
      </x:c>
      <x:c r="K87" s="18" t="n">
        <x:f aca="0"/>
        <x:v>1.5164840887</x:v>
      </x:c>
      <x:c r="L87" s="22" t="n">
        <x:v>0.016384271099744</x:v>
      </x:c>
      <x:c r="M87" s="22" t="n">
        <x:v>-0.0013031013812875</x:v>
      </x:c>
      <x:c r="N87" s="22" t="n">
        <x:v>0.090462497004553</x:v>
      </x:c>
      <x:c r="O87" s="22" t="n">
        <x:v>0.048077728449938</x:v>
      </x:c>
      <x:c r="P87" s="23" t="n">
        <x:v>0.05115304687434</x:v>
      </x:c>
      <x:c r="Q87" s="23" t="n">
        <x:v>0.05115304687434</x:v>
      </x:c>
      <x:c r="R87" s="22" t="n">
        <x:v>0.035173962565665</x:v>
      </x:c>
      <x:c r="S87" s="22" t="n">
        <x:v>0.035173962565665</x:v>
      </x:c>
      <x:c r="T87" s="20" t="n">
        <x:v>1.0428966835773141</x:v>
      </x:c>
      <x:c r="U87" s="18" t="n">
        <x:f aca="0"/>
        <x:v>1.4512</x:v>
      </x:c>
      <x:c r="V87" s="18" t="n">
        <x:f aca="0"/>
        <x:v>1.393</x:v>
      </x:c>
      <x:c r="W87" s="76" t="n">
        <x:f>'2080回测'!$O$13*G87/$G$4+'2080回测'!$O$14*H87/$H$4+'2080回测'!$O$15*I87/$I$4+'2080回测'!$O$16*J87/$J$4+'2080回测'!$O$17*K87/$K$4</x:f>
        <x:v>0.9159794264606691</x:v>
      </x:c>
    </x:row>
    <x:row r="88" ht="13.800000190734863" hidden="0">
      <x:c r="A88" s="15" t="n">
        <x:v>43964</x:v>
      </x:c>
      <x:c r="B88" s="21" t="n">
        <x:v>24.186617556783</x:v>
      </x:c>
      <x:c r="C88" s="21" t="n">
        <x:v>16.685584562997</x:v>
      </x:c>
      <x:c r="D88" s="21" t="n">
        <x:v>20.692307692308</x:v>
      </x:c>
      <x:c r="E88" s="21" t="n">
        <x:v>13.359375</x:v>
      </x:c>
      <x:c r="F88" s="17" t="n">
        <x:v>1.18730971203022</x:v>
      </x:c>
      <x:c r="G88" s="18" t="n">
        <x:f aca="0"/>
        <x:v>1.0016</x:v>
      </x:c>
      <x:c r="H88" s="18" t="n">
        <x:f aca="0"/>
        <x:v>1.7343407407</x:v>
      </x:c>
      <x:c r="I88" s="18" t="n">
        <x:f aca="0"/>
        <x:v>2449.48</x:v>
      </x:c>
      <x:c r="J88" s="18" t="n">
        <x:f aca="0"/>
        <x:v>4.7419538026</x:v>
      </x:c>
      <x:c r="K88" s="18" t="n">
        <x:f aca="0"/>
        <x:v>1.5265805207</x:v>
      </x:c>
      <x:c r="L88" s="22" t="n">
        <x:v>0.017023657289002</x:v>
      </x:c>
      <x:c r="M88" s="22" t="n">
        <x:v>0.00052124055251493</x:v>
      </x:c>
      <x:c r="N88" s="22" t="n">
        <x:v>0.095135394200815</x:v>
      </x:c>
      <x:c r="O88" s="22" t="n">
        <x:v>0.052684479457343</x:v>
      </x:c>
      <x:c r="P88" s="23" t="n">
        <x:v>0.054332981320571</x:v>
      </x:c>
      <x:c r="Q88" s="23" t="n">
        <x:v>0.054332981320571</x:v>
      </x:c>
      <x:c r="R88" s="22" t="n">
        <x:v>0.034571367238848</x:v>
      </x:c>
      <x:c r="S88" s="22" t="n">
        <x:v>0.034571367238848</x:v>
      </x:c>
      <x:c r="T88" s="20" t="n">
        <x:v>1.0487267660228445</x:v>
      </x:c>
      <x:c r="U88" s="18" t="n">
        <x:f aca="0"/>
        <x:v>1.4509</x:v>
      </x:c>
      <x:c r="V88" s="18" t="n">
        <x:f aca="0"/>
        <x:v>1.3934</x:v>
      </x:c>
      <x:c r="W88" s="76" t="n">
        <x:f>'2080回测'!$O$13*G88/$G$4+'2080回测'!$O$14*H88/$H$4+'2080回测'!$O$15*I88/$I$4+'2080回测'!$O$16*J88/$J$4+'2080回测'!$O$17*K88/$K$4</x:f>
        <x:v>0.9174114986017257</x:v>
      </x:c>
    </x:row>
    <x:row r="89" ht="13.800000190734863" hidden="0">
      <x:c r="A89" s="15" t="n">
        <x:v>43965</x:v>
      </x:c>
      <x:c r="B89" s="21" t="n">
        <x:v>23.572744014733</x:v>
      </x:c>
      <x:c r="C89" s="21" t="n">
        <x:v>15.83427922815</x:v>
      </x:c>
      <x:c r="D89" s="21" t="n">
        <x:v>20</x:v>
      </x:c>
      <x:c r="E89" s="21" t="n">
        <x:v>12.9296875</x:v>
      </x:c>
      <x:c r="F89" s="17" t="n">
        <x:v>1.18084177685721</x:v>
      </x:c>
      <x:c r="G89" s="18" t="n">
        <x:f aca="0"/>
        <x:v>0.99</x:v>
      </x:c>
      <x:c r="H89" s="18" t="n">
        <x:f aca="0"/>
        <x:v>1.7178962963</x:v>
      </x:c>
      <x:c r="I89" s="18" t="n">
        <x:f aca="0"/>
        <x:v>2397.57</x:v>
      </x:c>
      <x:c r="J89" s="18" t="n">
        <x:f aca="0"/>
        <x:v>4.7008385962</x:v>
      </x:c>
      <x:c r="K89" s="18" t="n">
        <x:f aca="0"/>
        <x:v>1.5104262295</x:v>
      </x:c>
      <x:c r="L89" s="22" t="n">
        <x:v>0.019181585677749</x:v>
      </x:c>
      <x:c r="M89" s="22" t="n">
        <x:v>0.0056467726522456</x:v>
      </x:c>
      <x:c r="N89" s="22" t="n">
        <x:v>0.099568655643422</x:v>
      </x:c>
      <x:c r="O89" s="22" t="n">
        <x:v>0.057710025975801</x:v>
      </x:c>
      <x:c r="P89" s="23" t="n">
        <x:v>0.062869000417278</x:v>
      </x:c>
      <x:c r="Q89" s="23" t="n">
        <x:v>0.062869000417278</x:v>
      </x:c>
      <x:c r="R89" s="22" t="n">
        <x:v>0.040984543699491</x:v>
      </x:c>
      <x:c r="S89" s="22" t="n">
        <x:v>0.040984543699491</x:v>
      </x:c>
      <x:c r="T89" s="20" t="n">
        <x:v>1.0389958342754928</x:v>
      </x:c>
      <x:c r="U89" s="18" t="n">
        <x:f aca="0"/>
        <x:v>1.4509</x:v>
      </x:c>
      <x:c r="V89" s="18" t="n">
        <x:f aca="0"/>
        <x:v>1.402</x:v>
      </x:c>
      <x:c r="W89" s="76" t="n">
        <x:f>'2080回测'!$O$13*G89/$G$4+'2080回测'!$O$14*H89/$H$4+'2080回测'!$O$15*I89/$I$4+'2080回测'!$O$16*J89/$J$4+'2080回测'!$O$17*K89/$K$4</x:f>
        <x:v>0.9062244411764012</x:v>
      </x:c>
    </x:row>
    <x:row r="90" ht="13.800000190734863" hidden="0">
      <x:c r="A90" s="15" t="n">
        <x:v>43966</x:v>
      </x:c>
      <x:c r="B90" s="21" t="n">
        <x:v>23.941068139963</x:v>
      </x:c>
      <x:c r="C90" s="21" t="n">
        <x:v>16.969353007946</x:v>
      </x:c>
      <x:c r="D90" s="21" t="n">
        <x:v>21.153846153846</x:v>
      </x:c>
      <x:c r="E90" s="21" t="n">
        <x:v>13.7109375</x:v>
      </x:c>
      <x:c r="F90" s="17" t="n">
        <x:v>1.18943801200439</x:v>
      </x:c>
      <x:c r="G90" s="18" t="n">
        <x:f aca="0"/>
        <x:v>0.9869</x:v>
      </x:c>
      <x:c r="H90" s="18" t="n">
        <x:f aca="0"/>
        <x:v>1.7124148148</x:v>
      </x:c>
      <x:c r="I90" s="18" t="n">
        <x:f aca="0"/>
        <x:v>2385.99</x:v>
      </x:c>
      <x:c r="J90" s="18" t="n">
        <x:f aca="0"/>
        <x:v>4.7008385962</x:v>
      </x:c>
      <x:c r="K90" s="18" t="n">
        <x:f aca="0"/>
        <x:v>1.5094165863</x:v>
      </x:c>
      <x:c r="L90" s="22" t="n">
        <x:v>0.0087915601023017</x:v>
      </x:c>
      <x:c r="M90" s="22" t="n">
        <x:v>-0.0043436712709583</x:v>
      </x:c>
      <x:c r="N90" s="22" t="n">
        <x:v>0.088785046728972</x:v>
      </x:c>
      <x:c r="O90" s="22" t="n">
        <x:v>0.047658932938885</x:v>
      </x:c>
      <x:c r="P90" s="23" t="n">
        <x:v>0.053206690170509</x:v>
      </x:c>
      <x:c r="Q90" s="23" t="n">
        <x:v>0.053206690170509</x:v>
      </x:c>
      <x:c r="R90" s="22" t="n">
        <x:v>0.032330712681862</x:v>
      </x:c>
      <x:c r="S90" s="22" t="n">
        <x:v>0.032330712681862</x:v>
      </x:c>
      <x:c r="T90" s="20" t="n">
        <x:v>1.0414804905812727</x:v>
      </x:c>
      <x:c r="U90" s="18" t="n">
        <x:f aca="0"/>
        <x:v>1.4517</x:v>
      </x:c>
      <x:c r="V90" s="18" t="n">
        <x:f aca="0"/>
        <x:v>1.4212</x:v>
      </x:c>
      <x:c r="W90" s="76" t="n">
        <x:f>'2080回测'!$O$13*G90/$G$4+'2080回测'!$O$14*H90/$H$4+'2080回测'!$O$15*I90/$I$4+'2080回测'!$O$16*J90/$J$4+'2080回测'!$O$17*K90/$K$4</x:f>
        <x:v>0.9036682669438098</x:v>
      </x:c>
    </x:row>
    <x:row r="91" ht="13.800000190734863" hidden="0">
      <x:c r="A91" s="15" t="n">
        <x:v>43969</x:v>
      </x:c>
      <x:c r="B91" s="21" t="n">
        <x:v>21.117249846532</x:v>
      </x:c>
      <x:c r="C91" s="21" t="n">
        <x:v>14.074914869467</x:v>
      </x:c>
      <x:c r="D91" s="21" t="n">
        <x:v>14.615384615385</x:v>
      </x:c>
      <x:c r="E91" s="21" t="n">
        <x:v>11.484375</x:v>
      </x:c>
      <x:c r="F91" s="17" t="n">
        <x:v>1.15322981082846</x:v>
      </x:c>
      <x:c r="G91" s="18" t="n">
        <x:f aca="0"/>
        <x:v>0.9916</x:v>
      </x:c>
      <x:c r="H91" s="18" t="n">
        <x:f aca="0"/>
        <x:v>1.7124148148</x:v>
      </x:c>
      <x:c r="I91" s="18" t="n">
        <x:f aca="0"/>
        <x:v>2401.64</x:v>
      </x:c>
      <x:c r="J91" s="18" t="n">
        <x:f aca="0"/>
        <x:v>4.6871335274</x:v>
      </x:c>
      <x:c r="K91" s="18" t="n">
        <x:f aca="0"/>
        <x:v>1.5174937319</x:v>
      </x:c>
      <x:c r="L91" s="22" t="n">
        <x:v>0.0060741687979538</x:v>
      </x:c>
      <x:c r="M91" s="22" t="n">
        <x:v>-0.0051255320997307</x:v>
      </x:c>
      <x:c r="N91" s="22" t="n">
        <x:v>0.093218308171579</x:v>
      </x:c>
      <x:c r="O91" s="22" t="n">
        <x:v>0.050255465338906</x:v>
      </x:c>
      <x:c r="P91" s="23" t="n">
        <x:v>0.058010020777675</x:v>
      </x:c>
      <x:c r="Q91" s="23" t="n">
        <x:v>0.058010020777675</x:v>
      </x:c>
      <x:c r="R91" s="22" t="n">
        <x:v>0.035700736443062</x:v>
      </x:c>
      <x:c r="S91" s="22" t="n">
        <x:v>0.035700736443062</x:v>
      </x:c>
      <x:c r="T91" s="20" t="n">
        <x:v>1.0401314619063124</x:v>
      </x:c>
      <x:c r="U91" s="18" t="n">
        <x:f aca="0"/>
        <x:v>1.4509</x:v>
      </x:c>
      <x:c r="V91" s="18" t="n">
        <x:f aca="0"/>
        <x:v>1.4552</x:v>
      </x:c>
      <x:c r="W91" s="76" t="n">
        <x:f>'2080回测'!$O$13*G91/$G$4+'2080回测'!$O$14*H91/$H$4+'2080回测'!$O$15*I91/$I$4+'2080回测'!$O$16*J91/$J$4+'2080回测'!$O$17*K91/$K$4</x:f>
        <x:v>0.9062754105993115</x:v>
      </x:c>
    </x:row>
    <x:row r="92" ht="13.800000190734863" hidden="0">
      <x:c r="A92" s="15" t="n">
        <x:v>43970</x:v>
      </x:c>
      <x:c r="B92" s="21" t="n">
        <x:v>23.265807243708</x:v>
      </x:c>
      <x:c r="C92" s="21" t="n">
        <x:v>17.309875141884</x:v>
      </x:c>
      <x:c r="D92" s="21" t="n">
        <x:v>18</x:v>
      </x:c>
      <x:c r="E92" s="21" t="n">
        <x:v>13.095703125</x:v>
      </x:c>
      <x:c r="F92" s="17" t="n">
        <x:v>1.17917846377648</x:v>
      </x:c>
      <x:c r="G92" s="18" t="n">
        <x:f aca="0"/>
        <x:v>0.9947</x:v>
      </x:c>
      <x:c r="H92" s="18" t="n">
        <x:f aca="0"/>
        <x:v>1.7222814815</x:v>
      </x:c>
      <x:c r="I92" s="18" t="n">
        <x:f aca="0"/>
        <x:v>2444.63</x:v>
      </x:c>
      <x:c r="J92" s="18" t="n">
        <x:f aca="0"/>
        <x:v>4.7510905151</x:v>
      </x:c>
      <x:c r="K92" s="18" t="n">
        <x:f aca="0"/>
        <x:v>1.5275901639</x:v>
      </x:c>
      <x:c r="L92" s="22" t="n">
        <x:v>0.0099904092071611</x:v>
      </x:c>
      <x:c r="M92" s="22" t="n">
        <x:v>-0.00043436712709577</x:v>
      </x:c>
      <x:c r="N92" s="22" t="n">
        <x:v>0.092978672417925</x:v>
      </x:c>
      <x:c r="O92" s="22" t="n">
        <x:v>0.053522070556613</x:v>
      </x:c>
      <x:c r="P92" s="23" t="n">
        <x:v>0.052633009360641</x:v>
      </x:c>
      <x:c r="Q92" s="23" t="n">
        <x:v>0.052633009360641</x:v>
      </x:c>
      <x:c r="R92" s="22" t="n">
        <x:v>0.029864445737307</x:v>
      </x:c>
      <x:c r="S92" s="22" t="n">
        <x:v>0.029864445737307</x:v>
      </x:c>
      <x:c r="T92" s="20" t="n">
        <x:v>1.0521687347333437</x:v>
      </x:c>
      <x:c r="U92" s="18" t="n">
        <x:f aca="0"/>
        <x:v>1.4499</x:v>
      </x:c>
      <x:c r="V92" s="18" t="n">
        <x:f aca="0"/>
        <x:v>1.4352</x:v>
      </x:c>
      <x:c r="W92" s="76" t="n">
        <x:f>'2080回测'!$O$13*G92/$G$4+'2080回测'!$O$14*H92/$H$4+'2080回测'!$O$15*I92/$I$4+'2080回测'!$O$16*J92/$J$4+'2080回测'!$O$17*K92/$K$4</x:f>
        <x:v>0.913523730264793</x:v>
      </x:c>
    </x:row>
    <x:row r="93" ht="13.800000190734863" hidden="0">
      <x:c r="A93" s="15" t="n">
        <x:v>43971</x:v>
      </x:c>
      <x:c r="B93" s="21" t="n">
        <x:v>22.283609576427</x:v>
      </x:c>
      <x:c r="C93" s="21" t="n">
        <x:v>15.039727582293</x:v>
      </x:c>
      <x:c r="D93" s="21" t="n">
        <x:v>15.615384615385</x:v>
      </x:c>
      <x:c r="E93" s="21" t="n">
        <x:v>11.85546875</x:v>
      </x:c>
      <x:c r="F93" s="17" t="n">
        <x:v>1.16198547631026</x:v>
      </x:c>
      <x:c r="G93" s="18" t="n">
        <x:f aca="0"/>
        <x:v>0.99</x:v>
      </x:c>
      <x:c r="H93" s="18" t="n">
        <x:f aca="0"/>
        <x:v>1.7102222222</x:v>
      </x:c>
      <x:c r="I93" s="18" t="n">
        <x:f aca="0"/>
        <x:v>2426.23</x:v>
      </x:c>
      <x:c r="J93" s="18" t="n">
        <x:f aca="0"/>
        <x:v>4.7373854463</x:v>
      </x:c>
      <x:c r="K93" s="18" t="n">
        <x:f aca="0"/>
        <x:v>1.5134551591</x:v>
      </x:c>
      <x:c r="L93" s="22" t="n">
        <x:v>0.019021739130435</x:v>
      </x:c>
      <x:c r="M93" s="22" t="n">
        <x:v>0.0071236208843715</x:v>
      </x:c>
      <x:c r="N93" s="22" t="n">
        <x:v>0.10496046010065</x:v>
      </x:c>
      <x:c r="O93" s="22" t="n">
        <x:v>0.066672250606814</x:v>
      </x:c>
      <x:c r="P93" s="23" t="n">
        <x:v>0.066384769050228</x:v>
      </x:c>
      <x:c r="Q93" s="23" t="n">
        <x:v>0.066384769050228</x:v>
      </x:c>
      <x:c r="R93" s="22" t="n">
        <x:v>0.043401134522012</x:v>
      </x:c>
      <x:c r="S93" s="22" t="n">
        <x:v>0.043401134522012</x:v>
      </x:c>
      <x:c r="T93" s="20" t="n">
        <x:v>1.041323467888231</x:v>
      </x:c>
      <x:c r="U93" s="18" t="n">
        <x:f aca="0"/>
        <x:v>1.4503</x:v>
      </x:c>
      <x:c r="V93" s="18" t="n">
        <x:f aca="0"/>
        <x:v>1.4503</x:v>
      </x:c>
      <x:c r="W93" s="76" t="n">
        <x:f>'2080回测'!$O$13*G93/$G$4+'2080回测'!$O$14*H93/$H$4+'2080回测'!$O$15*I93/$I$4+'2080回测'!$O$16*J93/$J$4+'2080回测'!$O$17*K93/$K$4</x:f>
        <x:v>0.9078240562184549</x:v>
      </x:c>
    </x:row>
    <x:row r="94" ht="13.800000190734863" hidden="0">
      <x:c r="A94" s="15" t="n">
        <x:v>43972</x:v>
      </x:c>
      <x:c r="B94" s="21" t="n">
        <x:v>20.196439533456</x:v>
      </x:c>
      <x:c r="C94" s="21" t="n">
        <x:v>12.315550510783</x:v>
      </x:c>
      <x:c r="D94" s="21" t="n">
        <x:v>11.846153846154</x:v>
      </x:c>
      <x:c r="E94" s="21" t="n">
        <x:v>10.546875</x:v>
      </x:c>
      <x:c r="F94" s="17" t="n">
        <x:v>1.13726254722598</x:v>
      </x:c>
      <x:c r="G94" s="18" t="n">
        <x:f aca="0"/>
        <x:v>0.9884</x:v>
      </x:c>
      <x:c r="H94" s="18" t="n">
        <x:f aca="0"/>
        <x:v>1.7014518519</x:v>
      </x:c>
      <x:c r="I94" s="18" t="n">
        <x:f aca="0"/>
        <x:v>2412.48</x:v>
      </x:c>
      <x:c r="J94" s="18" t="n">
        <x:f aca="0"/>
        <x:v>4.7328170901</x:v>
      </x:c>
      <x:c r="K94" s="18" t="n">
        <x:f aca="0"/>
        <x:v>1.5084069431</x:v>
      </x:c>
      <x:c r="L94" s="22" t="n">
        <x:v>0.013666879795396</x:v>
      </x:c>
      <x:c r="M94" s="22" t="n">
        <x:v>-0.00043436712709577</x:v>
      </x:c>
      <x:c r="N94" s="22" t="n">
        <x:v>0.092379583033789</x:v>
      </x:c>
      <x:c r="O94" s="22" t="n">
        <x:v>0.051176815540387</x:v>
      </x:c>
      <x:c r="P94" s="23" t="n">
        <x:v>0.053674587522653</x:v>
      </x:c>
      <x:c r="Q94" s="23" t="n">
        <x:v>0.053674587522653</x:v>
      </x:c>
      <x:c r="R94" s="22" t="n">
        <x:v>0.033224828409033</x:v>
      </x:c>
      <x:c r="S94" s="22" t="n">
        <x:v>0.033224828409033</x:v>
      </x:c>
      <x:c r="T94" s="20" t="n">
        <x:v>1.0315383985952677</x:v>
      </x:c>
      <x:c r="U94" s="18" t="n">
        <x:f aca="0"/>
        <x:v>1.4505</x:v>
      </x:c>
      <x:c r="V94" s="18" t="n">
        <x:f aca="0"/>
        <x:v>1.4339</x:v>
      </x:c>
      <x:c r="W94" s="76" t="n">
        <x:f>'2080回测'!$O$13*G94/$G$4+'2080回测'!$O$14*H94/$H$4+'2080回测'!$O$15*I94/$I$4+'2080回测'!$O$16*J94/$J$4+'2080回测'!$O$17*K94/$K$4</x:f>
        <x:v>0.9046362556936879</x:v>
      </x:c>
    </x:row>
    <x:row r="95" ht="13.800000190734863" hidden="0">
      <x:c r="A95" s="15" t="n">
        <x:v>43973</x:v>
      </x:c>
      <x:c r="B95" s="21" t="n">
        <x:v>17.67955801105</x:v>
      </x:c>
      <x:c r="C95" s="21" t="n">
        <x:v>10.272417707151</x:v>
      </x:c>
      <x:c r="D95" s="21" t="n">
        <x:v>9.6153846153846</x:v>
      </x:c>
      <x:c r="E95" s="21" t="n">
        <x:v>8.955078125</x:v>
      </x:c>
      <x:c r="F95" s="17" t="n">
        <x:v>1.11630609614646</x:v>
      </x:c>
      <x:c r="G95" s="18" t="n">
        <x:f aca="0"/>
        <x:v>0.9719</x:v>
      </x:c>
      <x:c r="H95" s="18" t="n">
        <x:f aca="0"/>
        <x:v>1.6751407407</x:v>
      </x:c>
      <x:c r="I95" s="18" t="n">
        <x:f aca="0"/>
        <x:v>2302.56</x:v>
      </x:c>
      <x:c r="J95" s="18" t="n">
        <x:f aca="0"/>
        <x:v>4.6414499648</x:v>
      </x:c>
      <x:c r="K95" s="18" t="n">
        <x:f aca="0"/>
        <x:v>1.4902333655</x:v>
      </x:c>
      <x:c r="L95" s="22" t="n">
        <x:v>0.0089514066496163</x:v>
      </x:c>
      <x:c r="M95" s="22" t="n">
        <x:v>-0.0040830509947007</x:v>
      </x:c>
      <x:c r="N95" s="22" t="n">
        <x:v>0.083632878025401</x:v>
      </x:c>
      <x:c r="O95" s="22" t="n">
        <x:v>0.043973532132961</x:v>
      </x:c>
      <x:c r="P95" s="23" t="n">
        <x:v>0.04034594370107</x:v>
      </x:c>
      <x:c r="Q95" s="23" t="n">
        <x:v>0.04034594370107</x:v>
      </x:c>
      <x:c r="R95" s="22" t="n">
        <x:v>0.019570267773362</x:v>
      </x:c>
      <x:c r="S95" s="22" t="n">
        <x:v>0.019570267773362</x:v>
      </x:c>
      <x:c r="T95" s="20" t="n">
        <x:v>1.0125818824879915</x:v>
      </x:c>
      <x:c r="U95" s="18" t="n">
        <x:f aca="0"/>
        <x:v>1.4533</x:v>
      </x:c>
      <x:c r="V95" s="18" t="n">
        <x:f aca="0"/>
        <x:v>1.4331</x:v>
      </x:c>
      <x:c r="W95" s="76" t="n">
        <x:f>'2080回测'!$O$13*G95/$G$4+'2080回测'!$O$14*H95/$H$4+'2080回测'!$O$15*I95/$I$4+'2080回测'!$O$16*J95/$J$4+'2080回测'!$O$17*K95/$K$4</x:f>
        <x:v>0.8855766567404715</x:v>
      </x:c>
    </x:row>
    <x:row r="96" ht="13.800000190734863" hidden="0">
      <x:c r="A96" s="15" t="n">
        <x:v>43976</x:v>
      </x:c>
      <x:c r="B96" s="21" t="n">
        <x:v>16.267648864334</x:v>
      </x:c>
      <x:c r="C96" s="21" t="n">
        <x:v>9.3076049943246</x:v>
      </x:c>
      <x:c r="D96" s="21" t="n">
        <x:v>7.8461538461538</x:v>
      </x:c>
      <x:c r="E96" s="21" t="n">
        <x:v>8.857421875</x:v>
      </x:c>
      <x:c r="F96" s="17" t="n">
        <x:v>1.10569707394953</x:v>
      </x:c>
      <x:c r="G96" s="18" t="n">
        <x:f aca="0"/>
        <x:v>0.9752</x:v>
      </x:c>
      <x:c r="H96" s="18" t="n">
        <x:f aca="0"/>
        <x:v>1.6828148148</x:v>
      </x:c>
      <x:c r="I96" s="18" t="n">
        <x:f aca="0"/>
        <x:v>2306.99</x:v>
      </x:c>
      <x:c r="J96" s="18" t="n">
        <x:f aca="0"/>
        <x:v>4.646018321</x:v>
      </x:c>
      <x:c r="K96" s="18" t="n">
        <x:f aca="0"/>
        <x:v>1.4952815815</x:v>
      </x:c>
      <x:c r="L96" s="22" t="n">
        <x:v>-0.012867647058824</x:v>
      </x:c>
      <x:c r="M96" s="22" t="n">
        <x:v>-0.025019546520719</x:v>
      </x:c>
      <x:c r="N96" s="22" t="n">
        <x:v>0.066618739515936</x:v>
      </x:c>
      <x:c r="O96" s="22" t="n">
        <x:v>0.025965323768724</x:v>
      </x:c>
      <x:c r="P96" s="23" t="n">
        <x:v>0.021009970661212</x:v>
      </x:c>
      <x:c r="Q96" s="23" t="n">
        <x:v>0.021009970661212</x:v>
      </x:c>
      <x:c r="R96" s="22" t="n">
        <x:v>0.0019691244381955</x:v>
      </x:c>
      <x:c r="S96" s="22" t="n">
        <x:v>0.0019691244381955</x:v>
      </x:c>
      <x:c r="T96" s="20" t="n">
        <x:v>1.0129750784283373</x:v>
      </x:c>
      <x:c r="U96" s="18" t="n">
        <x:f aca="0"/>
        <x:v>1.4521</x:v>
      </x:c>
      <x:c r="V96" s="18" t="n">
        <x:f aca="0"/>
        <x:v>1.431</x:v>
      </x:c>
      <x:c r="W96" s="76" t="n">
        <x:f>'2080回测'!$O$13*G96/$G$4+'2080回测'!$O$14*H96/$H$4+'2080回测'!$O$15*I96/$I$4+'2080回测'!$O$16*J96/$J$4+'2080回测'!$O$17*K96/$K$4</x:f>
        <x:v>0.8884512585446785</x:v>
      </x:c>
    </x:row>
    <x:row r="97" ht="13.800000190734863" hidden="0">
      <x:c r="A97" s="15" t="n">
        <x:v>43977</x:v>
      </x:c>
      <x:c r="B97" s="21" t="n">
        <x:v>19.152854511971</x:v>
      </x:c>
      <x:c r="C97" s="21" t="n">
        <x:v>12.599318955732</x:v>
      </x:c>
      <x:c r="D97" s="21" t="n">
        <x:v>11.538461538462</x:v>
      </x:c>
      <x:c r="E97" s="21" t="n">
        <x:v>10.888671875</x:v>
      </x:c>
      <x:c r="F97" s="17" t="n">
        <x:v>1.13544826720291</x:v>
      </x:c>
      <x:c r="G97" s="18" t="n">
        <x:f aca="0"/>
        <x:v>0.9778</x:v>
      </x:c>
      <x:c r="H97" s="18" t="n">
        <x:f aca="0"/>
        <x:v>1.6948740741</x:v>
      </x:c>
      <x:c r="I97" s="18" t="n">
        <x:f aca="0"/>
        <x:v>2332.96</x:v>
      </x:c>
      <x:c r="J97" s="18" t="n">
        <x:f aca="0"/>
        <x:v>4.6917018837</x:v>
      </x:c>
      <x:c r="K97" s="18" t="n">
        <x:f aca="0"/>
        <x:v>1.5195130183</x:v>
      </x:c>
      <x:c r="L97" s="22" t="n">
        <x:v>-0.011429028132992</x:v>
      </x:c>
      <x:c r="M97" s="22" t="n">
        <x:v>-0.021110242376857</x:v>
      </x:c>
      <x:c r="N97" s="22" t="n">
        <x:v>0.066139468008627</x:v>
      </x:c>
      <x:c r="O97" s="22" t="n">
        <x:v>0.027389228583468</x:v>
      </x:c>
      <x:c r="P97" s="23" t="n">
        <x:v>0.018850112797966</x:v>
      </x:c>
      <x:c r="Q97" s="23" t="n">
        <x:v>0.018850112797966</x:v>
      </x:c>
      <x:c r="R97" s="22" t="n">
        <x:v>0.0025554878742601</x:v>
      </x:c>
      <x:c r="S97" s="22" t="n">
        <x:v>0.0025554878742601</x:v>
      </x:c>
      <x:c r="T97" s="20" t="n">
        <x:v>1.032412818121095</x:v>
      </x:c>
      <x:c r="U97" s="18" t="n">
        <x:f aca="0"/>
        <x:v>1.4493</x:v>
      </x:c>
      <x:c r="V97" s="18" t="n">
        <x:f aca="0"/>
        <x:v>1.4374</x:v>
      </x:c>
      <x:c r="W97" s="76" t="n">
        <x:f>'2080回测'!$O$13*G97/$G$4+'2080回测'!$O$14*H97/$H$4+'2080回测'!$O$15*I97/$I$4+'2080回测'!$O$16*J97/$J$4+'2080回测'!$O$17*K97/$K$4</x:f>
        <x:v>0.8954303396369153</x:v>
      </x:c>
    </x:row>
    <x:row r="98" ht="13.800000190734863" hidden="0">
      <x:c r="A98" s="15" t="n">
        <x:v>43978</x:v>
      </x:c>
      <x:c r="B98" s="21" t="n">
        <x:v>17.92510742787</x:v>
      </x:c>
      <x:c r="C98" s="21" t="n">
        <x:v>10.49943246311</x:v>
      </x:c>
      <x:c r="D98" s="21" t="n">
        <x:v>9</x:v>
      </x:c>
      <x:c r="E98" s="21" t="n">
        <x:v>9.404296875</x:v>
      </x:c>
      <x:c r="F98" s="17" t="n">
        <x:v>1.11707209191495</x:v>
      </x:c>
      <x:c r="G98" s="18" t="n">
        <x:f aca="0"/>
        <x:v>0.9809</x:v>
      </x:c>
      <x:c r="H98" s="18" t="n">
        <x:f aca="0"/>
        <x:v>1.7025481481</x:v>
      </x:c>
      <x:c r="I98" s="18" t="n">
        <x:f aca="0"/>
        <x:v>2338.15</x:v>
      </x:c>
      <x:c r="J98" s="18" t="n">
        <x:f aca="0"/>
        <x:v>4.6917018837</x:v>
      </x:c>
      <x:c r="K98" s="18" t="n">
        <x:f aca="0"/>
        <x:v>1.5235515911</x:v>
      </x:c>
      <x:c r="L98" s="22" t="n">
        <x:v>-0.00039961636828658</x:v>
      </x:c>
      <x:c r="M98" s="22" t="n">
        <x:v>-0.010077317348623</x:v>
      </x:c>
      <x:c r="N98" s="22" t="n">
        <x:v>0.086149053438773</x:v>
      </x:c>
      <x:c r="O98" s="22" t="n">
        <x:v>0.04548119612708</x:v>
      </x:c>
      <x:c r="P98" s="23" t="n">
        <x:v>0.043383180951146</x:v>
      </x:c>
      <x:c r="Q98" s="23" t="n">
        <x:v>0.043383180951146</x:v>
      </x:c>
      <x:c r="R98" s="22" t="n">
        <x:v>0.025691433608762</x:v>
      </x:c>
      <x:c r="S98" s="22" t="n">
        <x:v>0.025691433608762</x:v>
      </x:c>
      <x:c r="T98" s="20" t="n">
        <x:v>1.0243525842255334</x:v>
      </x:c>
      <x:c r="U98" s="18" t="n">
        <x:f aca="0"/>
        <x:v>1.4476</x:v>
      </x:c>
      <x:c r="V98" s="18" t="n">
        <x:f aca="0"/>
        <x:v>1.4259</x:v>
      </x:c>
      <x:c r="W98" s="76" t="n">
        <x:f>'2080回测'!$O$13*G98/$G$4+'2080回测'!$O$14*H98/$H$4+'2080回测'!$O$15*I98/$I$4+'2080回测'!$O$16*J98/$J$4+'2080回测'!$O$17*K98/$K$4</x:f>
        <x:v>0.8981347731284215</x:v>
      </x:c>
    </x:row>
    <x:row r="99" ht="13.800000190734863" hidden="0">
      <x:c r="A99" s="15" t="n">
        <x:v>43979</x:v>
      </x:c>
      <x:c r="B99" s="21" t="n">
        <x:v>18.232044198895</x:v>
      </x:c>
      <x:c r="C99" s="21" t="n">
        <x:v>10.102156640182</x:v>
      </x:c>
      <x:c r="D99" s="21" t="n">
        <x:v>8.7692307692308</x:v>
      </x:c>
      <x:c r="E99" s="21" t="n">
        <x:v>9.2578125</x:v>
      </x:c>
      <x:c r="F99" s="17" t="n">
        <x:v>1.11590311027077</x:v>
      </x:c>
      <x:c r="G99" s="18" t="n">
        <x:f aca="0"/>
        <x:v>0.9868</x:v>
      </x:c>
      <x:c r="H99" s="18" t="n">
        <x:f aca="0"/>
        <x:v>1.7025481481</x:v>
      </x:c>
      <x:c r="I99" s="18" t="n">
        <x:f aca="0"/>
        <x:v>2327.1</x:v>
      </x:c>
      <x:c r="J99" s="18" t="n">
        <x:f aca="0"/>
        <x:v>4.6917018837</x:v>
      </x:c>
      <x:c r="K99" s="18" t="n">
        <x:f aca="0"/>
        <x:v>1.5275901639</x:v>
      </x:c>
      <x:c r="L99" s="22" t="n">
        <x:v>-0.0080722506393862</x:v>
      </x:c>
      <x:c r="M99" s="22" t="n">
        <x:v>-0.016853444531318</x:v>
      </x:c>
      <x:c r="N99" s="22" t="n">
        <x:v>0.069614186436616</x:v>
      </x:c>
      <x:c r="O99" s="22" t="n">
        <x:v>0.031242147593813</x:v>
      </x:c>
      <x:c r="P99" s="23" t="n">
        <x:v>0.0368330132047</x:v>
      </x:c>
      <x:c r="Q99" s="23" t="n">
        <x:v>0.0368330132047</x:v>
      </x:c>
      <x:c r="R99" s="22" t="n">
        <x:v>0.022612004267571</x:v>
      </x:c>
      <x:c r="S99" s="22" t="n">
        <x:v>0.022612004267571</x:v>
      </x:c>
      <x:c r="T99" s="20" t="n">
        <x:v>1.023883757189369</x:v>
      </x:c>
      <x:c r="U99" s="18" t="n">
        <x:f aca="0"/>
        <x:v>1.4471</x:v>
      </x:c>
      <x:c r="V99" s="18" t="n">
        <x:f aca="0"/>
        <x:v>1.4339</x:v>
      </x:c>
      <x:c r="W99" s="76" t="n">
        <x:f>'2080回测'!$O$13*G99/$G$4+'2080回测'!$O$14*H99/$H$4+'2080回测'!$O$15*I99/$I$4+'2080回测'!$O$16*J99/$J$4+'2080回测'!$O$17*K99/$K$4</x:f>
        <x:v>0.8993279608911734</x:v>
      </x:c>
    </x:row>
    <x:row r="100" ht="13.800000190734863" hidden="0">
      <x:c r="A100" s="15" t="n">
        <x:v>43980</x:v>
      </x:c>
      <x:c r="B100" s="21" t="n">
        <x:v>19.03007980356</x:v>
      </x:c>
      <x:c r="C100" s="21" t="n">
        <x:v>11.180476730988</x:v>
      </x:c>
      <x:c r="D100" s="21" t="n">
        <x:v>8.7692307692308</x:v>
      </x:c>
      <x:c r="E100" s="21" t="n">
        <x:v>9.794921875</x:v>
      </x:c>
      <x:c r="F100" s="17" t="n">
        <x:v>1.12193677294695</x:v>
      </x:c>
      <x:c r="G100" s="18" t="n">
        <x:f aca="0"/>
        <x:v>0.9809</x:v>
      </x:c>
      <x:c r="H100" s="18" t="n">
        <x:f aca="0"/>
        <x:v>1.6959703704</x:v>
      </x:c>
      <x:c r="I100" s="18" t="n">
        <x:f aca="0"/>
        <x:v>2324.05</x:v>
      </x:c>
      <x:c r="J100" s="18" t="n">
        <x:f aca="0"/>
        <x:v>4.7008385962</x:v>
      </x:c>
      <x:c r="K100" s="18" t="n">
        <x:f aca="0"/>
        <x:v>1.5407155256</x:v>
      </x:c>
      <x:c r="L100" s="22" t="n">
        <x:v>-0.005514705882353</x:v>
      </x:c>
      <x:c r="M100" s="22" t="n">
        <x:v>-0.013291634089132</x:v>
      </x:c>
      <x:c r="N100" s="22" t="n">
        <x:v>0.070692547328061</x:v>
      </x:c>
      <x:c r="O100" s="22" t="n">
        <x:v>0.035765139499007</x:v>
      </x:c>
      <x:c r="P100" s="23" t="n">
        <x:v>0.034469725615063</x:v>
      </x:c>
      <x:c r="Q100" s="23" t="n">
        <x:v>0.034469725615063</x:v>
      </x:c>
      <x:c r="R100" s="22" t="n">
        <x:v>0.017239629714622</x:v>
      </x:c>
      <x:c r="S100" s="22" t="n">
        <x:v>0.017239629714622</x:v>
      </x:c>
      <x:c r="T100" s="20" t="n">
        <x:v>1.0313174961771674</x:v>
      </x:c>
      <x:c r="U100" s="18" t="n">
        <x:f aca="0"/>
        <x:v>1.4469</x:v>
      </x:c>
      <x:c r="V100" s="18" t="n">
        <x:f aca="0"/>
        <x:v>1.4328</x:v>
      </x:c>
      <x:c r="W100" s="76" t="n">
        <x:f>'2080回测'!$O$13*G100/$G$4+'2080回测'!$O$14*H100/$H$4+'2080回测'!$O$15*I100/$I$4+'2080回测'!$O$16*J100/$J$4+'2080回测'!$O$17*K100/$K$4</x:f>
        <x:v>0.8975654131604078</x:v>
      </x:c>
    </x:row>
    <x:row r="101" ht="13.800000190734863" hidden="0">
      <x:c r="A101" s="15" t="n">
        <x:v>43983</x:v>
      </x:c>
      <x:c r="B101" s="21" t="n">
        <x:v>23.449969306323</x:v>
      </x:c>
      <x:c r="C101" s="21" t="n">
        <x:v>15.66401816118</x:v>
      </x:c>
      <x:c r="D101" s="21" t="n">
        <x:v>15.384615384615</x:v>
      </x:c>
      <x:c r="E101" s="21" t="n">
        <x:v>13.330078125</x:v>
      </x:c>
      <x:c r="F101" s="17" t="n">
        <x:v>1.1695717024428</x:v>
      </x:c>
      <x:c r="G101" s="18" t="n">
        <x:f aca="0"/>
        <x:v>0.9978</x:v>
      </x:c>
      <x:c r="H101" s="18" t="n">
        <x:f aca="0"/>
        <x:v>1.727762963</x:v>
      </x:c>
      <x:c r="I101" s="18" t="n">
        <x:f aca="0"/>
        <x:v>2387.19</x:v>
      </x:c>
      <x:c r="J101" s="18" t="n">
        <x:f aca="0"/>
        <x:v>4.7785006527</x:v>
      </x:c>
      <x:c r="K101" s="18" t="n">
        <x:f aca="0"/>
        <x:v>1.5649469624</x:v>
      </x:c>
      <x:c r="L101" s="22" t="n">
        <x:v>-0.0022378516624042</x:v>
      </x:c>
      <x:c r="M101" s="22" t="n">
        <x:v>-0.0087742159673356</x:v>
      </x:c>
      <x:c r="N101" s="22" t="n">
        <x:v>0.079079798705967</x:v>
      </x:c>
      <x:c r="O101" s="22" t="n">
        <x:v>0.042298350011584</x:v>
      </x:c>
      <x:c r="P101" s="23" t="n">
        <x:v>0.044793573165455</x:v>
      </x:c>
      <x:c r="Q101" s="23" t="n">
        <x:v>0.044793573165455</x:v>
      </x:c>
      <x:c r="R101" s="22" t="n">
        <x:v>0.025293370999309</x:v>
      </x:c>
      <x:c r="S101" s="22" t="n">
        <x:v>0.025293370999309</x:v>
      </x:c>
      <x:c r="T101" s="20" t="n">
        <x:v>1.0604189344746242</x:v>
      </x:c>
      <x:c r="U101" s="18" t="n">
        <x:f aca="0"/>
        <x:v>1.4463</x:v>
      </x:c>
      <x:c r="V101" s="18" t="n">
        <x:f aca="0"/>
        <x:v>1.4474</x:v>
      </x:c>
      <x:c r="W101" s="76" t="n">
        <x:f>'2080回测'!$O$13*G101/$G$4+'2080回测'!$O$14*H101/$H$4+'2080回测'!$O$15*I101/$I$4+'2080回测'!$O$16*J101/$J$4+'2080回测'!$O$17*K101/$K$4</x:f>
        <x:v>0.9147134375469663</x:v>
      </x:c>
    </x:row>
    <x:row r="102" ht="13.800000190734863" hidden="0">
      <x:c r="A102" s="15" t="n">
        <x:v>43984</x:v>
      </x:c>
      <x:c r="B102" s="21" t="n">
        <x:v>24.248004910988</x:v>
      </x:c>
      <x:c r="C102" s="21" t="n">
        <x:v>14.869466515323</x:v>
      </x:c>
      <x:c r="D102" s="21" t="n">
        <x:v>17.076923076923</x:v>
      </x:c>
      <x:c r="E102" s="21" t="n">
        <x:v>12.890625</x:v>
      </x:c>
      <x:c r="F102" s="17" t="n">
        <x:v>1.17271254875809</x:v>
      </x:c>
      <x:c r="G102" s="18" t="n">
        <x:f aca="0"/>
        <x:v>1.0029</x:v>
      </x:c>
      <x:c r="H102" s="18" t="n">
        <x:f aca="0"/>
        <x:v>1.7321481481</x:v>
      </x:c>
      <x:c r="I102" s="18" t="n">
        <x:f aca="0"/>
        <x:v>2403.93</x:v>
      </x:c>
      <x:c r="J102" s="18" t="n">
        <x:f aca="0"/>
        <x:v>4.8104791465</x:v>
      </x:c>
      <x:c r="K102" s="18" t="n">
        <x:f aca="0"/>
        <x:v>1.5588891032</x:v>
      </x:c>
      <x:c r="L102" s="22" t="n">
        <x:v>0.024376598465473</x:v>
      </x:c>
      <x:c r="M102" s="22" t="n">
        <x:v>0.016679697680479</x:v>
      </x:c>
      <x:c r="N102" s="22" t="n">
        <x:v>0.10687754612988</x:v>
      </x:c>
      <x:c r="O102" s="22" t="n">
        <x:v>0.070357651412738</x:v>
      </x:c>
      <x:c r="P102" s="23" t="n">
        <x:v>0.076657045144155</x:v>
      </x:c>
      <x:c r="Q102" s="23" t="n">
        <x:v>0.076657045144155</x:v>
      </x:c>
      <x:c r="R102" s="22" t="n">
        <x:v>0.055872945910057</x:v>
      </x:c>
      <x:c r="S102" s="22" t="n">
        <x:v>0.055872945910057</x:v>
      </x:c>
      <x:c r="T102" s="20" t="n">
        <x:v>1.061788235431227</x:v>
      </x:c>
      <x:c r="U102" s="18" t="n">
        <x:f aca="0"/>
        <x:v>1.4401</x:v>
      </x:c>
      <x:c r="V102" s="18" t="n">
        <x:f aca="0"/>
        <x:v>1.4433</x:v>
      </x:c>
      <x:c r="W102" s="76" t="n">
        <x:f>'2080回测'!$O$13*G102/$G$4+'2080回测'!$O$14*H102/$H$4+'2080回测'!$O$15*I102/$I$4+'2080回测'!$O$16*J102/$J$4+'2080回测'!$O$17*K102/$K$4</x:f>
        <x:v>0.9181343484772612</x:v>
      </x:c>
    </x:row>
    <x:row r="103" ht="13.800000190734863" hidden="0">
      <x:c r="A103" s="15" t="n">
        <x:v>43985</x:v>
      </x:c>
      <x:c r="B103" s="21" t="n">
        <x:v>24.616329036219</x:v>
      </x:c>
      <x:c r="C103" s="21" t="n">
        <x:v>14.585698070375</x:v>
      </x:c>
      <x:c r="D103" s="21" t="n">
        <x:v>17.923076923077</x:v>
      </x:c>
      <x:c r="E103" s="21" t="n">
        <x:v>13.037109375</x:v>
      </x:c>
      <x:c r="F103" s="17" t="n">
        <x:v>1.17540553351168</x:v>
      </x:c>
      <x:c r="G103" s="18" t="n">
        <x:f aca="0"/>
        <x:v>1.0014</x:v>
      </x:c>
      <x:c r="H103" s="18" t="n">
        <x:f aca="0"/>
        <x:v>1.7332444444</x:v>
      </x:c>
      <x:c r="I103" s="18" t="n">
        <x:f aca="0"/>
        <x:v>2427.76</x:v>
      </x:c>
      <x:c r="J103" s="18" t="n">
        <x:f aca="0"/>
        <x:v>4.801342434</x:v>
      </x:c>
      <x:c r="K103" s="18" t="n">
        <x:f aca="0"/>
        <x:v>1.55787946</x:v>
      </x:c>
      <x:c r="L103" s="22" t="n">
        <x:v>0.027653452685422</x:v>
      </x:c>
      <x:c r="M103" s="22" t="n">
        <x:v>0.017548431934671</x:v>
      </x:c>
      <x:c r="N103" s="22" t="n">
        <x:v>0.1052000958543</x:v>
      </x:c>
      <x:c r="O103" s="22" t="n">
        <x:v>0.067258564399453</x:v>
      </x:c>
      <x:c r="P103" s="23" t="n">
        <x:v>0.078282866295206</x:v>
      </x:c>
      <x:c r="Q103" s="23" t="n">
        <x:v>0.078282866295206</x:v>
      </x:c>
      <x:c r="R103" s="22" t="n">
        <x:v>0.060039802992779</x:v>
      </x:c>
      <x:c r="S103" s="22" t="n">
        <x:v>0.060039802992779</x:v>
      </x:c>
      <x:c r="T103" s="20" t="n">
        <x:v>1.062296061397558</x:v>
      </x:c>
      <x:c r="U103" s="18" t="n">
        <x:f aca="0"/>
        <x:v>1.4355</x:v>
      </x:c>
      <x:c r="V103" s="18" t="n">
        <x:f aca="0"/>
        <x:v>1.4304</x:v>
      </x:c>
      <x:c r="W103" s="76" t="n">
        <x:f>'2080回测'!$O$13*G103/$G$4+'2080回测'!$O$14*H103/$H$4+'2080回测'!$O$15*I103/$I$4+'2080回测'!$O$16*J103/$J$4+'2080回测'!$O$17*K103/$K$4</x:f>
        <x:v>0.9191900232203065</x:v>
      </x:c>
    </x:row>
    <x:row r="104" ht="13.800000190734863" hidden="0">
      <x:c r="A104" s="15" t="n">
        <x:v>43986</x:v>
      </x:c>
      <x:c r="B104" s="21" t="n">
        <x:v>24.063842848373</x:v>
      </x:c>
      <x:c r="C104" s="21" t="n">
        <x:v>14.245175936436</x:v>
      </x:c>
      <x:c r="D104" s="21" t="n">
        <x:v>18</x:v>
      </x:c>
      <x:c r="E104" s="21" t="n">
        <x:v>13.06640625</x:v>
      </x:c>
      <x:c r="F104" s="17" t="n">
        <x:v>1.17343856258702</x:v>
      </x:c>
      <x:c r="G104" s="18" t="n">
        <x:f aca="0"/>
        <x:v>1.0037</x:v>
      </x:c>
      <x:c r="H104" s="18" t="n">
        <x:f aca="0"/>
        <x:v>1.7387259259</x:v>
      </x:c>
      <x:c r="I104" s="18" t="n">
        <x:f aca="0"/>
        <x:v>2416.08</x:v>
      </x:c>
      <x:c r="J104" s="18" t="n">
        <x:f aca="0"/>
        <x:v>4.8104791465</x:v>
      </x:c>
      <x:c r="K104" s="18" t="n">
        <x:f aca="0"/>
        <x:v>1.5639373192</x:v>
      </x:c>
      <x:c r="L104" s="22" t="n">
        <x:v>0.02829283887468</x:v>
      </x:c>
      <x:c r="M104" s="22" t="n">
        <x:v>0.017287811658414</x:v>
      </x:c>
      <x:c r="N104" s="22" t="n">
        <x:v>0.10496046010065</x:v>
      </x:c>
      <x:c r="O104" s="22" t="n">
        <x:v>0.068263673703144</x:v>
      </x:c>
      <x:c r="P104" s="23" t="n">
        <x:v>0.076810178779253</x:v>
      </x:c>
      <x:c r="Q104" s="23" t="n">
        <x:v>0.076810178779253</x:v>
      </x:c>
      <x:c r="R104" s="22" t="n">
        <x:v>0.062971674642535</x:v>
      </x:c>
      <x:c r="S104" s="22" t="n">
        <x:v>0.062971674642535</x:v>
      </x:c>
      <x:c r="T104" s="20" t="n">
        <x:v>1.062638035161462</x:v>
      </x:c>
      <x:c r="U104" s="18" t="n">
        <x:f aca="0"/>
        <x:v>1.433</x:v>
      </x:c>
      <x:c r="V104" s="18" t="n">
        <x:f aca="0"/>
        <x:v>1.4179</x:v>
      </x:c>
      <x:c r="W104" s="76" t="n">
        <x:f>'2080回测'!$O$13*G104/$G$4+'2080回测'!$O$14*H104/$H$4+'2080回测'!$O$15*I104/$I$4+'2080回测'!$O$16*J104/$J$4+'2080回测'!$O$17*K104/$K$4</x:f>
        <x:v>0.9205539184438698</x:v>
      </x:c>
    </x:row>
    <x:row r="105" ht="13.800000190734863" hidden="0">
      <x:c r="A105" s="15" t="n">
        <x:v>43987</x:v>
      </x:c>
      <x:c r="B105" s="21" t="n">
        <x:v>24.861878453039</x:v>
      </x:c>
      <x:c r="C105" s="21" t="n">
        <x:v>14.812712826334</x:v>
      </x:c>
      <x:c r="D105" s="21" t="n">
        <x:v>18.538461538462</x:v>
      </x:c>
      <x:c r="E105" s="21" t="n">
        <x:v>14.287109375</x:v>
      </x:c>
      <x:c r="F105" s="17" t="n">
        <x:v>1.18125040548209</x:v>
      </x:c>
      <x:c r="G105" s="18" t="n">
        <x:f aca="0"/>
        <x:v>1.0031</x:v>
      </x:c>
      <x:c r="H105" s="18" t="n">
        <x:f aca="0"/>
        <x:v>1.7332444444</x:v>
      </x:c>
      <x:c r="I105" s="18" t="n">
        <x:f aca="0"/>
        <x:v>2458.97</x:v>
      </x:c>
      <x:c r="J105" s="18" t="n">
        <x:f aca="0"/>
        <x:v>4.8196158591</x:v>
      </x:c>
      <x:c r="K105" s="18" t="n">
        <x:f aca="0"/>
        <x:v>1.562927676</x:v>
      </x:c>
      <x:c r="L105" s="22" t="n">
        <x:v>0.028212915601023</x:v>
      </x:c>
      <x:c r="M105" s="22" t="n">
        <x:v>0.015463469724611</x:v>
      </x:c>
      <x:c r="N105" s="22" t="n">
        <x:v>0.10376228133237</x:v>
      </x:c>
      <x:c r="O105" s="22" t="n">
        <x:v>0.065499623098701</x:v>
      </x:c>
      <x:c r="P105" s="23" t="n">
        <x:v>0.078988538418939</x:v>
      </x:c>
      <x:c r="Q105" s="23" t="n">
        <x:v>0.078988538418939</x:v>
      </x:c>
      <x:c r="R105" s="22" t="n">
        <x:v>0.065094457348556</x:v>
      </x:c>
      <x:c r="S105" s="22" t="n">
        <x:v>0.065094457348556</x:v>
      </x:c>
      <x:c r="T105" s="20" t="n">
        <x:v>1.0644446146995736</x:v>
      </x:c>
      <x:c r="U105" s="18" t="n">
        <x:f aca="0"/>
        <x:v>1.4298</x:v>
      </x:c>
      <x:c r="V105" s="18" t="n">
        <x:f aca="0"/>
        <x:v>1.4181</x:v>
      </x:c>
      <x:c r="W105" s="76" t="n">
        <x:f>'2080回测'!$O$13*G105/$G$4+'2080回测'!$O$14*H105/$H$4+'2080回测'!$O$15*I105/$I$4+'2080回测'!$O$16*J105/$J$4+'2080回测'!$O$17*K105/$K$4</x:f>
        <x:v>0.9224207681151204</x:v>
      </x:c>
    </x:row>
    <x:row r="106" ht="13.800000190734863" hidden="0">
      <x:c r="A106" s="15" t="n">
        <x:v>43990</x:v>
      </x:c>
      <x:c r="B106" s="21" t="n">
        <x:v>24.677716390424</x:v>
      </x:c>
      <x:c r="C106" s="21" t="n">
        <x:v>14.472190692395</x:v>
      </x:c>
      <x:c r="D106" s="21" t="n">
        <x:v>19.461538461538</x:v>
      </x:c>
      <x:c r="E106" s="21" t="n">
        <x:v>13.984375</x:v>
      </x:c>
      <x:c r="F106" s="17" t="n">
        <x:v>1.18148955136089</x:v>
      </x:c>
      <x:c r="G106" s="18" t="n">
        <x:f aca="0"/>
        <x:v>1.0084</x:v>
      </x:c>
      <x:c r="H106" s="18" t="n">
        <x:f aca="0"/>
        <x:v>1.7343407407</x:v>
      </x:c>
      <x:c r="I106" s="18" t="n">
        <x:f aca="0"/>
        <x:v>2472.41</x:v>
      </x:c>
      <x:c r="J106" s="18" t="n">
        <x:f aca="0"/>
        <x:v>4.8607310655</x:v>
      </x:c>
      <x:c r="K106" s="18" t="n">
        <x:f aca="0"/>
        <x:v>1.5710048216</x:v>
      </x:c>
      <x:c r="L106" s="22" t="n">
        <x:v>0.032848465473146</x:v>
      </x:c>
      <x:c r="M106" s="22" t="n">
        <x:v>0.020849622100599</x:v>
      </x:c>
      <x:c r="N106" s="22" t="n">
        <x:v>0.1065180924994</x:v>
      </x:c>
      <x:c r="O106" s="22" t="n">
        <x:v>0.06608593689134</x:v>
      </x:c>
      <x:c r="P106" s="23" t="n">
        <x:v>0.080526628816463</x:v>
      </x:c>
      <x:c r="Q106" s="23" t="n">
        <x:v>0.080526628816463</x:v>
      </x:c>
      <x:c r="R106" s="22" t="n">
        <x:v>0.064100771499589</x:v>
      </x:c>
      <x:c r="S106" s="22" t="n">
        <x:v>0.064100771499589</x:v>
      </x:c>
      <x:c r="T106" s="20" t="n">
        <x:v>1.0646576413696087</x:v>
      </x:c>
      <x:c r="U106" s="18" t="n">
        <x:f aca="0"/>
        <x:v>1.4295</x:v>
      </x:c>
      <x:c r="V106" s="18" t="n">
        <x:f aca="0"/>
        <x:v>1.4042</x:v>
      </x:c>
      <x:c r="W106" s="76" t="n">
        <x:f>'2080回测'!$O$13*G106/$G$4+'2080回测'!$O$14*H106/$H$4+'2080回测'!$O$15*I106/$I$4+'2080回测'!$O$16*J106/$J$4+'2080回测'!$O$17*K106/$K$4</x:f>
        <x:v>0.9263420713905628</x:v>
      </x:c>
    </x:row>
    <x:row r="107" ht="13.800000190734863" hidden="0">
      <x:c r="A107" s="15" t="n">
        <x:v>43991</x:v>
      </x:c>
      <x:c r="B107" s="21" t="n">
        <x:v>24.984653161449</x:v>
      </x:c>
      <x:c r="C107" s="21" t="n">
        <x:v>15.77752553916</x:v>
      </x:c>
      <x:c r="D107" s="21" t="n">
        <x:v>19.384615384615</x:v>
      </x:c>
      <x:c r="E107" s="21" t="n">
        <x:v>15.546875</x:v>
      </x:c>
      <x:c r="F107" s="17" t="n">
        <x:v>1.18923417271306</x:v>
      </x:c>
      <x:c r="G107" s="18" t="n">
        <x:f aca="0"/>
        <x:v>1.0129</x:v>
      </x:c>
      <x:c r="H107" s="18" t="n">
        <x:f aca="0"/>
        <x:v>1.7409185185</x:v>
      </x:c>
      <x:c r="I107" s="18" t="n">
        <x:f aca="0"/>
        <x:v>2494.83</x:v>
      </x:c>
      <x:c r="J107" s="18" t="n">
        <x:f aca="0"/>
        <x:v>4.888141203</x:v>
      </x:c>
      <x:c r="K107" s="18" t="n">
        <x:f aca="0"/>
        <x:v>1.5851398264</x:v>
      </x:c>
      <x:c r="L107" s="22" t="n">
        <x:v>0.038363171355499</x:v>
      </x:c>
      <x:c r="M107" s="22" t="n">
        <x:v>0.024585179393623</x:v>
      </x:c>
      <x:c r="N107" s="22" t="n">
        <x:v>0.10615863886892</x:v>
      </x:c>
      <x:c r="O107" s="22" t="n">
        <x:v>0.068096155498723</x:v>
      </x:c>
      <x:c r="P107" s="23" t="n">
        <x:v>0.078030523620032</x:v>
      </x:c>
      <x:c r="Q107" s="23" t="n">
        <x:v>0.078030523620032</x:v>
      </x:c>
      <x:c r="R107" s="22" t="n">
        <x:v>0.06199846930002</x:v>
      </x:c>
      <x:c r="S107" s="22" t="n">
        <x:v>0.06199846930002</x:v>
      </x:c>
      <x:c r="T107" s="20" t="n">
        <x:v>1.0709395536799133</x:v>
      </x:c>
      <x:c r="U107" s="18" t="n">
        <x:f aca="0"/>
        <x:v>1.4307</x:v>
      </x:c>
      <x:c r="V107" s="18" t="n">
        <x:f aca="0"/>
        <x:v>1.4057</x:v>
      </x:c>
      <x:c r="W107" s="76" t="n">
        <x:f>'2080回测'!$O$13*G107/$G$4+'2080回测'!$O$14*H107/$H$4+'2080回测'!$O$15*I107/$I$4+'2080回测'!$O$16*J107/$J$4+'2080回测'!$O$17*K107/$K$4</x:f>
        <x:v>0.9316520868578682</x:v>
      </x:c>
    </x:row>
    <x:row r="108" ht="13.800000190734863" hidden="0">
      <x:c r="A108" s="15" t="n">
        <x:v>43992</x:v>
      </x:c>
      <x:c r="B108" s="21" t="n">
        <x:v>26.212400245549</x:v>
      </x:c>
      <x:c r="C108" s="21" t="n">
        <x:v>16.742338251986</x:v>
      </x:c>
      <x:c r="D108" s="21" t="n">
        <x:v>19.461538461538</x:v>
      </x:c>
      <x:c r="E108" s="21" t="n">
        <x:v>16.25</x:v>
      </x:c>
      <x:c r="F108" s="17" t="n">
        <x:v>1.19666569239768</x:v>
      </x:c>
      <x:c r="G108" s="18" t="n">
        <x:f aca="0"/>
        <x:v>1.0097</x:v>
      </x:c>
      <x:c r="H108" s="18" t="n">
        <x:f aca="0"/>
        <x:v>1.7343407407</x:v>
      </x:c>
      <x:c r="I108" s="18" t="n">
        <x:f aca="0"/>
        <x:v>2480.33</x:v>
      </x:c>
      <x:c r="J108" s="18" t="n">
        <x:f aca="0"/>
        <x:v>4.8652994217</x:v>
      </x:c>
      <x:c r="K108" s="18" t="n">
        <x:f aca="0"/>
        <x:v>1.5851398264</x:v>
      </x:c>
      <x:c r="L108" s="22" t="n">
        <x:v>0.044677109974424</x:v>
      </x:c>
      <x:c r="M108" s="22" t="n">
        <x:v>0.03223004083051</x:v>
      </x:c>
      <x:c r="N108" s="22" t="n">
        <x:v>0.11214953271028</x:v>
      </x:c>
      <x:c r="O108" s="22" t="n">
        <x:v>0.075550716212781</x:v>
      </x:c>
      <x:c r="P108" s="23" t="n">
        <x:v>0.085378028116593</x:v>
      </x:c>
      <x:c r="Q108" s="23" t="n">
        <x:v>0.085378028116593</x:v>
      </x:c>
      <x:c r="R108" s="22" t="n">
        <x:v>0.066076486739063</x:v>
      </x:c>
      <x:c r="S108" s="22" t="n">
        <x:v>0.066076486739063</x:v>
      </x:c>
      <x:c r="T108" s="20" t="n">
        <x:v>1.0720780816786815</x:v>
      </x:c>
      <x:c r="U108" s="18" t="n">
        <x:f aca="0"/>
        <x:v>1.4311</x:v>
      </x:c>
      <x:c r="V108" s="18" t="n">
        <x:f aca="0"/>
        <x:v>1.4213</x:v>
      </x:c>
      <x:c r="W108" s="76" t="n">
        <x:f>'2080回测'!$O$13*G108/$G$4+'2080回测'!$O$14*H108/$H$4+'2080回测'!$O$15*I108/$I$4+'2080回测'!$O$16*J108/$J$4+'2080回测'!$O$17*K108/$K$4</x:f>
        <x:v>0.9283088087345195</x:v>
      </x:c>
    </x:row>
    <x:row r="109" ht="13.800000190734863" hidden="0">
      <x:c r="A109" s="15" t="n">
        <x:v>43993</x:v>
      </x:c>
      <x:c r="B109" s="21" t="n">
        <x:v>25.598526703499</x:v>
      </x:c>
      <x:c r="C109" s="21" t="n">
        <x:v>17.423382519864</x:v>
      </x:c>
      <x:c r="D109" s="21" t="n">
        <x:v>20.230769230769</x:v>
      </x:c>
      <x:c r="E109" s="21" t="n">
        <x:v>15.3125</x:v>
      </x:c>
      <x:c r="F109" s="17" t="n">
        <x:v>1.19641294613533</x:v>
      </x:c>
      <x:c r="G109" s="18" t="n">
        <x:f aca="0"/>
        <x:v>1.0013</x:v>
      </x:c>
      <x:c r="H109" s="18" t="n">
        <x:f aca="0"/>
        <x:v>1.7211851852</x:v>
      </x:c>
      <x:c r="I109" s="18" t="n">
        <x:f aca="0"/>
        <x:v>2419.22</x:v>
      </x:c>
      <x:c r="J109" s="18" t="n">
        <x:f aca="0"/>
        <x:v>4.8196158591</x:v>
      </x:c>
      <x:c r="K109" s="18" t="n">
        <x:f aca="0"/>
        <x:v>1.5659566056</x:v>
      </x:c>
      <x:c r="L109" s="22" t="n">
        <x:v>0.045076726342711</x:v>
      </x:c>
      <x:c r="M109" s="22" t="n">
        <x:v>0.033098775084702</x:v>
      </x:c>
      <x:c r="N109" s="22" t="n">
        <x:v>0.11538461538462</x:v>
      </x:c>
      <x:c r="O109" s="22" t="n">
        <x:v>0.080576262731239</x:v>
      </x:c>
      <x:c r="P109" s="23" t="n">
        <x:v>0.086633041334585</x:v>
      </x:c>
      <x:c r="Q109" s="23" t="n">
        <x:v>0.086633041334585</x:v>
      </x:c>
      <x:c r="R109" s="22" t="n">
        <x:v>0.064611095608505</x:v>
      </x:c>
      <x:c r="S109" s="22" t="n">
        <x:v>0.064611095608505</x:v>
      </x:c>
      <x:c r="T109" s="20" t="n">
        <x:v>1.067601402036334</x:v>
      </x:c>
      <x:c r="U109" s="18" t="n">
        <x:f aca="0"/>
        <x:v>1.4327</x:v>
      </x:c>
      <x:c r="V109" s="18" t="n">
        <x:f aca="0"/>
        <x:v>1.4321</x:v>
      </x:c>
      <x:c r="W109" s="76" t="n">
        <x:f>'2080回测'!$O$13*G109/$G$4+'2080回测'!$O$14*H109/$H$4+'2080回测'!$O$15*I109/$I$4+'2080回测'!$O$16*J109/$J$4+'2080回测'!$O$17*K109/$K$4</x:f>
        <x:v>0.9176233550426819</x:v>
      </x:c>
    </x:row>
    <x:row r="110" ht="13.800000190734863" hidden="0">
      <x:c r="A110" s="15" t="n">
        <x:v>43994</x:v>
      </x:c>
      <x:c r="B110" s="21" t="n">
        <x:v>25.905463474524</x:v>
      </x:c>
      <x:c r="C110" s="21" t="n">
        <x:v>17.650397275823</x:v>
      </x:c>
      <x:c r="D110" s="21" t="n">
        <x:v>20.307692307692</x:v>
      </x:c>
      <x:c r="E110" s="21" t="n">
        <x:v>15.83984375</x:v>
      </x:c>
      <x:c r="F110" s="17" t="n">
        <x:v>1.1992584920201</x:v>
      </x:c>
      <x:c r="G110" s="18" t="n">
        <x:f aca="0"/>
        <x:v>1.0033</x:v>
      </x:c>
      <x:c r="H110" s="18" t="n">
        <x:f aca="0"/>
        <x:v>1.7189925926</x:v>
      </x:c>
      <x:c r="I110" s="18" t="n">
        <x:f aca="0"/>
        <x:v>2389.99</x:v>
      </x:c>
      <x:c r="J110" s="18" t="n">
        <x:f aca="0"/>
        <x:v>4.8059107903</x:v>
      </x:c>
      <x:c r="K110" s="18" t="n">
        <x:f aca="0"/>
        <x:v>1.5639373192</x:v>
      </x:c>
      <x:c r="L110" s="22" t="n">
        <x:v>0.035246163682864</x:v>
      </x:c>
      <x:c r="M110" s="22" t="n">
        <x:v>0.025280166796977</x:v>
      </x:c>
      <x:c r="N110" s="22" t="n">
        <x:v>0.11202971483345</x:v>
      </x:c>
      <x:c r="O110" s="22" t="n">
        <x:v>0.075550716212781</x:v>
      </x:c>
      <x:c r="P110" s="23" t="n">
        <x:v>0.082696743489755</x:v>
      </x:c>
      <x:c r="Q110" s="23" t="n">
        <x:v>0.082696743489755</x:v>
      </x:c>
      <x:c r="R110" s="22" t="n">
        <x:v>0.063655483892545</x:v>
      </x:c>
      <x:c r="S110" s="22" t="n">
        <x:v>0.063655483892545</x:v>
      </x:c>
      <x:c r="T110" s="20" t="n">
        <x:v>1.0695508042456139</x:v>
      </x:c>
      <x:c r="U110" s="18" t="n">
        <x:f aca="0"/>
        <x:v>1.4349</x:v>
      </x:c>
      <x:c r="V110" s="18" t="n">
        <x:f aca="0"/>
        <x:v>1.4297</x:v>
      </x:c>
      <x:c r="W110" s="76" t="n">
        <x:f>'2080回测'!$O$13*G110/$G$4+'2080回测'!$O$14*H110/$H$4+'2080回测'!$O$15*I110/$I$4+'2080回测'!$O$16*J110/$J$4+'2080回测'!$O$17*K110/$K$4</x:f>
        <x:v>0.9154990477430425</x:v>
      </x:c>
    </x:row>
    <x:row r="111" ht="13.800000190734863" hidden="0">
      <x:c r="A111" s="15" t="n">
        <x:v>43997</x:v>
      </x:c>
      <x:c r="B111" s="21" t="n">
        <x:v>23.695518723143</x:v>
      </x:c>
      <x:c r="C111" s="21" t="n">
        <x:v>16.742338251986</x:v>
      </x:c>
      <x:c r="D111" s="21" t="n">
        <x:v>18.153846153846</x:v>
      </x:c>
      <x:c r="E111" s="21" t="n">
        <x:v>14.912109375</x:v>
      </x:c>
      <x:c r="F111" s="17" t="n">
        <x:v>1.18375953125994</x:v>
      </x:c>
      <x:c r="G111" s="18" t="n">
        <x:f aca="0"/>
        <x:v>0.9937</x:v>
      </x:c>
      <x:c r="H111" s="18" t="n">
        <x:f aca="0"/>
        <x:v>1.7080296296</x:v>
      </x:c>
      <x:c r="I111" s="18" t="n">
        <x:f aca="0"/>
        <x:v>2338.7</x:v>
      </x:c>
      <x:c r="J111" s="18" t="n">
        <x:f aca="0"/>
        <x:v>4.7602272276</x:v>
      </x:c>
      <x:c r="K111" s="18" t="n">
        <x:f aca="0"/>
        <x:v>1.5508119576</x:v>
      </x:c>
      <x:c r="L111" s="22" t="n">
        <x:v>0.037244245524297</x:v>
      </x:c>
      <x:c r="M111" s="22" t="n">
        <x:v>0.028928850664582</x:v>
      </x:c>
      <x:c r="N111" s="22" t="n">
        <x:v>0.11550443326144</x:v>
      </x:c>
      <x:c r="O111" s="22" t="n">
        <x:v>0.078147248535638</x:v>
      </x:c>
      <x:c r="P111" s="23" t="n">
        <x:v>0.083372579253617</x:v>
      </x:c>
      <x:c r="Q111" s="23" t="n">
        <x:v>0.083372579253617</x:v>
      </x:c>
      <x:c r="R111" s="22" t="n">
        <x:v>0.06491824873586</x:v>
      </x:c>
      <x:c r="S111" s="22" t="n">
        <x:v>0.06491824873586</x:v>
      </x:c>
      <x:c r="T111" s="20" t="n">
        <x:v>1.0677788316543741</x:v>
      </x:c>
      <x:c r="U111" s="18" t="n">
        <x:f aca="0"/>
        <x:v>1.4366</x:v>
      </x:c>
      <x:c r="V111" s="18" t="n">
        <x:f aca="0"/>
        <x:v>1.4208</x:v>
      </x:c>
      <x:c r="W111" s="76" t="n">
        <x:f>'2080回测'!$O$13*G111/$G$4+'2080回测'!$O$14*H111/$H$4+'2080回测'!$O$15*I111/$I$4+'2080回测'!$O$16*J111/$J$4+'2080回测'!$O$17*K111/$K$4</x:f>
        <x:v>0.9059006568321502</x:v>
      </x:c>
    </x:row>
    <x:row r="112" ht="13.800000190734863" hidden="0">
      <x:c r="A112" s="15" t="n">
        <x:v>43998</x:v>
      </x:c>
      <x:c r="B112" s="21" t="n">
        <x:v>26.94904849601</x:v>
      </x:c>
      <x:c r="C112" s="21" t="n">
        <x:v>19.353007945516</x:v>
      </x:c>
      <x:c r="D112" s="21" t="n">
        <x:v>21</x:v>
      </x:c>
      <x:c r="E112" s="21" t="n">
        <x:v>16.748046875</x:v>
      </x:c>
      <x:c r="F112" s="17" t="n">
        <x:v>1.21012525829132</x:v>
      </x:c>
      <x:c r="G112" s="18" t="n">
        <x:f aca="0"/>
        <x:v>1.0067</x:v>
      </x:c>
      <x:c r="H112" s="18" t="n">
        <x:f aca="0"/>
        <x:v>1.735437037</x:v>
      </x:c>
      <x:c r="I112" s="18" t="n">
        <x:f aca="0"/>
        <x:v>2389.13</x:v>
      </x:c>
      <x:c r="J112" s="18" t="n">
        <x:f aca="0"/>
        <x:v>4.8287525716</x:v>
      </x:c>
      <x:c r="K112" s="18" t="n">
        <x:f aca="0"/>
        <x:v>1.5740337512</x:v>
      </x:c>
      <x:c r="L112" s="22" t="n">
        <x:v>0.024216751918159</x:v>
      </x:c>
      <x:c r="M112" s="22" t="n">
        <x:v>0.019546520719312</x:v>
      </x:c>
      <x:c r="N112" s="22" t="n">
        <x:v>0.12053678408819</x:v>
      </x:c>
      <x:c r="O112" s="22" t="n">
        <x:v>0.079738671631969</x:v>
      </x:c>
      <x:c r="P112" s="23" t="n">
        <x:v>0.082974647357039</x:v>
      </x:c>
      <x:c r="Q112" s="23" t="n">
        <x:v>0.082974647357039</x:v>
      </x:c>
      <x:c r="R112" s="22" t="n">
        <x:v>0.066121315081643</x:v>
      </x:c>
      <x:c r="S112" s="22" t="n">
        <x:v>0.066121315081643</x:v>
      </x:c>
      <x:c r="T112" s="20" t="n">
        <x:v>1.0874249500197382</x:v>
      </x:c>
      <x:c r="U112" s="18" t="n">
        <x:f aca="0"/>
        <x:v>1.435</x:v>
      </x:c>
      <x:c r="V112" s="18" t="n">
        <x:f aca="0"/>
        <x:v>1.4238</x:v>
      </x:c>
      <x:c r="W112" s="76" t="n">
        <x:f>'2080回测'!$O$13*G112/$G$4+'2080回测'!$O$14*H112/$H$4+'2080回测'!$O$15*I112/$I$4+'2080回测'!$O$16*J112/$J$4+'2080回测'!$O$17*K112/$K$4</x:f>
        <x:v>0.9201871563370797</x:v>
      </x:c>
    </x:row>
    <x:row r="113" ht="13.800000190734863" hidden="0">
      <x:c r="A113" s="15" t="n">
        <x:v>43999</x:v>
      </x:c>
      <x:c r="B113" s="21" t="n">
        <x:v>27.501534683855</x:v>
      </x:c>
      <x:c r="C113" s="21" t="n">
        <x:v>19.466515323496</x:v>
      </x:c>
      <x:c r="D113" s="21" t="n">
        <x:v>20.692307692308</x:v>
      </x:c>
      <x:c r="E113" s="21" t="n">
        <x:v>17.216796875</x:v>
      </x:c>
      <x:c r="F113" s="17" t="n">
        <x:v>1.21219288643665</x:v>
      </x:c>
      <x:c r="G113" s="18" t="n">
        <x:f aca="0"/>
        <x:v>1.0086</x:v>
      </x:c>
      <x:c r="H113" s="18" t="n">
        <x:f aca="0"/>
        <x:v>1.7387259259</x:v>
      </x:c>
      <x:c r="I113" s="18" t="n">
        <x:f aca="0"/>
        <x:v>2396.92</x:v>
      </x:c>
      <x:c r="J113" s="18" t="n">
        <x:f aca="0"/>
        <x:v>4.8333209279</x:v>
      </x:c>
      <x:c r="K113" s="18" t="n">
        <x:f aca="0"/>
        <x:v>1.5740337512</x:v>
      </x:c>
      <x:c r="L113" s="22" t="n">
        <x:v>0.040281329923274</x:v>
      </x:c>
      <x:c r="M113" s="22" t="n">
        <x:v>0.035618104421857</x:v>
      </x:c>
      <x:c r="N113" s="22" t="n">
        <x:v>0.14198418404026</x:v>
      </x:c>
      <x:c r="O113" s="22" t="n">
        <x:v>0.099254543990325</x:v>
      </x:c>
      <x:c r="P113" s="23" t="n">
        <x:v>0.10502048398132</x:v>
      </x:c>
      <x:c r="Q113" s="23" t="n">
        <x:v>0.10502048398132</x:v>
      </x:c>
      <x:c r="R113" s="22" t="n">
        <x:v>0.086110234909775</x:v>
      </x:c>
      <x:c r="S113" s="22" t="n">
        <x:v>0.086110234909775</x:v>
      </x:c>
      <x:c r="T113" s="20" t="n">
        <x:v>1.0921225270732642</x:v>
      </x:c>
      <x:c r="U113" s="18" t="n">
        <x:f aca="0"/>
        <x:v>1.4334</x:v>
      </x:c>
      <x:c r="V113" s="18" t="n">
        <x:f aca="0"/>
        <x:v>1.4271</x:v>
      </x:c>
      <x:c r="W113" s="76" t="n">
        <x:f>'2080回测'!$O$13*G113/$G$4+'2080回测'!$O$14*H113/$H$4+'2080回测'!$O$15*I113/$I$4+'2080回测'!$O$16*J113/$J$4+'2080回测'!$O$17*K113/$K$4</x:f>
        <x:v>0.9218370223204442</x:v>
      </x:c>
    </x:row>
    <x:row r="114" ht="13.800000190734863" hidden="0">
      <x:c r="A114" s="15" t="n">
        <x:v>44000</x:v>
      </x:c>
      <x:c r="B114" s="21" t="n">
        <x:v>29.527317372621</x:v>
      </x:c>
      <x:c r="C114" s="21" t="n">
        <x:v>21.623155505108</x:v>
      </x:c>
      <x:c r="D114" s="21" t="n">
        <x:v>24.769230769231</x:v>
      </x:c>
      <x:c r="E114" s="21" t="n">
        <x:v>18.212890625</x:v>
      </x:c>
      <x:c r="F114" s="17" t="n">
        <x:v>1.2353314856799</x:v>
      </x:c>
      <x:c r="G114" s="18" t="n">
        <x:f aca="0"/>
        <x:v>1.0139</x:v>
      </x:c>
      <x:c r="H114" s="18" t="n">
        <x:f aca="0"/>
        <x:v>1.7529777778</x:v>
      </x:c>
      <x:c r="I114" s="18" t="n">
        <x:f aca="0"/>
        <x:v>2390.98</x:v>
      </x:c>
      <x:c r="J114" s="18" t="n">
        <x:f aca="0"/>
        <x:v>4.8652994217</x:v>
      </x:c>
      <x:c r="K114" s="18" t="n">
        <x:f aca="0"/>
        <x:v>1.573024108</x:v>
      </x:c>
      <x:c r="L114" s="22" t="n">
        <x:v>0.041480179028133</x:v>
      </x:c>
      <x:c r="M114" s="22" t="n">
        <x:v>0.037876813482756</x:v>
      </x:c>
      <x:c r="N114" s="22" t="n">
        <x:v>0.14689671699017</x:v>
      </x:c>
      <x:c r="O114" s="22" t="n">
        <x:v>0.1065415864228</x:v>
      </x:c>
      <x:c r="P114" s="23" t="n">
        <x:v>0.10977271016716</x:v>
      </x:c>
      <x:c r="Q114" s="23" t="n">
        <x:v>0.10977271016716</x:v>
      </x:c>
      <x:c r="R114" s="22" t="n">
        <x:v>0.092319750163967</x:v>
      </x:c>
      <x:c r="S114" s="22" t="n">
        <x:v>0.092319750163967</x:v>
      </x:c>
      <x:c r="T114" s="20" t="n">
        <x:v>1.090265205370134</x:v>
      </x:c>
      <x:c r="U114" s="18" t="n">
        <x:f aca="0"/>
        <x:v>1.4341</x:v>
      </x:c>
      <x:c r="V114" s="18" t="n">
        <x:f aca="0"/>
        <x:v>1.4249</x:v>
      </x:c>
      <x:c r="W114" s="76" t="n">
        <x:f>'2080回测'!$O$13*G114/$G$4+'2080回测'!$O$14*H114/$H$4+'2080回测'!$O$15*I114/$I$4+'2080回测'!$O$16*J114/$J$4+'2080回测'!$O$17*K114/$K$4</x:f>
        <x:v>0.9257691752101236</x:v>
      </x:c>
    </x:row>
    <x:row r="115" ht="13.800000190734863" hidden="0">
      <x:c r="A115" s="15" t="n">
        <x:v>44001</x:v>
      </x:c>
      <x:c r="B115" s="21" t="n">
        <x:v>30.816451810927</x:v>
      </x:c>
      <x:c r="C115" s="21" t="n">
        <x:v>23.60953461975</x:v>
      </x:c>
      <x:c r="D115" s="21" t="n">
        <x:v>25.769230769231</x:v>
      </x:c>
      <x:c r="E115" s="21" t="n">
        <x:v>20.29296875</x:v>
      </x:c>
      <x:c r="F115" s="17" t="n">
        <x:v>1.25122046487477</x:v>
      </x:c>
      <x:c r="G115" s="18" t="n">
        <x:f aca="0"/>
        <x:v>1.0177</x:v>
      </x:c>
      <x:c r="H115" s="18" t="n">
        <x:f aca="0"/>
        <x:v>1.757362963</x:v>
      </x:c>
      <x:c r="I115" s="18" t="n">
        <x:f aca="0"/>
        <x:v>2400.19</x:v>
      </x:c>
      <x:c r="J115" s="18" t="n">
        <x:f aca="0"/>
        <x:v>4.888141203</x:v>
      </x:c>
      <x:c r="K115" s="18" t="n">
        <x:f aca="0"/>
        <x:v>1.5821108968</x:v>
      </x:c>
      <x:c r="L115" s="22" t="n">
        <x:v>0.049392583120204</x:v>
      </x:c>
      <x:c r="M115" s="22" t="n">
        <x:v>0.04161237077578</x:v>
      </x:c>
      <x:c r="N115" s="22" t="n">
        <x:v>0.14521926671459</x:v>
      </x:c>
      <x:c r="O115" s="22" t="n">
        <x:v>0.10369377671614</x:v>
      </x:c>
      <x:c r="P115" s="23" t="n">
        <x:v>0.1045900392543</x:v>
      </x:c>
      <x:c r="Q115" s="23" t="n">
        <x:v>0.1045900392543</x:v>
      </x:c>
      <x:c r="R115" s="22" t="n">
        <x:v>0.086511783562879</x:v>
      </x:c>
      <x:c r="S115" s="22" t="n">
        <x:v>0.086511783562879</x:v>
      </x:c>
      <x:c r="T115" s="20" t="n">
        <x:v>1.1002793616689575</x:v>
      </x:c>
      <x:c r="U115" s="18" t="n">
        <x:f aca="0"/>
        <x:v>1.4332</x:v>
      </x:c>
      <x:c r="V115" s="18" t="n">
        <x:f aca="0"/>
        <x:v>1.4277</x:v>
      </x:c>
      <x:c r="W115" s="76" t="n">
        <x:f>'2080回测'!$O$13*G115/$G$4+'2080回测'!$O$14*H115/$H$4+'2080回测'!$O$15*I115/$I$4+'2080回测'!$O$16*J115/$J$4+'2080回测'!$O$17*K115/$K$4</x:f>
        <x:v>0.9292255748800098</x:v>
      </x:c>
    </x:row>
    <x:row r="116" ht="13.800000190734863" hidden="0">
      <x:c r="A116" s="15" t="n">
        <x:v>44004</x:v>
      </x:c>
      <x:c r="B116" s="21" t="n">
        <x:v>33.333333333333</x:v>
      </x:c>
      <x:c r="C116" s="21" t="n">
        <x:v>25.425652667423</x:v>
      </x:c>
      <x:c r="D116" s="21" t="n">
        <x:v>27.076923076923</x:v>
      </x:c>
      <x:c r="E116" s="21" t="n">
        <x:v>21.630859375</x:v>
      </x:c>
      <x:c r="F116" s="17" t="n">
        <x:v>1.2686669211317</x:v>
      </x:c>
      <x:c r="G116" s="18" t="n">
        <x:f aca="0"/>
        <x:v>1.011</x:v>
      </x:c>
      <x:c r="H116" s="18" t="n">
        <x:f aca="0"/>
        <x:v>1.7474962963</x:v>
      </x:c>
      <x:c r="I116" s="18" t="n">
        <x:f aca="0"/>
        <x:v>2368.87</x:v>
      </x:c>
      <x:c r="J116" s="18" t="n">
        <x:f aca="0"/>
        <x:v>4.9155513406</x:v>
      </x:c>
      <x:c r="K116" s="18" t="n">
        <x:f aca="0"/>
        <x:v>1.5750433944</x:v>
      </x:c>
      <x:c r="L116" s="22" t="n">
        <x:v>0.066496163682864</x:v>
      </x:c>
      <x:c r="M116" s="22" t="n">
        <x:v>0.058987055859613</x:v>
      </x:c>
      <x:c r="N116" s="22" t="n">
        <x:v>0.15971722981069</x:v>
      </x:c>
      <x:c r="O116" s="22" t="n">
        <x:v>0.11483373823613</x:v>
      </x:c>
      <x:c r="P116" s="23" t="n">
        <x:v>0.11138342452793</x:v>
      </x:c>
      <x:c r="Q116" s="23" t="n">
        <x:v>0.11138342452793</x:v>
      </x:c>
      <x:c r="R116" s="22" t="n">
        <x:v>0.089716928353251</x:v>
      </x:c>
      <x:c r="S116" s="22" t="n">
        <x:v>0.089716928353251</x:v>
      </x:c>
      <x:c r="T116" s="20" t="n">
        <x:v>1.1050092205078343</x:v>
      </x:c>
      <x:c r="U116" s="18" t="n">
        <x:f aca="0"/>
        <x:v>1.4316</x:v>
      </x:c>
      <x:c r="V116" s="18" t="n">
        <x:f aca="0"/>
        <x:v>1.4396</x:v>
      </x:c>
      <x:c r="W116" s="76" t="n">
        <x:f>'2080回测'!$O$13*G116/$G$4+'2080回测'!$O$14*H116/$H$4+'2080回测'!$O$15*I116/$I$4+'2080回测'!$O$16*J116/$J$4+'2080回测'!$O$17*K116/$K$4</x:f>
        <x:v>0.9238208918839891</x:v>
      </x:c>
    </x:row>
    <x:row r="117" ht="13.800000190734863" hidden="0">
      <x:c r="A117" s="15" t="n">
        <x:v>44005</x:v>
      </x:c>
      <x:c r="B117" s="21" t="n">
        <x:v>34.745242480049</x:v>
      </x:c>
      <x:c r="C117" s="21" t="n">
        <x:v>28.263337116913</x:v>
      </x:c>
      <x:c r="D117" s="21" t="n">
        <x:v>28</x:v>
      </x:c>
      <x:c r="E117" s="21" t="n">
        <x:v>24.306640625</x:v>
      </x:c>
      <x:c r="F117" s="17" t="n">
        <x:v>1.28828805055491</x:v>
      </x:c>
      <x:c r="G117" s="18" t="n">
        <x:f aca="0"/>
        <x:v>1.008</x:v>
      </x:c>
      <x:c r="H117" s="18" t="n">
        <x:f aca="0"/>
        <x:v>1.7464</x:v>
      </x:c>
      <x:c r="I117" s="18" t="n">
        <x:f aca="0"/>
        <x:v>2360.99</x:v>
      </x:c>
      <x:c r="J117" s="18" t="n">
        <x:f aca="0"/>
        <x:v>4.9292564094</x:v>
      </x:c>
      <x:c r="K117" s="18" t="n">
        <x:f aca="0"/>
        <x:v>1.58312054</x:v>
      </x:c>
      <x:c r="L117" s="22" t="n">
        <x:v>0.070891943734015</x:v>
      </x:c>
      <x:c r="M117" s="22" t="n">
        <x:v>0.064025714533924</x:v>
      </x:c>
      <x:c r="N117" s="22" t="n">
        <x:v>0.16307213036185</x:v>
      </x:c>
      <x:c r="O117" s="22" t="n">
        <x:v>0.11969176655016</x:v>
      </x:c>
      <x:c r="P117" s="23" t="n">
        <x:v>0.11873168346586</x:v>
      </x:c>
      <x:c r="Q117" s="23" t="n">
        <x:v>0.11873168346586</x:v>
      </x:c>
      <x:c r="R117" s="22" t="n">
        <x:v>0.092464420975503</x:v>
      </x:c>
      <x:c r="S117" s="22" t="n">
        <x:v>0.092464420975503</x:v>
      </x:c>
      <x:c r="T117" s="20" t="n">
        <x:v>1.1085257013303838</x:v>
      </x:c>
      <x:c r="U117" s="18" t="n">
        <x:f aca="0"/>
        <x:v>1.4284</x:v>
      </x:c>
      <x:c r="V117" s="18" t="n">
        <x:f aca="0"/>
        <x:v>1.4419</x:v>
      </x:c>
      <x:c r="W117" s="76" t="n">
        <x:f>'2080回测'!$O$13*G117/$G$4+'2080回测'!$O$14*H117/$H$4+'2080回测'!$O$15*I117/$I$4+'2080回测'!$O$16*J117/$J$4+'2080回测'!$O$17*K117/$K$4</x:f>
        <x:v>0.9231555435349631</x:v>
      </x:c>
    </x:row>
    <x:row r="118" ht="13.800000190734863" hidden="0">
      <x:c r="A118" s="15" t="n">
        <x:v>44006</x:v>
      </x:c>
      <x:c r="B118" s="21" t="n">
        <x:v>35.359116022099</x:v>
      </x:c>
      <x:c r="C118" s="21" t="n">
        <x:v>28.83087400681</x:v>
      </x:c>
      <x:c r="D118" s="21" t="n">
        <x:v>29.461538461538</x:v>
      </x:c>
      <x:c r="E118" s="21" t="n">
        <x:v>25.205078125</x:v>
      </x:c>
      <x:c r="F118" s="17" t="n">
        <x:v>1.29714151653862</x:v>
      </x:c>
      <x:c r="G118" s="18" t="n">
        <x:f aca="0"/>
        <x:v>1.0129</x:v>
      </x:c>
      <x:c r="H118" s="18" t="n">
        <x:f aca="0"/>
        <x:v>1.7507851852</x:v>
      </x:c>
      <x:c r="I118" s="18" t="n">
        <x:f aca="0"/>
        <x:v>2349.99</x:v>
      </x:c>
      <x:c r="J118" s="18" t="n">
        <x:f aca="0"/>
        <x:v>4.9703716158</x:v>
      </x:c>
      <x:c r="K118" s="18" t="n">
        <x:f aca="0"/>
        <x:v>1.588168756</x:v>
      </x:c>
      <x:c r="L118" s="22" t="n">
        <x:v>0.077445652173913</x:v>
      </x:c>
      <x:c r="M118" s="22" t="n">
        <x:v>0.071844322821649</x:v>
      </x:c>
      <x:c r="N118" s="22" t="n">
        <x:v>0.17277737838486</x:v>
      </x:c>
      <x:c r="O118" s="22" t="n">
        <x:v>0.12572242237231</x:v>
      </x:c>
      <x:c r="P118" s="23" t="n">
        <x:v>0.1206862075364</x:v>
      </x:c>
      <x:c r="Q118" s="23" t="n">
        <x:v>0.1206862075364</x:v>
      </x:c>
      <x:c r="R118" s="22" t="n">
        <x:v>0.089521709908769</x:v>
      </x:c>
      <x:c r="S118" s="22" t="n">
        <x:v>0.089521709908769</x:v>
      </x:c>
      <x:c r="T118" s="20" t="n">
        <x:v>1.108743399641688</x:v>
      </x:c>
      <x:c r="U118" s="18" t="n">
        <x:f aca="0"/>
        <x:v>1.4293</x:v>
      </x:c>
      <x:c r="V118" s="18" t="n">
        <x:f aca="0"/>
        <x:v>1.4507</x:v>
      </x:c>
      <x:c r="W118" s="76" t="n">
        <x:f>'2080回测'!$O$13*G118/$G$4+'2080回测'!$O$14*H118/$H$4+'2080回测'!$O$15*I118/$I$4+'2080回测'!$O$16*J118/$J$4+'2080回测'!$O$17*K118/$K$4</x:f>
        <x:v>0.9256861766142888</x:v>
      </x:c>
    </x:row>
    <x:row r="119" ht="13.800000190734863" hidden="0">
      <x:c r="A119" s="15" t="n">
        <x:v>44011</x:v>
      </x:c>
      <x:c r="B119" s="21" t="n">
        <x:v>34.561080417434</x:v>
      </x:c>
      <x:c r="C119" s="21" t="n">
        <x:v>28.320090805902</x:v>
      </x:c>
      <x:c r="D119" s="21" t="n">
        <x:v>28.384615384615</x:v>
      </x:c>
      <x:c r="E119" s="21" t="n">
        <x:v>23.759765625</x:v>
      </x:c>
      <x:c r="F119" s="17" t="n">
        <x:v>1.28756388058238</x:v>
      </x:c>
      <x:c r="G119" s="18" t="n">
        <x:f aca="0"/>
        <x:v>1.008</x:v>
      </x:c>
      <x:c r="H119" s="18" t="n">
        <x:f aca="0"/>
        <x:v>1.7420148148</x:v>
      </x:c>
      <x:c r="I119" s="18" t="n">
        <x:f aca="0"/>
        <x:v>2296.8</x:v>
      </x:c>
      <x:c r="J119" s="18" t="n">
        <x:f aca="0"/>
        <x:v>4.9520981907</x:v>
      </x:c>
      <x:c r="K119" s="18" t="n">
        <x:f aca="0"/>
        <x:v>1.5790819672</x:v>
      </x:c>
      <x:c r="L119" s="22" t="n">
        <x:v>0.083919437340153</x:v>
      </x:c>
      <x:c r="M119" s="22" t="n">
        <x:v>0.078099209451829</x:v>
      </x:c>
      <x:c r="N119" s="22" t="n">
        <x:v>0.17565300742871</x:v>
      </x:c>
      <x:c r="O119" s="22" t="n">
        <x:v>0.12664377257379</x:v>
      </x:c>
      <x:c r="P119" s="23" t="n">
        <x:v>0.11865140731158</x:v>
      </x:c>
      <x:c r="Q119" s="23" t="n">
        <x:v>0.11865140731158</x:v>
      </x:c>
      <x:c r="R119" s="22" t="n">
        <x:v>0.084164477857931</x:v>
      </x:c>
      <x:c r="S119" s="22" t="n">
        <x:v>0.084164477857931</x:v>
      </x:c>
      <x:c r="T119" s="20" t="n">
        <x:v>1.1057155760485826</x:v>
      </x:c>
      <x:c r="U119" s="18" t="n">
        <x:f aca="0"/>
        <x:v>1.4305</x:v>
      </x:c>
      <x:c r="V119" s="18" t="n">
        <x:f aca="0"/>
        <x:v>1.4513</x:v>
      </x:c>
      <x:c r="W119" s="76" t="n">
        <x:f>'2080回测'!$O$13*G119/$G$4+'2080回测'!$O$14*H119/$H$4+'2080回测'!$O$15*I119/$I$4+'2080回测'!$O$16*J119/$J$4+'2080回测'!$O$17*K119/$K$4</x:f>
        <x:v>0.9184548699927124</x:v>
      </x:c>
    </x:row>
    <x:row r="120" ht="13.800000190734863" hidden="0">
      <x:c r="A120" s="15" t="n">
        <x:v>44012</x:v>
      </x:c>
      <x:c r="B120" s="21" t="n">
        <x:v>38.367096378146</x:v>
      </x:c>
      <x:c r="C120" s="21" t="n">
        <x:v>32.463110102157</x:v>
      </x:c>
      <x:c r="D120" s="21" t="n">
        <x:v>31.846153846154</x:v>
      </x:c>
      <x:c r="E120" s="21" t="n">
        <x:v>27.900390625</x:v>
      </x:c>
      <x:c r="F120" s="17" t="n">
        <x:v>1.32644187737864</x:v>
      </x:c>
      <x:c r="G120" s="18" t="n">
        <x:f aca="0"/>
        <x:v>1.0173</x:v>
      </x:c>
      <x:c r="H120" s="18" t="n">
        <x:f aca="0"/>
        <x:v>1.757362963</x:v>
      </x:c>
      <x:c r="I120" s="18" t="n">
        <x:f aca="0"/>
        <x:v>2294.15</x:v>
      </x:c>
      <x:c r="J120" s="18" t="n">
        <x:f aca="0"/>
        <x:v>5.0023501097</x:v>
      </x:c>
      <x:c r="K120" s="18" t="n">
        <x:f aca="0"/>
        <x:v>1.598265188</x:v>
      </x:c>
      <x:c r="L120" s="22" t="n">
        <x:v>0.077125959079284</x:v>
      </x:c>
      <x:c r="M120" s="22" t="n">
        <x:v>0.075058639562158</x:v>
      </x:c>
      <x:c r="N120" s="22" t="n">
        <x:v>0.17421519290678</x:v>
      </x:c>
      <x:c r="O120" s="22" t="n">
        <x:v>0.13032917330255</x:v>
      </x:c>
      <x:c r="P120" s="23" t="n">
        <x:v>0.11574357471924</x:v>
      </x:c>
      <x:c r="Q120" s="23" t="n">
        <x:v>0.11574357471924</x:v>
      </x:c>
      <x:c r="R120" s="22" t="n">
        <x:v>0.078754247049704</x:v>
      </x:c>
      <x:c r="S120" s="22" t="n">
        <x:v>0.078754247049704</x:v>
      </x:c>
      <x:c r="T120" s="20" t="n">
        <x:v>1.1247107369750875</x:v>
      </x:c>
      <x:c r="U120" s="18" t="n">
        <x:f aca="0"/>
        <x:v>1.431</x:v>
      </x:c>
      <x:c r="V120" s="18" t="n">
        <x:f aca="0"/>
        <x:v>1.4534</x:v>
      </x:c>
      <x:c r="W120" s="76" t="n">
        <x:f>'2080回测'!$O$13*G120/$G$4+'2080回测'!$O$14*H120/$H$4+'2080回测'!$O$15*I120/$I$4+'2080回测'!$O$16*J120/$J$4+'2080回测'!$O$17*K120/$K$4</x:f>
        <x:v>0.9256796939311691</x:v>
      </x:c>
    </x:row>
    <x:row r="121" ht="13.800000190734863" hidden="0">
      <x:c r="A121" s="15" t="n">
        <x:v>44013</x:v>
      </x:c>
      <x:c r="B121" s="21" t="n">
        <x:v>38.612645794966</x:v>
      </x:c>
      <x:c r="C121" s="21" t="n">
        <x:v>31.271282633371</x:v>
      </x:c>
      <x:c r="D121" s="21" t="n">
        <x:v>31.615384615385</x:v>
      </x:c>
      <x:c r="E121" s="21" t="n">
        <x:v>27.119140625</x:v>
      </x:c>
      <x:c r="F121" s="17" t="n">
        <x:v>1.3215461341718</x:v>
      </x:c>
      <x:c r="G121" s="18" t="n">
        <x:f aca="0"/>
        <x:v>1.0417</x:v>
      </x:c>
      <x:c r="H121" s="18" t="n">
        <x:f aca="0"/>
        <x:v>1.786962963</x:v>
      </x:c>
      <x:c r="I121" s="18" t="n">
        <x:f aca="0"/>
        <x:v>2294.15</x:v>
      </x:c>
      <x:c r="J121" s="18" t="n">
        <x:f aca="0"/>
        <x:v>5.0388969598</x:v>
      </x:c>
      <x:c r="K121" s="18" t="n">
        <x:f aca="0"/>
        <x:v>1.6204773385</x:v>
      </x:c>
      <x:c r="L121" s="22" t="n">
        <x:v>0.093510230179028</x:v>
      </x:c>
      <x:c r="M121" s="22" t="n">
        <x:v>0.093649552601859</x:v>
      </x:c>
      <x:c r="N121" s="22" t="n">
        <x:v>0.19482386772106</x:v>
      </x:c>
      <x:c r="O121" s="22" t="n">
        <x:v>0.15319541005799</x:v>
      </x:c>
      <x:c r="P121" s="23" t="n">
        <x:v>0.13517484088921</x:v>
      </x:c>
      <x:c r="Q121" s="23" t="n">
        <x:v>0.13517484088921</x:v>
      </x:c>
      <x:c r="R121" s="22" t="n">
        <x:v>0.096078576731171</x:v>
      </x:c>
      <x:c r="S121" s="22" t="n">
        <x:v>0.096078576731171</x:v>
      </x:c>
      <x:c r="T121" s="20" t="n">
        <x:v>1.1327743421022607</x:v>
      </x:c>
      <x:c r="U121" s="18" t="n">
        <x:f aca="0"/>
        <x:v>1.4315</x:v>
      </x:c>
      <x:c r="V121" s="18" t="n">
        <x:f aca="0"/>
        <x:v>1.4642</x:v>
      </x:c>
      <x:c r="W121" s="76" t="n">
        <x:f>'2080回测'!$O$13*G121/$G$4+'2080回测'!$O$14*H121/$H$4+'2080回测'!$O$15*I121/$I$4+'2080回测'!$O$16*J121/$J$4+'2080回测'!$O$17*K121/$K$4</x:f>
        <x:v>0.9394533196662646</x:v>
      </x:c>
    </x:row>
    <x:row r="122" ht="13.800000190734863" hidden="0">
      <x:c r="A122" s="15" t="n">
        <x:v>44014</x:v>
      </x:c>
      <x:c r="B122" s="21" t="n">
        <x:v>38.980969920196</x:v>
      </x:c>
      <x:c r="C122" s="21" t="n">
        <x:v>30.874006810443</x:v>
      </x:c>
      <x:c r="D122" s="21" t="n">
        <x:v>32.769230769231</x:v>
      </x:c>
      <x:c r="E122" s="21" t="n">
        <x:v>27.763671875</x:v>
      </x:c>
      <x:c r="F122" s="17" t="n">
        <x:v>1.32596969843718</x:v>
      </x:c>
      <x:c r="G122" s="18" t="n">
        <x:f aca="0"/>
        <x:v>1.0697</x:v>
      </x:c>
      <x:c r="H122" s="18" t="n">
        <x:f aca="0"/>
        <x:v>1.8275259259</x:v>
      </x:c>
      <x:c r="I122" s="18" t="n">
        <x:f aca="0"/>
        <x:v>2376.87</x:v>
      </x:c>
      <x:c r="J122" s="18" t="n">
        <x:f aca="0"/>
        <x:v>5.1165590163</x:v>
      </x:c>
      <x:c r="K122" s="18" t="n">
        <x:f aca="0"/>
        <x:v>1.6396605593</x:v>
      </x:c>
      <x:c r="L122" s="22" t="n">
        <x:v>0.11516943734015</x:v>
      </x:c>
      <x:c r="M122" s="22" t="n">
        <x:v>0.11250108591782</x:v>
      </x:c>
      <x:c r="N122" s="22" t="n">
        <x:v>0.20261202971483</x:v>
      </x:c>
      <x:c r="O122" s="22" t="n">
        <x:v>0.15545690597201</x:v>
      </x:c>
      <x:c r="P122" s="23" t="n">
        <x:v>0.13873377434623</x:v>
      </x:c>
      <x:c r="Q122" s="23" t="n">
        <x:v>0.13873377434623</x:v>
      </x:c>
      <x:c r="R122" s="22" t="n">
        <x:v>0.099493864590408</x:v>
      </x:c>
      <x:c r="S122" s="22" t="n">
        <x:v>0.099493864590408</x:v>
      </x:c>
      <x:c r="T122" s="20" t="n">
        <x:v>1.149328720890015</x:v>
      </x:c>
      <x:c r="U122" s="18" t="n">
        <x:f aca="0"/>
        <x:v>1.4322</x:v>
      </x:c>
      <x:c r="V122" s="18" t="n">
        <x:f aca="0"/>
        <x:v>1.4475</x:v>
      </x:c>
      <x:c r="W122" s="76" t="n">
        <x:f>'2080回测'!$O$13*G122/$G$4+'2080回测'!$O$14*H122/$H$4+'2080回测'!$O$15*I122/$I$4+'2080回测'!$O$16*J122/$J$4+'2080回测'!$O$17*K122/$K$4</x:f>
        <x:v>0.9619821218226284</x:v>
      </x:c>
    </x:row>
    <x:row r="123" ht="13.800000190734863" hidden="0">
      <x:c r="A123" s="15" t="n">
        <x:v>44015</x:v>
      </x:c>
      <x:c r="B123" s="21" t="n">
        <x:v>39.472068753837</x:v>
      </x:c>
      <x:c r="C123" s="21" t="n">
        <x:v>31.214528944381</x:v>
      </x:c>
      <x:c r="D123" s="21" t="n">
        <x:v>31.923076923077</x:v>
      </x:c>
      <x:c r="E123" s="21" t="n">
        <x:v>28.69140625</x:v>
      </x:c>
      <x:c r="F123" s="17" t="n">
        <x:v>1.32825270217824</x:v>
      </x:c>
      <x:c r="G123" s="18" t="n">
        <x:f aca="0"/>
        <x:v>1.085</x:v>
      </x:c>
      <x:c r="H123" s="18" t="n">
        <x:f aca="0"/>
        <x:v>1.846162963</x:v>
      </x:c>
      <x:c r="I123" s="18" t="n">
        <x:f aca="0"/>
        <x:v>2414.79</x:v>
      </x:c>
      <x:c r="J123" s="18" t="n">
        <x:f aca="0"/>
        <x:v>5.1485375101</x:v>
      </x:c>
      <x:c r="K123" s="18" t="n">
        <x:f aca="0"/>
        <x:v>1.6548052073</x:v>
      </x:c>
      <x:c r="L123" s="22" t="n">
        <x:v>0.13746803069054</x:v>
      </x:c>
      <x:c r="M123" s="22" t="n">
        <x:v>0.13491442967596</x:v>
      </x:c>
      <x:c r="N123" s="22" t="n">
        <x:v>0.22190270788402</x:v>
      </x:c>
      <x:c r="O123" s="22" t="n">
        <x:v>0.17463774192152</x:v>
      </x:c>
      <x:c r="P123" s="23" t="n">
        <x:v>0.15213112622109</x:v>
      </x:c>
      <x:c r="Q123" s="23" t="n">
        <x:v>0.15213112622109</x:v>
      </x:c>
      <x:c r="R123" s="22" t="n">
        <x:v>0.11072230225295</x:v>
      </x:c>
      <x:c r="S123" s="22" t="n">
        <x:v>0.11072230225295</x:v>
      </x:c>
      <x:c r="T123" s="20" t="n">
        <x:v>1.1640535743378462</x:v>
      </x:c>
      <x:c r="U123" s="18" t="n">
        <x:f aca="0"/>
        <x:v>1.4322</x:v>
      </x:c>
      <x:c r="V123" s="18" t="n">
        <x:f aca="0"/>
        <x:v>1.4524</x:v>
      </x:c>
      <x:c r="W123" s="76" t="n">
        <x:f>'2080回测'!$O$13*G123/$G$4+'2080回测'!$O$14*H123/$H$4+'2080回测'!$O$15*I123/$I$4+'2080回测'!$O$16*J123/$J$4+'2080回测'!$O$17*K123/$K$4</x:f>
        <x:v>0.9733712512140327</x:v>
      </x:c>
    </x:row>
    <x:row r="124" ht="13.800000190734863" hidden="0">
      <x:c r="A124" s="15" t="n">
        <x:v>44018</x:v>
      </x:c>
      <x:c r="B124" s="21" t="n">
        <x:v>46.040515653775</x:v>
      </x:c>
      <x:c r="C124" s="21" t="n">
        <x:v>36.322360953462</x:v>
      </x:c>
      <x:c r="D124" s="21" t="n">
        <x:v>36.923076923077</x:v>
      </x:c>
      <x:c r="E124" s="21" t="n">
        <x:v>32.91015625</x:v>
      </x:c>
      <x:c r="F124" s="17" t="n">
        <x:v>1.38049027445079</x:v>
      </x:c>
      <x:c r="G124" s="18" t="n">
        <x:f aca="0"/>
        <x:v>1.1522</x:v>
      </x:c>
      <x:c r="H124" s="18" t="n">
        <x:f aca="0"/>
        <x:v>1.9371555556</x:v>
      </x:c>
      <x:c r="I124" s="18" t="n">
        <x:f aca="0"/>
        <x:v>2569.28</x:v>
      </x:c>
      <x:c r="J124" s="18" t="n">
        <x:f aca="0"/>
        <x:v>5.3312717607</x:v>
      </x:c>
      <x:c r="K124" s="18" t="n">
        <x:f aca="0"/>
        <x:v>1.7062970106</x:v>
      </x:c>
      <x:c r="L124" s="22" t="n">
        <x:v>0.15880754475703</x:v>
      </x:c>
      <x:c r="M124" s="22" t="n">
        <x:v>0.15272348188689</x:v>
      </x:c>
      <x:c r="N124" s="22" t="n">
        <x:v>0.23903666427031</x:v>
      </x:c>
      <x:c r="O124" s="22" t="n">
        <x:v>0.18912806768426</x:v>
      </x:c>
      <x:c r="P124" s="23" t="n">
        <x:v>0.16369956851343</x:v>
      </x:c>
      <x:c r="Q124" s="23" t="n">
        <x:v>0.16369956851343</x:v>
      </x:c>
      <x:c r="R124" s="22" t="n">
        <x:v>0.12266684953871</x:v>
      </x:c>
      <x:c r="S124" s="22" t="n">
        <x:v>0.12266684953871</x:v>
      </x:c>
      <x:c r="T124" s="20" t="n">
        <x:v>1.2119535533380874</x:v>
      </x:c>
      <x:c r="U124" s="18" t="n">
        <x:f aca="0"/>
        <x:v>1.4288</x:v>
      </x:c>
      <x:c r="V124" s="18" t="n">
        <x:f aca="0"/>
        <x:v>1.4503</x:v>
      </x:c>
      <x:c r="W124" s="76" t="n">
        <x:f>'2080回测'!$O$13*G124/$G$4+'2080回测'!$O$14*H124/$H$4+'2080回测'!$O$15*I124/$I$4+'2080回测'!$O$16*J124/$J$4+'2080回测'!$O$17*K124/$K$4</x:f>
        <x:v>1.0238676678566048</x:v>
      </x:c>
    </x:row>
    <x:row r="125" ht="13.800000190734863" hidden="0">
      <x:c r="A125" s="15" t="n">
        <x:v>44019</x:v>
      </x:c>
      <x:c r="B125" s="21" t="n">
        <x:v>49.907918968692</x:v>
      </x:c>
      <x:c r="C125" s="21" t="n">
        <x:v>40.465380249716</x:v>
      </x:c>
      <x:c r="D125" s="21" t="n">
        <x:v>39.769230769231</x:v>
      </x:c>
      <x:c r="E125" s="21" t="n">
        <x:v>36.38671875</x:v>
      </x:c>
      <x:c r="F125" s="17" t="n">
        <x:v>1.4163231218441</x:v>
      </x:c>
      <x:c r="G125" s="18" t="n">
        <x:f aca="0"/>
        <x:v>1.1476</x:v>
      </x:c>
      <x:c r="H125" s="18" t="n">
        <x:f aca="0"/>
        <x:v>1.9305777778</x:v>
      </x:c>
      <x:c r="I125" s="18" t="n">
        <x:f aca="0"/>
        <x:v>2498.93</x:v>
      </x:c>
      <x:c r="J125" s="18" t="n">
        <x:f aca="0"/>
        <x:v>5.3221350482</x:v>
      </x:c>
      <x:c r="K125" s="18" t="n">
        <x:f aca="0"/>
        <x:v>1.7214416586</x:v>
      </x:c>
      <x:c r="L125" s="22" t="n">
        <x:v>0.22274616368286</x:v>
      </x:c>
      <x:c r="M125" s="22" t="n">
        <x:v>0.2117105377465</x:v>
      </x:c>
      <x:c r="N125" s="22" t="n">
        <x:v>0.28756290438533</x:v>
      </x:c>
      <x:c r="O125" s="22" t="n">
        <x:v>0.23410670912091</x:v>
      </x:c>
      <x:c r="P125" s="23" t="n">
        <x:v>0.20818328183073</x:v>
      </x:c>
      <x:c r="Q125" s="23" t="n">
        <x:v>0.20818328183073</x:v>
      </x:c>
      <x:c r="R125" s="22" t="n">
        <x:v>0.16156777405382</x:v>
      </x:c>
      <x:c r="S125" s="22" t="n">
        <x:v>0.16156777405382</x:v>
      </x:c>
      <x:c r="T125" s="20" t="n">
        <x:v>1.22795461240693</x:v>
      </x:c>
      <x:c r="U125" s="18" t="n">
        <x:f aca="0"/>
        <x:v>1.4246</x:v>
      </x:c>
      <x:c r="V125" s="18" t="n">
        <x:f aca="0"/>
        <x:v>1.452</x:v>
      </x:c>
      <x:c r="W125" s="76" t="n">
        <x:f>'2080回测'!$O$13*G125/$G$4+'2080回测'!$O$14*H125/$H$4+'2080回测'!$O$15*I125/$I$4+'2080回测'!$O$16*J125/$J$4+'2080回测'!$O$17*K125/$K$4</x:f>
        <x:v>1.0178511620705022</x:v>
      </x:c>
    </x:row>
    <x:row r="126" ht="13.800000190734863" hidden="0">
      <x:c r="A126" s="15" t="n">
        <x:v>44020</x:v>
      </x:c>
      <x:c r="B126" s="21" t="n">
        <x:v>54.63474524248</x:v>
      </x:c>
      <x:c r="C126" s="21" t="n">
        <x:v>43.586833144154</x:v>
      </x:c>
      <x:c r="D126" s="21" t="n">
        <x:v>43.769230769231</x:v>
      </x:c>
      <x:c r="E126" s="21" t="n">
        <x:v>40.29296875</x:v>
      </x:c>
      <x:c r="F126" s="17" t="n">
        <x:v>1.45570944476466</x:v>
      </x:c>
      <x:c r="G126" s="18" t="n">
        <x:f aca="0"/>
        <x:v>1.1551</x:v>
      </x:c>
      <x:c r="H126" s="18" t="n">
        <x:f aca="0"/>
        <x:v>1.9536</x:v>
      </x:c>
      <x:c r="I126" s="18" t="n">
        <x:f aca="0"/>
        <x:v>2516.81</x:v>
      </x:c>
      <x:c r="J126" s="18" t="n">
        <x:f aca="0"/>
        <x:v>5.3815236796</x:v>
      </x:c>
      <x:c r="K126" s="18" t="n">
        <x:f aca="0"/>
        <x:v>1.7345670203</x:v>
      </x:c>
      <x:c r="L126" s="22" t="n">
        <x:v>0.22985933503836</x:v>
      </x:c>
      <x:c r="M126" s="22" t="n">
        <x:v>0.22317782990183</x:v>
      </x:c>
      <x:c r="N126" s="22" t="n">
        <x:v>0.31260484064222</x:v>
      </x:c>
      <x:c r="O126" s="22" t="n">
        <x:v>0.25412513616969</x:v>
      </x:c>
      <x:c r="P126" s="23" t="n">
        <x:v>0.22468557308714</x:v>
      </x:c>
      <x:c r="Q126" s="23" t="n">
        <x:v>0.22468557308714</x:v>
      </x:c>
      <x:c r="R126" s="22" t="n">
        <x:v>0.17724930566453</x:v>
      </x:c>
      <x:c r="S126" s="22" t="n">
        <x:v>0.17724930566453</x:v>
      </x:c>
      <x:c r="T126" s="20" t="n">
        <x:v>1.2545365073167751</x:v>
      </x:c>
      <x:c r="U126" s="18" t="n">
        <x:f aca="0"/>
        <x:v>1.4231</x:v>
      </x:c>
      <x:c r="V126" s="18" t="n">
        <x:f aca="0"/>
        <x:v>1.4589</x:v>
      </x:c>
      <x:c r="W126" s="76" t="n">
        <x:f>'2080回测'!$O$13*G126/$G$4+'2080回测'!$O$14*H126/$H$4+'2080回测'!$O$15*I126/$I$4+'2080回测'!$O$16*J126/$J$4+'2080回测'!$O$17*K126/$K$4</x:f>
        <x:v>1.0269003992723937</x:v>
      </x:c>
    </x:row>
    <x:row r="127" ht="13.800000190734863" hidden="0">
      <x:c r="A127" s="15" t="n">
        <x:v>44021</x:v>
      </x:c>
      <x:c r="B127" s="21" t="n">
        <x:v>59.791282995703</x:v>
      </x:c>
      <x:c r="C127" s="21" t="n">
        <x:v>47.673098751419</x:v>
      </x:c>
      <x:c r="D127" s="21" t="n">
        <x:v>47.230769230769</x:v>
      </x:c>
      <x:c r="E127" s="21" t="n">
        <x:v>43.9453125</x:v>
      </x:c>
      <x:c r="F127" s="17" t="n">
        <x:v>1.49660115869473</x:v>
      </x:c>
      <x:c r="G127" s="18" t="n">
        <x:f aca="0"/>
        <x:v>1.1668</x:v>
      </x:c>
      <x:c r="H127" s="18" t="n">
        <x:f aca="0"/>
        <x:v>1.9711407407</x:v>
      </x:c>
      <x:c r="I127" s="18" t="n">
        <x:f aca="0"/>
        <x:v>2521.91</x:v>
      </x:c>
      <x:c r="J127" s="18" t="n">
        <x:f aca="0"/>
        <x:v>5.4683224486</x:v>
      </x:c>
      <x:c r="K127" s="18" t="n">
        <x:f aca="0"/>
        <x:v>1.7598081003</x:v>
      </x:c>
      <x:c r="L127" s="22" t="n">
        <x:v>0.25</x:v>
      </x:c>
      <x:c r="M127" s="22" t="n">
        <x:v>0.24741551559378</x:v>
      </x:c>
      <x:c r="N127" s="22" t="n">
        <x:v>0.34255930984903</x:v>
      </x:c>
      <x:c r="O127" s="22" t="n">
        <x:v>0.28695870678267</x:v>
      </x:c>
      <x:c r="P127" s="23" t="n">
        <x:v>0.25273133821912</x:v>
      </x:c>
      <x:c r="Q127" s="23" t="n">
        <x:v>0.25273133821912</x:v>
      </x:c>
      <x:c r="R127" s="22" t="n">
        <x:v>0.20194792493524</x:v>
      </x:c>
      <x:c r="S127" s="22" t="n">
        <x:v>0.20194792493524</x:v>
      </x:c>
      <x:c r="T127" s="20" t="n">
        <x:v>1.2876617293415087</x:v>
      </x:c>
      <x:c r="U127" s="18" t="n">
        <x:f aca="0"/>
        <x:v>1.4179</x:v>
      </x:c>
      <x:c r="V127" s="18" t="n">
        <x:f aca="0"/>
        <x:v>1.4684</x:v>
      </x:c>
      <x:c r="W127" s="76" t="n">
        <x:f>'2080回测'!$O$13*G127/$G$4+'2080回测'!$O$14*H127/$H$4+'2080回测'!$O$15*I127/$I$4+'2080回测'!$O$16*J127/$J$4+'2080回测'!$O$17*K127/$K$4</x:f>
        <x:v>1.0368153777323694</x:v>
      </x:c>
    </x:row>
    <x:row r="128" ht="13.800000190734863" hidden="0">
      <x:c r="A128" s="15" t="n">
        <x:v>44022</x:v>
      </x:c>
      <x:c r="B128" s="21" t="n">
        <x:v>59.607120933088</x:v>
      </x:c>
      <x:c r="C128" s="21" t="n">
        <x:v>47.27582292849</x:v>
      </x:c>
      <x:c r="D128" s="21" t="n">
        <x:v>47.076923076923</x:v>
      </x:c>
      <x:c r="E128" s="21" t="n">
        <x:v>44.00390625</x:v>
      </x:c>
      <x:c r="F128" s="17" t="n">
        <x:v>1.49490943297125</x:v>
      </x:c>
      <x:c r="G128" s="18" t="n">
        <x:f aca="0"/>
        <x:v>1.1434</x:v>
      </x:c>
      <x:c r="H128" s="18" t="n">
        <x:f aca="0"/>
        <x:v>1.934962963</x:v>
      </x:c>
      <x:c r="I128" s="18" t="n">
        <x:f aca="0"/>
        <x:v>2449.41</x:v>
      </x:c>
      <x:c r="J128" s="18" t="n">
        <x:f aca="0"/>
        <x:v>5.3860920359</x:v>
      </x:c>
      <x:c r="K128" s="18" t="n">
        <x:f aca="0"/>
        <x:v>1.7476923819</x:v>
      </x:c>
      <x:c r="L128" s="22" t="n">
        <x:v>0.26926150895141</x:v>
      </x:c>
      <x:c r="M128" s="22" t="n">
        <x:v>0.27008947962818</x:v>
      </x:c>
      <x:c r="N128" s="22" t="n">
        <x:v>0.38497483824587</x:v>
      </x:c>
      <x:c r="O128" s="22" t="n">
        <x:v>0.32406399199421</x:v>
      </x:c>
      <x:c r="P128" s="23" t="n">
        <x:v>0.29012651802136</x:v>
      </x:c>
      <x:c r="Q128" s="23" t="n">
        <x:v>0.29012651802136</x:v>
      </x:c>
      <x:c r="R128" s="22" t="n">
        <x:v>0.23632548993484</x:v>
      </x:c>
      <x:c r="S128" s="22" t="n">
        <x:v>0.23632548993484</x:v>
      </x:c>
      <x:c r="T128" s="20" t="n">
        <x:v>1.2819139422765338</x:v>
      </x:c>
      <x:c r="U128" s="18" t="n">
        <x:f aca="0"/>
        <x:v>1.4162</x:v>
      </x:c>
      <x:c r="V128" s="18" t="n">
        <x:f aca="0"/>
        <x:v>1.4603</x:v>
      </x:c>
      <x:c r="W128" s="76" t="n">
        <x:f>'2080回测'!$O$13*G128/$G$4+'2080回测'!$O$14*H128/$H$4+'2080回测'!$O$15*I128/$I$4+'2080回测'!$O$16*J128/$J$4+'2080回测'!$O$17*K128/$K$4</x:f>
        <x:v>1.0173279117291996</x:v>
      </x:c>
    </x:row>
    <x:row r="129" ht="13.800000190734863" hidden="0">
      <x:c r="A129" s="15" t="n">
        <x:v>44025</x:v>
      </x:c>
      <x:c r="B129" s="21" t="n">
        <x:v>66.114180478821</x:v>
      </x:c>
      <x:c r="C129" s="21" t="n">
        <x:v>52.837684449489</x:v>
      </x:c>
      <x:c r="D129" s="21" t="n">
        <x:v>53.153846153846</x:v>
      </x:c>
      <x:c r="E129" s="21" t="n">
        <x:v>49.169921875</x:v>
      </x:c>
      <x:c r="F129" s="17" t="n">
        <x:v>1.55318908239289</x:v>
      </x:c>
      <x:c r="G129" s="18" t="n">
        <x:f aca="0"/>
        <x:v>1.1669</x:v>
      </x:c>
      <x:c r="H129" s="18" t="n">
        <x:f aca="0"/>
        <x:v>1.9842962963</x:v>
      </x:c>
      <x:c r="I129" s="18" t="n">
        <x:f aca="0"/>
        <x:v>2462.65</x:v>
      </x:c>
      <x:c r="J129" s="18" t="n">
        <x:f aca="0"/>
        <x:v>5.4500490236</x:v>
      </x:c>
      <x:c r="K129" s="18" t="n">
        <x:f aca="0"/>
        <x:v>1.7890877531</x:v>
      </x:c>
      <x:c r="L129" s="22" t="n">
        <x:v>0.25159846547315</x:v>
      </x:c>
      <x:c r="M129" s="22" t="n">
        <x:v>0.25497350360525</x:v>
      </x:c>
      <x:c r="N129" s="22" t="n">
        <x:v>0.38749101365924</x:v>
      </x:c>
      <x:c r="O129" s="22" t="n">
        <x:v>0.32749811549351</x:v>
      </x:c>
      <x:c r="P129" s="23" t="n">
        <x:v>0.28442283349138</x:v>
      </x:c>
      <x:c r="Q129" s="23" t="n">
        <x:v>0.28442283349138</x:v>
      </x:c>
      <x:c r="R129" s="22" t="n">
        <x:v>0.23245238649918</x:v>
      </x:c>
      <x:c r="S129" s="22" t="n">
        <x:v>0.23245238649918</x:v>
      </x:c>
      <x:c r="T129" s="20" t="n">
        <x:v>1.3228991777772312</x:v>
      </x:c>
      <x:c r="U129" s="18" t="n">
        <x:f aca="0"/>
        <x:v>1.4136</x:v>
      </x:c>
      <x:c r="V129" s="18" t="n">
        <x:f aca="0"/>
        <x:v>1.4652</x:v>
      </x:c>
      <x:c r="W129" s="76" t="n">
        <x:f>'2080回测'!$O$13*G129/$G$4+'2080回测'!$O$14*H129/$H$4+'2080回测'!$O$15*I129/$I$4+'2080回测'!$O$16*J129/$J$4+'2080回测'!$O$17*K129/$K$4</x:f>
        <x:v>1.0367828063239108</x:v>
      </x:c>
    </x:row>
    <x:row r="130" ht="13.800000190734863" hidden="0">
      <x:c r="A130" s="15" t="n">
        <x:v>44026</x:v>
      </x:c>
      <x:c r="B130" s="21" t="n">
        <x:v>62.246777163904</x:v>
      </x:c>
      <x:c r="C130" s="21" t="n">
        <x:v>51.418842224745</x:v>
      </x:c>
      <x:c r="D130" s="21" t="n">
        <x:v>52.384615384615</x:v>
      </x:c>
      <x:c r="E130" s="21" t="n">
        <x:v>47.900390625</x:v>
      </x:c>
      <x:c r="F130" s="17" t="n">
        <x:v>1.53487656349566</x:v>
      </x:c>
      <x:c r="G130" s="18" t="n">
        <x:f aca="0"/>
        <x:v>1.1623</x:v>
      </x:c>
      <x:c r="H130" s="18" t="n">
        <x:f aca="0"/>
        <x:v>1.9755259259</x:v>
      </x:c>
      <x:c r="I130" s="18" t="n">
        <x:f aca="0"/>
        <x:v>2421.97</x:v>
      </x:c>
      <x:c r="J130" s="18" t="n">
        <x:f aca="0"/>
        <x:v>5.4272072423</x:v>
      </x:c>
      <x:c r="K130" s="18" t="n">
        <x:f aca="0"/>
        <x:v>1.7709141755</x:v>
      </x:c>
      <x:c r="L130" s="22" t="n">
        <x:v>0.27733375959079</x:v>
      </x:c>
      <x:c r="M130" s="22" t="n">
        <x:v>0.28364173399357</x:v>
      </x:c>
      <x:c r="N130" s="22" t="n">
        <x:v>0.43457943925234</x:v>
      </x:c>
      <x:c r="O130" s="22" t="n">
        <x:v>0.37256051603237</x:v>
      </x:c>
      <x:c r="P130" s="23" t="n">
        <x:v>0.32980812220801</x:v>
      </x:c>
      <x:c r="Q130" s="23" t="n">
        <x:v>0.32980812220801</x:v>
      </x:c>
      <x:c r="R130" s="22" t="n">
        <x:v>0.27773086446638</x:v>
      </x:c>
      <x:c r="S130" s="22" t="n">
        <x:v>0.27773086446638</x:v>
      </x:c>
      <x:c r="T130" s="20" t="n">
        <x:v>1.316287314881085</x:v>
      </x:c>
      <x:c r="U130" s="18" t="n">
        <x:f aca="0"/>
        <x:v>1.4123</x:v>
      </x:c>
      <x:c r="V130" s="18" t="n">
        <x:f aca="0"/>
        <x:v>1.4623</x:v>
      </x:c>
      <x:c r="W130" s="76" t="n">
        <x:f>'2080回测'!$O$13*G130/$G$4+'2080回测'!$O$14*H130/$H$4+'2080回测'!$O$15*I130/$I$4+'2080回测'!$O$16*J130/$J$4+'2080回测'!$O$17*K130/$K$4</x:f>
        <x:v>1.02971341202539</x:v>
      </x:c>
    </x:row>
    <x:row r="131" ht="13.800000190734863" hidden="0">
      <x:c r="A131" s="15" t="n">
        <x:v>44027</x:v>
      </x:c>
      <x:c r="B131" s="21" t="n">
        <x:v>57.274401473296</x:v>
      </x:c>
      <x:c r="C131" s="21" t="n">
        <x:v>45.856980703746</x:v>
      </x:c>
      <x:c r="D131" s="21" t="n">
        <x:v>44.923076923077</x:v>
      </x:c>
      <x:c r="E131" s="21" t="n">
        <x:v>44.267578125</x:v>
      </x:c>
      <x:c r="F131" s="17" t="n">
        <x:v>1.4808050930628</x:v>
      </x:c>
      <x:c r="G131" s="18" t="n">
        <x:f aca="0"/>
        <x:v>1.1477</x:v>
      </x:c>
      <x:c r="H131" s="18" t="n">
        <x:f aca="0"/>
        <x:v>1.9437333333</x:v>
      </x:c>
      <x:c r="I131" s="18" t="n">
        <x:f aca="0"/>
        <x:v>2409.1</x:v>
      </x:c>
      <x:c r="J131" s="18" t="n">
        <x:f aca="0"/>
        <x:v>5.3449768295</x:v>
      </x:c>
      <x:c r="K131" s="18" t="n">
        <x:f aca="0"/>
        <x:v>1.7941359691</x:v>
      </x:c>
      <x:c r="L131" s="22" t="n">
        <x:v>0.26726342710997</x:v>
      </x:c>
      <x:c r="M131" s="22" t="n">
        <x:v>0.27686560681088</x:v>
      </x:c>
      <x:c r="N131" s="22" t="n">
        <x:v>0.43553798226695</x:v>
      </x:c>
      <x:c r="O131" s="22" t="n">
        <x:v>0.37113661114046</x:v>
      </x:c>
      <x:c r="P131" s="23" t="n">
        <x:v>0.31937202455958</x:v>
      </x:c>
      <x:c r="Q131" s="23" t="n">
        <x:v>0.31937202455958</x:v>
      </x:c>
      <x:c r="R131" s="22" t="n">
        <x:v>0.27037542130063</x:v>
      </x:c>
      <x:c r="S131" s="22" t="n">
        <x:v>0.27037542130063</x:v>
      </x:c>
      <x:c r="T131" s="20" t="n">
        <x:v>1.2862425743750912</x:v>
      </x:c>
      <x:c r="U131" s="18" t="n">
        <x:f aca="0"/>
        <x:v>1.4124</x:v>
      </x:c>
      <x:c r="V131" s="18" t="n">
        <x:f aca="0"/>
        <x:v>1.4627</x:v>
      </x:c>
      <x:c r="W131" s="76" t="n">
        <x:f>'2080回测'!$O$13*G131/$G$4+'2080回测'!$O$14*H131/$H$4+'2080回测'!$O$15*I131/$I$4+'2080回测'!$O$16*J131/$J$4+'2080回测'!$O$17*K131/$K$4</x:f>
        <x:v>1.0197351132924013</x:v>
      </x:c>
    </x:row>
    <x:row r="132" ht="13.800000190734863" hidden="0">
      <x:c r="A132" s="15" t="n">
        <x:v>44028</x:v>
      </x:c>
      <x:c r="B132" s="21" t="n">
        <x:v>48.066298342541</x:v>
      </x:c>
      <x:c r="C132" s="21" t="n">
        <x:v>37.514188422247</x:v>
      </x:c>
      <x:c r="D132" s="21" t="n">
        <x:v>38.769230769231</x:v>
      </x:c>
      <x:c r="E132" s="21" t="n">
        <x:v>35.41015625</x:v>
      </x:c>
      <x:c r="F132" s="17" t="n">
        <x:v>1.39939968446005</x:v>
      </x:c>
      <x:c r="G132" s="18" t="n">
        <x:f aca="0"/>
        <x:v>1.1319</x:v>
      </x:c>
      <x:c r="H132" s="18" t="n">
        <x:f aca="0"/>
        <x:v>1.8987851852</x:v>
      </x:c>
      <x:c r="I132" s="18" t="n">
        <x:f aca="0"/>
        <x:v>2371.15</x:v>
      </x:c>
      <x:c r="J132" s="18" t="n">
        <x:f aca="0"/>
        <x:v>5.3038616231</x:v>
      </x:c>
      <x:c r="K132" s="18" t="n">
        <x:f aca="0"/>
        <x:v>1.7244705882</x:v>
      </x:c>
      <x:c r="L132" s="22" t="n">
        <x:v>0.25727301790281</x:v>
      </x:c>
      <x:c r="M132" s="22" t="n">
        <x:v>0.26209712448962</x:v>
      </x:c>
      <x:c r="N132" s="22" t="n">
        <x:v>0.39815480469686</x:v>
      </x:c>
      <x:c r="O132" s="22" t="n">
        <x:v>0.33587402633188</x:v>
      </x:c>
      <x:c r="P132" s="23" t="n">
        <x:v>0.28101694385501</x:v>
      </x:c>
      <x:c r="Q132" s="23" t="n">
        <x:v>0.28101694385501</x:v>
      </x:c>
      <x:c r="R132" s="22" t="n">
        <x:v>0.23725386693477</x:v>
      </x:c>
      <x:c r="S132" s="22" t="n">
        <x:v>0.23725386693477</x:v>
      </x:c>
      <x:c r="T132" s="20" t="n">
        <x:v>1.23082241142759</x:v>
      </x:c>
      <x:c r="U132" s="18" t="n">
        <x:f aca="0"/>
        <x:v>1.4137</x:v>
      </x:c>
      <x:c r="V132" s="18" t="n">
        <x:f aca="0"/>
        <x:v>1.4604</x:v>
      </x:c>
      <x:c r="W132" s="76" t="n">
        <x:f>'2080回测'!$O$13*G132/$G$4+'2080回测'!$O$14*H132/$H$4+'2080回测'!$O$15*I132/$I$4+'2080回测'!$O$16*J132/$J$4+'2080回测'!$O$17*K132/$K$4</x:f>
        <x:v>0.9999623385722685</x:v>
      </x:c>
    </x:row>
    <x:row r="133" ht="13.800000190734863" hidden="0">
      <x:c r="A133" s="15" t="n">
        <x:v>44029</x:v>
      </x:c>
      <x:c r="B133" s="21" t="n">
        <x:v>50.890116635973</x:v>
      </x:c>
      <x:c r="C133" s="21" t="n">
        <x:v>38.649262202043</x:v>
      </x:c>
      <x:c r="D133" s="21" t="n">
        <x:v>41</x:v>
      </x:c>
      <x:c r="E133" s="21" t="n">
        <x:v>35.888671875</x:v>
      </x:c>
      <x:c r="F133" s="17" t="n">
        <x:v>1.41607012678254</x:v>
      </x:c>
      <x:c r="G133" s="18" t="n">
        <x:f aca="0"/>
        <x:v>1.1315</x:v>
      </x:c>
      <x:c r="H133" s="18" t="n">
        <x:f aca="0"/>
        <x:v>1.9086518519</x:v>
      </x:c>
      <x:c r="I133" s="18" t="n">
        <x:f aca="0"/>
        <x:v>2376.97</x:v>
      </x:c>
      <x:c r="J133" s="18" t="n">
        <x:f aca="0"/>
        <x:v>5.3084299794</x:v>
      </x:c>
      <x:c r="K133" s="18" t="n">
        <x:f aca="0"/>
        <x:v>1.7305284474</x:v>
      </x:c>
      <x:c r="L133" s="22" t="n">
        <x:v>0.2110773657289</x:v>
      </x:c>
      <x:c r="M133" s="22" t="n">
        <x:v>0.21640170271914</x:v>
      </x:c>
      <x:c r="N133" s="22" t="n">
        <x:v>0.34675293553798</x:v>
      </x:c>
      <x:c r="O133" s="22" t="n">
        <x:v>0.28913644359448</x:v>
      </x:c>
      <x:c r="P133" s="23" t="n">
        <x:v>0.21395729107408</x:v>
      </x:c>
      <x:c r="Q133" s="23" t="n">
        <x:v>0.21395729107408</x:v>
      </x:c>
      <x:c r="R133" s="22" t="n">
        <x:v>0.17764813084603</x:v>
      </x:c>
      <x:c r="S133" s="22" t="n">
        <x:v>0.17764813084603</x:v>
      </x:c>
      <x:c r="T133" s="20" t="n">
        <x:v>1.2386528945228774</x:v>
      </x:c>
      <x:c r="U133" s="18" t="n">
        <x:f aca="0"/>
        <x:v>1.4145</x:v>
      </x:c>
      <x:c r="V133" s="18" t="n">
        <x:f aca="0"/>
        <x:v>1.4516</x:v>
      </x:c>
      <x:c r="W133" s="76" t="n">
        <x:f>'2080回测'!$O$13*G133/$G$4+'2080回测'!$O$14*H133/$H$4+'2080回测'!$O$15*I133/$I$4+'2080回测'!$O$16*J133/$J$4+'2080回测'!$O$17*K133/$K$4</x:f>
        <x:v>1.0023285997042215</x:v>
      </x:c>
    </x:row>
    <x:row r="134" ht="13.800000190734863" hidden="0">
      <x:c r="A134" s="15" t="n">
        <x:v>44032</x:v>
      </x:c>
      <x:c r="B134" s="21" t="n">
        <x:v>55.310006138735</x:v>
      </x:c>
      <x:c r="C134" s="21" t="n">
        <x:v>40.522133938706</x:v>
      </x:c>
      <x:c r="D134" s="21" t="n">
        <x:v>42.153846153846</x:v>
      </x:c>
      <x:c r="E134" s="21" t="n">
        <x:v>37.40234375</x:v>
      </x:c>
      <x:c r="F134" s="17" t="n">
        <x:v>1.43847082495322</x:v>
      </x:c>
      <x:c r="G134" s="18" t="n">
        <x:f aca="0"/>
        <x:v>1.1748</x:v>
      </x:c>
      <x:c r="H134" s="18" t="n">
        <x:f aca="0"/>
        <x:v>1.9875851852</x:v>
      </x:c>
      <x:c r="I134" s="18" t="n">
        <x:f aca="0"/>
        <x:v>2424.61</x:v>
      </x:c>
      <x:c r="J134" s="18" t="n">
        <x:f aca="0"/>
        <x:v>5.4774591612</x:v>
      </x:c>
      <x:c r="K134" s="18" t="n">
        <x:f aca="0"/>
        <x:v>1.7709141755</x:v>
      </x:c>
      <x:c r="L134" s="22" t="n">
        <x:v>0.22058823529412</x:v>
      </x:c>
      <x:c r="M134" s="22" t="n">
        <x:v>0.22543653896273</x:v>
      </x:c>
      <x:c r="N134" s="22" t="n">
        <x:v>0.36089144500359</x:v>
      </x:c>
      <x:c r="O134" s="22" t="n">
        <x:v>0.3051344334285</x:v>
      </x:c>
      <x:c r="P134" s="23" t="n">
        <x:v>0.21654249220366</x:v>
      </x:c>
      <x:c r="Q134" s="23" t="n">
        <x:v>0.21654249220366</x:v>
      </x:c>
      <x:c r="R134" s="22" t="n">
        <x:v>0.18204375954338</x:v>
      </x:c>
      <x:c r="S134" s="22" t="n">
        <x:v>0.18204375954338</x:v>
      </x:c>
      <x:c r="T134" s="20" t="n">
        <x:v>1.2779344616266775</x:v>
      </x:c>
      <x:c r="U134" s="18" t="n">
        <x:f aca="0"/>
        <x:v>1.4161</x:v>
      </x:c>
      <x:c r="V134" s="18" t="n">
        <x:f aca="0"/>
        <x:v>1.4561</x:v>
      </x:c>
      <x:c r="W134" s="76" t="n">
        <x:f>'2080回测'!$O$13*G134/$G$4+'2080回测'!$O$14*H134/$H$4+'2080回测'!$O$15*I134/$I$4+'2080回测'!$O$16*J134/$J$4+'2080回测'!$O$17*K134/$K$4</x:f>
        <x:v>1.036283764907663</x:v>
      </x:c>
    </x:row>
    <x:row r="135" ht="13.800000190734863" hidden="0">
      <x:c r="A135" s="15" t="n">
        <x:v>44033</x:v>
      </x:c>
      <x:c r="B135" s="21" t="n">
        <x:v>56.660527931246</x:v>
      </x:c>
      <x:c r="C135" s="21" t="n">
        <x:v>41.770715096481</x:v>
      </x:c>
      <x:c r="D135" s="21" t="n">
        <x:v>42.615384615385</x:v>
      </x:c>
      <x:c r="E135" s="21" t="n">
        <x:v>38.759765625</x:v>
      </x:c>
      <x:c r="F135" s="17" t="n">
        <x:v>1.44951598317028</x:v>
      </x:c>
      <x:c r="G135" s="18" t="n">
        <x:f aca="0"/>
        <x:v>1.1718</x:v>
      </x:c>
      <x:c r="H135" s="18" t="n">
        <x:f aca="0"/>
        <x:v>1.9842962963</x:v>
      </x:c>
      <x:c r="I135" s="18" t="n">
        <x:f aca="0"/>
        <x:v>2410.61</x:v>
      </x:c>
      <x:c r="J135" s="18" t="n">
        <x:f aca="0"/>
        <x:v>5.5185743675</x:v>
      </x:c>
      <x:c r="K135" s="18" t="n">
        <x:f aca="0"/>
        <x:v>1.7860588235</x:v>
      </x:c>
      <x:c r="L135" s="22" t="n">
        <x:v>0.25447570332481</x:v>
      </x:c>
      <x:c r="M135" s="22" t="n">
        <x:v>0.25966466857788</x:v>
      </x:c>
      <x:c r="N135" s="22" t="n">
        <x:v>0.40306733764678</x:v>
      </x:c>
      <x:c r="O135" s="22" t="n">
        <x:v>0.34190468215403</x:v>
      </x:c>
      <x:c r="P135" s="23" t="n">
        <x:v>0.25806101742167</x:v>
      </x:c>
      <x:c r="Q135" s="23" t="n">
        <x:v>0.25806101742167</x:v>
      </x:c>
      <x:c r="R135" s="22" t="n">
        <x:v>0.22412063323329</x:v>
      </x:c>
      <x:c r="S135" s="22" t="n">
        <x:v>0.22412063323329</x:v>
      </x:c>
      <x:c r="T135" s="20" t="n">
        <x:v>1.2859448709991312</x:v>
      </x:c>
      <x:c r="U135" s="18" t="n">
        <x:f aca="0"/>
        <x:v>1.4189</x:v>
      </x:c>
      <x:c r="V135" s="18" t="n">
        <x:f aca="0"/>
        <x:v>1.4665</x:v>
      </x:c>
      <x:c r="W135" s="76" t="n">
        <x:f>'2080回测'!$O$13*G135/$G$4+'2080回测'!$O$14*H135/$H$4+'2080回测'!$O$15*I135/$I$4+'2080回测'!$O$16*J135/$J$4+'2080回测'!$O$17*K135/$K$4</x:f>
        <x:v>1.035927975687633</x:v>
      </x:c>
    </x:row>
    <x:row r="136" ht="13.800000190734863" hidden="0">
      <x:c r="A136" s="15" t="n">
        <x:v>44034</x:v>
      </x:c>
      <x:c r="B136" s="21" t="n">
        <x:v>59.116022099448</x:v>
      </x:c>
      <x:c r="C136" s="21" t="n">
        <x:v>43.473325766175</x:v>
      </x:c>
      <x:c r="D136" s="21" t="n">
        <x:v>44</x:v>
      </x:c>
      <x:c r="E136" s="21" t="n">
        <x:v>41.259765625</x:v>
      </x:c>
      <x:c r="F136" s="17" t="n">
        <x:v>1.46962278372656</x:v>
      </x:c>
      <x:c r="G136" s="18" t="n">
        <x:f aca="0"/>
        <x:v>1.1722</x:v>
      </x:c>
      <x:c r="H136" s="18" t="n">
        <x:f aca="0"/>
        <x:v>1.9853925926</x:v>
      </x:c>
      <x:c r="I136" s="18" t="n">
        <x:f aca="0"/>
        <x:v>2382.96</x:v>
      </x:c>
      <x:c r="J136" s="18" t="n">
        <x:f aca="0"/>
        <x:v>5.5368477926</x:v>
      </x:c>
      <x:c r="K136" s="18" t="n">
        <x:f aca="0"/>
        <x:v>1.8052420444</x:v>
      </x:c>
      <x:c r="L136" s="22" t="n">
        <x:v>0.25911125319693</x:v>
      </x:c>
      <x:c r="M136" s="22" t="n">
        <x:v>0.26270523846755</x:v>
      </x:c>
      <x:c r="N136" s="22" t="n">
        <x:v>0.41157440690151</x:v>
      </x:c>
      <x:c r="O136" s="22" t="n">
        <x:v>0.35555741689466</x:v>
      </x:c>
      <x:c r="P136" s="23" t="n">
        <x:v>0.26796280891455</x:v>
      </x:c>
      <x:c r="Q136" s="23" t="n">
        <x:v>0.26796280891455</x:v>
      </x:c>
      <x:c r="R136" s="22" t="n">
        <x:v>0.23134251735165</x:v>
      </x:c>
      <x:c r="S136" s="22" t="n">
        <x:v>0.23134251735165</x:v>
      </x:c>
      <x:c r="T136" s="20" t="n">
        <x:v>1.2962881516253775</x:v>
      </x:c>
      <x:c r="U136" s="18" t="n">
        <x:f aca="0"/>
        <x:v>1.4216</x:v>
      </x:c>
      <x:c r="V136" s="18" t="n">
        <x:f aca="0"/>
        <x:v>1.4985</x:v>
      </x:c>
      <x:c r="W136" s="76" t="n">
        <x:f>'2080回测'!$O$13*G136/$G$4+'2080回测'!$O$14*H136/$H$4+'2080回测'!$O$15*I136/$I$4+'2080回测'!$O$16*J136/$J$4+'2080回测'!$O$17*K136/$K$4</x:f>
        <x:v>1.036141441649559</x:v>
      </x:c>
    </x:row>
    <x:row r="137" ht="13.800000190734863" hidden="0">
      <x:c r="A137" s="15" t="n">
        <x:v>44035</x:v>
      </x:c>
      <x:c r="B137" s="21" t="n">
        <x:v>62.676488643339</x:v>
      </x:c>
      <x:c r="C137" s="21" t="n">
        <x:v>43.076049943246</x:v>
      </x:c>
      <x:c r="D137" s="21" t="n">
        <x:v>42.615384615385</x:v>
      </x:c>
      <x:c r="E137" s="21" t="n">
        <x:v>41.73828125</x:v>
      </x:c>
      <x:c r="F137" s="17" t="n">
        <x:v>1.47526551112992</x:v>
      </x:c>
      <x:c r="G137" s="18" t="n">
        <x:f aca="0"/>
        <x:v>1.1623</x:v>
      </x:c>
      <x:c r="H137" s="18" t="n">
        <x:f aca="0"/>
        <x:v>1.964562963</x:v>
      </x:c>
      <x:c r="I137" s="18" t="n">
        <x:f aca="0"/>
        <x:v>2381.46</x:v>
      </x:c>
      <x:c r="J137" s="18" t="n">
        <x:f aca="0"/>
        <x:v>5.5277110801</x:v>
      </x:c>
      <x:c r="K137" s="18" t="n">
        <x:f aca="0"/>
        <x:v>1.8092806172</x:v>
      </x:c>
      <x:c r="L137" s="22" t="n">
        <x:v>0.26846227621483</x:v>
      </x:c>
      <x:c r="M137" s="22" t="n">
        <x:v>0.27130570758405</x:v>
      </x:c>
      <x:c r="N137" s="22" t="n">
        <x:v>0.42367601246106</x:v>
      </x:c>
      <x:c r="O137" s="22" t="n">
        <x:v>0.37314682974784</x:v>
      </x:c>
      <x:c r="P137" s="23" t="n">
        <x:v>0.27995803150439</x:v>
      </x:c>
      <x:c r="Q137" s="23" t="n">
        <x:v>0.27995803150439</x:v>
      </x:c>
      <x:c r="R137" s="22" t="n">
        <x:v>0.23689916199323</x:v>
      </x:c>
      <x:c r="S137" s="22" t="n">
        <x:v>0.23689916199323</x:v>
      </x:c>
      <x:c r="T137" s="20" t="n">
        <x:v>1.29688594229503</x:v>
      </x:c>
      <x:c r="U137" s="18" t="n">
        <x:f aca="0"/>
        <x:v>1.423</x:v>
      </x:c>
      <x:c r="V137" s="18" t="n">
        <x:f aca="0"/>
        <x:v>1.5065</x:v>
      </x:c>
      <x:c r="W137" s="76" t="n">
        <x:f>'2080回测'!$O$13*G137/$G$4+'2080回测'!$O$14*H137/$H$4+'2080回测'!$O$15*I137/$I$4+'2080回测'!$O$16*J137/$J$4+'2080回测'!$O$17*K137/$K$4</x:f>
        <x:v>1.0300849956214946</x:v>
      </x:c>
    </x:row>
    <x:row r="138" ht="13.800000190734863" hidden="0">
      <x:c r="A138" s="15" t="n">
        <x:v>44036</x:v>
      </x:c>
      <x:c r="B138" s="21" t="n">
        <x:v>54.450583179865</x:v>
      </x:c>
      <x:c r="C138" s="21" t="n">
        <x:v>34.846765039728</x:v>
      </x:c>
      <x:c r="D138" s="21" t="n">
        <x:v>33.769230769231</x:v>
      </x:c>
      <x:c r="E138" s="21" t="n">
        <x:v>32.880859375</x:v>
      </x:c>
      <x:c r="F138" s="17" t="n">
        <x:v>1.38986859590956</x:v>
      </x:c>
      <x:c r="G138" s="18" t="n">
        <x:f aca="0"/>
        <x:v>1.1266</x:v>
      </x:c>
      <x:c r="H138" s="18" t="n">
        <x:f aca="0"/>
        <x:v>1.8944</x:v>
      </x:c>
      <x:c r="I138" s="18" t="n">
        <x:f aca="0"/>
        <x:v>2332.1</x:v>
      </x:c>
      <x:c r="J138" s="18" t="n">
        <x:f aca="0"/>
        <x:v>5.4135021735</x:v>
      </x:c>
      <x:c r="K138" s="18" t="n">
        <x:f aca="0"/>
        <x:v>1.7406248795</x:v>
      </x:c>
      <x:c r="L138" s="22" t="n">
        <x:v>0.27022058823529</x:v>
      </x:c>
      <x:c r="M138" s="22" t="n">
        <x:v>0.27217444183824</x:v>
      </x:c>
      <x:c r="N138" s="22" t="n">
        <x:v>0.4273903666427</x:v>
      </x:c>
      <x:c r="O138" s="22" t="n">
        <x:v>0.37666471234935</x:v>
      </x:c>
      <x:c r="P138" s="23" t="n">
        <x:v>0.27889867008153</x:v>
      </x:c>
      <x:c r="Q138" s="23" t="n">
        <x:v>0.27889867008153</x:v>
      </x:c>
      <x:c r="R138" s="22" t="n">
        <x:v>0.2354200445658</x:v>
      </x:c>
      <x:c r="S138" s="22" t="n">
        <x:v>0.2354200445658</x:v>
      </x:c>
      <x:c r="T138" s="20" t="n">
        <x:v>1.2380589875716213</x:v>
      </x:c>
      <x:c r="U138" s="18" t="n">
        <x:f aca="0"/>
        <x:v>1.4255</x:v>
      </x:c>
      <x:c r="V138" s="18" t="n">
        <x:f aca="0"/>
        <x:v>1.5252</x:v>
      </x:c>
      <x:c r="W138" s="76" t="n">
        <x:f>'2080回测'!$O$13*G138/$G$4+'2080回测'!$O$14*H138/$H$4+'2080回测'!$O$15*I138/$I$4+'2080回测'!$O$16*J138/$J$4+'2080回测'!$O$17*K138/$K$4</x:f>
        <x:v>0.9986339267223572</x:v>
      </x:c>
    </x:row>
    <x:row r="139" ht="13.800000190734863" hidden="0">
      <x:c r="A139" s="15" t="n">
        <x:v>44039</x:v>
      </x:c>
      <x:c r="B139" s="21" t="n">
        <x:v>55.739717618171</x:v>
      </x:c>
      <x:c r="C139" s="21" t="n">
        <x:v>34.619750283768</x:v>
      </x:c>
      <x:c r="D139" s="21" t="n">
        <x:v>33.538461538462</x:v>
      </x:c>
      <x:c r="E139" s="21" t="n">
        <x:v>32.5390625</x:v>
      </x:c>
      <x:c r="F139" s="17" t="n">
        <x:v>1.391092479851</x:v>
      </x:c>
      <x:c r="G139" s="18" t="n">
        <x:f aca="0"/>
        <x:v>1.122</x:v>
      </x:c>
      <x:c r="H139" s="18" t="n">
        <x:f aca="0"/>
        <x:v>1.8900148148</x:v>
      </x:c>
      <x:c r="I139" s="18" t="n">
        <x:f aca="0"/>
        <x:v>2313.14</x:v>
      </x:c>
      <x:c r="J139" s="18" t="n">
        <x:f aca="0"/>
        <x:v>5.4272072423</x:v>
      </x:c>
      <x:c r="K139" s="18" t="n">
        <x:f aca="0"/>
        <x:v>1.7416345227</x:v>
      </x:c>
      <x:c r="L139" s="22" t="n">
        <x:v>0.21379475703325</x:v>
      </x:c>
      <x:c r="M139" s="22" t="n">
        <x:v>0.21648857614456</x:v>
      </x:c>
      <x:c r="N139" s="22" t="n">
        <x:v>0.36568416007668</x:v>
      </x:c>
      <x:c r="O139" s="22" t="n">
        <x:v>0.3094899070521</x:v>
      </x:c>
      <x:c r="P139" s="23" t="n">
        <x:v>0.21871645093535</x:v>
      </x:c>
      <x:c r="Q139" s="23" t="n">
        <x:v>0.21871645093535</x:v>
      </x:c>
      <x:c r="R139" s="22" t="n">
        <x:v>0.18079079919784</x:v>
      </x:c>
      <x:c r="S139" s="22" t="n">
        <x:v>0.18079079919784</x:v>
      </x:c>
      <x:c r="T139" s="20" t="n">
        <x:v>1.241285795509725</x:v>
      </x:c>
      <x:c r="U139" s="18" t="n">
        <x:f aca="0"/>
        <x:v>1.4265</x:v>
      </x:c>
      <x:c r="V139" s="18" t="n">
        <x:f aca="0"/>
        <x:v>1.5575</x:v>
      </x:c>
      <x:c r="W139" s="76" t="n">
        <x:f>'2080回测'!$O$13*G139/$G$4+'2080回测'!$O$14*H139/$H$4+'2080回测'!$O$15*I139/$I$4+'2080回测'!$O$16*J139/$J$4+'2080回测'!$O$17*K139/$K$4</x:f>
        <x:v>0.9957806798493841</x:v>
      </x:c>
    </x:row>
    <x:row r="140" ht="13.800000190734863" hidden="0">
      <x:c r="A140" s="15" t="n">
        <x:v>44040</x:v>
      </x:c>
      <x:c r="B140" s="21" t="n">
        <x:v>56.537753222836</x:v>
      </x:c>
      <x:c r="C140" s="21" t="n">
        <x:v>37.230419977299</x:v>
      </x:c>
      <x:c r="D140" s="21" t="n">
        <x:v>36</x:v>
      </x:c>
      <x:c r="E140" s="21" t="n">
        <x:v>34.35546875</x:v>
      </x:c>
      <x:c r="F140" s="17" t="n">
        <x:v>1.41030910487534</x:v>
      </x:c>
      <x:c r="G140" s="18" t="n">
        <x:f aca="0"/>
        <x:v>1.1275</x:v>
      </x:c>
      <x:c r="H140" s="18" t="n">
        <x:f aca="0"/>
        <x:v>1.9064592593</x:v>
      </x:c>
      <x:c r="I140" s="18" t="n">
        <x:f aca="0"/>
        <x:v>2325.38</x:v>
      </x:c>
      <x:c r="J140" s="18" t="n">
        <x:f aca="0"/>
        <x:v>5.4363439548</x:v>
      </x:c>
      <x:c r="K140" s="18" t="n">
        <x:f aca="0"/>
        <x:v>1.7658659595</x:v>
      </x:c>
      <x:c r="L140" s="22" t="n">
        <x:v>0.21978900255754</x:v>
      </x:c>
      <x:c r="M140" s="22" t="n">
        <x:v>0.21952914603423</x:v>
      </x:c>
      <x:c r="N140" s="22" t="n">
        <x:v>0.37574886173017</x:v>
      </x:c>
      <x:c r="O140" s="22" t="n">
        <x:v>0.31526928556762</x:v>
      </x:c>
      <x:c r="P140" s="23" t="n">
        <x:v>0.21905672195584</x:v>
      </x:c>
      <x:c r="Q140" s="23" t="n">
        <x:v>0.21905672195584</x:v>
      </x:c>
      <x:c r="R140" s="22" t="n">
        <x:v>0.18091831213828</x:v>
      </x:c>
      <x:c r="S140" s="22" t="n">
        <x:v>0.18091831213828</x:v>
      </x:c>
      <x:c r="T140" s="20" t="n">
        <x:v>1.2560901878771025</x:v>
      </x:c>
      <x:c r="U140" s="18" t="n">
        <x:f aca="0"/>
        <x:v>1.4265</x:v>
      </x:c>
      <x:c r="V140" s="18" t="n">
        <x:f aca="0"/>
        <x:v>1.5532</x:v>
      </x:c>
      <x:c r="W140" s="76" t="n">
        <x:f>'2080回测'!$O$13*G140/$G$4+'2080回测'!$O$14*H140/$H$4+'2080回测'!$O$15*I140/$I$4+'2080回测'!$O$16*J140/$J$4+'2080回测'!$O$17*K140/$K$4</x:f>
        <x:v>1.0026210244058402</x:v>
      </x:c>
    </x:row>
    <x:row r="141" ht="13.800000190734863" hidden="0">
      <x:c r="A141" s="15" t="n">
        <x:v>44041</x:v>
      </x:c>
      <x:c r="B141" s="21" t="n">
        <x:v>63.16758747698</x:v>
      </x:c>
      <x:c r="C141" s="21" t="n">
        <x:v>41.99772985244</x:v>
      </x:c>
      <x:c r="D141" s="21" t="n">
        <x:v>40.538461538462</x:v>
      </x:c>
      <x:c r="E141" s="21" t="n">
        <x:v>40.17578125</x:v>
      </x:c>
      <x:c r="F141" s="17" t="n">
        <x:v>1.46469890029471</x:v>
      </x:c>
      <x:c r="G141" s="18" t="n">
        <x:f aca="0"/>
        <x:v>1.1481</x:v>
      </x:c>
      <x:c r="H141" s="18" t="n">
        <x:f aca="0"/>
        <x:v>1.9382518519</x:v>
      </x:c>
      <x:c r="I141" s="18" t="n">
        <x:f aca="0"/>
        <x:v>2332.15</x:v>
      </x:c>
      <x:c r="J141" s="18" t="n">
        <x:f aca="0"/>
        <x:v>5.509437655</x:v>
      </x:c>
      <x:c r="K141" s="18" t="n">
        <x:f aca="0"/>
        <x:v>1.7961552555</x:v>
      </x:c>
      <x:c r="L141" s="22" t="n">
        <x:v>0.23033887468031</x:v>
      </x:c>
      <x:c r="M141" s="22" t="n">
        <x:v>0.23264703327252</x:v>
      </x:c>
      <x:c r="N141" s="22" t="n">
        <x:v>0.39468008626887</x:v>
      </x:c>
      <x:c r="O141" s="22" t="n">
        <x:v>0.33403132592892</x:v>
      </x:c>
      <x:c r="P141" s="23" t="n">
        <x:v>0.23188468615149</x:v>
      </x:c>
      <x:c r="Q141" s="23" t="n">
        <x:v>0.23188468615149</x:v>
      </x:c>
      <x:c r="R141" s="22" t="n">
        <x:v>0.19662740528161</x:v>
      </x:c>
      <x:c r="S141" s="22" t="n">
        <x:v>0.19662740528161</x:v>
      </x:c>
      <x:c r="T141" s="20" t="n">
        <x:v>1.290116383575095</x:v>
      </x:c>
      <x:c r="U141" s="18" t="n">
        <x:f aca="0"/>
        <x:v>1.4252</x:v>
      </x:c>
      <x:c r="V141" s="18" t="n">
        <x:f aca="0"/>
        <x:v>1.5588</x:v>
      </x:c>
      <x:c r="W141" s="76" t="n">
        <x:f>'2080回测'!$O$13*G141/$G$4+'2080回测'!$O$14*H141/$H$4+'2080回测'!$O$15*I141/$I$4+'2080回测'!$O$16*J141/$J$4+'2080回测'!$O$17*K141/$K$4</x:f>
        <x:v>1.0174537089357858</x:v>
      </x:c>
    </x:row>
    <x:row r="142" ht="13.800000190734863" hidden="0">
      <x:c r="A142" s="15" t="n">
        <x:v>44042</x:v>
      </x:c>
      <x:c r="B142" s="21" t="n">
        <x:v>62.001227747084</x:v>
      </x:c>
      <x:c r="C142" s="21" t="n">
        <x:v>40.408626560726</x:v>
      </x:c>
      <x:c r="D142" s="21" t="n">
        <x:v>38.923076923077</x:v>
      </x:c>
      <x:c r="E142" s="21" t="n">
        <x:v>38.671875</x:v>
      </x:c>
      <x:c r="F142" s="17" t="n">
        <x:v>1.45001201557722</x:v>
      </x:c>
      <x:c r="G142" s="18" t="n">
        <x:f aca="0"/>
        <x:v>1.1492</x:v>
      </x:c>
      <x:c r="H142" s="18" t="n">
        <x:f aca="0"/>
        <x:v>1.9371555556</x:v>
      </x:c>
      <x:c r="I142" s="18" t="n">
        <x:f aca="0"/>
        <x:v>2322.02</x:v>
      </x:c>
      <x:c r="J142" s="18" t="n">
        <x:f aca="0"/>
        <x:v>5.4865958737</x:v>
      </x:c>
      <x:c r="K142" s="18" t="n">
        <x:f aca="0"/>
        <x:v>1.7810106075</x:v>
      </x:c>
      <x:c r="L142" s="22" t="n">
        <x:v>0.26342710997442</x:v>
      </x:c>
      <x:c r="M142" s="22" t="n">
        <x:v>0.26253149161671</x:v>
      </x:c>
      <x:c r="N142" s="22" t="n">
        <x:v>0.43170381020848</x:v>
      </x:c>
      <x:c r="O142" s="22" t="n">
        <x:v>0.37122037024267</x:v>
      </x:c>
      <x:c r="P142" s="23" t="n">
        <x:v>0.26827606374886</x:v>
      </x:c>
      <x:c r="Q142" s="23" t="n">
        <x:v>0.26827606374886</x:v>
      </x:c>
      <x:c r="R142" s="22" t="n">
        <x:v>0.22774807953038</x:v>
      </x:c>
      <x:c r="S142" s="22" t="n">
        <x:v>0.22774807953038</x:v>
      </x:c>
      <x:c r="T142" s="20" t="n">
        <x:v>1.2867868379744112</x:v>
      </x:c>
      <x:c r="U142" s="18" t="n">
        <x:f aca="0"/>
        <x:v>1.4246</x:v>
      </x:c>
      <x:c r="V142" s="18" t="n">
        <x:f aca="0"/>
        <x:v>1.5417</x:v>
      </x:c>
      <x:c r="W142" s="76" t="n">
        <x:f>'2080回测'!$O$13*G142/$G$4+'2080回测'!$O$14*H142/$H$4+'2080回测'!$O$15*I142/$I$4+'2080回测'!$O$16*J142/$J$4+'2080回测'!$O$17*K142/$K$4</x:f>
        <x:v>1.015386000188937</x:v>
      </x:c>
    </x:row>
    <x:row r="143" ht="13.800000190734863" hidden="0">
      <x:c r="A143" s="15" t="n">
        <x:v>44043</x:v>
      </x:c>
      <x:c r="B143" s="21" t="n">
        <x:v>66.421117249847</x:v>
      </x:c>
      <x:c r="C143" s="21" t="n">
        <x:v>43.416572077185</x:v>
      </x:c>
      <x:c r="D143" s="21" t="n">
        <x:v>42.153846153846</x:v>
      </x:c>
      <x:c r="E143" s="21" t="n">
        <x:v>43.173828125</x:v>
      </x:c>
      <x:c r="F143" s="17" t="n">
        <x:v>1.4879134090147</x:v>
      </x:c>
      <x:c r="G143" s="18" t="n">
        <x:f aca="0"/>
        <x:v>1.1626</x:v>
      </x:c>
      <x:c r="H143" s="18" t="n">
        <x:f aca="0"/>
        <x:v>1.9557925926</x:v>
      </x:c>
      <x:c r="I143" s="18" t="n">
        <x:f aca="0"/>
        <x:v>2321.89</x:v>
      </x:c>
      <x:c r="J143" s="18" t="n">
        <x:f aca="0"/>
        <x:v>5.5185743675</x:v>
      </x:c>
      <x:c r="K143" s="18" t="n">
        <x:f aca="0"/>
        <x:v>1.8042324012</x:v>
      </x:c>
      <x:c r="L143" s="22" t="n">
        <x:v>0.25855179028133</x:v>
      </x:c>
      <x:c r="M143" s="22" t="n">
        <x:v>0.25436538962731</x:v>
      </x:c>
      <x:c r="N143" s="22" t="n">
        <x:v>0.42679127725857</x:v>
      </x:c>
      <x:c r="O143" s="22" t="n">
        <x:v>0.36577602821316</x:v>
      </x:c>
      <x:c r="P143" s="23" t="n">
        <x:v>0.26620073924476</x:v>
      </x:c>
      <x:c r="Q143" s="23" t="n">
        <x:v>0.26620073924476</x:v>
      </x:c>
      <x:c r="R143" s="22" t="n">
        <x:v>0.2282043699627</x:v>
      </x:c>
      <x:c r="S143" s="22" t="n">
        <x:v>0.2282043699627</x:v>
      </x:c>
      <x:c r="T143" s="20" t="n">
        <x:v>1.3027357680053175</x:v>
      </x:c>
      <x:c r="U143" s="18" t="n">
        <x:f aca="0"/>
        <x:v>1.4237</x:v>
      </x:c>
      <x:c r="V143" s="18" t="n">
        <x:f aca="0"/>
        <x:v>1.5649</x:v>
      </x:c>
      <x:c r="W143" s="76" t="n">
        <x:f>'2080回测'!$O$13*G143/$G$4+'2080回测'!$O$14*H143/$H$4+'2080回测'!$O$15*I143/$I$4+'2080回测'!$O$16*J143/$J$4+'2080回测'!$O$17*K143/$K$4</x:f>
        <x:v>1.0243441772825146</x:v>
      </x:c>
    </x:row>
    <x:row r="144" ht="13.800000190734863" hidden="0">
      <x:c r="A144" s="15" t="n">
        <x:v>44046</x:v>
      </x:c>
      <x:c r="B144" s="21" t="n">
        <x:v>72.744014732965</x:v>
      </x:c>
      <x:c r="C144" s="21" t="n">
        <x:v>46.708286038593</x:v>
      </x:c>
      <x:c r="D144" s="21" t="n">
        <x:v>45.923076923077</x:v>
      </x:c>
      <x:c r="E144" s="21" t="n">
        <x:v>46.640625</x:v>
      </x:c>
      <x:c r="F144" s="17" t="n">
        <x:v>1.53004000673659</x:v>
      </x:c>
      <x:c r="G144" s="18" t="n">
        <x:f aca="0"/>
        <x:v>1.1882</x:v>
      </x:c>
      <x:c r="H144" s="18" t="n">
        <x:f aca="0"/>
        <x:v>1.9919703704</x:v>
      </x:c>
      <x:c r="I144" s="18" t="n">
        <x:f aca="0"/>
        <x:v>2327.4</x:v>
      </x:c>
      <x:c r="J144" s="18" t="n">
        <x:f aca="0"/>
        <x:v>5.6282149179</x:v>
      </x:c>
      <x:c r="K144" s="18" t="n">
        <x:f aca="0"/>
        <x:v>1.8405795564</x:v>
      </x:c>
      <x:c r="L144" s="22" t="n">
        <x:v>0.2713395140665</x:v>
      </x:c>
      <x:c r="M144" s="22" t="n">
        <x:v>0.26531144123013</x:v>
      </x:c>
      <x:c r="N144" s="22" t="n">
        <x:v>0.43961179007908</x:v>
      </x:c>
      <x:c r="O144" s="22" t="n">
        <x:v>0.38353295927077</x:v>
      </x:c>
      <x:c r="P144" s="23" t="n">
        <x:v>0.2828362971802</x:v>
      </x:c>
      <x:c r="Q144" s="23" t="n">
        <x:v>0.2828362971802</x:v>
      </x:c>
      <x:c r="R144" s="22" t="n">
        <x:v>0.24820892251783</x:v>
      </x:c>
      <x:c r="S144" s="22" t="n">
        <x:v>0.24820892251783</x:v>
      </x:c>
      <x:c r="T144" s="20" t="n">
        <x:v>1.335746871099295</x:v>
      </x:c>
      <x:c r="U144" s="18" t="n">
        <x:f aca="0"/>
        <x:v>1.4232</x:v>
      </x:c>
      <x:c r="V144" s="18" t="n">
        <x:f aca="0"/>
        <x:v>1.5611</x:v>
      </x:c>
      <x:c r="W144" s="76" t="n">
        <x:f>'2080回测'!$O$13*G144/$G$4+'2080回测'!$O$14*H144/$H$4+'2080回测'!$O$15*I144/$I$4+'2080回测'!$O$16*J144/$J$4+'2080回测'!$O$17*K144/$K$4</x:f>
        <x:v>1.042347630015773</x:v>
      </x:c>
    </x:row>
    <x:row r="145" ht="13.800000190734863" hidden="0">
      <x:c r="A145" s="15" t="n">
        <x:v>44047</x:v>
      </x:c>
      <x:c r="B145" s="21" t="n">
        <x:v>68.324125230203</x:v>
      </x:c>
      <x:c r="C145" s="21" t="n">
        <x:v>44.72190692395</x:v>
      </x:c>
      <x:c r="D145" s="21" t="n">
        <x:v>44.461538461538</x:v>
      </x:c>
      <x:c r="E145" s="21" t="n">
        <x:v>43.69140625</x:v>
      </x:c>
      <x:c r="F145" s="17" t="n">
        <x:v>1.50299744216423</x:v>
      </x:c>
      <x:c r="G145" s="18" t="n">
        <x:f aca="0"/>
        <x:v>1.1906</x:v>
      </x:c>
      <x:c r="H145" s="18" t="n">
        <x:f aca="0"/>
        <x:v>1.9952592593</x:v>
      </x:c>
      <x:c r="I145" s="18" t="n">
        <x:f aca="0"/>
        <x:v>2364.71</x:v>
      </x:c>
      <x:c r="J145" s="18" t="n">
        <x:f aca="0"/>
        <x:v>5.6099414928</x:v>
      </x:c>
      <x:c r="K145" s="18" t="n">
        <x:f aca="0"/>
        <x:v>1.8345216972</x:v>
      </x:c>
      <x:c r="L145" s="22" t="n">
        <x:v>0.2900415601023</x:v>
      </x:c>
      <x:c r="M145" s="22" t="n">
        <x:v>0.28433672139692</x:v>
      </x:c>
      <x:c r="N145" s="22" t="n">
        <x:v>0.47364006709801</x:v>
      </x:c>
      <x:c r="O145" s="22" t="n">
        <x:v>0.41335120197267</x:v>
      </x:c>
      <x:c r="P145" s="23" t="n">
        <x:v>0.32446515046704</x:v>
      </x:c>
      <x:c r="Q145" s="23" t="n">
        <x:v>0.32446515046704</x:v>
      </x:c>
      <x:c r="R145" s="22" t="n">
        <x:v>0.28783755864519</x:v>
      </x:c>
      <x:c r="S145" s="22" t="n">
        <x:v>0.28783755864519</x:v>
      </x:c>
      <x:c r="T145" s="20" t="n">
        <x:v>1.3290595586487162</x:v>
      </x:c>
      <x:c r="U145" s="18" t="n">
        <x:f aca="0"/>
        <x:v>1.4233</x:v>
      </x:c>
      <x:c r="V145" s="18" t="n">
        <x:f aca="0"/>
        <x:v>1.5625</x:v>
      </x:c>
      <x:c r="W145" s="76" t="n">
        <x:f>'2080回测'!$O$13*G145/$G$4+'2080回测'!$O$14*H145/$H$4+'2080回测'!$O$15*I145/$I$4+'2080回测'!$O$16*J145/$J$4+'2080回测'!$O$17*K145/$K$4</x:f>
        <x:v>1.0451639583641281</x:v>
      </x:c>
    </x:row>
    <x:row r="146" ht="13.800000190734863" hidden="0">
      <x:c r="A146" s="15" t="n">
        <x:v>44048</x:v>
      </x:c>
      <x:c r="B146" s="21" t="n">
        <x:v>70.779619398404</x:v>
      </x:c>
      <x:c r="C146" s="21" t="n">
        <x:v>46.197502837684</x:v>
      </x:c>
      <x:c r="D146" s="21" t="n">
        <x:v>44.846153846154</x:v>
      </x:c>
      <x:c r="E146" s="21" t="n">
        <x:v>44.580078125</x:v>
      </x:c>
      <x:c r="F146" s="17" t="n">
        <x:v>1.51600838551811</x:v>
      </x:c>
      <x:c r="G146" s="18" t="n">
        <x:f aca="0"/>
        <x:v>1.1845</x:v>
      </x:c>
      <x:c r="H146" s="18" t="n">
        <x:f aca="0"/>
        <x:v>1.9952592593</x:v>
      </x:c>
      <x:c r="I146" s="18" t="n">
        <x:f aca="0"/>
        <x:v>2369.75</x:v>
      </x:c>
      <x:c r="J146" s="18" t="n">
        <x:f aca="0"/>
        <x:v>5.6145098491</x:v>
      </x:c>
      <x:c r="K146" s="18" t="n">
        <x:f aca="0"/>
        <x:v>1.8476470588</x:v>
      </x:c>
      <x:c r="L146" s="22" t="n">
        <x:v>0.29140025575448</x:v>
      </x:c>
      <x:c r="M146" s="22" t="n">
        <x:v>0.28720354443576</x:v>
      </x:c>
      <x:c r="N146" s="22" t="n">
        <x:v>0.46261682242991</x:v>
      </x:c>
      <x:c r="O146" s="22" t="n">
        <x:v>0.40765558255936</x:v>
      </x:c>
      <x:c r="P146" s="23" t="n">
        <x:v>0.31599530665617</x:v>
      </x:c>
      <x:c r="Q146" s="23" t="n">
        <x:v>0.31599530665617</x:v>
      </x:c>
      <x:c r="R146" s="22" t="n">
        <x:v>0.27580482534894</x:v>
      </x:c>
      <x:c r="S146" s="22" t="n">
        <x:v>0.27580482534894</x:v>
      </x:c>
      <x:c r="T146" s="20" t="n">
        <x:v>1.3418462293832838</x:v>
      </x:c>
      <x:c r="U146" s="18" t="n">
        <x:f aca="0"/>
        <x:v>1.4234</x:v>
      </x:c>
      <x:c r="V146" s="18" t="n">
        <x:f aca="0"/>
        <x:v>1.6032</x:v>
      </x:c>
      <x:c r="W146" s="76" t="n">
        <x:f>'2080回测'!$O$13*G146/$G$4+'2080回测'!$O$14*H146/$H$4+'2080回测'!$O$15*I146/$I$4+'2080回测'!$O$16*J146/$J$4+'2080回测'!$O$17*K146/$K$4</x:f>
        <x:v>1.0448307598324695</x:v>
      </x:c>
    </x:row>
    <x:row r="147" ht="13.800000190734863" hidden="0">
      <x:c r="A147" s="15" t="n">
        <x:v>44049</x:v>
      </x:c>
      <x:c r="B147" s="21" t="n">
        <x:v>69.429097605893</x:v>
      </x:c>
      <x:c r="C147" s="21" t="n">
        <x:v>44.66515323496</x:v>
      </x:c>
      <x:c r="D147" s="21" t="n">
        <x:v>43.769230769231</x:v>
      </x:c>
      <x:c r="E147" s="21" t="n">
        <x:v>43.06640625</x:v>
      </x:c>
      <x:c r="F147" s="17" t="n">
        <x:v>1.50232471965021</x:v>
      </x:c>
      <x:c r="G147" s="18" t="n">
        <x:f aca="0"/>
        <x:v>1.1853</x:v>
      </x:c>
      <x:c r="H147" s="18" t="n">
        <x:f aca="0"/>
        <x:v>1.9974518519</x:v>
      </x:c>
      <x:c r="I147" s="18" t="n">
        <x:f aca="0"/>
        <x:v>2364.3</x:v>
      </x:c>
      <x:c r="J147" s="18" t="n">
        <x:f aca="0"/>
        <x:v>5.6145098491</x:v>
      </x:c>
      <x:c r="K147" s="18" t="n">
        <x:f aca="0"/>
        <x:v>1.8415891996</x:v>
      </x:c>
      <x:c r="L147" s="22" t="n">
        <x:v>0.29307864450128</x:v>
      </x:c>
      <x:c r="M147" s="22" t="n">
        <x:v>0.28833289896621</x:v>
      </x:c>
      <x:c r="N147" s="22" t="n">
        <x:v>0.4744787922358</x:v>
      </x:c>
      <x:c r="O147" s="22" t="n">
        <x:v>0.4270039367133</x:v>
      </x:c>
      <x:c r="P147" s="23" t="n">
        <x:v>0.33413778937542</x:v>
      </x:c>
      <x:c r="Q147" s="23" t="n">
        <x:v>0.33413778937542</x:v>
      </x:c>
      <x:c r="R147" s="22" t="n">
        <x:v>0.29179999194942</x:v>
      </x:c>
      <x:c r="S147" s="22" t="n">
        <x:v>0.29179999194942</x:v>
      </x:c>
      <x:c r="T147" s="20" t="n">
        <x:v>1.3395278910817925</x:v>
      </x:c>
      <x:c r="U147" s="18" t="n">
        <x:f aca="0"/>
        <x:v>1.4234</x:v>
      </x:c>
      <x:c r="V147" s="18" t="n">
        <x:f aca="0"/>
        <x:v>1.6162</x:v>
      </x:c>
      <x:c r="W147" s="76" t="n">
        <x:f>'2080回测'!$O$13*G147/$G$4+'2080回测'!$O$14*H147/$H$4+'2080回测'!$O$15*I147/$I$4+'2080回测'!$O$16*J147/$J$4+'2080回测'!$O$17*K147/$K$4</x:f>
        <x:v>1.044618485549122</x:v>
      </x:c>
    </x:row>
    <x:row r="148" ht="13.800000190734863" hidden="0">
      <x:c r="A148" s="15" t="n">
        <x:v>44050</x:v>
      </x:c>
      <x:c r="B148" s="21" t="n">
        <x:v>65.500306936771</x:v>
      </x:c>
      <x:c r="C148" s="21" t="n">
        <x:v>41.146424517594</x:v>
      </x:c>
      <x:c r="D148" s="21" t="n">
        <x:v>40.923076923077</x:v>
      </x:c>
      <x:c r="E148" s="21" t="n">
        <x:v>38.75</x:v>
      </x:c>
      <x:c r="F148" s="17" t="n">
        <x:v>1.46579952094361</x:v>
      </x:c>
      <x:c r="G148" s="18" t="n">
        <x:f aca="0"/>
        <x:v>1.1827</x:v>
      </x:c>
      <x:c r="H148" s="18" t="n">
        <x:f aca="0"/>
        <x:v>1.9821037037</x:v>
      </x:c>
      <x:c r="I148" s="18" t="n">
        <x:f aca="0"/>
        <x:v>2343.61</x:v>
      </x:c>
      <x:c r="J148" s="18" t="n">
        <x:f aca="0"/>
        <x:v>5.596236424</x:v>
      </x:c>
      <x:c r="K148" s="18" t="n">
        <x:f aca="0"/>
        <x:v>1.833512054</x:v>
      </x:c>
      <x:c r="L148" s="22" t="n">
        <x:v>0.2889226342711</x:v>
      </x:c>
      <x:c r="M148" s="22" t="n">
        <x:v>0.28407610112067</x:v>
      </x:c>
      <x:c r="N148" s="22" t="n">
        <x:v>0.47364006709801</x:v>
      </x:c>
      <x:c r="O148" s="22" t="n">
        <x:v>0.42197839019484</x:v>
      </x:c>
      <x:c r="P148" s="23" t="n">
        <x:v>0.33513954381086</x:v>
      </x:c>
      <x:c r="Q148" s="23" t="n">
        <x:v>0.33513954381086</x:v>
      </x:c>
      <x:c r="R148" s="22" t="n">
        <x:v>0.288663424174</x:v>
      </x:c>
      <x:c r="S148" s="22" t="n">
        <x:v>0.288663424174</x:v>
      </x:c>
      <x:c r="T148" s="20" t="n">
        <x:v>1.32415882851813</x:v>
      </x:c>
      <x:c r="U148" s="18" t="n">
        <x:f aca="0"/>
        <x:v>1.4237</x:v>
      </x:c>
      <x:c r="V148" s="18" t="n">
        <x:f aca="0"/>
        <x:v>1.6276</x:v>
      </x:c>
      <x:c r="W148" s="76" t="n">
        <x:f>'2080回测'!$O$13*G148/$G$4+'2080回测'!$O$14*H148/$H$4+'2080回测'!$O$15*I148/$I$4+'2080回测'!$O$16*J148/$J$4+'2080回测'!$O$17*K148/$K$4</x:f>
        <x:v>1.0391586331088414</x:v>
      </x:c>
    </x:row>
    <x:row r="149" ht="13.800000190734863" hidden="0">
      <x:c r="A149" s="15" t="n">
        <x:v>44053</x:v>
      </x:c>
      <x:c r="B149" s="21" t="n">
        <x:v>64.14978514426</x:v>
      </x:c>
      <x:c r="C149" s="21" t="n">
        <x:v>40.011350737798</x:v>
      </x:c>
      <x:c r="D149" s="21" t="n">
        <x:v>38.846153846154</x:v>
      </x:c>
      <x:c r="E149" s="21" t="n">
        <x:v>38.203125</x:v>
      </x:c>
      <x:c r="F149" s="17" t="n">
        <x:v>1.45302603682053</x:v>
      </x:c>
      <x:c r="G149" s="18" t="n">
        <x:f aca="0"/>
        <x:v>1.1932</x:v>
      </x:c>
      <x:c r="H149" s="18" t="n">
        <x:f aca="0"/>
        <x:v>2.0051259259</x:v>
      </x:c>
      <x:c r="I149" s="18" t="n">
        <x:f aca="0"/>
        <x:v>2337.45</x:v>
      </x:c>
      <x:c r="J149" s="18" t="n">
        <x:f aca="0"/>
        <x:v>5.577962999</x:v>
      </x:c>
      <x:c r="K149" s="18" t="n">
        <x:f aca="0"/>
        <x:v>1.8617820636</x:v>
      </x:c>
      <x:c r="L149" s="22" t="n">
        <x:v>0.27637468030691</x:v>
      </x:c>
      <x:c r="M149" s="22" t="n">
        <x:v>0.26765702371645</x:v>
      </x:c>
      <x:c r="N149" s="22" t="n">
        <x:v>0.46105919003115</x:v>
      </x:c>
      <x:c r="O149" s="22" t="n">
        <x:v>0.40556160484977</x:v>
      </x:c>
      <x:c r="P149" s="23" t="n">
        <x:v>0.31844221149758</x:v>
      </x:c>
      <x:c r="Q149" s="23" t="n">
        <x:v>0.31844221149758</x:v>
      </x:c>
      <x:c r="R149" s="22" t="n">
        <x:v>0.2728668531228</x:v>
      </x:c>
      <x:c r="S149" s="22" t="n">
        <x:v>0.2728668531228</x:v>
      </x:c>
      <x:c r="T149" s="20" t="n">
        <x:v>1.3295157680278762</x:v>
      </x:c>
      <x:c r="U149" s="18" t="n">
        <x:f aca="0"/>
        <x:v>1.425</x:v>
      </x:c>
      <x:c r="V149" s="18" t="n">
        <x:f aca="0"/>
        <x:v>1.613</x:v>
      </x:c>
      <x:c r="W149" s="76" t="n">
        <x:f>'2080回测'!$O$13*G149/$G$4+'2080回测'!$O$14*H149/$H$4+'2080回测'!$O$15*I149/$I$4+'2080回测'!$O$16*J149/$J$4+'2080回测'!$O$17*K149/$K$4</x:f>
        <x:v>1.0469573373164007</x:v>
      </x:c>
    </x:row>
    <x:row r="150" ht="13.800000190734863" hidden="0">
      <x:c r="A150" s="15" t="n">
        <x:v>44054</x:v>
      </x:c>
      <x:c r="B150" s="21" t="n">
        <x:v>61.448741559239</x:v>
      </x:c>
      <x:c r="C150" s="21" t="n">
        <x:v>37.627695800227</x:v>
      </x:c>
      <x:c r="D150" s="21" t="n">
        <x:v>36.230769230769</x:v>
      </x:c>
      <x:c r="E150" s="21" t="n">
        <x:v>35.087890625</x:v>
      </x:c>
      <x:c r="F150" s="17" t="n">
        <x:v>1.42598774303809</x:v>
      </x:c>
      <x:c r="G150" s="18" t="n">
        <x:f aca="0"/>
        <x:v>1.1884</x:v>
      </x:c>
      <x:c r="H150" s="18" t="n">
        <x:f aca="0"/>
        <x:v>1.9864888889</x:v>
      </x:c>
      <x:c r="I150" s="18" t="n">
        <x:f aca="0"/>
        <x:v>2364.02</x:v>
      </x:c>
      <x:c r="J150" s="18" t="n">
        <x:f aca="0"/>
        <x:v>5.5596895739</x:v>
      </x:c>
      <x:c r="K150" s="18" t="n">
        <x:f aca="0"/>
        <x:v>1.8476470588</x:v>
      </x:c>
      <x:c r="L150" s="22" t="n">
        <x:v>0.2829283887468</x:v>
      </x:c>
      <x:c r="M150" s="22" t="n">
        <x:v>0.27408565719746</x:v>
      </x:c>
      <x:c r="N150" s="22" t="n">
        <x:v>0.46393481907501</x:v>
      </x:c>
      <x:c r="O150" s="22" t="n">
        <x:v>0.40455649554608</x:v>
      </x:c>
      <x:c r="P150" s="23" t="n">
        <x:v>0.32186426773472</x:v>
      </x:c>
      <x:c r="Q150" s="23" t="n">
        <x:v>0.32186426773472</x:v>
      </x:c>
      <x:c r="R150" s="22" t="n">
        <x:v>0.28344612409411</x:v>
      </x:c>
      <x:c r="S150" s="22" t="n">
        <x:v>0.28344612409411</x:v>
      </x:c>
      <x:c r="T150" s="20" t="n">
        <x:v>1.3065349334825713</x:v>
      </x:c>
      <x:c r="U150" s="18" t="n">
        <x:f aca="0"/>
        <x:v>1.4256</x:v>
      </x:c>
      <x:c r="V150" s="18" t="n">
        <x:f aca="0"/>
        <x:v>1.5816</x:v>
      </x:c>
      <x:c r="W150" s="76" t="n">
        <x:f>'2080回测'!$O$13*G150/$G$4+'2080回测'!$O$14*H150/$H$4+'2080回测'!$O$15*I150/$I$4+'2080回测'!$O$16*J150/$J$4+'2080回测'!$O$17*K150/$K$4</x:f>
        <x:v>1.0430147549340067</x:v>
      </x:c>
    </x:row>
    <x:row r="151" ht="13.800000190734863" hidden="0">
      <x:c r="A151" s="15" t="n">
        <x:v>44055</x:v>
      </x:c>
      <x:c r="B151" s="21" t="n">
        <x:v>59.668508287293</x:v>
      </x:c>
      <x:c r="C151" s="21" t="n">
        <x:v>36.322360953462</x:v>
      </x:c>
      <x:c r="D151" s="21" t="n">
        <x:v>36.076923076923</x:v>
      </x:c>
      <x:c r="E151" s="21" t="n">
        <x:v>34.443359375</x:v>
      </x:c>
      <x:c r="F151" s="17" t="n">
        <x:v>1.4162778792317</x:v>
      </x:c>
      <x:c r="G151" s="18" t="n">
        <x:f aca="0"/>
        <x:v>1.1859</x:v>
      </x:c>
      <x:c r="H151" s="18" t="n">
        <x:f aca="0"/>
        <x:v>1.9744296296</x:v>
      </x:c>
      <x:c r="I151" s="18" t="n">
        <x:f aca="0"/>
        <x:v>2383.5</x:v>
      </x:c>
      <x:c r="J151" s="18" t="n">
        <x:f aca="0"/>
        <x:v>5.5596895739</x:v>
      </x:c>
      <x:c r="K151" s="18" t="n">
        <x:f aca="0"/>
        <x:v>1.83856027</x:v>
      </x:c>
      <x:c r="L151" s="22" t="n">
        <x:v>0.2713395140665</x:v>
      </x:c>
      <x:c r="M151" s="22" t="n">
        <x:v>0.26235774476588</x:v>
      </x:c>
      <x:c r="N151" s="22" t="n">
        <x:v>0.43433980349868</x:v>
      </x:c>
      <x:c r="O151" s="22" t="n">
        <x:v>0.38127146327959</x:v>
      </x:c>
      <x:c r="P151" s="23" t="n">
        <x:v>0.29574320827629</x:v>
      </x:c>
      <x:c r="Q151" s="23" t="n">
        <x:v>0.29574320827629</x:v>
      </x:c>
      <x:c r="R151" s="22" t="n">
        <x:v>0.25574226284867</x:v>
      </x:c>
      <x:c r="S151" s="22" t="n">
        <x:v>0.25574226284867</x:v>
      </x:c>
      <x:c r="T151" s="20" t="n">
        <x:v>1.292710016094335</x:v>
      </x:c>
      <x:c r="U151" s="18" t="n">
        <x:f aca="0"/>
        <x:v>1.4257</x:v>
      </x:c>
      <x:c r="V151" s="18" t="n">
        <x:f aca="0"/>
        <x:v>1.486</x:v>
      </x:c>
      <x:c r="W151" s="76" t="n">
        <x:f>'2080回测'!$O$13*G151/$G$4+'2080回测'!$O$14*H151/$H$4+'2080回测'!$O$15*I151/$I$4+'2080回测'!$O$16*J151/$J$4+'2080回测'!$O$17*K151/$K$4</x:f>
        <x:v>1.0410249801416886</x:v>
      </x:c>
    </x:row>
    <x:row r="152" ht="13.800000190734863" hidden="0">
      <x:c r="A152" s="15" t="n">
        <x:v>44056</x:v>
      </x:c>
      <x:c r="B152" s="21" t="n">
        <x:v>59.116022099448</x:v>
      </x:c>
      <x:c r="C152" s="21" t="n">
        <x:v>36.152099886493</x:v>
      </x:c>
      <x:c r="D152" s="21" t="n">
        <x:v>35.153846153846</x:v>
      </x:c>
      <x:c r="E152" s="21" t="n">
        <x:v>33.49609375</x:v>
      </x:c>
      <x:c r="F152" s="17" t="n">
        <x:v>1.40979515472447</x:v>
      </x:c>
      <x:c r="G152" s="18" t="n">
        <x:f aca="0"/>
        <x:v>1.1919</x:v>
      </x:c>
      <x:c r="H152" s="18" t="n">
        <x:f aca="0"/>
        <x:v>1.9821037037</x:v>
      </x:c>
      <x:c r="I152" s="18" t="n">
        <x:f aca="0"/>
        <x:v>2395.62</x:v>
      </x:c>
      <x:c r="J152" s="18" t="n">
        <x:f aca="0"/>
        <x:v>5.5916680678</x:v>
      </x:c>
      <x:c r="K152" s="18" t="n">
        <x:f aca="0"/>
        <x:v>1.853704918</x:v>
      </x:c>
      <x:c r="L152" s="22" t="n">
        <x:v>0.26062979539642</x:v>
      </x:c>
      <x:c r="M152" s="22" t="n">
        <x:v>0.25193293371558</x:v>
      </x:c>
      <x:c r="N152" s="22" t="n">
        <x:v>0.41972202252576</x:v>
      </x:c>
      <x:c r="O152" s="22" t="n">
        <x:v>0.36468715980726</x:v>
      </x:c>
      <x:c r="P152" s="23" t="n">
        <x:v>0.2739919091552</x:v>
      </x:c>
      <x:c r="Q152" s="23" t="n">
        <x:v>0.2739919091552</x:v>
      </x:c>
      <x:c r="R152" s="22" t="n">
        <x:v>0.24836219949963</x:v>
      </x:c>
      <x:c r="S152" s="22" t="n">
        <x:v>0.24836219949963</x:v>
      </x:c>
      <x:c r="T152" s="20" t="n">
        <x:v>1.29654066454075</x:v>
      </x:c>
      <x:c r="U152" s="18" t="n">
        <x:f aca="0"/>
        <x:v>1.4264</x:v>
      </x:c>
      <x:c r="V152" s="18" t="n">
        <x:f aca="0"/>
        <x:v>1.5057</x:v>
      </x:c>
      <x:c r="W152" s="76" t="n">
        <x:f>'2080回测'!$O$13*G152/$G$4+'2080回测'!$O$14*H152/$H$4+'2080回测'!$O$15*I152/$I$4+'2080回测'!$O$16*J152/$J$4+'2080回测'!$O$17*K152/$K$4</x:f>
        <x:v>1.0464175762660322</x:v>
      </x:c>
    </x:row>
    <x:row r="153" ht="13.800000190734863" hidden="0">
      <x:c r="A153" s="15" t="n">
        <x:v>44057</x:v>
      </x:c>
      <x:c r="B153" s="21" t="n">
        <x:v>61.694290976059</x:v>
      </x:c>
      <x:c r="C153" s="21" t="n">
        <x:v>38.649262202043</x:v>
      </x:c>
      <x:c r="D153" s="21" t="n">
        <x:v>36.769230769231</x:v>
      </x:c>
      <x:c r="E153" s="21" t="n">
        <x:v>35.810546875</x:v>
      </x:c>
      <x:c r="F153" s="17" t="n">
        <x:v>1.43230832705583</x:v>
      </x:c>
      <x:c r="G153" s="18" t="n">
        <x:f aca="0"/>
        <x:v>1.2005</x:v>
      </x:c>
      <x:c r="H153" s="18" t="n">
        <x:f aca="0"/>
        <x:v>1.9974518519</x:v>
      </x:c>
      <x:c r="I153" s="18" t="n">
        <x:f aca="0"/>
        <x:v>2411.35</x:v>
      </x:c>
      <x:c r="J153" s="18" t="n">
        <x:f aca="0"/>
        <x:v>5.6282149179</x:v>
      </x:c>
      <x:c r="K153" s="18" t="n">
        <x:f aca="0"/>
        <x:v>1.8718784957</x:v>
      </x:c>
      <x:c r="L153" s="22" t="n">
        <x:v>0.25831202046036</x:v>
      </x:c>
      <x:c r="M153" s="22" t="n">
        <x:v>0.25141169316306</x:v>
      </x:c>
      <x:c r="N153" s="22" t="n">
        <x:v>0.41984184040259</x:v>
      </x:c>
      <x:c r="O153" s="22" t="n">
        <x:v>0.37071781562941</x:v>
      </x:c>
      <x:c r="P153" s="23" t="n">
        <x:v>0.27786734872957</x:v>
      </x:c>
      <x:c r="Q153" s="23" t="n">
        <x:v>0.27786734872957</x:v>
      </x:c>
      <x:c r="R153" s="22" t="n">
        <x:v>0.25815362460572</x:v>
      </x:c>
      <x:c r="S153" s="22" t="n">
        <x:v>0.25815362460572</x:v>
      </x:c>
      <x:c r="T153" s="20" t="n">
        <x:v>1.3100851829145639</x:v>
      </x:c>
      <x:c r="U153" s="18" t="n">
        <x:f aca="0"/>
        <x:v>1.4274</x:v>
      </x:c>
      <x:c r="V153" s="18" t="n">
        <x:f aca="0"/>
        <x:v>1.5194</x:v>
      </x:c>
      <x:c r="W153" s="76" t="n">
        <x:f>'2080回测'!$O$13*G153/$G$4+'2080回测'!$O$14*H153/$H$4+'2080回测'!$O$15*I153/$I$4+'2080回测'!$O$16*J153/$J$4+'2080回测'!$O$17*K153/$K$4</x:f>
        <x:v>1.0542955501978446</x:v>
      </x:c>
    </x:row>
    <x:row r="154" ht="13.800000190734863" hidden="0">
      <x:c r="A154" s="15" t="n">
        <x:v>44060</x:v>
      </x:c>
      <x:c r="B154" s="21" t="n">
        <x:v>63.842848373235</x:v>
      </x:c>
      <x:c r="C154" s="21" t="n">
        <x:v>39.614074914869</x:v>
      </x:c>
      <x:c r="D154" s="21" t="n">
        <x:v>38.307692307692</x:v>
      </x:c>
      <x:c r="E154" s="21" t="n">
        <x:v>37.08984375</x:v>
      </x:c>
      <x:c r="F154" s="17" t="n">
        <x:v>1.44713614836449</x:v>
      </x:c>
      <x:c r="G154" s="18" t="n">
        <x:f aca="0"/>
        <x:v>1.2301</x:v>
      </x:c>
      <x:c r="H154" s="18" t="n">
        <x:f aca="0"/>
        <x:v>2.0358222222</x:v>
      </x:c>
      <x:c r="I154" s="18" t="n">
        <x:f aca="0"/>
        <x:v>2443.34</x:v>
      </x:c>
      <x:c r="J154" s="18" t="n">
        <x:f aca="0"/>
        <x:v>5.7150136869</x:v>
      </x:c>
      <x:c r="K154" s="18" t="n">
        <x:f aca="0"/>
        <x:v>1.8930810029</x:v>
      </x:c>
      <x:c r="L154" s="22" t="n">
        <x:v>0.27821291560102</x:v>
      </x:c>
      <x:c r="M154" s="22" t="n">
        <x:v>0.27304317609243</x:v>
      </x:c>
      <x:c r="N154" s="22" t="n">
        <x:v>0.43685597891205</x:v>
      </x:c>
      <x:c r="O154" s="22" t="n">
        <x:v>0.38478934588109</x:v>
      </x:c>
      <x:c r="P154" s="23" t="n">
        <x:v>0.29044649097643</x:v>
      </x:c>
      <x:c r="Q154" s="23" t="n">
        <x:v>0.29044649097643</x:v>
      </x:c>
      <x:c r="R154" s="22" t="n">
        <x:v>0.26344353243853</x:v>
      </x:c>
      <x:c r="S154" s="22" t="n">
        <x:v>0.26344353243853</x:v>
      </x:c>
      <x:c r="T154" s="20" t="n">
        <x:v>1.3383066137147588</x:v>
      </x:c>
      <x:c r="U154" s="18" t="n">
        <x:f aca="0"/>
        <x:v>1.4287</x:v>
      </x:c>
      <x:c r="V154" s="18" t="n">
        <x:f aca="0"/>
        <x:v>1.5344</x:v>
      </x:c>
      <x:c r="W154" s="76" t="n">
        <x:f>'2080回测'!$O$13*G154/$G$4+'2080回测'!$O$14*H154/$H$4+'2080回测'!$O$15*I154/$I$4+'2080回测'!$O$16*J154/$J$4+'2080回测'!$O$17*K154/$K$4</x:f>
        <x:v>1.073940695377596</x:v>
      </x:c>
    </x:row>
    <x:row r="155" ht="13.800000190734863" hidden="0">
      <x:c r="A155" s="15" t="n">
        <x:v>44061</x:v>
      </x:c>
      <x:c r="B155" s="21" t="n">
        <x:v>63.29036218539</x:v>
      </x:c>
      <x:c r="C155" s="21" t="n">
        <x:v>39.38706015891</x:v>
      </x:c>
      <x:c r="D155" s="21" t="n">
        <x:v>37.692307692308</x:v>
      </x:c>
      <x:c r="E155" s="21" t="n">
        <x:v>36.8359375</x:v>
      </x:c>
      <x:c r="F155" s="17" t="n">
        <x:v>1.44301416884152</x:v>
      </x:c>
      <x:c r="G155" s="18" t="n">
        <x:f aca="0"/>
        <x:v>1.2314</x:v>
      </x:c>
      <x:c r="H155" s="18" t="n">
        <x:f aca="0"/>
        <x:v>2.0402074074</x:v>
      </x:c>
      <x:c r="I155" s="18" t="n">
        <x:f aca="0"/>
        <x:v>2436.38</x:v>
      </x:c>
      <x:c r="J155" s="18" t="n">
        <x:f aca="0"/>
        <x:v>5.7195820432</x:v>
      </x:c>
      <x:c r="K155" s="18" t="n">
        <x:f aca="0"/>
        <x:v>1.9122642237</x:v>
      </x:c>
      <x:c r="L155" s="22" t="n">
        <x:v>0.30938299232737</x:v>
      </x:c>
      <x:c r="M155" s="22" t="n">
        <x:v>0.30284076101121</x:v>
      </x:c>
      <x:c r="N155" s="22" t="n">
        <x:v>0.46645099448838</x:v>
      </x:c>
      <x:c r="O155" s="22" t="n">
        <x:v>0.41393751576531</x:v>
      </x:c>
      <x:c r="P155" s="23" t="n">
        <x:v>0.31842101528768</x:v>
      </x:c>
      <x:c r="Q155" s="23" t="n">
        <x:v>0.31842101528768</x:v>
      </x:c>
      <x:c r="R155" s="22" t="n">
        <x:v>0.28849930777522</x:v>
      </x:c>
      <x:c r="S155" s="22" t="n">
        <x:v>0.28849930777522</x:v>
      </x:c>
      <x:c r="T155" s="20" t="n">
        <x:v>1.3477071611546676</x:v>
      </x:c>
      <x:c r="U155" s="18" t="n">
        <x:f aca="0"/>
        <x:v>1.4291</x:v>
      </x:c>
      <x:c r="V155" s="18" t="n">
        <x:f aca="0"/>
        <x:v>1.5679</x:v>
      </x:c>
      <x:c r="W155" s="76" t="n">
        <x:f>'2080回测'!$O$13*G155/$G$4+'2080回测'!$O$14*H155/$H$4+'2080回测'!$O$15*I155/$I$4+'2080回测'!$O$16*J155/$J$4+'2080回测'!$O$17*K155/$K$4</x:f>
        <x:v>1.0759958153152915</x:v>
      </x:c>
    </x:row>
    <x:row r="156" ht="13.800000190734863" hidden="0">
      <x:c r="A156" s="15" t="n">
        <x:v>44062</x:v>
      </x:c>
      <x:c r="B156" s="21" t="n">
        <x:v>58.256599140577</x:v>
      </x:c>
      <x:c r="C156" s="21" t="n">
        <x:v>35.017026106697</x:v>
      </x:c>
      <x:c r="D156" s="21" t="n">
        <x:v>35.538461538462</x:v>
      </x:c>
      <x:c r="E156" s="21" t="n">
        <x:v>32.05078125</x:v>
      </x:c>
      <x:c r="F156" s="17" t="n">
        <x:v>1.40215717008934</x:v>
      </x:c>
      <x:c r="G156" s="18" t="n">
        <x:f aca="0"/>
        <x:v>1.2237</x:v>
      </x:c>
      <x:c r="H156" s="18" t="n">
        <x:f aca="0"/>
        <x:v>2.0215703704</x:v>
      </x:c>
      <x:c r="I156" s="18" t="n">
        <x:f aca="0"/>
        <x:v>2436.26</x:v>
      </x:c>
      <x:c r="J156" s="18" t="n">
        <x:f aca="0"/>
        <x:v>5.6876035493</x:v>
      </x:c>
      <x:c r="K156" s="18" t="n">
        <x:f aca="0"/>
        <x:v>1.8961099325</x:v>
      </x:c>
      <x:c r="L156" s="22" t="n">
        <x:v>0.30938299232737</x:v>
      </x:c>
      <x:c r="M156" s="22" t="n">
        <x:v>0.3059682043263</x:v>
      </x:c>
      <x:c r="N156" s="22" t="n">
        <x:v>0.47268152408339</x:v>
      </x:c>
      <x:c r="O156" s="22" t="n">
        <x:v>0.42775776871036</x:v>
      </x:c>
      <x:c r="P156" s="23" t="n">
        <x:v>0.331093438821</x:v>
      </x:c>
      <x:c r="Q156" s="23" t="n">
        <x:v>0.331093438821</x:v>
      </x:c>
      <x:c r="R156" s="22" t="n">
        <x:v>0.30183996107396</x:v>
      </x:c>
      <x:c r="S156" s="22" t="n">
        <x:v>0.30183996107396</x:v>
      </x:c>
      <x:c r="T156" s="20" t="n">
        <x:v>1.3247952290301563</x:v>
      </x:c>
      <x:c r="U156" s="18" t="n">
        <x:f aca="0"/>
        <x:v>1.4291</x:v>
      </x:c>
      <x:c r="V156" s="18" t="n">
        <x:f aca="0"/>
        <x:v>1.5474</x:v>
      </x:c>
      <x:c r="W156" s="76" t="n">
        <x:f>'2080回测'!$O$13*G156/$G$4+'2080回测'!$O$14*H156/$H$4+'2080回测'!$O$15*I156/$I$4+'2080回测'!$O$16*J156/$J$4+'2080回测'!$O$17*K156/$K$4</x:f>
        <x:v>1.069093125246336</x:v>
      </x:c>
    </x:row>
    <x:row r="157" ht="13.800000190734863" hidden="0">
      <x:c r="A157" s="15" t="n">
        <x:v>44063</x:v>
      </x:c>
      <x:c r="B157" s="21" t="n">
        <x:v>57.028852056476</x:v>
      </x:c>
      <x:c r="C157" s="21" t="n">
        <x:v>34.16572077185</x:v>
      </x:c>
      <x:c r="D157" s="21" t="n">
        <x:v>35</x:v>
      </x:c>
      <x:c r="E157" s="21" t="n">
        <x:v>31.8359375</x:v>
      </x:c>
      <x:c r="F157" s="17" t="n">
        <x:v>1.39507627582082</x:v>
      </x:c>
      <x:c r="G157" s="18" t="n">
        <x:f aca="0"/>
        <x:v>1.2117</x:v>
      </x:c>
      <x:c r="H157" s="18" t="n">
        <x:f aca="0"/>
        <x:v>2.0073185185</x:v>
      </x:c>
      <x:c r="I157" s="18" t="n">
        <x:f aca="0"/>
        <x:v>2408.98</x:v>
      </x:c>
      <x:c r="J157" s="18" t="n">
        <x:f aca="0"/>
        <x:v>5.6236465616</x:v>
      </x:c>
      <x:c r="K157" s="18" t="n">
        <x:f aca="0"/>
        <x:v>1.8728881389</x:v>
      </x:c>
      <x:c r="L157" s="22" t="n">
        <x:v>0.28972186700767</x:v>
      </x:c>
      <x:c r="M157" s="22" t="n">
        <x:v>0.2851185822257</x:v>
      </x:c>
      <x:c r="N157" s="22" t="n">
        <x:v>0.4502755811167</x:v>
      </x:c>
      <x:c r="O157" s="22" t="n">
        <x:v>0.40422145913724</x:v>
      </x:c>
      <x:c r="P157" s="23" t="n">
        <x:v>0.30341084739393</x:v>
      </x:c>
      <x:c r="Q157" s="23" t="n">
        <x:v>0.30341084739393</x:v>
      </x:c>
      <x:c r="R157" s="22" t="n">
        <x:v>0.28110132398304</x:v>
      </x:c>
      <x:c r="S157" s="22" t="n">
        <x:v>0.28110132398304</x:v>
      </x:c>
      <x:c r="T157" s="20" t="n">
        <x:v>1.3106452738759937</x:v>
      </x:c>
      <x:c r="U157" s="18" t="n">
        <x:f aca="0"/>
        <x:v>1.4285</x:v>
      </x:c>
      <x:c r="V157" s="18" t="n">
        <x:f aca="0"/>
        <x:v>1.5166</x:v>
      </x:c>
      <x:c r="W157" s="76" t="n">
        <x:f>'2080回测'!$O$13*G157/$G$4+'2080回测'!$O$14*H157/$H$4+'2080回测'!$O$15*I157/$I$4+'2080回测'!$O$16*J157/$J$4+'2080回测'!$O$17*K157/$K$4</x:f>
        <x:v>1.05878473343765</x:v>
      </x:c>
    </x:row>
    <x:row r="158" ht="13.800000190734863" hidden="0">
      <x:c r="A158" s="15" t="n">
        <x:v>44064</x:v>
      </x:c>
      <x:c r="B158" s="21" t="n">
        <x:v>59.238796807858</x:v>
      </x:c>
      <x:c r="C158" s="21" t="n">
        <x:v>36.435868331442</x:v>
      </x:c>
      <x:c r="D158" s="21" t="n">
        <x:v>37.846153846154</x:v>
      </x:c>
      <x:c r="E158" s="21" t="n">
        <x:v>33.955078125</x:v>
      </x:c>
      <x:c r="F158" s="17" t="n">
        <x:v>1.41868974277614</x:v>
      </x:c>
      <x:c r="G158" s="18" t="n">
        <x:f aca="0"/>
        <x:v>1.2139</x:v>
      </x:c>
      <x:c r="H158" s="18" t="n">
        <x:f aca="0"/>
        <x:v>2.0062222222</x:v>
      </x:c>
      <x:c r="I158" s="18" t="n">
        <x:f aca="0"/>
        <x:v>2419.07</x:v>
      </x:c>
      <x:c r="J158" s="18" t="n">
        <x:f aca="0"/>
        <x:v>5.646488343</x:v>
      </x:c>
      <x:c r="K158" s="18" t="n">
        <x:f aca="0"/>
        <x:v>1.8920713597</x:v>
      </x:c>
      <x:c r="L158" s="22" t="n">
        <x:v>0.27405690537084</x:v>
      </x:c>
      <x:c r="M158" s="22" t="n">
        <x:v>0.27208756841282</x:v>
      </x:c>
      <x:c r="N158" s="22" t="n">
        <x:v>0.44224778336928</x:v>
      </x:c>
      <x:c r="O158" s="22" t="n">
        <x:v>0.39626434380991</x:v>
      </x:c>
      <x:c r="P158" s="23" t="n">
        <x:v>0.28457312898989</x:v>
      </x:c>
      <x:c r="Q158" s="23" t="n">
        <x:v>0.28457312898989</x:v>
      </x:c>
      <x:c r="R158" s="22" t="n">
        <x:v>0.26567966603266</x:v>
      </x:c>
      <x:c r="S158" s="22" t="n">
        <x:v>0.26567966603266</x:v>
      </x:c>
      <x:c r="T158" s="20" t="n">
        <x:v>1.3208213012563998</x:v>
      </x:c>
      <x:c r="U158" s="18" t="n">
        <x:f aca="0"/>
        <x:v>1.4282</x:v>
      </x:c>
      <x:c r="V158" s="18" t="n">
        <x:f aca="0"/>
        <x:v>1.5139</x:v>
      </x:c>
      <x:c r="W158" s="76" t="n">
        <x:f>'2080回测'!$O$13*G158/$G$4+'2080回测'!$O$14*H158/$H$4+'2080回测'!$O$15*I158/$I$4+'2080回测'!$O$16*J158/$J$4+'2080回测'!$O$17*K158/$K$4</x:f>
        <x:v>1.0616952623549298</x:v>
      </x:c>
    </x:row>
    <x:row r="159" ht="13.800000190734863" hidden="0">
      <x:c r="A159" s="15" t="n">
        <x:v>44067</x:v>
      </x:c>
      <x:c r="B159" s="21" t="n">
        <x:v>63.78146101903</x:v>
      </x:c>
      <x:c r="C159" s="21" t="n">
        <x:v>39.55732122588</x:v>
      </x:c>
      <x:c r="D159" s="21" t="n">
        <x:v>41.923076923077</x:v>
      </x:c>
      <x:c r="E159" s="21" t="n">
        <x:v>39.70703125</x:v>
      </x:c>
      <x:c r="F159" s="17" t="n">
        <x:v>1.46242222604497</x:v>
      </x:c>
      <x:c r="G159" s="18" t="n">
        <x:f aca="0"/>
        <x:v>1.2176</x:v>
      </x:c>
      <x:c r="H159" s="18" t="n">
        <x:f aca="0"/>
        <x:v>2.0182814815</x:v>
      </x:c>
      <x:c r="I159" s="18" t="n">
        <x:f aca="0"/>
        <x:v>2428.78</x:v>
      </x:c>
      <x:c r="J159" s="18" t="n">
        <x:f aca="0"/>
        <x:v>5.6738984805</x:v>
      </x:c>
      <x:c r="K159" s="18" t="n">
        <x:f aca="0"/>
        <x:v>1.9011581485</x:v>
      </x:c>
      <x:c r="L159" s="22" t="n">
        <x:v>0.28476662404092</x:v>
      </x:c>
      <x:c r="M159" s="22" t="n">
        <x:v>0.28616106333073</x:v>
      </x:c>
      <x:c r="N159" s="22" t="n">
        <x:v>0.45351066379104</x:v>
      </x:c>
      <x:c r="O159" s="22" t="n">
        <x:v>0.40983331944833</x:v>
      </x:c>
      <x:c r="P159" s="23" t="n">
        <x:v>0.29229950675701</x:v>
      </x:c>
      <x:c r="Q159" s="23" t="n">
        <x:v>0.29229950675701</x:v>
      </x:c>
      <x:c r="R159" s="22" t="n">
        <x:v>0.27384986296308</x:v>
      </x:c>
      <x:c r="S159" s="22" t="n">
        <x:v>0.27384986296308</x:v>
      </x:c>
      <x:c r="T159" s="20" t="n">
        <x:v>1.3325120953562362</x:v>
      </x:c>
      <x:c r="U159" s="18" t="n">
        <x:f aca="0"/>
        <x:v>1.4279</x:v>
      </x:c>
      <x:c r="V159" s="18" t="n">
        <x:f aca="0"/>
        <x:v>1.5151</x:v>
      </x:c>
      <x:c r="W159" s="76" t="n">
        <x:f>'2080回测'!$O$13*G159/$G$4+'2080回测'!$O$14*H159/$H$4+'2080回测'!$O$15*I159/$I$4+'2080回测'!$O$16*J159/$J$4+'2080回测'!$O$17*K159/$K$4</x:f>
        <x:v>1.0664756837968474</x:v>
      </x:c>
    </x:row>
    <x:row r="160" ht="13.800000190734863" hidden="0">
      <x:c r="A160" s="15" t="n">
        <x:v>44068</x:v>
      </x:c>
      <x:c r="B160" s="21" t="n">
        <x:v>62.553713934929</x:v>
      </x:c>
      <x:c r="C160" s="21" t="n">
        <x:v>39.273552780931</x:v>
      </x:c>
      <x:c r="D160" s="21" t="n">
        <x:v>43.153846153846</x:v>
      </x:c>
      <x:c r="E160" s="21" t="n">
        <x:v>39.6875</x:v>
      </x:c>
      <x:c r="F160" s="17" t="n">
        <x:v>1.46167153217427</x:v>
      </x:c>
      <x:c r="G160" s="18" t="n">
        <x:f aca="0"/>
        <x:v>1.214</x:v>
      </x:c>
      <x:c r="H160" s="18" t="n">
        <x:f aca="0"/>
        <x:v>2.0160888889</x:v>
      </x:c>
      <x:c r="I160" s="18" t="n">
        <x:f aca="0"/>
        <x:v>2435.59</x:v>
      </x:c>
      <x:c r="J160" s="18" t="n">
        <x:f aca="0"/>
        <x:v>5.6510566992</x:v>
      </x:c>
      <x:c r="K160" s="18" t="n">
        <x:f aca="0"/>
        <x:v>1.8860135005</x:v>
      </x:c>
      <x:c r="L160" s="22" t="n">
        <x:v>0.30322890025575</x:v>
      </x:c>
      <x:c r="M160" s="22" t="n">
        <x:v>0.2951090261489</x:v>
      </x:c>
      <x:c r="N160" s="22" t="n">
        <x:v>0.46273664030673</x:v>
      </x:c>
      <x:c r="O160" s="22" t="n">
        <x:v>0.42189463109263</x:v>
      </x:c>
      <x:c r="P160" s="23" t="n">
        <x:v>0.30296333792165</x:v>
      </x:c>
      <x:c r="Q160" s="23" t="n">
        <x:v>0.30296333792165</x:v>
      </x:c>
      <x:c r="R160" s="22" t="n">
        <x:v>0.28560044460129</x:v>
      </x:c>
      <x:c r="S160" s="22" t="n">
        <x:v>0.28560044460129</x:v>
      </x:c>
      <x:c r="T160" s="20" t="n">
        <x:v>1.3302070305581137</x:v>
      </x:c>
      <x:c r="U160" s="18" t="n">
        <x:f aca="0"/>
        <x:v>1.4261</x:v>
      </x:c>
      <x:c r="V160" s="18" t="n">
        <x:f aca="0"/>
        <x:v>1.5072</x:v>
      </x:c>
      <x:c r="W160" s="76" t="n">
        <x:f>'2080回测'!$O$13*G160/$G$4+'2080回测'!$O$14*H160/$H$4+'2080回测'!$O$15*I160/$I$4+'2080回测'!$O$16*J160/$J$4+'2080回测'!$O$17*K160/$K$4</x:f>
        <x:v>1.064039714569944</x:v>
      </x:c>
    </x:row>
    <x:row r="161" ht="13.800000190734863" hidden="0">
      <x:c r="A161" s="15" t="n">
        <x:v>44069</x:v>
      </x:c>
      <x:c r="B161" s="21" t="n">
        <x:v>58.256599140577</x:v>
      </x:c>
      <x:c r="C161" s="21" t="n">
        <x:v>36.379114642452</x:v>
      </x:c>
      <x:c r="D161" s="21" t="n">
        <x:v>38.846153846154</x:v>
      </x:c>
      <x:c r="E161" s="21" t="n">
        <x:v>36.484375</x:v>
      </x:c>
      <x:c r="F161" s="17" t="n">
        <x:v>1.42491560657296</x:v>
      </x:c>
      <x:c r="G161" s="18" t="n">
        <x:f aca="0"/>
        <x:v>1.1964</x:v>
      </x:c>
      <x:c r="H161" s="18" t="n">
        <x:f aca="0"/>
        <x:v>1.9842962963</x:v>
      </x:c>
      <x:c r="I161" s="18" t="n">
        <x:f aca="0"/>
        <x:v>2425.15</x:v>
      </x:c>
      <x:c r="J161" s="18" t="n">
        <x:f aca="0"/>
        <x:v>5.5642579302</x:v>
      </x:c>
      <x:c r="K161" s="18" t="n">
        <x:f aca="0"/>
        <x:v>1.858753134</x:v>
      </x:c>
      <x:c r="L161" s="22" t="n">
        <x:v>0.30602621483376</x:v>
      </x:c>
      <x:c r="M161" s="22" t="n">
        <x:v>0.29849708974025</x:v>
      </x:c>
      <x:c r="N161" s="22" t="n">
        <x:v>0.45746465372634</x:v>
      </x:c>
      <x:c r="O161" s="22" t="n">
        <x:v>0.41753915739186</x:v>
      </x:c>
      <x:c r="P161" s="23" t="n">
        <x:v>0.29578581625077</x:v>
      </x:c>
      <x:c r="Q161" s="23" t="n">
        <x:v>0.29578581625077</x:v>
      </x:c>
      <x:c r="R161" s="22" t="n">
        <x:v>0.28527874813558</x:v>
      </x:c>
      <x:c r="S161" s="22" t="n">
        <x:v>0.28527874813558</x:v>
      </x:c>
      <x:c r="T161" s="20" t="n">
        <x:v>1.3044874540832174</x:v>
      </x:c>
      <x:c r="U161" s="18" t="n">
        <x:f aca="0"/>
        <x:v>1.4246</x:v>
      </x:c>
      <x:c r="V161" s="18" t="n">
        <x:f aca="0"/>
        <x:v>1.5053</x:v>
      </x:c>
      <x:c r="W161" s="76" t="n">
        <x:f>'2080回测'!$O$13*G161/$G$4+'2080回测'!$O$14*H161/$H$4+'2080回测'!$O$15*I161/$I$4+'2080回测'!$O$16*J161/$J$4+'2080回测'!$O$17*K161/$K$4</x:f>
        <x:v>1.049730229454312</x:v>
      </x:c>
    </x:row>
    <x:row r="162" ht="13.800000190734863" hidden="0">
      <x:c r="A162" s="15" t="n">
        <x:v>44070</x:v>
      </x:c>
      <x:c r="B162" s="21" t="n">
        <x:v>60.282381829343</x:v>
      </x:c>
      <x:c r="C162" s="21" t="n">
        <x:v>38.081725312145</x:v>
      </x:c>
      <x:c r="D162" s="21" t="n">
        <x:v>40.153846153846</x:v>
      </x:c>
      <x:c r="E162" s="21" t="n">
        <x:v>37.9296875</x:v>
      </x:c>
      <x:c r="F162" s="17" t="n">
        <x:v>1.44111910198834</x:v>
      </x:c>
      <x:c r="G162" s="18" t="n">
        <x:f aca="0"/>
        <x:v>1.1971</x:v>
      </x:c>
      <x:c r="H162" s="18" t="n">
        <x:f aca="0"/>
        <x:v>1.9952592593</x:v>
      </x:c>
      <x:c r="I162" s="18" t="n">
        <x:f aca="0"/>
        <x:v>2398.31</x:v>
      </x:c>
      <x:c r="J162" s="18" t="n">
        <x:f aca="0"/>
        <x:v>5.5916680678</x:v>
      </x:c>
      <x:c r="K162" s="18" t="n">
        <x:f aca="0"/>
        <x:v>1.8688495661</x:v>
      </x:c>
      <x:c r="L162" s="22" t="n">
        <x:v>0.2911604859335</x:v>
      </x:c>
      <x:c r="M162" s="22" t="n">
        <x:v>0.27947180957345</x:v>
      </x:c>
      <x:c r="N162" s="22" t="n">
        <x:v>0.431344356578</x:v>
      </x:c>
      <x:c r="O162" s="22" t="n">
        <x:v>0.39500795719959</x:v>
      </x:c>
      <x:c r="P162" s="23" t="n">
        <x:v>0.26422415674561</x:v>
      </x:c>
      <x:c r="Q162" s="23" t="n">
        <x:v>0.26422415674561</x:v>
      </x:c>
      <x:c r="R162" s="22" t="n">
        <x:v>0.25523335494499</x:v>
      </x:c>
      <x:c r="S162" s="22" t="n">
        <x:v>0.25523335494499</x:v>
      </x:c>
      <x:c r="T162" s="20" t="n">
        <x:v>1.3178393574753589</x:v>
      </x:c>
      <x:c r="U162" s="18" t="n">
        <x:f aca="0"/>
        <x:v>1.4235</x:v>
      </x:c>
      <x:c r="V162" s="18" t="n">
        <x:f aca="0"/>
        <x:v>1.523</x:v>
      </x:c>
      <x:c r="W162" s="76" t="n">
        <x:f>'2080回测'!$O$13*G162/$G$4+'2080回测'!$O$14*H162/$H$4+'2080回测'!$O$15*I162/$I$4+'2080回测'!$O$16*J162/$J$4+'2080回测'!$O$17*K162/$K$4</x:f>
        <x:v>1.0511992162270243</x:v>
      </x:c>
    </x:row>
    <x:row r="163" ht="13.800000190734863" hidden="0">
      <x:c r="A163" s="15" t="n">
        <x:v>44071</x:v>
      </x:c>
      <x:c r="B163" s="21" t="n">
        <x:v>61.325966850829</x:v>
      </x:c>
      <x:c r="C163" s="21" t="n">
        <x:v>40.181611804767</x:v>
      </x:c>
      <x:c r="D163" s="21" t="n">
        <x:v>42.692307692308</x:v>
      </x:c>
      <x:c r="E163" s="21" t="n">
        <x:v>39.921875</x:v>
      </x:c>
      <x:c r="F163" s="17" t="n">
        <x:v>1.46030440336976</x:v>
      </x:c>
      <x:c r="G163" s="18" t="n">
        <x:f aca="0"/>
        <x:v>1.2127</x:v>
      </x:c>
      <x:c r="H163" s="18" t="n">
        <x:f aca="0"/>
        <x:v>2.0281481481</x:v>
      </x:c>
      <x:c r="I163" s="18" t="n">
        <x:f aca="0"/>
        <x:v>2392.95</x:v>
      </x:c>
      <x:c r="J163" s="18" t="n">
        <x:f aca="0"/>
        <x:v>5.6510566992</x:v>
      </x:c>
      <x:c r="K163" s="18" t="n">
        <x:f aca="0"/>
        <x:v>1.9062063645</x:v>
      </x:c>
      <x:c r="L163" s="22" t="n">
        <x:v>0.29803388746803</x:v>
      </x:c>
      <x:c r="M163" s="22" t="n">
        <x:v>0.28729041786118</x:v>
      </x:c>
      <x:c r="N163" s="22" t="n">
        <x:v>0.44476395878265</x:v>
      </x:c>
      <x:c r="O163" s="22" t="n">
        <x:v>0.40464025464829</x:v>
      </x:c>
      <x:c r="P163" s="23" t="n">
        <x:v>0.27784469752559</x:v>
      </x:c>
      <x:c r="Q163" s="23" t="n">
        <x:v>0.27784469752559</x:v>
      </x:c>
      <x:c r="R163" s="22" t="n">
        <x:v>0.27614847299577</x:v>
      </x:c>
      <x:c r="S163" s="22" t="n">
        <x:v>0.27614847299577</x:v>
      </x:c>
      <x:c r="T163" s="20" t="n">
        <x:v>1.3385630029960338</x:v>
      </x:c>
      <x:c r="U163" s="18" t="n">
        <x:f aca="0"/>
        <x:v>1.4223</x:v>
      </x:c>
      <x:c r="V163" s="18" t="n">
        <x:f aca="0"/>
        <x:v>1.5251</x:v>
      </x:c>
      <x:c r="W163" s="76" t="n">
        <x:f>'2080回测'!$O$13*G163/$G$4+'2080回测'!$O$14*H163/$H$4+'2080回测'!$O$15*I163/$I$4+'2080回测'!$O$16*J163/$J$4+'2080回测'!$O$17*K163/$K$4</x:f>
        <x:v>1.0642583102354344</x:v>
      </x:c>
    </x:row>
    <x:row r="164" ht="13.800000190734863" hidden="0">
      <x:c r="A164" s="15" t="n">
        <x:v>44074</x:v>
      </x:c>
      <x:c r="B164" s="21" t="n">
        <x:v>59.975445058318</x:v>
      </x:c>
      <x:c r="C164" s="21" t="n">
        <x:v>38.649262202043</x:v>
      </x:c>
      <x:c r="D164" s="21" t="n">
        <x:v>41.923076923077</x:v>
      </x:c>
      <x:c r="E164" s="21" t="n">
        <x:v>38.41796875</x:v>
      </x:c>
      <x:c r="F164" s="17" t="n">
        <x:v>1.4474143823336</x:v>
      </x:c>
      <x:c r="G164" s="18" t="n">
        <x:f aca="0"/>
        <x:v>1.2015</x:v>
      </x:c>
      <x:c r="H164" s="18" t="n">
        <x:f aca="0"/>
        <x:v>2.0171851852</x:v>
      </x:c>
      <x:c r="I164" s="18" t="n">
        <x:f aca="0"/>
        <x:v>2366.69</x:v>
      </x:c>
      <x:c r="J164" s="18" t="n">
        <x:f aca="0"/>
        <x:v>5.6510566992</x:v>
      </x:c>
      <x:c r="K164" s="18" t="n">
        <x:f aca="0"/>
        <x:v>1.8981292189</x:v>
      </x:c>
      <x:c r="L164" s="22" t="n">
        <x:v>0.33088235294118</x:v>
      </x:c>
      <x:c r="M164" s="22" t="n">
        <x:v>0.31561115454782</x:v>
      </x:c>
      <x:c r="N164" s="22" t="n">
        <x:v>0.47076443805416</x:v>
      </x:c>
      <x:c r="O164" s="22" t="n">
        <x:v>0.42926543262731</x:v>
      </x:c>
      <x:c r="P164" s="23" t="n">
        <x:v>0.29418697536012</x:v>
      </x:c>
      <x:c r="Q164" s="23" t="n">
        <x:v>0.29418697536012</x:v>
      </x:c>
      <x:c r="R164" s="22" t="n">
        <x:v>0.28680334753878</x:v>
      </x:c>
      <x:c r="S164" s="22" t="n">
        <x:v>0.28680334753878</x:v>
      </x:c>
      <x:c r="T164" s="20" t="n">
        <x:v>1.3366383345819477</x:v>
      </x:c>
      <x:c r="U164" s="18" t="n">
        <x:f aca="0"/>
        <x:v>1.4226</x:v>
      </x:c>
      <x:c r="V164" s="18" t="n">
        <x:f aca="0"/>
        <x:v>1.5286</x:v>
      </x:c>
      <x:c r="W164" s="76" t="n">
        <x:f>'2080回测'!$O$13*G164/$G$4+'2080回测'!$O$14*H164/$H$4+'2080回测'!$O$15*I164/$I$4+'2080回测'!$O$16*J164/$J$4+'2080回测'!$O$17*K164/$K$4</x:f>
        <x:v>1.0571367581326239</x:v>
      </x:c>
    </x:row>
    <x:row r="165" ht="13.800000190734863" hidden="0">
      <x:c r="A165" s="15" t="n">
        <x:v>44075</x:v>
      </x:c>
      <x:c r="B165" s="21" t="n">
        <x:v>62.369551872314</x:v>
      </x:c>
      <x:c r="C165" s="21" t="n">
        <x:v>39.784335981839</x:v>
      </x:c>
      <x:c r="D165" s="21" t="n">
        <x:v>43.461538461538</x:v>
      </x:c>
      <x:c r="E165" s="21" t="n">
        <x:v>40.751953125</x:v>
      </x:c>
      <x:c r="F165" s="17" t="n">
        <x:v>1.46591844860173</x:v>
      </x:c>
      <x:c r="G165" s="18" t="n">
        <x:f aca="0"/>
        <x:v>1.1988</x:v>
      </x:c>
      <x:c r="H165" s="18" t="n">
        <x:f aca="0"/>
        <x:v>2.0204740741</x:v>
      </x:c>
      <x:c r="I165" s="18" t="n">
        <x:f aca="0"/>
        <x:v>2366.37</x:v>
      </x:c>
      <x:c r="J165" s="18" t="n">
        <x:f aca="0"/>
        <x:v>5.6784668368</x:v>
      </x:c>
      <x:c r="K165" s="18" t="n">
        <x:f aca="0"/>
        <x:v>1.8971195757</x:v>
      </x:c>
      <x:c r="L165" s="22" t="n">
        <x:v>0.32360933503836</x:v>
      </x:c>
      <x:c r="M165" s="22" t="n">
        <x:v>0.310051255321</x:v>
      </x:c>
      <x:c r="N165" s="22" t="n">
        <x:v>0.46129882578481</x:v>
      </x:c>
      <x:c r="O165" s="22" t="n">
        <x:v>0.42264846308969</x:v>
      </x:c>
      <x:c r="P165" s="23" t="n">
        <x:v>0.29764738236687</x:v>
      </x:c>
      <x:c r="Q165" s="23" t="n">
        <x:v>0.29764738236687</x:v>
      </x:c>
      <x:c r="R165" s="22" t="n">
        <x:v>0.29010201634399</x:v>
      </x:c>
      <x:c r="S165" s="22" t="n">
        <x:v>0.29010201634399</x:v>
      </x:c>
      <x:c r="T165" s="20" t="n">
        <x:v>1.3460553401920325</x:v>
      </x:c>
      <x:c r="U165" s="18" t="n">
        <x:f aca="0"/>
        <x:v>1.4226</x:v>
      </x:c>
      <x:c r="V165" s="18" t="n">
        <x:f aca="0"/>
        <x:v>1.546</x:v>
      </x:c>
      <x:c r="W165" s="76" t="n">
        <x:f>'2080回测'!$O$13*G165/$G$4+'2080回测'!$O$14*H165/$H$4+'2080回测'!$O$15*I165/$I$4+'2080回测'!$O$16*J165/$J$4+'2080回测'!$O$17*K165/$K$4</x:f>
        <x:v>1.0573839762743427</x:v>
      </x:c>
    </x:row>
    <x:row r="166" ht="13.800000190734863" hidden="0">
      <x:c r="A166" s="15" t="n">
        <x:v>44076</x:v>
      </x:c>
      <x:c r="B166" s="21" t="n">
        <x:v>63.720073664825</x:v>
      </x:c>
      <x:c r="C166" s="21" t="n">
        <x:v>40.351872871737</x:v>
      </x:c>
      <x:c r="D166" s="21" t="n">
        <x:v>43.307692307692</x:v>
      </x:c>
      <x:c r="E166" s="21" t="n">
        <x:v>41.982421875</x:v>
      </x:c>
      <x:c r="F166" s="17" t="n">
        <x:v>1.47340515179814</x:v>
      </x:c>
      <x:c r="G166" s="18" t="n">
        <x:f aca="0"/>
        <x:v>1.1945</x:v>
      </x:c>
      <x:c r="H166" s="18" t="n">
        <x:f aca="0"/>
        <x:v>2.0193777778</x:v>
      </x:c>
      <x:c r="I166" s="18" t="n">
        <x:f aca="0"/>
        <x:v>2361.12</x:v>
      </x:c>
      <x:c r="J166" s="18" t="n">
        <x:f aca="0"/>
        <x:v>5.6876035493</x:v>
      </x:c>
      <x:c r="K166" s="18" t="n">
        <x:f aca="0"/>
        <x:v>1.8971195757</x:v>
      </x:c>
      <x:c r="L166" s="22" t="n">
        <x:v>0.33288043478261</x:v>
      </x:c>
      <x:c r="M166" s="22" t="n">
        <x:v>0.31873859786291</x:v>
      </x:c>
      <x:c r="N166" s="22" t="n">
        <x:v>0.4744787922358</x:v>
      </x:c>
      <x:c r="O166" s="22" t="n">
        <x:v>0.43630119783032</x:v>
      </x:c>
      <x:c r="P166" s="23" t="n">
        <x:v>0.30390590463538</x:v>
      </x:c>
      <x:c r="Q166" s="23" t="n">
        <x:v>0.30390590463538</x:v>
      </x:c>
      <x:c r="R166" s="22" t="n">
        <x:v>0.29911594477693</x:v>
      </x:c>
      <x:c r="S166" s="22" t="n">
        <x:v>0.29911594477693</x:v>
      </x:c>
      <x:c r="T166" s="20" t="n">
        <x:v>1.3498893712062587</x:v>
      </x:c>
      <x:c r="U166" s="18" t="n">
        <x:f aca="0"/>
        <x:v>1.4215</x:v>
      </x:c>
      <x:c r="V166" s="18" t="n">
        <x:f aca="0"/>
        <x:v>1.5266</x:v>
      </x:c>
      <x:c r="W166" s="76" t="n">
        <x:f>'2080回测'!$O$13*G166/$G$4+'2080回测'!$O$14*H166/$H$4+'2080回测'!$O$15*I166/$I$4+'2080回测'!$O$16*J166/$J$4+'2080回测'!$O$17*K166/$K$4</x:f>
        <x:v>1.055867204108725</x:v>
      </x:c>
    </x:row>
    <x:row r="167" ht="13.800000190734863" hidden="0">
      <x:c r="A167" s="15" t="n">
        <x:v>44077</x:v>
      </x:c>
      <x:c r="B167" s="21" t="n">
        <x:v>62.124002455494</x:v>
      </x:c>
      <x:c r="C167" s="21" t="n">
        <x:v>38.251986379115</x:v>
      </x:c>
      <x:c r="D167" s="21" t="n">
        <x:v>41.615384615385</x:v>
      </x:c>
      <x:c r="E167" s="21" t="n">
        <x:v>39.794921875</x:v>
      </x:c>
      <x:c r="F167" s="17" t="n">
        <x:v>1.45446573831249</x:v>
      </x:c>
      <x:c r="G167" s="18" t="n">
        <x:f aca="0"/>
        <x:v>1.189</x:v>
      </x:c>
      <x:c r="H167" s="18" t="n">
        <x:f aca="0"/>
        <x:v>2.0171851852</x:v>
      </x:c>
      <x:c r="I167" s="18" t="n">
        <x:f aca="0"/>
        <x:v>2356.34</x:v>
      </x:c>
      <x:c r="J167" s="18" t="n">
        <x:f aca="0"/>
        <x:v>5.7013086181</x:v>
      </x:c>
      <x:c r="K167" s="18" t="n">
        <x:f aca="0"/>
        <x:v>1.8991388621</x:v>
      </x:c>
      <x:c r="L167" s="22" t="n">
        <x:v>0.3349584398977</x:v>
      </x:c>
      <x:c r="M167" s="22" t="n">
        <x:v>0.31830423073582</x:v>
      </x:c>
      <x:c r="N167" s="22" t="n">
        <x:v>0.47256170620657</x:v>
      </x:c>
      <x:c r="O167" s="22" t="n">
        <x:v>0.43403970183914</x:v>
      </x:c>
      <x:c r="P167" s="23" t="n">
        <x:v>0.30637348476289</x:v>
      </x:c>
      <x:c r="Q167" s="23" t="n">
        <x:v>0.30637348476289</x:v>
      </x:c>
      <x:c r="R167" s="22" t="n">
        <x:v>0.31325196072253</x:v>
      </x:c>
      <x:c r="S167" s="22" t="n">
        <x:v>0.31325196072253</x:v>
      </x:c>
      <x:c r="T167" s="20" t="n">
        <x:v>1.3374682713635888</x:v>
      </x:c>
      <x:c r="U167" s="18" t="n">
        <x:f aca="0"/>
        <x:v>1.421</x:v>
      </x:c>
      <x:c r="V167" s="18" t="n">
        <x:f aca="0"/>
        <x:v>1.5118</x:v>
      </x:c>
      <x:c r="W167" s="76" t="n">
        <x:f>'2080回测'!$O$13*G167/$G$4+'2080回测'!$O$14*H167/$H$4+'2080回测'!$O$15*I167/$I$4+'2080回测'!$O$16*J167/$J$4+'2080回测'!$O$17*K167/$K$4</x:f>
        <x:v>1.0541108119284843</x:v>
      </x:c>
    </x:row>
    <x:row r="168" ht="13.800000190734863" hidden="0">
      <x:c r="A168" s="15" t="n">
        <x:v>44078</x:v>
      </x:c>
      <x:c r="B168" s="21" t="n">
        <x:v>60.527931246163</x:v>
      </x:c>
      <x:c r="C168" s="21" t="n">
        <x:v>37.173666288309</x:v>
      </x:c>
      <x:c r="D168" s="21" t="n">
        <x:v>40</x:v>
      </x:c>
      <x:c r="E168" s="21" t="n">
        <x:v>38.06640625</x:v>
      </x:c>
      <x:c r="F168" s="17" t="n">
        <x:v>1.43942000946118</x:v>
      </x:c>
      <x:c r="G168" s="18" t="n">
        <x:f aca="0"/>
        <x:v>1.1832</x:v>
      </x:c>
      <x:c r="H168" s="18" t="n">
        <x:f aca="0"/>
        <x:v>2.0117037037</x:v>
      </x:c>
      <x:c r="I168" s="18" t="n">
        <x:f aca="0"/>
        <x:v>2341.96</x:v>
      </x:c>
      <x:c r="J168" s="18" t="n">
        <x:f aca="0"/>
        <x:v>5.7287187557</x:v>
      </x:c>
      <x:c r="K168" s="18" t="n">
        <x:f aca="0"/>
        <x:v>1.8850038573</x:v>
      </x:c>
      <x:c r="L168" s="22" t="n">
        <x:v>0.32648657289003</x:v>
      </x:c>
      <x:c r="M168" s="22" t="n">
        <x:v>0.30857440708887</x:v>
      </x:c>
      <x:c r="N168" s="22" t="n">
        <x:v>0.46057991852384</x:v>
      </x:c>
      <x:c r="O168" s="22" t="n">
        <x:v>0.42507747720813</x:v>
      </x:c>
      <x:c r="P168" s="23" t="n">
        <x:v>0.29150673258089</x:v>
      </x:c>
      <x:c r="Q168" s="23" t="n">
        <x:v>0.29150673258089</x:v>
      </x:c>
      <x:c r="R168" s="22" t="n">
        <x:v>0.29800716501803</x:v>
      </x:c>
      <x:c r="S168" s="22" t="n">
        <x:v>0.29800716501803</x:v>
      </x:c>
      <x:c r="T168" s="20" t="n">
        <x:v>1.3312796564978386</x:v>
      </x:c>
      <x:c r="U168" s="18" t="n">
        <x:f aca="0"/>
        <x:v>1.4204</x:v>
      </x:c>
      <x:c r="V168" s="18" t="n">
        <x:f aca="0"/>
        <x:v>1.5124</x:v>
      </x:c>
      <x:c r="W168" s="76" t="n">
        <x:f>'2080回测'!$O$13*G168/$G$4+'2080回测'!$O$14*H168/$H$4+'2080回测'!$O$15*I168/$I$4+'2080回测'!$O$16*J168/$J$4+'2080回测'!$O$17*K168/$K$4</x:f>
        <x:v>1.0502584256188419</x:v>
      </x:c>
    </x:row>
    <x:row r="169" ht="13.800000190734863" hidden="0">
      <x:c r="A169" s="15" t="n">
        <x:v>44081</x:v>
      </x:c>
      <x:c r="B169" s="21" t="n">
        <x:v>56.660527931246</x:v>
      </x:c>
      <x:c r="C169" s="21" t="n">
        <x:v>32.690124858116</x:v>
      </x:c>
      <x:c r="D169" s="21" t="n">
        <x:v>35</x:v>
      </x:c>
      <x:c r="E169" s="21" t="n">
        <x:v>33.73046875</x:v>
      </x:c>
      <x:c r="F169" s="17" t="n">
        <x:v>1.39520280384841</x:v>
      </x:c>
      <x:c r="G169" s="18" t="n">
        <x:f aca="0"/>
        <x:v>1.1691</x:v>
      </x:c>
      <x:c r="H169" s="18" t="n">
        <x:f aca="0"/>
        <x:v>1.9875851852</x:v>
      </x:c>
      <x:c r="I169" s="18" t="n">
        <x:f aca="0"/>
        <x:v>2325.68</x:v>
      </x:c>
      <x:c r="J169" s="18" t="n">
        <x:f aca="0"/>
        <x:v>5.6784668368</x:v>
      </x:c>
      <x:c r="K169" s="18" t="n">
        <x:f aca="0"/>
        <x:v>1.8567338476</x:v>
      </x:c>
      <x:c r="L169" s="22" t="n">
        <x:v>0.31409846547315</x:v>
      </x:c>
      <x:c r="M169" s="22" t="n">
        <x:v>0.29397967161845</x:v>
      </x:c>
      <x:c r="N169" s="22" t="n">
        <x:v>0.44440450515217</x:v>
      </x:c>
      <x:c r="O169" s="22" t="n">
        <x:v>0.4117597789535</x:v>
      </x:c>
      <x:c r="P169" s="23" t="n">
        <x:v>0.2901136565923</x:v>
      </x:c>
      <x:c r="Q169" s="23" t="n">
        <x:v>0.2901136565923</x:v>
      </x:c>
      <x:c r="R169" s="22" t="n">
        <x:v>0.30288375880042</x:v>
      </x:c>
      <x:c r="S169" s="22" t="n">
        <x:v>0.30288375880042</x:v>
      </x:c>
      <x:c r="T169" s="20" t="n">
        <x:v>1.3065358624503651</x:v>
      </x:c>
      <x:c r="U169" s="18" t="n">
        <x:f aca="0"/>
        <x:v>1.4198</x:v>
      </x:c>
      <x:c r="V169" s="18" t="n">
        <x:f aca="0"/>
        <x:v>1.5072</x:v>
      </x:c>
      <x:c r="W169" s="76" t="n">
        <x:f>'2080回测'!$O$13*G169/$G$4+'2080回测'!$O$14*H169/$H$4+'2080回测'!$O$15*I169/$I$4+'2080回测'!$O$16*J169/$J$4+'2080回测'!$O$17*K169/$K$4</x:f>
        <x:v>1.0384334791286287</x:v>
      </x:c>
    </x:row>
    <x:row r="170" ht="13.800000190734863" hidden="0">
      <x:c r="A170" s="15" t="n">
        <x:v>44082</x:v>
      </x:c>
      <x:c r="B170" s="21" t="n">
        <x:v>56.046654389196</x:v>
      </x:c>
      <x:c r="C170" s="21" t="n">
        <x:v>31.895573212259</x:v>
      </x:c>
      <x:c r="D170" s="21" t="n">
        <x:v>34.230769230769</x:v>
      </x:c>
      <x:c r="E170" s="21" t="n">
        <x:v>33.65234375</x:v>
      </x:c>
      <x:c r="F170" s="17" t="n">
        <x:v>1.38956335145556</x:v>
      </x:c>
      <x:c r="G170" s="18" t="n">
        <x:f aca="0"/>
        <x:v>1.1771</x:v>
      </x:c>
      <x:c r="H170" s="18" t="n">
        <x:f aca="0"/>
        <x:v>1.9985481481</x:v>
      </x:c>
      <x:c r="I170" s="18" t="n">
        <x:f aca="0"/>
        <x:v>2348.72</x:v>
      </x:c>
      <x:c r="J170" s="18" t="n">
        <x:f aca="0"/>
        <x:v>5.664761768</x:v>
      </x:c>
      <x:c r="K170" s="18" t="n">
        <x:f aca="0"/>
        <x:v>1.8688495661</x:v>
      </x:c>
      <x:c r="L170" s="22" t="n">
        <x:v>0.28636508951407</x:v>
      </x:c>
      <x:c r="M170" s="22" t="n">
        <x:v>0.26253149161671</x:v>
      </x:c>
      <x:c r="N170" s="22" t="n">
        <x:v>0.4031871555236</x:v>
      </x:c>
      <x:c r="O170" s="22" t="n">
        <x:v>0.37725102606482</x:v>
      </x:c>
      <x:c r="P170" s="23" t="n">
        <x:v>0.26767601341684</x:v>
      </x:c>
      <x:c r="Q170" s="23" t="n">
        <x:v>0.26767601341684</x:v>
      </x:c>
      <x:c r="R170" s="22" t="n">
        <x:v>0.29380005502502</x:v>
      </x:c>
      <x:c r="S170" s="22" t="n">
        <x:v>0.29380005502502</x:v>
      </x:c>
      <x:c r="T170" s="20" t="n">
        <x:v>1.3151484815188463</x:v>
      </x:c>
      <x:c r="U170" s="18" t="n">
        <x:f aca="0"/>
        <x:v>1.4201</x:v>
      </x:c>
      <x:c r="V170" s="18" t="n">
        <x:f aca="0"/>
        <x:v>1.5115</x:v>
      </x:c>
      <x:c r="W170" s="76" t="n">
        <x:f>'2080回测'!$O$13*G170/$G$4+'2080回测'!$O$14*H170/$H$4+'2080回测'!$O$15*I170/$I$4+'2080回测'!$O$16*J170/$J$4+'2080回测'!$O$17*K170/$K$4</x:f>
        <x:v>1.0444688832731317</x:v>
      </x:c>
    </x:row>
    <x:row r="171" ht="13.800000190734863" hidden="0">
      <x:c r="A171" s="15" t="n">
        <x:v>44083</x:v>
      </x:c>
      <x:c r="B171" s="21" t="n">
        <x:v>50.644567219153</x:v>
      </x:c>
      <x:c r="C171" s="21" t="n">
        <x:v>28.093076049943</x:v>
      </x:c>
      <x:c r="D171" s="21" t="n">
        <x:v>29.384615384615</x:v>
      </x:c>
      <x:c r="E171" s="21" t="n">
        <x:v>28.837890625</x:v>
      </x:c>
      <x:c r="F171" s="17" t="n">
        <x:v>1.34240037319678</x:v>
      </x:c>
      <x:c r="G171" s="18" t="n">
        <x:f aca="0"/>
        <x:v>1.1571</x:v>
      </x:c>
      <x:c r="H171" s="18" t="n">
        <x:f aca="0"/>
        <x:v>1.9689481481</x:v>
      </x:c>
      <x:c r="I171" s="18" t="n">
        <x:f aca="0"/>
        <x:v>2326.4</x:v>
      </x:c>
      <x:c r="J171" s="18" t="n">
        <x:f aca="0"/>
        <x:v>5.5733946427</x:v>
      </x:c>
      <x:c r="K171" s="18" t="n">
        <x:f aca="0"/>
        <x:v>1.828463838</x:v>
      </x:c>
      <x:c r="L171" s="22" t="n">
        <x:v>0.29387787723785</x:v>
      </x:c>
      <x:c r="M171" s="22" t="n">
        <x:v>0.26896012509773</x:v>
      </x:c>
      <x:c r="N171" s="22" t="n">
        <x:v>0.40881859573448</x:v>
      </x:c>
      <x:c r="O171" s="22" t="n">
        <x:v>0.37993131756705</x:v>
      </x:c>
      <x:c r="P171" s="23" t="n">
        <x:v>0.27591956074268</x:v>
      </x:c>
      <x:c r="Q171" s="23" t="n">
        <x:v>0.27591956074268</x:v>
      </x:c>
      <x:c r="R171" s="22" t="n">
        <x:v>0.30888040751415</x:v>
      </x:c>
      <x:c r="S171" s="22" t="n">
        <x:v>0.30888040751415</x:v>
      </x:c>
      <x:c r="T171" s="20" t="n">
        <x:v>1.2768406216327501</x:v>
      </x:c>
      <x:c r="U171" s="18" t="n">
        <x:f aca="0"/>
        <x:v>1.421</x:v>
      </x:c>
      <x:c r="V171" s="18" t="n">
        <x:f aca="0"/>
        <x:v>1.5121</x:v>
      </x:c>
      <x:c r="W171" s="76" t="n">
        <x:f>'2080回测'!$O$13*G171/$G$4+'2080回测'!$O$14*H171/$H$4+'2080回测'!$O$15*I171/$I$4+'2080回测'!$O$16*J171/$J$4+'2080回测'!$O$17*K171/$K$4</x:f>
        <x:v>1.028053021404067</x:v>
      </x:c>
    </x:row>
    <x:row r="172" ht="13.800000190734863" hidden="0">
      <x:c r="A172" s="15" t="n">
        <x:v>44084</x:v>
      </x:c>
      <x:c r="B172" s="21" t="n">
        <x:v>49.539594843462</x:v>
      </x:c>
      <x:c r="C172" s="21" t="n">
        <x:v>27.071509648127</x:v>
      </x:c>
      <x:c r="D172" s="21" t="n">
        <x:v>28</x:v>
      </x:c>
      <x:c r="E172" s="21" t="n">
        <x:v>28.046875</x:v>
      </x:c>
      <x:c r="F172" s="17" t="n">
        <x:v>1.33164494872897</x:v>
      </x:c>
      <x:c r="G172" s="18" t="n">
        <x:f aca="0"/>
        <x:v>1.1529</x:v>
      </x:c>
      <x:c r="H172" s="18" t="n">
        <x:f aca="0"/>
        <x:v>1.9525037037</x:v>
      </x:c>
      <x:c r="I172" s="18" t="n">
        <x:f aca="0"/>
        <x:v>2311.29</x:v>
      </x:c>
      <x:c r="J172" s="18" t="n">
        <x:f aca="0"/>
        <x:v>5.5322794363</x:v>
      </x:c>
      <x:c r="K172" s="18" t="n">
        <x:f aca="0"/>
        <x:v>1.8254349084</x:v>
      </x:c>
      <x:c r="L172" s="22" t="n">
        <x:v>0.26470588235294</x:v>
      </x:c>
      <x:c r="M172" s="22" t="n">
        <x:v>0.23785943879767</x:v>
      </x:c>
      <x:c r="N172" s="22" t="n">
        <x:v>0.3640067098011</x:v>
      </x:c>
      <x:c r="O172" s="22" t="n">
        <x:v>0.34299355055993</x:v>
      </x:c>
      <x:c r="P172" s="23" t="n">
        <x:v>0.23541606453563</x:v>
      </x:c>
      <x:c r="Q172" s="23" t="n">
        <x:v>0.23541606453563</x:v>
      </x:c>
      <x:c r="R172" s="22" t="n">
        <x:v>0.26716363123955</x:v>
      </x:c>
      <x:c r="S172" s="22" t="n">
        <x:v>0.26716363123955</x:v>
      </x:c>
      <x:c r="T172" s="20" t="n">
        <x:v>1.2473452195133963</x:v>
      </x:c>
      <x:c r="U172" s="18" t="n">
        <x:f aca="0"/>
        <x:v>1.4214</x:v>
      </x:c>
      <x:c r="V172" s="18" t="n">
        <x:f aca="0"/>
        <x:v>1.5221</x:v>
      </x:c>
      <x:c r="W172" s="76" t="n">
        <x:f>'2080回测'!$O$13*G172/$G$4+'2080回测'!$O$14*H172/$H$4+'2080回测'!$O$15*I172/$I$4+'2080回测'!$O$16*J172/$J$4+'2080回测'!$O$17*K172/$K$4</x:f>
        <x:v>1.0222314042071272</x:v>
      </x:c>
    </x:row>
    <x:row r="173" ht="13.800000190734863" hidden="0">
      <x:c r="A173" s="15" t="n">
        <x:v>44085</x:v>
      </x:c>
      <x:c r="B173" s="21" t="n">
        <x:v>55.187231430325</x:v>
      </x:c>
      <x:c r="C173" s="21" t="n">
        <x:v>30.022701475596</x:v>
      </x:c>
      <x:c r="D173" s="21" t="n">
        <x:v>31.461538461538</x:v>
      </x:c>
      <x:c r="E173" s="21" t="n">
        <x:v>32.197265625</x:v>
      </x:c>
      <x:c r="F173" s="17" t="n">
        <x:v>1.37217184248115</x:v>
      </x:c>
      <x:c r="G173" s="18" t="n">
        <x:f aca="0"/>
        <x:v>1.1556</x:v>
      </x:c>
      <x:c r="H173" s="18" t="n">
        <x:f aca="0"/>
        <x:v>1.9601777778</x:v>
      </x:c>
      <x:c r="I173" s="18" t="n">
        <x:f aca="0"/>
        <x:v>2308.24</x:v>
      </x:c>
      <x:c r="J173" s="18" t="n">
        <x:f aca="0"/>
        <x:v>5.577962999</x:v>
      </x:c>
      <x:c r="K173" s="18" t="n">
        <x:f aca="0"/>
        <x:v>1.8325024108</x:v>
      </x:c>
      <x:c r="L173" s="22" t="n">
        <x:v>0.26782289002558</x:v>
      </x:c>
      <x:c r="M173" s="22" t="n">
        <x:v>0.23951003388064</x:v>
      </x:c>
      <x:c r="N173" s="22" t="n">
        <x:v>0.3477114785526</x:v>
      </x:c>
      <x:c r="O173" s="22" t="n">
        <x:v>0.32967585230531</x:v>
      </x:c>
      <x:c r="P173" s="23" t="n">
        <x:v>0.19163836463696</x:v>
      </x:c>
      <x:c r="Q173" s="23" t="n">
        <x:v>0.19163836463696</x:v>
      </x:c>
      <x:c r="R173" s="22" t="n">
        <x:v>0.20538238603456</x:v>
      </x:c>
      <x:c r="S173" s="22" t="n">
        <x:v>0.20538238603456</x:v>
      </x:c>
      <x:c r="T173" s="20" t="n">
        <x:v>1.2643673330647611</x:v>
      </x:c>
      <x:c r="U173" s="18" t="n">
        <x:f aca="0"/>
        <x:v>1.4214</x:v>
      </x:c>
      <x:c r="V173" s="18" t="n">
        <x:f aca="0"/>
        <x:v>1.5183</x:v>
      </x:c>
      <x:c r="W173" s="76" t="n">
        <x:f>'2080回测'!$O$13*G173/$G$4+'2080回测'!$O$14*H173/$H$4+'2080回测'!$O$15*I173/$I$4+'2080回测'!$O$16*J173/$J$4+'2080回测'!$O$17*K173/$K$4</x:f>
        <x:v>1.0254342516151966</x:v>
      </x:c>
    </x:row>
    <x:row r="174" ht="13.800000190734863" hidden="0">
      <x:c r="A174" s="15" t="n">
        <x:v>44088</x:v>
      </x:c>
      <x:c r="B174" s="21" t="n">
        <x:v>57.213014119091</x:v>
      </x:c>
      <x:c r="C174" s="21" t="n">
        <x:v>31.55505107832</x:v>
      </x:c>
      <x:c r="D174" s="21" t="n">
        <x:v>34.076923076923</x:v>
      </x:c>
      <x:c r="E174" s="21" t="n">
        <x:v>35.517578125</x:v>
      </x:c>
      <x:c r="F174" s="17" t="n">
        <x:v>1.39590641599834</x:v>
      </x:c>
      <x:c r="G174" s="18" t="n">
        <x:f aca="0"/>
        <x:v>1.1563</x:v>
      </x:c>
      <x:c r="H174" s="18" t="n">
        <x:f aca="0"/>
        <x:v>1.9678518519</x:v>
      </x:c>
      <x:c r="I174" s="18" t="n">
        <x:f aca="0"/>
        <x:v>2311.57</x:v>
      </x:c>
      <x:c r="J174" s="18" t="n">
        <x:f aca="0"/>
        <x:v>5.6099414928</x:v>
      </x:c>
      <x:c r="K174" s="18" t="n">
        <x:f aca="0"/>
        <x:v>1.8466374156</x:v>
      </x:c>
      <x:c r="L174" s="22" t="n">
        <x:v>0.28045076726343</x:v>
      </x:c>
      <x:c r="M174" s="22" t="n">
        <x:v>0.25141169316306</x:v>
      </x:c>
      <x:c r="N174" s="22" t="n">
        <x:v>0.36448598130841</x:v>
      </x:c>
      <x:c r="O174" s="22" t="n">
        <x:v>0.34634391495701</x:v>
      </x:c>
      <x:c r="P174" s="23" t="n">
        <x:v>0.21106869673666</x:v>
      </x:c>
      <x:c r="Q174" s="23" t="n">
        <x:v>0.21106869673666</x:v>
      </x:c>
      <x:c r="R174" s="22" t="n">
        <x:v>0.22505445717643</x:v>
      </x:c>
      <x:c r="S174" s="22" t="n">
        <x:v>0.22505445717643</x:v>
      </x:c>
      <x:c r="T174" s="20" t="n">
        <x:v>1.28065224196082</x:v>
      </x:c>
      <x:c r="U174" s="18" t="n">
        <x:f aca="0"/>
        <x:v>1.4217</x:v>
      </x:c>
      <x:c r="V174" s="18" t="n">
        <x:f aca="0"/>
        <x:v>1.5156</x:v>
      </x:c>
      <x:c r="W174" s="76" t="n">
        <x:f>'2080回测'!$O$13*G174/$G$4+'2080回测'!$O$14*H174/$H$4+'2080回测'!$O$15*I174/$I$4+'2080回测'!$O$16*J174/$J$4+'2080回测'!$O$17*K174/$K$4</x:f>
        <x:v>1.0287212385553162</x:v>
      </x:c>
    </x:row>
    <x:row r="175" ht="13.800000190734863" hidden="0">
      <x:c r="A175" s="15" t="n">
        <x:v>44089</x:v>
      </x:c>
      <x:c r="B175" s="21" t="n">
        <x:v>58.686310620012</x:v>
      </x:c>
      <x:c r="C175" s="21" t="n">
        <x:v>32.122587968218</x:v>
      </x:c>
      <x:c r="D175" s="21" t="n">
        <x:v>34.846153846154</x:v>
      </x:c>
      <x:c r="E175" s="21" t="n">
        <x:v>35.927734375</x:v>
      </x:c>
      <x:c r="F175" s="17" t="n">
        <x:v>1.40395696702346</x:v>
      </x:c>
      <x:c r="G175" s="18" t="n">
        <x:f aca="0"/>
        <x:v>1.1599</x:v>
      </x:c>
      <x:c r="H175" s="18" t="n">
        <x:f aca="0"/>
        <x:v>1.9766222222</x:v>
      </x:c>
      <x:c r="I175" s="18" t="n">
        <x:f aca="0"/>
        <x:v>2310.83</x:v>
      </x:c>
      <x:c r="J175" s="18" t="n">
        <x:f aca="0"/>
        <x:v>5.6327832742</x:v>
      </x:c>
      <x:c r="K175" s="18" t="n">
        <x:f aca="0"/>
        <x:v>1.8557242044</x:v>
      </x:c>
      <x:c r="L175" s="22" t="n">
        <x:v>0.28788363171355</x:v>
      </x:c>
      <x:c r="M175" s="22" t="n">
        <x:v>0.26192337763878</x:v>
      </x:c>
      <x:c r="N175" s="22" t="n">
        <x:v>0.37335250419363</x:v>
      </x:c>
      <x:c r="O175" s="22" t="n">
        <x:v>0.35706508088878</x:v>
      </x:c>
      <x:c r="P175" s="23" t="n">
        <x:v>0.2301631048352</x:v>
      </x:c>
      <x:c r="Q175" s="23" t="n">
        <x:v>0.2301631048352</x:v>
      </x:c>
      <x:c r="R175" s="22" t="n">
        <x:v>0.25233356579071</x:v>
      </x:c>
      <x:c r="S175" s="22" t="n">
        <x:v>0.25233356579071</x:v>
      </x:c>
      <x:c r="T175" s="20" t="n">
        <x:v>1.288021211577865</x:v>
      </x:c>
      <x:c r="U175" s="18" t="n">
        <x:f aca="0"/>
        <x:v>1.4228</x:v>
      </x:c>
      <x:c r="V175" s="18" t="n">
        <x:f aca="0"/>
        <x:v>1.521</x:v>
      </x:c>
      <x:c r="W175" s="76" t="n">
        <x:f>'2080回测'!$O$13*G175/$G$4+'2080回测'!$O$14*H175/$H$4+'2080回测'!$O$15*I175/$I$4+'2080回测'!$O$16*J175/$J$4+'2080回测'!$O$17*K175/$K$4</x:f>
        <x:v>1.0321750271534238</x:v>
      </x:c>
    </x:row>
    <x:row r="176" ht="13.800000190734863" hidden="0">
      <x:c r="A176" s="15" t="n">
        <x:v>44090</x:v>
      </x:c>
      <x:c r="B176" s="21" t="n">
        <x:v>57.519950890117</x:v>
      </x:c>
      <x:c r="C176" s="21" t="n">
        <x:v>30.533484676504</x:v>
      </x:c>
      <x:c r="D176" s="21" t="n">
        <x:v>32.615384615385</x:v>
      </x:c>
      <x:c r="E176" s="21" t="n">
        <x:v>34.5703125</x:v>
      </x:c>
      <x:c r="F176" s="17" t="n">
        <x:v>1.38809783170502</x:v>
      </x:c>
      <x:c r="G176" s="18" t="n">
        <x:f aca="0"/>
        <x:v>1.1646</x:v>
      </x:c>
      <x:c r="H176" s="18" t="n">
        <x:f aca="0"/>
        <x:v>1.9766222222</x:v>
      </x:c>
      <x:c r="I176" s="18" t="n">
        <x:f aca="0"/>
        <x:v>2302.3</x:v>
      </x:c>
      <x:c r="J176" s="18" t="n">
        <x:f aca="0"/>
        <x:v>5.6373516304</x:v>
      </x:c>
      <x:c r="K176" s="18" t="n">
        <x:f aca="0"/>
        <x:v>1.8648109932</x:v>
      </x:c>
      <x:c r="L176" s="22" t="n">
        <x:v>0.298273657289</x:v>
      </x:c>
      <x:c r="M176" s="22" t="n">
        <x:v>0.27434627747372</x:v>
      </x:c>
      <x:c r="N176" s="22" t="n">
        <x:v>0.38581356338366</x:v>
      </x:c>
      <x:c r="O176" s="22" t="n">
        <x:v>0.36334701401756</x:v>
      </x:c>
      <x:c r="P176" s="23" t="n">
        <x:v>0.2361316701374</x:v>
      </x:c>
      <x:c r="Q176" s="23" t="n">
        <x:v>0.2361316701374</x:v>
      </x:c>
      <x:c r="R176" s="22" t="n">
        <x:v>0.25506292009209</x:v>
      </x:c>
      <x:c r="S176" s="22" t="n">
        <x:v>0.25506292009209</x:v>
      </x:c>
      <x:c r="T176" s="20" t="n">
        <x:v>1.2781562686872499</x:v>
      </x:c>
      <x:c r="U176" s="18" t="n">
        <x:f aca="0"/>
        <x:v>1.4231</x:v>
      </x:c>
      <x:c r="V176" s="18" t="n">
        <x:f aca="0"/>
        <x:v>1.5185</x:v>
      </x:c>
      <x:c r="W176" s="76" t="n">
        <x:f>'2080回测'!$O$13*G176/$G$4+'2080回测'!$O$14*H176/$H$4+'2080回测'!$O$15*I176/$I$4+'2080回测'!$O$16*J176/$J$4+'2080回测'!$O$17*K176/$K$4</x:f>
        <x:v>1.0336513612296603</x:v>
      </x:c>
    </x:row>
    <x:row r="177" ht="13.800000190734863" hidden="0">
      <x:c r="A177" s="15" t="n">
        <x:v>44091</x:v>
      </x:c>
      <x:c r="B177" s="21" t="n">
        <x:v>59.422958870473</x:v>
      </x:c>
      <x:c r="C177" s="21" t="n">
        <x:v>30.703745743473</x:v>
      </x:c>
      <x:c r="D177" s="21" t="n">
        <x:v>33.846153846154</x:v>
      </x:c>
      <x:c r="E177" s="21" t="n">
        <x:v>35.60546875</x:v>
      </x:c>
      <x:c r="F177" s="17" t="n">
        <x:v>1.39894581802525</x:v>
      </x:c>
      <x:c r="G177" s="18" t="n">
        <x:f aca="0"/>
        <x:v>1.1642</x:v>
      </x:c>
      <x:c r="H177" s="18" t="n">
        <x:f aca="0"/>
        <x:v>1.9842962963</x:v>
      </x:c>
      <x:c r="I177" s="18" t="n">
        <x:f aca="0"/>
        <x:v>2291.5</x:v>
      </x:c>
      <x:c r="J177" s="18" t="n">
        <x:f aca="0"/>
        <x:v>5.6601934117</x:v>
      </x:c>
      <x:c r="K177" s="18" t="n">
        <x:f aca="0"/>
        <x:v>1.8607724204</x:v>
      </x:c>
      <x:c r="L177" s="22" t="n">
        <x:v>0.29140025575448</x:v>
      </x:c>
      <x:c r="M177" s="22" t="n">
        <x:v>0.26479020067761</x:v>
      </x:c>
      <x:c r="N177" s="22" t="n">
        <x:v>0.37670740474479</x:v>
      </x:c>
      <x:c r="O177" s="22" t="n">
        <x:v>0.35773515370646</x:v>
      </x:c>
      <x:c r="P177" s="23" t="n">
        <x:v>0.22379578134349</x:v>
      </x:c>
      <x:c r="Q177" s="23" t="n">
        <x:v>0.22379578134349</x:v>
      </x:c>
      <x:c r="R177" s="22" t="n">
        <x:v>0.24351278596384</x:v>
      </x:c>
      <x:c r="S177" s="22" t="n">
        <x:v>0.24351278596384</x:v>
      </x:c>
      <x:c r="T177" s="20" t="n">
        <x:v>1.2794913711755675</x:v>
      </x:c>
      <x:c r="U177" s="18" t="n">
        <x:f aca="0"/>
        <x:v>1.4233</x:v>
      </x:c>
      <x:c r="V177" s="18" t="n">
        <x:f aca="0"/>
        <x:v>1.5087</x:v>
      </x:c>
      <x:c r="W177" s="76" t="n">
        <x:f>'2080回测'!$O$13*G177/$G$4+'2080回测'!$O$14*H177/$H$4+'2080回测'!$O$15*I177/$I$4+'2080回测'!$O$16*J177/$J$4+'2080回测'!$O$17*K177/$K$4</x:f>
        <x:v>1.0342437267582654</x:v>
      </x:c>
    </x:row>
    <x:row r="178" ht="13.800000190734863" hidden="0">
      <x:c r="A178" s="15" t="n">
        <x:v>44092</x:v>
      </x:c>
      <x:c r="B178" s="21" t="n">
        <x:v>61.878453038674</x:v>
      </x:c>
      <x:c r="C178" s="21" t="n">
        <x:v>32.746878547106</x:v>
      </x:c>
      <x:c r="D178" s="21" t="n">
        <x:v>35.538461538462</x:v>
      </x:c>
      <x:c r="E178" s="21" t="n">
        <x:v>37.6171875</x:v>
      </x:c>
      <x:c r="F178" s="17" t="n">
        <x:v>1.41945245156061</x:v>
      </x:c>
      <x:c r="G178" s="18" t="n">
        <x:f aca="0"/>
        <x:v>1.1885</x:v>
      </x:c>
      <x:c r="H178" s="18" t="n">
        <x:f aca="0"/>
        <x:v>2.0138962963</x:v>
      </x:c>
      <x:c r="I178" s="18" t="n">
        <x:f aca="0"/>
        <x:v>2304.51</x:v>
      </x:c>
      <x:c r="J178" s="18" t="n">
        <x:f aca="0"/>
        <x:v>5.7195820432</x:v>
      </x:c>
      <x:c r="K178" s="18" t="n">
        <x:f aca="0"/>
        <x:v>1.8850038573</x:v>
      </x:c>
      <x:c r="L178" s="22" t="n">
        <x:v>0.28708439897698</x:v>
      </x:c>
      <x:c r="M178" s="22" t="n">
        <x:v>0.2597515420033</x:v>
      </x:c>
      <x:c r="N178" s="22" t="n">
        <x:v>0.38233884495567</x:v>
      </x:c>
      <x:c r="O178" s="22" t="n">
        <x:v>0.36200686830503</x:v>
      </x:c>
      <x:c r="P178" s="23" t="n">
        <x:v>0.2259946007146</x:v>
      </x:c>
      <x:c r="Q178" s="23" t="n">
        <x:v>0.2259946007146</x:v>
      </x:c>
      <x:c r="R178" s="22" t="n">
        <x:v>0.24638005686718</x:v>
      </x:c>
      <x:c r="S178" s="22" t="n">
        <x:v>0.24638005686718</x:v>
      </x:c>
      <x:c r="T178" s="20" t="n">
        <x:v>1.300184912000725</x:v>
      </x:c>
      <x:c r="U178" s="18" t="n">
        <x:f aca="0"/>
        <x:v>1.4237</x:v>
      </x:c>
      <x:c r="V178" s="18" t="n">
        <x:f aca="0"/>
        <x:v>1.5145</x:v>
      </x:c>
      <x:c r="W178" s="76" t="n">
        <x:f>'2080回测'!$O$13*G178/$G$4+'2080回测'!$O$14*H178/$H$4+'2080回测'!$O$15*I178/$I$4+'2080回测'!$O$16*J178/$J$4+'2080回测'!$O$17*K178/$K$4</x:f>
        <x:v>1.0494453869399756</x:v>
      </x:c>
    </x:row>
    <x:row r="179" ht="13.800000190734863" hidden="0">
      <x:c r="A179" s="15" t="n">
        <x:v>44095</x:v>
      </x:c>
      <x:c r="B179" s="21" t="n">
        <x:v>60.466543891958</x:v>
      </x:c>
      <x:c r="C179" s="21" t="n">
        <x:v>31.328036322361</x:v>
      </x:c>
      <x:c r="D179" s="21" t="n">
        <x:v>34.461538461538</x:v>
      </x:c>
      <x:c r="E179" s="21" t="n">
        <x:v>35.888671875</x:v>
      </x:c>
      <x:c r="F179" s="17" t="n">
        <x:v>1.40536197637714</x:v>
      </x:c>
      <x:c r="G179" s="18" t="n">
        <x:f aca="0"/>
        <x:v>1.1817</x:v>
      </x:c>
      <x:c r="H179" s="18" t="n">
        <x:f aca="0"/>
        <x:v>2.001837037</x:v>
      </x:c>
      <x:c r="I179" s="18" t="n">
        <x:f aca="0"/>
        <x:v>2273.59</x:v>
      </x:c>
      <x:c r="J179" s="18" t="n">
        <x:f aca="0"/>
        <x:v>5.7195820432</x:v>
      </x:c>
      <x:c r="K179" s="18" t="n">
        <x:f aca="0"/>
        <x:v>1.8799556413</x:v>
      </x:c>
      <x:c r="L179" s="22" t="n">
        <x:v>0.31593670076726</x:v>
      </x:c>
      <x:c r="M179" s="22" t="n">
        <x:v>0.28537920250195</x:v>
      </x:c>
      <x:c r="N179" s="22" t="n">
        <x:v>0.40414569853822</x:v>
      </x:c>
      <x:c r="O179" s="22" t="n">
        <x:v>0.38311416368255</x:v>
      </x:c>
      <x:c r="P179" s="23" t="n">
        <x:v>0.24478644189822</x:v>
      </x:c>
      <x:c r="Q179" s="23" t="n">
        <x:v>0.24478644189822</x:v>
      </x:c>
      <x:c r="R179" s="22" t="n">
        <x:v>0.26166532335969</x:v>
      </x:c>
      <x:c r="S179" s="22" t="n">
        <x:v>0.26166532335969</x:v>
      </x:c>
      <x:c r="T179" s="20" t="n">
        <x:v>1.29553343408803</x:v>
      </x:c>
      <x:c r="U179" s="18" t="n">
        <x:f aca="0"/>
        <x:v>1.4243</x:v>
      </x:c>
      <x:c r="V179" s="18" t="n">
        <x:f aca="0"/>
        <x:v>1.5141</x:v>
      </x:c>
      <x:c r="W179" s="76" t="n">
        <x:f>'2080回测'!$O$13*G179/$G$4+'2080回测'!$O$14*H179/$H$4+'2080回测'!$O$15*I179/$I$4+'2080回测'!$O$16*J179/$J$4+'2080回测'!$O$17*K179/$K$4</x:f>
        <x:v>1.043272932815245</x:v>
      </x:c>
    </x:row>
    <x:row r="180" ht="13.800000190734863" hidden="0">
      <x:c r="A180" s="15" t="n">
        <x:v>44096</x:v>
      </x:c>
      <x:c r="B180" s="21" t="n">
        <x:v>59.054634745242</x:v>
      </x:c>
      <x:c r="C180" s="21" t="n">
        <x:v>30.760499432463</x:v>
      </x:c>
      <x:c r="D180" s="21" t="n">
        <x:v>33.076923076923</x:v>
      </x:c>
      <x:c r="E180" s="21" t="n">
        <x:v>34.990234375</x:v>
      </x:c>
      <x:c r="F180" s="17" t="n">
        <x:v>1.39470572907407</x:v>
      </x:c>
      <x:c r="G180" s="18" t="n">
        <x:f aca="0"/>
        <x:v>1.1649</x:v>
      </x:c>
      <x:c r="H180" s="18" t="n">
        <x:f aca="0"/>
        <x:v>1.9744296296</x:v>
      </x:c>
      <x:c r="I180" s="18" t="n">
        <x:f aca="0"/>
        <x:v>2247.23</x:v>
      </x:c>
      <x:c r="J180" s="18" t="n">
        <x:f aca="0"/>
        <x:v>5.6373516304</x:v>
      </x:c>
      <x:c r="K180" s="18" t="n">
        <x:f aca="0"/>
        <x:v>1.8557242044</x:v>
      </x:c>
      <x:c r="L180" s="22" t="n">
        <x:v>0.30458759590793</x:v>
      </x:c>
      <x:c r="M180" s="22" t="n">
        <x:v>0.27495439145165</x:v>
      </x:c>
      <x:c r="N180" s="22" t="n">
        <x:v>0.39851425832734</x:v>
      </x:c>
      <x:c r="O180" s="22" t="n">
        <x:v>0.37658095324714</x:v>
      </x:c>
      <x:c r="P180" s="23" t="n">
        <x:v>0.24432346637787</x:v>
      </x:c>
      <x:c r="Q180" s="23" t="n">
        <x:v>0.24432346637787</x:v>
      </x:c>
      <x:c r="R180" s="22" t="n">
        <x:v>0.26049167050722</x:v>
      </x:c>
      <x:c r="S180" s="22" t="n">
        <x:v>0.26049167050722</x:v>
      </x:c>
      <x:c r="T180" s="20" t="n">
        <x:v>1.2805935626592988</x:v>
      </x:c>
      <x:c r="U180" s="18" t="n">
        <x:f aca="0"/>
        <x:v>1.4245</x:v>
      </x:c>
      <x:c r="V180" s="18" t="n">
        <x:f aca="0"/>
        <x:v>1.4791</x:v>
      </x:c>
      <x:c r="W180" s="76" t="n">
        <x:f>'2080回测'!$O$13*G180/$G$4+'2080回测'!$O$14*H180/$H$4+'2080回测'!$O$15*I180/$I$4+'2080回测'!$O$16*J180/$J$4+'2080回测'!$O$17*K180/$K$4</x:f>
        <x:v>1.0291551181836502</x:v>
      </x:c>
    </x:row>
    <x:row r="181" ht="13.800000190734863" hidden="0">
      <x:c r="A181" s="15" t="n">
        <x:v>44097</x:v>
      </x:c>
      <x:c r="B181" s="21" t="n">
        <x:v>61.080417434009</x:v>
      </x:c>
      <x:c r="C181" s="21" t="n">
        <x:v>32.349602724177</x:v>
      </x:c>
      <x:c r="D181" s="21" t="n">
        <x:v>35.230769230769</x:v>
      </x:c>
      <x:c r="E181" s="21" t="n">
        <x:v>36.455078125</x:v>
      </x:c>
      <x:c r="F181" s="17" t="n">
        <x:v>1.41278966878489</x:v>
      </x:c>
      <x:c r="G181" s="18" t="n">
        <x:f aca="0"/>
        <x:v>1.164</x:v>
      </x:c>
      <x:c r="H181" s="18" t="n">
        <x:f aca="0"/>
        <x:v>1.9777185185</x:v>
      </x:c>
      <x:c r="I181" s="18" t="n">
        <x:f aca="0"/>
        <x:v>2226.33</x:v>
      </x:c>
      <x:c r="J181" s="18" t="n">
        <x:f aca="0"/>
        <x:v>5.6601934117</x:v>
      </x:c>
      <x:c r="K181" s="18" t="n">
        <x:f aca="0"/>
        <x:v>1.858753134</x:v>
      </x:c>
      <x:c r="L181" s="22" t="n">
        <x:v>0.29108056265985</x:v>
      </x:c>
      <x:c r="M181" s="22" t="n">
        <x:v>0.26626704890974</x:v>
      </x:c>
      <x:c r="N181" s="22" t="n">
        <x:v>0.38701174215193</x:v>
      </x:c>
      <x:c r="O181" s="22" t="n">
        <x:v>0.36619482372421</x:v>
      </x:c>
      <x:c r="P181" s="23" t="n">
        <x:v>0.22431050794921</x:v>
      </x:c>
      <x:c r="Q181" s="23" t="n">
        <x:v>0.22431050794921</x:v>
      </x:c>
      <x:c r="R181" s="22" t="n">
        <x:v>0.24278665396512</x:v>
      </x:c>
      <x:c r="S181" s="22" t="n">
        <x:v>0.24278665396512</x:v>
      </x:c>
      <x:c r="T181" s="20" t="n">
        <x:v>1.2882409827618062</x:v>
      </x:c>
      <x:c r="U181" s="18" t="n">
        <x:f aca="0"/>
        <x:v>1.4246</x:v>
      </x:c>
      <x:c r="V181" s="18" t="n">
        <x:f aca="0"/>
        <x:v>1.4616</x:v>
      </x:c>
      <x:c r="W181" s="76" t="n">
        <x:f>'2080回测'!$O$13*G181/$G$4+'2080回测'!$O$14*H181/$H$4+'2080回测'!$O$15*I181/$I$4+'2080回测'!$O$16*J181/$J$4+'2080回测'!$O$17*K181/$K$4</x:f>
        <x:v>1.0287509531143422</x:v>
      </x:c>
    </x:row>
    <x:row r="182" ht="13.800000190734863" hidden="0">
      <x:c r="A182" s="15" t="n">
        <x:v>44098</x:v>
      </x:c>
      <x:c r="B182" s="21" t="n">
        <x:v>57.151626764886</x:v>
      </x:c>
      <x:c r="C182" s="21" t="n">
        <x:v>29.228149829739</x:v>
      </x:c>
      <x:c r="D182" s="21" t="n">
        <x:v>31.846153846154</x:v>
      </x:c>
      <x:c r="E182" s="21" t="n">
        <x:v>33.525390625</x:v>
      </x:c>
      <x:c r="F182" s="17" t="n">
        <x:v>1.37937830266445</x:v>
      </x:c>
      <x:c r="G182" s="18" t="n">
        <x:f aca="0"/>
        <x:v>1.1457</x:v>
      </x:c>
      <x:c r="H182" s="18" t="n">
        <x:f aca="0"/>
        <x:v>1.9437333333</x:v>
      </x:c>
      <x:c r="I182" s="18" t="n">
        <x:f aca="0"/>
        <x:v>2180.64</x:v>
      </x:c>
      <x:c r="J182" s="18" t="n">
        <x:f aca="0"/>
        <x:v>5.577962999</x:v>
      </x:c>
      <x:c r="K182" s="18" t="n">
        <x:f aca="0"/>
        <x:v>1.833512054</x:v>
      </x:c>
      <x:c r="L182" s="22" t="n">
        <x:v>0.29523657289003</x:v>
      </x:c>
      <x:c r="M182" s="22" t="n">
        <x:v>0.27330379636869</x:v>
      </x:c>
      <x:c r="N182" s="22" t="n">
        <x:v>0.39563862928349</x:v>
      </x:c>
      <x:c r="O182" s="22" t="n">
        <x:v>0.3717229249331</x:v>
      </x:c>
      <x:c r="P182" s="23" t="n">
        <x:v>0.23278692617773</x:v>
      </x:c>
      <x:c r="Q182" s="23" t="n">
        <x:v>0.23278692617773</x:v>
      </x:c>
      <x:c r="R182" s="22" t="n">
        <x:v>0.25222604313184</x:v>
      </x:c>
      <x:c r="S182" s="22" t="n">
        <x:v>0.25222604313184</x:v>
      </x:c>
      <x:c r="T182" s="20" t="n">
        <x:v>1.2575622147282264</x:v>
      </x:c>
      <x:c r="U182" s="18" t="n">
        <x:f aca="0"/>
        <x:v>1.4247</x:v>
      </x:c>
      <x:c r="V182" s="18" t="n">
        <x:f aca="0"/>
        <x:v>1.4416</x:v>
      </x:c>
      <x:c r="W182" s="76" t="n">
        <x:f>'2080回测'!$O$13*G182/$G$4+'2080回测'!$O$14*H182/$H$4+'2080回测'!$O$15*I182/$I$4+'2080回测'!$O$16*J182/$J$4+'2080回测'!$O$17*K182/$K$4</x:f>
        <x:v>1.011838427551121</x:v>
      </x:c>
    </x:row>
    <x:row r="183" ht="13.800000190734863" hidden="0">
      <x:c r="A183" s="15" t="n">
        <x:v>44099</x:v>
      </x:c>
      <x:c r="B183" s="21" t="n">
        <x:v>57.458563535912</x:v>
      </x:c>
      <x:c r="C183" s="21" t="n">
        <x:v>29.738933030647</x:v>
      </x:c>
      <x:c r="D183" s="21" t="n">
        <x:v>32.615384615385</x:v>
      </x:c>
      <x:c r="E183" s="21" t="n">
        <x:v>33.84765625</x:v>
      </x:c>
      <x:c r="F183" s="17" t="n">
        <x:v>1.38415134357986</x:v>
      </x:c>
      <x:c r="G183" s="18" t="n">
        <x:f aca="0"/>
        <x:v>1.1401</x:v>
      </x:c>
      <x:c r="H183" s="18" t="n">
        <x:f aca="0"/>
        <x:v>1.9327703704</x:v>
      </x:c>
      <x:c r="I183" s="18" t="n">
        <x:f aca="0"/>
        <x:v>2164.79</x:v>
      </x:c>
      <x:c r="J183" s="18" t="n">
        <x:f aca="0"/>
        <x:v>5.577962999</x:v>
      </x:c>
      <x:c r="K183" s="18" t="n">
        <x:f aca="0"/>
        <x:v>1.8355313404</x:v>
      </x:c>
      <x:c r="L183" s="22" t="n">
        <x:v>0.27197890025575</x:v>
      </x:c>
      <x:c r="M183" s="22" t="n">
        <x:v>0.25019546520719</x:v>
      </x:c>
      <x:c r="N183" s="22" t="n">
        <x:v>0.36987778576564</x:v>
      </x:c>
      <x:c r="O183" s="22" t="n">
        <x:v>0.34357986435257</x:v>
      </x:c>
      <x:c r="P183" s="23" t="n">
        <x:v>0.19905015831593</x:v>
      </x:c>
      <x:c r="Q183" s="23" t="n">
        <x:v>0.19905015831593</x:v>
      </x:c>
      <x:c r="R183" s="22" t="n">
        <x:v>0.2133826928064</x:v>
      </x:c>
      <x:c r="S183" s="22" t="n">
        <x:v>0.2133826928064</x:v>
      </x:c>
      <x:c r="T183" s="20" t="n">
        <x:v>1.25511203592492</x:v>
      </x:c>
      <x:c r="U183" s="18" t="n">
        <x:f aca="0"/>
        <x:v>1.4244</x:v>
      </x:c>
      <x:c r="V183" s="18" t="n">
        <x:f aca="0"/>
        <x:v>1.458</x:v>
      </x:c>
      <x:c r="W183" s="76" t="n">
        <x:f>'2080回测'!$O$13*G183/$G$4+'2080回测'!$O$14*H183/$H$4+'2080回测'!$O$15*I183/$I$4+'2080回测'!$O$16*J183/$J$4+'2080回测'!$O$17*K183/$K$4</x:f>
        <x:v>1.0076531256345271</x:v>
      </x:c>
    </x:row>
    <x:row r="184" ht="13.800000190734863" hidden="0">
      <x:c r="A184" s="15" t="n">
        <x:v>44102</x:v>
      </x:c>
      <x:c r="B184" s="21" t="n">
        <x:v>57.826887661142</x:v>
      </x:c>
      <x:c r="C184" s="21" t="n">
        <x:v>29.852440408627</x:v>
      </x:c>
      <x:c r="D184" s="21" t="n">
        <x:v>30.769230769231</x:v>
      </x:c>
      <x:c r="E184" s="21" t="n">
        <x:v>34.228515625</x:v>
      </x:c>
      <x:c r="F184" s="17" t="n">
        <x:v>1.38169268616</x:v>
      </x:c>
      <x:c r="G184" s="18" t="n">
        <x:f aca="0"/>
        <x:v>1.1441</x:v>
      </x:c>
      <x:c r="H184" s="18" t="n">
        <x:f aca="0"/>
        <x:v>1.9305777778</x:v>
      </x:c>
      <x:c r="I184" s="18" t="n">
        <x:f aca="0"/>
        <x:v>2184.81</x:v>
      </x:c>
      <x:c r="J184" s="18" t="n">
        <x:f aca="0"/>
        <x:v>5.5459845051</x:v>
      </x:c>
      <x:c r="K184" s="18" t="n">
        <x:f aca="0"/>
        <x:v>1.8365409836</x:v>
      </x:c>
      <x:c r="L184" s="22" t="n">
        <x:v>0.27397698209719</x:v>
      </x:c>
      <x:c r="M184" s="22" t="n">
        <x:v>0.25375727564938</x:v>
      </x:c>
      <x:c r="N184" s="22" t="n">
        <x:v>0.37502995446921</x:v>
      </x:c>
      <x:c r="O184" s="22" t="n">
        <x:v>0.34475249186068</x:v>
      </x:c>
      <x:c r="P184" s="23" t="n">
        <x:v>0.19172790964235</x:v>
      </x:c>
      <x:c r="Q184" s="23" t="n">
        <x:v>0.19172790964235</x:v>
      </x:c>
      <x:c r="R184" s="22" t="n">
        <x:v>0.2049618820191</x:v>
      </x:c>
      <x:c r="S184" s="22" t="n">
        <x:v>0.2049618820191</x:v>
      </x:c>
      <x:c r="T184" s="20" t="n">
        <x:v>1.24486749263752</x:v>
      </x:c>
      <x:c r="U184" s="18" t="n">
        <x:f aca="0"/>
        <x:v>1.4247</x:v>
      </x:c>
      <x:c r="V184" s="18" t="n">
        <x:f aca="0"/>
        <x:v>1.4555</x:v>
      </x:c>
      <x:c r="W184" s="76" t="n">
        <x:f>'2080回测'!$O$13*G184/$G$4+'2080回测'!$O$14*H184/$H$4+'2080回测'!$O$15*I184/$I$4+'2080回测'!$O$16*J184/$J$4+'2080回测'!$O$17*K184/$K$4</x:f>
        <x:v>1.009129395406144</x:v>
      </x:c>
    </x:row>
    <x:row r="185" ht="13.800000190734863" hidden="0">
      <x:c r="A185" s="15" t="n">
        <x:v>44103</x:v>
      </x:c>
      <x:c r="B185" s="21" t="n">
        <x:v>59.668508287293</x:v>
      </x:c>
      <x:c r="C185" s="21" t="n">
        <x:v>31.725312145289</x:v>
      </x:c>
      <x:c r="D185" s="21" t="n">
        <x:v>32.538461538462</x:v>
      </x:c>
      <x:c r="E185" s="21" t="n">
        <x:v>36.494140625</x:v>
      </x:c>
      <x:c r="F185" s="17" t="n">
        <x:v>1.40106605649011</x:v>
      </x:c>
      <x:c r="G185" s="18" t="n">
        <x:f aca="0"/>
        <x:v>1.1449</x:v>
      </x:c>
      <x:c r="H185" s="18" t="n">
        <x:f aca="0"/>
        <x:v>1.9382518519</x:v>
      </x:c>
      <x:c r="I185" s="18" t="n">
        <x:f aca="0"/>
        <x:v>2161.75</x:v>
      </x:c>
      <x:c r="J185" s="18" t="n">
        <x:f aca="0"/>
        <x:v>5.5870997115</x:v>
      </x:c>
      <x:c r="K185" s="18" t="n">
        <x:f aca="0"/>
        <x:v>1.8496663452</x:v>
      </x:c>
      <x:c r="L185" s="22" t="n">
        <x:v>0.27981138107417</x:v>
      </x:c>
      <x:c r="M185" s="22" t="n">
        <x:v>0.25662409868821</x:v>
      </x:c>
      <x:c r="N185" s="22" t="n">
        <x:v>0.36376707404745</x:v>
      </x:c>
      <x:c r="O185" s="22" t="n">
        <x:v>0.33729793122379</x:v>
      </x:c>
      <x:c r="P185" s="23" t="n">
        <x:v>0.17663554356513</x:v>
      </x:c>
      <x:c r="Q185" s="23" t="n">
        <x:v>0.17663554356513</x:v>
      </x:c>
      <x:c r="R185" s="22" t="n">
        <x:v>0.18408418446814</x:v>
      </x:c>
      <x:c r="S185" s="22" t="n">
        <x:v>0.18408418446814</x:v>
      </x:c>
      <x:c r="T185" s="20" t="n">
        <x:v>1.254772948380985</x:v>
      </x:c>
      <x:c r="U185" s="18" t="n">
        <x:f aca="0"/>
        <x:v>1.4247</x:v>
      </x:c>
      <x:c r="V185" s="18" t="n">
        <x:f aca="0"/>
        <x:v>1.4719</x:v>
      </x:c>
      <x:c r="W185" s="76" t="n">
        <x:f>'2080回测'!$O$13*G185/$G$4+'2080回测'!$O$14*H185/$H$4+'2080回测'!$O$15*I185/$I$4+'2080回测'!$O$16*J185/$J$4+'2080回测'!$O$17*K185/$K$4</x:f>
        <x:v>1.0108402329303963</x:v>
      </x:c>
    </x:row>
    <x:row r="186" ht="13.800000190734863" hidden="0">
      <x:c r="A186" s="15" t="n">
        <x:v>44104</x:v>
      </x:c>
      <x:c r="B186" s="21" t="n">
        <x:v>59.791282995703</x:v>
      </x:c>
      <x:c r="C186" s="21" t="n">
        <x:v>32.065834279228</x:v>
      </x:c>
      <x:c r="D186" s="21" t="n">
        <x:v>34</x:v>
      </x:c>
      <x:c r="E186" s="21" t="n">
        <x:v>37.44140625</x:v>
      </x:c>
      <x:c r="F186" s="17" t="n">
        <x:v>1.40824630881233</x:v>
      </x:c>
      <x:c r="G186" s="18" t="n">
        <x:f aca="0"/>
        <x:v>1.1377</x:v>
      </x:c>
      <x:c r="H186" s="18" t="n">
        <x:f aca="0"/>
        <x:v>1.9294814815</x:v>
      </x:c>
      <x:c r="I186" s="18" t="n">
        <x:f aca="0"/>
        <x:v>2168.32</x:v>
      </x:c>
      <x:c r="J186" s="18" t="n">
        <x:f aca="0"/>
        <x:v>5.5733946427</x:v>
      </x:c>
      <x:c r="K186" s="18" t="n">
        <x:f aca="0"/>
        <x:v>1.8405795564</x:v>
      </x:c>
      <x:c r="L186" s="22" t="n">
        <x:v>0.28228900255754</x:v>
      </x:c>
      <x:c r="M186" s="22" t="n">
        <x:v>0.26096776995917</x:v>
      </x:c>
      <x:c r="N186" s="22" t="n">
        <x:v>0.37694704049844</x:v>
      </x:c>
      <x:c r="O186" s="22" t="n">
        <x:v>0.34902420645925</x:v>
      </x:c>
      <x:c r="P186" s="23" t="n">
        <x:v>0.18932862442166</x:v>
      </x:c>
      <x:c r="Q186" s="23" t="n">
        <x:v>0.18932862442166</x:v>
      </x:c>
      <x:c r="R186" s="22" t="n">
        <x:v>0.19514915936508</x:v>
      </x:c>
      <x:c r="S186" s="22" t="n">
        <x:v>0.19514915936508</x:v>
      </x:c>
      <x:c r="T186" s="20" t="n">
        <x:v>1.2528127289036388</x:v>
      </x:c>
      <x:c r="U186" s="18" t="n">
        <x:f aca="0"/>
        <x:v>1.4249</x:v>
      </x:c>
      <x:c r="V186" s="18" t="n">
        <x:f aca="0"/>
        <x:v>1.4698</x:v>
      </x:c>
      <x:c r="W186" s="76" t="n">
        <x:f>'2080回测'!$O$13*G186/$G$4+'2080回测'!$O$14*H186/$H$4+'2080回测'!$O$15*I186/$I$4+'2080回测'!$O$16*J186/$J$4+'2080回测'!$O$17*K186/$K$4</x:f>
        <x:v>1.0069594346566622</x:v>
      </x:c>
    </x:row>
    <x:row r="187" ht="13.800000190734863" hidden="0">
      <x:c r="A187" s="15" t="n">
        <x:v>44113</x:v>
      </x:c>
      <x:c r="B187" s="21" t="n">
        <x:v>65.561694290976</x:v>
      </x:c>
      <x:c r="C187" s="21" t="n">
        <x:v>36.208853575482</x:v>
      </x:c>
      <x:c r="D187" s="21" t="n">
        <x:v>38.769230769231</x:v>
      </x:c>
      <x:c r="E187" s="21" t="n">
        <x:v>45.341796875</x:v>
      </x:c>
      <x:c r="F187" s="17" t="n">
        <x:v>1.46470393877672</x:v>
      </x:c>
      <x:c r="G187" s="18" t="n">
        <x:f aca="0"/>
        <x:v>1.1564</x:v>
      </x:c>
      <x:c r="H187" s="18" t="n">
        <x:f aca="0"/>
        <x:v>1.9678518519</x:v>
      </x:c>
      <x:c r="I187" s="18" t="n">
        <x:f aca="0"/>
        <x:v>2214.01</x:v>
      </x:c>
      <x:c r="J187" s="18" t="n">
        <x:f aca="0"/>
        <x:v>5.6784668368</x:v>
      </x:c>
      <x:c r="K187" s="18" t="n">
        <x:f aca="0"/>
        <x:v>1.8648109932</x:v>
      </x:c>
      <x:c r="L187" s="22" t="n">
        <x:v>0.28109015345269</x:v>
      </x:c>
      <x:c r="M187" s="22" t="n">
        <x:v>0.26174963078794</x:v>
      </x:c>
      <x:c r="N187" s="22" t="n">
        <x:v>0.3705966930266</x:v>
      </x:c>
      <x:c r="O187" s="22" t="n">
        <x:v>0.34424993724742</x:v>
      </x:c>
      <x:c r="P187" s="23" t="n">
        <x:v>0.18863292170174</x:v>
      </x:c>
      <x:c r="Q187" s="23" t="n">
        <x:v>0.18863292170174</x:v>
      </x:c>
      <x:c r="R187" s="22" t="n">
        <x:v>0.19377478665549</x:v>
      </x:c>
      <x:c r="S187" s="22" t="n">
        <x:v>0.19377478665549</x:v>
      </x:c>
      <x:c r="T187" s="20" t="n">
        <x:v>1.2877444081132023</x:v>
      </x:c>
      <x:c r="U187" s="18" t="n">
        <x:f aca="0"/>
        <x:v>1.4252</x:v>
      </x:c>
      <x:c r="V187" s="18" t="n">
        <x:f aca="0"/>
        <x:v>1.4744</x:v>
      </x:c>
      <x:c r="W187" s="76" t="n">
        <x:f>'2080回测'!$O$13*G187/$G$4+'2080回测'!$O$14*H187/$H$4+'2080回测'!$O$15*I187/$I$4+'2080回测'!$O$16*J187/$J$4+'2080回测'!$O$17*K187/$K$4</x:f>
        <x:v>1.025077042305109</x:v>
      </x:c>
    </x:row>
    <x:row r="188" ht="13.800000190734863" hidden="0">
      <x:c r="A188" s="15" t="n">
        <x:v>44116</x:v>
      </x:c>
      <x:c r="B188" s="21" t="n">
        <x:v>70.902394106814</x:v>
      </x:c>
      <x:c r="C188" s="21" t="n">
        <x:v>38.989784335982</x:v>
      </x:c>
      <x:c r="D188" s="21" t="n">
        <x:v>42.153846153846</x:v>
      </x:c>
      <x:c r="E188" s="21" t="n">
        <x:v>49.35546875</x:v>
      </x:c>
      <x:c r="F188" s="17" t="n">
        <x:v>1.50350373336661</x:v>
      </x:c>
      <x:c r="G188" s="18" t="n">
        <x:f aca="0"/>
        <x:v>1.1768</x:v>
      </x:c>
      <x:c r="H188" s="18" t="n">
        <x:f aca="0"/>
        <x:v>2.0149925926</x:v>
      </x:c>
      <x:c r="I188" s="18" t="n">
        <x:f aca="0"/>
        <x:v>2254.1</x:v>
      </x:c>
      <x:c r="J188" s="18" t="n">
        <x:f aca="0"/>
        <x:v>5.7789706746</x:v>
      </x:c>
      <x:c r="K188" s="18" t="n">
        <x:f aca="0"/>
        <x:v>1.8971195757</x:v>
      </x:c>
      <x:c r="L188" s="22" t="n">
        <x:v>0.30794437340153</x:v>
      </x:c>
      <x:c r="M188" s="22" t="n">
        <x:v>0.28598731647989</x:v>
      </x:c>
      <x:c r="N188" s="22" t="n">
        <x:v>0.40809968847352</x:v>
      </x:c>
      <x:c r="O188" s="22" t="n">
        <x:v>0.379512522056</x:v>
      </x:c>
      <x:c r="P188" s="23" t="n">
        <x:v>0.22549384923711</x:v>
      </x:c>
      <x:c r="Q188" s="23" t="n">
        <x:v>0.22549384923711</x:v>
      </x:c>
      <x:c r="R188" s="22" t="n">
        <x:v>0.23471183301023</x:v>
      </x:c>
      <x:c r="S188" s="22" t="n">
        <x:v>0.23471183301023</x:v>
      </x:c>
      <x:c r="T188" s="20" t="n">
        <x:v>1.3267443558957288</x:v>
      </x:c>
      <x:c r="U188" s="18" t="n">
        <x:f aca="0"/>
        <x:v>1.4253</x:v>
      </x:c>
      <x:c r="V188" s="18" t="n">
        <x:f aca="0"/>
        <x:v>1.4899</x:v>
      </x:c>
      <x:c r="W188" s="76" t="n">
        <x:f>'2080回测'!$O$13*G188/$G$4+'2080回测'!$O$14*H188/$H$4+'2080回测'!$O$15*I188/$I$4+'2080回测'!$O$16*J188/$J$4+'2080回测'!$O$17*K188/$K$4</x:f>
        <x:v>1.0451777897859142</x:v>
      </x:c>
    </x:row>
    <x:row r="189" ht="13.800000190734863" hidden="0">
      <x:c r="A189" s="15" t="n">
        <x:v>44117</x:v>
      </x:c>
      <x:c r="B189" s="21" t="n">
        <x:v>72.498465316145</x:v>
      </x:c>
      <x:c r="C189" s="21" t="n">
        <x:v>39.784335981839</x:v>
      </x:c>
      <x:c r="D189" s="21" t="n">
        <x:v>43.384615384615</x:v>
      </x:c>
      <x:c r="E189" s="21" t="n">
        <x:v>50.068359375</x:v>
      </x:c>
      <x:c r="F189" s="17" t="n">
        <x:v>1.514339440144</x:v>
      </x:c>
      <x:c r="G189" s="18" t="n">
        <x:f aca="0"/>
        <x:v>1.1785</x:v>
      </x:c>
      <x:c r="H189" s="18" t="n">
        <x:f aca="0"/>
        <x:v>2.0193777778</x:v>
      </x:c>
      <x:c r="I189" s="18" t="n">
        <x:f aca="0"/>
        <x:v>2254.1</x:v>
      </x:c>
      <x:c r="J189" s="18" t="n">
        <x:f aca="0"/>
        <x:v>5.8109491685</x:v>
      </x:c>
      <x:c r="K189" s="18" t="n">
        <x:f aca="0"/>
        <x:v>1.9122642237</x:v>
      </x:c>
      <x:c r="L189" s="22" t="n">
        <x:v>0.34694693094629</x:v>
      </x:c>
      <x:c r="M189" s="22" t="n">
        <x:v>0.3223004083051</x:v>
      </x:c>
      <x:c r="N189" s="22" t="n">
        <x:v>0.4463215911814</x:v>
      </x:c>
      <x:c r="O189" s="22" t="n">
        <x:v>0.41720412098302</x:v>
      </x:c>
      <x:c r="P189" s="23" t="n">
        <x:v>0.26391837447344</x:v>
      </x:c>
      <x:c r="Q189" s="23" t="n">
        <x:v>0.26391837447344</x:v>
      </x:c>
      <x:c r="R189" s="22" t="n">
        <x:v>0.27667252340157</x:v>
      </x:c>
      <x:c r="S189" s="22" t="n">
        <x:v>0.27667252340157</x:v>
      </x:c>
      <x:c r="T189" s="20" t="n">
        <x:v>1.3329556423523363</x:v>
      </x:c>
      <x:c r="U189" s="18" t="n">
        <x:f aca="0"/>
        <x:v>1.4256</x:v>
      </x:c>
      <x:c r="V189" s="18" t="n">
        <x:f aca="0"/>
        <x:v>1.4826</x:v>
      </x:c>
      <x:c r="W189" s="76" t="n">
        <x:f>'2080回测'!$O$13*G189/$G$4+'2080回测'!$O$14*H189/$H$4+'2080回测'!$O$15*I189/$I$4+'2080回测'!$O$16*J189/$J$4+'2080回测'!$O$17*K189/$K$4</x:f>
        <x:v>1.0480697119109494</x:v>
      </x:c>
    </x:row>
    <x:row r="190" ht="13.800000190734863" hidden="0">
      <x:c r="A190" s="15" t="n">
        <x:v>44118</x:v>
      </x:c>
      <x:c r="B190" s="21" t="n">
        <x:v>71.639042357274</x:v>
      </x:c>
      <x:c r="C190" s="21" t="n">
        <x:v>38.535754824064</x:v>
      </x:c>
      <x:c r="D190" s="21" t="n">
        <x:v>41.538461538462</x:v>
      </x:c>
      <x:c r="E190" s="21" t="n">
        <x:v>47.91015625</x:v>
      </x:c>
      <x:c r="F190" s="17" t="n">
        <x:v>1.4990585374245</x:v>
      </x:c>
      <x:c r="G190" s="18" t="n">
        <x:f aca="0"/>
        <x:v>1.1742</x:v>
      </x:c>
      <x:c r="H190" s="18" t="n">
        <x:f aca="0"/>
        <x:v>2.0182814815</x:v>
      </x:c>
      <x:c r="I190" s="18" t="n">
        <x:f aca="0"/>
        <x:v>2247.7</x:v>
      </x:c>
      <x:c r="J190" s="18" t="n">
        <x:f aca="0"/>
        <x:v>5.8429276623</x:v>
      </x:c>
      <x:c r="K190" s="18" t="n">
        <x:f aca="0"/>
        <x:v>1.9031774349</x:v>
      </x:c>
      <x:c r="L190" s="22" t="n">
        <x:v>0.35302109974425</x:v>
      </x:c>
      <x:c r="M190" s="22" t="n">
        <x:v>0.32759968725567</x:v>
      </x:c>
      <x:c r="N190" s="22" t="n">
        <x:v>0.45434938892883</x:v>
      </x:c>
      <x:c r="O190" s="22" t="n">
        <x:v>0.42407236790444</x:v>
      </x:c>
      <x:c r="P190" s="23" t="n">
        <x:v>0.26707908862764</x:v>
      </x:c>
      <x:c r="Q190" s="23" t="n">
        <x:v>0.26707908862764</x:v>
      </x:c>
      <x:c r="R190" s="22" t="n">
        <x:v>0.28522220886511</x:v>
      </x:c>
      <x:c r="S190" s="22" t="n">
        <x:v>0.28522220886511</x:v>
      </x:c>
      <x:c r="T190" s="20" t="n">
        <x:v>1.3262769152393163</x:v>
      </x:c>
      <x:c r="U190" s="18" t="n">
        <x:f aca="0"/>
        <x:v>1.426</x:v>
      </x:c>
      <x:c r="V190" s="18" t="n">
        <x:f aca="0"/>
        <x:v>1.4682</x:v>
      </x:c>
      <x:c r="W190" s="76" t="n">
        <x:f>'2080回测'!$O$13*G190/$G$4+'2080回测'!$O$14*H190/$H$4+'2080回测'!$O$15*I190/$I$4+'2080回测'!$O$16*J190/$J$4+'2080回测'!$O$17*K190/$K$4</x:f>
        <x:v>1.04630125970675</x:v>
      </x:c>
    </x:row>
    <x:row r="191" ht="13.800000190734863" hidden="0">
      <x:c r="A191" s="15" t="n">
        <x:v>44119</x:v>
      </x:c>
      <x:c r="B191" s="21" t="n">
        <x:v>69.613259668508</x:v>
      </x:c>
      <x:c r="C191" s="21" t="n">
        <x:v>37.287173666288</x:v>
      </x:c>
      <x:c r="D191" s="21" t="n">
        <x:v>40.076923076923</x:v>
      </x:c>
      <x:c r="E191" s="21" t="n">
        <x:v>47.51953125</x:v>
      </x:c>
      <x:c r="F191" s="17" t="n">
        <x:v>1.4862422191543</x:v>
      </x:c>
      <x:c r="G191" s="18" t="n">
        <x:f aca="0"/>
        <x:v>1.173</x:v>
      </x:c>
      <x:c r="H191" s="18" t="n">
        <x:f aca="0"/>
        <x:v>2.0128</x:v>
      </x:c>
      <x:c r="I191" s="18" t="n">
        <x:f aca="0"/>
        <x:v>2242.32</x:v>
      </x:c>
      <x:c r="J191" s="18" t="n">
        <x:f aca="0"/>
        <x:v>5.8566327311</x:v>
      </x:c>
      <x:c r="K191" s="18" t="n">
        <x:f aca="0"/>
        <x:v>1.8991388621</x:v>
      </x:c>
      <x:c r="L191" s="22" t="n">
        <x:v>0.34614769820972</x:v>
      </x:c>
      <x:c r="M191" s="22" t="n">
        <x:v>0.32091043349839</x:v>
      </x:c>
      <x:c r="N191" s="22" t="n">
        <x:v>0.44859813084112</x:v>
      </x:c>
      <x:c r="O191" s="22" t="n">
        <x:v>0.421643353786</x:v>
      </x:c>
      <x:c r="P191" s="23" t="n">
        <x:v>0.25535614752059</x:v>
      </x:c>
      <x:c r="Q191" s="23" t="n">
        <x:v>0.25535614752059</x:v>
      </x:c>
      <x:c r="R191" s="22" t="n">
        <x:v>0.28110170526906</x:v>
      </x:c>
      <x:c r="S191" s="22" t="n">
        <x:v>0.28110170526906</x:v>
      </x:c>
      <x:c r="T191" s="20" t="n">
        <x:v>1.3181769532702186</x:v>
      </x:c>
      <x:c r="U191" s="18" t="n">
        <x:f aca="0"/>
        <x:v>1.4262</x:v>
      </x:c>
      <x:c r="V191" s="18" t="n">
        <x:f aca="0"/>
        <x:v>1.4666</x:v>
      </x:c>
      <x:c r="W191" s="76" t="n">
        <x:f>'2080回测'!$O$13*G191/$G$4+'2080回测'!$O$14*H191/$H$4+'2080回测'!$O$15*I191/$I$4+'2080回测'!$O$16*J191/$J$4+'2080回测'!$O$17*K191/$K$4</x:f>
        <x:v>1.0447381229187105</x:v>
      </x:c>
    </x:row>
    <x:row r="192" ht="13.800000190734863" hidden="0">
      <x:c r="A192" s="15" t="n">
        <x:v>44120</x:v>
      </x:c>
      <x:c r="B192" s="21" t="n">
        <x:v>68.569674647023</x:v>
      </x:c>
      <x:c r="C192" s="21" t="n">
        <x:v>35.868331441544</x:v>
      </x:c>
      <x:c r="D192" s="21" t="n">
        <x:v>38.384615384615</x:v>
      </x:c>
      <x:c r="E192" s="21" t="n">
        <x:v>45.380859375</x:v>
      </x:c>
      <x:c r="F192" s="17" t="n">
        <x:v>1.47050870212046</x:v>
      </x:c>
      <x:c r="G192" s="18" t="n">
        <x:f aca="0"/>
        <x:v>1.1827</x:v>
      </x:c>
      <x:c r="H192" s="18" t="n">
        <x:f aca="0"/>
        <x:v>2.0226666667</x:v>
      </x:c>
      <x:c r="I192" s="18" t="n">
        <x:f aca="0"/>
        <x:v>2264.34</x:v>
      </x:c>
      <x:c r="J192" s="18" t="n">
        <x:f aca="0"/>
        <x:v>5.888611225</x:v>
      </x:c>
      <x:c r="K192" s="18" t="n">
        <x:f aca="0"/>
        <x:v>1.8951002893</x:v>
      </x:c>
      <x:c r="L192" s="22" t="n">
        <x:v>0.34614769820972</x:v>
      </x:c>
      <x:c r="M192" s="22" t="n">
        <x:v>0.31934671184085</x:v>
      </x:c>
      <x:c r="N192" s="22" t="n">
        <x:v>0.43973160795591</x:v>
      </x:c>
      <x:c r="O192" s="22" t="n">
        <x:v>0.41611525257711</x:v>
      </x:c>
      <x:c r="P192" s="23" t="n">
        <x:v>0.2442617458887</x:v>
      </x:c>
      <x:c r="Q192" s="23" t="n">
        <x:v>0.2442617458887</x:v>
      </x:c>
      <x:c r="R192" s="22" t="n">
        <x:v>0.26777543190038</x:v>
      </x:c>
      <x:c r="S192" s="22" t="n">
        <x:v>0.26777543190038</x:v>
      </x:c>
      <x:c r="T192" s="20" t="n">
        <x:v>1.3168629514835786</x:v>
      </x:c>
      <x:c r="U192" s="18" t="n">
        <x:f aca="0"/>
        <x:v>1.4267</x:v>
      </x:c>
      <x:c r="V192" s="18" t="n">
        <x:f aca="0"/>
        <x:v>1.4724</x:v>
      </x:c>
      <x:c r="W192" s="76" t="n">
        <x:f>'2080回测'!$O$13*G192/$G$4+'2080回测'!$O$14*H192/$H$4+'2080回测'!$O$15*I192/$I$4+'2080回测'!$O$16*J192/$J$4+'2080回测'!$O$17*K192/$K$4</x:f>
        <x:v>1.0507900275922408</x:v>
      </x:c>
    </x:row>
    <x:row r="193" ht="13.800000190734863" hidden="0">
      <x:c r="A193" s="15" t="n">
        <x:v>44123</x:v>
      </x:c>
      <x:c r="B193" s="21" t="n">
        <x:v>66.421117249847</x:v>
      </x:c>
      <x:c r="C193" s="21" t="n">
        <x:v>34.562996594779</x:v>
      </x:c>
      <x:c r="D193" s="21" t="n">
        <x:v>37.923076923077</x:v>
      </x:c>
      <x:c r="E193" s="21" t="n">
        <x:v>44.326171875</x:v>
      </x:c>
      <x:c r="F193" s="17" t="n">
        <x:v>1.45808340660676</x:v>
      </x:c>
      <x:c r="G193" s="18" t="n">
        <x:f aca="0"/>
        <x:v>1.1767</x:v>
      </x:c>
      <x:c r="H193" s="18" t="n">
        <x:f aca="0"/>
        <x:v>2.0095111111</x:v>
      </x:c>
      <x:c r="I193" s="18" t="n">
        <x:f aca="0"/>
        <x:v>2265.71</x:v>
      </x:c>
      <x:c r="J193" s="18" t="n">
        <x:f aca="0"/>
        <x:v>5.8840428687</x:v>
      </x:c>
      <x:c r="K193" s="18" t="n">
        <x:f aca="0"/>
        <x:v>1.8809652845</x:v>
      </x:c>
      <x:c r="L193" s="22" t="n">
        <x:v>0.34526854219949</x:v>
      </x:c>
      <x:c r="M193" s="22" t="n">
        <x:v>0.31943358526627</x:v>
      </x:c>
      <x:c r="N193" s="22" t="n">
        <x:v>0.43362089623772</x:v>
      </x:c>
      <x:c r="O193" s="22" t="n">
        <x:v>0.41117346516087</x:v>
      </x:c>
      <x:c r="P193" s="23" t="n">
        <x:v>0.24058691586703</x:v>
      </x:c>
      <x:c r="Q193" s="23" t="n">
        <x:v>0.24058691586703</x:v>
      </x:c>
      <x:c r="R193" s="22" t="n">
        <x:v>0.27211664563511</x:v>
      </x:c>
      <x:c r="S193" s="22" t="n">
        <x:v>0.27211664563511</x:v>
      </x:c>
      <x:c r="T193" s="20" t="n">
        <x:v>1.3061901139357261</x:v>
      </x:c>
      <x:c r="U193" s="18" t="n">
        <x:f aca="0"/>
        <x:v>1.4275</x:v>
      </x:c>
      <x:c r="V193" s="18" t="n">
        <x:f aca="0"/>
        <x:v>1.4736</x:v>
      </x:c>
      <x:c r="W193" s="76" t="n">
        <x:f>'2080回测'!$O$13*G193/$G$4+'2080回测'!$O$14*H193/$H$4+'2080回测'!$O$15*I193/$I$4+'2080回测'!$O$16*J193/$J$4+'2080回测'!$O$17*K193/$K$4</x:f>
        <x:v>1.046030393718364</x:v>
      </x:c>
    </x:row>
    <x:row r="194" ht="13.800000190734863" hidden="0">
      <x:c r="A194" s="15" t="n">
        <x:v>44124</x:v>
      </x:c>
      <x:c r="B194" s="21" t="n">
        <x:v>68.569674647023</x:v>
      </x:c>
      <x:c r="C194" s="21" t="n">
        <x:v>36.208853575482</x:v>
      </x:c>
      <x:c r="D194" s="21" t="n">
        <x:v>39</x:v>
      </x:c>
      <x:c r="E194" s="21" t="n">
        <x:v>46.650390625</x:v>
      </x:c>
      <x:c r="F194" s="17" t="n">
        <x:v>1.47607229711876</x:v>
      </x:c>
      <x:c r="G194" s="18" t="n">
        <x:f aca="0"/>
        <x:v>1.1747</x:v>
      </x:c>
      <x:c r="H194" s="18" t="n">
        <x:f aca="0"/>
        <x:v>2.0117037037</x:v>
      </x:c>
      <x:c r="I194" s="18" t="n">
        <x:f aca="0"/>
        <x:v>2254.16</x:v>
      </x:c>
      <x:c r="J194" s="18" t="n">
        <x:f aca="0"/>
        <x:v>5.8977479375</x:v>
      </x:c>
      <x:c r="K194" s="18" t="n">
        <x:f aca="0"/>
        <x:v>1.8981292189</x:v>
      </x:c>
      <x:c r="L194" s="22" t="n">
        <x:v>0.33487851662404</x:v>
      </x:c>
      <x:c r="M194" s="22" t="n">
        <x:v>0.30753192598384</x:v>
      </x:c>
      <x:c r="N194" s="22" t="n">
        <x:v>0.41445003594536</x:v>
      </x:c>
      <x:c r="O194" s="22" t="n">
        <x:v>0.39651562111655</x:v>
      </x:c>
      <x:c r="P194" s="23" t="n">
        <x:v>0.23195889084904</x:v>
      </x:c>
      <x:c r="Q194" s="23" t="n">
        <x:v>0.23195889084904</x:v>
      </x:c>
      <x:c r="R194" s="22" t="n">
        <x:v>0.26611351505897</x:v>
      </x:c>
      <x:c r="S194" s="22" t="n">
        <x:v>0.26611351505897</x:v>
      </x:c>
      <x:c r="T194" s="20" t="n">
        <x:v>1.3176102949456188</x:v>
      </x:c>
      <x:c r="U194" s="18" t="n">
        <x:f aca="0"/>
        <x:v>1.4283</x:v>
      </x:c>
      <x:c r="V194" s="18" t="n">
        <x:f aca="0"/>
        <x:v>1.4624</x:v>
      </x:c>
      <x:c r="W194" s="76" t="n">
        <x:f>'2080回测'!$O$13*G194/$G$4+'2080回测'!$O$14*H194/$H$4+'2080回测'!$O$15*I194/$I$4+'2080回测'!$O$16*J194/$J$4+'2080回测'!$O$17*K194/$K$4</x:f>
        <x:v>1.046569647513966</x:v>
      </x:c>
    </x:row>
    <x:row r="195" ht="13.800000190734863" hidden="0">
      <x:c r="A195" s="15" t="n">
        <x:v>44125</x:v>
      </x:c>
      <x:c r="B195" s="21" t="n">
        <x:v>66.605279312462</x:v>
      </x:c>
      <x:c r="C195" s="21" t="n">
        <x:v>33.371169125993</x:v>
      </x:c>
      <x:c r="D195" s="21" t="n">
        <x:v>36.153846153846</x:v>
      </x:c>
      <x:c r="E195" s="21" t="n">
        <x:v>44.013671875</x:v>
      </x:c>
      <x:c r="F195" s="17" t="n">
        <x:v>1.45035991616825</x:v>
      </x:c>
      <x:c r="G195" s="18" t="n">
        <x:f aca="0"/>
        <x:v>1.1756</x:v>
      </x:c>
      <x:c r="H195" s="18" t="n">
        <x:f aca="0"/>
        <x:v>2.0051259259</x:v>
      </x:c>
      <x:c r="I195" s="18" t="n">
        <x:f aca="0"/>
        <x:v>2259.82</x:v>
      </x:c>
      <x:c r="J195" s="18" t="n">
        <x:f aca="0"/>
        <x:v>5.8703377999</x:v>
      </x:c>
      <x:c r="K195" s="18" t="n">
        <x:f aca="0"/>
        <x:v>1.8951002893</x:v>
      </x:c>
      <x:c r="L195" s="22" t="n">
        <x:v>0.34710677749361</x:v>
      </x:c>
      <x:c r="M195" s="22" t="n">
        <x:v>0.31578490139866</x:v>
      </x:c>
      <x:c r="N195" s="22" t="n">
        <x:v>0.42643182362809</x:v>
      </x:c>
      <x:c r="O195" s="22" t="n">
        <x:v>0.40413770003503</x:v>
      </x:c>
      <x:c r="P195" s="23" t="n">
        <x:v>0.24363987064564</x:v>
      </x:c>
      <x:c r="Q195" s="23" t="n">
        <x:v>0.24363987064564</x:v>
      </x:c>
      <x:c r="R195" s="22" t="n">
        <x:v>0.28007070785914</x:v>
      </x:c>
      <x:c r="S195" s="22" t="n">
        <x:v>0.28007070785914</x:v>
      </x:c>
      <x:c r="T195" s="20" t="n">
        <x:v>1.3035272208005988</x:v>
      </x:c>
      <x:c r="U195" s="18" t="n">
        <x:f aca="0"/>
        <x:v>1.4289</x:v>
      </x:c>
      <x:c r="V195" s="18" t="n">
        <x:f aca="0"/>
        <x:v>1.4728</x:v>
      </x:c>
      <x:c r="W195" s="76" t="n">
        <x:f>'2080回测'!$O$13*G195/$G$4+'2080回测'!$O$14*H195/$H$4+'2080回测'!$O$15*I195/$I$4+'2080回测'!$O$16*J195/$J$4+'2080回测'!$O$17*K195/$K$4</x:f>
        <x:v>1.0453628215544846</x:v>
      </x:c>
    </x:row>
    <x:row r="196" ht="13.800000190734863" hidden="0">
      <x:c r="A196" s="15" t="n">
        <x:v>44126</x:v>
      </x:c>
      <x:c r="B196" s="21" t="n">
        <x:v>64.27255985267</x:v>
      </x:c>
      <x:c r="C196" s="21" t="n">
        <x:v>32.349602724177</x:v>
      </x:c>
      <x:c r="D196" s="21" t="n">
        <x:v>34.846153846154</x:v>
      </x:c>
      <x:c r="E196" s="21" t="n">
        <x:v>42.59765625</x:v>
      </x:c>
      <x:c r="F196" s="17" t="n">
        <x:v>1.4351649316825</x:v>
      </x:c>
      <x:c r="G196" s="18" t="n">
        <x:f aca="0"/>
        <x:v>1.1701</x:v>
      </x:c>
      <x:c r="H196" s="18" t="n">
        <x:f aca="0"/>
        <x:v>1.9897777778</x:v>
      </x:c>
      <x:c r="I196" s="18" t="n">
        <x:f aca="0"/>
        <x:v>2260.81</x:v>
      </x:c>
      <x:c r="J196" s="18" t="n">
        <x:f aca="0"/>
        <x:v>5.8429276623</x:v>
      </x:c>
      <x:c r="K196" s="18" t="n">
        <x:f aca="0"/>
        <x:v>1.8910617165</x:v>
      </x:c>
      <x:c r="L196" s="22" t="n">
        <x:v>0.34702685421995</x:v>
      </x:c>
      <x:c r="M196" s="22" t="n">
        <x:v>0.31456867344279</x:v>
      </x:c>
      <x:c r="N196" s="22" t="n">
        <x:v>0.40774023484304</x:v>
      </x:c>
      <x:c r="O196" s="22" t="n">
        <x:v>0.38998241060397</x:v>
      </x:c>
      <x:c r="P196" s="23" t="n">
        <x:v>0.22418760585755</x:v>
      </x:c>
      <x:c r="Q196" s="23" t="n">
        <x:v>0.22418760585755</x:v>
      </x:c>
      <x:c r="R196" s="22" t="n">
        <x:v>0.26026219078997</x:v>
      </x:c>
      <x:c r="S196" s="22" t="n">
        <x:v>0.26026219078997</x:v>
      </x:c>
      <x:c r="T196" s="20" t="n">
        <x:v>1.2962296898109424</x:v>
      </x:c>
      <x:c r="U196" s="18" t="n">
        <x:f aca="0"/>
        <x:v>1.4299</x:v>
      </x:c>
      <x:c r="V196" s="18" t="n">
        <x:f aca="0"/>
        <x:v>1.4726</x:v>
      </x:c>
      <x:c r="W196" s="76" t="n">
        <x:f>'2080回测'!$O$13*G196/$G$4+'2080回测'!$O$14*H196/$H$4+'2080回测'!$O$15*I196/$I$4+'2080回测'!$O$16*J196/$J$4+'2080回测'!$O$17*K196/$K$4</x:f>
        <x:v>1.0406142500552655</x:v>
      </x:c>
    </x:row>
    <x:row r="197" ht="13.800000190734863" hidden="0">
      <x:c r="A197" s="15" t="n">
        <x:v>44127</x:v>
      </x:c>
      <x:c r="B197" s="21" t="n">
        <x:v>61.141804788214</x:v>
      </x:c>
      <x:c r="C197" s="21" t="n">
        <x:v>29.05788876277</x:v>
      </x:c>
      <x:c r="D197" s="21" t="n">
        <x:v>32.461538461538</x:v>
      </x:c>
      <x:c r="E197" s="21" t="n">
        <x:v>38.41796875</x:v>
      </x:c>
      <x:c r="F197" s="17" t="n">
        <x:v>1.40269800190631</x:v>
      </x:c>
      <x:c r="G197" s="18" t="n">
        <x:f aca="0"/>
        <x:v>1.1663</x:v>
      </x:c>
      <x:c r="H197" s="18" t="n">
        <x:f aca="0"/>
        <x:v>1.9755259259</x:v>
      </x:c>
      <x:c r="I197" s="18" t="n">
        <x:f aca="0"/>
        <x:v>2300.83</x:v>
      </x:c>
      <x:c r="J197" s="18" t="n">
        <x:f aca="0"/>
        <x:v>5.8063808122</x:v>
      </x:c>
      <x:c r="K197" s="18" t="n">
        <x:f aca="0"/>
        <x:v>1.8648109932</x:v>
      </x:c>
      <x:c r="L197" s="22" t="n">
        <x:v>0.34231138107417</x:v>
      </x:c>
      <x:c r="M197" s="22" t="n">
        <x:v>0.30709755885675</x:v>
      </x:c>
      <x:c r="N197" s="22" t="n">
        <x:v>0.3947999041457</x:v>
      </x:c>
      <x:c r="O197" s="22" t="n">
        <x:v>0.37833989447072</x:v>
      </x:c>
      <x:c r="P197" s="23" t="n">
        <x:v>0.21641227921588</x:v>
      </x:c>
      <x:c r="Q197" s="23" t="n">
        <x:v>0.21641227921588</x:v>
      </x:c>
      <x:c r="R197" s="22" t="n">
        <x:v>0.25723211075422</x:v>
      </x:c>
      <x:c r="S197" s="22" t="n">
        <x:v>0.25723211075422</x:v>
      </x:c>
      <x:c r="T197" s="20" t="n">
        <x:v>1.2766741394984662</x:v>
      </x:c>
      <x:c r="U197" s="18" t="n">
        <x:f aca="0"/>
        <x:v>1.4302</x:v>
      </x:c>
      <x:c r="V197" s="18" t="n">
        <x:f aca="0"/>
        <x:v>1.4677</x:v>
      </x:c>
      <x:c r="W197" s="76" t="n">
        <x:f>'2080回测'!$O$13*G197/$G$4+'2080回测'!$O$14*H197/$H$4+'2080回测'!$O$15*I197/$I$4+'2080回测'!$O$16*J197/$J$4+'2080回测'!$O$17*K197/$K$4</x:f>
        <x:v>1.0372948903584271</x:v>
      </x:c>
    </x:row>
    <x:row r="198" ht="13.800000190734863" hidden="0">
      <x:c r="A198" s="15" t="n">
        <x:v>44130</x:v>
      </x:c>
      <x:c r="B198" s="21" t="n">
        <x:v>64.211172498465</x:v>
      </x:c>
      <x:c r="C198" s="21" t="n">
        <x:v>29.738933030647</x:v>
      </x:c>
      <x:c r="D198" s="21" t="n">
        <x:v>33.846153846154</x:v>
      </x:c>
      <x:c r="E198" s="21" t="n">
        <x:v>40.595703125</x:v>
      </x:c>
      <x:c r="F198" s="17" t="n">
        <x:v>1.42097990625067</x:v>
      </x:c>
      <x:c r="G198" s="18" t="n">
        <x:f aca="0"/>
        <x:v>1.1633</x:v>
      </x:c>
      <x:c r="H198" s="18" t="n">
        <x:f aca="0"/>
        <x:v>1.9788148148</x:v>
      </x:c>
      <x:c r="I198" s="18" t="n">
        <x:f aca="0"/>
        <x:v>2300.83</x:v>
      </x:c>
      <x:c r="J198" s="18" t="n">
        <x:f aca="0"/>
        <x:v>5.7972440997</x:v>
      </x:c>
      <x:c r="K198" s="18" t="n">
        <x:f aca="0"/>
        <x:v>1.8607724204</x:v>
      </x:c>
      <x:c r="L198" s="22" t="n">
        <x:v>0.32576726342711</x:v>
      </x:c>
      <x:c r="M198" s="22" t="n">
        <x:v>0.28902788636956</x:v>
      </x:c>
      <x:c r="N198" s="22" t="n">
        <x:v>0.37383177570093</x:v>
      </x:c>
      <x:c r="O198" s="22" t="n">
        <x:v>0.36083424079691</x:v>
      </x:c>
      <x:c r="P198" s="23" t="n">
        <x:v>0.19297464196817</x:v>
      </x:c>
      <x:c r="Q198" s="23" t="n">
        <x:v>0.19297464196817</x:v>
      </x:c>
      <x:c r="R198" s="22" t="n">
        <x:v>0.23899133287844</x:v>
      </x:c>
      <x:c r="S198" s="22" t="n">
        <x:v>0.23899133287844</x:v>
      </x:c>
      <x:c r="T198" s="20" t="n">
        <x:v>1.2782893496321825</x:v>
      </x:c>
      <x:c r="U198" s="18" t="n">
        <x:f aca="0"/>
        <x:v>1.4306</x:v>
      </x:c>
      <x:c r="V198" s="18" t="n">
        <x:f aca="0"/>
        <x:v>1.4612</x:v>
      </x:c>
      <x:c r="W198" s="76" t="n">
        <x:f>'2080回测'!$O$13*G198/$G$4+'2080回测'!$O$14*H198/$H$4+'2080回测'!$O$15*I198/$I$4+'2080回测'!$O$16*J198/$J$4+'2080回测'!$O$17*K198/$K$4</x:f>
        <x:v>1.0365210961272648</x:v>
      </x:c>
    </x:row>
    <x:row r="199" ht="13.800000190734863" hidden="0">
      <x:c r="A199" s="15" t="n">
        <x:v>44131</x:v>
      </x:c>
      <x:c r="B199" s="21" t="n">
        <x:v>65.623081645181</x:v>
      </x:c>
      <x:c r="C199" s="21" t="n">
        <x:v>31.441543700341</x:v>
      </x:c>
      <x:c r="D199" s="21" t="n">
        <x:v>37.769230769231</x:v>
      </x:c>
      <x:c r="E199" s="21" t="n">
        <x:v>43.017578125</x:v>
      </x:c>
      <x:c r="F199" s="17" t="n">
        <x:v>1.44462858559938</x:v>
      </x:c>
      <x:c r="G199" s="18" t="n">
        <x:f aca="0"/>
        <x:v>1.1618</x:v>
      </x:c>
      <x:c r="H199" s="18" t="n">
        <x:f aca="0"/>
        <x:v>1.972237037</x:v>
      </x:c>
      <x:c r="I199" s="18" t="n">
        <x:f aca="0"/>
        <x:v>2253</x:v>
      </x:c>
      <x:c r="J199" s="18" t="n">
        <x:f aca="0"/>
        <x:v>5.7789706746</x:v>
      </x:c>
      <x:c r="K199" s="18" t="n">
        <x:f aca="0"/>
        <x:v>1.8688495661</x:v>
      </x:c>
      <x:c r="L199" s="22" t="n">
        <x:v>0.3190537084399</x:v>
      </x:c>
      <x:c r="M199" s="22" t="n">
        <x:v>0.28303362001564</x:v>
      </x:c>
      <x:c r="N199" s="22" t="n">
        <x:v>0.37886412652768</x:v>
      </x:c>
      <x:c r="O199" s="22" t="n">
        <x:v>0.36410084601462</x:v>
      </x:c>
      <x:c r="P199" s="23" t="n">
        <x:v>0.19426649707304</x:v>
      </x:c>
      <x:c r="Q199" s="23" t="n">
        <x:v>0.19426649707304</x:v>
      </x:c>
      <x:c r="R199" s="22" t="n">
        <x:v>0.24636475095677</x:v>
      </x:c>
      <x:c r="S199" s="22" t="n">
        <x:v>0.24636475095677</x:v>
      </x:c>
      <x:c r="T199" s="20" t="n">
        <x:v>1.2809707075273737</x:v>
      </x:c>
      <x:c r="U199" s="18" t="n">
        <x:f aca="0"/>
        <x:v>1.4318</x:v>
      </x:c>
      <x:c r="V199" s="18" t="n">
        <x:f aca="0"/>
        <x:v>1.4723</x:v>
      </x:c>
      <x:c r="W199" s="76" t="n">
        <x:f>'2080回测'!$O$13*G199/$G$4+'2080回测'!$O$14*H199/$H$4+'2080回测'!$O$15*I199/$I$4+'2080回测'!$O$16*J199/$J$4+'2080回测'!$O$17*K199/$K$4</x:f>
        <x:v>1.0321402892292286</x:v>
      </x:c>
    </x:row>
    <x:row r="200" ht="13.800000190734863" hidden="0">
      <x:c r="A200" s="15" t="n">
        <x:v>44132</x:v>
      </x:c>
      <x:c r="B200" s="21" t="n">
        <x:v>68.937998772253</x:v>
      </x:c>
      <x:c r="C200" s="21" t="n">
        <x:v>33.200908059024</x:v>
      </x:c>
      <x:c r="D200" s="21" t="n">
        <x:v>38.846153846154</x:v>
      </x:c>
      <x:c r="E200" s="21" t="n">
        <x:v>47.392578125</x:v>
      </x:c>
      <x:c r="F200" s="17" t="n">
        <x:v>1.47094409700608</x:v>
      </x:c>
      <x:c r="G200" s="18" t="n">
        <x:f aca="0"/>
        <x:v>1.1572</x:v>
      </x:c>
      <x:c r="H200" s="18" t="n">
        <x:f aca="0"/>
        <x:v>1.972237037</x:v>
      </x:c>
      <x:c r="I200" s="18" t="n">
        <x:f aca="0"/>
        <x:v>2228.61</x:v>
      </x:c>
      <x:c r="J200" s="18" t="n">
        <x:f aca="0"/>
        <x:v>5.8018124559</x:v>
      </x:c>
      <x:c r="K200" s="18" t="n">
        <x:f aca="0"/>
        <x:v>1.8688495661</x:v>
      </x:c>
      <x:c r="L200" s="22" t="n">
        <x:v>0.32137148337596</x:v>
      </x:c>
      <x:c r="M200" s="22" t="n">
        <x:v>0.28633481018157</x:v>
      </x:c>
      <x:c r="N200" s="22" t="n">
        <x:v>0.38066139468009</x:v>
      </x:c>
      <x:c r="O200" s="22" t="n">
        <x:v>0.36493843711389</x:v>
      </x:c>
      <x:c r="P200" s="23" t="n">
        <x:v>0.2003768614269</x:v>
      </x:c>
      <x:c r="Q200" s="23" t="n">
        <x:v>0.2003768614269</x:v>
      </x:c>
      <x:c r="R200" s="22" t="n">
        <x:v>0.24685290600684</x:v>
      </x:c>
      <x:c r="S200" s="22" t="n">
        <x:v>0.24685290600684</x:v>
      </x:c>
      <x:c r="T200" s="20" t="n">
        <x:v>1.28586684047481</x:v>
      </x:c>
      <x:c r="U200" s="18" t="n">
        <x:f aca="0"/>
        <x:v>1.4317</x:v>
      </x:c>
      <x:c r="V200" s="18" t="n">
        <x:f aca="0"/>
        <x:v>1.4745</x:v>
      </x:c>
      <x:c r="W200" s="76" t="n">
        <x:f>'2080回测'!$O$13*G200/$G$4+'2080回测'!$O$14*H200/$H$4+'2080回测'!$O$15*I200/$I$4+'2080回测'!$O$16*J200/$J$4+'2080回测'!$O$17*K200/$K$4</x:f>
        <x:v>1.0297488159864134</x:v>
      </x:c>
    </x:row>
    <x:row r="201" ht="13.800000190734863" hidden="0">
      <x:c r="A201" s="15" t="n">
        <x:v>44133</x:v>
      </x:c>
      <x:c r="B201" s="21" t="n">
        <x:v>67.833026396562</x:v>
      </x:c>
      <x:c r="C201" s="21" t="n">
        <x:v>33.030646992054</x:v>
      </x:c>
      <x:c r="D201" s="21" t="n">
        <x:v>37.153846153846</x:v>
      </x:c>
      <x:c r="E201" s="21" t="n">
        <x:v>47.509765625</x:v>
      </x:c>
      <x:c r="F201" s="17" t="n">
        <x:v>1.46381821291866</x:v>
      </x:c>
      <x:c r="G201" s="18" t="n">
        <x:f aca="0"/>
        <x:v>1.1653</x:v>
      </x:c>
      <x:c r="H201" s="18" t="n">
        <x:f aca="0"/>
        <x:v>1.9832</x:v>
      </x:c>
      <x:c r="I201" s="18" t="n">
        <x:f aca="0"/>
        <x:v>2214.28</x:v>
      </x:c>
      <x:c r="J201" s="18" t="n">
        <x:f aca="0"/>
        <x:v>5.8063808122</x:v>
      </x:c>
      <x:c r="K201" s="18" t="n">
        <x:f aca="0"/>
        <x:v>1.8769267117</x:v>
      </x:c>
      <x:c r="L201" s="22" t="n">
        <x:v>0.3338395140665</x:v>
      </x:c>
      <x:c r="M201" s="22" t="n">
        <x:v>0.29571714012684</x:v>
      </x:c>
      <x:c r="N201" s="22" t="n">
        <x:v>0.38880901030434</x:v>
      </x:c>
      <x:c r="O201" s="22" t="n">
        <x:v>0.37021526093898</x:v>
      </x:c>
      <x:c r="P201" s="23" t="n">
        <x:v>0.20089624042106</x:v>
      </x:c>
      <x:c r="Q201" s="23" t="n">
        <x:v>0.20089624042106</x:v>
      </x:c>
      <x:c r="R201" s="22" t="n">
        <x:v>0.24828065875985</x:v>
      </x:c>
      <x:c r="S201" s="22" t="n">
        <x:v>0.24828065875985</x:v>
      </x:c>
      <x:c r="T201" s="20" t="n">
        <x:v>1.2874899819173213</x:v>
      </x:c>
      <x:c r="U201" s="18" t="n">
        <x:f aca="0"/>
        <x:v>1.4318</x:v>
      </x:c>
      <x:c r="V201" s="18" t="n">
        <x:f aca="0"/>
        <x:v>1.4557</x:v>
      </x:c>
      <x:c r="W201" s="76" t="n">
        <x:f>'2080回测'!$O$13*G201/$G$4+'2080回测'!$O$14*H201/$H$4+'2080回测'!$O$15*I201/$I$4+'2080回测'!$O$16*J201/$J$4+'2080回测'!$O$17*K201/$K$4</x:f>
        <x:v>1.0334651309460767</x:v>
      </x:c>
    </x:row>
    <x:row r="202" ht="13.800000190734863" hidden="0">
      <x:c r="A202" s="15" t="n">
        <x:v>44134</x:v>
      </x:c>
      <x:c r="B202" s="21" t="n">
        <x:v>65.254757519951</x:v>
      </x:c>
      <x:c r="C202" s="21" t="n">
        <x:v>30.192962542565</x:v>
      </x:c>
      <x:c r="D202" s="21" t="n">
        <x:v>32.846153846154</x:v>
      </x:c>
      <x:c r="E202" s="21" t="n">
        <x:v>44.0234375</x:v>
      </x:c>
      <x:c r="F202" s="17" t="n">
        <x:v>1.43079327852168</x:v>
      </x:c>
      <x:c r="G202" s="18" t="n">
        <x:f aca="0"/>
        <x:v>1.1507</x:v>
      </x:c>
      <x:c r="H202" s="18" t="n">
        <x:f aca="0"/>
        <x:v>1.9557925926</x:v>
      </x:c>
      <x:c r="I202" s="18" t="n">
        <x:f aca="0"/>
        <x:v>2189.65</x:v>
      </x:c>
      <x:c r="J202" s="18" t="n">
        <x:f aca="0"/>
        <x:v>5.7378554682</x:v>
      </x:c>
      <x:c r="K202" s="18" t="n">
        <x:f aca="0"/>
        <x:v>1.8526952748</x:v>
      </x:c>
      <x:c r="L202" s="22" t="n">
        <x:v>0.34750639386189</x:v>
      </x:c>
      <x:c r="M202" s="22" t="n">
        <x:v>0.30344887498914</x:v>
      </x:c>
      <x:c r="N202" s="22" t="n">
        <x:v>0.38880901030434</x:v>
      </x:c>
      <x:c r="O202" s="22" t="n">
        <x:v>0.37373314354048</x:v>
      </x:c>
      <x:c r="P202" s="23" t="n">
        <x:v>0.19897649250507</x:v>
      </x:c>
      <x:c r="Q202" s="23" t="n">
        <x:v>0.19897649250507</x:v>
      </x:c>
      <x:c r="R202" s="22" t="n">
        <x:v>0.24423472381629</x:v>
      </x:c>
      <x:c r="S202" s="22" t="n">
        <x:v>0.24423472381629</x:v>
      </x:c>
      <x:c r="T202" s="20" t="n">
        <x:v>1.25600869971759</x:v>
      </x:c>
      <x:c r="U202" s="18" t="n">
        <x:f aca="0"/>
        <x:v>1.432</x:v>
      </x:c>
      <x:c r="V202" s="18" t="n">
        <x:f aca="0"/>
        <x:v>1.4471</x:v>
      </x:c>
      <x:c r="W202" s="76" t="n">
        <x:f>'2080回测'!$O$13*G202/$G$4+'2080回测'!$O$14*H202/$H$4+'2080回测'!$O$15*I202/$I$4+'2080回测'!$O$16*J202/$J$4+'2080回测'!$O$17*K202/$K$4</x:f>
        <x:v>1.0203461299639252</x:v>
      </x:c>
    </x:row>
    <x:row r="203" ht="13.800000190734863" hidden="0">
      <x:c r="A203" s="15" t="n">
        <x:v>44137</x:v>
      </x:c>
      <x:c r="B203" s="21" t="n">
        <x:v>68.201350521793</x:v>
      </x:c>
      <x:c r="C203" s="21" t="n">
        <x:v>31.952326901249</x:v>
      </x:c>
      <x:c r="D203" s="21" t="n">
        <x:v>34.076923076923</x:v>
      </x:c>
      <x:c r="E203" s="21" t="n">
        <x:v>47.16796875</x:v>
      </x:c>
      <x:c r="F203" s="17" t="n">
        <x:v>1.45349642312491</x:v>
      </x:c>
      <x:c r="G203" s="18" t="n">
        <x:f aca="0"/>
        <x:v>1.1604</x:v>
      </x:c>
      <x:c r="H203" s="18" t="n">
        <x:f aca="0"/>
        <x:v>1.9733333333</x:v>
      </x:c>
      <x:c r="I203" s="18" t="n">
        <x:f aca="0"/>
        <x:v>2221.98</x:v>
      </x:c>
      <x:c r="J203" s="18" t="n">
        <x:f aca="0"/>
        <x:v>5.8109491685</x:v>
      </x:c>
      <x:c r="K203" s="18" t="n">
        <x:f aca="0"/>
        <x:v>1.86380135</x:v>
      </x:c>
      <x:c r="L203" s="22" t="n">
        <x:v>0.32552749360614</x:v>
      </x:c>
      <x:c r="M203" s="22" t="n">
        <x:v>0.27816870819216</x:v>
      </x:c>
      <x:c r="N203" s="22" t="n">
        <x:v>0.35478073328541</x:v>
      </x:c>
      <x:c r="O203" s="22" t="n">
        <x:v>0.34249099594667</x:v>
      </x:c>
      <x:c r="P203" s="23" t="n">
        <x:v>0.16959211486621</x:v>
      </x:c>
      <x:c r="Q203" s="23" t="n">
        <x:v>0.16959211486621</x:v>
      </x:c>
      <x:c r="R203" s="22" t="n">
        <x:v>0.20395871848896</x:v>
      </x:c>
      <x:c r="S203" s="22" t="n">
        <x:v>0.20395871848896</x:v>
      </x:c>
      <x:c r="T203" s="20" t="n">
        <x:v>1.2617264499634275</x:v>
      </x:c>
      <x:c r="U203" s="18" t="n">
        <x:f aca="0"/>
        <x:v>1.4323</x:v>
      </x:c>
      <x:c r="V203" s="18" t="n">
        <x:f aca="0"/>
        <x:v>1.4568</x:v>
      </x:c>
      <x:c r="W203" s="76" t="n">
        <x:f>'2080回测'!$O$13*G203/$G$4+'2080回测'!$O$14*H203/$H$4+'2080回测'!$O$15*I203/$I$4+'2080回测'!$O$16*J203/$J$4+'2080回测'!$O$17*K203/$K$4</x:f>
        <x:v>1.0302041338786359</x:v>
      </x:c>
    </x:row>
    <x:row r="204" ht="13.800000190734863" hidden="0">
      <x:c r="A204" s="15" t="n">
        <x:v>44138</x:v>
      </x:c>
      <x:c r="B204" s="21" t="n">
        <x:v>69.060773480663</x:v>
      </x:c>
      <x:c r="C204" s="21" t="n">
        <x:v>33.711691259932</x:v>
      </x:c>
      <x:c r="D204" s="21" t="n">
        <x:v>36.153846153846</x:v>
      </x:c>
      <x:c r="E204" s="21" t="n">
        <x:v>48.046875</x:v>
      </x:c>
      <x:c r="F204" s="17" t="n">
        <x:v>1.4674329647361</x:v>
      </x:c>
      <x:c r="G204" s="18" t="n">
        <x:f aca="0"/>
        <x:v>1.1733</x:v>
      </x:c>
      <x:c r="H204" s="18" t="n">
        <x:f aca="0"/>
        <x:v>1.9974518519</x:v>
      </x:c>
      <x:c r="I204" s="18" t="n">
        <x:f aca="0"/>
        <x:v>2262.33</x:v>
      </x:c>
      <x:c r="J204" s="18" t="n">
        <x:f aca="0"/>
        <x:v>5.8931795812</x:v>
      </x:c>
      <x:c r="K204" s="18" t="n">
        <x:f aca="0"/>
        <x:v>1.8708688525</x:v>
      </x:c>
      <x:c r="L204" s="22" t="n">
        <x:v>0.33743606138107</x:v>
      </x:c>
      <x:c r="M204" s="22" t="n">
        <x:v>0.28711667101034</x:v>
      </x:c>
      <x:c r="N204" s="22" t="n">
        <x:v>0.36316798466331</x:v>
      </x:c>
      <x:c r="O204" s="22" t="n">
        <x:v>0.34868916997324</x:v>
      </x:c>
      <x:c r="P204" s="23" t="n">
        <x:v>0.17006452090368</x:v>
      </x:c>
      <x:c r="Q204" s="23" t="n">
        <x:v>0.17006452090368</x:v>
      </x:c>
      <x:c r="R204" s="22" t="n">
        <x:v>0.20863633543605</x:v>
      </x:c>
      <x:c r="S204" s="22" t="n">
        <x:v>0.20863633543605</x:v>
      </x:c>
      <x:c r="T204" s="20" t="n">
        <x:v>1.2811319693804326</x:v>
      </x:c>
      <x:c r="U204" s="18" t="n">
        <x:f aca="0"/>
        <x:v>1.4329</x:v>
      </x:c>
      <x:c r="V204" s="18" t="n">
        <x:f aca="0"/>
        <x:v>1.463</x:v>
      </x:c>
      <x:c r="W204" s="76" t="n">
        <x:f>'2080回测'!$O$13*G204/$G$4+'2080回测'!$O$14*H204/$H$4+'2080回测'!$O$15*I204/$I$4+'2080回测'!$O$16*J204/$J$4+'2080回测'!$O$17*K204/$K$4</x:f>
        <x:v>1.042418542488006</x:v>
      </x:c>
    </x:row>
    <x:row r="205" ht="13.800000190734863" hidden="0">
      <x:c r="A205" s="15" t="n">
        <x:v>44139</x:v>
      </x:c>
      <x:c r="B205" s="21" t="n">
        <x:v>69.429097605893</x:v>
      </x:c>
      <x:c r="C205" s="21" t="n">
        <x:v>34.27922814983</x:v>
      </x:c>
      <x:c r="D205" s="21" t="n">
        <x:v>36.692307692308</x:v>
      </x:c>
      <x:c r="E205" s="21" t="n">
        <x:v>48.828125</x:v>
      </x:c>
      <x:c r="F205" s="17" t="n">
        <x:v>1.47307189612008</x:v>
      </x:c>
      <x:c r="G205" s="18" t="n">
        <x:f aca="0"/>
        <x:v>1.1794</x:v>
      </x:c>
      <x:c r="H205" s="18" t="n">
        <x:f aca="0"/>
        <x:v>2.0073185185</x:v>
      </x:c>
      <x:c r="I205" s="18" t="n">
        <x:f aca="0"/>
        <x:v>2254.71</x:v>
      </x:c>
      <x:c r="J205" s="18" t="n">
        <x:f aca="0"/>
        <x:v>5.9251580751</x:v>
      </x:c>
      <x:c r="K205" s="18" t="n">
        <x:f aca="0"/>
        <x:v>1.8779363549</x:v>
      </x:c>
      <x:c r="L205" s="22" t="n">
        <x:v>0.35190217391304</x:v>
      </x:c>
      <x:c r="M205" s="22" t="n">
        <x:v>0.30006081139779</x:v>
      </x:c>
      <x:c r="N205" s="22" t="n">
        <x:v>0.38078121255691</x:v>
      </x:c>
      <x:c r="O205" s="22" t="n">
        <x:v>0.36410084601462</x:v>
      </x:c>
      <x:c r="P205" s="23" t="n">
        <x:v>0.19409656813602</x:v>
      </x:c>
      <x:c r="Q205" s="23" t="n">
        <x:v>0.19409656813602</x:v>
      </x:c>
      <x:c r="R205" s="22" t="n">
        <x:v>0.23200878744453</x:v>
      </x:c>
      <x:c r="S205" s="22" t="n">
        <x:v>0.23200878744453</x:v>
      </x:c>
      <x:c r="T205" s="20" t="n">
        <x:v>1.2811330861607</x:v>
      </x:c>
      <x:c r="U205" s="18" t="n">
        <x:f aca="0"/>
        <x:v>1.4334</x:v>
      </x:c>
      <x:c r="V205" s="18" t="n">
        <x:f aca="0"/>
        <x:v>1.4672</x:v>
      </x:c>
      <x:c r="W205" s="76" t="n">
        <x:f>'2080回测'!$O$13*G205/$G$4+'2080回测'!$O$14*H205/$H$4+'2080回测'!$O$15*I205/$I$4+'2080回测'!$O$16*J205/$J$4+'2080回测'!$O$17*K205/$K$4</x:f>
        <x:v>1.0463324330453958</x:v>
      </x:c>
    </x:row>
    <x:row r="206" ht="13.800000190734863" hidden="0">
      <x:c r="A206" s="15" t="n">
        <x:v>44140</x:v>
      </x:c>
      <x:c r="B206" s="21" t="n">
        <x:v>71.639042357274</x:v>
      </x:c>
      <x:c r="C206" s="21" t="n">
        <x:v>38.195232690125</x:v>
      </x:c>
      <x:c r="D206" s="21" t="n">
        <x:v>40.692307692308</x:v>
      </x:c>
      <x:c r="E206" s="21" t="n">
        <x:v>52.646484375</x:v>
      </x:c>
      <x:c r="F206" s="17" t="n">
        <x:v>1.50793266778677</x:v>
      </x:c>
      <x:c r="G206" s="18" t="n">
        <x:f aca="0"/>
        <x:v>1.1939</x:v>
      </x:c>
      <x:c r="H206" s="18" t="n">
        <x:f aca="0"/>
        <x:v>2.0402074074</x:v>
      </x:c>
      <x:c r="I206" s="18" t="n">
        <x:f aca="0"/>
        <x:v>2305.39</x:v>
      </x:c>
      <x:c r="J206" s="18" t="n">
        <x:f aca="0"/>
        <x:v>5.9845467065</x:v>
      </x:c>
      <x:c r="K206" s="18" t="n">
        <x:f aca="0"/>
        <x:v>1.9031774349</x:v>
      </x:c>
      <x:c r="L206" s="22" t="n">
        <x:v>0.36341112531969</x:v>
      </x:c>
      <x:c r="M206" s="22" t="n">
        <x:v>0.30614195117713</x:v>
      </x:c>
      <x:c r="N206" s="22" t="n">
        <x:v>0.37766594775941</x:v>
      </x:c>
      <x:c r="O206" s="22" t="n">
        <x:v>0.36024792700427</x:v>
      </x:c>
      <x:c r="P206" s="23" t="n">
        <x:v>0.1914213908917</x:v>
      </x:c>
      <x:c r="Q206" s="23" t="n">
        <x:v>0.1914213908917</x:v>
      </x:c>
      <x:c r="R206" s="22" t="n">
        <x:v>0.22937747812085</x:v>
      </x:c>
      <x:c r="S206" s="22" t="n">
        <x:v>0.22937747812085</x:v>
      </x:c>
      <x:c r="T206" s="20" t="n">
        <x:v>1.304212355728785</x:v>
      </x:c>
      <x:c r="U206" s="18" t="n">
        <x:f aca="0"/>
        <x:v>1.4336</x:v>
      </x:c>
      <x:c r="V206" s="18" t="n">
        <x:f aca="0"/>
        <x:v>1.4661</x:v>
      </x:c>
      <x:c r="W206" s="76" t="n">
        <x:f>'2080回测'!$O$13*G206/$G$4+'2080回测'!$O$14*H206/$H$4+'2080回测'!$O$15*I206/$I$4+'2080回测'!$O$16*J206/$J$4+'2080回测'!$O$17*K206/$K$4</x:f>
        <x:v>1.0618810983503844</x:v>
      </x:c>
    </x:row>
    <x:row r="207" ht="13.800000190734863" hidden="0">
      <x:c r="A207" s="15" t="n">
        <x:v>44141</x:v>
      </x:c>
      <x:c r="B207" s="21" t="n">
        <x:v>70.779619398404</x:v>
      </x:c>
      <x:c r="C207" s="21" t="n">
        <x:v>36.83314415437</x:v>
      </x:c>
      <x:c r="D207" s="21" t="n">
        <x:v>40.384615384615</x:v>
      </x:c>
      <x:c r="E207" s="21" t="n">
        <x:v>51.11328125</x:v>
      </x:c>
      <x:c r="F207" s="17" t="n">
        <x:v>1.49777665046847</x:v>
      </x:c>
      <x:c r="G207" s="18" t="n">
        <x:f aca="0"/>
        <x:v>1.1998</x:v>
      </x:c>
      <x:c r="H207" s="18" t="n">
        <x:f aca="0"/>
        <x:v>2.0424</x:v>
      </x:c>
      <x:c r="I207" s="18" t="n">
        <x:f aca="0"/>
        <x:v>2340.44</x:v>
      </x:c>
      <x:c r="J207" s="18" t="n">
        <x:f aca="0"/>
        <x:v>5.9845467065</x:v>
      </x:c>
      <x:c r="K207" s="18" t="n">
        <x:f aca="0"/>
        <x:v>1.8991388621</x:v>
      </x:c>
      <x:c r="L207" s="22" t="n">
        <x:v>0.38395140664962</x:v>
      </x:c>
      <x:c r="M207" s="22" t="n">
        <x:v>0.32603596559812</x:v>
      </x:c>
      <x:c r="N207" s="22" t="n">
        <x:v>0.41085549964055</x:v>
      </x:c>
      <x:c r="O207" s="22" t="n">
        <x:v>0.38445430947225</x:v>
      </x:c>
      <x:c r="P207" s="23" t="n">
        <x:v>0.21338413118801</x:v>
      </x:c>
      <x:c r="Q207" s="23" t="n">
        <x:v>0.21338413118801</x:v>
      </x:c>
      <x:c r="R207" s="22" t="n">
        <x:v>0.25081670104686</x:v>
      </x:c>
      <x:c r="S207" s="22" t="n">
        <x:v>0.25081670104686</x:v>
      </x:c>
      <x:c r="T207" s="20" t="n">
        <x:v>1.2940248728951649</x:v>
      </x:c>
      <x:c r="U207" s="18" t="n">
        <x:f aca="0"/>
        <x:v>1.4335</x:v>
      </x:c>
      <x:c r="V207" s="18" t="n">
        <x:f aca="0"/>
        <x:v>1.4826</x:v>
      </x:c>
      <x:c r="W207" s="76" t="n">
        <x:f>'2080回测'!$O$13*G207/$G$4+'2080回测'!$O$14*H207/$H$4+'2080回测'!$O$15*I207/$I$4+'2080回测'!$O$16*J207/$J$4+'2080回测'!$O$17*K207/$K$4</x:f>
        <x:v>1.065855699965896</x:v>
      </x:c>
    </x:row>
    <x:row r="208" ht="13.800000190734863" hidden="0">
      <x:c r="A208" s="15" t="n">
        <x:v>44144</x:v>
      </x:c>
      <x:c r="B208" s="21" t="n">
        <x:v>76.550030693677</x:v>
      </x:c>
      <x:c r="C208" s="21" t="n">
        <x:v>40.124858115778</x:v>
      </x:c>
      <x:c r="D208" s="21" t="n">
        <x:v>44</x:v>
      </x:c>
      <x:c r="E208" s="21" t="n">
        <x:v>55.068359375</x:v>
      </x:c>
      <x:c r="F208" s="17" t="n">
        <x:v>1.53935812046114</x:v>
      </x:c>
      <x:c r="G208" s="18" t="n">
        <x:f aca="0"/>
        <x:v>1.2191</x:v>
      </x:c>
      <x:c r="H208" s="18" t="n">
        <x:f aca="0"/>
        <x:v>2.0752888889</x:v>
      </x:c>
      <x:c r="I208" s="18" t="n">
        <x:f aca="0"/>
        <x:v>2366.82</x:v>
      </x:c>
      <x:c r="J208" s="18" t="n">
        <x:f aca="0"/>
        <x:v>6.062208763</x:v>
      </x:c>
      <x:c r="K208" s="18" t="n">
        <x:f aca="0"/>
        <x:v>1.9233702989</x:v>
      </x:c>
      <x:c r="L208" s="22" t="n">
        <x:v>0.38331202046036</x:v>
      </x:c>
      <x:c r="M208" s="22" t="n">
        <x:v>0.32499348449309</x:v>
      </x:c>
      <x:c r="N208" s="22" t="n">
        <x:v>0.40210879463216</x:v>
      </x:c>
      <x:c r="O208" s="22" t="n">
        <x:v>0.37381690264269</x:v>
      </x:c>
      <x:c r="P208" s="23" t="n">
        <x:v>0.20147703453527</x:v>
      </x:c>
      <x:c r="Q208" s="23" t="n">
        <x:v>0.20147703453527</x:v>
      </x:c>
      <x:c r="R208" s="22" t="n">
        <x:v>0.23250685593124</x:v>
      </x:c>
      <x:c r="S208" s="22" t="n">
        <x:v>0.23250685593124</x:v>
      </x:c>
      <x:c r="T208" s="20" t="n">
        <x:v>1.3212694035907588</x:v>
      </x:c>
      <x:c r="U208" s="18" t="n">
        <x:f aca="0"/>
        <x:v>1.4331</x:v>
      </x:c>
      <x:c r="V208" s="18" t="n">
        <x:f aca="0"/>
        <x:v>1.4808</x:v>
      </x:c>
      <x:c r="W208" s="76" t="n">
        <x:f>'2080回测'!$O$13*G208/$G$4+'2080回测'!$O$14*H208/$H$4+'2080回测'!$O$15*I208/$I$4+'2080回测'!$O$16*J208/$J$4+'2080回测'!$O$17*K208/$K$4</x:f>
        <x:v>1.0814468802111532</x:v>
      </x:c>
    </x:row>
    <x:row r="209" ht="13.800000190734863" hidden="0">
      <x:c r="A209" s="15" t="n">
        <x:v>44145</x:v>
      </x:c>
      <x:c r="B209" s="21" t="n">
        <x:v>74.524248004911</x:v>
      </x:c>
      <x:c r="C209" s="21" t="n">
        <x:v>37.627695800227</x:v>
      </x:c>
      <x:c r="D209" s="21" t="n">
        <x:v>41.461538461538</x:v>
      </x:c>
      <x:c r="E209" s="21" t="n">
        <x:v>52.0703125</x:v>
      </x:c>
      <x:c r="F209" s="17" t="n">
        <x:v>1.51420948691669</x:v>
      </x:c>
      <x:c r="G209" s="18" t="n">
        <x:f aca="0"/>
        <x:v>1.2139</x:v>
      </x:c>
      <x:c r="H209" s="18" t="n">
        <x:f aca="0"/>
        <x:v>2.0676148148</x:v>
      </x:c>
      <x:c r="I209" s="18" t="n">
        <x:f aca="0"/>
        <x:v>2438.06</x:v>
      </x:c>
      <x:c r="J209" s="18" t="n">
        <x:f aca="0"/>
        <x:v>6.0713454756</x:v>
      </x:c>
      <x:c r="K209" s="18" t="n">
        <x:f aca="0"/>
        <x:v>1.9233702989</x:v>
      </x:c>
      <x:c r="L209" s="22" t="n">
        <x:v>0.40880754475703</x:v>
      </x:c>
      <x:c r="M209" s="22" t="n">
        <x:v>0.34940491703588</x:v>
      </x:c>
      <x:c r="N209" s="22" t="n">
        <x:v>0.42846872753415</x:v>
      </x:c>
      <x:c r="O209" s="22" t="n">
        <x:v>0.40036854012689</x:v>
      </x:c>
      <x:c r="P209" s="23" t="n">
        <x:v>0.23081422366277</x:v>
      </x:c>
      <x:c r="Q209" s="23" t="n">
        <x:v>0.23081422366277</x:v>
      </x:c>
      <x:c r="R209" s="22" t="n">
        <x:v>0.26073852597329</x:v>
      </x:c>
      <x:c r="S209" s="22" t="n">
        <x:v>0.26073852597329</x:v>
      </x:c>
      <x:c r="T209" s="20" t="n">
        <x:v>1.3076624616967012</x:v>
      </x:c>
      <x:c r="U209" s="18" t="n">
        <x:f aca="0"/>
        <x:v>1.4328</x:v>
      </x:c>
      <x:c r="V209" s="18" t="n">
        <x:f aca="0"/>
        <x:v>1.4448</x:v>
      </x:c>
      <x:c r="W209" s="76" t="n">
        <x:f>'2080回测'!$O$13*G209/$G$4+'2080回测'!$O$14*H209/$H$4+'2080回测'!$O$15*I209/$I$4+'2080回测'!$O$16*J209/$J$4+'2080回测'!$O$17*K209/$K$4</x:f>
        <x:v>1.0836123505895001</x:v>
      </x:c>
    </x:row>
    <x:row r="210" ht="13.800000190734863" hidden="0">
      <x:c r="A210" s="15" t="n">
        <x:v>44146</x:v>
      </x:c>
      <x:c r="B210" s="21" t="n">
        <x:v>70.042971147944</x:v>
      </x:c>
      <x:c r="C210" s="21" t="n">
        <x:v>32.803632236095</x:v>
      </x:c>
      <x:c r="D210" s="21" t="n">
        <x:v>37.307692307692</x:v>
      </x:c>
      <x:c r="E210" s="21" t="n">
        <x:v>47.48046875</x:v>
      </x:c>
      <x:c r="F210" s="17" t="n">
        <x:v>1.46908691110433</x:v>
      </x:c>
      <x:c r="G210" s="18" t="n">
        <x:f aca="0"/>
        <x:v>1.2199</x:v>
      </x:c>
      <x:c r="H210" s="18" t="n">
        <x:f aca="0"/>
        <x:v>2.0741925926</x:v>
      </x:c>
      <x:c r="I210" s="18" t="n">
        <x:f aca="0"/>
        <x:v>2506.04</x:v>
      </x:c>
      <x:c r="J210" s="18" t="n">
        <x:f aca="0"/>
        <x:v>6.0850505444</x:v>
      </x:c>
      <x:c r="K210" s="18" t="n">
        <x:f aca="0"/>
        <x:v>1.9193317261</x:v>
      </x:c>
      <x:c r="L210" s="22" t="n">
        <x:v>0.40129475703325</x:v>
      </x:c>
      <x:c r="M210" s="22" t="n">
        <x:v>0.33741638432803</x:v>
      </x:c>
      <x:c r="N210" s="22" t="n">
        <x:v>0.41337167505392</x:v>
      </x:c>
      <x:c r="O210" s="22" t="n">
        <x:v>0.38797219199659</x:v>
      </x:c>
      <x:c r="P210" s="23" t="n">
        <x:v>0.21779243988674</x:v>
      </x:c>
      <x:c r="Q210" s="23" t="n">
        <x:v>0.21779243988674</x:v>
      </x:c>
      <x:c r="R210" s="22" t="n">
        <x:v>0.24282990269417</x:v>
      </x:c>
      <x:c r="S210" s="22" t="n">
        <x:v>0.24282990269417</x:v>
      </x:c>
      <x:c r="T210" s="20" t="n">
        <x:v>1.2909688501719838</x:v>
      </x:c>
      <x:c r="U210" s="18" t="n">
        <x:f aca="0"/>
        <x:v>1.4322</x:v>
      </x:c>
      <x:c r="V210" s="18" t="n">
        <x:f aca="0"/>
        <x:v>1.4433</x:v>
      </x:c>
      <x:c r="W210" s="76" t="n">
        <x:f>'2080回测'!$O$13*G210/$G$4+'2080回测'!$O$14*H210/$H$4+'2080回测'!$O$15*I210/$I$4+'2080回测'!$O$16*J210/$J$4+'2080回测'!$O$17*K210/$K$4</x:f>
        <x:v>1.0907389260774376</x:v>
      </x:c>
    </x:row>
    <x:row r="211" ht="13.800000190734863" hidden="0">
      <x:c r="A211" s="15" t="n">
        <x:v>44147</x:v>
      </x:c>
      <x:c r="B211" s="21" t="n">
        <x:v>70.779619398404</x:v>
      </x:c>
      <x:c r="C211" s="21" t="n">
        <x:v>33.087400681044</x:v>
      </x:c>
      <x:c r="D211" s="21" t="n">
        <x:v>38</x:v>
      </x:c>
      <x:c r="E211" s="21" t="n">
        <x:v>49.1015625</x:v>
      </x:c>
      <x:c r="F211" s="17" t="n">
        <x:v>1.47742145644862</x:v>
      </x:c>
      <x:c r="G211" s="18" t="n">
        <x:f aca="0"/>
        <x:v>1.225</x:v>
      </x:c>
      <x:c r="H211" s="18" t="n">
        <x:f aca="0"/>
        <x:v>2.0862518519</x:v>
      </x:c>
      <x:c r="I211" s="18" t="n">
        <x:f aca="0"/>
        <x:v>2467.3</x:v>
      </x:c>
      <x:c r="J211" s="18" t="n">
        <x:f aca="0"/>
        <x:v>6.1170290382</x:v>
      </x:c>
      <x:c r="K211" s="18" t="n">
        <x:f aca="0"/>
        <x:v>1.9294281581</x:v>
      </x:c>
      <x:c r="L211" s="22" t="n">
        <x:v>0.3886668797954</x:v>
      </x:c>
      <x:c r="M211" s="22" t="n">
        <x:v>0.32647033272522</x:v>
      </x:c>
      <x:c r="N211" s="22" t="n">
        <x:v>0.39264318236281</x:v>
      </x:c>
      <x:c r="O211" s="22" t="n">
        <x:v>0.37833989447072</x:v>
      </x:c>
      <x:c r="P211" s="23" t="n">
        <x:v>0.19699861667786</x:v>
      </x:c>
      <x:c r="Q211" s="23" t="n">
        <x:v>0.19699861667786</x:v>
      </x:c>
      <x:c r="R211" s="22" t="n">
        <x:v>0.223816639333</x:v>
      </x:c>
      <x:c r="S211" s="22" t="n">
        <x:v>0.223816639333</x:v>
      </x:c>
      <x:c r="T211" s="20" t="n">
        <x:v>1.2949517843698488</x:v>
      </x:c>
      <x:c r="U211" s="18" t="n">
        <x:f aca="0"/>
        <x:v>1.431</x:v>
      </x:c>
      <x:c r="V211" s="18" t="n">
        <x:f aca="0"/>
        <x:v>1.4369</x:v>
      </x:c>
      <x:c r="W211" s="76" t="n">
        <x:f>'2080回测'!$O$13*G211/$G$4+'2080回测'!$O$14*H211/$H$4+'2080回测'!$O$15*I211/$I$4+'2080回测'!$O$16*J211/$J$4+'2080回测'!$O$17*K211/$K$4</x:f>
        <x:v>1.0929147719554253</x:v>
      </x:c>
    </x:row>
    <x:row r="212" ht="13.800000190734863" hidden="0">
      <x:c r="A212" s="15" t="n">
        <x:v>44148</x:v>
      </x:c>
      <x:c r="B212" s="21" t="n">
        <x:v>70.534069981584</x:v>
      </x:c>
      <x:c r="C212" s="21" t="n">
        <x:v>33.371169125993</x:v>
      </x:c>
      <x:c r="D212" s="21" t="n">
        <x:v>36.461538461538</x:v>
      </x:c>
      <x:c r="E212" s="21" t="n">
        <x:v>48.291015625</x:v>
      </x:c>
      <x:c r="F212" s="17" t="n">
        <x:v>1.47164448298529</x:v>
      </x:c>
      <x:c r="G212" s="18" t="n">
        <x:f aca="0"/>
        <x:v>1.2138</x:v>
      </x:c>
      <x:c r="H212" s="18" t="n">
        <x:f aca="0"/>
        <x:v>2.0741925926</x:v>
      </x:c>
      <x:c r="I212" s="18" t="n">
        <x:f aca="0"/>
        <x:v>2409.45</x:v>
      </x:c>
      <x:c r="J212" s="18" t="n">
        <x:f aca="0"/>
        <x:v>6.0804821881</x:v>
      </x:c>
      <x:c r="K212" s="18" t="n">
        <x:f aca="0"/>
        <x:v>1.9193317261</x:v>
      </x:c>
      <x:c r="L212" s="22" t="n">
        <x:v>0.39122442455243</x:v>
      </x:c>
      <x:c r="M212" s="22" t="n">
        <x:v>0.32777343410651</x:v>
      </x:c>
      <x:c r="N212" s="22" t="n">
        <x:v>0.40222861250899</x:v>
      </x:c>
      <x:c r="O212" s="22" t="n">
        <x:v>0.38989865150176</x:v>
      </x:c>
      <x:c r="P212" s="23" t="n">
        <x:v>0.19927830497861</x:v>
      </x:c>
      <x:c r="Q212" s="23" t="n">
        <x:v>0.19927830497861</x:v>
      </x:c>
      <x:c r="R212" s="22" t="n">
        <x:v>0.22496627116594</x:v>
      </x:c>
      <x:c r="S212" s="22" t="n">
        <x:v>0.22496627116594</x:v>
      </x:c>
      <x:c r="T212" s="20" t="n">
        <x:v>1.2905747800249112</x:v>
      </x:c>
      <x:c r="U212" s="18" t="n">
        <x:f aca="0"/>
        <x:v>1.4291</x:v>
      </x:c>
      <x:c r="V212" s="18" t="n">
        <x:f aca="0"/>
        <x:v>1.4422</x:v>
      </x:c>
      <x:c r="W212" s="76" t="n">
        <x:f>'2080回测'!$O$13*G212/$G$4+'2080回测'!$O$14*H212/$H$4+'2080回测'!$O$15*I212/$I$4+'2080回测'!$O$16*J212/$J$4+'2080回测'!$O$17*K212/$K$4</x:f>
        <x:v>1.0826731211004055</x:v>
      </x:c>
    </x:row>
    <x:row r="213" ht="13.800000190734863" hidden="0">
      <x:c r="A213" s="15" t="n">
        <x:v>44151</x:v>
      </x:c>
      <x:c r="B213" s="21" t="n">
        <x:v>71.700429711479</x:v>
      </x:c>
      <x:c r="C213" s="21" t="n">
        <x:v>33.200908059024</x:v>
      </x:c>
      <x:c r="D213" s="21" t="n">
        <x:v>36.692307692308</x:v>
      </x:c>
      <x:c r="E213" s="21" t="n">
        <x:v>46.62109375</x:v>
      </x:c>
      <x:c r="F213" s="17" t="n">
        <x:v>1.47053684803203</x:v>
      </x:c>
      <x:c r="G213" s="18" t="n">
        <x:f aca="0"/>
        <x:v>1.2417</x:v>
      </x:c>
      <x:c r="H213" s="18" t="n">
        <x:f aca="0"/>
        <x:v>2.1136592593</x:v>
      </x:c>
      <x:c r="I213" s="18" t="n">
        <x:f aca="0"/>
        <x:v>2422.05</x:v>
      </x:c>
      <x:c r="J213" s="18" t="n">
        <x:f aca="0"/>
        <x:v>6.1444391758</x:v>
      </x:c>
      <x:c r="K213" s="18" t="n">
        <x:f aca="0"/>
        <x:v>1.9455824494</x:v>
      </x:c>
      <x:c r="L213" s="22" t="n">
        <x:v>0.37731777493606</x:v>
      </x:c>
      <x:c r="M213" s="22" t="n">
        <x:v>0.31456867344279</x:v>
      </x:c>
      <x:c r="N213" s="22" t="n">
        <x:v>0.39779535106638</x:v>
      </x:c>
      <x:c r="O213" s="22" t="n">
        <x:v>0.3826953681715</x:v>
      </x:c>
      <x:c r="P213" s="23" t="n">
        <x:v>0.20106909730911</x:v>
      </x:c>
      <x:c r="Q213" s="23" t="n">
        <x:v>0.20106909730911</x:v>
      </x:c>
      <x:c r="R213" s="22" t="n">
        <x:v>0.22504143898217</x:v>
      </x:c>
      <x:c r="S213" s="22" t="n">
        <x:v>0.22504143898217</x:v>
      </x:c>
      <x:c r="T213" s="20" t="n">
        <x:v>1.3029746875203212</x:v>
      </x:c>
      <x:c r="U213" s="18" t="n">
        <x:f aca="0"/>
        <x:v>1.4281</x:v>
      </x:c>
      <x:c r="V213" s="18" t="n">
        <x:f aca="0"/>
        <x:v>1.4428</x:v>
      </x:c>
      <x:c r="W213" s="76" t="n">
        <x:f>'2080回测'!$O$13*G213/$G$4+'2080回测'!$O$14*H213/$H$4+'2080回测'!$O$15*I213/$I$4+'2080回测'!$O$16*J213/$J$4+'2080回测'!$O$17*K213/$K$4</x:f>
        <x:v>1.1006530609429865</x:v>
      </x:c>
    </x:row>
    <x:row r="214" ht="13.800000190734863" hidden="0">
      <x:c r="A214" s="15" t="n">
        <x:v>44152</x:v>
      </x:c>
      <x:c r="B214" s="21" t="n">
        <x:v>69.920196439533</x:v>
      </x:c>
      <x:c r="C214" s="21" t="n">
        <x:v>31.782065834279</x:v>
      </x:c>
      <x:c r="D214" s="21" t="n">
        <x:v>35.153846153846</x:v>
      </x:c>
      <x:c r="E214" s="21" t="n">
        <x:v>45.068359375</x:v>
      </x:c>
      <x:c r="F214" s="17" t="n">
        <x:v>1.45481116950665</x:v>
      </x:c>
      <x:c r="G214" s="18" t="n">
        <x:f aca="0"/>
        <x:v>1.2451</x:v>
      </x:c>
      <x:c r="H214" s="18" t="n">
        <x:f aca="0"/>
        <x:v>2.1257185185</x:v>
      </x:c>
      <x:c r="I214" s="18" t="n">
        <x:f aca="0"/>
        <x:v>2454.53</x:v>
      </x:c>
      <x:c r="J214" s="18" t="n">
        <x:f aca="0"/>
        <x:v>6.0667771193</x:v>
      </x:c>
      <x:c r="K214" s="18" t="n">
        <x:f aca="0"/>
        <x:v>1.9375053038</x:v>
      </x:c>
      <x:c r="L214" s="22" t="n">
        <x:v>0.39018542199488</x:v>
      </x:c>
      <x:c r="M214" s="22" t="n">
        <x:v>0.32386412996264</x:v>
      </x:c>
      <x:c r="N214" s="22" t="n">
        <x:v>0.41480948957584</x:v>
      </x:c>
      <x:c r="O214" s="22" t="n">
        <x:v>0.40296507252691</x:v>
      </x:c>
      <x:c r="P214" s="23" t="n">
        <x:v>0.21210176048894</x:v>
      </x:c>
      <x:c r="Q214" s="23" t="n">
        <x:v>0.21210176048894</x:v>
      </x:c>
      <x:c r="R214" s="22" t="n">
        <x:v>0.23388493256221</x:v>
      </x:c>
      <x:c r="S214" s="22" t="n">
        <x:v>0.23388493256221</x:v>
      </x:c>
      <x:c r="T214" s="20" t="n">
        <x:v>1.293312870662245</x:v>
      </x:c>
      <x:c r="U214" s="18" t="n">
        <x:f aca="0"/>
        <x:v>1.4271</x:v>
      </x:c>
      <x:c r="V214" s="18" t="n">
        <x:f aca="0"/>
        <x:v>1.4414</x:v>
      </x:c>
      <x:c r="W214" s="76" t="n">
        <x:f>'2080回测'!$O$13*G214/$G$4+'2080回测'!$O$14*H214/$H$4+'2080回测'!$O$15*I214/$I$4+'2080回测'!$O$16*J214/$J$4+'2080回测'!$O$17*K214/$K$4</x:f>
        <x:v>1.1034783666715424</x:v>
      </x:c>
    </x:row>
    <x:row r="215" ht="13.800000190734863" hidden="0">
      <x:c r="A215" s="15" t="n">
        <x:v>44153</x:v>
      </x:c>
      <x:c r="B215" s="21" t="n">
        <x:v>69.674647022713</x:v>
      </x:c>
      <x:c r="C215" s="21" t="n">
        <x:v>29.965947786606</x:v>
      </x:c>
      <x:c r="D215" s="21" t="n">
        <x:v>34.615384615385</x:v>
      </x:c>
      <x:c r="E215" s="21" t="n">
        <x:v>42.841796875</x:v>
      </x:c>
      <x:c r="F215" s="17" t="n">
        <x:v>1.44274444074926</x:v>
      </x:c>
      <x:c r="G215" s="18" t="n">
        <x:f aca="0"/>
        <x:v>1.2516</x:v>
      </x:c>
      <x:c r="H215" s="18" t="n">
        <x:f aca="0"/>
        <x:v>2.1344888889</x:v>
      </x:c>
      <x:c r="I215" s="18" t="n">
        <x:f aca="0"/>
        <x:v>2460.72</x:v>
      </x:c>
      <x:c r="J215" s="18" t="n">
        <x:f aca="0"/>
        <x:v>6.0485036942</x:v>
      </x:c>
      <x:c r="K215" s="18" t="n">
        <x:f aca="0"/>
        <x:v>1.9395245902</x:v>
      </x:c>
      <x:c r="L215" s="22" t="n">
        <x:v>0.38674872122762</x:v>
      </x:c>
      <x:c r="M215" s="22" t="n">
        <x:v>0.3204760663713</x:v>
      </x:c>
      <x:c r="N215" s="22" t="n">
        <x:v>0.39815480469686</x:v>
      </x:c>
      <x:c r="O215" s="22" t="n">
        <x:v>0.39676689842318</x:v>
      </x:c>
      <x:c r="P215" s="23" t="n">
        <x:v>0.20023060757858</x:v>
      </x:c>
      <x:c r="Q215" s="23" t="n">
        <x:v>0.20023060757858</x:v>
      </x:c>
      <x:c r="R215" s="22" t="n">
        <x:v>0.22194762971092</x:v>
      </x:c>
      <x:c r="S215" s="22" t="n">
        <x:v>0.22194762971092</x:v>
      </x:c>
      <x:c r="T215" s="20" t="n">
        <x:v>1.2957769350684225</x:v>
      </x:c>
      <x:c r="U215" s="18" t="n">
        <x:f aca="0"/>
        <x:v>1.4256</x:v>
      </x:c>
      <x:c r="V215" s="18" t="n">
        <x:f aca="0"/>
        <x:v>1.4339</x:v>
      </x:c>
      <x:c r="W215" s="76" t="n">
        <x:f>'2080回测'!$O$13*G215/$G$4+'2080回测'!$O$14*H215/$H$4+'2080回测'!$O$15*I215/$I$4+'2080回测'!$O$16*J215/$J$4+'2080回测'!$O$17*K215/$K$4</x:f>
        <x:v>1.1068455701701916</x:v>
      </x:c>
    </x:row>
    <x:row r="216" ht="13.800000190734863" hidden="0">
      <x:c r="A216" s="15" t="n">
        <x:v>44154</x:v>
      </x:c>
      <x:c r="B216" s="21" t="n">
        <x:v>71.82320441989</x:v>
      </x:c>
      <x:c r="C216" s="21" t="n">
        <x:v>31.101021566402</x:v>
      </x:c>
      <x:c r="D216" s="21" t="n">
        <x:v>34.769230769231</x:v>
      </x:c>
      <x:c r="E216" s="21" t="n">
        <x:v>43.623046875</x:v>
      </x:c>
      <x:c r="F216" s="17" t="n">
        <x:v>1.45329125907631</x:v>
      </x:c>
      <x:c r="G216" s="18" t="n">
        <x:f aca="0"/>
        <x:v>1.2439</x:v>
      </x:c>
      <x:c r="H216" s="18" t="n">
        <x:f aca="0"/>
        <x:v>2.1257185185</x:v>
      </x:c>
      <x:c r="I216" s="18" t="n">
        <x:f aca="0"/>
        <x:v>2446.6</x:v>
      </x:c>
      <x:c r="J216" s="18" t="n">
        <x:f aca="0"/>
        <x:v>6.0347986254</x:v>
      </x:c>
      <x:c r="K216" s="18" t="n">
        <x:f aca="0"/>
        <x:v>1.943563163</x:v>
      </x:c>
      <x:c r="L216" s="22" t="n">
        <x:v>0.38762787723785</x:v>
      </x:c>
      <x:c r="M216" s="22" t="n">
        <x:v>0.31830423073582</x:v>
      </x:c>
      <x:c r="N216" s="22" t="n">
        <x:v>0.40354660915409</x:v>
      </x:c>
      <x:c r="O216" s="22" t="n">
        <x:v>0.3993634308232</x:v>
      </x:c>
      <x:c r="P216" s="23" t="n">
        <x:v>0.20030271061803</x:v>
      </x:c>
      <x:c r="Q216" s="23" t="n">
        <x:v>0.20030271061803</x:v>
      </x:c>
      <x:c r="R216" s="22" t="n">
        <x:v>0.22838395568018</x:v>
      </x:c>
      <x:c r="S216" s="22" t="n">
        <x:v>0.22838395568018</x:v>
      </x:c>
      <x:c r="T216" s="20" t="n">
        <x:v>1.3027708842520425</x:v>
      </x:c>
      <x:c r="U216" s="18" t="n">
        <x:f aca="0"/>
        <x:v>1.4235</x:v>
      </x:c>
      <x:c r="V216" s="18" t="n">
        <x:f aca="0"/>
        <x:v>1.4261</x:v>
      </x:c>
      <x:c r="W216" s="76" t="n">
        <x:f>'2080回测'!$O$13*G216/$G$4+'2080回测'!$O$14*H216/$H$4+'2080回测'!$O$15*I216/$I$4+'2080回测'!$O$16*J216/$J$4+'2080回测'!$O$17*K216/$K$4</x:f>
        <x:v>1.1024073792921072</x:v>
      </x:c>
    </x:row>
    <x:row r="217" ht="13.800000190734863" hidden="0">
      <x:c r="A217" s="15" t="n">
        <x:v>44155</x:v>
      </x:c>
      <x:c r="B217" s="21" t="n">
        <x:v>72.68262737876</x:v>
      </x:c>
      <x:c r="C217" s="21" t="n">
        <x:v>31.61180476731</x:v>
      </x:c>
      <x:c r="D217" s="21" t="n">
        <x:v>35.615384615385</x:v>
      </x:c>
      <x:c r="E217" s="21" t="n">
        <x:v>45.302734375</x:v>
      </x:c>
      <x:c r="F217" s="17" t="n">
        <x:v>1.46303137784114</x:v>
      </x:c>
      <x:c r="G217" s="18" t="n">
        <x:f aca="0"/>
        <x:v>1.2485</x:v>
      </x:c>
      <x:c r="H217" s="18" t="n">
        <x:f aca="0"/>
        <x:v>2.1355851852</x:v>
      </x:c>
      <x:c r="I217" s="18" t="n">
        <x:f aca="0"/>
        <x:v>2433.35</x:v>
      </x:c>
      <x:c r="J217" s="18" t="n">
        <x:f aca="0"/>
        <x:v>6.062208763</x:v>
      </x:c>
      <x:c r="K217" s="18" t="n">
        <x:f aca="0"/>
        <x:v>1.9506306654</x:v>
      </x:c>
      <x:c r="L217" s="22" t="n">
        <x:v>0.39953644501279</x:v>
      </x:c>
      <x:c r="M217" s="22" t="n">
        <x:v>0.3304665102945</x:v>
      </x:c>
      <x:c r="N217" s="22" t="n">
        <x:v>0.40869877785766</x:v>
      </x:c>
      <x:c r="O217" s="22" t="n">
        <x:v>0.40371890444681</x:v>
      </x:c>
      <x:c r="P217" s="23" t="n">
        <x:v>0.20682923920156</x:v>
      </x:c>
      <x:c r="Q217" s="23" t="n">
        <x:v>0.20682923920156</x:v>
      </x:c>
      <x:c r="R217" s="22" t="n">
        <x:v>0.23304397900073</x:v>
      </x:c>
      <x:c r="S217" s="22" t="n">
        <x:v>0.23304397900073</x:v>
      </x:c>
      <x:c r="T217" s="20" t="n">
        <x:v>1.3109662091756538</x:v>
      </x:c>
      <x:c r="U217" s="18" t="n">
        <x:f aca="0"/>
        <x:v>1.4217</x:v>
      </x:c>
      <x:c r="V217" s="18" t="n">
        <x:f aca="0"/>
        <x:v>1.4279</x:v>
      </x:c>
      <x:c r="W217" s="76" t="n">
        <x:f>'2080回测'!$O$13*G217/$G$4+'2080回测'!$O$14*H217/$H$4+'2080回测'!$O$15*I217/$I$4+'2080回测'!$O$16*J217/$J$4+'2080回测'!$O$17*K217/$K$4</x:f>
        <x:v>1.1054477882201936</x:v>
      </x:c>
    </x:row>
    <x:row r="218" ht="13.800000190734863" hidden="0">
      <x:c r="A218" s="15" t="n">
        <x:v>44158</x:v>
      </x:c>
      <x:c r="B218" s="21" t="n">
        <x:v>73.603437691835</x:v>
      </x:c>
      <x:c r="C218" s="21" t="n">
        <x:v>31.157775255392</x:v>
      </x:c>
      <x:c r="D218" s="21" t="n">
        <x:v>36.153846153846</x:v>
      </x:c>
      <x:c r="E218" s="21" t="n">
        <x:v>46.6796875</x:v>
      </x:c>
      <x:c r="F218" s="17" t="n">
        <x:v>1.46898686650268</x:v>
      </x:c>
      <x:c r="G218" s="18" t="n">
        <x:f aca="0"/>
        <x:v>1.267</x:v>
      </x:c>
      <x:c r="H218" s="18" t="n">
        <x:f aca="0"/>
        <x:v>2.1640888889</x:v>
      </x:c>
      <x:c r="I218" s="18" t="n">
        <x:f aca="0"/>
        <x:v>2455.93</x:v>
      </x:c>
      <x:c r="J218" s="18" t="n">
        <x:f aca="0"/>
        <x:v>6.1490075321</x:v>
      </x:c>
      <x:c r="K218" s="18" t="n">
        <x:f aca="0"/>
        <x:v>1.9566885246</x:v>
      </x:c>
      <x:c r="L218" s="22" t="n">
        <x:v>0.40441176470588</x:v>
      </x:c>
      <x:c r="M218" s="22" t="n">
        <x:v>0.33585266267049</x:v>
      </x:c>
      <x:c r="N218" s="22" t="n">
        <x:v>0.42439491972202</x:v>
      </x:c>
      <x:c r="O218" s="22" t="n">
        <x:v>0.41544517968226</x:v>
      </x:c>
      <x:c r="P218" s="23" t="n">
        <x:v>0.21537998786786</x:v>
      </x:c>
      <x:c r="Q218" s="23" t="n">
        <x:v>0.21537998786786</x:v>
      </x:c>
      <x:c r="R218" s="22" t="n">
        <x:v>0.23843258544443</x:v>
      </x:c>
      <x:c r="S218" s="22" t="n">
        <x:v>0.23843258544443</x:v>
      </x:c>
      <x:c r="T218" s="20" t="n">
        <x:v>1.3208116093978313</x:v>
      </x:c>
      <x:c r="U218" s="18" t="n">
        <x:f aca="0"/>
        <x:v>1.4224</x:v>
      </x:c>
      <x:c r="V218" s="18" t="n">
        <x:f aca="0"/>
        <x:v>1.4267</x:v>
      </x:c>
      <x:c r="W218" s="76" t="n">
        <x:f>'2080回测'!$O$13*G218/$G$4+'2080回测'!$O$14*H218/$H$4+'2080回测'!$O$15*I218/$I$4+'2080回测'!$O$16*J218/$J$4+'2080回测'!$O$17*K218/$K$4</x:f>
        <x:v>1.1187717737891902</x:v>
      </x:c>
    </x:row>
    <x:row r="219" ht="13.800000190734863" hidden="0">
      <x:c r="A219" s="15" t="n">
        <x:v>44159</x:v>
      </x:c>
      <x:c r="B219" s="21" t="n">
        <x:v>73.357888275015</x:v>
      </x:c>
      <x:c r="C219" s="21" t="n">
        <x:v>30.306469920545</x:v>
      </x:c>
      <x:c r="D219" s="21" t="n">
        <x:v>37</x:v>
      </x:c>
      <x:c r="E219" s="21" t="n">
        <x:v>46.552734375</x:v>
      </x:c>
      <x:c r="F219" s="17" t="n">
        <x:v>1.4680427314264</x:v>
      </x:c>
      <x:c r="G219" s="18" t="n">
        <x:f aca="0"/>
        <x:v>1.2605</x:v>
      </x:c>
      <x:c r="H219" s="18" t="n">
        <x:f aca="0"/>
        <x:v>2.1564148148</x:v>
      </x:c>
      <x:c r="I219" s="18" t="n">
        <x:f aca="0"/>
        <x:v>2450.75</x:v>
      </x:c>
      <x:c r="J219" s="18" t="n">
        <x:f aca="0"/>
        <x:v>6.0941872569</x:v>
      </x:c>
      <x:c r="K219" s="18" t="n">
        <x:f aca="0"/>
        <x:v>1.9556788814</x:v>
      </x:c>
      <x:c r="L219" s="22" t="n">
        <x:v>0.42343350383632</x:v>
      </x:c>
      <x:c r="M219" s="22" t="n">
        <x:v>0.35166362609678</x:v>
      </x:c>
      <x:c r="N219" s="22" t="n">
        <x:v>0.43541816439013</x:v>
      </x:c>
      <x:c r="O219" s="22" t="n">
        <x:v>0.43035430111038</x:v>
      </x:c>
      <x:c r="P219" s="23" t="n">
        <x:v>0.22286278885</x:v>
      </x:c>
      <x:c r="Q219" s="23" t="n">
        <x:v>0.22286278885</x:v>
      </x:c>
      <x:c r="R219" s="22" t="n">
        <x:v>0.23994885102452</x:v>
      </x:c>
      <x:c r="S219" s="22" t="n">
        <x:v>0.23994885102452</x:v>
      </x:c>
      <x:c r="T219" s="20" t="n">
        <x:v>1.3190999542316437</x:v>
      </x:c>
      <x:c r="U219" s="18" t="n">
        <x:f aca="0"/>
        <x:v>1.4221</x:v>
      </x:c>
      <x:c r="V219" s="18" t="n">
        <x:f aca="0"/>
        <x:v>1.3967</x:v>
      </x:c>
      <x:c r="W219" s="76" t="n">
        <x:f>'2080回测'!$O$13*G219/$G$4+'2080回测'!$O$14*H219/$H$4+'2080回测'!$O$15*I219/$I$4+'2080回测'!$O$16*J219/$J$4+'2080回测'!$O$17*K219/$K$4</x:f>
        <x:v>1.1142269023326146</x:v>
      </x:c>
    </x:row>
    <x:row r="220" ht="13.800000190734863" hidden="0">
      <x:c r="A220" s="15" t="n">
        <x:v>44160</x:v>
      </x:c>
      <x:c r="B220" s="21" t="n">
        <x:v>71.9459791283</x:v>
      </x:c>
      <x:c r="C220" s="21" t="n">
        <x:v>27.809307604994</x:v>
      </x:c>
      <x:c r="D220" s="21" t="n">
        <x:v>34.923076923077</x:v>
      </x:c>
      <x:c r="E220" s="21" t="n">
        <x:v>44.4140625</x:v>
      </x:c>
      <x:c r="F220" s="17" t="n">
        <x:v>1.44773106539093</x:v>
      </x:c>
      <x:c r="G220" s="18" t="n">
        <x:f aca="0"/>
        <x:v>1.2429</x:v>
      </x:c>
      <x:c r="H220" s="18" t="n">
        <x:f aca="0"/>
        <x:v>2.1290074074</x:v>
      </x:c>
      <x:c r="I220" s="18" t="n">
        <x:f aca="0"/>
        <x:v>2453.28</x:v>
      </x:c>
      <x:c r="J220" s="18" t="n">
        <x:f aca="0"/>
        <x:v>6.0302302692</x:v>
      </x:c>
      <x:c r="K220" s="18" t="n">
        <x:f aca="0"/>
        <x:v>1.9354860174</x:v>
      </x:c>
      <x:c r="L220" s="22" t="n">
        <x:v>0.41520140664962</x:v>
      </x:c>
      <x:c r="M220" s="22" t="n">
        <x:v>0.34332377725654</x:v>
      </x:c>
      <x:c r="N220" s="22" t="n">
        <x:v>0.4405703330937</x:v>
      </x:c>
      <x:c r="O220" s="22" t="n">
        <x:v>0.42926543262731</x:v>
      </x:c>
      <x:c r="P220" s="23" t="n">
        <x:v>0.22291306697841</x:v>
      </x:c>
      <x:c r="Q220" s="23" t="n">
        <x:v>0.22291306697841</x:v>
      </x:c>
      <x:c r="R220" s="22" t="n">
        <x:v>0.23930627513458</x:v>
      </x:c>
      <x:c r="S220" s="22" t="n">
        <x:v>0.23930627513458</x:v>
      </x:c>
      <x:c r="T220" s="20" t="n">
        <x:v>1.2998420169384488</x:v>
      </x:c>
      <x:c r="U220" s="18" t="n">
        <x:f aca="0"/>
        <x:v>1.4227</x:v>
      </x:c>
      <x:c r="V220" s="18" t="n">
        <x:f aca="0"/>
        <x:v>1.3777</x:v>
      </x:c>
      <x:c r="W220" s="76" t="n">
        <x:f>'2080回测'!$O$13*G220/$G$4+'2080回测'!$O$14*H220/$H$4+'2080回测'!$O$15*I220/$I$4+'2080回测'!$O$16*J220/$J$4+'2080回测'!$O$17*K220/$K$4</x:f>
        <x:v>1.1024278412148127</x:v>
      </x:c>
    </x:row>
    <x:row r="221" ht="13.800000190734863" hidden="0">
      <x:c r="A221" s="15" t="n">
        <x:v>44161</x:v>
      </x:c>
      <x:c r="B221" s="21" t="n">
        <x:v>71.516267648864</x:v>
      </x:c>
      <x:c r="C221" s="21" t="n">
        <x:v>27.241770715096</x:v>
      </x:c>
      <x:c r="D221" s="21" t="n">
        <x:v>34.384615384615</x:v>
      </x:c>
      <x:c r="E221" s="21" t="n">
        <x:v>43.115234375</x:v>
      </x:c>
      <x:c r="F221" s="17" t="n">
        <x:v>1.44064472030894</x:v>
      </x:c>
      <x:c r="G221" s="18" t="n">
        <x:f aca="0"/>
        <x:v>1.2442</x:v>
      </x:c>
      <x:c r="H221" s="18" t="n">
        <x:f aca="0"/>
        <x:v>2.120237037</x:v>
      </x:c>
      <x:c r="I221" s="18" t="n">
        <x:f aca="0"/>
        <x:v>2465.35</x:v>
      </x:c>
      <x:c r="J221" s="18" t="n">
        <x:f aca="0"/>
        <x:v>6.043935338</x:v>
      </x:c>
      <x:c r="K221" s="18" t="n">
        <x:f aca="0"/>
        <x:v>1.9415438766</x:v>
      </x:c>
      <x:c r="L221" s="22" t="n">
        <x:v>0.39729859335038</x:v>
      </x:c>
      <x:c r="M221" s="22" t="n">
        <x:v>0.32881591521154</x:v>
      </x:c>
      <x:c r="N221" s="22" t="n">
        <x:v>0.41696621135873</x:v>
      </x:c>
      <x:c r="O221" s="22" t="n">
        <x:v>0.4071530279461</x:v>
      </x:c>
      <x:c r="P221" s="23" t="n">
        <x:v>0.2020539307024</x:v>
      </x:c>
      <x:c r="Q221" s="23" t="n">
        <x:v>0.2020539307024</x:v>
      </x:c>
      <x:c r="R221" s="22" t="n">
        <x:v>0.22219726311802</x:v>
      </x:c>
      <x:c r="S221" s="22" t="n">
        <x:v>0.22219726311802</x:v>
      </x:c>
      <x:c r="T221" s="20" t="n">
        <x:v>1.2950234045365914</x:v>
      </x:c>
      <x:c r="U221" s="18" t="n">
        <x:f aca="0"/>
        <x:v>1.4231</x:v>
      </x:c>
      <x:c r="V221" s="18" t="n">
        <x:f aca="0"/>
        <x:v>1.3789</x:v>
      </x:c>
      <x:c r="W221" s="76" t="n">
        <x:f>'2080回测'!$O$13*G221/$G$4+'2080回测'!$O$14*H221/$H$4+'2080回测'!$O$15*I221/$I$4+'2080回测'!$O$16*J221/$J$4+'2080回测'!$O$17*K221/$K$4</x:f>
        <x:v>1.1028790115532567</x:v>
      </x:c>
    </x:row>
    <x:row r="222" ht="13.800000190734863" hidden="0">
      <x:c r="A222" s="15" t="n">
        <x:v>44162</x:v>
      </x:c>
      <x:c r="B222" s="21" t="n">
        <x:v>73.357888275015</x:v>
      </x:c>
      <x:c r="C222" s="21" t="n">
        <x:v>28.376844494892</x:v>
      </x:c>
      <x:c r="D222" s="21" t="n">
        <x:v>35.692307692308</x:v>
      </x:c>
      <x:c r="E222" s="21" t="n">
        <x:v>44.853515625</x:v>
      </x:c>
      <x:c r="F222" s="17" t="n">
        <x:v>1.45570139021804</x:v>
      </x:c>
      <x:c r="G222" s="18" t="n">
        <x:f aca="0"/>
        <x:v>1.2529</x:v>
      </x:c>
      <x:c r="H222" s="18" t="n">
        <x:f aca="0"/>
        <x:v>2.1344888889</x:v>
      </x:c>
      <x:c r="I222" s="18" t="n">
        <x:f aca="0"/>
        <x:v>2483.12</x:v>
      </x:c>
      <x:c r="J222" s="18" t="n">
        <x:f aca="0"/>
        <x:v>6.062208763</x:v>
      </x:c>
      <x:c r="K222" s="18" t="n">
        <x:f aca="0"/>
        <x:v>1.9597174542</x:v>
      </x:c>
      <x:c r="L222" s="22" t="n">
        <x:v>0.39897698209719</x:v>
      </x:c>
      <x:c r="M222" s="22" t="n">
        <x:v>0.33011901659282</x:v>
      </x:c>
      <x:c r="N222" s="22" t="n">
        <x:v>0.41433021806854</x:v>
      </x:c>
      <x:c r="O222" s="22" t="n">
        <x:v>0.40246251783648</x:v>
      </x:c>
      <x:c r="P222" s="23" t="n">
        <x:v>0.19330792542455</x:v>
      </x:c>
      <x:c r="Q222" s="23" t="n">
        <x:v>0.19330792542455</x:v>
      </x:c>
      <x:c r="R222" s="22" t="n">
        <x:v>0.2138413254243</x:v>
      </x:c>
      <x:c r="S222" s="22" t="n">
        <x:v>0.2138413254243</x:v>
      </x:c>
      <x:c r="T222" s="20" t="n">
        <x:v>1.2990463339559812</x:v>
      </x:c>
      <x:c r="U222" s="18" t="n">
        <x:f aca="0"/>
        <x:v>1.4232</x:v>
      </x:c>
      <x:c r="V222" s="18" t="n">
        <x:f aca="0"/>
        <x:v>1.3747</x:v>
      </x:c>
      <x:c r="W222" s="76" t="n">
        <x:f>'2080回测'!$O$13*G222/$G$4+'2080回测'!$O$14*H222/$H$4+'2080回测'!$O$15*I222/$I$4+'2080回测'!$O$16*J222/$J$4+'2080回测'!$O$17*K222/$K$4</x:f>
        <x:v>1.1103697984620304</x:v>
      </x:c>
    </x:row>
    <x:row r="223" ht="13.800000190734863" hidden="0">
      <x:c r="A223" s="15" t="n">
        <x:v>44165</x:v>
      </x:c>
      <x:c r="B223" s="21" t="n">
        <x:v>74.094536525476</x:v>
      </x:c>
      <x:c r="C223" s="21" t="n">
        <x:v>29.05788876277</x:v>
      </x:c>
      <x:c r="D223" s="21" t="n">
        <x:v>36</x:v>
      </x:c>
      <x:c r="E223" s="21" t="n">
        <x:v>47.197265625</x:v>
      </x:c>
      <x:c r="F223" s="17" t="n">
        <x:v>1.46587422728312</x:v>
      </x:c>
      <x:c r="G223" s="18" t="n">
        <x:f aca="0"/>
        <x:v>1.2429</x:v>
      </x:c>
      <x:c r="H223" s="18" t="n">
        <x:f aca="0"/>
        <x:v>2.112562963</x:v>
      </x:c>
      <x:c r="I223" s="18" t="n">
        <x:f aca="0"/>
        <x:v>2427.99</x:v>
      </x:c>
      <x:c r="J223" s="18" t="n">
        <x:f aca="0"/>
        <x:v>6.0393669817</x:v>
      </x:c>
      <x:c r="K223" s="18" t="n">
        <x:f aca="0"/>
        <x:v>1.9455824494</x:v>
      </x:c>
      <x:c r="L223" s="22" t="n">
        <x:v>0.41632033248082</x:v>
      </x:c>
      <x:c r="M223" s="22" t="n">
        <x:v>0.34627747372079</x:v>
      </x:c>
      <x:c r="N223" s="22" t="n">
        <x:v>0.41840402588066</x:v>
      </x:c>
      <x:c r="O223" s="22" t="n">
        <x:v>0.4039701818306</x:v>
      </x:c>
      <x:c r="P223" s="23" t="n">
        <x:v>0.19305443312443</x:v>
      </x:c>
      <x:c r="Q223" s="23" t="n">
        <x:v>0.19305443312443</x:v>
      </x:c>
      <x:c r="R223" s="22" t="n">
        <x:v>0.21064489574306</x:v>
      </x:c>
      <x:c r="S223" s="22" t="n">
        <x:v>0.21064489574306</x:v>
      </x:c>
      <x:c r="T223" s="20" t="n">
        <x:v>1.2934094025535512</x:v>
      </x:c>
      <x:c r="U223" s="18" t="n">
        <x:f aca="0"/>
        <x:v>1.4256</x:v>
      </x:c>
      <x:c r="V223" s="18" t="n">
        <x:f aca="0"/>
        <x:v>1.3487</x:v>
      </x:c>
      <x:c r="W223" s="76" t="n">
        <x:f>'2080回测'!$O$13*G223/$G$4+'2080回测'!$O$14*H223/$H$4+'2080回测'!$O$15*I223/$I$4+'2080回测'!$O$16*J223/$J$4+'2080回测'!$O$17*K223/$K$4</x:f>
        <x:v>1.0990539292395471</x:v>
      </x:c>
    </x:row>
    <x:row r="224" ht="13.800000190734863" hidden="0">
      <x:c r="A224" s="15" t="n">
        <x:v>44166</x:v>
      </x:c>
      <x:c r="B224" s="21" t="n">
        <x:v>77.839165131983</x:v>
      </x:c>
      <x:c r="C224" s="21" t="n">
        <x:v>31.214528944381</x:v>
      </x:c>
      <x:c r="D224" s="21" t="n">
        <x:v>38.230769230769</x:v>
      </x:c>
      <x:c r="E224" s="21" t="n">
        <x:v>49.462890625</x:v>
      </x:c>
      <x:c r="F224" s="17" t="n">
        <x:v>1.49186838483033</x:v>
      </x:c>
      <x:c r="G224" s="18" t="n">
        <x:f aca="0"/>
        <x:v>1.2559</x:v>
      </x:c>
      <x:c r="H224" s="18" t="n">
        <x:f aca="0"/>
        <x:v>2.1388740741</x:v>
      </x:c>
      <x:c r="I224" s="18" t="n">
        <x:f aca="0"/>
        <x:v>2455.75</x:v>
      </x:c>
      <x:c r="J224" s="18" t="n">
        <x:f aca="0"/>
        <x:v>6.0941872569</x:v>
      </x:c>
      <x:c r="K224" s="18" t="n">
        <x:f aca="0"/>
        <x:v>1.9728428158</x:v>
      </x:c>
      <x:c r="L224" s="22" t="n">
        <x:v>0.41088554987212</x:v>
      </x:c>
      <x:c r="M224" s="22" t="n">
        <x:v>0.3386326122839</x:v>
      </x:c>
      <x:c r="N224" s="22" t="n">
        <x:v>0.4110951353942</x:v>
      </x:c>
      <x:c r="O224" s="22" t="n">
        <x:v>0.39425412520253</x:v>
      </x:c>
      <x:c r="P224" s="23" t="n">
        <x:v>0.18956708178306</x:v>
      </x:c>
      <x:c r="Q224" s="23" t="n">
        <x:v>0.18956708178306</x:v>
      </x:c>
      <x:c r="R224" s="22" t="n">
        <x:v>0.20663681705477</x:v>
      </x:c>
      <x:c r="S224" s="22" t="n">
        <x:v>0.20663681705477</x:v>
      </x:c>
      <x:c r="T224" s="20" t="n">
        <x:v>1.314031190242566</x:v>
      </x:c>
      <x:c r="U224" s="18" t="n">
        <x:f aca="0"/>
        <x:v>1.4263</x:v>
      </x:c>
      <x:c r="V224" s="18" t="n">
        <x:f aca="0"/>
        <x:v>1.357</x:v>
      </x:c>
      <x:c r="W224" s="76" t="n">
        <x:f>'2080回测'!$O$13*G224/$G$4+'2080回测'!$O$14*H224/$H$4+'2080回测'!$O$15*I224/$I$4+'2080回测'!$O$16*J224/$J$4+'2080回测'!$O$17*K224/$K$4</x:f>
        <x:v>1.1116951027288309</x:v>
      </x:c>
    </x:row>
    <x:row r="225" ht="13.800000190734863" hidden="0">
      <x:c r="A225" s="15" t="n">
        <x:v>44167</x:v>
      </x:c>
      <x:c r="B225" s="21" t="n">
        <x:v>77.900552486188</x:v>
      </x:c>
      <x:c r="C225" s="21" t="n">
        <x:v>31.384790011351</x:v>
      </x:c>
      <x:c r="D225" s="21" t="n">
        <x:v>38.846153846154</x:v>
      </x:c>
      <x:c r="E225" s="21" t="n">
        <x:v>49.04296875</x:v>
      </x:c>
      <x:c r="F225" s="17" t="n">
        <x:v>1.49293616273423</x:v>
      </x:c>
      <x:c r="G225" s="18" t="n">
        <x:f aca="0"/>
        <x:v>1.257</x:v>
      </x:c>
      <x:c r="H225" s="18" t="n">
        <x:f aca="0"/>
        <x:v>2.1432592593</x:v>
      </x:c>
      <x:c r="I225" s="18" t="n">
        <x:f aca="0"/>
        <x:v>2449.02</x:v>
      </x:c>
      <x:c r="J225" s="18" t="n">
        <x:f aca="0"/>
        <x:v>6.1124606819</x:v>
      </x:c>
      <x:c r="K225" s="18" t="n">
        <x:f aca="0"/>
        <x:v>1.978900675</x:v>
      </x:c>
      <x:c r="L225" s="22" t="n">
        <x:v>0.44013746803069</x:v>
      </x:c>
      <x:c r="M225" s="22" t="n">
        <x:v>0.36756146294848</x:v>
      </x:c>
      <x:c r="N225" s="22" t="n">
        <x:v>0.43649652528157</x:v>
      </x:c>
      <x:c r="O225" s="22" t="n">
        <x:v>0.41393751576531</x:v>
      </x:c>
      <x:c r="P225" s="23" t="n">
        <x:v>0.20589015728845</x:v>
      </x:c>
      <x:c r="Q225" s="23" t="n">
        <x:v>0.20589015728845</x:v>
      </x:c>
      <x:c r="R225" s="22" t="n">
        <x:v>0.22116811766879</x:v>
      </x:c>
      <x:c r="S225" s="22" t="n">
        <x:v>0.22116811766879</x:v>
      </x:c>
      <x:c r="T225" s="20" t="n">
        <x:v>1.315598899082166</x:v>
      </x:c>
      <x:c r="U225" s="18" t="n">
        <x:f aca="0"/>
        <x:v>1.4261</x:v>
      </x:c>
      <x:c r="V225" s="18" t="n">
        <x:f aca="0"/>
        <x:v>1.377</x:v>
      </x:c>
      <x:c r="W225" s="76" t="n">
        <x:f>'2080回测'!$O$13*G225/$G$4+'2080回测'!$O$14*H225/$H$4+'2080回测'!$O$15*I225/$I$4+'2080回测'!$O$16*J225/$J$4+'2080回测'!$O$17*K225/$K$4</x:f>
        <x:v>1.1130614959000529</x:v>
      </x:c>
    </x:row>
    <x:row r="226" ht="13.800000190734863" hidden="0">
      <x:c r="A226" s="15" t="n">
        <x:v>44168</x:v>
      </x:c>
      <x:c r="B226" s="21" t="n">
        <x:v>76.734192756292</x:v>
      </x:c>
      <x:c r="C226" s="21" t="n">
        <x:v>31.441543700341</x:v>
      </x:c>
      <x:c r="D226" s="21" t="n">
        <x:v>37.769230769231</x:v>
      </x:c>
      <x:c r="E226" s="21" t="n">
        <x:v>48.2421875</x:v>
      </x:c>
      <x:c r="F226" s="17" t="n">
        <x:v>1.48546788681466</x:v>
      </x:c>
      <x:c r="G226" s="18" t="n">
        <x:f aca="0"/>
        <x:v>1.2438</x:v>
      </x:c>
      <x:c r="H226" s="18" t="n">
        <x:f aca="0"/>
        <x:v>2.1290074074</x:v>
      </x:c>
      <x:c r="I226" s="18" t="n">
        <x:f aca="0"/>
        <x:v>2432.46</x:v>
      </x:c>
      <x:c r="J226" s="18" t="n">
        <x:f aca="0"/>
        <x:v>6.043935338</x:v>
      </x:c>
      <x:c r="K226" s="18" t="n">
        <x:f aca="0"/>
        <x:v>1.978900675</x:v>
      </x:c>
      <x:c r="L226" s="22" t="n">
        <x:v>0.44013746803069</x:v>
      </x:c>
      <x:c r="M226" s="22" t="n">
        <x:v>0.36712709582139</x:v>
      </x:c>
      <x:c r="N226" s="22" t="n">
        <x:v>0.43733525041936</x:v>
      </x:c>
      <x:c r="O226" s="22" t="n">
        <x:v>0.41578021616827</x:v>
      </x:c>
      <x:c r="P226" s="23" t="n">
        <x:v>0.20992852027283</x:v>
      </x:c>
      <x:c r="Q226" s="23" t="n">
        <x:v>0.20992852027283</x:v>
      </x:c>
      <x:c r="R226" s="22" t="n">
        <x:v>0.22227706083598</x:v>
      </x:c>
      <x:c r="S226" s="22" t="n">
        <x:v>0.22227706083598</x:v>
      </x:c>
      <x:c r="T226" s="20" t="n">
        <x:v>1.3134174956484475</x:v>
      </x:c>
      <x:c r="U226" s="18" t="n">
        <x:f aca="0"/>
        <x:v>1.4269</x:v>
      </x:c>
      <x:c r="V226" s="18" t="n">
        <x:f aca="0"/>
        <x:v>1.3929</x:v>
      </x:c>
      <x:c r="W226" s="76" t="n">
        <x:f>'2080回测'!$O$13*G226/$G$4+'2080回测'!$O$14*H226/$H$4+'2080回测'!$O$15*I226/$I$4+'2080回测'!$O$16*J226/$J$4+'2080回测'!$O$17*K226/$K$4</x:f>
        <x:v>1.1046688119610035</x:v>
      </x:c>
    </x:row>
    <x:row r="227" ht="13.800000190734863" hidden="0">
      <x:c r="A227" s="15" t="n">
        <x:v>44169</x:v>
      </x:c>
      <x:c r="B227" s="21" t="n">
        <x:v>77.655003069368</x:v>
      </x:c>
      <x:c r="C227" s="21" t="n">
        <x:v>31.838819523269</x:v>
      </x:c>
      <x:c r="D227" s="21" t="n">
        <x:v>39.153846153846</x:v>
      </x:c>
      <x:c r="E227" s="21" t="n">
        <x:v>49.4921875</x:v>
      </x:c>
      <x:c r="F227" s="17" t="n">
        <x:v>1.49534964061621</x:v>
      </x:c>
      <x:c r="G227" s="18" t="n">
        <x:f aca="0"/>
        <x:v>1.2406</x:v>
      </x:c>
      <x:c r="H227" s="18" t="n">
        <x:f aca="0"/>
        <x:v>2.1257185185</x:v>
      </x:c>
      <x:c r="I227" s="18" t="n">
        <x:f aca="0"/>
        <x:v>2421.18</x:v>
      </x:c>
      <x:c r="J227" s="18" t="n">
        <x:f aca="0"/>
        <x:v>6.0256619129</x:v>
      </x:c>
      <x:c r="K227" s="18" t="n">
        <x:f aca="0"/>
        <x:v>1.9809199614</x:v>
      </x:c>
      <x:c r="L227" s="22" t="n">
        <x:v>0.43606138107417</x:v>
      </x:c>
      <x:c r="M227" s="22" t="n">
        <x:v>0.36730084267223</x:v>
      </x:c>
      <x:c r="N227" s="22" t="n">
        <x:v>0.43877306494129</x:v>
      </x:c>
      <x:c r="O227" s="22" t="n">
        <x:v>0.41301616556383</x:v>
      </x:c>
      <x:c r="P227" s="23" t="n">
        <x:v>0.20564094015609</x:v>
      </x:c>
      <x:c r="Q227" s="23" t="n">
        <x:v>0.20564094015609</x:v>
      </x:c>
      <x:c r="R227" s="22" t="n">
        <x:v>0.22045331531194</x:v>
      </x:c>
      <x:c r="S227" s="22" t="n">
        <x:v>0.22045331531194</x:v>
      </x:c>
      <x:c r="T227" s="20" t="n">
        <x:v>1.317724720874265</x:v>
      </x:c>
      <x:c r="U227" s="18" t="n">
        <x:f aca="0"/>
        <x:v>1.4277</x:v>
      </x:c>
      <x:c r="V227" s="18" t="n">
        <x:f aca="0"/>
        <x:v>1.3945</x:v>
      </x:c>
      <x:c r="W227" s="76" t="n">
        <x:f>'2080回测'!$O$13*G227/$G$4+'2080回测'!$O$14*H227/$H$4+'2080回测'!$O$15*I227/$I$4+'2080回测'!$O$16*J227/$J$4+'2080回测'!$O$17*K227/$K$4</x:f>
        <x:v>1.1022965011740882</x:v>
      </x:c>
    </x:row>
    <x:row r="228" ht="13.800000190734863" hidden="0">
      <x:c r="A228" s="15" t="n">
        <x:v>44172</x:v>
      </x:c>
      <x:c r="B228" s="21" t="n">
        <x:v>77.900552486188</x:v>
      </x:c>
      <x:c r="C228" s="21" t="n">
        <x:v>32.860385925085</x:v>
      </x:c>
      <x:c r="D228" s="21" t="n">
        <x:v>39.076923076923</x:v>
      </x:c>
      <x:c r="E228" s="21" t="n">
        <x:v>50.78125</x:v>
      </x:c>
      <x:c r="F228" s="17" t="n">
        <x:v>1.50154777872049</x:v>
      </x:c>
      <x:c r="G228" s="18" t="n">
        <x:f aca="0"/>
        <x:v>1.2247</x:v>
      </x:c>
      <x:c r="H228" s="18" t="n">
        <x:f aca="0"/>
        <x:v>2.1059851852</x:v>
      </x:c>
      <x:c r="I228" s="18" t="n">
        <x:f aca="0"/>
        <x:v>2384.37</x:v>
      </x:c>
      <x:c r="J228" s="18" t="n">
        <x:f aca="0"/>
        <x:v>6.0073884879</x:v>
      </x:c>
      <x:c r="K228" s="18" t="n">
        <x:f aca="0"/>
        <x:v>1.968804243</x:v>
      </x:c>
      <x:c r="L228" s="22" t="n">
        <x:v>0.43965792838875</x:v>
      </x:c>
      <x:c r="M228" s="22" t="n">
        <x:v>0.37077577968899</x:v>
      </x:c>
      <x:c r="N228" s="22" t="n">
        <x:v>0.44416486939851</x:v>
      </x:c>
      <x:c r="O228" s="22" t="n">
        <x:v>0.41561269796385</x:v>
      </x:c>
      <x:c r="P228" s="23" t="n">
        <x:v>0.21188961876102</x:v>
      </x:c>
      <x:c r="Q228" s="23" t="n">
        <x:v>0.21188961876102</x:v>
      </x:c>
      <x:c r="R228" s="22" t="n">
        <x:v>0.22390362701599</x:v>
      </x:c>
      <x:c r="S228" s="22" t="n">
        <x:v>0.22390362701599</x:v>
      </x:c>
      <x:c r="T228" s="20" t="n">
        <x:v>1.311695018365115</x:v>
      </x:c>
      <x:c r="U228" s="18" t="n">
        <x:f aca="0"/>
        <x:v>1.4283</x:v>
      </x:c>
      <x:c r="V228" s="18" t="n">
        <x:f aca="0"/>
        <x:v>1.3916</x:v>
      </x:c>
      <x:c r="W228" s="76" t="n">
        <x:f>'2080回测'!$O$13*G228/$G$4+'2080回测'!$O$14*H228/$H$4+'2080回测'!$O$15*I228/$I$4+'2080回测'!$O$16*J228/$J$4+'2080回测'!$O$17*K228/$K$4</x:f>
        <x:v>1.0911325388139819</x:v>
      </x:c>
    </x:row>
    <x:row r="229" ht="13.800000190734863" hidden="0">
      <x:c r="A229" s="15" t="n">
        <x:v>44173</x:v>
      </x:c>
      <x:c r="B229" s="21" t="n">
        <x:v>77.593615715163</x:v>
      </x:c>
      <x:c r="C229" s="21" t="n">
        <x:v>34.16572077185</x:v>
      </x:c>
      <x:c r="D229" s="21" t="n">
        <x:v>39.538461538462</x:v>
      </x:c>
      <x:c r="E229" s="21" t="n">
        <x:v>52.138671875</x:v>
      </x:c>
      <x:c r="F229" s="17" t="n">
        <x:v>1.50859117475119</x:v>
      </x:c>
      <x:c r="G229" s="18" t="n">
        <x:f aca="0"/>
        <x:v>1.2231</x:v>
      </x:c>
      <x:c r="H229" s="18" t="n">
        <x:f aca="0"/>
        <x:v>2.1016</x:v>
      </x:c>
      <x:c r="I229" s="18" t="n">
        <x:f aca="0"/>
        <x:v>2353.6</x:v>
      </x:c>
      <x:c r="J229" s="18" t="n">
        <x:f aca="0"/>
        <x:v>5.9845467065</x:v>
      </x:c>
      <x:c r="K229" s="18" t="n">
        <x:f aca="0"/>
        <x:v>1.958707811</x:v>
      </x:c>
      <x:c r="L229" s="22" t="n">
        <x:v>0.43030690537084</x:v>
      </x:c>
      <x:c r="M229" s="22" t="n">
        <x:v>0.3621753105725</x:v>
      </x:c>
      <x:c r="N229" s="22" t="n">
        <x:v>0.43637670740474</x:v>
      </x:c>
      <x:c r="O229" s="22" t="n">
        <x:v>0.40489153203208</x:v>
      </x:c>
      <x:c r="P229" s="23" t="n">
        <x:v>0.20944172596067</x:v>
      </x:c>
      <x:c r="Q229" s="23" t="n">
        <x:v>0.20944172596067</x:v>
      </x:c>
      <x:c r="R229" s="22" t="n">
        <x:v>0.22046311980971</x:v>
      </x:c>
      <x:c r="S229" s="22" t="n">
        <x:v>0.22046311980971</x:v>
      </x:c>
      <x:c r="T229" s="20" t="n">
        <x:v>1.3107149541684624</x:v>
      </x:c>
      <x:c r="U229" s="18" t="n">
        <x:f aca="0"/>
        <x:v>1.4292</x:v>
      </x:c>
      <x:c r="V229" s="18" t="n">
        <x:f aca="0"/>
        <x:v>1.4073</x:v>
      </x:c>
      <x:c r="W229" s="76" t="n">
        <x:f>'2080回测'!$O$13*G229/$G$4+'2080回测'!$O$14*H229/$H$4+'2080回测'!$O$15*I229/$I$4+'2080回测'!$O$16*J229/$J$4+'2080回测'!$O$17*K229/$K$4</x:f>
        <x:v>1.0868074939074321</x:v>
      </x:c>
    </x:row>
    <x:row r="230" ht="13.800000190734863" hidden="0">
      <x:c r="A230" s="15" t="n">
        <x:v>44174</x:v>
      </x:c>
      <x:c r="B230" s="21" t="n">
        <x:v>74.278698588091</x:v>
      </x:c>
      <x:c r="C230" s="21" t="n">
        <x:v>32.576617480136</x:v>
      </x:c>
      <x:c r="D230" s="21" t="n">
        <x:v>37.846153846154</x:v>
      </x:c>
      <x:c r="E230" s="21" t="n">
        <x:v>49.4140625</x:v>
      </x:c>
      <x:c r="F230" s="17" t="n">
        <x:v>1.48528883103595</x:v>
      </x:c>
      <x:c r="G230" s="18" t="n">
        <x:f aca="0"/>
        <x:v>1.2076</x:v>
      </x:c>
      <x:c r="H230" s="18" t="n">
        <x:f aca="0"/>
        <x:v>2.0763851852</x:v>
      </x:c>
      <x:c r="I230" s="18" t="n">
        <x:f aca="0"/>
        <x:v>2342.68</x:v>
      </x:c>
      <x:c r="J230" s="18" t="n">
        <x:f aca="0"/>
        <x:v>5.9251580751</x:v>
      </x:c>
      <x:c r="K230" s="18" t="n">
        <x:f aca="0"/>
        <x:v>1.9395245902</x:v>
      </x:c>
      <x:c r="L230" s="22" t="n">
        <x:v>0.42742966751918</x:v>
      </x:c>
      <x:c r="M230" s="22" t="n">
        <x:v>0.35956910780992</x:v>
      </x:c>
      <x:c r="N230" s="22" t="n">
        <x:v>0.43841361131081</x:v>
      </x:c>
      <x:c r="O230" s="22" t="n">
        <x:v>0.40263003604091</x:v>
      </x:c>
      <x:c r="P230" s="23" t="n">
        <x:v>0.20968781755021</x:v>
      </x:c>
      <x:c r="Q230" s="23" t="n">
        <x:v>0.20968781755021</x:v>
      </x:c>
      <x:c r="R230" s="22" t="n">
        <x:v>0.21915078778323</x:v>
      </x:c>
      <x:c r="S230" s="22" t="n">
        <x:v>0.21915078778323</x:v>
      </x:c>
      <x:c r="T230" s="20" t="n">
        <x:v>1.2892968707350339</x:v>
      </x:c>
      <x:c r="U230" s="18" t="n">
        <x:f aca="0"/>
        <x:v>1.4297</x:v>
      </x:c>
      <x:c r="V230" s="18" t="n">
        <x:f aca="0"/>
        <x:v>1.4005</x:v>
      </x:c>
      <x:c r="W230" s="76" t="n">
        <x:f>'2080回测'!$O$13*G230/$G$4+'2080回测'!$O$14*H230/$H$4+'2080回测'!$O$15*I230/$I$4+'2080回测'!$O$16*J230/$J$4+'2080回测'!$O$17*K230/$K$4</x:f>
        <x:v>1.0752264940446252</x:v>
      </x:c>
    </x:row>
    <x:row r="231" ht="13.800000190734863" hidden="0">
      <x:c r="A231" s="15" t="n">
        <x:v>44175</x:v>
      </x:c>
      <x:c r="B231" s="21" t="n">
        <x:v>76.365868631062</x:v>
      </x:c>
      <x:c r="C231" s="21" t="n">
        <x:v>32.917139614075</x:v>
      </x:c>
      <x:c r="D231" s="21" t="n">
        <x:v>38.384615384615</x:v>
      </x:c>
      <x:c r="E231" s="21" t="n">
        <x:v>49.794921875</x:v>
      </x:c>
      <x:c r="F231" s="17" t="n">
        <x:v>1.49365636376188</x:v>
      </x:c>
      <x:c r="G231" s="18" t="n">
        <x:f aca="0"/>
        <x:v>1.2068</x:v>
      </x:c>
      <x:c r="H231" s="18" t="n">
        <x:f aca="0"/>
        <x:v>2.082962963</x:v>
      </x:c>
      <x:c r="I231" s="18" t="n">
        <x:f aca="0"/>
        <x:v>2321.42</x:v>
      </x:c>
      <x:c r="J231" s="18" t="n">
        <x:f aca="0"/>
        <x:v>5.9114530063</x:v>
      </x:c>
      <x:c r="K231" s="18" t="n">
        <x:f aca="0"/>
        <x:v>1.938514947</x:v>
      </x:c>
      <x:c r="L231" s="22" t="n">
        <x:v>0.41064578005115</x:v>
      </x:c>
      <x:c r="M231" s="22" t="n">
        <x:v>0.34471375206324</x:v>
      </x:c>
      <x:c r="N231" s="22" t="n">
        <x:v>0.41744548286604</x:v>
      </x:c>
      <x:c r="O231" s="22" t="n">
        <x:v>0.3802663539759</x:v>
      </x:c>
      <x:c r="P231" s="23" t="n">
        <x:v>0.18600277742201</x:v>
      </x:c>
      <x:c r="Q231" s="23" t="n">
        <x:v>0.18600277742201</x:v>
      </x:c>
      <x:c r="R231" s="22" t="n">
        <x:v>0.19464902103996</x:v>
      </x:c>
      <x:c r="S231" s="22" t="n">
        <x:v>0.19464902103996</x:v>
      </x:c>
      <x:c r="T231" s="20" t="n">
        <x:v>1.2914874017333637</x:v>
      </x:c>
      <x:c r="U231" s="18" t="n">
        <x:f aca="0"/>
        <x:v>1.4304</x:v>
      </x:c>
      <x:c r="V231" s="18" t="n">
        <x:f aca="0"/>
        <x:v>1.3882</x:v>
      </x:c>
      <x:c r="W231" s="76" t="n">
        <x:f>'2080回测'!$O$13*G231/$G$4+'2080回测'!$O$14*H231/$H$4+'2080回测'!$O$15*I231/$I$4+'2080回测'!$O$16*J231/$J$4+'2080回测'!$O$17*K231/$K$4</x:f>
        <x:v>1.074321373937512</x:v>
      </x:c>
    </x:row>
    <x:row r="232" ht="13.800000190734863" hidden="0">
      <x:c r="A232" s="15" t="n">
        <x:v>44176</x:v>
      </x:c>
      <x:c r="B232" s="21" t="n">
        <x:v>73.726212400246</x:v>
      </x:c>
      <x:c r="C232" s="21" t="n">
        <x:v>31.101021566402</x:v>
      </x:c>
      <x:c r="D232" s="21" t="n">
        <x:v>36.307692307692</x:v>
      </x:c>
      <x:c r="E232" s="21" t="n">
        <x:v>48.154296875</x:v>
      </x:c>
      <x:c r="F232" s="17" t="n">
        <x:v>1.47322305787335</x:v>
      </x:c>
      <x:c r="G232" s="18" t="n">
        <x:f aca="0"/>
        <x:v>1.2023</x:v>
      </x:c>
      <x:c r="H232" s="18" t="n">
        <x:f aca="0"/>
        <x:v>2.0632296296</x:v>
      </x:c>
      <x:c r="I232" s="18" t="n">
        <x:f aca="0"/>
        <x:v>2324.87</x:v>
      </x:c>
      <x:c r="J232" s="18" t="n">
        <x:f aca="0"/>
        <x:v>5.888611225</x:v>
      </x:c>
      <x:c r="K232" s="18" t="n">
        <x:f aca="0"/>
        <x:v>1.9163027965</x:v>
      </x:c>
      <x:c r="L232" s="22" t="n">
        <x:v>0.41104539641944</x:v>
      </x:c>
      <x:c r="M232" s="22" t="n">
        <x:v>0.34697246112414</x:v>
      </x:c>
      <x:c r="N232" s="22" t="n">
        <x:v>0.42523364485981</x:v>
      </x:c>
      <x:c r="O232" s="22" t="n">
        <x:v>0.38654828718184</x:v>
      </x:c>
      <x:c r="P232" s="23" t="n">
        <x:v>0.18648326675987</x:v>
      </x:c>
      <x:c r="Q232" s="23" t="n">
        <x:v>0.18648326675987</x:v>
      </x:c>
      <x:c r="R232" s="22" t="n">
        <x:v>0.19456644538097</x:v>
      </x:c>
      <x:c r="S232" s="22" t="n">
        <x:v>0.19456644538097</x:v>
      </x:c>
      <x:c r="T232" s="20" t="n">
        <x:v>1.27341097704116</x:v>
      </x:c>
      <x:c r="U232" s="18" t="n">
        <x:f aca="0"/>
        <x:v>1.4297</x:v>
      </x:c>
      <x:c r="V232" s="18" t="n">
        <x:f aca="0"/>
        <x:v>1.3884</x:v>
      </x:c>
      <x:c r="W232" s="76" t="n">
        <x:f>'2080回测'!$O$13*G232/$G$4+'2080回测'!$O$14*H232/$H$4+'2080回测'!$O$15*I232/$I$4+'2080回测'!$O$16*J232/$J$4+'2080回测'!$O$17*K232/$K$4</x:f>
        <x:v>1.0681166164029319</x:v>
      </x:c>
    </x:row>
    <x:row r="233" ht="13.800000190734863" hidden="0">
      <x:c r="A233" s="15" t="n">
        <x:v>44179</x:v>
      </x:c>
      <x:c r="B233" s="21" t="n">
        <x:v>76.304481276857</x:v>
      </x:c>
      <x:c r="C233" s="21" t="n">
        <x:v>32.406356413167</x:v>
      </x:c>
      <x:c r="D233" s="21" t="n">
        <x:v>36.692307692308</x:v>
      </x:c>
      <x:c r="E233" s="21" t="n">
        <x:v>49.208984375</x:v>
      </x:c>
      <x:c r="F233" s="17" t="n">
        <x:v>1.48653032439333</x:v>
      </x:c>
      <x:c r="G233" s="18" t="n">
        <x:f aca="0"/>
        <x:v>1.1951</x:v>
      </x:c>
      <x:c r="H233" s="18" t="n">
        <x:f aca="0"/>
        <x:v>2.0500740741</x:v>
      </x:c>
      <x:c r="I233" s="18" t="n">
        <x:f aca="0"/>
        <x:v>2325.94</x:v>
      </x:c>
      <x:c r="J233" s="18" t="n">
        <x:f aca="0"/>
        <x:v>5.8474960186</x:v>
      </x:c>
      <x:c r="K233" s="18" t="n">
        <x:f aca="0"/>
        <x:v>1.9193317261</x:v>
      </x:c>
      <x:c r="L233" s="22" t="n">
        <x:v>0.39777813299233</x:v>
      </x:c>
      <x:c r="M233" s="22" t="n">
        <x:v>0.33585266267049</x:v>
      </x:c>
      <x:c r="N233" s="22" t="n">
        <x:v>0.4027078840163</x:v>
      </x:c>
      <x:c r="O233" s="22" t="n">
        <x:v>0.36652986013306</x:v>
      </x:c>
      <x:c r="P233" s="23" t="n">
        <x:v>0.16727152506551</x:v>
      </x:c>
      <x:c r="Q233" s="23" t="n">
        <x:v>0.16727152506551</x:v>
      </x:c>
      <x:c r="R233" s="22" t="n">
        <x:v>0.17493811319304</x:v>
      </x:c>
      <x:c r="S233" s="22" t="n">
        <x:v>0.17493811319304</x:v>
      </x:c>
      <x:c r="T233" s="20" t="n">
        <x:v>1.2848846733324337</x:v>
      </x:c>
      <x:c r="U233" s="18" t="n">
        <x:f aca="0"/>
        <x:v>1.43</x:v>
      </x:c>
      <x:c r="V233" s="18" t="n">
        <x:f aca="0"/>
        <x:v>1.3847</x:v>
      </x:c>
      <x:c r="W233" s="76" t="n">
        <x:f>'2080回测'!$O$13*G233/$G$4+'2080回测'!$O$14*H233/$H$4+'2080回测'!$O$15*I233/$I$4+'2080回测'!$O$16*J233/$J$4+'2080回测'!$O$17*K233/$K$4</x:f>
        <x:v>1.0634749154272545</x:v>
      </x:c>
    </x:row>
    <x:row r="234" ht="13.800000190734863" hidden="0">
      <x:c r="A234" s="15" t="n">
        <x:v>44180</x:v>
      </x:c>
      <x:c r="B234" s="21" t="n">
        <x:v>77.777777777778</x:v>
      </x:c>
      <x:c r="C234" s="21" t="n">
        <x:v>32.860385925085</x:v>
      </x:c>
      <x:c r="D234" s="21" t="n">
        <x:v>38</x:v>
      </x:c>
      <x:c r="E234" s="21" t="n">
        <x:v>50.390625</x:v>
      </x:c>
      <x:c r="F234" s="17" t="n">
        <x:v>1.49757197175716</x:v>
      </x:c>
      <x:c r="G234" s="18" t="n">
        <x:f aca="0"/>
        <x:v>1.1922</x:v>
      </x:c>
      <x:c r="H234" s="18" t="n">
        <x:f aca="0"/>
        <x:v>2.0445925926</x:v>
      </x:c>
      <x:c r="I234" s="18" t="n">
        <x:f aca="0"/>
        <x:v>2311.8</x:v>
      </x:c>
      <x:c r="J234" s="18" t="n">
        <x:f aca="0"/>
        <x:v>5.8520643749</x:v>
      </x:c>
      <x:c r="K234" s="18" t="n">
        <x:f aca="0"/>
        <x:v>1.9223606557</x:v>
      </x:c>
      <x:c r="L234" s="22" t="n">
        <x:v>0.41088554987212</x:v>
      </x:c>
      <x:c r="M234" s="22" t="n">
        <x:v>0.34514811919034</x:v>
      </x:c>
      <x:c r="N234" s="22" t="n">
        <x:v>0.41708602923556</x:v>
      </x:c>
      <x:c r="O234" s="22" t="n">
        <x:v>0.37256051603237</x:v>
      </x:c>
      <x:c r="P234" s="23" t="n">
        <x:v>0.18138622494244</x:v>
      </x:c>
      <x:c r="Q234" s="23" t="n">
        <x:v>0.18138622494244</x:v>
      </x:c>
      <x:c r="R234" s="22" t="n">
        <x:v>0.1853123612221</x:v>
      </x:c>
      <x:c r="S234" s="22" t="n">
        <x:v>0.1853123612221</x:v>
      </x:c>
      <x:c r="T234" s="20" t="n">
        <x:v>1.2880671336211162</x:v>
      </x:c>
      <x:c r="U234" s="18" t="n">
        <x:f aca="0"/>
        <x:v>1.4305</x:v>
      </x:c>
      <x:c r="V234" s="18" t="n">
        <x:f aca="0"/>
        <x:v>1.3958</x:v>
      </x:c>
      <x:c r="W234" s="76" t="n">
        <x:f>'2080回测'!$O$13*G234/$G$4+'2080回测'!$O$14*H234/$H$4+'2080回测'!$O$15*I234/$I$4+'2080回测'!$O$16*J234/$J$4+'2080回测'!$O$17*K234/$K$4</x:f>
        <x:v>1.061185820794763</x:v>
      </x:c>
    </x:row>
    <x:row r="235" ht="13.800000190734863" hidden="0">
      <x:c r="A235" s="15" t="n">
        <x:v>44181</x:v>
      </x:c>
      <x:c r="B235" s="21" t="n">
        <x:v>76.734192756292</x:v>
      </x:c>
      <x:c r="C235" s="21" t="n">
        <x:v>32.576617480136</x:v>
      </x:c>
      <x:c r="D235" s="21" t="n">
        <x:v>37.538461538462</x:v>
      </x:c>
      <x:c r="E235" s="21" t="n">
        <x:v>49.4140625</x:v>
      </x:c>
      <x:c r="F235" s="17" t="n">
        <x:v>1.49065833568723</x:v>
      </x:c>
      <x:c r="G235" s="18" t="n">
        <x:f aca="0"/>
        <x:v>1.1874</x:v>
      </x:c>
      <x:c r="H235" s="18" t="n">
        <x:f aca="0"/>
        <x:v>2.0369185185</x:v>
      </x:c>
      <x:c r="I235" s="18" t="n">
        <x:f aca="0"/>
        <x:v>2326.46</x:v>
      </x:c>
      <x:c r="J235" s="18" t="n">
        <x:f aca="0"/>
        <x:v>5.8337909498</x:v>
      </x:c>
      <x:c r="K235" s="18" t="n">
        <x:f aca="0"/>
        <x:v>1.9213510125</x:v>
      </x:c>
      <x:c r="L235" s="22" t="n">
        <x:v>0.41472186700767</x:v>
      </x:c>
      <x:c r="M235" s="22" t="n">
        <x:v>0.34775432195291</x:v>
      </x:c>
      <x:c r="N235" s="22" t="n">
        <x:v>0.42559309849029</x:v>
      </x:c>
      <x:c r="O235" s="22" t="n">
        <x:v>0.37766982165304</x:v>
      </x:c>
      <x:c r="P235" s="23" t="n">
        <x:v>0.18492256108415</x:v>
      </x:c>
      <x:c r="Q235" s="23" t="n">
        <x:v>0.18492256108415</x:v>
      </x:c>
      <x:c r="R235" s="22" t="n">
        <x:v>0.18447641884836</x:v>
      </x:c>
      <x:c r="S235" s="22" t="n">
        <x:v>0.18447641884836</x:v>
      </x:c>
      <x:c r="T235" s="20" t="n">
        <x:v>1.2815295245770975</x:v>
      </x:c>
      <x:c r="U235" s="18" t="n">
        <x:f aca="0"/>
        <x:v>1.4312</x:v>
      </x:c>
      <x:c r="V235" s="18" t="n">
        <x:f aca="0"/>
        <x:v>1.4026</x:v>
      </x:c>
      <x:c r="W235" s="76" t="n">
        <x:f>'2080回测'!$O$13*G235/$G$4+'2080回测'!$O$14*H235/$H$4+'2080回测'!$O$15*I235/$I$4+'2080回测'!$O$16*J235/$J$4+'2080回测'!$O$17*K235/$K$4</x:f>
        <x:v>1.0591468451913637</x:v>
      </x:c>
    </x:row>
    <x:row r="236" ht="13.800000190734863" hidden="0">
      <x:c r="A236" s="15" t="n">
        <x:v>44182</x:v>
      </x:c>
      <x:c r="B236" s="21" t="n">
        <x:v>76.550030693677</x:v>
      </x:c>
      <x:c r="C236" s="21" t="n">
        <x:v>33.030646992054</x:v>
      </x:c>
      <x:c r="D236" s="21" t="n">
        <x:v>37.769230769231</x:v>
      </x:c>
      <x:c r="E236" s="21" t="n">
        <x:v>50.8984375</x:v>
      </x:c>
      <x:c r="F236" s="17" t="n">
        <x:v>1.49562086488741</x:v>
      </x:c>
      <x:c r="G236" s="18" t="n">
        <x:f aca="0"/>
        <x:v>1.1944</x:v>
      </x:c>
      <x:c r="H236" s="18" t="n">
        <x:f aca="0"/>
        <x:v>2.0566518519</x:v>
      </x:c>
      <x:c r="I236" s="18" t="n">
        <x:f aca="0"/>
        <x:v>2328.88</x:v>
      </x:c>
      <x:c r="J236" s="18" t="n">
        <x:f aca="0"/>
        <x:v>5.8520643749</x:v>
      </x:c>
      <x:c r="K236" s="18" t="n">
        <x:f aca="0"/>
        <x:v>1.9324570878</x:v>
      </x:c>
      <x:c r="L236" s="22" t="n">
        <x:v>0.42023657289003</x:v>
      </x:c>
      <x:c r="M236" s="22" t="n">
        <x:v>0.35279298062723</x:v>
      </x:c>
      <x:c r="N236" s="22" t="n">
        <x:v>0.421639108555</x:v>
      </x:c>
      <x:c r="O236" s="22" t="n">
        <x:v>0.37264427513458</x:v>
      </x:c>
      <x:c r="P236" s="23" t="n">
        <x:v>0.17537697369496</x:v>
      </x:c>
      <x:c r="Q236" s="23" t="n">
        <x:v>0.17537697369496</x:v>
      </x:c>
      <x:c r="R236" s="22" t="n">
        <x:v>0.16708465601001</x:v>
      </x:c>
      <x:c r="S236" s="22" t="n">
        <x:v>0.16708465601001</x:v>
      </x:c>
      <x:c r="T236" s="20" t="n">
        <x:v>1.2951515751521225</x:v>
      </x:c>
      <x:c r="U236" s="18" t="n">
        <x:f aca="0"/>
        <x:v>1.4313</x:v>
      </x:c>
      <x:c r="V236" s="18" t="n">
        <x:f aca="0"/>
        <x:v>1.4137</x:v>
      </x:c>
      <x:c r="W236" s="76" t="n">
        <x:f>'2080回测'!$O$13*G236/$G$4+'2080回测'!$O$14*H236/$H$4+'2080回测'!$O$15*I236/$I$4+'2080回测'!$O$16*J236/$J$4+'2080回测'!$O$17*K236/$K$4</x:f>
        <x:v>1.065545127889723</x:v>
      </x:c>
    </x:row>
    <x:row r="237" ht="13.800000190734863" hidden="0">
      <x:c r="A237" s="15" t="n">
        <x:v>44183</x:v>
      </x:c>
      <x:c r="B237" s="21" t="n">
        <x:v>77.777777777778</x:v>
      </x:c>
      <x:c r="C237" s="21" t="n">
        <x:v>32.973893303065</x:v>
      </x:c>
      <x:c r="D237" s="21" t="n">
        <x:v>37.615384615385</x:v>
      </x:c>
      <x:c r="E237" s="21" t="n">
        <x:v>52.392578125</x:v>
      </x:c>
      <x:c r="F237" s="17" t="n">
        <x:v>1.50189908455307</x:v>
      </x:c>
      <x:c r="G237" s="18" t="n">
        <x:f aca="0"/>
        <x:v>1.2018</x:v>
      </x:c>
      <x:c r="H237" s="18" t="n">
        <x:f aca="0"/>
        <x:v>2.0643259259</x:v>
      </x:c>
      <x:c r="I237" s="18" t="n">
        <x:f aca="0"/>
        <x:v>2338.23</x:v>
      </x:c>
      <x:c r="J237" s="18" t="n">
        <x:f aca="0"/>
        <x:v>5.8840428687</x:v>
      </x:c>
      <x:c r="K237" s="18" t="n">
        <x:f aca="0"/>
        <x:v>1.9304378014</x:v>
      </x:c>
      <x:c r="L237" s="22" t="n">
        <x:v>0.43789961636829</x:v>
      </x:c>
      <x:c r="M237" s="22" t="n">
        <x:v>0.37077577968899</x:v>
      </x:c>
      <x:c r="N237" s="22" t="n">
        <x:v>0.43781452192667</x:v>
      </x:c>
      <x:c r="O237" s="22" t="n">
        <x:v>0.38922857868407</x:v>
      </x:c>
      <x:c r="P237" s="23" t="n">
        <x:v>0.18516624564647</x:v>
      </x:c>
      <x:c r="Q237" s="23" t="n">
        <x:v>0.18516624564647</x:v>
      </x:c>
      <x:c r="R237" s="22" t="n">
        <x:v>0.17758080662801</x:v>
      </x:c>
      <x:c r="S237" s="22" t="n">
        <x:v>0.17758080662801</x:v>
      </x:c>
      <x:c r="T237" s="20" t="n">
        <x:v>1.290567949598795</x:v>
      </x:c>
      <x:c r="U237" s="18" t="n">
        <x:f aca="0"/>
        <x:v>1.4316</x:v>
      </x:c>
      <x:c r="V237" s="18" t="n">
        <x:f aca="0"/>
        <x:v>1.4205</x:v>
      </x:c>
      <x:c r="W237" s="76" t="n">
        <x:f>'2080回测'!$O$13*G237/$G$4+'2080回测'!$O$14*H237/$H$4+'2080回测'!$O$15*I237/$I$4+'2080回测'!$O$16*J237/$J$4+'2080回测'!$O$17*K237/$K$4</x:f>
        <x:v>1.0699300500912332</x:v>
      </x:c>
    </x:row>
    <x:row r="238" ht="13.800000190734863" hidden="0">
      <x:c r="A238" s="15" t="n">
        <x:v>44186</x:v>
      </x:c>
      <x:c r="B238" s="21" t="n">
        <x:v>79.066912216083</x:v>
      </x:c>
      <x:c r="C238" s="21" t="n">
        <x:v>36.606129398411</x:v>
      </x:c>
      <x:c r="D238" s="21" t="n">
        <x:v>40.769230769231</x:v>
      </x:c>
      <x:c r="E238" s="21" t="n">
        <x:v>57.294921875</x:v>
      </x:c>
      <x:c r="F238" s="17" t="n">
        <x:v>1.53434298564681</x:v>
      </x:c>
      <x:c r="G238" s="18" t="n">
        <x:f aca="0"/>
        <x:v>1.2003</x:v>
      </x:c>
      <x:c r="H238" s="18" t="n">
        <x:f aca="0"/>
        <x:v>2.0698074074</x:v>
      </x:c>
      <x:c r="I238" s="18" t="n">
        <x:f aca="0"/>
        <x:v>2317.57</x:v>
      </x:c>
      <x:c r="J238" s="18" t="n">
        <x:f aca="0"/>
        <x:v>5.9023162938</x:v>
      </x:c>
      <x:c r="K238" s="18" t="n">
        <x:f aca="0"/>
        <x:v>1.948611379</x:v>
      </x:c>
      <x:c r="L238" s="22" t="n">
        <x:v>0.43430306905371</x:v>
      </x:c>
      <x:c r="M238" s="22" t="n">
        <x:v>0.36643210841803</x:v>
      </x:c>
      <x:c r="N238" s="22" t="n">
        <x:v>0.43170381020848</x:v>
      </x:c>
      <x:c r="O238" s="22" t="n">
        <x:v>0.3848731049833</x:v>
      </x:c>
      <x:c r="P238" s="23" t="n">
        <x:v>0.18077324132981</x:v>
      </x:c>
      <x:c r="Q238" s="23" t="n">
        <x:v>0.18077324132981</x:v>
      </x:c>
      <x:c r="R238" s="22" t="n">
        <x:v>0.17284251073361</x:v>
      </x:c>
      <x:c r="S238" s="22" t="n">
        <x:v>0.17284251073361</x:v>
      </x:c>
      <x:c r="T238" s="20" t="n">
        <x:v>1.3092282091807261</x:v>
      </x:c>
      <x:c r="U238" s="18" t="n">
        <x:f aca="0"/>
        <x:v>1.4329</x:v>
      </x:c>
      <x:c r="V238" s="18" t="n">
        <x:f aca="0"/>
        <x:v>1.4405</x:v>
      </x:c>
      <x:c r="W238" s="76" t="n">
        <x:f>'2080回测'!$O$13*G238/$G$4+'2080回测'!$O$14*H238/$H$4+'2080回测'!$O$15*I238/$I$4+'2080回测'!$O$16*J238/$J$4+'2080回测'!$O$17*K238/$K$4</x:f>
        <x:v>1.0707038323050855</x:v>
      </x:c>
    </x:row>
    <x:row r="239" ht="13.800000190734863" hidden="0">
      <x:c r="A239" s="15" t="n">
        <x:v>44187</x:v>
      </x:c>
      <x:c r="B239" s="21" t="n">
        <x:v>74.585635359116</x:v>
      </x:c>
      <x:c r="C239" s="21" t="n">
        <x:v>33.654937570942</x:v>
      </x:c>
      <x:c r="D239" s="21" t="n">
        <x:v>36.615384615385</x:v>
      </x:c>
      <x:c r="E239" s="21" t="n">
        <x:v>54.580078125</x:v>
      </x:c>
      <x:c r="F239" s="17" t="n">
        <x:v>1.49859008917611</x:v>
      </x:c>
      <x:c r="G239" s="18" t="n">
        <x:f aca="0"/>
        <x:v>1.1749</x:v>
      </x:c>
      <x:c r="H239" s="18" t="n">
        <x:f aca="0"/>
        <x:v>2.0270518519</x:v>
      </x:c>
      <x:c r="I239" s="18" t="n">
        <x:f aca="0"/>
        <x:v>2293.18</x:v>
      </x:c>
      <x:c r="J239" s="18" t="n">
        <x:f aca="0"/>
        <x:v>5.8018124559</x:v>
      </x:c>
      <x:c r="K239" s="18" t="n">
        <x:f aca="0"/>
        <x:v>1.9173124397</x:v>
      </x:c>
      <x:c r="L239" s="22" t="n">
        <x:v>0.44820971867008</x:v>
      </x:c>
      <x:c r="M239" s="22" t="n">
        <x:v>0.3803318564851</x:v>
      </x:c>
      <x:c r="N239" s="22" t="n">
        <x:v>0.46022046489336</x:v>
      </x:c>
      <x:c r="O239" s="22" t="n">
        <x:v>0.40773934166157</x:v>
      </x:c>
      <x:c r="P239" s="23" t="n">
        <x:v>0.20200264665218</x:v>
      </x:c>
      <x:c r="Q239" s="23" t="n">
        <x:v>0.20200264665218</x:v>
      </x:c>
      <x:c r="R239" s="22" t="n">
        <x:v>0.18665949921567</x:v>
      </x:c>
      <x:c r="S239" s="22" t="n">
        <x:v>0.18665949921567</x:v>
      </x:c>
      <x:c r="T239" s="20" t="n">
        <x:v>1.2848924438655038</x:v>
      </x:c>
      <x:c r="U239" s="18" t="n">
        <x:f aca="0"/>
        <x:v>1.4348</x:v>
      </x:c>
      <x:c r="V239" s="18" t="n">
        <x:f aca="0"/>
        <x:v>1.4202</x:v>
      </x:c>
      <x:c r="W239" s="76" t="n">
        <x:f>'2080回测'!$O$13*G239/$G$4+'2080回测'!$O$14*H239/$H$4+'2080回测'!$O$15*I239/$I$4+'2080回测'!$O$16*J239/$J$4+'2080回测'!$O$17*K239/$K$4</x:f>
        <x:v>1.051018362709719</x:v>
      </x:c>
    </x:row>
    <x:row r="240" ht="13.800000190734863" hidden="0">
      <x:c r="A240" s="15" t="n">
        <x:v>44188</x:v>
      </x:c>
      <x:c r="B240" s="21" t="n">
        <x:v>76.979742173112</x:v>
      </x:c>
      <x:c r="C240" s="21" t="n">
        <x:v>35.641316685585</x:v>
      </x:c>
      <x:c r="D240" s="21" t="n">
        <x:v>38.230769230769</x:v>
      </x:c>
      <x:c r="E240" s="21" t="n">
        <x:v>58.359375</x:v>
      </x:c>
      <x:c r="F240" s="17" t="n">
        <x:v>1.52302800772366</x:v>
      </x:c>
      <x:c r="G240" s="18" t="n">
        <x:f aca="0"/>
        <x:v>1.1748</x:v>
      </x:c>
      <x:c r="H240" s="18" t="n">
        <x:f aca="0"/>
        <x:v>2.0281481481</x:v>
      </x:c>
      <x:c r="I240" s="18" t="n">
        <x:f aca="0"/>
        <x:v>2286.42</x:v>
      </x:c>
      <x:c r="J240" s="18" t="n">
        <x:f aca="0"/>
        <x:v>5.8018124559</x:v>
      </x:c>
      <x:c r="K240" s="18" t="n">
        <x:f aca="0"/>
        <x:v>1.9304378014</x:v>
      </x:c>
      <x:c r="L240" s="22" t="n">
        <x:v>0.42575127877238</x:v>
      </x:c>
      <x:c r="M240" s="22" t="n">
        <x:v>0.36113282946747</x:v>
      </x:c>
      <x:c r="N240" s="22" t="n">
        <x:v>0.42763000239636</x:v>
      </x:c>
      <x:c r="O240" s="22" t="n">
        <x:v>0.3816902588678</x:v>
      </x:c>
      <x:c r="P240" s="23" t="n">
        <x:v>0.17656378182059</x:v>
      </x:c>
      <x:c r="Q240" s="23" t="n">
        <x:v>0.17656378182059</x:v>
      </x:c>
      <x:c r="R240" s="22" t="n">
        <x:v>0.16490380888942</x:v>
      </x:c>
      <x:c r="S240" s="22" t="n">
        <x:v>0.16490380888942</x:v>
      </x:c>
      <x:c r="T240" s="20" t="n">
        <x:v>1.2952774027090261</x:v>
      </x:c>
      <x:c r="U240" s="18" t="n">
        <x:f aca="0"/>
        <x:v>1.4356</x:v>
      </x:c>
      <x:c r="V240" s="18" t="n">
        <x:f aca="0"/>
        <x:v>1.4188</x:v>
      </x:c>
      <x:c r="W240" s="76" t="n">
        <x:f>'2080回测'!$O$13*G240/$G$4+'2080回测'!$O$14*H240/$H$4+'2080回测'!$O$15*I240/$I$4+'2080回测'!$O$16*J240/$J$4+'2080回测'!$O$17*K240/$K$4</x:f>
        <x:v>1.0516535898428996</x:v>
      </x:c>
    </x:row>
    <x:row r="241" ht="13.800000190734863" hidden="0">
      <x:c r="A241" s="15" t="n">
        <x:v>44189</x:v>
      </x:c>
      <x:c r="B241" s="21" t="n">
        <x:v>74.892572130141</x:v>
      </x:c>
      <x:c r="C241" s="21" t="n">
        <x:v>34.846765039728</x:v>
      </x:c>
      <x:c r="D241" s="21" t="n">
        <x:v>38.384615384615</x:v>
      </x:c>
      <x:c r="E241" s="21" t="n">
        <x:v>57.32421875</x:v>
      </x:c>
      <x:c r="F241" s="17" t="n">
        <x:v>1.51362042826121</x:v>
      </x:c>
      <x:c r="G241" s="18" t="n">
        <x:f aca="0"/>
        <x:v>1.1669</x:v>
      </x:c>
      <x:c r="H241" s="18" t="n">
        <x:f aca="0"/>
        <x:v>2.0106074074</x:v>
      </x:c>
      <x:c r="I241" s="18" t="n">
        <x:f aca="0"/>
        <x:v>2304.5</x:v>
      </x:c>
      <x:c r="J241" s="18" t="n">
        <x:f aca="0"/>
        <x:v>5.7424238245</x:v>
      </x:c>
      <x:c r="K241" s="18" t="n">
        <x:f aca="0"/>
        <x:v>1.9132738669</x:v>
      </x:c>
      <x:c r="L241" s="22" t="n">
        <x:v>0.43853900255754</x:v>
      </x:c>
      <x:c r="M241" s="22" t="n">
        <x:v>0.37155764051777</x:v>
      </x:c>
      <x:c r="N241" s="22" t="n">
        <x:v>0.44416486939851</x:v>
      </x:c>
      <x:c r="O241" s="22" t="n">
        <x:v>0.39182511100693</x:v>
      </x:c>
      <x:c r="P241" s="23" t="n">
        <x:v>0.1857739840953</x:v>
      </x:c>
      <x:c r="Q241" s="23" t="n">
        <x:v>0.1857739840953</x:v>
      </x:c>
      <x:c r="R241" s="22" t="n">
        <x:v>0.17229231500043</x:v>
      </x:c>
      <x:c r="S241" s="22" t="n">
        <x:v>0.17229231500043</x:v>
      </x:c>
      <x:c r="T241" s="20" t="n">
        <x:v>1.279255495815614</x:v>
      </x:c>
      <x:c r="U241" s="18" t="n">
        <x:f aca="0"/>
        <x:v>1.4356</x:v>
      </x:c>
      <x:c r="V241" s="18" t="n">
        <x:f aca="0"/>
        <x:v>1.42</x:v>
      </x:c>
      <x:c r="W241" s="76" t="n">
        <x:f>'2080回测'!$O$13*G241/$G$4+'2080回测'!$O$14*H241/$H$4+'2080回测'!$O$15*I241/$I$4+'2080回测'!$O$16*J241/$J$4+'2080回测'!$O$17*K241/$K$4</x:f>
        <x:v>1.045425998790723</x:v>
      </x:c>
    </x:row>
    <x:row r="242" ht="13.800000190734863" hidden="0">
      <x:c r="A242" s="15" t="n">
        <x:v>44190</x:v>
      </x:c>
      <x:c r="B242" s="21" t="n">
        <x:v>77.163904235727</x:v>
      </x:c>
      <x:c r="C242" s="21" t="n">
        <x:v>35.811577752554</x:v>
      </x:c>
      <x:c r="D242" s="21" t="n">
        <x:v>41.076923076923</x:v>
      </x:c>
      <x:c r="E242" s="21" t="n">
        <x:v>60.80078125</x:v>
      </x:c>
      <x:c r="F242" s="17" t="n">
        <x:v>1.53713296578801</x:v>
      </x:c>
      <x:c r="G242" s="18" t="n">
        <x:f aca="0"/>
        <x:v>1.1741</x:v>
      </x:c>
      <x:c r="H242" s="18" t="n">
        <x:f aca="0"/>
        <x:v>2.023762963</x:v>
      </x:c>
      <x:c r="I242" s="18" t="n">
        <x:f aca="0"/>
        <x:v>2304.5</x:v>
      </x:c>
      <x:c r="J242" s="18" t="n">
        <x:f aca="0"/>
        <x:v>5.7926757434</x:v>
      </x:c>
      <x:c r="K242" s="18" t="n">
        <x:f aca="0"/>
        <x:v>1.9263992285</x:v>
      </x:c>
      <x:c r="L242" s="22" t="n">
        <x:v>0.43877877237852</x:v>
      </x:c>
      <x:c r="M242" s="22" t="n">
        <x:v>0.36982017200938</x:v>
      </x:c>
      <x:c r="N242" s="22" t="n">
        <x:v>0.42439491972202</x:v>
      </x:c>
      <x:c r="O242" s="22" t="n">
        <x:v>0.37197420223973</x:v>
      </x:c>
      <x:c r="P242" s="23" t="n">
        <x:v>0.16692785905886</x:v>
      </x:c>
      <x:c r="Q242" s="23" t="n">
        <x:v>0.16692785905886</x:v>
      </x:c>
      <x:c r="R242" s="22" t="n">
        <x:v>0.14761009102877</x:v>
      </x:c>
      <x:c r="S242" s="22" t="n">
        <x:v>0.14761009102877</x:v>
      </x:c>
      <x:c r="T242" s="20" t="n">
        <x:v>1.29150484769093</x:v>
      </x:c>
      <x:c r="U242" s="18" t="n">
        <x:f aca="0"/>
        <x:v>1.4364</x:v>
      </x:c>
      <x:c r="V242" s="18" t="n">
        <x:f aca="0"/>
        <x:v>1.4264</x:v>
      </x:c>
      <x:c r="W242" s="76" t="n">
        <x:f>'2080回测'!$O$13*G242/$G$4+'2080回测'!$O$14*H242/$H$4+'2080回测'!$O$15*I242/$I$4+'2080回测'!$O$16*J242/$J$4+'2080回测'!$O$17*K242/$K$4</x:f>
        <x:v>1.0514656667196824</x:v>
      </x:c>
    </x:row>
    <x:row r="243" ht="13.800000190734863" hidden="0">
      <x:c r="A243" s="15" t="n">
        <x:v>44193</x:v>
      </x:c>
      <x:c r="B243" s="21" t="n">
        <x:v>76.120319214242</x:v>
      </x:c>
      <x:c r="C243" s="21" t="n">
        <x:v>35.357548240636</x:v>
      </x:c>
      <x:c r="D243" s="21" t="n">
        <x:v>40.615384615385</x:v>
      </x:c>
      <x:c r="E243" s="21" t="n">
        <x:v>59.521484375</x:v>
      </x:c>
      <x:c r="F243" s="17" t="n">
        <x:v>1.52903684111316</x:v>
      </x:c>
      <x:c r="G243" s="18" t="n">
        <x:f aca="0"/>
        <x:v>1.1705</x:v>
      </x:c>
      <x:c r="H243" s="18" t="n">
        <x:f aca="0"/>
        <x:v>2.0106074074</x:v>
      </x:c>
      <x:c r="I243" s="18" t="n">
        <x:f aca="0"/>
        <x:v>2341.6</x:v>
      </x:c>
      <x:c r="J243" s="18" t="n">
        <x:f aca="0"/>
        <x:v>5.7744023184</x:v>
      </x:c>
      <x:c r="K243" s="18" t="n">
        <x:f aca="0"/>
        <x:v>1.9082256509</x:v>
      </x:c>
      <x:c r="L243" s="22" t="n">
        <x:v>0.451726342711</x:v>
      </x:c>
      <x:c r="M243" s="22" t="n">
        <x:v>0.37911562852923</x:v>
      </x:c>
      <x:c r="N243" s="22" t="n">
        <x:v>0.44368559789121</x:v>
      </x:c>
      <x:c r="O243" s="22" t="n">
        <x:v>0.38780467379216</x:v>
      </x:c>
      <x:c r="P243" s="23" t="n">
        <x:v>0.178594576321</x:v>
      </x:c>
      <x:c r="Q243" s="23" t="n">
        <x:v>0.178594576321</x:v>
      </x:c>
      <x:c r="R243" s="22" t="n">
        <x:v>0.15625869298092</x:v>
      </x:c>
      <x:c r="S243" s="22" t="n">
        <x:v>0.15625869298092</x:v>
      </x:c>
      <x:c r="T243" s="20" t="n">
        <x:v>1.28582927973512</x:v>
      </x:c>
      <x:c r="U243" s="18" t="n">
        <x:f aca="0"/>
        <x:v>1.4377</x:v>
      </x:c>
      <x:c r="V243" s="18" t="n">
        <x:f aca="0"/>
        <x:v>1.4252</x:v>
      </x:c>
      <x:c r="W243" s="76" t="n">
        <x:f>'2080回测'!$O$13*G243/$G$4+'2080回测'!$O$14*H243/$H$4+'2080回测'!$O$15*I243/$I$4+'2080回测'!$O$16*J243/$J$4+'2080回测'!$O$17*K243/$K$4</x:f>
        <x:v>1.049129949878359</x:v>
      </x:c>
    </x:row>
    <x:row r="244" ht="13.800000190734863" hidden="0">
      <x:c r="A244" s="15" t="n">
        <x:v>44194</x:v>
      </x:c>
      <x:c r="B244" s="21" t="n">
        <x:v>73.971761817066</x:v>
      </x:c>
      <x:c r="C244" s="21" t="n">
        <x:v>33.938706015891</x:v>
      </x:c>
      <x:c r="D244" s="21" t="n">
        <x:v>40.307692307692</x:v>
      </x:c>
      <x:c r="E244" s="21" t="n">
        <x:v>57.333984375</x:v>
      </x:c>
      <x:c r="F244" s="17" t="n">
        <x:v>1.51388036128912</x:v>
      </x:c>
      <x:c r="G244" s="18" t="n">
        <x:f aca="0"/>
        <x:v>1.1658</x:v>
      </x:c>
      <x:c r="H244" s="18" t="n">
        <x:f aca="0"/>
        <x:v>1.994162963</x:v>
      </x:c>
      <x:c r="I244" s="18" t="n">
        <x:f aca="0"/>
        <x:v>2337.26</x:v>
      </x:c>
      <x:c r="J244" s="18" t="n">
        <x:f aca="0"/>
        <x:v>5.7424238245</x:v>
      </x:c>
      <x:c r="K244" s="18" t="n">
        <x:f aca="0"/>
        <x:v>1.9051967213</x:v>
      </x:c>
      <x:c r="L244" s="22" t="n">
        <x:v>0.45947890025575</x:v>
      </x:c>
      <x:c r="M244" s="22" t="n">
        <x:v>0.38719485709322</x:v>
      </x:c>
      <x:c r="N244" s="22" t="n">
        <x:v>0.43374071411455</x:v>
      </x:c>
      <x:c r="O244" s="22" t="n">
        <x:v>0.37892620826336</x:v>
      </x:c>
      <x:c r="P244" s="23" t="n">
        <x:v>0.17108545970538</x:v>
      </x:c>
      <x:c r="Q244" s="23" t="n">
        <x:v>0.17108545970538</x:v>
      </x:c>
      <x:c r="R244" s="22" t="n">
        <x:v>0.14256131937166</x:v>
      </x:c>
      <x:c r="S244" s="22" t="n">
        <x:v>0.14256131937166</x:v>
      </x:c>
      <x:c r="T244" s="20" t="n">
        <x:v>1.2770187266728474</x:v>
      </x:c>
      <x:c r="U244" s="18" t="n">
        <x:f aca="0"/>
        <x:v>1.4384</x:v>
      </x:c>
      <x:c r="V244" s="18" t="n">
        <x:f aca="0"/>
        <x:v>1.4211</x:v>
      </x:c>
      <x:c r="W244" s="76" t="n">
        <x:f>'2080回测'!$O$13*G244/$G$4+'2080回测'!$O$14*H244/$H$4+'2080回测'!$O$15*I244/$I$4+'2080回测'!$O$16*J244/$J$4+'2080回测'!$O$17*K244/$K$4</x:f>
        <x:v>1.0440580459757884</x:v>
      </x:c>
    </x:row>
    <x:row r="245" ht="13.800000190734863" hidden="0">
      <x:c r="A245" s="15" t="n">
        <x:v>44195</x:v>
      </x:c>
      <x:c r="B245" s="21" t="n">
        <x:v>76.181706568447</x:v>
      </x:c>
      <x:c r="C245" s="21" t="n">
        <x:v>37.173666288309</x:v>
      </x:c>
      <x:c r="D245" s="21" t="n">
        <x:v>40.846153846154</x:v>
      </x:c>
      <x:c r="E245" s="21" t="n">
        <x:v>59.814453125</x:v>
      </x:c>
      <x:c r="F245" s="17" t="n">
        <x:v>1.53503994956978</x:v>
      </x:c>
      <x:c r="G245" s="18" t="n">
        <x:f aca="0"/>
        <x:v>1.1691</x:v>
      </x:c>
      <x:c r="H245" s="18" t="n">
        <x:f aca="0"/>
        <x:v>2.0051259259</x:v>
      </x:c>
      <x:c r="I245" s="18" t="n">
        <x:f aca="0"/>
        <x:v>2341.96</x:v>
      </x:c>
      <x:c r="J245" s="18" t="n">
        <x:f aca="0"/>
        <x:v>5.7698339621</x:v>
      </x:c>
      <x:c r="K245" s="18" t="n">
        <x:f aca="0"/>
        <x:v>1.9193317261</x:v>
      </x:c>
      <x:c r="L245" s="22" t="n">
        <x:v>0.44980818414322</x:v>
      </x:c>
      <x:c r="M245" s="22" t="n">
        <x:v>0.37911562852923</x:v>
      </x:c>
      <x:c r="N245" s="22" t="n">
        <x:v>0.41984184040259</x:v>
      </x:c>
      <x:c r="O245" s="22" t="n">
        <x:v>0.3703827791434</x:v>
      </x:c>
      <x:c r="P245" s="23" t="n">
        <x:v>0.1635033778316</x:v>
      </x:c>
      <x:c r="Q245" s="23" t="n">
        <x:v>0.1635033778316</x:v>
      </x:c>
      <x:c r="R245" s="22" t="n">
        <x:v>0.13499731275057</x:v>
      </x:c>
      <x:c r="S245" s="22" t="n">
        <x:v>0.13499731275057</x:v>
      </x:c>
      <x:c r="T245" s="20" t="n">
        <x:v>1.2909082219608974</x:v>
      </x:c>
      <x:c r="U245" s="18" t="n">
        <x:f aca="0"/>
        <x:v>1.4398</x:v>
      </x:c>
      <x:c r="V245" s="18" t="n">
        <x:f aca="0"/>
        <x:v>1.4201</x:v>
      </x:c>
      <x:c r="W245" s="76" t="n">
        <x:f>'2080回测'!$O$13*G245/$G$4+'2080回测'!$O$14*H245/$H$4+'2080回测'!$O$15*I245/$I$4+'2080回测'!$O$16*J245/$J$4+'2080回测'!$O$17*K245/$K$4</x:f>
        <x:v>1.0485836330544933</x:v>
      </x:c>
    </x:row>
    <x:row r="246" ht="13.800000190734863" hidden="0">
      <x:c r="A246" s="15" t="n">
        <x:v>44196</x:v>
      </x:c>
      <x:c r="B246" s="21" t="n">
        <x:v>79.742173112339</x:v>
      </x:c>
      <x:c r="C246" s="21" t="n">
        <x:v>39.897843359818</x:v>
      </x:c>
      <x:c r="D246" s="21" t="n">
        <x:v>43.461538461538</x:v>
      </x:c>
      <x:c r="E246" s="21" t="n">
        <x:v>62.880859375</x:v>
      </x:c>
      <x:c r="F246" s="17" t="n">
        <x:v>1.56495603577174</x:v>
      </x:c>
      <x:c r="G246" s="18" t="n">
        <x:f aca="0"/>
        <x:v>1.1748</x:v>
      </x:c>
      <x:c r="H246" s="18" t="n">
        <x:f aca="0"/>
        <x:v>2.0193777778</x:v>
      </x:c>
      <x:c r="I246" s="18" t="n">
        <x:f aca="0"/>
        <x:v>2349.64</x:v>
      </x:c>
      <x:c r="J246" s="18" t="n">
        <x:f aca="0"/>
        <x:v>5.8292225935</x:v>
      </x:c>
      <x:c r="K246" s="18" t="n">
        <x:f aca="0"/>
        <x:v>1.9546692382</x:v>
      </x:c>
      <x:c r="L246" s="22" t="n">
        <x:v>0.47330562659847</x:v>
      </x:c>
      <x:c r="M246" s="22" t="n">
        <x:v>0.39927026322648</x:v>
      </x:c>
      <x:c r="N246" s="22" t="n">
        <x:v>0.44380541576803</x:v>
      </x:c>
      <x:c r="O246" s="22" t="n">
        <x:v>0.38973113329734</x:v>
      </x:c>
      <x:c r="P246" s="23" t="n">
        <x:v>0.17241598891187</x:v>
      </x:c>
      <x:c r="Q246" s="23" t="n">
        <x:v>0.17241598891187</x:v>
      </x:c>
      <x:c r="R246" s="22" t="n">
        <x:v>0.13816067948656</x:v>
      </x:c>
      <x:c r="S246" s="22" t="n">
        <x:v>0.13816067948656</x:v>
      </x:c>
      <x:c r="T246" s="20" t="n">
        <x:v>1.3136865569613714</x:v>
      </x:c>
      <x:c r="U246" s="18" t="n">
        <x:f aca="0"/>
        <x:v>1.4396</x:v>
      </x:c>
      <x:c r="V246" s="18" t="n">
        <x:f aca="0"/>
        <x:v>1.4199</x:v>
      </x:c>
      <x:c r="W246" s="76" t="n">
        <x:f>'2080回测'!$O$13*G246/$G$4+'2080回测'!$O$14*H246/$H$4+'2080回测'!$O$15*I246/$I$4+'2080回测'!$O$16*J246/$J$4+'2080回测'!$O$17*K246/$K$4</x:f>
        <x:v>1.0566414110360283</x:v>
      </x:c>
    </x:row>
    <x:row r="247" ht="13.800000190734863" hidden="0">
      <x:c r="A247" s="15" t="n">
        <x:v>44200</x:v>
      </x:c>
      <x:c r="B247" s="21" t="n">
        <x:v>84.898710865562</x:v>
      </x:c>
      <x:c r="C247" s="21" t="n">
        <x:v>44.72190692395</x:v>
      </x:c>
      <x:c r="D247" s="21" t="n">
        <x:v>44.538461538462</x:v>
      </x:c>
      <x:c r="E247" s="21" t="n">
        <x:v>68.046875</x:v>
      </x:c>
      <x:c r="F247" s="17" t="n">
        <x:v>1.60551488581994</x:v>
      </x:c>
      <x:c r="G247" s="18" t="n">
        <x:f aca="0"/>
        <x:v>1.1672</x:v>
      </x:c>
      <x:c r="H247" s="18" t="n">
        <x:f aca="0"/>
        <x:v>2.0259555556</x:v>
      </x:c>
      <x:c r="I247" s="18" t="n">
        <x:f aca="0"/>
        <x:v>2351.12</x:v>
      </x:c>
      <x:c r="J247" s="18" t="n">
        <x:f aca="0"/>
        <x:v>5.8383593061</x:v>
      </x:c>
      <x:c r="K247" s="18" t="n">
        <x:f aca="0"/>
        <x:v>1.9879874638</x:v>
      </x:c>
      <x:c r="L247" s="22" t="n">
        <x:v>0.50303708439898</x:v>
      </x:c>
      <x:c r="M247" s="22" t="n">
        <x:v>0.42533229085223</x:v>
      </x:c>
      <x:c r="N247" s="22" t="n">
        <x:v>0.4718427989456</x:v>
      </x:c>
      <x:c r="O247" s="22" t="n">
        <x:v>0.41368623845868</x:v>
      </x:c>
      <x:c r="P247" s="23" t="n">
        <x:v>0.19389870690546</x:v>
      </x:c>
      <x:c r="Q247" s="23" t="n">
        <x:v>0.19389870690546</x:v>
      </x:c>
      <x:c r="R247" s="22" t="n">
        <x:v>0.15389831461228</x:v>
      </x:c>
      <x:c r="S247" s="22" t="n">
        <x:v>0.15389831461228</x:v>
      </x:c>
      <x:c r="T247" s="20" t="n">
        <x:v>1.3351751145624688</x:v>
      </x:c>
      <x:c r="U247" s="18" t="n">
        <x:f aca="0"/>
        <x:v>1.4394</x:v>
      </x:c>
      <x:c r="V247" s="18" t="n">
        <x:f aca="0"/>
        <x:v>1.4476</x:v>
      </x:c>
      <x:c r="W247" s="76" t="n">
        <x:f>'2080回测'!$O$13*G247/$G$4+'2080回测'!$O$14*H247/$H$4+'2080回测'!$O$15*I247/$I$4+'2080回测'!$O$16*J247/$J$4+'2080回测'!$O$17*K247/$K$4</x:f>
        <x:v>1.0582341192760278</x:v>
      </x:c>
    </x:row>
    <x:row r="248" ht="13.800000190734863" hidden="0">
      <x:c r="A248" s="15" t="n">
        <x:v>44201</x:v>
      </x:c>
      <x:c r="B248" s="21" t="n">
        <x:v>87.170042971148</x:v>
      </x:c>
      <x:c r="C248" s="21" t="n">
        <x:v>47.843359818388</x:v>
      </x:c>
      <x:c r="D248" s="21" t="n">
        <x:v>47.307692307692</x:v>
      </x:c>
      <x:c r="E248" s="21" t="n">
        <x:v>72.44140625</x:v>
      </x:c>
      <x:c r="F248" s="17" t="n">
        <x:v>1.63690625336807</x:v>
      </x:c>
      <x:c r="G248" s="18" t="n">
        <x:f aca="0"/>
        <x:v>1.1666</x:v>
      </x:c>
      <x:c r="H248" s="18" t="n">
        <x:f aca="0"/>
        <x:v>2.0303407407</x:v>
      </x:c>
      <x:c r="I248" s="18" t="n">
        <x:f aca="0"/>
        <x:v>2368.72</x:v>
      </x:c>
      <x:c r="J248" s="18" t="n">
        <x:f aca="0"/>
        <x:v>5.8794745124</x:v>
      </x:c>
      <x:c r="K248" s="18" t="n">
        <x:f aca="0"/>
        <x:v>2.0122189007</x:v>
      </x:c>
      <x:c r="L248" s="22" t="n">
        <x:v>0.51886189258312</x:v>
      </x:c>
      <x:c r="M248" s="22" t="n">
        <x:v>0.4347146207975</x:v>
      </x:c>
      <x:c r="N248" s="22" t="n">
        <x:v>0.49928109273904</x:v>
      </x:c>
      <x:c r="O248" s="22" t="n">
        <x:v>0.43856269374433</x:v>
      </x:c>
      <x:c r="P248" s="23" t="n">
        <x:v>0.22125455336801</x:v>
      </x:c>
      <x:c r="Q248" s="23" t="n">
        <x:v>0.22125455336801</x:v>
      </x:c>
      <x:c r="R248" s="22" t="n">
        <x:v>0.17373575494987</x:v>
      </x:c>
      <x:c r="S248" s="22" t="n">
        <x:v>0.17373575494987</x:v>
      </x:c>
      <x:c r="T248" s="20" t="n">
        <x:v>1.3441082938115287</x:v>
      </x:c>
      <x:c r="U248" s="18" t="n">
        <x:f aca="0"/>
        <x:v>1.4403</x:v>
      </x:c>
      <x:c r="V248" s="18" t="n">
        <x:f aca="0"/>
        <x:v>1.4583</x:v>
      </x:c>
      <x:c r="W248" s="76" t="n">
        <x:f>'2080回测'!$O$13*G248/$G$4+'2080回测'!$O$14*H248/$H$4+'2080回测'!$O$15*I248/$I$4+'2080回测'!$O$16*J248/$J$4+'2080回测'!$O$17*K248/$K$4</x:f>
        <x:v>1.0624664828694679</x:v>
      </x:c>
    </x:row>
    <x:row r="249" ht="13.800000190734863" hidden="0">
      <x:c r="A249" s="15" t="n">
        <x:v>44202</x:v>
      </x:c>
      <x:c r="B249" s="21" t="n">
        <x:v>88.090853284223</x:v>
      </x:c>
      <x:c r="C249" s="21" t="n">
        <x:v>46.311010215664</x:v>
      </x:c>
      <x:c r="D249" s="21" t="n">
        <x:v>46.307692307692</x:v>
      </x:c>
      <x:c r="E249" s="21" t="n">
        <x:v>71.337890625</x:v>
      </x:c>
      <x:c r="F249" s="17" t="n">
        <x:v>1.63011861608145</x:v>
      </x:c>
      <x:c r="G249" s="18" t="n">
        <x:f aca="0"/>
        <x:v>1.1763</x:v>
      </x:c>
      <x:c r="H249" s="18" t="n">
        <x:f aca="0"/>
        <x:v>2.0358222222</x:v>
      </x:c>
      <x:c r="I249" s="18" t="n">
        <x:f aca="0"/>
        <x:v>2400.96</x:v>
      </x:c>
      <x:c r="J249" s="18" t="n">
        <x:f aca="0"/>
        <x:v>5.8703377999</x:v>
      </x:c>
      <x:c r="K249" s="18" t="n">
        <x:f aca="0"/>
        <x:v>2.0011128255</x:v>
      </x:c>
      <x:c r="L249" s="22" t="n">
        <x:v>0.54587595907928</x:v>
      </x:c>
      <x:c r="M249" s="22" t="n">
        <x:v>0.45678047085397</x:v>
      </x:c>
      <x:c r="N249" s="22" t="n">
        <x:v>0.51425832734244</x:v>
      </x:c>
      <x:c r="O249" s="22" t="n">
        <x:v>0.4481949912702</x:v>
      </x:c>
      <x:c r="P249" s="23" t="n">
        <x:v>0.22281421719613</x:v>
      </x:c>
      <x:c r="Q249" s="23" t="n">
        <x:v>0.22281421719613</x:v>
      </x:c>
      <x:c r="R249" s="22" t="n">
        <x:v>0.17106408377704</x:v>
      </x:c>
      <x:c r="S249" s="22" t="n">
        <x:v>0.17106408377704</x:v>
      </x:c>
      <x:c r="T249" s="20" t="n">
        <x:v>1.3398994274573737</x:v>
      </x:c>
      <x:c r="U249" s="18" t="n">
        <x:f aca="0"/>
        <x:v>1.441</x:v>
      </x:c>
      <x:c r="V249" s="18" t="n">
        <x:f aca="0"/>
        <x:v>1.4575</x:v>
      </x:c>
      <x:c r="W249" s="76" t="n">
        <x:f>'2080回测'!$O$13*G249/$G$4+'2080回测'!$O$14*H249/$H$4+'2080回测'!$O$15*I249/$I$4+'2080回测'!$O$16*J249/$J$4+'2080回测'!$O$17*K249/$K$4</x:f>
        <x:v>1.0671456789134361</x:v>
      </x:c>
    </x:row>
    <x:row r="250" ht="13.800000190734863" hidden="0">
      <x:c r="A250" s="15" t="n">
        <x:v>44203</x:v>
      </x:c>
      <x:c r="B250" s="21" t="n">
        <x:v>91.835481890731</x:v>
      </x:c>
      <x:c r="C250" s="21" t="n">
        <x:v>47.38933030647</x:v>
      </x:c>
      <x:c r="D250" s="21" t="n">
        <x:v>48.769230769231</x:v>
      </x:c>
      <x:c r="E250" s="21" t="n">
        <x:v>74.267578125</x:v>
      </x:c>
      <x:c r="F250" s="17" t="n">
        <x:v>1.65565405272858</x:v>
      </x:c>
      <x:c r="G250" s="18" t="n">
        <x:f aca="0"/>
        <x:v>1.1767</x:v>
      </x:c>
      <x:c r="H250" s="18" t="n">
        <x:f aca="0"/>
        <x:v>2.0226666667</x:v>
      </x:c>
      <x:c r="I250" s="18" t="n">
        <x:f aca="0"/>
        <x:v>2396.51</x:v>
      </x:c>
      <x:c r="J250" s="18" t="n">
        <x:f aca="0"/>
        <x:v>5.8840428687</x:v>
      </x:c>
      <x:c r="K250" s="18" t="n">
        <x:f aca="0"/>
        <x:v>2.0061610415</x:v>
      </x:c>
      <x:c r="L250" s="22" t="n">
        <x:v>0.55922314578005</x:v>
      </x:c>
      <x:c r="M250" s="22" t="n">
        <x:v>0.47076709234645</x:v>
      </x:c>
      <x:c r="N250" s="22" t="n">
        <x:v>0.52204648933621</x:v>
      </x:c>
      <x:c r="O250" s="22" t="n">
        <x:v>0.4457659770746</x:v>
      </x:c>
      <x:c r="P250" s="23" t="n">
        <x:v>0.20799539000398</x:v>
      </x:c>
      <x:c r="Q250" s="23" t="n">
        <x:v>0.20799539000398</x:v>
      </x:c>
      <x:c r="R250" s="22" t="n">
        <x:v>0.15270096755686</x:v>
      </x:c>
      <x:c r="S250" s="22" t="n">
        <x:v>0.15270096755686</x:v>
      </x:c>
      <x:c r="T250" s="20" t="n">
        <x:v>1.3357560966583375</x:v>
      </x:c>
      <x:c r="U250" s="18" t="n">
        <x:f aca="0"/>
        <x:v>1.4419</x:v>
      </x:c>
      <x:c r="V250" s="18" t="n">
        <x:f aca="0"/>
        <x:v>1.4487</x:v>
      </x:c>
      <x:c r="W250" s="76" t="n">
        <x:f>'2080回测'!$O$13*G250/$G$4+'2080回测'!$O$14*H250/$H$4+'2080回测'!$O$15*I250/$I$4+'2080回测'!$O$16*J250/$J$4+'2080回测'!$O$17*K250/$K$4</x:f>
        <x:v>1.065500883557015</x:v>
      </x:c>
    </x:row>
    <x:row r="251" ht="13.800000190734863" hidden="0">
      <x:c r="A251" s="15" t="n">
        <x:v>44204</x:v>
      </x:c>
      <x:c r="B251" s="21" t="n">
        <x:v>89.748311847759</x:v>
      </x:c>
      <x:c r="C251" s="21" t="n">
        <x:v>46.538024971623</x:v>
      </x:c>
      <x:c r="D251" s="21" t="n">
        <x:v>48.307692307692</x:v>
      </x:c>
      <x:c r="E251" s="21" t="n">
        <x:v>73.14453125</x:v>
      </x:c>
      <x:c r="F251" s="17" t="n">
        <x:v>1.64434640094269</x:v>
      </x:c>
      <x:c r="G251" s="18" t="n">
        <x:f aca="0"/>
        <x:v>1.18</x:v>
      </x:c>
      <x:c r="H251" s="18" t="n">
        <x:f aca="0"/>
        <x:v>2.0292444444</x:v>
      </x:c>
      <x:c r="I251" s="18" t="n">
        <x:f aca="0"/>
        <x:v>2405.27</x:v>
      </x:c>
      <x:c r="J251" s="18" t="n">
        <x:f aca="0"/>
        <x:v>5.8794745124</x:v>
      </x:c>
      <x:c r="K251" s="18" t="n">
        <x:f aca="0"/>
        <x:v>2.0061610415</x:v>
      </x:c>
      <x:c r="L251" s="22" t="n">
        <x:v>0.59143222506394</x:v>
      </x:c>
      <x:c r="M251" s="22" t="n">
        <x:v>0.49309356267918</x:v>
      </x:c>
      <x:c r="N251" s="22" t="n">
        <x:v>0.53426791277259</x:v>
      </x:c>
      <x:c r="O251" s="22" t="n">
        <x:v>0.45916743450859</x:v>
      </x:c>
      <x:c r="P251" s="23" t="n">
        <x:v>0.1885240127012</x:v>
      </x:c>
      <x:c r="Q251" s="23" t="n">
        <x:v>0.1885240127012</x:v>
      </x:c>
      <x:c r="R251" s="22" t="n">
        <x:v>0.11551980642</x:v>
      </x:c>
      <x:c r="S251" s="22" t="n">
        <x:v>0.11551980642</x:v>
      </x:c>
      <x:c r="T251" s="20" t="n">
        <x:v>1.3328550197947688</x:v>
      </x:c>
      <x:c r="U251" s="18" t="n">
        <x:f aca="0"/>
        <x:v>1.4422</x:v>
      </x:c>
      <x:c r="V251" s="18" t="n">
        <x:f aca="0"/>
        <x:v>1.4397</x:v>
      </x:c>
      <x:c r="W251" s="76" t="n">
        <x:f>'2080回测'!$O$13*G251/$G$4+'2080回测'!$O$14*H251/$H$4+'2080回测'!$O$15*I251/$I$4+'2080回测'!$O$16*J251/$J$4+'2080回测'!$O$17*K251/$K$4</x:f>
        <x:v>1.0679392049013665</x:v>
      </x:c>
    </x:row>
    <x:row r="252" ht="13.800000190734863" hidden="0">
      <x:c r="A252" s="15" t="n">
        <x:v>44207</x:v>
      </x:c>
      <x:c r="B252" s="21" t="n">
        <x:v>88.090853284223</x:v>
      </x:c>
      <x:c r="C252" s="21" t="n">
        <x:v>46.254256526674</x:v>
      </x:c>
      <x:c r="D252" s="21" t="n">
        <x:v>47.923076923077</x:v>
      </x:c>
      <x:c r="E252" s="21" t="n">
        <x:v>73.154296875</x:v>
      </x:c>
      <x:c r="F252" s="17" t="n">
        <x:v>1.63855620902243</x:v>
      </x:c>
      <x:c r="G252" s="18" t="n">
        <x:f aca="0"/>
        <x:v>1.1693</x:v>
      </x:c>
      <x:c r="H252" s="18" t="n">
        <x:f aca="0"/>
        <x:v>2.0084148148</x:v>
      </x:c>
      <x:c r="I252" s="18" t="n">
        <x:f aca="0"/>
        <x:v>2406.74</x:v>
      </x:c>
      <x:c r="J252" s="18" t="n">
        <x:f aca="0"/>
        <x:v>5.8063808122</x:v>
      </x:c>
      <x:c r="K252" s="18" t="n">
        <x:f aca="0"/>
        <x:v>1.9950549662</x:v>
      </x:c>
      <x:c r="L252" s="22" t="n">
        <x:v>0.58399936061381</x:v>
      </x:c>
      <x:c r="M252" s="22" t="n">
        <x:v>0.48718616975067</x:v>
      </x:c>
      <x:c r="N252" s="22" t="n">
        <x:v>0.5391804457225</x:v>
      </x:c>
      <x:c r="O252" s="22" t="n">
        <x:v>0.46544936763737</x:v>
      </x:c>
      <x:c r="P252" s="23" t="n">
        <x:v>0.18292072276202</x:v>
      </x:c>
      <x:c r="Q252" s="23" t="n">
        <x:v>0.18292072276202</x:v>
      </x:c>
      <x:c r="R252" s="22" t="n">
        <x:v>0.11059168455488</x:v>
      </x:c>
      <x:c r="S252" s="22" t="n">
        <x:v>0.11059168455488</x:v>
      </x:c>
      <x:c r="T252" s="20" t="n">
        <x:v>1.3117449764581541</x:v>
      </x:c>
      <x:c r="U252" s="18" t="n">
        <x:f aca="0"/>
        <x:v>1.4424</x:v>
      </x:c>
      <x:c r="V252" s="18" t="n">
        <x:f aca="0"/>
        <x:v>1.3994</x:v>
      </x:c>
      <x:c r="W252" s="76" t="n">
        <x:f>'2080回测'!$O$13*G252/$G$4+'2080回测'!$O$14*H252/$H$4+'2080回测'!$O$15*I252/$I$4+'2080回测'!$O$16*J252/$J$4+'2080回测'!$O$17*K252/$K$4</x:f>
        <x:v>1.0594811541280573</x:v>
      </x:c>
    </x:row>
    <x:row r="253" ht="13.800000190734863" hidden="0">
      <x:c r="A253" s="15" t="n">
        <x:v>44208</x:v>
      </x:c>
      <x:c r="B253" s="21" t="n">
        <x:v>94.597912829957</x:v>
      </x:c>
      <x:c r="C253" s="21" t="n">
        <x:v>50.454029511918</x:v>
      </x:c>
      <x:c r="D253" s="21" t="n">
        <x:v>51.923076923077</x:v>
      </x:c>
      <x:c r="E253" s="21" t="n">
        <x:v>77.529296875</x:v>
      </x:c>
      <x:c r="F253" s="17" t="n">
        <x:v>1.68626079034988</x:v>
      </x:c>
      <x:c r="G253" s="18" t="n">
        <x:f aca="0"/>
        <x:v>1.1697</x:v>
      </x:c>
      <x:c r="H253" s="18" t="n">
        <x:f aca="0"/>
        <x:v>2.0226666667</x:v>
      </x:c>
      <x:c r="I253" s="18" t="n">
        <x:f aca="0"/>
        <x:v>2432.47</x:v>
      </x:c>
      <x:c r="J253" s="18" t="n">
        <x:f aca="0"/>
        <x:v>5.8749061562</x:v>
      </x:c>
      <x:c r="K253" s="18" t="n">
        <x:f aca="0"/>
        <x:v>2.0152478303</x:v>
      </x:c>
      <x:c r="L253" s="22" t="n">
        <x:v>0.56817455242967</x:v>
      </x:c>
      <x:c r="M253" s="22" t="n">
        <x:v>0.47302580140735</x:v>
      </x:c>
      <x:c r="N253" s="22" t="n">
        <x:v>0.51162233405224</x:v>
      </x:c>
      <x:c r="O253" s="22" t="n">
        <x:v>0.45363933329971</x:v>
      </x:c>
      <x:c r="P253" s="23" t="n">
        <x:v>0.16326862082549</x:v>
      </x:c>
      <x:c r="Q253" s="23" t="n">
        <x:v>0.16326862082549</x:v>
      </x:c>
      <x:c r="R253" s="22" t="n">
        <x:v>0.080480274412641</x:v>
      </x:c>
      <x:c r="S253" s="22" t="n">
        <x:v>0.080480274412641</x:v>
      </x:c>
      <x:c r="T253" s="20" t="n">
        <x:v>1.3322792333118854</x:v>
      </x:c>
      <x:c r="U253" s="18" t="n">
        <x:f aca="0"/>
        <x:v>1.4431</x:v>
      </x:c>
      <x:c r="V253" s="18" t="n">
        <x:f aca="0"/>
        <x:v>1.4095</x:v>
      </x:c>
      <x:c r="W253" s="76" t="n">
        <x:f>'2080回测'!$O$13*G253/$G$4+'2080回测'!$O$14*H253/$H$4+'2080回测'!$O$15*I253/$I$4+'2080回测'!$O$16*J253/$J$4+'2080回测'!$O$17*K253/$K$4</x:f>
        <x:v>1.0663681828251834</x:v>
      </x:c>
    </x:row>
    <x:row r="254" ht="13.800000190734863" hidden="0">
      <x:c r="A254" s="15" t="n">
        <x:v>44209</x:v>
      </x:c>
      <x:c r="B254" s="21" t="n">
        <x:v>93.186003683241</x:v>
      </x:c>
      <x:c r="C254" s="21" t="n">
        <x:v>48.921679909194</x:v>
      </x:c>
      <x:c r="D254" s="21" t="n">
        <x:v>50</x:v>
      </x:c>
      <x:c r="E254" s="21" t="n">
        <x:v>77.978515625</x:v>
      </x:c>
      <x:c r="F254" s="17" t="n">
        <x:v>1.67521549804359</x:v>
      </x:c>
      <x:c r="G254" s="18" t="n">
        <x:f aca="0"/>
        <x:v>1.1684</x:v>
      </x:c>
      <x:c r="H254" s="18" t="n">
        <x:f aca="0"/>
        <x:v>2.0193777778</x:v>
      </x:c>
      <x:c r="I254" s="18" t="n">
        <x:f aca="0"/>
        <x:v>2456.39</x:v>
      </x:c>
      <x:c r="J254" s="18" t="n">
        <x:f aca="0"/>
        <x:v>5.8657694437</x:v>
      </x:c>
      <x:c r="K254" s="18" t="n">
        <x:f aca="0"/>
        <x:v>2.0142381871</x:v>
      </x:c>
      <x:c r="L254" s="22" t="n">
        <x:v>0.61413043478261</x:v>
      </x:c>
      <x:c r="M254" s="22" t="n">
        <x:v>0.5117713491443</x:v>
      </x:c>
      <x:c r="N254" s="22" t="n">
        <x:v>0.52887610831536</x:v>
      </x:c>
      <x:c r="O254" s="22" t="n">
        <x:v>0.47240137366101</x:v>
      </x:c>
      <x:c r="P254" s="23" t="n">
        <x:v>0.17921618212071</x:v>
      </x:c>
      <x:c r="Q254" s="23" t="n">
        <x:v>0.17921618212071</x:v>
      </x:c>
      <x:c r="R254" s="22" t="n">
        <x:v>0.086311118175191</x:v>
      </x:c>
      <x:c r="S254" s="22" t="n">
        <x:v>0.086311118175191</x:v>
      </x:c>
      <x:c r="T254" s="20" t="n">
        <x:v>1.3208662887136189</x:v>
      </x:c>
      <x:c r="U254" s="18" t="n">
        <x:f aca="0"/>
        <x:v>1.4443</x:v>
      </x:c>
      <x:c r="V254" s="18" t="n">
        <x:f aca="0"/>
        <x:v>1.4051</x:v>
      </x:c>
      <x:c r="W254" s="76" t="n">
        <x:f>'2080回测'!$O$13*G254/$G$4+'2080回测'!$O$14*H254/$H$4+'2080回测'!$O$15*I254/$I$4+'2080回测'!$O$16*J254/$J$4+'2080回测'!$O$17*K254/$K$4</x:f>
        <x:v>1.0667843555138736</x:v>
      </x:c>
    </x:row>
    <x:row r="255" ht="13.800000190734863" hidden="0">
      <x:c r="A255" s="15" t="n">
        <x:v>44210</x:v>
      </x:c>
      <x:c r="B255" s="21" t="n">
        <x:v>90.60773480663</x:v>
      </x:c>
      <x:c r="C255" s="21" t="n">
        <x:v>46.935300794552</x:v>
      </x:c>
      <x:c r="D255" s="21" t="n">
        <x:v>48.615384615385</x:v>
      </x:c>
      <x:c r="E255" s="21" t="n">
        <x:v>75.205078125</x:v>
      </x:c>
      <x:c r="F255" s="17" t="n">
        <x:v>1.65340874585392</x:v>
      </x:c>
      <x:c r="G255" s="18" t="n">
        <x:f aca="0"/>
        <x:v>1.1667</x:v>
      </x:c>
      <x:c r="H255" s="18" t="n">
        <x:f aca="0"/>
        <x:v>2.0149925926</x:v>
      </x:c>
      <x:c r="I255" s="18" t="n">
        <x:f aca="0"/>
        <x:v>2458.01</x:v>
      </x:c>
      <x:c r="J255" s="18" t="n">
        <x:f aca="0"/>
        <x:v>5.8794745124</x:v>
      </x:c>
      <x:c r="K255" s="18" t="n">
        <x:f aca="0"/>
        <x:v>2.0031321119</x:v>
      </x:c>
      <x:c r="L255" s="22" t="n">
        <x:v>0.60573849104859</x:v>
      </x:c>
      <x:c r="M255" s="22" t="n">
        <x:v>0.50195465207193</x:v>
      </x:c>
      <x:c r="N255" s="22" t="n">
        <x:v>0.52264557872034</x:v>
      </x:c>
      <x:c r="O255" s="22" t="n">
        <x:v>0.46787838183298</x:v>
      </x:c>
      <x:c r="P255" s="23" t="n">
        <x:v>0.17003795378975</x:v>
      </x:c>
      <x:c r="Q255" s="23" t="n">
        <x:v>0.17003795378975</x:v>
      </x:c>
      <x:c r="R255" s="22" t="n">
        <x:v>0.064318649227806</x:v>
      </x:c>
      <x:c r="S255" s="22" t="n">
        <x:v>0.064318649227806</x:v>
      </x:c>
      <x:c r="T255" s="20" t="n">
        <x:v>1.3116026303246073</x:v>
      </x:c>
      <x:c r="U255" s="18" t="n">
        <x:f aca="0"/>
        <x:v>1.4455</x:v>
      </x:c>
      <x:c r="V255" s="18" t="n">
        <x:f aca="0"/>
        <x:v>1.3956</x:v>
      </x:c>
      <x:c r="W255" s="76" t="n">
        <x:f>'2080回测'!$O$13*G255/$G$4+'2080回测'!$O$14*H255/$H$4+'2080回测'!$O$15*I255/$I$4+'2080回测'!$O$16*J255/$J$4+'2080回测'!$O$17*K255/$K$4</x:f>
        <x:v>1.0652146625249288</x:v>
      </x:c>
    </x:row>
    <x:row r="256" ht="13.800000190734863" hidden="0">
      <x:c r="A256" s="15" t="n">
        <x:v>44211</x:v>
      </x:c>
      <x:c r="B256" s="21" t="n">
        <x:v>91.282995702885</x:v>
      </x:c>
      <x:c r="C256" s="21" t="n">
        <x:v>46.935300794552</x:v>
      </x:c>
      <x:c r="D256" s="21" t="n">
        <x:v>47.615384615385</x:v>
      </x:c>
      <x:c r="E256" s="21" t="n">
        <x:v>74.35546875</x:v>
      </x:c>
      <x:c r="F256" s="17" t="n">
        <x:v>1.65047287465706</x:v>
      </x:c>
      <x:c r="G256" s="18" t="n">
        <x:f aca="0"/>
        <x:v>1.1734</x:v>
      </x:c>
      <x:c r="H256" s="18" t="n">
        <x:f aca="0"/>
        <x:v>2.0248592593</x:v>
      </x:c>
      <x:c r="I256" s="18" t="n">
        <x:f aca="0"/>
        <x:v>2447.91</x:v>
      </x:c>
      <x:c r="J256" s="18" t="n">
        <x:f aca="0"/>
        <x:v>5.9205897188</x:v>
      </x:c>
      <x:c r="K256" s="18" t="n">
        <x:f aca="0"/>
        <x:v>1.9980838959</x:v>
      </x:c>
      <x:c r="L256" s="22" t="n">
        <x:v>0.57081202046036</x:v>
      </x:c>
      <x:c r="M256" s="22" t="n">
        <x:v>0.4759794978716</x:v>
      </x:c>
      <x:c r="N256" s="22" t="n">
        <x:v>0.51425832734244</x:v>
      </x:c>
      <x:c r="O256" s="22" t="n">
        <x:v>0.46260155793072</x:v>
      </x:c>
      <x:c r="P256" s="23" t="n">
        <x:v>0.16881412414836</x:v>
      </x:c>
      <x:c r="Q256" s="23" t="n">
        <x:v>0.16881412414836</x:v>
      </x:c>
      <x:c r="R256" s="22" t="n">
        <x:v>0.06577069534751</x:v>
      </x:c>
      <x:c r="S256" s="22" t="n">
        <x:v>0.06577069534751</x:v>
      </x:c>
      <x:c r="T256" s="20" t="n">
        <x:v>1.3156935036971267</x:v>
      </x:c>
      <x:c r="U256" s="18" t="n">
        <x:f aca="0"/>
        <x:v>1.4442</x:v>
      </x:c>
      <x:c r="V256" s="18" t="n">
        <x:f aca="0"/>
        <x:v>1.4012</x:v>
      </x:c>
      <x:c r="W256" s="76" t="n">
        <x:f>'2080回测'!$O$13*G256/$G$4+'2080回测'!$O$14*H256/$H$4+'2080回测'!$O$15*I256/$I$4+'2080回测'!$O$16*J256/$J$4+'2080回测'!$O$17*K256/$K$4</x:f>
        <x:v>1.0684622476278776</x:v>
      </x:c>
    </x:row>
    <x:row r="257" ht="13.800000190734863" hidden="0">
      <x:c r="A257" s="15" t="n">
        <x:v>44214</x:v>
      </x:c>
      <x:c r="B257" s="21" t="n">
        <x:v>98.772252915899</x:v>
      </x:c>
      <x:c r="C257" s="21" t="n">
        <x:v>51.872871736663</x:v>
      </x:c>
      <x:c r="D257" s="21" t="n">
        <x:v>53.923076923077</x:v>
      </x:c>
      <x:c r="E257" s="21" t="n">
        <x:v>78.45703125</x:v>
      </x:c>
      <x:c r="F257" s="17" t="n">
        <x:v>1.7075630820641</x:v>
      </x:c>
      <x:c r="G257" s="18" t="n">
        <x:f aca="0"/>
        <x:v>1.1813</x:v>
      </x:c>
      <x:c r="H257" s="18" t="n">
        <x:f aca="0"/>
        <x:v>2.0402074074</x:v>
      </x:c>
      <x:c r="I257" s="18" t="n">
        <x:f aca="0"/>
        <x:v>2481.36</x:v>
      </x:c>
      <x:c r="J257" s="18" t="n">
        <x:f aca="0"/>
        <x:v>5.9986507637</x:v>
      </x:c>
      <x:c r="K257" s="18" t="n">
        <x:f aca="0"/>
        <x:v>2.0273635487</x:v>
      </x:c>
      <x:c r="L257" s="22" t="n">
        <x:v>0.5690537084399</x:v>
      </x:c>
      <x:c r="M257" s="22" t="n">
        <x:v>0.47606637129702</x:v>
      </x:c>
      <x:c r="N257" s="22" t="n">
        <x:v>0.51258087706686</x:v>
      </x:c>
      <x:c r="O257" s="22" t="n">
        <x:v>0.45648714300636</x:v>
      </x:c>
      <x:c r="P257" s="23" t="n">
        <x:v>0.17270025164212</x:v>
      </x:c>
      <x:c r="Q257" s="23" t="n">
        <x:v>0.17270025164212</x:v>
      </x:c>
      <x:c r="R257" s="22" t="n">
        <x:v>0.082979713241317</x:v>
      </x:c>
      <x:c r="S257" s="22" t="n">
        <x:v>0.082979713241317</x:v>
      </x:c>
      <x:c r="T257" s="20" t="n">
        <x:v>1.3369375617783639</x:v>
      </x:c>
      <x:c r="U257" s="18" t="n">
        <x:f aca="0"/>
        <x:v>1.4437</x:v>
      </x:c>
      <x:c r="V257" s="18" t="n">
        <x:f aca="0"/>
        <x:v>1.3979</x:v>
      </x:c>
      <x:c r="W257" s="76" t="n">
        <x:f>'2080回测'!$O$13*G257/$G$4+'2080回测'!$O$14*H257/$H$4+'2080回测'!$O$15*I257/$I$4+'2080回测'!$O$16*J257/$J$4+'2080回测'!$O$17*K257/$K$4</x:f>
        <x:v>1.0789325177685367</x:v>
      </x:c>
    </x:row>
    <x:row r="258" ht="13.800000190734863" hidden="0">
      <x:c r="A258" s="15" t="n">
        <x:v>44215</x:v>
      </x:c>
      <x:c r="B258" s="21" t="n">
        <x:v>95.887047268263</x:v>
      </x:c>
      <x:c r="C258" s="21" t="n">
        <x:v>48.808172531215</x:v>
      </x:c>
      <x:c r="D258" s="21" t="n">
        <x:v>53.153846153846</x:v>
      </x:c>
      <x:c r="E258" s="21" t="n">
        <x:v>74.619140625</x:v>
      </x:c>
      <x:c r="F258" s="17" t="n">
        <x:v>1.68117051644581</x:v>
      </x:c>
      <x:c r="G258" s="18" t="n">
        <x:f aca="0"/>
        <x:v>1.1922</x:v>
      </x:c>
      <x:c r="H258" s="18" t="n">
        <x:f aca="0"/>
        <x:v>2.0489777778</x:v>
      </x:c>
      <x:c r="I258" s="18" t="n">
        <x:f aca="0"/>
        <x:v>2542.87</x:v>
      </x:c>
      <x:c r="J258" s="18" t="n">
        <x:f aca="0"/>
        <x:v>6.0405627341</x:v>
      </x:c>
      <x:c r="K258" s="18" t="n">
        <x:f aca="0"/>
        <x:v>2.0293828351</x:v>
      </x:c>
      <x:c r="L258" s="22" t="n">
        <x:v>0.58799552429668</x:v>
      </x:c>
      <x:c r="M258" s="22" t="n">
        <x:v>0.49031361306576</x:v>
      </x:c>
      <x:c r="N258" s="22" t="n">
        <x:v>0.53774263120058</x:v>
      </x:c>
      <x:c r="O258" s="22" t="n">
        <x:v>0.48161487567581</x:v>
      </x:c>
      <x:c r="P258" s="23" t="n">
        <x:v>0.1949086883444</x:v>
      </x:c>
      <x:c r="Q258" s="23" t="n">
        <x:v>0.1949086883444</x:v>
      </x:c>
      <x:c r="R258" s="22" t="n">
        <x:v>0.10400823664964</x:v>
      </x:c>
      <x:c r="S258" s="22" t="n">
        <x:v>0.10400823664964</x:v>
      </x:c>
      <x:c r="T258" s="20" t="n">
        <x:v>1.3284347099875786</x:v>
      </x:c>
      <x:c r="U258" s="18" t="n">
        <x:f aca="0"/>
        <x:v>1.4437</x:v>
      </x:c>
      <x:c r="V258" s="18" t="n">
        <x:f aca="0"/>
        <x:v>1.3993</x:v>
      </x:c>
      <x:c r="W258" s="76" t="n">
        <x:f>'2080回测'!$O$13*G258/$G$4+'2080回测'!$O$14*H258/$H$4+'2080回测'!$O$15*I258/$I$4+'2080回测'!$O$16*J258/$J$4+'2080回测'!$O$17*K258/$K$4</x:f>
        <x:v>1.0883427240628318</x:v>
      </x:c>
    </x:row>
    <x:row r="259" ht="13.800000190734863" hidden="0">
      <x:c r="A259" s="15" t="n">
        <x:v>44216</x:v>
      </x:c>
      <x:c r="B259" s="21" t="n">
        <x:v>100.61387354205</x:v>
      </x:c>
      <x:c r="C259" s="21" t="n">
        <x:v>51.986379114642</x:v>
      </x:c>
      <x:c r="D259" s="21" t="n">
        <x:v>57.076923076923</x:v>
      </x:c>
      <x:c r="E259" s="21" t="n">
        <x:v>76.767578125</x:v>
      </x:c>
      <x:c r="F259" s="17" t="n">
        <x:v>1.71611188464654</x:v>
      </x:c>
      <x:c r="G259" s="18" t="n">
        <x:f aca="0"/>
        <x:v>1.1811</x:v>
      </x:c>
      <x:c r="H259" s="18" t="n">
        <x:f aca="0"/>
        <x:v>2.0456888889</x:v>
      </x:c>
      <x:c r="I259" s="18" t="n">
        <x:f aca="0"/>
        <x:v>2556.25</x:v>
      </x:c>
      <x:c r="J259" s="18" t="n">
        <x:f aca="0"/>
        <x:v>6.0615187193</x:v>
      </x:c>
      <x:c r="K259" s="18" t="n">
        <x:f aca="0"/>
        <x:v>2.0384696239</x:v>
      </x:c>
      <x:c r="L259" s="22" t="n">
        <x:v>0.56385869565217</x:v>
      </x:c>
      <x:c r="M259" s="22" t="n">
        <x:v>0.47172270002606</x:v>
      </x:c>
      <x:c r="N259" s="22" t="n">
        <x:v>0.52408339324227</x:v>
      </x:c>
      <x:c r="O259" s="22" t="n">
        <x:v>0.47290392835143</x:v>
      </x:c>
      <x:c r="P259" s="23" t="n">
        <x:v>0.18807822766633</x:v>
      </x:c>
      <x:c r="Q259" s="23" t="n">
        <x:v>0.18807822766633</x:v>
      </x:c>
      <x:c r="R259" s="22" t="n">
        <x:v>0.10937625364802</x:v>
      </x:c>
      <x:c r="S259" s="22" t="n">
        <x:v>0.10937625364802</x:v>
      </x:c>
      <x:c r="T259" s="20" t="n">
        <x:v>1.3409973120932301</x:v>
      </x:c>
      <x:c r="U259" s="18" t="n">
        <x:f aca="0"/>
        <x:v>1.4439</x:v>
      </x:c>
      <x:c r="V259" s="18" t="n">
        <x:f aca="0"/>
        <x:v>1.4055</x:v>
      </x:c>
      <x:c r="W259" s="76" t="n">
        <x:f>'2080回测'!$O$13*G259/$G$4+'2080回测'!$O$14*H259/$H$4+'2080回测'!$O$15*I259/$I$4+'2080回测'!$O$16*J259/$J$4+'2080回测'!$O$17*K259/$K$4</x:f>
        <x:v>1.0866967379940995</x:v>
      </x:c>
    </x:row>
    <x:row r="260" ht="13.800000190734863" hidden="0">
      <x:c r="A260" s="15" t="n">
        <x:v>44217</x:v>
      </x:c>
      <x:c r="B260" s="21" t="n">
        <x:v>101.90300798036</x:v>
      </x:c>
      <x:c r="C260" s="21" t="n">
        <x:v>54.994324631101</x:v>
      </x:c>
      <x:c r="D260" s="21" t="n">
        <x:v>60.615384615385</x:v>
      </x:c>
      <x:c r="E260" s="21" t="n">
        <x:v>79.70703125</x:v>
      </x:c>
      <x:c r="F260" s="17" t="n">
        <x:v>1.74304937119212</x:v>
      </x:c>
      <x:c r="G260" s="18" t="n">
        <x:f aca="0"/>
        <x:v>1.1811</x:v>
      </x:c>
      <x:c r="H260" s="18" t="n">
        <x:f aca="0"/>
        <x:v>2.053362963</x:v>
      </x:c>
      <x:c r="I260" s="18" t="n">
        <x:f aca="0"/>
        <x:v>2552.12</x:v>
      </x:c>
      <x:c r="J260" s="18" t="n">
        <x:f aca="0"/>
        <x:v>6.108669686</x:v>
      </x:c>
      <x:c r="K260" s="18" t="n">
        <x:f aca="0"/>
        <x:v>2.0596721311</x:v>
      </x:c>
      <x:c r="L260" s="22" t="n">
        <x:v>0.57736572890026</x:v>
      </x:c>
      <x:c r="M260" s="22" t="n">
        <x:v>0.48345061245765</x:v>
      </x:c>
      <x:c r="N260" s="22" t="n">
        <x:v>0.5444524323029</x:v>
      </x:c>
      <x:c r="O260" s="22" t="n">
        <x:v>0.49853421563415</x:v>
      </x:c>
      <x:c r="P260" s="23" t="n">
        <x:v>0.19838493861991</x:v>
      </x:c>
      <x:c r="Q260" s="23" t="n">
        <x:v>0.19838493861991</x:v>
      </x:c>
      <x:c r="R260" s="22" t="n">
        <x:v>0.11370281510553</x:v>
      </x:c>
      <x:c r="S260" s="22" t="n">
        <x:v>0.11370281510553</x:v>
      </x:c>
      <x:c r="T260" s="20" t="n">
        <x:v>1.35897488822197</x:v>
      </x:c>
      <x:c r="U260" s="18" t="n">
        <x:f aca="0"/>
        <x:v>1.4451</x:v>
      </x:c>
      <x:c r="V260" s="18" t="n">
        <x:f aca="0"/>
        <x:v>1.4153</x:v>
      </x:c>
      <x:c r="W260" s="76" t="n">
        <x:f>'2080回测'!$O$13*G260/$G$4+'2080回测'!$O$14*H260/$H$4+'2080回测'!$O$15*I260/$I$4+'2080回测'!$O$16*J260/$J$4+'2080回测'!$O$17*K260/$K$4</x:f>
        <x:v>1.0901137598640052</x:v>
      </x:c>
    </x:row>
    <x:row r="261" ht="13.800000190734863" hidden="0">
      <x:c r="A261" s="15" t="n">
        <x:v>44218</x:v>
      </x:c>
      <x:c r="B261" s="21" t="n">
        <x:v>103.56046654389</x:v>
      </x:c>
      <x:c r="C261" s="21" t="n">
        <x:v>56.242905788876</x:v>
      </x:c>
      <x:c r="D261" s="21" t="n">
        <x:v>62</x:v>
      </x:c>
      <x:c r="E261" s="21" t="n">
        <x:v>78.974609375</x:v>
      </x:c>
      <x:c r="F261" s="17" t="n">
        <x:v>1.75194495426942</x:v>
      </x:c>
      <x:c r="G261" s="18" t="n">
        <x:f aca="0"/>
        <x:v>1.1627</x:v>
      </x:c>
      <x:c r="H261" s="18" t="n">
        <x:f aca="0"/>
        <x:v>2.0325333333</x:v>
      </x:c>
      <x:c r="I261" s="18" t="n">
        <x:f aca="0"/>
        <x:v>2470.23</x:v>
      </x:c>
      <x:c r="J261" s="18" t="n">
        <x:f aca="0"/>
        <x:v>6.108669686</x:v>
      </x:c>
      <x:c r="K261" s="18" t="n">
        <x:f aca="0"/>
        <x:v>2.0586624879</x:v>
      </x:c>
      <x:c r="L261" s="22" t="n">
        <x:v>0.60374040920716</x:v>
      </x:c>
      <x:c r="M261" s="22" t="n">
        <x:v>0.50803579185127</x:v>
      </x:c>
      <x:c r="N261" s="22" t="n">
        <x:v>0.56901509705248</x:v>
      </x:c>
      <x:c r="O261" s="22" t="n">
        <x:v>0.52726358993015</x:v>
      </x:c>
      <x:c r="P261" s="23" t="n">
        <x:v>0.21161640320796</x:v>
      </x:c>
      <x:c r="Q261" s="23" t="n">
        <x:v>0.21161640320796</x:v>
      </x:c>
      <x:c r="R261" s="22" t="n">
        <x:v>0.12025570565939</x:v>
      </x:c>
      <x:c r="S261" s="22" t="n">
        <x:v>0.12025570565939</x:v>
      </x:c>
      <x:c r="T261" s="20" t="n">
        <x:v>1.3598546223268562</x:v>
      </x:c>
      <x:c r="U261" s="18" t="n">
        <x:f aca="0"/>
        <x:v>1.4457</x:v>
      </x:c>
      <x:c r="V261" s="18" t="n">
        <x:f aca="0"/>
        <x:v>1.4107</x:v>
      </x:c>
      <x:c r="W261" s="76" t="n">
        <x:f>'2080回测'!$O$13*G261/$G$4+'2080回测'!$O$14*H261/$H$4+'2080回测'!$O$15*I261/$I$4+'2080回测'!$O$16*J261/$J$4+'2080回测'!$O$17*K261/$K$4</x:f>
        <x:v>1.0763070326660749</x:v>
      </x:c>
    </x:row>
    <x:row r="262" ht="13.800000190734863" hidden="0">
      <x:c r="A262" s="15" t="n">
        <x:v>44221</x:v>
      </x:c>
      <x:c r="B262" s="21" t="n">
        <x:v>103.80601596071</x:v>
      </x:c>
      <x:c r="C262" s="21" t="n">
        <x:v>56.072644721907</x:v>
      </x:c>
      <x:c r="D262" s="21" t="n">
        <x:v>64.153846153846</x:v>
      </x:c>
      <x:c r="E262" s="21" t="n">
        <x:v>77.79296875</x:v>
      </x:c>
      <x:c r="F262" s="17" t="n">
        <x:v>1.75456368896616</x:v>
      </x:c>
      <x:c r="G262" s="18" t="n">
        <x:f aca="0"/>
        <x:v>1.1506</x:v>
      </x:c>
      <x:c r="H262" s="18" t="n">
        <x:f aca="0"/>
        <x:v>2.0062222222</x:v>
      </x:c>
      <x:c r="I262" s="18" t="n">
        <x:f aca="0"/>
        <x:v>2459.69</x:v>
      </x:c>
      <x:c r="J262" s="18" t="n">
        <x:f aca="0"/>
        <x:v>6.0353237378</x:v>
      </x:c>
      <x:c r="K262" s="18" t="n">
        <x:f aca="0"/>
        <x:v>2.0606817743</x:v>
      </x:c>
      <x:c r="L262" s="22" t="n">
        <x:v>0.6090952685422</x:v>
      </x:c>
      <x:c r="M262" s="22" t="n">
        <x:v>0.51602814698984</x:v>
      </x:c>
      <x:c r="N262" s="22" t="n">
        <x:v>0.5752456266475</x:v>
      </x:c>
      <x:c r="O262" s="22" t="n">
        <x:v>0.54719825787673</x:v>
      </x:c>
      <x:c r="P262" s="23" t="n">
        <x:v>0.20745048574348</x:v>
      </x:c>
      <x:c r="Q262" s="23" t="n">
        <x:v>0.20745048574348</x:v>
      </x:c>
      <x:c r="R262" s="22" t="n">
        <x:v>0.10818435353581</x:v>
      </x:c>
      <x:c r="S262" s="22" t="n">
        <x:v>0.10818435353581</x:v>
      </x:c>
      <x:c r="T262" s="20" t="n">
        <x:v>1.3579734169912112</x:v>
      </x:c>
      <x:c r="U262" s="18" t="n">
        <x:f aca="0"/>
        <x:v>1.446</x:v>
      </x:c>
      <x:c r="V262" s="18" t="n">
        <x:f aca="0"/>
        <x:v>1.4032</x:v>
      </x:c>
      <x:c r="W262" s="76" t="n">
        <x:f>'2080回测'!$O$13*G262/$G$4+'2080回测'!$O$14*H262/$H$4+'2080回测'!$O$15*I262/$I$4+'2080回测'!$O$16*J262/$J$4+'2080回测'!$O$17*K262/$K$4</x:f>
        <x:v>1.066727828417013</x:v>
      </x:c>
    </x:row>
    <x:row r="263" ht="13.800000190734863" hidden="0">
      <x:c r="A263" s="15" t="n">
        <x:v>44222</x:v>
      </x:c>
      <x:c r="B263" s="21" t="n">
        <x:v>97.298956414979</x:v>
      </x:c>
      <x:c r="C263" s="21" t="n">
        <x:v>51.135073779796</x:v>
      </x:c>
      <x:c r="D263" s="21" t="n">
        <x:v>59.769230769231</x:v>
      </x:c>
      <x:c r="E263" s="21" t="n">
        <x:v>72.294921875</x:v>
      </x:c>
      <x:c r="F263" s="17" t="n">
        <x:v>1.70124545709752</x:v>
      </x:c>
      <x:c r="G263" s="18" t="n">
        <x:f aca="0"/>
        <x:v>1.1479</x:v>
      </x:c>
      <x:c r="H263" s="18" t="n">
        <x:f aca="0"/>
        <x:v>1.994162963</x:v>
      </x:c>
      <x:c r="I263" s="18" t="n">
        <x:f aca="0"/>
        <x:v>2418.62</x:v>
      </x:c>
      <x:c r="J263" s="18" t="n">
        <x:f aca="0"/>
        <x:v>6.0196067489</x:v>
      </x:c>
      <x:c r="K263" s="18" t="n">
        <x:f aca="0"/>
        <x:v>2.0485660559</x:v>
      </x:c>
      <x:c r="L263" s="22" t="n">
        <x:v>0.62739769820972</x:v>
      </x:c>
      <x:c r="M263" s="22" t="n">
        <x:v>0.53105724958735</x:v>
      </x:c>
      <x:c r="N263" s="22" t="n">
        <x:v>0.57740234843039</x:v>
      </x:c>
      <x:c r="O263" s="22" t="n">
        <x:v>0.55565792781731</x:v>
      </x:c>
      <x:c r="P263" s="23" t="n">
        <x:v>0.19583848344351</x:v>
      </x:c>
      <x:c r="Q263" s="23" t="n">
        <x:v>0.19583848344351</x:v>
      </x:c>
      <x:c r="R263" s="22" t="n">
        <x:v>0.09029757249895</x:v>
      </x:c>
      <x:c r="S263" s="22" t="n">
        <x:v>0.09029757249895</x:v>
      </x:c>
      <x:c r="T263" s="20" t="n">
        <x:v>1.3359321543360463</x:v>
      </x:c>
      <x:c r="U263" s="18" t="n">
        <x:f aca="0"/>
        <x:v>1.4443</x:v>
      </x:c>
      <x:c r="V263" s="18" t="n">
        <x:f aca="0"/>
        <x:v>1.4083</x:v>
      </x:c>
      <x:c r="W263" s="76" t="n">
        <x:f>'2080回测'!$O$13*G263/$G$4+'2080回测'!$O$14*H263/$H$4+'2080回测'!$O$15*I263/$I$4+'2080回测'!$O$16*J263/$J$4+'2080回测'!$O$17*K263/$K$4</x:f>
        <x:v>1.0602051818458338</x:v>
      </x:c>
    </x:row>
    <x:row r="264" ht="13.800000190734863" hidden="0">
      <x:c r="A264" s="15" t="n">
        <x:v>44223</x:v>
      </x:c>
      <x:c r="B264" s="21" t="n">
        <x:v>101.28913443831</x:v>
      </x:c>
      <x:c r="C264" s="21" t="n">
        <x:v>52.837684449489</x:v>
      </x:c>
      <x:c r="D264" s="21" t="n">
        <x:v>59.692307692308</x:v>
      </x:c>
      <x:c r="E264" s="21" t="n">
        <x:v>72.71484375</x:v>
      </x:c>
      <x:c r="F264" s="17" t="n">
        <x:v>1.71633492582527</x:v>
      </x:c>
      <x:c r="G264" s="18" t="n">
        <x:f aca="0"/>
        <x:v>1.1509</x:v>
      </x:c>
      <x:c r="H264" s="18" t="n">
        <x:f aca="0"/>
        <x:v>1.9963555556</x:v>
      </x:c>
      <x:c r="I264" s="18" t="n">
        <x:f aca="0"/>
        <x:v>2437.53</x:v>
      </x:c>
      <x:c r="J264" s="18" t="n">
        <x:f aca="0"/>
        <x:v>6.0196067489</x:v>
      </x:c>
      <x:c r="K264" s="18" t="n">
        <x:f aca="0"/>
        <x:v>2.0465467695</x:v>
      </x:c>
      <x:c r="L264" s="22" t="n">
        <x:v>0.5915121483376</x:v>
      </x:c>
      <x:c r="M264" s="22" t="n">
        <x:v>0.49934844930936</x:v>
      </x:c>
      <x:c r="N264" s="22" t="n">
        <x:v>0.55583513060149</x:v>
      </x:c>
      <x:c r="O264" s="22" t="n">
        <x:v>0.53203785914198</x:v>
      </x:c>
      <x:c r="P264" s="23" t="n">
        <x:v>0.17371269399696</x:v>
      </x:c>
      <x:c r="Q264" s="23" t="n">
        <x:v>0.17371269399696</x:v>
      </x:c>
      <x:c r="R264" s="22" t="n">
        <x:v>0.08064912965201</x:v>
      </x:c>
      <x:c r="S264" s="22" t="n">
        <x:v>0.08064912965201</x:v>
      </x:c>
      <x:c r="T264" s="20" t="n">
        <x:v>1.340109017327707</x:v>
      </x:c>
      <x:c r="U264" s="18" t="n">
        <x:f aca="0"/>
        <x:v>1.4439</x:v>
      </x:c>
      <x:c r="V264" s="18" t="n">
        <x:f aca="0"/>
        <x:v>1.4007</x:v>
      </x:c>
      <x:c r="W264" s="76" t="n">
        <x:f>'2080回测'!$O$13*G264/$G$4+'2080回测'!$O$14*H264/$H$4+'2080回测'!$O$15*I264/$I$4+'2080回测'!$O$16*J264/$J$4+'2080回测'!$O$17*K264/$K$4</x:f>
        <x:v>1.062471599971603</x:v>
      </x:c>
    </x:row>
    <x:row r="265" ht="13.800000190734863" hidden="0">
      <x:c r="A265" s="15" t="n">
        <x:v>44224</x:v>
      </x:c>
      <x:c r="B265" s="21" t="n">
        <x:v>94.720687538367</x:v>
      </x:c>
      <x:c r="C265" s="21" t="n">
        <x:v>46.140749148695</x:v>
      </x:c>
      <x:c r="D265" s="21" t="n">
        <x:v>53.461538461538</x:v>
      </x:c>
      <x:c r="E265" s="21" t="n">
        <x:v>65.498046875</x:v>
      </x:c>
      <x:c r="F265" s="17" t="n">
        <x:v>1.649552555059</x:v>
      </x:c>
      <x:c r="G265" s="18" t="n">
        <x:f aca="0"/>
        <x:v>1.1394</x:v>
      </x:c>
      <x:c r="H265" s="18" t="n">
        <x:f aca="0"/>
        <x:v>1.9689481481</x:v>
      </x:c>
      <x:c r="I265" s="18" t="n">
        <x:f aca="0"/>
        <x:v>2388.73</x:v>
      </x:c>
      <x:c r="J265" s="18" t="n">
        <x:f aca="0"/>
        <x:v>5.9043488303</x:v>
      </x:c>
      <x:c r="K265" s="18" t="n">
        <x:f aca="0"/>
        <x:v>2.0172671167</x:v>
      </x:c>
      <x:c r="L265" s="22" t="n">
        <x:v>0.59742647058824</x:v>
      </x:c>
      <x:c r="M265" s="22" t="n">
        <x:v>0.50577708279037</x:v>
      </x:c>
      <x:c r="N265" s="22" t="n">
        <x:v>0.56290438533429</x:v>
      </x:c>
      <x:c r="O265" s="22" t="n">
        <x:v>0.54259150686932</x:v>
      </x:c>
      <x:c r="P265" s="23" t="n">
        <x:v>0.17436950706058</x:v>
      </x:c>
      <x:c r="Q265" s="23" t="n">
        <x:v>0.17436950706058</x:v>
      </x:c>
      <x:c r="R265" s="22" t="n">
        <x:v>0.081716839459138</x:v>
      </x:c>
      <x:c r="S265" s="22" t="n">
        <x:v>0.081716839459138</x:v>
      </x:c>
      <x:c r="T265" s="20" t="n">
        <x:v>1.3105207909829317</x:v>
      </x:c>
      <x:c r="U265" s="18" t="n">
        <x:f aca="0"/>
        <x:v>1.4419</x:v>
      </x:c>
      <x:c r="V265" s="18" t="n">
        <x:f aca="0"/>
        <x:v>1.3901</x:v>
      </x:c>
      <x:c r="W265" s="76" t="n">
        <x:f>'2080回测'!$O$13*G265/$G$4+'2080回测'!$O$14*H265/$H$4+'2080回测'!$O$15*I265/$I$4+'2080回测'!$O$16*J265/$J$4+'2080回测'!$O$17*K265/$K$4</x:f>
        <x:v>1.047324099824779</x:v>
      </x:c>
    </x:row>
    <x:row r="266" ht="13.800000190734863" hidden="0">
      <x:c r="A266" s="15" t="n">
        <x:v>44225</x:v>
      </x:c>
      <x:c r="B266" s="21" t="n">
        <x:v>92.817679558011</x:v>
      </x:c>
      <x:c r="C266" s="21" t="n">
        <x:v>45.232690124858</x:v>
      </x:c>
      <x:c r="D266" s="21" t="n">
        <x:v>53.846153846154</x:v>
      </x:c>
      <x:c r="E266" s="21" t="n">
        <x:v>63.115234375</x:v>
      </x:c>
      <x:c r="F266" s="17" t="n">
        <x:v>1.63752939476006</x:v>
      </x:c>
      <x:c r="G266" s="18" t="n">
        <x:f aca="0"/>
        <x:v>1.1386</x:v>
      </x:c>
      <x:c r="H266" s="18" t="n">
        <x:f aca="0"/>
        <x:v>1.9546962963</x:v>
      </x:c>
      <x:c r="I266" s="18" t="n">
        <x:f aca="0"/>
        <x:v>2346.96</x:v>
      </x:c>
      <x:c r="J266" s="18" t="n">
        <x:f aca="0"/>
        <x:v>5.899109834</x:v>
      </x:c>
      <x:c r="K266" s="18" t="n">
        <x:f aca="0"/>
        <x:v>2.0132285439</x:v>
      </x:c>
      <x:c r="L266" s="22" t="n">
        <x:v>0.55338874680307</x:v>
      </x:c>
      <x:c r="M266" s="22" t="n">
        <x:v>0.46720528190427</x:v>
      </x:c>
      <x:c r="N266" s="22" t="n">
        <x:v>0.52504193625689</x:v>
      </x:c>
      <x:c r="O266" s="22" t="n">
        <x:v>0.50322472574377</x:v>
      </x:c>
      <x:c r="P266" s="23" t="n">
        <x:v>0.14946803800157</x:v>
      </x:c>
      <x:c r="Q266" s="23" t="n">
        <x:v>0.14946803800157</x:v>
      </x:c>
      <x:c r="R266" s="22" t="n">
        <x:v>0.068184780576157</x:v>
      </x:c>
      <x:c r="S266" s="22" t="n">
        <x:v>0.068184780576157</x:v>
      </x:c>
      <x:c r="T266" s="20" t="n">
        <x:v>1.2974897756333328</x:v>
      </x:c>
      <x:c r="U266" s="18" t="n">
        <x:f aca="0"/>
        <x:v>1.4416</x:v>
      </x:c>
      <x:c r="V266" s="18" t="n">
        <x:f aca="0"/>
        <x:v>1.3976</x:v>
      </x:c>
      <x:c r="W266" s="76" t="n">
        <x:f>'2080回测'!$O$13*G266/$G$4+'2080回测'!$O$14*H266/$H$4+'2080回测'!$O$15*I266/$I$4+'2080回测'!$O$16*J266/$J$4+'2080回测'!$O$17*K266/$K$4</x:f>
        <x:v>1.0417142514018956</x:v>
      </x:c>
    </x:row>
    <x:row r="267" ht="13.800000190734863" hidden="0">
      <x:c r="A267" s="15" t="n">
        <x:v>44228</x:v>
      </x:c>
      <x:c r="B267" s="21" t="n">
        <x:v>96.071209330878</x:v>
      </x:c>
      <x:c r="C267" s="21" t="n">
        <x:v>45.970488081725</x:v>
      </x:c>
      <x:c r="D267" s="21" t="n">
        <x:v>59</x:v>
      </x:c>
      <x:c r="E267" s="21" t="n">
        <x:v>64.521484375</x:v>
      </x:c>
      <x:c r="F267" s="17" t="n">
        <x:v>1.66390795446901</x:v>
      </x:c>
      <x:c r="G267" s="18" t="n">
        <x:f aca="0"/>
        <x:v>1.1486</x:v>
      </x:c>
      <x:c r="H267" s="18" t="n">
        <x:f aca="0"/>
        <x:v>1.9755259259</x:v>
      </x:c>
      <x:c r="I267" s="18" t="n">
        <x:f aca="0"/>
        <x:v>2372.73</x:v>
      </x:c>
      <x:c r="J267" s="18" t="n">
        <x:f aca="0"/>
        <x:v>5.9200658192</x:v>
      </x:c>
      <x:c r="K267" s="18" t="n">
        <x:f aca="0"/>
        <x:v>2.0283731919</x:v>
      </x:c>
      <x:c r="L267" s="22" t="n">
        <x:v>0.54723465473146</x:v>
      </x:c>
      <x:c r="M267" s="22" t="n">
        <x:v>0.46346972461124</x:v>
      </x:c>
      <x:c r="N267" s="22" t="n">
        <x:v>0.50599089384136</x:v>
      </x:c>
      <x:c r="O267" s="22" t="n">
        <x:v>0.49744534722825</x:v>
      </x:c>
      <x:c r="P267" s="23" t="n">
        <x:v>0.13240178385865</x:v>
      </x:c>
      <x:c r="Q267" s="23" t="n">
        <x:v>0.13240178385865</x:v>
      </x:c>
      <x:c r="R267" s="22" t="n">
        <x:v>0.050487008468526</x:v>
      </x:c>
      <x:c r="S267" s="22" t="n">
        <x:v>0.050487008468526</x:v>
      </x:c>
      <x:c r="T267" s="20" t="n">
        <x:v>1.3098856114771174</x:v>
      </x:c>
      <x:c r="U267" s="18" t="n">
        <x:f aca="0"/>
        <x:v>1.4425</x:v>
      </x:c>
      <x:c r="V267" s="18" t="n">
        <x:f aca="0"/>
        <x:v>1.4115</x:v>
      </x:c>
      <x:c r="W267" s="76" t="n">
        <x:f>'2080回测'!$O$13*G267/$G$4+'2080回测'!$O$14*H267/$H$4+'2080回测'!$O$15*I267/$I$4+'2080回测'!$O$16*J267/$J$4+'2080回测'!$O$17*K267/$K$4</x:f>
        <x:v>1.0509759142891035</x:v>
      </x:c>
    </x:row>
    <x:row r="268" ht="13.800000190734863" hidden="0">
      <x:c r="A268" s="15" t="n">
        <x:v>44229</x:v>
      </x:c>
      <x:c r="B268" s="21" t="n">
        <x:v>100.61387354205</x:v>
      </x:c>
      <x:c r="C268" s="21" t="n">
        <x:v>49.602724177072</x:v>
      </x:c>
      <x:c r="D268" s="21" t="n">
        <x:v>61.769230769231</x:v>
      </x:c>
      <x:c r="E268" s="21" t="n">
        <x:v>65.537109375</x:v>
      </x:c>
      <x:c r="F268" s="17" t="n">
        <x:v>1.69380734465838</x:v>
      </x:c>
      <x:c r="G268" s="18" t="n">
        <x:f aca="0"/>
        <x:v>1.1443</x:v>
      </x:c>
      <x:c r="H268" s="18" t="n">
        <x:f aca="0"/>
        <x:v>1.9875851852</x:v>
      </x:c>
      <x:c r="I268" s="18" t="n">
        <x:f aca="0"/>
        <x:v>2390.51</x:v>
      </x:c>
      <x:c r="J268" s="18" t="n">
        <x:f aca="0"/>
        <x:v>5.9934117674</x:v>
      </x:c>
      <x:c r="K268" s="18" t="n">
        <x:f aca="0"/>
        <x:v>2.0394792671</x:v>
      </x:c>
      <x:c r="L268" s="22" t="n">
        <x:v>0.56969309462916</x:v>
      </x:c>
      <x:c r="M268" s="22" t="n">
        <x:v>0.48171314394927</x:v>
      </x:c>
      <x:c r="N268" s="22" t="n">
        <x:v>0.52252576084352</x:v>
      </x:c>
      <x:c r="O268" s="22" t="n">
        <x:v>0.51503476008143</x:v>
      </x:c>
      <x:c r="P268" s="23" t="n">
        <x:v>0.13989160833069</x:v>
      </x:c>
      <x:c r="Q268" s="23" t="n">
        <x:v>0.13989160833069</x:v>
      </x:c>
      <x:c r="R268" s="22" t="n">
        <x:v>0.055167457826089</x:v>
      </x:c>
      <x:c r="S268" s="22" t="n">
        <x:v>0.055167457826089</x:v>
      </x:c>
      <x:c r="T268" s="20" t="n">
        <x:v>1.3240650743351743</x:v>
      </x:c>
      <x:c r="U268" s="18" t="n">
        <x:f aca="0"/>
        <x:v>1.443</x:v>
      </x:c>
      <x:c r="V268" s="18" t="n">
        <x:f aca="0"/>
        <x:v>1.3999</x:v>
      </x:c>
      <x:c r="W268" s="76" t="n">
        <x:f>'2080回测'!$O$13*G268/$G$4+'2080回测'!$O$14*H268/$H$4+'2080回测'!$O$15*I268/$I$4+'2080回测'!$O$16*J268/$J$4+'2080回测'!$O$17*K268/$K$4</x:f>
        <x:v>1.0551545043563695</x:v>
      </x:c>
    </x:row>
    <x:row r="269" ht="13.800000190734863" hidden="0">
      <x:c r="A269" s="15" t="n">
        <x:v>44230</x:v>
      </x:c>
      <x:c r="B269" s="21" t="n">
        <x:v>98.710865561694</x:v>
      </x:c>
      <x:c r="C269" s="21" t="n">
        <x:v>47.27582292849</x:v>
      </x:c>
      <x:c r="D269" s="21" t="n">
        <x:v>61</x:v>
      </x:c>
      <x:c r="E269" s="21" t="n">
        <x:v>61.7578125</x:v>
      </x:c>
      <x:c r="F269" s="17" t="n">
        <x:v>1.67186125247546</x:v>
      </x:c>
      <x:c r="G269" s="18" t="n">
        <x:f aca="0"/>
        <x:v>1.1403</x:v>
      </x:c>
      <x:c r="H269" s="18" t="n">
        <x:f aca="0"/>
        <x:v>1.9733333333</x:v>
      </x:c>
      <x:c r="I269" s="18" t="n">
        <x:f aca="0"/>
        <x:v>2399.36</x:v>
      </x:c>
      <x:c r="J269" s="18" t="n">
        <x:f aca="0"/>
        <x:v>5.9619777896</x:v>
      </x:c>
      <x:c r="K269" s="18" t="n">
        <x:f aca="0"/>
        <x:v>2.0505853423</x:v>
      </x:c>
      <x:c r="L269" s="22" t="n">
        <x:v>0.59550831202046</x:v>
      </x:c>
      <x:c r="M269" s="22" t="n">
        <x:v>0.50212839892277</x:v>
      </x:c>
      <x:c r="N269" s="22" t="n">
        <x:v>0.54037862449077</x:v>
      </x:c>
      <x:c r="O269" s="22" t="n">
        <x:v>0.53396431864715</x:v>
      </x:c>
      <x:c r="P269" s="23" t="n">
        <x:v>0.15276142605945</x:v>
      </x:c>
      <x:c r="Q269" s="23" t="n">
        <x:v>0.15276142605945</x:v>
      </x:c>
      <x:c r="R269" s="22" t="n">
        <x:v>0.057509044240672</x:v>
      </x:c>
      <x:c r="S269" s="22" t="n">
        <x:v>0.057509044240672</x:v>
      </x:c>
      <x:c r="T269" s="20" t="n">
        <x:v>1.3120015831093645</x:v>
      </x:c>
      <x:c r="U269" s="18" t="n">
        <x:f aca="0"/>
        <x:v>1.4423</x:v>
      </x:c>
      <x:c r="V269" s="18" t="n">
        <x:f aca="0"/>
        <x:v>1.3897</x:v>
      </x:c>
      <x:c r="W269" s="76" t="n">
        <x:f>'2080回测'!$O$13*G269/$G$4+'2080回测'!$O$14*H269/$H$4+'2080回测'!$O$15*I269/$I$4+'2080回测'!$O$16*J269/$J$4+'2080回测'!$O$17*K269/$K$4</x:f>
        <x:v>1.0524952895990165</x:v>
      </x:c>
    </x:row>
    <x:row r="270" ht="13.800000190734863" hidden="0">
      <x:c r="A270" s="15" t="n">
        <x:v>44231</x:v>
      </x:c>
      <x:c r="B270" s="21" t="n">
        <x:v>93.984039287907</x:v>
      </x:c>
      <x:c r="C270" s="21" t="n">
        <x:v>44.72190692395</x:v>
      </x:c>
      <x:c r="D270" s="21" t="n">
        <x:v>59.769230769231</x:v>
      </x:c>
      <x:c r="E270" s="21" t="n">
        <x:v>56.6796875</x:v>
      </x:c>
      <x:c r="F270" s="17" t="n">
        <x:v>1.63788716120272</x:v>
      </x:c>
      <x:c r="G270" s="18" t="n">
        <x:f aca="0"/>
        <x:v>1.1377</x:v>
      </x:c>
      <x:c r="H270" s="18" t="n">
        <x:f aca="0"/>
        <x:v>1.9557925926</x:v>
      </x:c>
      <x:c r="I270" s="18" t="n">
        <x:f aca="0"/>
        <x:v>2385.52</x:v>
      </x:c>
      <x:c r="J270" s="18" t="n">
        <x:f aca="0"/>
        <x:v>5.9724557822</x:v>
      </x:c>
      <x:c r="K270" s="18" t="n">
        <x:f aca="0"/>
        <x:v>2.0384696239</x:v>
      </x:c>
      <x:c r="L270" s="22" t="n">
        <x:v>0.59375</x:v>
      </x:c>
      <x:c r="M270" s="22" t="n">
        <x:v>0.49917470245852</x:v>
      </x:c>
      <x:c r="N270" s="22" t="n">
        <x:v>0.52396357536544</x:v>
      </x:c>
      <x:c r="O270" s="22" t="n">
        <x:v>0.52826869923384</x:v>
      </x:c>
      <x:c r="P270" s="23" t="n">
        <x:v>0.13298956553697</x:v>
      </x:c>
      <x:c r="Q270" s="23" t="n">
        <x:v>0.13298956553697</x:v>
      </x:c>
      <x:c r="R270" s="22" t="n">
        <x:v>0.042438278371588</x:v>
      </x:c>
      <x:c r="S270" s="22" t="n">
        <x:v>0.042438278371588</x:v>
      </x:c>
      <x:c r="T270" s="20" t="n">
        <x:v>1.2945259203362676</x:v>
      </x:c>
      <x:c r="U270" s="18" t="n">
        <x:f aca="0"/>
        <x:v>1.4417</x:v>
      </x:c>
      <x:c r="V270" s="18" t="n">
        <x:f aca="0"/>
        <x:v>1.3792</x:v>
      </x:c>
      <x:c r="W270" s="76" t="n">
        <x:f>'2080回测'!$O$13*G270/$G$4+'2080回测'!$O$14*H270/$H$4+'2080回测'!$O$15*I270/$I$4+'2080回测'!$O$16*J270/$J$4+'2080回测'!$O$17*K270/$K$4</x:f>
        <x:v>1.0474318294139868</x:v>
      </x:c>
    </x:row>
    <x:row r="271" ht="13.800000190734863" hidden="0">
      <x:c r="A271" s="15" t="n">
        <x:v>44232</x:v>
      </x:c>
      <x:c r="B271" s="21" t="n">
        <x:v>92.142418661756</x:v>
      </x:c>
      <x:c r="C271" s="21" t="n">
        <x:v>42.11123723042</x:v>
      </x:c>
      <x:c r="D271" s="21" t="n">
        <x:v>51.153846153846</x:v>
      </x:c>
      <x:c r="E271" s="21" t="n">
        <x:v>54.16015625</x:v>
      </x:c>
      <x:c r="F271" s="17" t="n">
        <x:v>1.59891914574006</x:v>
      </x:c>
      <x:c r="G271" s="18" t="n">
        <x:f aca="0"/>
        <x:v>1.1541</x:v>
      </x:c>
      <x:c r="H271" s="18" t="n">
        <x:f aca="0"/>
        <x:v>1.9623703704</x:v>
      </x:c>
      <x:c r="I271" s="18" t="n">
        <x:f aca="0"/>
        <x:v>2391.83</x:v>
      </x:c>
      <x:c r="J271" s="18" t="n">
        <x:f aca="0"/>
        <x:v>5.8886318414</x:v>
      </x:c>
      <x:c r="K271" s="18" t="n">
        <x:f aca="0"/>
        <x:v>2.0213056895</x:v>
      </x:c>
      <x:c r="L271" s="22" t="n">
        <x:v>0.59382992327366</x:v>
      </x:c>
      <x:c r="M271" s="22" t="n">
        <x:v>0.4968291199722</x:v>
      </x:c>
      <x:c r="N271" s="22" t="n">
        <x:v>0.50083872513779</x:v>
      </x:c>
      <x:c r="O271" s="22" t="n">
        <x:v>0.50992545446076</x:v>
      </x:c>
      <x:c r="P271" s="23" t="n">
        <x:v>0.10790552166657</x:v>
      </x:c>
      <x:c r="Q271" s="23" t="n">
        <x:v>0.10790552166657</x:v>
      </x:c>
      <x:c r="R271" s="22" t="n">
        <x:v>0.019486548256295</x:v>
      </x:c>
      <x:c r="S271" s="22" t="n">
        <x:v>0.019486548256295</x:v>
      </x:c>
      <x:c r="T271" s="20" t="n">
        <x:v>1.2806377340518476</x:v>
      </x:c>
      <x:c r="U271" s="18" t="n">
        <x:f aca="0"/>
        <x:v>1.4417</x:v>
      </x:c>
      <x:c r="V271" s="18" t="n">
        <x:f aca="0"/>
        <x:v>1.3672</x:v>
      </x:c>
      <x:c r="W271" s="76" t="n">
        <x:f>'2080回测'!$O$13*G271/$G$4+'2080回测'!$O$14*H271/$H$4+'2080回测'!$O$15*I271/$I$4+'2080回测'!$O$16*J271/$J$4+'2080回测'!$O$17*K271/$K$4</x:f>
        <x:v>1.0504947531981639</x:v>
      </x:c>
    </x:row>
    <x:row r="272" ht="13.800000190734863" hidden="0">
      <x:c r="A272" s="15" t="n">
        <x:v>44235</x:v>
      </x:c>
      <x:c r="B272" s="21" t="n">
        <x:v>94.843462246777</x:v>
      </x:c>
      <x:c r="C272" s="21" t="n">
        <x:v>44.892167990919</x:v>
      </x:c>
      <x:c r="D272" s="21" t="n">
        <x:v>58.307692307692</x:v>
      </x:c>
      <x:c r="E272" s="21" t="n">
        <x:v>56.240234375</x:v>
      </x:c>
      <x:c r="F272" s="17" t="n">
        <x:v>1.63570889230097</x:v>
      </x:c>
      <x:c r="G272" s="18" t="n">
        <x:f aca="0"/>
        <x:v>1.1547</x:v>
      </x:c>
      <x:c r="H272" s="18" t="n">
        <x:f aca="0"/>
        <x:v>1.9810074074</x:v>
      </x:c>
      <x:c r="I272" s="18" t="n">
        <x:f aca="0"/>
        <x:v>2401.34</x:v>
      </x:c>
      <x:c r="J272" s="18" t="n">
        <x:f aca="0"/>
        <x:v>5.9672167859</x:v>
      </x:c>
      <x:c r="K272" s="18" t="n">
        <x:f aca="0"/>
        <x:v>2.0536142719</x:v>
      </x:c>
      <x:c r="L272" s="22" t="n">
        <x:v>0.59822570332481</x:v>
      </x:c>
      <x:c r="M272" s="22" t="n">
        <x:v>0.50334462687864</x:v>
      </x:c>
      <x:c r="N272" s="22" t="n">
        <x:v>0.47483824586628</x:v>
      </x:c>
      <x:c r="O272" s="22" t="n">
        <x:v>0.49300611450243</x:v>
      </x:c>
      <x:c r="P272" s="23" t="n">
        <x:v>0.085910035022246</x:v>
      </x:c>
      <x:c r="Q272" s="23" t="n">
        <x:v>0.085910035022246</x:v>
      </x:c>
      <x:c r="R272" s="22" t="n">
        <x:v>0.001933555899064</x:v>
      </x:c>
      <x:c r="S272" s="22" t="n">
        <x:v>0.001933555899064</x:v>
      </x:c>
      <x:c r="T272" s="20" t="n">
        <x:v>1.2927054989521682</x:v>
      </x:c>
      <x:c r="U272" s="18" t="n">
        <x:f aca="0"/>
        <x:v>1.4416</x:v>
      </x:c>
      <x:c r="V272" s="18" t="n">
        <x:f aca="0"/>
        <x:v>1.3754</x:v>
      </x:c>
      <x:c r="W272" s="76" t="n">
        <x:f>'2080回测'!$O$13*G272/$G$4+'2080回测'!$O$14*H272/$H$4+'2080回测'!$O$15*I272/$I$4+'2080回测'!$O$16*J272/$J$4+'2080回测'!$O$17*K272/$K$4</x:f>
        <x:v>1.058142761137918</x:v>
      </x:c>
    </x:row>
    <x:row r="273" ht="13.800000190734863" hidden="0">
      <x:c r="A273" s="15" t="n">
        <x:v>44236</x:v>
      </x:c>
      <x:c r="B273" s="21" t="n">
        <x:v>99.50890116636</x:v>
      </x:c>
      <x:c r="C273" s="21" t="n">
        <x:v>48.864926220204</x:v>
      </x:c>
      <x:c r="D273" s="21" t="n">
        <x:v>64.461538461538</x:v>
      </x:c>
      <x:c r="E273" s="21" t="n">
        <x:v>61.19140625</x:v>
      </x:c>
      <x:c r="F273" s="17" t="n">
        <x:v>1.68506693024526</x:v>
      </x:c>
      <x:c r="G273" s="18" t="n">
        <x:f aca="0"/>
        <x:v>1.1593</x:v>
      </x:c>
      <x:c r="H273" s="18" t="n">
        <x:f aca="0"/>
        <x:v>2.0051259259</x:v>
      </x:c>
      <x:c r="I273" s="18" t="n">
        <x:f aca="0"/>
        <x:v>2408.61</x:v>
      </x:c>
      <x:c r="J273" s="18" t="n">
        <x:f aca="0"/>
        <x:v>6.0667577156</x:v>
      </x:c>
      <x:c r="K273" s="18" t="n">
        <x:f aca="0"/>
        <x:v>2.099048216</x:v>
      </x:c>
      <x:c r="L273" s="22" t="n">
        <x:v>0.62348145780051</x:v>
      </x:c>
      <x:c r="M273" s="22" t="n">
        <x:v>0.5235861350013</x:v>
      </x:c>
      <x:c r="N273" s="22" t="n">
        <x:v>0.49089384136113</x:v>
      </x:c>
      <x:c r="O273" s="22" t="n">
        <x:v>0.51386213257332</x:v>
      </x:c>
      <x:c r="P273" s="23" t="n">
        <x:v>0.093727790009508</x:v>
      </x:c>
      <x:c r="Q273" s="23" t="n">
        <x:v>0.093727790009508</x:v>
      </x:c>
      <x:c r="R273" s="22" t="n">
        <x:v>0.001182422431035</x:v>
      </x:c>
      <x:c r="S273" s="22" t="n">
        <x:v>0.001182422431035</x:v>
      </x:c>
      <x:c r="T273" s="20" t="n">
        <x:v>1.321550255741986</x:v>
      </x:c>
      <x:c r="U273" s="18" t="n">
        <x:f aca="0"/>
        <x:v>1.442</x:v>
      </x:c>
      <x:c r="V273" s="18" t="n">
        <x:f aca="0"/>
        <x:v>1.3904</x:v>
      </x:c>
      <x:c r="W273" s="76" t="n">
        <x:f>'2080回测'!$O$13*G273/$G$4+'2080回测'!$O$14*H273/$H$4+'2080回测'!$O$15*I273/$I$4+'2080回测'!$O$16*J273/$J$4+'2080回测'!$O$17*K273/$K$4</x:f>
        <x:v>1.0689788736819508</x:v>
      </x:c>
    </x:row>
    <x:row r="274" ht="13.800000190734863" hidden="0">
      <x:c r="A274" s="15" t="n">
        <x:v>44237</x:v>
      </x:c>
      <x:c r="B274" s="21" t="n">
        <x:v>101.65745856354</x:v>
      </x:c>
      <x:c r="C274" s="21" t="n">
        <x:v>51.362088535755</x:v>
      </x:c>
      <x:c r="D274" s="21" t="n">
        <x:v>66.692307692308</x:v>
      </x:c>
      <x:c r="E274" s="21" t="n">
        <x:v>63.974609375</x:v>
      </x:c>
      <x:c r="F274" s="17" t="n">
        <x:v>1.70921616041651</x:v>
      </x:c>
      <x:c r="G274" s="18" t="n">
        <x:f aca="0"/>
        <x:v>1.1643</x:v>
      </x:c>
      <x:c r="H274" s="18" t="n">
        <x:f aca="0"/>
        <x:v>2.0182814815</x:v>
      </x:c>
      <x:c r="I274" s="18" t="n">
        <x:f aca="0"/>
        <x:v>2429.72</x:v>
      </x:c>
      <x:c r="J274" s="18" t="n">
        <x:f aca="0"/>
        <x:v>6.1715376416</x:v>
      </x:c>
      <x:c r="K274" s="18" t="n">
        <x:f aca="0"/>
        <x:v>2.1162121504</x:v>
      </x:c>
      <x:c r="L274" s="22" t="n">
        <x:v>0.65912723785166</x:v>
      </x:c>
      <x:c r="M274" s="22" t="n">
        <x:v>0.55433932759969</x:v>
      </x:c>
      <x:c r="N274" s="22" t="n">
        <x:v>0.52312485022765</x:v>
      </x:c>
      <x:c r="O274" s="22" t="n">
        <x:v>0.54996230848117</x:v>
      </x:c>
      <x:c r="P274" s="23" t="n">
        <x:v>0.12340117258152</x:v>
      </x:c>
      <x:c r="Q274" s="23" t="n">
        <x:v>0.12340117258152</x:v>
      </x:c>
      <x:c r="R274" s="22" t="n">
        <x:v>0.019522988306339</x:v>
      </x:c>
      <x:c r="S274" s="22" t="n">
        <x:v>0.019522988306339</x:v>
      </x:c>
      <x:c r="T274" s="20" t="n">
        <x:v>1.336260393546646</x:v>
      </x:c>
      <x:c r="U274" s="18" t="n">
        <x:f aca="0"/>
        <x:v>1.4419</x:v>
      </x:c>
      <x:c r="V274" s="18" t="n">
        <x:f aca="0"/>
        <x:v>1.3913</x:v>
      </x:c>
      <x:c r="W274" s="76" t="n">
        <x:f>'2080回测'!$O$13*G274/$G$4+'2080回测'!$O$14*H274/$H$4+'2080回测'!$O$15*I274/$I$4+'2080回测'!$O$16*J274/$J$4+'2080回测'!$O$17*K274/$K$4</x:f>
        <x:v>1.0771835199810065</x:v>
      </x:c>
    </x:row>
    <x:row r="275" ht="13.800000190734863" hidden="0">
      <x:c r="A275" s="15" t="n">
        <x:v>44245</x:v>
      </x:c>
      <x:c r="B275" s="21" t="n">
        <x:v>102.08717004297</x:v>
      </x:c>
      <x:c r="C275" s="21" t="n">
        <x:v>50.11350737798</x:v>
      </x:c>
      <x:c r="D275" s="21" t="n">
        <x:v>74</x:v>
      </x:c>
      <x:c r="E275" s="21" t="n">
        <x:v>61.865234375</x:v>
      </x:c>
      <x:c r="F275" s="17" t="n">
        <x:v>1.72016477948988</x:v>
      </x:c>
      <x:c r="G275" s="18" t="n">
        <x:f aca="0"/>
        <x:v>1.1871</x:v>
      </x:c>
      <x:c r="H275" s="18" t="n">
        <x:f aca="0"/>
        <x:v>2.0632296296</x:v>
      </x:c>
      <x:c r="I275" s="18" t="n">
        <x:f aca="0"/>
        <x:v>2515.72</x:v>
      </x:c>
      <x:c r="J275" s="18" t="n">
        <x:f aca="0"/>
        <x:v>6.3339465269</x:v>
      </x:c>
      <x:c r="K275" s="18" t="n">
        <x:f aca="0"/>
        <x:v>2.1596268081</x:v>
      </x:c>
      <x:c r="L275" s="22" t="n">
        <x:v>0.69485294117647</x:v>
      </x:c>
      <x:c r="M275" s="22" t="n">
        <x:v>0.58422378594388</x:v>
      </x:c>
      <x:c r="N275" s="22" t="n">
        <x:v>0.5334291876348</x:v>
      </x:c>
      <x:c r="O275" s="22" t="n">
        <x:v>0.56395007963064</x:v>
      </x:c>
      <x:c r="P275" s="23" t="n">
        <x:v>0.13225597908257</x:v>
      </x:c>
      <x:c r="Q275" s="23" t="n">
        <x:v>0.13225597908257</x:v>
      </x:c>
      <x:c r="R275" s="22" t="n">
        <x:v>0.024557597911119</x:v>
      </x:c>
      <x:c r="S275" s="22" t="n">
        <x:v>0.024557597911119</x:v>
      </x:c>
      <x:c r="T275" s="20" t="n">
        <x:v>1.3468438384665529</x:v>
      </x:c>
      <x:c r="U275" s="18" t="n">
        <x:f aca="0"/>
        <x:v>1.4415</x:v>
      </x:c>
      <x:c r="V275" s="18" t="n">
        <x:f aca="0"/>
        <x:v>1.3518</x:v>
      </x:c>
      <x:c r="W275" s="76" t="n">
        <x:f>'2080回测'!$O$13*G275/$G$4+'2080回测'!$O$14*H275/$H$4+'2080回测'!$O$15*I275/$I$4+'2080回测'!$O$16*J275/$J$4+'2080回测'!$O$17*K275/$K$4</x:f>
        <x:v>1.1026327841848782</x:v>
      </x:c>
    </x:row>
    <x:row r="276" ht="13.800000190734863" hidden="0">
      <x:c r="A276" s="15" t="n">
        <x:v>44246</x:v>
      </x:c>
      <x:c r="B276" s="21" t="n">
        <x:v>98.219766728054</x:v>
      </x:c>
      <x:c r="C276" s="21" t="n">
        <x:v>47.219069239501</x:v>
      </x:c>
      <x:c r="D276" s="21" t="n">
        <x:v>75</x:v>
      </x:c>
      <x:c r="E276" s="21" t="n">
        <x:v>61.728515625</x:v>
      </x:c>
      <x:c r="F276" s="17" t="n">
        <x:v>1.70541837898139</x:v>
      </x:c>
      <x:c r="G276" s="18" t="n">
        <x:f aca="0"/>
        <x:v>1.2065</x:v>
      </x:c>
      <x:c r="H276" s="18" t="n">
        <x:f aca="0"/>
        <x:v>2.0972148148</x:v>
      </x:c>
      <x:c r="I276" s="18" t="n">
        <x:f aca="0"/>
        <x:v>2532.31</x:v>
      </x:c>
      <x:c r="J276" s="18" t="n">
        <x:f aca="0"/>
        <x:v>6.4334874566</x:v>
      </x:c>
      <x:c r="K276" s="18" t="n">
        <x:f aca="0"/>
        <x:v>2.1848678881</x:v>
      </x:c>
      <x:c r="L276" s="22" t="n">
        <x:v>0.67535166240409</x:v>
      </x:c>
      <x:c r="M276" s="22" t="n">
        <x:v>0.57319086091565</x:v>
      </x:c>
      <x:c r="N276" s="22" t="n">
        <x:v>0.54948478312964</x:v>
      </x:c>
      <x:c r="O276" s="22" t="n">
        <x:v>0.56956193994174</x:v>
      </x:c>
      <x:c r="P276" s="23" t="n">
        <x:v>0.15045032066453</x:v>
      </x:c>
      <x:c r="Q276" s="23" t="n">
        <x:v>0.15045032066453</x:v>
      </x:c>
      <x:c r="R276" s="22" t="n">
        <x:v>0.053130410006122</x:v>
      </x:c>
      <x:c r="S276" s="22" t="n">
        <x:v>0.053130410006122</x:v>
      </x:c>
      <x:c r="T276" s="20" t="n">
        <x:v>1.3616265492815147</x:v>
      </x:c>
      <x:c r="U276" s="18" t="n">
        <x:f aca="0"/>
        <x:v>1.4425</x:v>
      </x:c>
      <x:c r="V276" s="18" t="n">
        <x:f aca="0"/>
        <x:v>1.3469</x:v>
      </x:c>
      <x:c r="W276" s="76" t="n">
        <x:f>'2080回测'!$O$13*G276/$G$4+'2080回测'!$O$14*H276/$H$4+'2080回测'!$O$15*I276/$I$4+'2080回测'!$O$16*J276/$J$4+'2080回测'!$O$17*K276/$K$4</x:f>
        <x:v>1.1183064816977966</x:v>
      </x:c>
    </x:row>
    <x:row r="277" ht="13.800000190734863" hidden="0">
      <x:c r="A277" s="15" t="n">
        <x:v>44249</x:v>
      </x:c>
      <x:c r="B277" s="21" t="n">
        <x:v>95.395948434622</x:v>
      </x:c>
      <x:c r="C277" s="21" t="n">
        <x:v>41.884222474461</x:v>
      </x:c>
      <x:c r="D277" s="21" t="n">
        <x:v>79.230769230769</x:v>
      </x:c>
      <x:c r="E277" s="21" t="n">
        <x:v>58.134765625</x:v>
      </x:c>
      <x:c r="F277" s="17" t="n">
        <x:v>1.68661426441213</x:v>
      </x:c>
      <x:c r="G277" s="18" t="n">
        <x:f aca="0"/>
        <x:v>1.216</x:v>
      </x:c>
      <x:c r="H277" s="18" t="n">
        <x:f aca="0"/>
        <x:v>2.1180444444</x:v>
      </x:c>
      <x:c r="I277" s="18" t="n">
        <x:f aca="0"/>
        <x:v>2549.86</x:v>
      </x:c>
      <x:c r="J277" s="18" t="n">
        <x:f aca="0"/>
        <x:v>6.423009464</x:v>
      </x:c>
      <x:c r="K277" s="18" t="n">
        <x:f aca="0"/>
        <x:v>2.1788100289</x:v>
      </x:c>
      <x:c r="L277" s="22" t="n">
        <x:v>0.67063618925831</x:v>
      </x:c>
      <x:c r="M277" s="22" t="n">
        <x:v>0.57041091130223</x:v>
      </x:c>
      <x:c r="N277" s="22" t="n">
        <x:v>0.56793673616104</x:v>
      </x:c>
      <x:c r="O277" s="22" t="n">
        <x:v>0.57031577186163</x:v>
      </x:c>
      <x:c r="P277" s="23" t="n">
        <x:v>0.17255394390513</x:v>
      </x:c>
      <x:c r="Q277" s="23" t="n">
        <x:v>0.17255394390513</x:v>
      </x:c>
      <x:c r="R277" s="22" t="n">
        <x:v>0.084302448929324</x:v>
      </x:c>
      <x:c r="S277" s="22" t="n">
        <x:v>0.084302448929324</x:v>
      </x:c>
      <x:c r="T277" s="20" t="n">
        <x:v>1.3471337871405966</x:v>
      </x:c>
      <x:c r="U277" s="18" t="n">
        <x:f aca="0"/>
        <x:v>1.4425</x:v>
      </x:c>
      <x:c r="V277" s="18" t="n">
        <x:f aca="0"/>
        <x:v>1.3604</x:v>
      </x:c>
      <x:c r="W277" s="76" t="n">
        <x:f>'2080回测'!$O$13*G277/$G$4+'2080回测'!$O$14*H277/$H$4+'2080回测'!$O$15*I277/$I$4+'2080回测'!$O$16*J277/$J$4+'2080回测'!$O$17*K277/$K$4</x:f>
        <x:v>1.1247552440940165</x:v>
      </x:c>
    </x:row>
    <x:row r="278" ht="13.800000190734863" hidden="0">
      <x:c r="A278" s="15" t="n">
        <x:v>44250</x:v>
      </x:c>
      <x:c r="B278" s="21" t="n">
        <x:v>94.045426642112</x:v>
      </x:c>
      <x:c r="C278" s="21" t="n">
        <x:v>40.578887627696</x:v>
      </x:c>
      <x:c r="D278" s="21" t="n">
        <x:v>75.615384615385</x:v>
      </x:c>
      <x:c r="E278" s="21" t="n">
        <x:v>56.85546875</x:v>
      </x:c>
      <x:c r="F278" s="17" t="n">
        <x:v>1.66773791908798</x:v>
      </x:c>
      <x:c r="G278" s="18" t="n">
        <x:f aca="0"/>
        <x:v>1.2067</x:v>
      </x:c>
      <x:c r="H278" s="18" t="n">
        <x:f aca="0"/>
        <x:v>2.1026962963</x:v>
      </x:c>
      <x:c r="I278" s="18" t="n">
        <x:f aca="0"/>
        <x:v>2571.45</x:v>
      </x:c>
      <x:c r="J278" s="18" t="n">
        <x:f aca="0"/>
        <x:v>6.370619501</x:v>
      </x:c>
      <x:c r="K278" s="18" t="n">
        <x:f aca="0"/>
        <x:v>2.1767907425</x:v>
      </x:c>
      <x:c r="L278" s="22" t="n">
        <x:v>0.61453005115089</x:v>
      </x:c>
      <x:c r="M278" s="22" t="n">
        <x:v>0.51481191903397</x:v>
      </x:c>
      <x:c r="N278" s="22" t="n">
        <x:v>0.5594296669063</x:v>
      </x:c>
      <x:c r="O278" s="22" t="n">
        <x:v>0.54510428016713</x:v>
      </x:c>
      <x:c r="P278" s="23" t="n">
        <x:v>0.1737983051295</x:v>
      </x:c>
      <x:c r="Q278" s="23" t="n">
        <x:v>0.1737983051295</x:v>
      </x:c>
      <x:c r="R278" s="22" t="n">
        <x:v>0.097798884803742</x:v>
      </x:c>
      <x:c r="S278" s="22" t="n">
        <x:v>0.097798884803742</x:v>
      </x:c>
      <x:c r="T278" s="20" t="n">
        <x:v>1.3412315685780194</x:v>
      </x:c>
      <x:c r="U278" s="18" t="n">
        <x:f aca="0"/>
        <x:v>1.4431</x:v>
      </x:c>
      <x:c r="V278" s="18" t="n">
        <x:f aca="0"/>
        <x:v>1.3731</x:v>
      </x:c>
      <x:c r="W278" s="76" t="n">
        <x:f>'2080回测'!$O$13*G278/$G$4+'2080回测'!$O$14*H278/$H$4+'2080回测'!$O$15*I278/$I$4+'2080回测'!$O$16*J278/$J$4+'2080回测'!$O$17*K278/$K$4</x:f>
        <x:v>1.1199336872570327</x:v>
      </x:c>
    </x:row>
    <x:row r="279" ht="13.800000190734863" hidden="0">
      <x:c r="A279" s="15" t="n">
        <x:v>44251</x:v>
      </x:c>
      <x:c r="B279" s="21" t="n">
        <x:v>89.502762430939</x:v>
      </x:c>
      <x:c r="C279" s="21" t="n">
        <x:v>36.265607264472</x:v>
      </x:c>
      <x:c r="D279" s="21" t="n">
        <x:v>69.384615384615</x:v>
      </x:c>
      <x:c r="E279" s="21" t="n">
        <x:v>54.04296875</x:v>
      </x:c>
      <x:c r="F279" s="17" t="n">
        <x:v>1.62298988457507</x:v>
      </x:c>
      <x:c r="G279" s="18" t="n">
        <x:f aca="0"/>
        <x:v>1.2048</x:v>
      </x:c>
      <x:c r="H279" s="18" t="n">
        <x:f aca="0"/>
        <x:v>2.0807703704</x:v>
      </x:c>
      <x:c r="I279" s="18" t="n">
        <x:f aca="0"/>
        <x:v>2524.73</x:v>
      </x:c>
      <x:c r="J279" s="18" t="n">
        <x:f aca="0"/>
        <x:v>6.3025125491</x:v>
      </x:c>
      <x:c r="K279" s="18" t="n">
        <x:f aca="0"/>
        <x:v>2.1444821601</x:v>
      </x:c>
      <x:c r="L279" s="22" t="n">
        <x:v>0.61117327365729</x:v>
      </x:c>
      <x:c r="M279" s="22" t="n">
        <x:v>0.51220571627139</x:v>
      </x:c>
      <x:c r="N279" s="22" t="n">
        <x:v>0.555475676971</x:v>
      </x:c>
      <x:c r="O279" s="22" t="n">
        <x:v>0.53748220124865</x:v>
      </x:c>
      <x:c r="P279" s="23" t="n">
        <x:v>0.16578462890376</x:v>
      </x:c>
      <x:c r="Q279" s="23" t="n">
        <x:v>0.16578462890376</x:v>
      </x:c>
      <x:c r="R279" s="22" t="n">
        <x:v>0.090973211334152</x:v>
      </x:c>
      <x:c r="S279" s="22" t="n">
        <x:v>0.090973211334152</x:v>
      </x:c>
      <x:c r="T279" s="20" t="n">
        <x:v>1.3218555279104223</x:v>
      </x:c>
      <x:c r="U279" s="18" t="n">
        <x:f aca="0"/>
        <x:v>1.4438</x:v>
      </x:c>
      <x:c r="V279" s="18" t="n">
        <x:f aca="0"/>
        <x:v>1.3705</x:v>
      </x:c>
      <x:c r="W279" s="76" t="n">
        <x:f>'2080回测'!$O$13*G279/$G$4+'2080回测'!$O$14*H279/$H$4+'2080回测'!$O$15*I279/$I$4+'2080回测'!$O$16*J279/$J$4+'2080回测'!$O$17*K279/$K$4</x:f>
        <x:v>1.1091920871536622</x:v>
      </x:c>
    </x:row>
    <x:row r="280" ht="13.800000190734863" hidden="0">
      <x:c r="A280" s="15" t="n">
        <x:v>44252</x:v>
      </x:c>
      <x:c r="B280" s="21" t="n">
        <x:v>90.178023327195</x:v>
      </x:c>
      <x:c r="C280" s="21" t="n">
        <x:v>35.244040862656</x:v>
      </x:c>
      <x:c r="D280" s="21" t="n">
        <x:v>67.384615384615</x:v>
      </x:c>
      <x:c r="E280" s="21" t="n">
        <x:v>54.462890625</x:v>
      </x:c>
      <x:c r="F280" s="17" t="n">
        <x:v>1.61817392549867</x:v>
      </x:c>
      <x:c r="G280" s="18" t="n">
        <x:f aca="0"/>
        <x:v>1.2292</x:v>
      </x:c>
      <x:c r="H280" s="18" t="n">
        <x:f aca="0"/>
        <x:v>2.1092740741</x:v>
      </x:c>
      <x:c r="I280" s="18" t="n">
        <x:f aca="0"/>
        <x:v>2599.52</x:v>
      </x:c>
      <x:c r="J280" s="18" t="n">
        <x:f aca="0"/>
        <x:v>6.2972735528</x:v>
      </x:c>
      <x:c r="K280" s="18" t="n">
        <x:f aca="0"/>
        <x:v>2.1485207329</x:v>
      </x:c>
      <x:c r="L280" s="22" t="n">
        <x:v>0.56937340153453</x:v>
      </x:c>
      <x:c r="M280" s="22" t="n">
        <x:v>0.47319954825819</x:v>
      </x:c>
      <x:c r="N280" s="22" t="n">
        <x:v>0.52839683680805</x:v>
      </x:c>
      <x:c r="O280" s="22" t="n">
        <x:v>0.50682636744748</x:v>
      </x:c>
      <x:c r="P280" s="23" t="n">
        <x:v>0.15642150854863</x:v>
      </x:c>
      <x:c r="Q280" s="23" t="n">
        <x:v>0.15642150854863</x:v>
      </x:c>
      <x:c r="R280" s="22" t="n">
        <x:v>0.092102526068934</x:v>
      </x:c>
      <x:c r="S280" s="22" t="n">
        <x:v>0.092102526068934</x:v>
      </x:c>
      <x:c r="T280" s="20" t="n">
        <x:v>1.319413876110136</x:v>
      </x:c>
      <x:c r="U280" s="18" t="n">
        <x:f aca="0"/>
        <x:v>1.4439</x:v>
      </x:c>
      <x:c r="V280" s="18" t="n">
        <x:f aca="0"/>
        <x:v>1.3555</x:v>
      </x:c>
      <x:c r="W280" s="76" t="n">
        <x:f>'2080回测'!$O$13*G280/$G$4+'2080回测'!$O$14*H280/$H$4+'2080回测'!$O$15*I280/$I$4+'2080回测'!$O$16*J280/$J$4+'2080回测'!$O$17*K280/$K$4</x:f>
        <x:v>1.125524568714376</x:v>
      </x:c>
    </x:row>
    <x:row r="281" ht="13.800000190734863" hidden="0">
      <x:c r="A281" s="15" t="n">
        <x:v>44253</x:v>
      </x:c>
      <x:c r="B281" s="21" t="n">
        <x:v>87.108655616943</x:v>
      </x:c>
      <x:c r="C281" s="21" t="n">
        <x:v>32.179341657208</x:v>
      </x:c>
      <x:c r="D281" s="21" t="n">
        <x:v>60.153846153846</x:v>
      </x:c>
      <x:c r="E281" s="21" t="n">
        <x:v>50.390625</x:v>
      </x:c>
      <x:c r="F281" s="17" t="n">
        <x:v>1.57458117106999</x:v>
      </x:c>
      <x:c r="G281" s="18" t="n">
        <x:f aca="0"/>
        <x:v>1.207</x:v>
      </x:c>
      <x:c r="H281" s="18" t="n">
        <x:f aca="0"/>
        <x:v>2.0676148148</x:v>
      </x:c>
      <x:c r="I281" s="18" t="n">
        <x:f aca="0"/>
        <x:v>2518.93</x:v>
      </x:c>
      <x:c r="J281" s="18" t="n">
        <x:f aca="0"/>
        <x:v>6.2186886083</x:v>
      </x:c>
      <x:c r="K281" s="18" t="n">
        <x:f aca="0"/>
        <x:v>2.1101542912</x:v>
      </x:c>
      <x:c r="L281" s="22" t="n">
        <x:v>0.58088235294118</x:v>
      </x:c>
      <x:c r="M281" s="22" t="n">
        <x:v>0.4818868908001</x:v>
      </x:c>
      <x:c r="N281" s="22" t="n">
        <x:v>0.52504193625689</x:v>
      </x:c>
      <x:c r="O281" s="22" t="n">
        <x:v>0.50431359414967</x:v>
      </x:c>
      <x:c r="P281" s="23" t="n">
        <x:v>0.14950757432191</x:v>
      </x:c>
      <x:c r="Q281" s="23" t="n">
        <x:v>0.14950757432191</x:v>
      </x:c>
      <x:c r="R281" s="22" t="n">
        <x:v>0.082085543044714</x:v>
      </x:c>
      <x:c r="S281" s="22" t="n">
        <x:v>0.082085543044714</x:v>
      </x:c>
      <x:c r="T281" s="20" t="n">
        <x:v>1.3000209208181113</x:v>
      </x:c>
      <x:c r="U281" s="18" t="n">
        <x:f aca="0"/>
        <x:v>1.4438</x:v>
      </x:c>
      <x:c r="V281" s="18" t="n">
        <x:f aca="0"/>
        <x:v>1.3379</x:v>
      </x:c>
      <x:c r="W281" s="76" t="n">
        <x:f>'2080回测'!$O$13*G281/$G$4+'2080回测'!$O$14*H281/$H$4+'2080回测'!$O$15*I281/$I$4+'2080回测'!$O$16*J281/$J$4+'2080回测'!$O$17*K281/$K$4</x:f>
        <x:v>1.1031840666248678</x:v>
      </x:c>
    </x:row>
    <x:row r="282" ht="13.800000190734863" hidden="0">
      <x:c r="A282" s="15" t="n">
        <x:v>44256</x:v>
      </x:c>
      <x:c r="B282" s="21" t="n">
        <x:v>93.738489871087</x:v>
      </x:c>
      <x:c r="C282" s="21" t="n">
        <x:v>35.300794551646</x:v>
      </x:c>
      <x:c r="D282" s="21" t="n">
        <x:v>64.615384615385</x:v>
      </x:c>
      <x:c r="E282" s="21" t="n">
        <x:v>55.9765625</x:v>
      </x:c>
      <x:c r="F282" s="17" t="n">
        <x:v>1.6240780788453</x:v>
      </x:c>
      <x:c r="G282" s="18" t="n">
        <x:f aca="0"/>
        <x:v>1.2232</x:v>
      </x:c>
      <x:c r="H282" s="18" t="n">
        <x:f aca="0"/>
        <x:v>2.1070814815</x:v>
      </x:c>
      <x:c r="I282" s="18" t="n">
        <x:f aca="0"/>
        <x:v>2537.76</x:v>
      </x:c>
      <x:c r="J282" s="18" t="n">
        <x:f aca="0"/>
        <x:v>6.2763175676</x:v>
      </x:c>
      <x:c r="K282" s="18" t="n">
        <x:f aca="0"/>
        <x:v>2.1434725169</x:v>
      </x:c>
      <x:c r="L282" s="22" t="n">
        <x:v>0.54315856777494</x:v>
      </x:c>
      <x:c r="M282" s="22" t="n">
        <x:v>0.44748501433412</x:v>
      </x:c>
      <x:c r="N282" s="22" t="n">
        <x:v>0.49041456985382</x:v>
      </x:c>
      <x:c r="O282" s="22" t="n">
        <x:v>0.4769243655662</x:v>
      </x:c>
      <x:c r="P282" s="23" t="n">
        <x:v>0.13622545438477</x:v>
      </x:c>
      <x:c r="Q282" s="23" t="n">
        <x:v>0.13622545438477</x:v>
      </x:c>
      <x:c r="R282" s="22" t="n">
        <x:v>0.084866970123135</x:v>
      </x:c>
      <x:c r="S282" s="22" t="n">
        <x:v>0.084866970123135</x:v>
      </x:c>
      <x:c r="T282" s="20" t="n">
        <x:v>1.3281527321830013</x:v>
      </x:c>
      <x:c r="U282" s="18" t="n">
        <x:f aca="0"/>
        <x:v>1.4453</x:v>
      </x:c>
      <x:c r="V282" s="18" t="n">
        <x:f aca="0"/>
        <x:v>1.3336</x:v>
      </x:c>
      <x:c r="W282" s="76" t="n">
        <x:f>'2080回测'!$O$13*G282/$G$4+'2080回测'!$O$14*H282/$H$4+'2080回测'!$O$15*I282/$I$4+'2080回测'!$O$16*J282/$J$4+'2080回测'!$O$17*K282/$K$4</x:f>
        <x:v>1.118713382016746</x:v>
      </x:c>
    </x:row>
    <x:row r="283" ht="13.800000190734863" hidden="0">
      <x:c r="A283" s="15" t="n">
        <x:v>44257</x:v>
      </x:c>
      <x:c r="B283" s="21" t="n">
        <x:v>92.694904849601</x:v>
      </x:c>
      <x:c r="C283" s="21" t="n">
        <x:v>34.676503972758</x:v>
      </x:c>
      <x:c r="D283" s="21" t="n">
        <x:v>58.615384615385</x:v>
      </x:c>
      <x:c r="E283" s="21" t="n">
        <x:v>56.34765625</x:v>
      </x:c>
      <x:c r="F283" s="17" t="n">
        <x:v>1.60583612421936</x:v>
      </x:c>
      <x:c r="G283" s="18" t="n">
        <x:f aca="0"/>
        <x:v>1.2155</x:v>
      </x:c>
      <x:c r="H283" s="18" t="n">
        <x:f aca="0"/>
        <x:v>2.0895407407</x:v>
      </x:c>
      <x:c r="I283" s="18" t="n">
        <x:f aca="0"/>
        <x:v>2514.07</x:v>
      </x:c>
      <x:c r="J283" s="18" t="n">
        <x:f aca="0"/>
        <x:v>6.2710785713</x:v>
      </x:c>
      <x:c r="K283" s="18" t="n">
        <x:f aca="0"/>
        <x:v>2.1353953713</x:v>
      </x:c>
      <x:c r="L283" s="22" t="n">
        <x:v>0.56409846547315</x:v>
      </x:c>
      <x:c r="M283" s="22" t="n">
        <x:v>0.4714620797498</x:v>
      </x:c>
      <x:c r="N283" s="22" t="n">
        <x:v>0.52348430385814</x:v>
      </x:c>
      <x:c r="O283" s="22" t="n">
        <x:v>0.5091716224637</x:v>
      </x:c>
      <x:c r="P283" s="23" t="n">
        <x:v>0.16671780102615</x:v>
      </x:c>
      <x:c r="Q283" s="23" t="n">
        <x:v>0.16671780102615</x:v>
      </x:c>
      <x:c r="R283" s="22" t="n">
        <x:v>0.11178489193346</x:v>
      </x:c>
      <x:c r="S283" s="22" t="n">
        <x:v>0.11178489193346</x:v>
      </x:c>
      <x:c r="T283" s="20" t="n">
        <x:v>1.31745229120811</x:v>
      </x:c>
      <x:c r="U283" s="18" t="n">
        <x:f aca="0"/>
        <x:v>1.4459</x:v>
      </x:c>
      <x:c r="V283" s="18" t="n">
        <x:f aca="0"/>
        <x:v>1.3096</x:v>
      </x:c>
      <x:c r="W283" s="76" t="n">
        <x:f>'2080回测'!$O$13*G283/$G$4+'2080回测'!$O$14*H283/$H$4+'2080回测'!$O$15*I283/$I$4+'2080回测'!$O$16*J283/$J$4+'2080回测'!$O$17*K283/$K$4</x:f>
        <x:v>1.1115669553496497</x:v>
      </x:c>
    </x:row>
    <x:row r="284" ht="13.800000190734863" hidden="0">
      <x:c r="A284" s="15" t="n">
        <x:v>44258</x:v>
      </x:c>
      <x:c r="B284" s="21" t="n">
        <x:v>95.518723143033</x:v>
      </x:c>
      <x:c r="C284" s="21" t="n">
        <x:v>35.925085130533</x:v>
      </x:c>
      <x:c r="D284" s="21" t="n">
        <x:v>62.076923076923</x:v>
      </x:c>
      <x:c r="E284" s="21" t="n">
        <x:v>57.236328125</x:v>
      </x:c>
      <x:c r="F284" s="17" t="n">
        <x:v>1.62689264868872</x:v>
      </x:c>
      <x:c r="G284" s="18" t="n">
        <x:f aca="0"/>
        <x:v>1.2406</x:v>
      </x:c>
      <x:c r="H284" s="18" t="n">
        <x:f aca="0"/>
        <x:v>2.1355851852</x:v>
      </x:c>
      <x:c r="I284" s="18" t="n">
        <x:f aca="0"/>
        <x:v>2576.79</x:v>
      </x:c>
      <x:c r="J284" s="18" t="n">
        <x:f aca="0"/>
        <x:v>6.3601415084</x:v>
      </x:c>
      <x:c r="K284" s="18" t="n">
        <x:f aca="0"/>
        <x:v>2.1626557377</x:v>
      </x:c>
      <x:c r="L284" s="22" t="n">
        <x:v>0.54411764705882</x:v>
      </x:c>
      <x:c r="M284" s="22" t="n">
        <x:v>0.45530362262184</x:v>
      </x:c>
      <x:c r="N284" s="22" t="n">
        <x:v>0.5105439731608</x:v>
      </x:c>
      <x:c r="O284" s="22" t="n">
        <x:v>0.49752910633046</x:v>
      </x:c>
      <x:c r="P284" s="23" t="n">
        <x:v>0.16159392265144</x:v>
      </x:c>
      <x:c r="Q284" s="23" t="n">
        <x:v>0.16159392265144</x:v>
      </x:c>
      <x:c r="R284" s="22" t="n">
        <x:v>0.10446806759504</x:v>
      </x:c>
      <x:c r="S284" s="22" t="n">
        <x:v>0.10446806759504</x:v>
      </x:c>
      <x:c r="T284" s="20" t="n">
        <x:v>1.3376477485183287</x:v>
      </x:c>
      <x:c r="U284" s="18" t="n">
        <x:f aca="0"/>
        <x:v>1.446</x:v>
      </x:c>
      <x:c r="V284" s="18" t="n">
        <x:f aca="0"/>
        <x:v>1.3155</x:v>
      </x:c>
      <x:c r="W284" s="76" t="n">
        <x:f>'2080回测'!$O$13*G284/$G$4+'2080回测'!$O$14*H284/$H$4+'2080回测'!$O$15*I284/$I$4+'2080回测'!$O$16*J284/$J$4+'2080回测'!$O$17*K284/$K$4</x:f>
        <x:v>1.133672518372332</x:v>
      </x:c>
    </x:row>
    <x:row r="285" ht="13.800000190734863" hidden="0">
      <x:c r="A285" s="15" t="n">
        <x:v>44259</x:v>
      </x:c>
      <x:c r="B285" s="21" t="n">
        <x:v>88.643339472069</x:v>
      </x:c>
      <x:c r="C285" s="21" t="n">
        <x:v>29.398410896708</x:v>
      </x:c>
      <x:c r="D285" s="21" t="n">
        <x:v>56</x:v>
      </x:c>
      <x:c r="E285" s="21" t="n">
        <x:v>50.9765625</x:v>
      </x:c>
      <x:c r="F285" s="17" t="n">
        <x:v>1.56254578217194</x:v>
      </x:c>
      <x:c r="G285" s="18" t="n">
        <x:f aca="0"/>
        <x:v>1.2422</x:v>
      </x:c>
      <x:c r="H285" s="18" t="n">
        <x:f aca="0"/>
        <x:v>2.120237037</x:v>
      </x:c>
      <x:c r="I285" s="18" t="n">
        <x:f aca="0"/>
        <x:v>2550.97</x:v>
      </x:c>
      <x:c r="J285" s="18" t="n">
        <x:f aca="0"/>
        <x:v>6.2763175676</x:v>
      </x:c>
      <x:c r="K285" s="18" t="n">
        <x:f aca="0"/>
        <x:v>2.1333760849</x:v>
      </x:c>
      <x:c r="L285" s="22" t="n">
        <x:v>0.57568734015345</x:v>
      </x:c>
      <x:c r="M285" s="22" t="n">
        <x:v>0.48345061245765</x:v>
      </x:c>
      <x:c r="N285" s="22" t="n">
        <x:v>0.52971483345315</x:v>
      </x:c>
      <x:c r="O285" s="22" t="n">
        <x:v>0.52089789769916</x:v>
      </x:c>
      <x:c r="P285" s="23" t="n">
        <x:v>0.17721522398017</x:v>
      </x:c>
      <x:c r="Q285" s="23" t="n">
        <x:v>0.17721522398017</x:v>
      </x:c>
      <x:c r="R285" s="22" t="n">
        <x:v>0.11850042821144</x:v>
      </x:c>
      <x:c r="S285" s="22" t="n">
        <x:v>0.11850042821144</x:v>
      </x:c>
      <x:c r="T285" s="20" t="n">
        <x:v>1.3112892066979562</x:v>
      </x:c>
      <x:c r="U285" s="18" t="n">
        <x:f aca="0"/>
        <x:v>1.4463</x:v>
      </x:c>
      <x:c r="V285" s="18" t="n">
        <x:f aca="0"/>
        <x:v>1.3044</x:v>
      </x:c>
      <x:c r="W285" s="76" t="n">
        <x:f>'2080回测'!$O$13*G285/$G$4+'2080回测'!$O$14*H285/$H$4+'2080回测'!$O$15*I285/$I$4+'2080回测'!$O$16*J285/$J$4+'2080回测'!$O$17*K285/$K$4</x:f>
        <x:v>1.126201873147516</x:v>
      </x:c>
    </x:row>
    <x:row r="286" ht="13.800000190734863" hidden="0">
      <x:c r="A286" s="15" t="n">
        <x:v>44260</x:v>
      </x:c>
      <x:c r="B286" s="21" t="n">
        <x:v>88.581952117864</x:v>
      </x:c>
      <x:c r="C286" s="21" t="n">
        <x:v>28.603859250851</x:v>
      </x:c>
      <x:c r="D286" s="21" t="n">
        <x:v>53.461538461538</x:v>
      </x:c>
      <x:c r="E286" s="21" t="n">
        <x:v>52.2265625</x:v>
      </x:c>
      <x:c r="F286" s="17" t="n">
        <x:v>1.55718478082563</x:v>
      </x:c>
      <x:c r="G286" s="18" t="n">
        <x:f aca="0"/>
        <x:v>1.2256</x:v>
      </x:c>
      <x:c r="H286" s="18" t="n">
        <x:f aca="0"/>
        <x:v>2.1070814815</x:v>
      </x:c>
      <x:c r="I286" s="18" t="n">
        <x:f aca="0"/>
        <x:v>2555.49</x:v>
      </x:c>
      <x:c r="J286" s="18" t="n">
        <x:f aca="0"/>
        <x:v>6.2501225861</x:v>
      </x:c>
      <x:c r="K286" s="18" t="n">
        <x:f aca="0"/>
        <x:v>2.1333760849</x:v>
      </x:c>
      <x:c r="L286" s="22" t="n">
        <x:v>0.53316815856777</x:v>
      </x:c>
      <x:c r="M286" s="22" t="n">
        <x:v>0.43454087394666</x:v>
      </x:c>
      <x:c r="N286" s="22" t="n">
        <x:v>0.50251617541337</x:v>
      </x:c>
      <x:c r="O286" s="22" t="n">
        <x:v>0.48948823190093</x:v>
      </x:c>
      <x:c r="P286" s="23" t="n">
        <x:v>0.15589291459203</x:v>
      </x:c>
      <x:c r="Q286" s="23" t="n">
        <x:v>0.15589291459203</x:v>
      </x:c>
      <x:c r="R286" s="22" t="n">
        <x:v>0.10940719228543</x:v>
      </x:c>
      <x:c r="S286" s="22" t="n">
        <x:v>0.10940719228543</x:v>
      </x:c>
      <x:c r="T286" s="20" t="n">
        <x:v>1.3124819997337525</x:v>
      </x:c>
      <x:c r="U286" s="18" t="n">
        <x:f aca="0"/>
        <x:v>1.4472</x:v>
      </x:c>
      <x:c r="V286" s="18" t="n">
        <x:f aca="0"/>
        <x:v>1.2925</x:v>
      </x:c>
      <x:c r="W286" s="76" t="n">
        <x:f>'2080回测'!$O$13*G286/$G$4+'2080回测'!$O$14*H286/$H$4+'2080回测'!$O$15*I286/$I$4+'2080回测'!$O$16*J286/$J$4+'2080回测'!$O$17*K286/$K$4</x:f>
        <x:v>1.119282222969202</x:v>
      </x:c>
    </x:row>
    <x:row r="287" ht="13.800000190734863" hidden="0">
      <x:c r="A287" s="15" t="n">
        <x:v>44263</x:v>
      </x:c>
      <x:c r="B287" s="21" t="n">
        <x:v>82.68876611418</x:v>
      </x:c>
      <x:c r="C287" s="21" t="n">
        <x:v>23.041997729852</x:v>
      </x:c>
      <x:c r="D287" s="21" t="n">
        <x:v>50.230769230769</x:v>
      </x:c>
      <x:c r="E287" s="21" t="n">
        <x:v>45.91796875</x:v>
      </x:c>
      <x:c r="F287" s="17" t="n">
        <x:v>1.504698754562</x:v>
      </x:c>
      <x:c r="G287" s="18" t="n">
        <x:f aca="0"/>
        <x:v>1.2197</x:v>
      </x:c>
      <x:c r="H287" s="18" t="n">
        <x:f aca="0"/>
        <x:v>2.0895407407</x:v>
      </x:c>
      <x:c r="I287" s="18" t="n">
        <x:f aca="0"/>
        <x:v>2556.46</x:v>
      </x:c>
      <x:c r="J287" s="18" t="n">
        <x:f aca="0"/>
        <x:v>6.213449612</x:v>
      </x:c>
      <x:c r="K287" s="18" t="n">
        <x:f aca="0"/>
        <x:v>2.1101542912</x:v>
      </x:c>
      <x:c r="L287" s="22" t="n">
        <x:v>0.52533567774936</x:v>
      </x:c>
      <x:c r="M287" s="22" t="n">
        <x:v>0.42811224046564</x:v>
      </x:c>
      <x:c r="N287" s="22" t="n">
        <x:v>0.49772346034028</x:v>
      </x:c>
      <x:c r="O287" s="22" t="n">
        <x:v>0.4889856772105</x:v>
      </x:c>
      <x:c r="P287" s="23" t="n">
        <x:v>0.15973429652743</x:v>
      </x:c>
      <x:c r="Q287" s="23" t="n">
        <x:v>0.15973429652743</x:v>
      </x:c>
      <x:c r="R287" s="22" t="n">
        <x:v>0.12011517452469</x:v>
      </x:c>
      <x:c r="S287" s="22" t="n">
        <x:v>0.12011517452469</x:v>
      </x:c>
      <x:c r="T287" s="20" t="n">
        <x:v>1.2823011310845138</x:v>
      </x:c>
      <x:c r="U287" s="18" t="n">
        <x:f aca="0"/>
        <x:v>1.448</x:v>
      </x:c>
      <x:c r="V287" s="18" t="n">
        <x:f aca="0"/>
        <x:v>1.3042</x:v>
      </x:c>
      <x:c r="W287" s="76" t="n">
        <x:f>'2080回测'!$O$13*G287/$G$4+'2080回测'!$O$14*H287/$H$4+'2080回测'!$O$15*I287/$I$4+'2080回测'!$O$16*J287/$J$4+'2080回测'!$O$17*K287/$K$4</x:f>
        <x:v>1.1125267727693724</x:v>
      </x:c>
    </x:row>
    <x:row r="288" ht="13.800000190734863" hidden="0">
      <x:c r="A288" s="15" t="n">
        <x:v>44264</x:v>
      </x:c>
      <x:c r="B288" s="21" t="n">
        <x:v>77.532228360958</x:v>
      </x:c>
      <x:c r="C288" s="21" t="n">
        <x:v>19.239500567537</x:v>
      </x:c>
      <x:c r="D288" s="21" t="n">
        <x:v>47.307692307692</x:v>
      </x:c>
      <x:c r="E288" s="21" t="n">
        <x:v>42.44140625</x:v>
      </x:c>
      <x:c r="F288" s="17" t="n">
        <x:v>1.46630206871547</x:v>
      </x:c>
      <x:c r="G288" s="18" t="n">
        <x:f aca="0"/>
        <x:v>1.208</x:v>
      </x:c>
      <x:c r="H288" s="18" t="n">
        <x:f aca="0"/>
        <x:v>2.0741925926</x:v>
      </x:c>
      <x:c r="I288" s="18" t="n">
        <x:f aca="0"/>
        <x:v>2547.15</x:v>
      </x:c>
      <x:c r="J288" s="18" t="n">
        <x:f aca="0"/>
        <x:v>6.1662986453</x:v>
      </x:c>
      <x:c r="K288" s="18" t="n">
        <x:f aca="0"/>
        <x:v>2.0869324976</x:v>
      </x:c>
      <x:c r="L288" s="22" t="n">
        <x:v>0.47937979539642</x:v>
      </x:c>
      <x:c r="M288" s="22" t="n">
        <x:v>0.37694379289375</x:v>
      </x:c>
      <x:c r="N288" s="22" t="n">
        <x:v>0.46501317996645</x:v>
      </x:c>
      <x:c r="O288" s="22" t="n">
        <x:v>0.45196415117833</x:v>
      </x:c>
      <x:c r="P288" s="23" t="n">
        <x:v>0.13662866737093</x:v>
      </x:c>
      <x:c r="Q288" s="23" t="n">
        <x:v>0.13662866737093</x:v>
      </x:c>
      <x:c r="R288" s="22" t="n">
        <x:v>0.10592539724965</x:v>
      </x:c>
      <x:c r="S288" s="22" t="n">
        <x:v>0.10592539724965</x:v>
      </x:c>
      <x:c r="T288" s="20" t="n">
        <x:v>1.2510373678033897</x:v>
      </x:c>
      <x:c r="U288" s="18" t="n">
        <x:f aca="0"/>
        <x:v>1.4477</x:v>
      </x:c>
      <x:c r="V288" s="18" t="n">
        <x:f aca="0"/>
        <x:v>1.2997</x:v>
      </x:c>
      <x:c r="W288" s="76" t="n">
        <x:f>'2080回测'!$O$13*G288/$G$4+'2080回测'!$O$14*H288/$H$4+'2080回测'!$O$15*I288/$I$4+'2080回测'!$O$16*J288/$J$4+'2080回测'!$O$17*K288/$K$4</x:f>
        <x:v>1.1036388299873159</x:v>
      </x:c>
    </x:row>
    <x:row r="289" ht="13.800000190734863" hidden="0">
      <x:c r="A289" s="15" t="n">
        <x:v>44265</x:v>
      </x:c>
      <x:c r="B289" s="21" t="n">
        <x:v>78.391651319828</x:v>
      </x:c>
      <x:c r="C289" s="21" t="n">
        <x:v>21.566401816118</x:v>
      </x:c>
      <x:c r="D289" s="21" t="n">
        <x:v>46.615384615385</x:v>
      </x:c>
      <x:c r="E289" s="21" t="n">
        <x:v>43.251953125</x:v>
      </x:c>
      <x:c r="F289" s="17" t="n">
        <x:v>1.47456347719083</x:v>
      </x:c>
      <x:c r="G289" s="18" t="n">
        <x:f aca="0"/>
        <x:v>1.2</x:v>
      </x:c>
      <x:c r="H289" s="18" t="n">
        <x:f aca="0"/>
        <x:v>2.0632296296</x:v>
      </x:c>
      <x:c r="I289" s="18" t="n">
        <x:f aca="0"/>
        <x:v>2553.2</x:v>
      </x:c>
      <x:c r="J289" s="18" t="n">
        <x:f aca="0"/>
        <x:v>6.1296256712</x:v>
      </x:c>
      <x:c r="K289" s="18" t="n">
        <x:f aca="0"/>
        <x:v>2.0869324976</x:v>
      </x:c>
      <x:c r="L289" s="22" t="n">
        <x:v>0.44804987212276</x:v>
      </x:c>
      <x:c r="M289" s="22" t="n">
        <x:v>0.34714620797498</x:v>
      </x:c>
      <x:c r="N289" s="22" t="n">
        <x:v>0.4339803498682</x:v>
      </x:c>
      <x:c r="O289" s="22" t="n">
        <x:v>0.42599882740961</x:v>
      </x:c>
      <x:c r="P289" s="23" t="n">
        <x:v>0.10045747887609</x:v>
      </x:c>
      <x:c r="Q289" s="23" t="n">
        <x:v>0.10045747887609</x:v>
      </x:c>
      <x:c r="R289" s="22" t="n">
        <x:v>0.076104363649694</x:v>
      </x:c>
      <x:c r="S289" s="22" t="n">
        <x:v>0.076104363649694</x:v>
      </x:c>
      <x:c r="T289" s="20" t="n">
        <x:v>1.2460438095110222</x:v>
      </x:c>
      <x:c r="U289" s="18" t="n">
        <x:f aca="0"/>
        <x:v>1.4481</x:v>
      </x:c>
      <x:c r="V289" s="18" t="n">
        <x:f aca="0"/>
        <x:v>1.3121</x:v>
      </x:c>
      <x:c r="W289" s="76" t="n">
        <x:f>'2080回测'!$O$13*G289/$G$4+'2080回测'!$O$14*H289/$H$4+'2080回测'!$O$15*I289/$I$4+'2080回测'!$O$16*J289/$J$4+'2080回测'!$O$17*K289/$K$4</x:f>
        <x:v>1.0993274735842273</x:v>
      </x:c>
    </x:row>
    <x:row r="290" ht="13.800000190734863" hidden="0">
      <x:c r="A290" s="15" t="n">
        <x:v>44266</x:v>
      </x:c>
      <x:c r="B290" s="21" t="n">
        <x:v>79.987722529159</x:v>
      </x:c>
      <x:c r="C290" s="21" t="n">
        <x:v>23.041997729852</x:v>
      </x:c>
      <x:c r="D290" s="21" t="n">
        <x:v>53.076923076923</x:v>
      </x:c>
      <x:c r="E290" s="21" t="n">
        <x:v>45.703125</x:v>
      </x:c>
      <x:c r="F290" s="17" t="n">
        <x:v>1.50452442083984</x:v>
      </x:c>
      <x:c r="G290" s="18" t="n">
        <x:f aca="0"/>
        <x:v>1.2286</x:v>
      </x:c>
      <x:c r="H290" s="18" t="n">
        <x:f aca="0"/>
        <x:v>2.1081777778</x:v>
      </x:c>
      <x:c r="I290" s="18" t="n">
        <x:f aca="0"/>
        <x:v>2588.54</x:v>
      </x:c>
      <x:c r="J290" s="18" t="n">
        <x:f aca="0"/>
        <x:v>6.1820156342</x:v>
      </x:c>
      <x:c r="K290" s="18" t="n">
        <x:f aca="0"/>
        <x:v>2.1182314368</x:v>
      </x:c>
      <x:c r="L290" s="22" t="n">
        <x:v>0.45412404092072</x:v>
      </x:c>
      <x:c r="M290" s="22" t="n">
        <x:v>0.3580922595778</x:v>
      </x:c>
      <x:c r="N290" s="22" t="n">
        <x:v>0.42559309849029</x:v>
      </x:c>
      <x:c r="O290" s="22" t="n">
        <x:v>0.42499371810592</x:v>
      </x:c>
      <x:c r="P290" s="23" t="n">
        <x:v>0.091828322196042</x:v>
      </x:c>
      <x:c r="Q290" s="23" t="n">
        <x:v>0.091828322196042</x:v>
      </x:c>
      <x:c r="R290" s="22" t="n">
        <x:v>0.060945357300682</x:v>
      </x:c>
      <x:c r="S290" s="22" t="n">
        <x:v>0.060945357300682</x:v>
      </x:c>
      <x:c r="T290" s="20" t="n">
        <x:v>1.2753142936288773</x:v>
      </x:c>
      <x:c r="U290" s="18" t="n">
        <x:f aca="0"/>
        <x:v>1.448</x:v>
      </x:c>
      <x:c r="V290" s="18" t="n">
        <x:f aca="0"/>
        <x:v>1.3256</x:v>
      </x:c>
      <x:c r="W290" s="76" t="n">
        <x:f>'2080回测'!$O$13*G290/$G$4+'2080回测'!$O$14*H290/$H$4+'2080回测'!$O$15*I290/$I$4+'2080回测'!$O$16*J290/$J$4+'2080回测'!$O$17*K290/$K$4</x:f>
        <x:v>1.119978140146674</x:v>
      </x:c>
    </x:row>
    <x:row r="291" ht="13.800000190734863" hidden="0">
      <x:c r="A291" s="15" t="n">
        <x:v>44267</x:v>
      </x:c>
      <x:c r="B291" s="21" t="n">
        <x:v>80.540208717004</x:v>
      </x:c>
      <x:c r="C291" s="21" t="n">
        <x:v>22.644721906924</x:v>
      </x:c>
      <x:c r="D291" s="21" t="n">
        <x:v>53.076923076923</x:v>
      </x:c>
      <x:c r="E291" s="21" t="n">
        <x:v>44.658203125</x:v>
      </x:c>
      <x:c r="F291" s="17" t="n">
        <x:v>1.50230014206463</x:v>
      </x:c>
      <x:c r="G291" s="18" t="n">
        <x:f aca="0"/>
        <x:v>1.2515</x:v>
      </x:c>
      <x:c r="H291" s="18" t="n">
        <x:f aca="0"/>
        <x:v>2.1246222222</x:v>
      </x:c>
      <x:c r="I291" s="18" t="n">
        <x:f aca="0"/>
        <x:v>2591.3</x:v>
      </x:c>
      <x:c r="J291" s="18" t="n">
        <x:f aca="0"/>
        <x:v>6.2029716194</x:v>
      </x:c>
      <x:c r="K291" s="18" t="n">
        <x:f aca="0"/>
        <x:v>2.1283278689</x:v>
      </x:c>
      <x:c r="L291" s="22" t="n">
        <x:v>0.48737212276215</x:v>
      </x:c>
      <x:c r="M291" s="22" t="n">
        <x:v>0.39232038919295</x:v>
      </x:c>
      <x:c r="N291" s="22" t="n">
        <x:v>0.46189791516894</x:v>
      </x:c>
      <x:c r="O291" s="22" t="n">
        <x:v>0.45874863899754</x:v>
      </x:c>
      <x:c r="P291" s="23" t="n">
        <x:v>0.11723129717392</x:v>
      </x:c>
      <x:c r="Q291" s="23" t="n">
        <x:v>0.11723129717392</x:v>
      </x:c>
      <x:c r="R291" s="22" t="n">
        <x:v>0.083856344280799</x:v>
      </x:c>
      <x:c r="S291" s="22" t="n">
        <x:v>0.083856344280799</x:v>
      </x:c>
      <x:c r="T291" s="20" t="n">
        <x:v>1.278109303568261</x:v>
      </x:c>
      <x:c r="U291" s="18" t="n">
        <x:f aca="0"/>
        <x:v>1.4477</x:v>
      </x:c>
      <x:c r="V291" s="18" t="n">
        <x:f aca="0"/>
        <x:v>1.3074</x:v>
      </x:c>
      <x:c r="W291" s="76" t="n">
        <x:f>'2080回测'!$O$13*G291/$G$4+'2080回测'!$O$14*H291/$H$4+'2080回测'!$O$15*I291/$I$4+'2080回测'!$O$16*J291/$J$4+'2080回测'!$O$17*K291/$K$4</x:f>
        <x:v>1.1302418750537004</x:v>
      </x:c>
    </x:row>
    <x:row r="292" ht="13.800000190734863" hidden="0">
      <x:c r="A292" s="15" t="n">
        <x:v>44270</x:v>
      </x:c>
      <x:c r="B292" s="21" t="n">
        <x:v>77.716390423573</x:v>
      </x:c>
      <x:c r="C292" s="21" t="n">
        <x:v>18.955732122588</x:v>
      </x:c>
      <x:c r="D292" s="21" t="n">
        <x:v>53.461538461538</x:v>
      </x:c>
      <x:c r="E292" s="21" t="n">
        <x:v>38.671875</x:v>
      </x:c>
      <x:c r="F292" s="17" t="n">
        <x:v>1.47201384001925</x:v>
      </x:c>
      <x:c r="G292" s="18" t="n">
        <x:f aca="0"/>
        <x:v>1.259</x:v>
      </x:c>
      <x:c r="H292" s="18" t="n">
        <x:f aca="0"/>
        <x:v>2.1290074074</x:v>
      </x:c>
      <x:c r="I292" s="18" t="n">
        <x:f aca="0"/>
        <x:v>2619.18</x:v>
      </x:c>
      <x:c r="J292" s="18" t="n">
        <x:f aca="0"/>
        <x:v>6.2082106157</x:v>
      </x:c>
      <x:c r="K292" s="18" t="n">
        <x:f aca="0"/>
        <x:v>2.1212603664</x:v>
      </x:c>
      <x:c r="L292" s="22" t="n">
        <x:v>0.49336636828644</x:v>
      </x:c>
      <x:c r="M292" s="22" t="n">
        <x:v>0.39701155416558</x:v>
      </x:c>
      <x:c r="N292" s="22" t="n">
        <x:v>0.46429427270549</x:v>
      </x:c>
      <x:c r="O292" s="22" t="n">
        <x:v>0.46293659441673</x:v>
      </x:c>
      <x:c r="P292" s="23" t="n">
        <x:v>0.11737758694802</x:v>
      </x:c>
      <x:c r="Q292" s="23" t="n">
        <x:v>0.11737758694802</x:v>
      </x:c>
      <x:c r="R292" s="22" t="n">
        <x:v>0.086255232537903</x:v>
      </x:c>
      <x:c r="S292" s="22" t="n">
        <x:v>0.086255232537903</x:v>
      </x:c>
      <x:c r="T292" s="20" t="n">
        <x:v>1.265097863960178</x:v>
      </x:c>
      <x:c r="U292" s="18" t="n">
        <x:f aca="0"/>
        <x:v>1.4477</x:v>
      </x:c>
      <x:c r="V292" s="18" t="n">
        <x:f aca="0"/>
        <x:v>1.3184</x:v>
      </x:c>
      <x:c r="W292" s="76" t="n">
        <x:f>'2080回测'!$O$13*G292/$G$4+'2080回测'!$O$14*H292/$H$4+'2080回测'!$O$15*I292/$I$4+'2080回测'!$O$16*J292/$J$4+'2080回测'!$O$17*K292/$K$4</x:f>
        <x:v>1.1344337649568015</x:v>
      </x:c>
    </x:row>
    <x:row r="293" ht="13.800000190734863" hidden="0">
      <x:c r="A293" s="15" t="n">
        <x:v>44271</x:v>
      </x:c>
      <x:c r="B293" s="21" t="n">
        <x:v>78.759975445058</x:v>
      </x:c>
      <x:c r="C293" s="21" t="n">
        <x:v>19.182746878547</x:v>
      </x:c>
      <x:c r="D293" s="21" t="n">
        <x:v>52.538461538462</x:v>
      </x:c>
      <x:c r="E293" s="21" t="n">
        <x:v>39.140625</x:v>
      </x:c>
      <x:c r="F293" s="17" t="n">
        <x:v>1.47405452215517</x:v>
      </x:c>
      <x:c r="G293" s="18" t="n">
        <x:f aca="0"/>
        <x:v>1.2631</x:v>
      </x:c>
      <x:c r="H293" s="18" t="n">
        <x:f aca="0"/>
        <x:v>2.142162963</x:v>
      </x:c>
      <x:c r="I293" s="18" t="n">
        <x:f aca="0"/>
        <x:v>2636.41</x:v>
      </x:c>
      <x:c r="J293" s="18" t="n">
        <x:f aca="0"/>
        <x:v>6.2239276046</x:v>
      </x:c>
      <x:c r="K293" s="18" t="n">
        <x:f aca="0"/>
        <x:v>2.1212603664</x:v>
      </x:c>
      <x:c r="L293" s="22" t="n">
        <x:v>0.46539322250639</x:v>
      </x:c>
      <x:c r="M293" s="22" t="n">
        <x:v>0.36443401963339</x:v>
      </x:c>
      <x:c r="N293" s="22" t="n">
        <x:v>0.44847831296429</x:v>
      </x:c>
      <x:c r="O293" s="22" t="n">
        <x:v>0.4492838596761</x:v>
      </x:c>
      <x:c r="P293" s="23" t="n">
        <x:v>0.10970030175858</x:v>
      </x:c>
      <x:c r="Q293" s="23" t="n">
        <x:v>0.10970030175858</x:v>
      </x:c>
      <x:c r="R293" s="22" t="n">
        <x:v>0.086896446692047</x:v>
      </x:c>
      <x:c r="S293" s="22" t="n">
        <x:v>0.086896446692047</x:v>
      </x:c>
      <x:c r="T293" s="20" t="n">
        <x:v>1.275638612400055</x:v>
      </x:c>
      <x:c r="U293" s="18" t="n">
        <x:f aca="0"/>
        <x:v>1.4486</x:v>
      </x:c>
      <x:c r="V293" s="18" t="n">
        <x:f aca="0"/>
        <x:v>1.3203</x:v>
      </x:c>
      <x:c r="W293" s="76" t="n">
        <x:f>'2080回测'!$O$13*G293/$G$4+'2080回测'!$O$14*H293/$H$4+'2080回测'!$O$15*I293/$I$4+'2080回测'!$O$16*J293/$J$4+'2080回测'!$O$17*K293/$K$4</x:f>
        <x:v>1.139108614604989</x:v>
      </x:c>
    </x:row>
    <x:row r="294" ht="13.800000190734863" hidden="0">
      <x:c r="A294" s="15" t="n">
        <x:v>44272</x:v>
      </x:c>
      <x:c r="B294" s="21" t="n">
        <x:v>81.031307550645</x:v>
      </x:c>
      <x:c r="C294" s="21" t="n">
        <x:v>21.566401816118</x:v>
      </x:c>
      <x:c r="D294" s="21" t="n">
        <x:v>52.076923076923</x:v>
      </x:c>
      <x:c r="E294" s="21" t="n">
        <x:v>41.5625</x:v>
      </x:c>
      <x:c r="F294" s="17" t="n">
        <x:v>1.49059283110922</x:v>
      </x:c>
      <x:c r="G294" s="18" t="n">
        <x:f aca="0"/>
        <x:v>1.2554</x:v>
      </x:c>
      <x:c r="H294" s="18" t="n">
        <x:f aca="0"/>
        <x:v>2.1333925926</x:v>
      </x:c>
      <x:c r="I294" s="18" t="n">
        <x:f aca="0"/>
        <x:v>2629.6</x:v>
      </x:c>
      <x:c r="J294" s="18" t="n">
        <x:f aca="0"/>
        <x:v>6.2396445935</x:v>
      </x:c>
      <x:c r="K294" s="18" t="n">
        <x:f aca="0"/>
        <x:v>2.1364050145</x:v>
      </x:c>
      <x:c r="L294" s="22" t="n">
        <x:v>0.47770140664962</x:v>
      </x:c>
      <x:c r="M294" s="22" t="n">
        <x:v>0.37781252714795</x:v>
      </x:c>
      <x:c r="N294" s="22" t="n">
        <x:v>0.44859813084112</x:v>
      </x:c>
      <x:c r="O294" s="22" t="n">
        <x:v>0.45456068350119</x:v>
      </x:c>
      <x:c r="P294" s="23" t="n">
        <x:v>0.11971008614463</x:v>
      </x:c>
      <x:c r="Q294" s="23" t="n">
        <x:v>0.11971008614463</x:v>
      </x:c>
      <x:c r="R294" s="22" t="n">
        <x:v>0.10350798938565</x:v>
      </x:c>
      <x:c r="S294" s="22" t="n">
        <x:v>0.10350798938565</x:v>
      </x:c>
      <x:c r="T294" s="20" t="n">
        <x:v>1.282689941414275</x:v>
      </x:c>
      <x:c r="U294" s="18" t="n">
        <x:f aca="0"/>
        <x:v>1.449</x:v>
      </x:c>
      <x:c r="V294" s="18" t="n">
        <x:f aca="0"/>
        <x:v>1.3252</x:v>
      </x:c>
      <x:c r="W294" s="76" t="n">
        <x:f>'2080回测'!$O$13*G294/$G$4+'2080回测'!$O$14*H294/$H$4+'2080回测'!$O$15*I294/$I$4+'2080回测'!$O$16*J294/$J$4+'2080回测'!$O$17*K294/$K$4</x:f>
        <x:v>1.1365313694867527</x:v>
      </x:c>
    </x:row>
    <x:row r="295" ht="13.800000190734863" hidden="0">
      <x:c r="A295" s="15" t="n">
        <x:v>44273</x:v>
      </x:c>
      <x:c r="B295" s="21" t="n">
        <x:v>82.19766728054</x:v>
      </x:c>
      <x:c r="C295" s="21" t="n">
        <x:v>22.531214528944</x:v>
      </x:c>
      <x:c r="D295" s="21" t="n">
        <x:v>55.923076923077</x:v>
      </x:c>
      <x:c r="E295" s="21" t="n">
        <x:v>42.373046875</x:v>
      </x:c>
      <x:c r="F295" s="17" t="n">
        <x:v>1.5075625140189</x:v>
      </x:c>
      <x:c r="G295" s="18" t="n">
        <x:f aca="0"/>
        <x:v>1.2576</x:v>
      </x:c>
      <x:c r="H295" s="18" t="n">
        <x:f aca="0"/>
        <x:v>2.1399703704</x:v>
      </x:c>
      <x:c r="I295" s="18" t="n">
        <x:f aca="0"/>
        <x:v>2631.15</x:v>
      </x:c>
      <x:c r="J295" s="18" t="n">
        <x:f aca="0"/>
        <x:v>6.2867955602</x:v>
      </x:c>
      <x:c r="K295" s="18" t="n">
        <x:f aca="0"/>
        <x:v>2.1465014465</x:v>
      </x:c>
      <x:c r="L295" s="22" t="n">
        <x:v>0.48137787723785</x:v>
      </x:c>
      <x:c r="M295" s="22" t="n">
        <x:v>0.38406741377813</x:v>
      </x:c>
      <x:c r="N295" s="22" t="n">
        <x:v>0.4595015576324</x:v>
      </x:c>
      <x:c r="O295" s="22" t="n">
        <x:v>0.4626853171101</x:v>
      </x:c>
      <x:c r="P295" s="23" t="n">
        <x:v>0.12763502569502</x:v>
      </x:c>
      <x:c r="Q295" s="23" t="n">
        <x:v>0.12763502569502</x:v>
      </x:c>
      <x:c r="R295" s="22" t="n">
        <x:v>0.10930865708284</x:v>
      </x:c>
      <x:c r="S295" s="22" t="n">
        <x:v>0.10930865708284</x:v>
      </x:c>
      <x:c r="T295" s="20" t="n">
        <x:v>1.2905053033051888</x:v>
      </x:c>
      <x:c r="U295" s="18" t="n">
        <x:f aca="0"/>
        <x:v>1.4489</x:v>
      </x:c>
      <x:c r="V295" s="18" t="n">
        <x:f aca="0"/>
        <x:v>1.3329</x:v>
      </x:c>
      <x:c r="W295" s="76" t="n">
        <x:f>'2080回测'!$O$13*G295/$G$4+'2080回测'!$O$14*H295/$H$4+'2080回测'!$O$15*I295/$I$4+'2080回测'!$O$16*J295/$J$4+'2080回测'!$O$17*K295/$K$4</x:f>
        <x:v>1.1399647903374228</x:v>
      </x:c>
    </x:row>
    <x:row r="296" ht="13.800000190734863" hidden="0">
      <x:c r="A296" s="15" t="n">
        <x:v>44274</x:v>
      </x:c>
      <x:c r="B296" s="21" t="n">
        <x:v>79.435236341314</x:v>
      </x:c>
      <x:c r="C296" s="21" t="n">
        <x:v>19.353007945516</x:v>
      </x:c>
      <x:c r="D296" s="21" t="n">
        <x:v>50.769230769231</x:v>
      </x:c>
      <x:c r="E296" s="21" t="n">
        <x:v>37.880859375</x:v>
      </x:c>
      <x:c r="F296" s="17" t="n">
        <x:v>1.46859583607765</x:v>
      </x:c>
      <x:c r="G296" s="18" t="n">
        <x:f aca="0"/>
        <x:v>1.2429</x:v>
      </x:c>
      <x:c r="H296" s="18" t="n">
        <x:f aca="0"/>
        <x:v>2.120237037</x:v>
      </x:c>
      <x:c r="I296" s="18" t="n">
        <x:f aca="0"/>
        <x:v>2596.75</x:v>
      </x:c>
      <x:c r="J296" s="18" t="n">
        <x:f aca="0"/>
        <x:v>6.2239276046</x:v>
      </x:c>
      <x:c r="K296" s="18" t="n">
        <x:f aca="0"/>
        <x:v>2.1293375121</x:v>
      </x:c>
      <x:c r="L296" s="22" t="n">
        <x:v>0.49328644501279</x:v>
      </x:c>
      <x:c r="M296" s="22" t="n">
        <x:v>0.39622969333681</x:v>
      </x:c>
      <x:c r="N296" s="22" t="n">
        <x:v>0.47495806374311</x:v>
      </x:c>
      <x:c r="O296" s="22" t="n">
        <x:v>0.48077728457654</x:v>
      </x:c>
      <x:c r="P296" s="23" t="n">
        <x:v>0.1314618936155</x:v>
      </x:c>
      <x:c r="Q296" s="23" t="n">
        <x:v>0.1314618936155</x:v>
      </x:c>
      <x:c r="R296" s="22" t="n">
        <x:v>0.10793357627063</x:v>
      </x:c>
      <x:c r="S296" s="22" t="n">
        <x:v>0.10793357627063</x:v>
      </x:c>
      <x:c r="T296" s="20" t="n">
        <x:v>1.2744258202934375</x:v>
      </x:c>
      <x:c r="U296" s="18" t="n">
        <x:f aca="0"/>
        <x:v>1.4494</x:v>
      </x:c>
      <x:c r="V296" s="18" t="n">
        <x:f aca="0"/>
        <x:v>1.3316</x:v>
      </x:c>
      <x:c r="W296" s="76" t="n">
        <x:f>'2080回测'!$O$13*G296/$G$4+'2080回测'!$O$14*H296/$H$4+'2080回测'!$O$15*I296/$I$4+'2080回测'!$O$16*J296/$J$4+'2080回测'!$O$17*K296/$K$4</x:f>
        <x:v>1.128022839642684</x:v>
      </x:c>
    </x:row>
    <x:row r="297" ht="13.800000190734863" hidden="0">
      <x:c r="A297" s="15" t="n">
        <x:v>44277</x:v>
      </x:c>
      <x:c r="B297" s="21" t="n">
        <x:v>81.890730509515</x:v>
      </x:c>
      <x:c r="C297" s="21" t="n">
        <x:v>20.99886492622</x:v>
      </x:c>
      <x:c r="D297" s="21" t="n">
        <x:v>50.538461538462</x:v>
      </x:c>
      <x:c r="E297" s="21" t="n">
        <x:v>37.919921875</x:v>
      </x:c>
      <x:c r="F297" s="17" t="n">
        <x:v>1.47836994712299</x:v>
      </x:c>
      <x:c r="G297" s="18" t="n">
        <x:f aca="0"/>
        <x:v>1.2559</x:v>
      </x:c>
      <x:c r="H297" s="18" t="n">
        <x:f aca="0"/>
        <x:v>2.1476444444</x:v>
      </x:c>
      <x:c r="I297" s="18" t="n">
        <x:f aca="0"/>
        <x:v>2621.21</x:v>
      </x:c>
      <x:c r="J297" s="18" t="n">
        <x:f aca="0"/>
        <x:v>6.2815565639</x:v>
      </x:c>
      <x:c r="K297" s="18" t="n">
        <x:f aca="0"/>
        <x:v>2.1374146577</x:v>
      </x:c>
      <x:c r="L297" s="22" t="n">
        <x:v>0.45524296675192</x:v>
      </x:c>
      <x:c r="M297" s="22" t="n">
        <x:v>0.36113282946747</x:v>
      </x:c>
      <x:c r="N297" s="22" t="n">
        <x:v>0.45710520009585</x:v>
      </x:c>
      <x:c r="O297" s="22" t="n">
        <x:v>0.46611944053222</x:v>
      </x:c>
      <x:c r="P297" s="23" t="n">
        <x:v>0.12282695288496</x:v>
      </x:c>
      <x:c r="Q297" s="23" t="n">
        <x:v>0.12282695288496</x:v>
      </x:c>
      <x:c r="R297" s="22" t="n">
        <x:v>0.10507610986506</x:v>
      </x:c>
      <x:c r="S297" s="22" t="n">
        <x:v>0.10507610986506</x:v>
      </x:c>
      <x:c r="T297" s="20" t="n">
        <x:v>1.2934413148159463</x:v>
      </x:c>
      <x:c r="U297" s="18" t="n">
        <x:f aca="0"/>
        <x:v>1.4501</x:v>
      </x:c>
      <x:c r="V297" s="18" t="n">
        <x:f aca="0"/>
        <x:v>1.3243</x:v>
      </x:c>
      <x:c r="W297" s="76" t="n">
        <x:f>'2080回测'!$O$13*G297/$G$4+'2080回测'!$O$14*H297/$H$4+'2080回测'!$O$15*I297/$I$4+'2080回测'!$O$16*J297/$J$4+'2080回测'!$O$17*K297/$K$4</x:f>
        <x:v>1.1393253168797965</x:v>
      </x:c>
    </x:row>
    <x:row r="298" ht="13.800000190734863" hidden="0">
      <x:c r="A298" s="15" t="n">
        <x:v>44278</x:v>
      </x:c>
      <x:c r="B298" s="21" t="n">
        <x:v>78.882750153468</x:v>
      </x:c>
      <x:c r="C298" s="21" t="n">
        <x:v>19.012485811578</x:v>
      </x:c>
      <x:c r="D298" s="21" t="n">
        <x:v>45.384615384615</x:v>
      </x:c>
      <x:c r="E298" s="21" t="n">
        <x:v>35.166015625</x:v>
      </x:c>
      <x:c r="F298" s="17" t="n">
        <x:v>1.44611466743665</x:v>
      </x:c>
      <x:c r="G298" s="18" t="n">
        <x:f aca="0"/>
        <x:v>1.2415</x:v>
      </x:c>
      <x:c r="H298" s="18" t="n">
        <x:f aca="0"/>
        <x:v>2.1191407407</x:v>
      </x:c>
      <x:c r="I298" s="18" t="n">
        <x:f aca="0"/>
        <x:v>2581.86</x:v>
      </x:c>
      <x:c r="J298" s="18" t="n">
        <x:f aca="0"/>
        <x:v>6.2448835898</x:v>
      </x:c>
      <x:c r="K298" s="18" t="n">
        <x:f aca="0"/>
        <x:v>2.1202507232</x:v>
      </x:c>
      <x:c r="L298" s="22" t="n">
        <x:v>0.46739130434783</x:v>
      </x:c>
      <x:c r="M298" s="22" t="n">
        <x:v>0.37277386847363</x:v>
      </x:c>
      <x:c r="N298" s="22" t="n">
        <x:v>0.48202731847592</x:v>
      </x:c>
      <x:c r="O298" s="22" t="n">
        <x:v>0.49275483711863</x:v>
      </x:c>
      <x:c r="P298" s="23" t="n">
        <x:v>0.14236797231128</x:v>
      </x:c>
      <x:c r="Q298" s="23" t="n">
        <x:v>0.14236797231128</x:v>
      </x:c>
      <x:c r="R298" s="22" t="n">
        <x:v>0.1239236227445</x:v>
      </x:c>
      <x:c r="S298" s="22" t="n">
        <x:v>0.1239236227445</x:v>
      </x:c>
      <x:c r="T298" s="20" t="n">
        <x:v>1.2783426982727775</x:v>
      </x:c>
      <x:c r="U298" s="18" t="n">
        <x:f aca="0"/>
        <x:v>1.4508</x:v>
      </x:c>
      <x:c r="V298" s="18" t="n">
        <x:f aca="0"/>
        <x:v>1.3303</x:v>
      </x:c>
      <x:c r="W298" s="76" t="n">
        <x:f>'2080回测'!$O$13*G298/$G$4+'2080回测'!$O$14*H298/$H$4+'2080回测'!$O$15*I298/$I$4+'2080回测'!$O$16*J298/$J$4+'2080回测'!$O$17*K298/$K$4</x:f>
        <x:v>1.1262766615776343</x:v>
      </x:c>
    </x:row>
    <x:row r="299" ht="13.800000190734863" hidden="0">
      <x:c r="A299" s="15" t="n">
        <x:v>44279</x:v>
      </x:c>
      <x:c r="B299" s="21" t="n">
        <x:v>76.427255985267</x:v>
      </x:c>
      <x:c r="C299" s="21" t="n">
        <x:v>16.799091940976</x:v>
      </x:c>
      <x:c r="D299" s="21" t="n">
        <x:v>37.538461538462</x:v>
      </x:c>
      <x:c r="E299" s="21" t="n">
        <x:v>33.134765625</x:v>
      </x:c>
      <x:c r="F299" s="17" t="n">
        <x:v>1.40974893772426</x:v>
      </x:c>
      <x:c r="G299" s="18" t="n">
        <x:f aca="0"/>
        <x:v>1.2269</x:v>
      </x:c>
      <x:c r="H299" s="18" t="n">
        <x:f aca="0"/>
        <x:v>2.0884444444</x:v>
      </x:c>
      <x:c r="I299" s="18" t="n">
        <x:f aca="0"/>
        <x:v>2523.13</x:v>
      </x:c>
      <x:c r="J299" s="18" t="n">
        <x:f aca="0"/>
        <x:v>6.1558206527</x:v>
      </x:c>
      <x:c r="K299" s="18" t="n">
        <x:f aca="0"/>
        <x:v>2.0798649952</x:v>
      </x:c>
      <x:c r="L299" s="22" t="n">
        <x:v>0.45524296675192</x:v>
      </x:c>
      <x:c r="M299" s="22" t="n">
        <x:v>0.36061158891495</x:v>
      </x:c>
      <x:c r="N299" s="22" t="n">
        <x:v>0.45734483584951</x:v>
      </x:c>
      <x:c r="O299" s="22" t="n">
        <x:v>0.47566797895588</x:v>
      </x:c>
      <x:c r="P299" s="23" t="n">
        <x:v>0.12968635177841</x:v>
      </x:c>
      <x:c r="Q299" s="23" t="n">
        <x:v>0.12968635177841</x:v>
      </x:c>
      <x:c r="R299" s="22" t="n">
        <x:v>0.10925075607657</x:v>
      </x:c>
      <x:c r="S299" s="22" t="n">
        <x:v>0.10925075607657</x:v>
      </x:c>
      <x:c r="T299" s="20" t="n">
        <x:v>1.261784476416505</x:v>
      </x:c>
      <x:c r="U299" s="18" t="n">
        <x:f aca="0"/>
        <x:v>1.4518</x:v>
      </x:c>
      <x:c r="V299" s="18" t="n">
        <x:f aca="0"/>
        <x:v>1.3249</x:v>
      </x:c>
      <x:c r="W299" s="76" t="n">
        <x:f>'2080回测'!$O$13*G299/$G$4+'2080回测'!$O$14*H299/$H$4+'2080回测'!$O$15*I299/$I$4+'2080回测'!$O$16*J299/$J$4+'2080回测'!$O$17*K299/$K$4</x:f>
        <x:v>1.1088508888344402</x:v>
      </x:c>
    </x:row>
    <x:row r="300" ht="13.800000190734863" hidden="0">
      <x:c r="A300" s="15" t="n">
        <x:v>44280</x:v>
      </x:c>
      <x:c r="B300" s="21" t="n">
        <x:v>74.892572130141</x:v>
      </x:c>
      <x:c r="C300" s="21" t="n">
        <x:v>17.309875141884</x:v>
      </x:c>
      <x:c r="D300" s="21" t="n">
        <x:v>38.923076923077</x:v>
      </x:c>
      <x:c r="E300" s="21" t="n">
        <x:v>35.849609375</x:v>
      </x:c>
      <x:c r="F300" s="17" t="n">
        <x:v>1.41743783392526</x:v>
      </x:c>
      <x:c r="G300" s="18" t="n">
        <x:f aca="0"/>
        <x:v>1.2241</x:v>
      </x:c>
      <x:c r="H300" s="18" t="n">
        <x:f aca="0"/>
        <x:v>2.0818666667</x:v>
      </x:c>
      <x:c r="I300" s="18" t="n">
        <x:f aca="0"/>
        <x:v>2533.38</x:v>
      </x:c>
      <x:c r="J300" s="18" t="n">
        <x:f aca="0"/>
        <x:v>6.1401036638</x:v>
      </x:c>
      <x:c r="K300" s="18" t="n">
        <x:f aca="0"/>
        <x:v>2.0909710704</x:v>
      </x:c>
      <x:c r="L300" s="22" t="n">
        <x:v>0.43358375959079</x:v>
      </x:c>
      <x:c r="M300" s="22" t="n">
        <x:v>0.34080444791938</x:v>
      </x:c>
      <x:c r="N300" s="22" t="n">
        <x:v>0.43649652528157</x:v>
      </x:c>
      <x:c r="O300" s="22" t="n">
        <x:v>0.45740849320784</x:v>
      </x:c>
      <x:c r="P300" s="23" t="n">
        <x:v>0.11302860967413</x:v>
      </x:c>
      <x:c r="Q300" s="23" t="n">
        <x:v>0.11302860967413</x:v>
      </x:c>
      <x:c r="R300" s="22" t="n">
        <x:v>0.0999626829921</x:v>
      </x:c>
      <x:c r="S300" s="22" t="n">
        <x:v>0.0999626829921</x:v>
      </x:c>
      <x:c r="T300" s="20" t="n">
        <x:v>1.261581137599773</x:v>
      </x:c>
      <x:c r="U300" s="18" t="n">
        <x:f aca="0"/>
        <x:v>1.452</x:v>
      </x:c>
      <x:c r="V300" s="18" t="n">
        <x:f aca="0"/>
        <x:v>1.3288</x:v>
      </x:c>
      <x:c r="W300" s="76" t="n">
        <x:f>'2080回测'!$O$13*G300/$G$4+'2080回测'!$O$14*H300/$H$4+'2080回测'!$O$15*I300/$I$4+'2080回测'!$O$16*J300/$J$4+'2080回测'!$O$17*K300/$K$4</x:f>
        <x:v>1.1081601164718042</x:v>
      </x:c>
    </x:row>
    <x:row r="301" ht="13.800000190734863" hidden="0">
      <x:c r="A301" s="15" t="n">
        <x:v>44281</x:v>
      </x:c>
      <x:c r="B301" s="21" t="n">
        <x:v>78.575813382443</x:v>
      </x:c>
      <x:c r="C301" s="21" t="n">
        <x:v>20.99886492622</x:v>
      </x:c>
      <x:c r="D301" s="21" t="n">
        <x:v>41.538461538462</x:v>
      </x:c>
      <x:c r="E301" s="21" t="n">
        <x:v>40.95703125</x:v>
      </x:c>
      <x:c r="F301" s="17" t="n">
        <x:v>1.45517542774281</x:v>
      </x:c>
      <x:c r="G301" s="18" t="n">
        <x:f aca="0"/>
        <x:v>1.2333</x:v>
      </x:c>
      <x:c r="H301" s="18" t="n">
        <x:f aca="0"/>
        <x:v>2.1070814815</x:v>
      </x:c>
      <x:c r="I301" s="18" t="n">
        <x:f aca="0"/>
        <x:v>2548.36</x:v>
      </x:c>
      <x:c r="J301" s="18" t="n">
        <x:f aca="0"/>
        <x:v>6.1872546305</x:v>
      </x:c>
      <x:c r="K301" s="18" t="n">
        <x:f aca="0"/>
        <x:v>2.1172217936</x:v>
      </x:c>
      <x:c r="L301" s="22" t="n">
        <x:v>0.43278452685422</x:v>
      </x:c>
      <x:c r="M301" s="22" t="n">
        <x:v>0.3431500304057</x:v>
      </x:c>
      <x:c r="N301" s="22" t="n">
        <x:v>0.44284687275341</x:v>
      </x:c>
      <x:c r="O301" s="22" t="n">
        <x:v>0.46017254381229</x:v>
      </x:c>
      <x:c r="P301" s="23" t="n">
        <x:v>0.11203077114865</x:v>
      </x:c>
      <x:c r="Q301" s="23" t="n">
        <x:v>0.11203077114865</x:v>
      </x:c>
      <x:c r="R301" s="22" t="n">
        <x:v>0.094816792337632</x:v>
      </x:c>
      <x:c r="S301" s="22" t="n">
        <x:v>0.094816792337632</x:v>
      </x:c>
      <x:c r="T301" s="20" t="n">
        <x:v>1.28345165295991</x:v>
      </x:c>
      <x:c r="U301" s="18" t="n">
        <x:f aca="0"/>
        <x:v>1.4518</x:v>
      </x:c>
      <x:c r="V301" s="18" t="n">
        <x:f aca="0"/>
        <x:v>1.3269</x:v>
      </x:c>
      <x:c r="W301" s="76" t="n">
        <x:f>'2080回测'!$O$13*G301/$G$4+'2080回测'!$O$14*H301/$H$4+'2080回测'!$O$15*I301/$I$4+'2080回测'!$O$16*J301/$J$4+'2080回测'!$O$17*K301/$K$4</x:f>
        <x:v>1.1185180933961607</x:v>
      </x:c>
    </x:row>
    <x:row r="302" ht="13.800000190734863" hidden="0">
      <x:c r="A302" s="15" t="n">
        <x:v>44284</x:v>
      </x:c>
      <x:c r="B302" s="21" t="n">
        <x:v>78.882750153468</x:v>
      </x:c>
      <x:c r="C302" s="21" t="n">
        <x:v>20.658342792281</x:v>
      </x:c>
      <x:c r="D302" s="21" t="n">
        <x:v>44.230769230769</x:v>
      </x:c>
      <x:c r="E302" s="21" t="n">
        <x:v>41.044921875</x:v>
      </x:c>
      <x:c r="F302" s="17" t="n">
        <x:v>1.4620419601288</x:v>
      </x:c>
      <x:c r="G302" s="18" t="n">
        <x:f aca="0"/>
        <x:v>1.2542</x:v>
      </x:c>
      <x:c r="H302" s="18" t="n">
        <x:f aca="0"/>
        <x:v>2.1290074074</x:v>
      </x:c>
      <x:c r="I302" s="18" t="n">
        <x:f aca="0"/>
        <x:v>2609.21</x:v>
      </x:c>
      <x:c r="J302" s="18" t="n">
        <x:f aca="0"/>
        <x:v>6.2553615824</x:v>
      </x:c>
      <x:c r="K302" s="18" t="n">
        <x:f aca="0"/>
        <x:v>2.1394339441</x:v>
      </x:c>
      <x:c r="L302" s="22" t="n">
        <x:v>0.46131713554987</x:v>
      </x:c>
      <x:c r="M302" s="22" t="n">
        <x:v>0.37320823560073</x:v>
      </x:c>
      <x:c r="N302" s="22" t="n">
        <x:v>0.46513299784328</x:v>
      </x:c>
      <x:c r="O302" s="22" t="n">
        <x:v>0.48546779468616</x:v>
      </x:c>
      <x:c r="P302" s="23" t="n">
        <x:v>0.13190300829903</x:v>
      </x:c>
      <x:c r="Q302" s="23" t="n">
        <x:v>0.13190300829903</x:v>
      </x:c>
      <x:c r="R302" s="22" t="n">
        <x:v>0.10934052170059</x:v>
      </x:c>
      <x:c r="S302" s="22" t="n">
        <x:v>0.10934052170059</x:v>
      </x:c>
      <x:c r="T302" s="20" t="n">
        <x:v>1.2866627653629474</x:v>
      </x:c>
      <x:c r="U302" s="18" t="n">
        <x:f aca="0"/>
        <x:v>1.4524</x:v>
      </x:c>
      <x:c r="V302" s="18" t="n">
        <x:f aca="0"/>
        <x:v>1.3277</x:v>
      </x:c>
      <x:c r="W302" s="76" t="n">
        <x:f>'2080回测'!$O$13*G302/$G$4+'2080回测'!$O$14*H302/$H$4+'2080回测'!$O$15*I302/$I$4+'2080回测'!$O$16*J302/$J$4+'2080回测'!$O$17*K302/$K$4</x:f>
        <x:v>1.134706521655155</x:v>
      </x:c>
    </x:row>
    <x:row r="303" ht="13.800000190734863" hidden="0">
      <x:c r="A303" s="15" t="n">
        <x:v>44285</x:v>
      </x:c>
      <x:c r="B303" s="21" t="n">
        <x:v>78.391651319828</x:v>
      </x:c>
      <x:c r="C303" s="21" t="n">
        <x:v>21.906923950057</x:v>
      </x:c>
      <x:c r="D303" s="21" t="n">
        <x:v>45.461538461538</x:v>
      </x:c>
      <x:c r="E303" s="21" t="n">
        <x:v>42.861328125</x:v>
      </x:c>
      <x:c r="F303" s="17" t="n">
        <x:v>1.47155360464106</x:v>
      </x:c>
      <x:c r="G303" s="18" t="n">
        <x:f aca="0"/>
        <x:v>1.2507</x:v>
      </x:c>
      <x:c r="H303" s="18" t="n">
        <x:f aca="0"/>
        <x:v>2.1257185185</x:v>
      </x:c>
      <x:c r="I303" s="18" t="n">
        <x:f aca="0"/>
        <x:v>2600.37</x:v>
      </x:c>
      <x:c r="J303" s="18" t="n">
        <x:f aca="0"/>
        <x:v>6.213449612</x:v>
      </x:c>
      <x:c r="K303" s="18" t="n">
        <x:f aca="0"/>
        <x:v>2.1343857281</x:v>
      </x:c>
      <x:c r="L303" s="22" t="n">
        <x:v>0.46267583120205</x:v>
      </x:c>
      <x:c r="M303" s="22" t="n">
        <x:v>0.37546694466163</x:v>
      </x:c>
      <x:c r="N303" s="22" t="n">
        <x:v>0.4692068056554</x:v>
      </x:c>
      <x:c r="O303" s="22" t="n">
        <x:v>0.49174972781494</x:v>
      </x:c>
      <x:c r="P303" s="23" t="n">
        <x:v>0.13644185331756</x:v>
      </x:c>
      <x:c r="Q303" s="23" t="n">
        <x:v>0.13644185331756</x:v>
      </x:c>
      <x:c r="R303" s="22" t="n">
        <x:v>0.11065955346722</x:v>
      </x:c>
      <x:c r="S303" s="22" t="n">
        <x:v>0.11065955346722</x:v>
      </x:c>
      <x:c r="T303" s="20" t="n">
        <x:v>1.2873745832142958</x:v>
      </x:c>
      <x:c r="U303" s="18" t="n">
        <x:f aca="0"/>
        <x:v>1.4523</x:v>
      </x:c>
      <x:c r="V303" s="18" t="n">
        <x:f aca="0"/>
        <x:v>1.3109</x:v>
      </x:c>
      <x:c r="W303" s="76" t="n">
        <x:f>'2080回测'!$O$13*G303/$G$4+'2080回测'!$O$14*H303/$H$4+'2080回测'!$O$15*I303/$I$4+'2080回测'!$O$16*J303/$J$4+'2080回测'!$O$17*K303/$K$4</x:f>
        <x:v>1.1314288734821967</x:v>
      </x:c>
    </x:row>
    <x:row r="304" ht="13.800000190734863" hidden="0">
      <x:c r="A304" s="15" t="n">
        <x:v>44286</x:v>
      </x:c>
      <x:c r="B304" s="21" t="n">
        <x:v>77.655003069368</x:v>
      </x:c>
      <x:c r="C304" s="21" t="n">
        <x:v>21.396140749149</x:v>
      </x:c>
      <x:c r="D304" s="21" t="n">
        <x:v>43.769230769231</x:v>
      </x:c>
      <x:c r="E304" s="21" t="n">
        <x:v>40.849609375</x:v>
      </x:c>
      <x:c r="F304" s="17" t="n">
        <x:v>1.45917495990687</x:v>
      </x:c>
      <x:c r="G304" s="18" t="n">
        <x:f aca="0"/>
        <x:v>1.2506</x:v>
      </x:c>
      <x:c r="H304" s="18" t="n">
        <x:f aca="0"/>
        <x:v>2.120237037</x:v>
      </x:c>
      <x:c r="I304" s="18" t="n">
        <x:f aca="0"/>
        <x:v>2592.39</x:v>
      </x:c>
      <x:c r="J304" s="18" t="n">
        <x:f aca="0"/>
        <x:v>6.2396445935</x:v>
      </x:c>
      <x:c r="K304" s="18" t="n">
        <x:f aca="0"/>
        <x:v>2.1364050145</x:v>
      </x:c>
      <x:c r="L304" s="22" t="n">
        <x:v>0.4747442455243</x:v>
      </x:c>
      <x:c r="M304" s="22" t="n">
        <x:v>0.38754235079489</x:v>
      </x:c>
      <x:c r="N304" s="22" t="n">
        <x:v>0.4731607955907</x:v>
      </x:c>
      <x:c r="O304" s="22" t="n">
        <x:v>0.50113074803417</x:v>
      </x:c>
      <x:c r="P304" s="23" t="n">
        <x:v>0.13194672997268</x:v>
      </x:c>
      <x:c r="Q304" s="23" t="n">
        <x:v>0.13194672997268</x:v>
      </x:c>
      <x:c r="R304" s="22" t="n">
        <x:v>0.099262532912473</x:v>
      </x:c>
      <x:c r="S304" s="22" t="n">
        <x:v>0.099262532912473</x:v>
      </x:c>
      <x:c r="T304" s="20" t="n">
        <x:v>1.2846490277129787</x:v>
      </x:c>
      <x:c r="U304" s="18" t="n">
        <x:f aca="0"/>
        <x:v>1.453</x:v>
      </x:c>
      <x:c r="V304" s="18" t="n">
        <x:f aca="0"/>
        <x:v>1.2965</x:v>
      </x:c>
      <x:c r="W304" s="76" t="n">
        <x:f>'2080回测'!$O$13*G304/$G$4+'2080回测'!$O$14*H304/$H$4+'2080回测'!$O$15*I304/$I$4+'2080回测'!$O$16*J304/$J$4+'2080回测'!$O$17*K304/$K$4</x:f>
        <x:v>1.1306826707577171</x:v>
      </x:c>
    </x:row>
    <x:row r="305" ht="13.800000190734863" hidden="0">
      <x:c r="A305" s="15" t="n">
        <x:v>44287</x:v>
      </x:c>
      <x:c r="B305" s="21" t="n">
        <x:v>78.391651319828</x:v>
      </x:c>
      <x:c r="C305" s="21" t="n">
        <x:v>23.55278093076</x:v>
      </x:c>
      <x:c r="D305" s="21" t="n">
        <x:v>47.153846153846</x:v>
      </x:c>
      <x:c r="E305" s="21" t="n">
        <x:v>43.8671875</x:v>
      </x:c>
      <x:c r="F305" s="17" t="n">
        <x:v>1.48241366476109</x:v>
      </x:c>
      <x:c r="G305" s="18" t="n">
        <x:f aca="0"/>
        <x:v>1.2569</x:v>
      </x:c>
      <x:c r="H305" s="18" t="n">
        <x:f aca="0"/>
        <x:v>2.1355851852</x:v>
      </x:c>
      <x:c r="I305" s="18" t="n">
        <x:f aca="0"/>
        <x:v>2599.43</x:v>
      </x:c>
      <x:c r="J305" s="18" t="n">
        <x:f aca="0"/>
        <x:v>6.2501225861</x:v>
      </x:c>
      <x:c r="K305" s="18" t="n">
        <x:f aca="0"/>
        <x:v>2.1424628737</x:v>
      </x:c>
      <x:c r="L305" s="22" t="n">
        <x:v>0.46043797953964</x:v>
      </x:c>
      <x:c r="M305" s="22" t="n">
        <x:v>0.37833376770046</x:v>
      </x:c>
      <x:c r="N305" s="22" t="n">
        <x:v>0.47256170620657</x:v>
      </x:c>
      <x:c r="O305" s="22" t="n">
        <x:v>0.50087947072754</x:v>
      </x:c>
      <x:c r="P305" s="23" t="n">
        <x:v>0.13047510226722</x:v>
      </x:c>
      <x:c r="Q305" s="23" t="n">
        <x:v>0.13047510226722</x:v>
      </x:c>
      <x:c r="R305" s="22" t="n">
        <x:v>0.10201454649759</x:v>
      </x:c>
      <x:c r="S305" s="22" t="n">
        <x:v>0.10201454649759</x:v>
      </x:c>
      <x:c r="T305" s="20" t="n">
        <x:v>1.294301966616685</x:v>
      </x:c>
      <x:c r="U305" s="18" t="n">
        <x:f aca="0"/>
        <x:v>1.453</x:v>
      </x:c>
      <x:c r="V305" s="18" t="n">
        <x:f aca="0"/>
        <x:v>1.3234</x:v>
      </x:c>
      <x:c r="W305" s="76" t="n">
        <x:f>'2080回测'!$O$13*G305/$G$4+'2080回测'!$O$14*H305/$H$4+'2080回测'!$O$15*I305/$I$4+'2080回测'!$O$16*J305/$J$4+'2080回测'!$O$17*K305/$K$4</x:f>
        <x:v>1.1359724375158893</x:v>
      </x:c>
    </x:row>
    <x:row r="306" ht="13.800000190734863" hidden="0">
      <x:c r="A306" s="15" t="n">
        <x:v>44288</x:v>
      </x:c>
      <x:c r="B306" s="21" t="n">
        <x:v>79.680785758134</x:v>
      </x:c>
      <x:c r="C306" s="21" t="n">
        <x:v>25.993189557321</x:v>
      </x:c>
      <x:c r="D306" s="21" t="n">
        <x:v>48</x:v>
      </x:c>
      <x:c r="E306" s="21" t="n">
        <x:v>46.337890625</x:v>
      </x:c>
      <x:c r="F306" s="17" t="n">
        <x:v>1.50002966485114</x:v>
      </x:c>
      <x:c r="G306" s="18" t="n">
        <x:f aca="0"/>
        <x:v>1.2457</x:v>
      </x:c>
      <x:c r="H306" s="18" t="n">
        <x:f aca="0"/>
        <x:v>2.1246222222</x:v>
      </x:c>
      <x:c r="I306" s="18" t="n">
        <x:f aca="0"/>
        <x:v>2599.43</x:v>
      </x:c>
      <x:c r="J306" s="18" t="n">
        <x:f aca="0"/>
        <x:v>6.2291666009</x:v>
      </x:c>
      <x:c r="K306" s="18" t="n">
        <x:f aca="0"/>
        <x:v>2.1465014465</x:v>
      </x:c>
      <x:c r="L306" s="22" t="n">
        <x:v>0.47706202046036</x:v>
      </x:c>
      <x:c r="M306" s="22" t="n">
        <x:v>0.39440535140301</x:v>
      </x:c>
      <x:c r="N306" s="22" t="n">
        <x:v>0.48993529834651</x:v>
      </x:c>
      <x:c r="O306" s="22" t="n">
        <x:v>0.5147834827748</x:v>
      </x:c>
      <x:c r="P306" s="23" t="n">
        <x:v>0.13809120585418</x:v>
      </x:c>
      <x:c r="Q306" s="23" t="n">
        <x:v>0.13809120585418</x:v>
      </x:c>
      <x:c r="R306" s="22" t="n">
        <x:v>0.10102358412022</x:v>
      </x:c>
      <x:c r="S306" s="22" t="n">
        <x:v>0.10102358412022</x:v>
      </x:c>
      <x:c r="T306" s="20" t="n">
        <x:v>1.2992625040352088</x:v>
      </x:c>
      <x:c r="U306" s="18" t="n">
        <x:f aca="0"/>
        <x:v>1.453</x:v>
      </x:c>
      <x:c r="V306" s="18" t="n">
        <x:f aca="0"/>
        <x:v>1.3366</x:v>
      </x:c>
      <x:c r="W306" s="76" t="n">
        <x:f>'2080回测'!$O$13*G306/$G$4+'2080回测'!$O$14*H306/$H$4+'2080回测'!$O$15*I306/$I$4+'2080回测'!$O$16*J306/$J$4+'2080回测'!$O$17*K306/$K$4</x:f>
        <x:v>1.1309903778779802</x:v>
      </x:c>
    </x:row>
    <x:row r="307" ht="13.800000190734863" hidden="0">
      <x:c r="A307" s="15" t="n">
        <x:v>44292</x:v>
      </x:c>
      <x:c r="B307" s="21" t="n">
        <x:v>80.785758133824</x:v>
      </x:c>
      <x:c r="C307" s="21" t="n">
        <x:v>26.33371169126</x:v>
      </x:c>
      <x:c r="D307" s="21" t="n">
        <x:v>48.384615384615</x:v>
      </x:c>
      <x:c r="E307" s="21" t="n">
        <x:v>46.58203125</x:v>
      </x:c>
      <x:c r="F307" s="17" t="n">
        <x:v>1.50521529114925</x:v>
      </x:c>
      <x:c r="G307" s="18" t="n">
        <x:f aca="0"/>
        <x:v>1.2455</x:v>
      </x:c>
      <x:c r="H307" s="18" t="n">
        <x:f aca="0"/>
        <x:v>2.1322962963</x:v>
      </x:c>
      <x:c r="I307" s="18" t="n">
        <x:f aca="0"/>
        <x:v>2599.43</x:v>
      </x:c>
      <x:c r="J307" s="18" t="n">
        <x:f aca="0"/>
        <x:v>6.2448835898</x:v>
      </x:c>
      <x:c r="K307" s="18" t="n">
        <x:f aca="0"/>
        <x:v>2.1444821601</x:v>
      </x:c>
      <x:c r="L307" s="22" t="n">
        <x:v>0.48881074168798</x:v>
      </x:c>
      <x:c r="M307" s="22" t="n">
        <x:v>0.40517765615498</x:v>
      </x:c>
      <x:c r="N307" s="22" t="n">
        <x:v>0.48933620896238</x:v>
      </x:c>
      <x:c r="O307" s="22" t="n">
        <x:v>0.51880391998957</x:v>
      </x:c>
      <x:c r="P307" s="23" t="n">
        <x:v>0.14266459350968</x:v>
      </x:c>
      <x:c r="Q307" s="23" t="n">
        <x:v>0.14266459350968</x:v>
      </x:c>
      <x:c r="R307" s="22" t="n">
        <x:v>0.1033211592337</x:v>
      </x:c>
      <x:c r="S307" s="22" t="n">
        <x:v>0.1033211592337</x:v>
      </x:c>
      <x:c r="T307" s="20" t="n">
        <x:v>1.3059002637804487</x:v>
      </x:c>
      <x:c r="U307" s="18" t="n">
        <x:f aca="0"/>
        <x:v>1.4532</x:v>
      </x:c>
      <x:c r="V307" s="18" t="n">
        <x:f aca="0"/>
        <x:v>1.3308</x:v>
      </x:c>
      <x:c r="W307" s="76" t="n">
        <x:f>'2080回测'!$O$13*G307/$G$4+'2080回测'!$O$14*H307/$H$4+'2080回测'!$O$15*I307/$I$4+'2080回测'!$O$16*J307/$J$4+'2080回测'!$O$17*K307/$K$4</x:f>
        <x:v>1.1323387569518453</x:v>
      </x:c>
    </x:row>
    <x:row r="308" ht="13.800000190734863" hidden="0">
      <x:c r="A308" s="15" t="n">
        <x:v>44293</x:v>
      </x:c>
      <x:c r="B308" s="21" t="n">
        <x:v>79.864947820749</x:v>
      </x:c>
      <x:c r="C308" s="21" t="n">
        <x:v>25.425652667423</x:v>
      </x:c>
      <x:c r="D308" s="21" t="n">
        <x:v>51.846153846154</x:v>
      </x:c>
      <x:c r="E308" s="21" t="n">
        <x:v>46.123046875</x:v>
      </x:c>
      <x:c r="F308" s="17" t="n">
        <x:v>1.50814950302332</x:v>
      </x:c>
      <x:c r="G308" s="18" t="n">
        <x:f aca="0"/>
        <x:v>1.2574</x:v>
      </x:c>
      <x:c r="H308" s="18" t="n">
        <x:f aca="0"/>
        <x:v>2.149837037</x:v>
      </x:c>
      <x:c r="I308" s="18" t="n">
        <x:f aca="0"/>
        <x:v>2607.34</x:v>
      </x:c>
      <x:c r="J308" s="18" t="n">
        <x:f aca="0"/>
        <x:v>6.2396445935</x:v>
      </x:c>
      <x:c r="K308" s="18" t="n">
        <x:f aca="0"/>
        <x:v>2.1465014465</x:v>
      </x:c>
      <x:c r="L308" s="22" t="n">
        <x:v>0.48249680306905</x:v>
      </x:c>
      <x:c r="M308" s="22" t="n">
        <x:v>0.40022587090609</x:v>
      </x:c>
      <x:c r="N308" s="22" t="n">
        <x:v>0.49544692068057</x:v>
      </x:c>
      <x:c r="O308" s="22" t="n">
        <x:v>0.52424826201908</x:v>
      </x:c>
      <x:c r="P308" s="23" t="n">
        <x:v>0.15348459403779</x:v>
      </x:c>
      <x:c r="Q308" s="23" t="n">
        <x:v>0.15348459403779</x:v>
      </x:c>
      <x:c r="R308" s="22" t="n">
        <x:v>0.11890753274661</x:v>
      </x:c>
      <x:c r="S308" s="22" t="n">
        <x:v>0.11890753274661</x:v>
      </x:c>
      <x:c r="T308" s="20" t="n">
        <x:v>1.30438509889203</x:v>
      </x:c>
      <x:c r="U308" s="18" t="n">
        <x:f aca="0"/>
        <x:v>1.4529</x:v>
      </x:c>
      <x:c r="V308" s="18" t="n">
        <x:f aca="0"/>
        <x:v>1.3369</x:v>
      </x:c>
      <x:c r="W308" s="76" t="n">
        <x:f>'2080回测'!$O$13*G308/$G$4+'2080回测'!$O$14*H308/$H$4+'2080回测'!$O$15*I308/$I$4+'2080回测'!$O$16*J308/$J$4+'2080回测'!$O$17*K308/$K$4</x:f>
        <x:v>1.138974099540636</x:v>
      </x:c>
    </x:row>
    <x:row r="309" ht="13.800000190734863" hidden="0">
      <x:c r="A309" s="15" t="n">
        <x:v>44294</x:v>
      </x:c>
      <x:c r="B309" s="21" t="n">
        <x:v>80.724370779619</x:v>
      </x:c>
      <x:c r="C309" s="21" t="n">
        <x:v>25.993189557321</x:v>
      </x:c>
      <x:c r="D309" s="21" t="n">
        <x:v>52.538461538462</x:v>
      </x:c>
      <x:c r="E309" s="21" t="n">
        <x:v>45.76171875</x:v>
      </x:c>
      <x:c r="F309" s="17" t="n">
        <x:v>1.51254435156351</x:v>
      </x:c>
      <x:c r="G309" s="18" t="n">
        <x:f aca="0"/>
        <x:v>1.255</x:v>
      </x:c>
      <x:c r="H309" s="18" t="n">
        <x:f aca="0"/>
        <x:v>2.1454518519</x:v>
      </x:c>
      <x:c r="I309" s="18" t="n">
        <x:f aca="0"/>
        <x:v>2607.32</x:v>
      </x:c>
      <x:c r="J309" s="18" t="n">
        <x:f aca="0"/>
        <x:v>6.2239276046</x:v>
      </x:c>
      <x:c r="K309" s="18" t="n">
        <x:f aca="0"/>
        <x:v>2.1525593057</x:v>
      </x:c>
      <x:c r="L309" s="22" t="n">
        <x:v>0.47002877237852</x:v>
      </x:c>
      <x:c r="M309" s="22" t="n">
        <x:v>0.38875857875076</x:v>
      </x:c>
      <x:c r="N309" s="22" t="n">
        <x:v>0.4960460100647</x:v>
      </x:c>
      <x:c r="O309" s="22" t="n">
        <x:v>0.5214842114918</x:v>
      </x:c>
      <x:c r="P309" s="23" t="n">
        <x:v>0.15371360291919</x:v>
      </x:c>
      <x:c r="Q309" s="23" t="n">
        <x:v>0.15371360291919</x:v>
      </x:c>
      <x:c r="R309" s="22" t="n">
        <x:v>0.12566800630604</x:v>
      </x:c>
      <x:c r="S309" s="22" t="n">
        <x:v>0.12566800630604</x:v>
      </x:c>
      <x:c r="T309" s="20" t="n">
        <x:v>1.3019654876050237</x:v>
      </x:c>
      <x:c r="U309" s="18" t="n">
        <x:f aca="0"/>
        <x:v>1.4529</x:v>
      </x:c>
      <x:c r="V309" s="18" t="n">
        <x:f aca="0"/>
        <x:v>1.3406</x:v>
      </x:c>
      <x:c r="W309" s="76" t="n">
        <x:f>'2080回测'!$O$13*G309/$G$4+'2080回测'!$O$14*H309/$H$4+'2080回测'!$O$15*I309/$I$4+'2080回测'!$O$16*J309/$J$4+'2080回测'!$O$17*K309/$K$4</x:f>
        <x:v>1.1377182129215708</x:v>
      </x:c>
    </x:row>
    <x:row r="310" ht="13.800000190734863" hidden="0">
      <x:c r="A310" s="15" t="n">
        <x:v>44295</x:v>
      </x:c>
      <x:c r="B310" s="21" t="n">
        <x:v>78.637200736648</x:v>
      </x:c>
      <x:c r="C310" s="21" t="n">
        <x:v>24.801362088536</x:v>
      </x:c>
      <x:c r="D310" s="21" t="n">
        <x:v>51.076923076923</x:v>
      </x:c>
      <x:c r="E310" s="21" t="n">
        <x:v>44.08203125</x:v>
      </x:c>
      <x:c r="F310" s="17" t="n">
        <x:v>1.49649379288027</x:v>
      </x:c>
      <x:c r="G310" s="18" t="n">
        <x:f aca="0"/>
        <x:v>1.2523</x:v>
      </x:c>
      <x:c r="H310" s="18" t="n">
        <x:f aca="0"/>
        <x:v>2.1476444444</x:v>
      </x:c>
      <x:c r="I310" s="18" t="n">
        <x:f aca="0"/>
        <x:v>2594.11</x:v>
      </x:c>
      <x:c r="J310" s="18" t="n">
        <x:f aca="0"/>
        <x:v>6.2029716194</x:v>
      </x:c>
      <x:c r="K310" s="18" t="n">
        <x:f aca="0"/>
        <x:v>2.1424628737</x:v>
      </x:c>
      <x:c r="L310" s="22" t="n">
        <x:v>0.47362531969309</x:v>
      </x:c>
      <x:c r="M310" s="22" t="n">
        <x:v>0.39223351576753</x:v>
      </x:c>
      <x:c r="N310" s="22" t="n">
        <x:v>0.49317038102085</x:v>
      </x:c>
      <x:c r="O310" s="22" t="n">
        <x:v>0.52500209401614</x:v>
      </x:c>
      <x:c r="P310" s="23" t="n">
        <x:v>0.15036652378385</x:v>
      </x:c>
      <x:c r="Q310" s="23" t="n">
        <x:v>0.15036652378385</x:v>
      </x:c>
      <x:c r="R310" s="22" t="n">
        <x:v>0.11547977138744</x:v>
      </x:c>
      <x:c r="S310" s="22" t="n">
        <x:v>0.11547977138744</x:v>
      </x:c>
      <x:c r="T310" s="20" t="n">
        <x:v>1.29749610920322</x:v>
      </x:c>
      <x:c r="U310" s="18" t="n">
        <x:f aca="0"/>
        <x:v>1.4538</x:v>
      </x:c>
      <x:c r="V310" s="18" t="n">
        <x:f aca="0"/>
        <x:v>1.3447</x:v>
      </x:c>
      <x:c r="W310" s="76" t="n">
        <x:f>'2080回测'!$O$13*G310/$G$4+'2080回测'!$O$14*H310/$H$4+'2080回测'!$O$15*I310/$I$4+'2080回测'!$O$16*J310/$J$4+'2080回测'!$O$17*K310/$K$4</x:f>
        <x:v>1.1353225643920786</x:v>
      </x:c>
    </x:row>
    <x:row r="311" ht="13.800000190734863" hidden="0">
      <x:c r="A311" s="15" t="n">
        <x:v>44298</x:v>
      </x:c>
      <x:c r="B311" s="21" t="n">
        <x:v>75.015346838551</x:v>
      </x:c>
      <x:c r="C311" s="21" t="n">
        <x:v>22.020431328036</x:v>
      </x:c>
      <x:c r="D311" s="21" t="n">
        <x:v>46.076923076923</x:v>
      </x:c>
      <x:c r="E311" s="21" t="n">
        <x:v>39.27734375</x:v>
      </x:c>
      <x:c r="F311" s="17" t="n">
        <x:v>1.45597511248378</x:v>
      </x:c>
      <x:c r="G311" s="18" t="n">
        <x:f aca="0"/>
        <x:v>1.2553</x:v>
      </x:c>
      <x:c r="H311" s="18" t="n">
        <x:f aca="0"/>
        <x:v>2.1377777778</x:v>
      </x:c>
      <x:c r="I311" s="18" t="n">
        <x:f aca="0"/>
        <x:v>2586.44</x:v>
      </x:c>
      <x:c r="J311" s="18" t="n">
        <x:f aca="0"/>
        <x:v>6.1296256712</x:v>
      </x:c>
      <x:c r="K311" s="18" t="n">
        <x:f aca="0"/>
        <x:v>2.1111639344</x:v>
      </x:c>
      <x:c r="L311" s="22" t="n">
        <x:v>0.454523657289</x:v>
      </x:c>
      <x:c r="M311" s="22" t="n">
        <x:v>0.37529319781079</x:v>
      </x:c>
      <x:c r="N311" s="22" t="n">
        <x:v>0.49257129163671</x:v>
      </x:c>
      <x:c r="O311" s="22" t="n">
        <x:v>0.52315939361318</x:v>
      </x:c>
      <x:c r="P311" s="23" t="n">
        <x:v>0.14953904530474</x:v>
      </x:c>
      <x:c r="Q311" s="23" t="n">
        <x:v>0.14953904530474</x:v>
      </x:c>
      <x:c r="R311" s="22" t="n">
        <x:v>0.1176716213333</x:v>
      </x:c>
      <x:c r="S311" s="22" t="n">
        <x:v>0.1176716213333</x:v>
      </x:c>
      <x:c r="T311" s="20" t="n">
        <x:v>1.2737112789161462</x:v>
      </x:c>
      <x:c r="U311" s="18" t="n">
        <x:f aca="0"/>
        <x:v>1.4549</x:v>
      </x:c>
      <x:c r="V311" s="18" t="n">
        <x:f aca="0"/>
        <x:v>1.3386</x:v>
      </x:c>
      <x:c r="W311" s="76" t="n">
        <x:f>'2080回测'!$O$13*G311/$G$4+'2080回测'!$O$14*H311/$H$4+'2080回测'!$O$15*I311/$I$4+'2080回测'!$O$16*J311/$J$4+'2080回测'!$O$17*K311/$K$4</x:f>
        <x:v>1.1303665244074534</x:v>
      </x:c>
    </x:row>
    <x:row r="312" ht="13.800000190734863" hidden="0">
      <x:c r="A312" s="15" t="n">
        <x:v>44299</x:v>
      </x:c>
      <x:c r="B312" s="21" t="n">
        <x:v>73.726212400246</x:v>
      </x:c>
      <x:c r="C312" s="21" t="n">
        <x:v>22.247446083995</x:v>
      </x:c>
      <x:c r="D312" s="21" t="n">
        <x:v>45.538461538462</x:v>
      </x:c>
      <x:c r="E312" s="21" t="n">
        <x:v>40.849609375</x:v>
      </x:c>
      <x:c r="F312" s="17" t="n">
        <x:v>1.45590432349426</x:v>
      </x:c>
      <x:c r="G312" s="18" t="n">
        <x:f aca="0"/>
        <x:v>1.2472</x:v>
      </x:c>
      <x:c r="H312" s="18" t="n">
        <x:f aca="0"/>
        <x:v>2.120237037</x:v>
      </x:c>
      <x:c r="I312" s="18" t="n">
        <x:f aca="0"/>
        <x:v>2592.82</x:v>
      </x:c>
      <x:c r="J312" s="18" t="n">
        <x:f aca="0"/>
        <x:v>6.108669686</x:v>
      </x:c>
      <x:c r="K312" s="18" t="n">
        <x:f aca="0"/>
        <x:v>2.109144648</x:v>
      </x:c>
      <x:c r="L312" s="22" t="n">
        <x:v>0.42902813299233</x:v>
      </x:c>
      <x:c r="M312" s="22" t="n">
        <x:v>0.34740682825124</x:v>
      </x:c>
      <x:c r="N312" s="22" t="n">
        <x:v>0.46069973640067</x:v>
      </x:c>
      <x:c r="O312" s="22" t="n">
        <x:v>0.49627271972013</x:v>
      </x:c>
      <x:c r="P312" s="23" t="n">
        <x:v>0.12508747478235</x:v>
      </x:c>
      <x:c r="Q312" s="23" t="n">
        <x:v>0.12508747478235</x:v>
      </x:c>
      <x:c r="R312" s="22" t="n">
        <x:v>0.10305393220005</x:v>
      </x:c>
      <x:c r="S312" s="22" t="n">
        <x:v>0.10305393220005</x:v>
      </x:c>
      <x:c r="T312" s="20" t="n">
        <x:v>1.2697720725628567</x:v>
      </x:c>
      <x:c r="U312" s="18" t="n">
        <x:f aca="0"/>
        <x:v>1.4563</x:v>
      </x:c>
      <x:c r="V312" s="18" t="n">
        <x:f aca="0"/>
        <x:v>1.3278</x:v>
      </x:c>
      <x:c r="W312" s="76" t="n">
        <x:f>'2080回测'!$O$13*G312/$G$4+'2080回测'!$O$14*H312/$H$4+'2080回测'!$O$15*I312/$I$4+'2080回测'!$O$16*J312/$J$4+'2080回测'!$O$17*K312/$K$4</x:f>
        <x:v>1.1251759112755666</x:v>
      </x:c>
    </x:row>
    <x:row r="313" ht="13.800000190734863" hidden="0">
      <x:c r="A313" s="15" t="n">
        <x:v>44300</x:v>
      </x:c>
      <x:c r="B313" s="21" t="n">
        <x:v>75.629220380602</x:v>
      </x:c>
      <x:c r="C313" s="21" t="n">
        <x:v>24.687854710556</x:v>
      </x:c>
      <x:c r="D313" s="21" t="n">
        <x:v>47.230769230769</x:v>
      </x:c>
      <x:c r="E313" s="21" t="n">
        <x:v>44.70703125</x:v>
      </x:c>
      <x:c r="F313" s="17" t="n">
        <x:v>1.48063718892982</x:v>
      </x:c>
      <x:c r="G313" s="18" t="n">
        <x:f aca="0"/>
        <x:v>1.2525</x:v>
      </x:c>
      <x:c r="H313" s="18" t="n">
        <x:f aca="0"/>
        <x:v>2.1355851852</x:v>
      </x:c>
      <x:c r="I313" s="18" t="n">
        <x:f aca="0"/>
        <x:v>2612.8</x:v>
      </x:c>
      <x:c r="J313" s="18" t="n">
        <x:f aca="0"/>
        <x:v>6.161059649</x:v>
      </x:c>
      <x:c r="K313" s="18" t="n">
        <x:f aca="0"/>
        <x:v>2.1273182257</x:v>
      </x:c>
      <x:c r="L313" s="22" t="n">
        <x:v>0.42798913043478</x:v>
      </x:c>
      <x:c r="M313" s="22" t="n">
        <x:v>0.34454000521241</x:v>
      </x:c>
      <x:c r="N313" s="22" t="n">
        <x:v>0.45962137550923</x:v>
      </x:c>
      <x:c r="O313" s="22" t="n">
        <x:v>0.49711031081941</x:v>
      </x:c>
      <x:c r="P313" s="23" t="n">
        <x:v>0.11929270043846</x:v>
      </x:c>
      <x:c r="Q313" s="23" t="n">
        <x:v>0.11929270043846</x:v>
      </x:c>
      <x:c r="R313" s="22" t="n">
        <x:v>0.095165178825052</x:v>
      </x:c>
      <x:c r="S313" s="22" t="n">
        <x:v>0.095165178825052</x:v>
      </x:c>
      <x:c r="T313" s="20" t="n">
        <x:v>1.2839371789621288</x:v>
      </x:c>
      <x:c r="U313" s="18" t="n">
        <x:f aca="0"/>
        <x:v>1.4566</x:v>
      </x:c>
      <x:c r="V313" s="18" t="n">
        <x:f aca="0"/>
        <x:v>1.3386</x:v>
      </x:c>
      <x:c r="W313" s="76" t="n">
        <x:f>'2080回测'!$O$13*G313/$G$4+'2080回测'!$O$14*H313/$H$4+'2080回测'!$O$15*I313/$I$4+'2080回测'!$O$16*J313/$J$4+'2080回测'!$O$17*K313/$K$4</x:f>
        <x:v>1.1327434286632108</x:v>
      </x:c>
    </x:row>
    <x:row r="314" ht="13.800000190734863" hidden="0">
      <x:c r="A314" s="15" t="n">
        <x:v>44301</x:v>
      </x:c>
      <x:c r="B314" s="21" t="n">
        <x:v>74.708410067526</x:v>
      </x:c>
      <x:c r="C314" s="21" t="n">
        <x:v>24.517593643587</x:v>
      </x:c>
      <x:c r="D314" s="21" t="n">
        <x:v>47.461538461538</x:v>
      </x:c>
      <x:c r="E314" s="21" t="n">
        <x:v>44.74609375</x:v>
      </x:c>
      <x:c r="F314" s="17" t="n">
        <x:v>1.47858408980663</x:v>
      </x:c>
      <x:c r="G314" s="18" t="n">
        <x:f aca="0"/>
        <x:v>1.2528</x:v>
      </x:c>
      <x:c r="H314" s="18" t="n">
        <x:f aca="0"/>
        <x:v>2.1377777778</x:v>
      </x:c>
      <x:c r="I314" s="18" t="n">
        <x:f aca="0"/>
        <x:v>2609.95</x:v>
      </x:c>
      <x:c r="J314" s="18" t="n">
        <x:f aca="0"/>
        <x:v>6.1924936268</x:v>
      </x:c>
      <x:c r="K314" s="18" t="n">
        <x:f aca="0"/>
        <x:v>2.1444821601</x:v>
      </x:c>
      <x:c r="L314" s="22" t="n">
        <x:v>0.43853900255754</x:v>
      </x:c>
      <x:c r="M314" s="22" t="n">
        <x:v>0.35426982885935</x:v>
      </x:c>
      <x:c r="N314" s="22" t="n">
        <x:v>0.47915168943206</x:v>
      </x:c>
      <x:c r="O314" s="22" t="n">
        <x:v>0.51402965077774</x:v>
      </x:c>
      <x:c r="P314" s="23" t="n">
        <x:v>0.13526670310738</x:v>
      </x:c>
      <x:c r="Q314" s="23" t="n">
        <x:v>0.13526670310738</x:v>
      </x:c>
      <x:c r="R314" s="22" t="n">
        <x:v>0.10748692692779</x:v>
      </x:c>
      <x:c r="S314" s="22" t="n">
        <x:v>0.10748692692779</x:v>
      </x:c>
      <x:c r="T314" s="20" t="n">
        <x:v>1.2813642480711287</x:v>
      </x:c>
      <x:c r="U314" s="18" t="n">
        <x:f aca="0"/>
        <x:v>1.4567</x:v>
      </x:c>
      <x:c r="V314" s="18" t="n">
        <x:f aca="0"/>
        <x:v>1.338</x:v>
      </x:c>
      <x:c r="W314" s="76" t="n">
        <x:f>'2080回测'!$O$13*G314/$G$4+'2080回测'!$O$14*H314/$H$4+'2080回测'!$O$15*I314/$I$4+'2080回测'!$O$16*J314/$J$4+'2080回测'!$O$17*K314/$K$4</x:f>
        <x:v>1.134845007251119</x:v>
      </x:c>
    </x:row>
    <x:row r="315" ht="13.800000190734863" hidden="0">
      <x:c r="A315" s="15" t="n">
        <x:v>44302</x:v>
      </x:c>
      <x:c r="B315" s="21" t="n">
        <x:v>75.322283609576</x:v>
      </x:c>
      <x:c r="C315" s="21" t="n">
        <x:v>24.120317820658</x:v>
      </x:c>
      <x:c r="D315" s="21" t="n">
        <x:v>48.230769230769</x:v>
      </x:c>
      <x:c r="E315" s="21" t="n">
        <x:v>43.681640625</x:v>
      </x:c>
      <x:c r="F315" s="17" t="n">
        <x:v>1.47838752821501</x:v>
      </x:c>
      <x:c r="G315" s="18" t="n">
        <x:f aca="0"/>
        <x:v>1.2695</x:v>
      </x:c>
      <x:c r="H315" s="18" t="n">
        <x:f aca="0"/>
        <x:v>2.1618962963</x:v>
      </x:c>
      <x:c r="I315" s="18" t="n">
        <x:f aca="0"/>
        <x:v>2637.05</x:v>
      </x:c>
      <x:c r="J315" s="18" t="n">
        <x:f aca="0"/>
        <x:v>6.2291666009</x:v>
      </x:c>
      <x:c r="K315" s="18" t="n">
        <x:f aca="0"/>
        <x:v>2.1535689489</x:v>
      </x:c>
      <x:c r="L315" s="22" t="n">
        <x:v>0.43230498721228</x:v>
      </x:c>
      <x:c r="M315" s="22" t="n">
        <x:v>0.34601685344453</x:v>
      </x:c>
      <x:c r="N315" s="22" t="n">
        <x:v>0.4810687754613</x:v>
      </x:c>
      <x:c r="O315" s="22" t="n">
        <x:v>0.51754753337924</x:v>
      </x:c>
      <x:c r="P315" s="23" t="n">
        <x:v>0.13105282472728</x:v>
      </x:c>
      <x:c r="Q315" s="23" t="n">
        <x:v>0.13105282472728</x:v>
      </x:c>
      <x:c r="R315" s="22" t="n">
        <x:v>0.10593509280856</x:v>
      </x:c>
      <x:c r="S315" s="22" t="n">
        <x:v>0.10593509280856</x:v>
      </x:c>
      <x:c r="T315" s="20" t="n">
        <x:v>1.2944215564737251</x:v>
      </x:c>
      <x:c r="U315" s="18" t="n">
        <x:f aca="0"/>
        <x:v>1.4571</x:v>
      </x:c>
      <x:c r="V315" s="18" t="n">
        <x:f aca="0"/>
        <x:v>1.35</x:v>
      </x:c>
      <x:c r="W315" s="76" t="n">
        <x:f>'2080回测'!$O$13*G315/$G$4+'2080回测'!$O$14*H315/$H$4+'2080回测'!$O$15*I315/$I$4+'2080回测'!$O$16*J315/$J$4+'2080回测'!$O$17*K315/$K$4</x:f>
        <x:v>1.146458725382076</x:v>
      </x:c>
    </x:row>
    <x:row r="316" ht="13.800000190734863" hidden="0">
      <x:c r="A316" s="15" t="n">
        <x:v>44305</x:v>
      </x:c>
      <x:c r="B316" s="21" t="n">
        <x:v>78.023327194598</x:v>
      </x:c>
      <x:c r="C316" s="21" t="n">
        <x:v>28.660612939841</x:v>
      </x:c>
      <x:c r="D316" s="21" t="n">
        <x:v>50</x:v>
      </x:c>
      <x:c r="E316" s="21" t="n">
        <x:v>50.68359375</x:v>
      </x:c>
      <x:c r="F316" s="17" t="n">
        <x:v>1.5184188347111</x:v>
      </x:c>
      <x:c r="G316" s="18" t="n">
        <x:f aca="0"/>
        <x:v>1.2663</x:v>
      </x:c>
      <x:c r="H316" s="18" t="n">
        <x:f aca="0"/>
        <x:v>2.1750518519</x:v>
      </x:c>
      <x:c r="I316" s="18" t="n">
        <x:f aca="0"/>
        <x:v>2654.21</x:v>
      </x:c>
      <x:c r="J316" s="18" t="n">
        <x:f aca="0"/>
        <x:v>6.2815565639</x:v>
      </x:c>
      <x:c r="K316" s="18" t="n">
        <x:f aca="0"/>
        <x:v>2.1818389585</x:v>
      </x:c>
      <x:c r="L316" s="22" t="n">
        <x:v>0.43726023017903</x:v>
      </x:c>
      <x:c r="M316" s="22" t="n">
        <x:v>0.35018677786465</x:v>
      </x:c>
      <x:c r="N316" s="22" t="n">
        <x:v>0.49400910615864</x:v>
      </x:c>
      <x:c r="O316" s="22" t="n">
        <x:v>0.53203785914198</x:v>
      </x:c>
      <x:c r="P316" s="23" t="n">
        <x:v>0.14402878517156</x:v>
      </x:c>
      <x:c r="Q316" s="23" t="n">
        <x:v>0.14402878517156</x:v>
      </x:c>
      <x:c r="R316" s="22" t="n">
        <x:v>0.12691045405119</x:v>
      </x:c>
      <x:c r="S316" s="22" t="n">
        <x:v>0.12691045405119</x:v>
      </x:c>
      <x:c r="T316" s="20" t="n">
        <x:v>1.3141956998075588</x:v>
      </x:c>
      <x:c r="U316" s="18" t="n">
        <x:f aca="0"/>
        <x:v>1.458</x:v>
      </x:c>
      <x:c r="V316" s="18" t="n">
        <x:f aca="0"/>
        <x:v>1.3608</x:v>
      </x:c>
      <x:c r="W316" s="76" t="n">
        <x:f>'2080回测'!$O$13*G316/$G$4+'2080回测'!$O$14*H316/$H$4+'2080回测'!$O$15*I316/$I$4+'2080回测'!$O$16*J316/$J$4+'2080回测'!$O$17*K316/$K$4</x:f>
        <x:v>1.1518617125498685</x:v>
      </x:c>
    </x:row>
    <x:row r="317" ht="13.800000190734863" hidden="0">
      <x:c r="A317" s="15" t="n">
        <x:v>44306</x:v>
      </x:c>
      <x:c r="B317" s="21" t="n">
        <x:v>78.146101903008</x:v>
      </x:c>
      <x:c r="C317" s="21" t="n">
        <x:v>28.320090805902</x:v>
      </x:c>
      <x:c r="D317" s="21" t="n">
        <x:v>50.076923076923</x:v>
      </x:c>
      <x:c r="E317" s="21" t="n">
        <x:v>49.892578125</x:v>
      </x:c>
      <x:c r="F317" s="17" t="n">
        <x:v>1.51608923477708</x:v>
      </x:c>
      <x:c r="G317" s="18" t="n">
        <x:f aca="0"/>
        <x:v>1.2641</x:v>
      </x:c>
      <x:c r="H317" s="18" t="n">
        <x:f aca="0"/>
        <x:v>2.1739555556</x:v>
      </x:c>
      <x:c r="I317" s="18" t="n">
        <x:f aca="0"/>
        <x:v>2662.26</x:v>
      </x:c>
      <x:c r="J317" s="18" t="n">
        <x:f aca="0"/>
        <x:v>6.2606005787</x:v>
      </x:c>
      <x:c r="K317" s="18" t="n">
        <x:f aca="0"/>
        <x:v>2.1889064609</x:v>
      </x:c>
      <x:c r="L317" s="22" t="n">
        <x:v>0.46978900255754</x:v>
      </x:c>
      <x:c r="M317" s="22" t="n">
        <x:v>0.37555381808705</x:v>
      </x:c>
      <x:c r="N317" s="22" t="n">
        <x:v>0.51401869158879</x:v>
      </x:c>
      <x:c r="O317" s="22" t="n">
        <x:v>0.54418292996565</x:v>
      </x:c>
      <x:c r="P317" s="23" t="n">
        <x:v>0.16352606496135</x:v>
      </x:c>
      <x:c r="Q317" s="23" t="n">
        <x:v>0.16352606496135</x:v>
      </x:c>
      <x:c r="R317" s="22" t="n">
        <x:v>0.14148451316937</x:v>
      </x:c>
      <x:c r="S317" s="22" t="n">
        <x:v>0.14148451316937</x:v>
      </x:c>
      <x:c r="T317" s="20" t="n">
        <x:v>1.3130589038035336</x:v>
      </x:c>
      <x:c r="U317" s="18" t="n">
        <x:f aca="0"/>
        <x:v>1.4591</x:v>
      </x:c>
      <x:c r="V317" s="18" t="n">
        <x:f aca="0"/>
        <x:v>1.3488</x:v>
      </x:c>
      <x:c r="W317" s="76" t="n">
        <x:f>'2080回测'!$O$13*G317/$G$4+'2080回测'!$O$14*H317/$H$4+'2080回测'!$O$15*I317/$I$4+'2080回测'!$O$16*J317/$J$4+'2080回测'!$O$17*K317/$K$4</x:f>
        <x:v>1.1516765103424045</x:v>
      </x:c>
    </x:row>
    <x:row r="318" ht="13.800000190734863" hidden="0">
      <x:c r="A318" s="15" t="n">
        <x:v>44307</x:v>
      </x:c>
      <x:c r="B318" s="21" t="n">
        <x:v>78.453038674033</x:v>
      </x:c>
      <x:c r="C318" s="21" t="n">
        <x:v>28.433598183882</x:v>
      </x:c>
      <x:c r="D318" s="21" t="n">
        <x:v>48.769230769231</x:v>
      </x:c>
      <x:c r="E318" s="21" t="n">
        <x:v>50.4296875</x:v>
      </x:c>
      <x:c r="F318" s="17" t="n">
        <x:v>1.51521388781787</x:v>
      </x:c>
      <x:c r="G318" s="18" t="n">
        <x:f aca="0"/>
        <x:v>1.2672</x:v>
      </x:c>
      <x:c r="H318" s="18" t="n">
        <x:f aca="0"/>
        <x:v>2.171762963</x:v>
      </x:c>
      <x:c r="I318" s="18" t="n">
        <x:f aca="0"/>
        <x:v>2627.71</x:v>
      </x:c>
      <x:c r="J318" s="18" t="n">
        <x:f aca="0"/>
        <x:v>6.2448835898</x:v>
      </x:c>
      <x:c r="K318" s="18" t="n">
        <x:f aca="0"/>
        <x:v>2.1919353905</x:v>
      </x:c>
      <x:c r="L318" s="22" t="n">
        <x:v>0.46843030690537</x:v>
      </x:c>
      <x:c r="M318" s="22" t="n">
        <x:v>0.37598818521414</x:v>
      </x:c>
      <x:c r="N318" s="22" t="n">
        <x:v>0.51929067816918</x:v>
      </x:c>
      <x:c r="O318" s="22" t="n">
        <x:v>0.54711449877452</x:v>
      </x:c>
      <x:c r="P318" s="23" t="n">
        <x:v>0.15997684942769</x:v>
      </x:c>
      <x:c r="Q318" s="23" t="n">
        <x:v>0.15997684942769</x:v>
      </x:c>
      <x:c r="R318" s="22" t="n">
        <x:v>0.13684693125484</x:v>
      </x:c>
      <x:c r="S318" s="22" t="n">
        <x:v>0.13684693125484</x:v>
      </x:c>
      <x:c r="T318" s="20" t="n">
        <x:v>1.3127429627581437</x:v>
      </x:c>
      <x:c r="U318" s="18" t="n">
        <x:f aca="0"/>
        <x:v>1.4597</x:v>
      </x:c>
      <x:c r="V318" s="18" t="n">
        <x:f aca="0"/>
        <x:v>1.3603</x:v>
      </x:c>
      <x:c r="W318" s="76" t="n">
        <x:f>'2080回测'!$O$13*G318/$G$4+'2080回测'!$O$14*H318/$H$4+'2080回测'!$O$15*I318/$I$4+'2080回测'!$O$16*J318/$J$4+'2080回测'!$O$17*K318/$K$4</x:f>
        <x:v>1.1498250176879385</x:v>
      </x:c>
    </x:row>
    <x:row r="319" ht="13.800000190734863" hidden="0">
      <x:c r="A319" s="15" t="n">
        <x:v>44308</x:v>
      </x:c>
      <x:c r="B319" s="21" t="n">
        <x:v>80.233271945979</x:v>
      </x:c>
      <x:c r="C319" s="21" t="n">
        <x:v>30.306469920545</x:v>
      </x:c>
      <x:c r="D319" s="21" t="n">
        <x:v>50.076923076923</x:v>
      </x:c>
      <x:c r="E319" s="21" t="n">
        <x:v>52.12890625</x:v>
      </x:c>
      <x:c r="F319" s="17" t="n">
        <x:v>1.53186392798362</x:v>
      </x:c>
      <x:c r="G319" s="18" t="n">
        <x:f aca="0"/>
        <x:v>1.2675</x:v>
      </x:c>
      <x:c r="H319" s="18" t="n">
        <x:f aca="0"/>
        <x:v>2.1805333333</x:v>
      </x:c>
      <x:c r="I319" s="18" t="n">
        <x:f aca="0"/>
        <x:v>2626.29</x:v>
      </x:c>
      <x:c r="J319" s="18" t="n">
        <x:f aca="0"/>
        <x:v>6.2710785713</x:v>
      </x:c>
      <x:c r="K319" s="18" t="n">
        <x:f aca="0"/>
        <x:v>2.1899161041</x:v>
      </x:c>
      <x:c r="L319" s="22" t="n">
        <x:v>0.47138746803069</x:v>
      </x:c>
      <x:c r="M319" s="22" t="n">
        <x:v>0.38128746416471</x:v>
      </x:c>
      <x:c r="N319" s="22" t="n">
        <x:v>0.51641504912533</x:v>
      </x:c>
      <x:c r="O319" s="22" t="n">
        <x:v>0.54686322139072</x:v>
      </x:c>
      <x:c r="P319" s="23" t="n">
        <x:v>0.15999217177265</x:v>
      </x:c>
      <x:c r="Q319" s="23" t="n">
        <x:v>0.15999217177265</x:v>
      </x:c>
      <x:c r="R319" s="22" t="n">
        <x:v>0.1330030779042</x:v>
      </x:c>
      <x:c r="S319" s="22" t="n">
        <x:v>0.1330030779042</x:v>
      </x:c>
      <x:c r="T319" s="20" t="n">
        <x:v>1.3172525850612162</x:v>
      </x:c>
      <x:c r="U319" s="18" t="n">
        <x:f aca="0"/>
        <x:v>1.4597</x:v>
      </x:c>
      <x:c r="V319" s="18" t="n">
        <x:f aca="0"/>
        <x:v>1.3626</x:v>
      </x:c>
      <x:c r="W319" s="76" t="n">
        <x:f>'2080回测'!$O$13*G319/$G$4+'2080回测'!$O$14*H319/$H$4+'2080回测'!$O$15*I319/$I$4+'2080回测'!$O$16*J319/$J$4+'2080回测'!$O$17*K319/$K$4</x:f>
        <x:v>1.1516075437754951</x:v>
      </x:c>
    </x:row>
    <x:row r="320" ht="13.800000190734863" hidden="0">
      <x:c r="A320" s="15" t="n">
        <x:v>44309</x:v>
      </x:c>
      <x:c r="B320" s="21" t="n">
        <x:v>79.680785758134</x:v>
      </x:c>
      <x:c r="C320" s="21" t="n">
        <x:v>30.874006810443</x:v>
      </x:c>
      <x:c r="D320" s="21" t="n">
        <x:v>51.153846153846</x:v>
      </x:c>
      <x:c r="E320" s="21" t="n">
        <x:v>53.466796875</x:v>
      </x:c>
      <x:c r="F320" s="17" t="n">
        <x:v>1.53793858899356</x:v>
      </x:c>
      <x:c r="G320" s="18" t="n">
        <x:f aca="0"/>
        <x:v>1.2593</x:v>
      </x:c>
      <x:c r="H320" s="18" t="n">
        <x:f aca="0"/>
        <x:v>2.1739555556</x:v>
      </x:c>
      <x:c r="I320" s="18" t="n">
        <x:f aca="0"/>
        <x:v>2630.14</x:v>
      </x:c>
      <x:c r="J320" s="18" t="n">
        <x:f aca="0"/>
        <x:v>6.2606005787</x:v>
      </x:c>
      <x:c r="K320" s="18" t="n">
        <x:f aca="0"/>
        <x:v>2.1889064609</x:v>
      </x:c>
      <x:c r="L320" s="22" t="n">
        <x:v>0.47218670076726</x:v>
      </x:c>
      <x:c r="M320" s="22" t="n">
        <x:v>0.3803318564851</x:v>
      </x:c>
      <x:c r="N320" s="22" t="n">
        <x:v>0.52336448598131</x:v>
      </x:c>
      <x:c r="O320" s="22" t="n">
        <x:v>0.5555741687151</x:v>
      </x:c>
      <x:c r="P320" s="23" t="n">
        <x:v>0.16493133775208</x:v>
      </x:c>
      <x:c r="Q320" s="23" t="n">
        <x:v>0.16493133775208</x:v>
      </x:c>
      <x:c r="R320" s="22" t="n">
        <x:v>0.1383503965184</x:v>
      </x:c>
      <x:c r="S320" s="22" t="n">
        <x:v>0.1383503965184</x:v>
      </x:c>
      <x:c r="T320" s="20" t="n">
        <x:v>1.3183770333448837</x:v>
      </x:c>
      <x:c r="U320" s="18" t="n">
        <x:f aca="0"/>
        <x:v>1.4592</x:v>
      </x:c>
      <x:c r="V320" s="18" t="n">
        <x:f aca="0"/>
        <x:v>1.3576</x:v>
      </x:c>
      <x:c r="W320" s="76" t="n">
        <x:f>'2080回测'!$O$13*G320/$G$4+'2080回测'!$O$14*H320/$H$4+'2080回测'!$O$15*I320/$I$4+'2080回测'!$O$16*J320/$J$4+'2080回测'!$O$17*K320/$K$4</x:f>
        <x:v>1.1482608640440446</x:v>
      </x:c>
    </x:row>
    <x:row r="321" ht="13.800000190734863" hidden="0">
      <x:c r="A321" s="15" t="n">
        <x:v>44312</x:v>
      </x:c>
      <x:c r="B321" s="21" t="n">
        <x:v>79.496623695519</x:v>
      </x:c>
      <x:c r="C321" s="21" t="n">
        <x:v>29.625425652667</x:v>
      </x:c>
      <x:c r="D321" s="21" t="n">
        <x:v>51.384615384615</x:v>
      </x:c>
      <x:c r="E321" s="21" t="n">
        <x:v>52.431640625</x:v>
      </x:c>
      <x:c r="F321" s="17" t="n">
        <x:v>1.5323457633945</x:v>
      </x:c>
      <x:c r="G321" s="18" t="n">
        <x:f aca="0"/>
        <x:v>1.2542</x:v>
      </x:c>
      <x:c r="H321" s="18" t="n">
        <x:f aca="0"/>
        <x:v>2.1608</x:v>
      </x:c>
      <x:c r="I321" s="18" t="n">
        <x:f aca="0"/>
        <x:v>2606.33</x:v>
      </x:c>
      <x:c r="J321" s="18" t="n">
        <x:f aca="0"/>
        <x:v>6.2972735528</x:v>
      </x:c>
      <x:c r="K321" s="18" t="n">
        <x:f aca="0"/>
        <x:v>2.1818389585</x:v>
      </x:c>
      <x:c r="L321" s="22" t="n">
        <x:v>0.48377557544757</x:v>
      </x:c>
      <x:c r="M321" s="22" t="n">
        <x:v>0.39188602206585</x:v>
      </x:c>
      <x:c r="N321" s="22" t="n">
        <x:v>0.53366882338845</x:v>
      </x:c>
      <x:c r="O321" s="22" t="n">
        <x:v>0.56353128404242</x:v>
      </x:c>
      <x:c r="P321" s="23" t="n">
        <x:v>0.15919961315121</x:v>
      </x:c>
      <x:c r="Q321" s="23" t="n">
        <x:v>0.15919961315121</x:v>
      </x:c>
      <x:c r="R321" s="22" t="n">
        <x:v>0.12787766775618</x:v>
      </x:c>
      <x:c r="S321" s="22" t="n">
        <x:v>0.12787766775618</x:v>
      </x:c>
      <x:c r="T321" s="20" t="n">
        <x:v>1.31340748852659</x:v>
      </x:c>
      <x:c r="U321" s="18" t="n">
        <x:f aca="0"/>
        <x:v>1.458</x:v>
      </x:c>
      <x:c r="V321" s="18" t="n">
        <x:f aca="0"/>
        <x:v>1.3539</x:v>
      </x:c>
      <x:c r="W321" s="76" t="n">
        <x:f>'2080回测'!$O$13*G321/$G$4+'2080回测'!$O$14*H321/$H$4+'2080回测'!$O$15*I321/$I$4+'2080回测'!$O$16*J321/$J$4+'2080回测'!$O$17*K321/$K$4</x:f>
        <x:v>1.1434499739572883</x:v>
      </x:c>
    </x:row>
    <x:row r="322" ht="13.800000190734863" hidden="0">
      <x:c r="A322" s="15" t="n">
        <x:v>44313</x:v>
      </x:c>
      <x:c r="B322" s="21" t="n">
        <x:v>79.189686924494</x:v>
      </x:c>
      <x:c r="C322" s="21" t="n">
        <x:v>29.625425652667</x:v>
      </x:c>
      <x:c r="D322" s="21" t="n">
        <x:v>51.384615384615</x:v>
      </x:c>
      <x:c r="E322" s="21" t="n">
        <x:v>52.998046875</x:v>
      </x:c>
      <x:c r="F322" s="17" t="n">
        <x:v>1.53299443709194</x:v>
      </x:c>
      <x:c r="G322" s="18" t="n">
        <x:f aca="0"/>
        <x:v>1.2502</x:v>
      </x:c>
      <x:c r="H322" s="18" t="n">
        <x:f aca="0"/>
        <x:v>2.1618962963</x:v>
      </x:c>
      <x:c r="I322" s="18" t="n">
        <x:f aca="0"/>
        <x:v>2608.77</x:v>
      </x:c>
      <x:c r="J322" s="18" t="n">
        <x:f aca="0"/>
        <x:v>6.3025125491</x:v>
      </x:c>
      <x:c r="K322" s="18" t="n">
        <x:f aca="0"/>
        <x:v>2.1788100289</x:v>
      </x:c>
      <x:c r="L322" s="22" t="n">
        <x:v>0.47122762148338</x:v>
      </x:c>
      <x:c r="M322" s="22" t="n">
        <x:v>0.38093997046304</x:v>
      </x:c>
      <x:c r="N322" s="22" t="n">
        <x:v>0.53462736640307</x:v>
      </x:c>
      <x:c r="O322" s="22" t="n">
        <x:v>0.56068347441293</x:v>
      </x:c>
      <x:c r="P322" s="23" t="n">
        <x:v>0.15520939071135</x:v>
      </x:c>
      <x:c r="Q322" s="23" t="n">
        <x:v>0.15520939071135</x:v>
      </x:c>
      <x:c r="R322" s="22" t="n">
        <x:v>0.1246813470138</x:v>
      </x:c>
      <x:c r="S322" s="22" t="n">
        <x:v>0.1246813470138</x:v>
      </x:c>
      <x:c r="T322" s="20" t="n">
        <x:v>1.3121740433213025</x:v>
      </x:c>
      <x:c r="U322" s="18" t="n">
        <x:f aca="0"/>
        <x:v>1.4579</x:v>
      </x:c>
      <x:c r="V322" s="18" t="n">
        <x:f aca="0"/>
        <x:v>1.3542</x:v>
      </x:c>
      <x:c r="W322" s="76" t="n">
        <x:f>'2080回测'!$O$13*G322/$G$4+'2080回测'!$O$14*H322/$H$4+'2080回测'!$O$15*I322/$I$4+'2080回测'!$O$16*J322/$J$4+'2080回测'!$O$17*K322/$K$4</x:f>
        <x:v>1.1425734197243995</x:v>
      </x:c>
    </x:row>
    <x:row r="323" ht="13.800000190734863" hidden="0">
      <x:c r="A323" s="15" t="n">
        <x:v>44314</x:v>
      </x:c>
      <x:c r="B323" s="21" t="n">
        <x:v>82.504604051565</x:v>
      </x:c>
      <x:c r="C323" s="21" t="n">
        <x:v>30.817253121453</x:v>
      </x:c>
      <x:c r="D323" s="21" t="n">
        <x:v>50.692307692308</x:v>
      </x:c>
      <x:c r="E323" s="21" t="n">
        <x:v>55.41015625</x:v>
      </x:c>
      <x:c r="F323" s="17" t="n">
        <x:v>1.54856080278832</x:v>
      </x:c>
      <x:c r="G323" s="18" t="n">
        <x:f aca="0"/>
        <x:v>1.2597</x:v>
      </x:c>
      <x:c r="H323" s="18" t="n">
        <x:f aca="0"/>
        <x:v>2.1750518519</x:v>
      </x:c>
      <x:c r="I323" s="18" t="n">
        <x:f aca="0"/>
        <x:v>2608.89</x:v>
      </x:c>
      <x:c r="J323" s="18" t="n">
        <x:f aca="0"/>
        <x:v>6.3129905417</x:v>
      </x:c>
      <x:c r="K323" s="18" t="n">
        <x:f aca="0"/>
        <x:v>2.193954677</x:v>
      </x:c>
      <x:c r="L323" s="22" t="n">
        <x:v>0.47634271099744</x:v>
      </x:c>
      <x:c r="M323" s="22" t="n">
        <x:v>0.38676048996612</x:v>
      </x:c>
      <x:c r="N323" s="22" t="n">
        <x:v>0.53630481667865</x:v>
      </x:c>
      <x:c r="O323" s="22" t="n">
        <x:v>0.56420135693727</x:v>
      </x:c>
      <x:c r="P323" s="23" t="n">
        <x:v>0.14978743614417</x:v>
      </x:c>
      <x:c r="Q323" s="23" t="n">
        <x:v>0.14978743614417</x:v>
      </x:c>
      <x:c r="R323" s="22" t="n">
        <x:v>0.1171040498513</x:v>
      </x:c>
      <x:c r="S323" s="22" t="n">
        <x:v>0.1171040498513</x:v>
      </x:c>
      <x:c r="T323" s="20" t="n">
        <x:v>1.3186306044199676</x:v>
      </x:c>
      <x:c r="U323" s="18" t="n">
        <x:f aca="0"/>
        <x:v>1.4588</x:v>
      </x:c>
      <x:c r="V323" s="18" t="n">
        <x:f aca="0"/>
        <x:v>1.3439</x:v>
      </x:c>
      <x:c r="W323" s="76" t="n">
        <x:f>'2080回测'!$O$13*G323/$G$4+'2080回测'!$O$14*H323/$H$4+'2080回测'!$O$15*I323/$I$4+'2080回测'!$O$16*J323/$J$4+'2080回测'!$O$17*K323/$K$4</x:f>
        <x:v>1.1485872669883659</x:v>
      </x:c>
    </x:row>
    <x:row r="324" ht="13.800000190734863" hidden="0">
      <x:c r="A324" s="15" t="n">
        <x:v>44315</x:v>
      </x:c>
      <x:c r="B324" s="21" t="n">
        <x:v>82.381829343155</x:v>
      </x:c>
      <x:c r="C324" s="21" t="n">
        <x:v>30.760499432463</x:v>
      </x:c>
      <x:c r="D324" s="21" t="n">
        <x:v>52.923076923077</x:v>
      </x:c>
      <x:c r="E324" s="21" t="n">
        <x:v>55.44921875</x:v>
      </x:c>
      <x:c r="F324" s="17" t="n">
        <x:v>1.55378656112174</x:v>
      </x:c>
      <x:c r="G324" s="18" t="n">
        <x:f aca="0"/>
        <x:v>1.272</x:v>
      </x:c>
      <x:c r="H324" s="18" t="n">
        <x:f aca="0"/>
        <x:v>2.1871111111</x:v>
      </x:c>
      <x:c r="I324" s="18" t="n">
        <x:f aca="0"/>
        <x:v>2632.52</x:v>
      </x:c>
      <x:c r="J324" s="18" t="n">
        <x:f aca="0"/>
        <x:v>6.3234685343</x:v>
      </x:c>
      <x:c r="K324" s="18" t="n">
        <x:f aca="0"/>
        <x:v>2.1969836066</x:v>
      </x:c>
      <x:c r="L324" s="22" t="n">
        <x:v>0.48545396419437</x:v>
      </x:c>
      <x:c r="M324" s="22" t="n">
        <x:v>0.39110416123708</x:v>
      </x:c>
      <x:c r="N324" s="22" t="n">
        <x:v>0.54828660436137</x:v>
      </x:c>
      <x:c r="O324" s="22" t="n">
        <x:v>0.57525755927788</x:v>
      </x:c>
      <x:c r="P324" s="23" t="n">
        <x:v>0.15631552749912</x:v>
      </x:c>
      <x:c r="Q324" s="23" t="n">
        <x:v>0.15631552749912</x:v>
      </x:c>
      <x:c r="R324" s="22" t="n">
        <x:v>0.1181557456454</x:v>
      </x:c>
      <x:c r="S324" s="22" t="n">
        <x:v>0.1181557456454</x:v>
      </x:c>
      <x:c r="T324" s="20" t="n">
        <x:v>1.3195706089430788</x:v>
      </x:c>
      <x:c r="U324" s="18" t="n">
        <x:f aca="0"/>
        <x:v>1.4597</x:v>
      </x:c>
      <x:c r="V324" s="18" t="n">
        <x:f aca="0"/>
        <x:v>1.3524</x:v>
      </x:c>
      <x:c r="W324" s="76" t="n">
        <x:f>'2080回测'!$O$13*G324/$G$4+'2080回测'!$O$14*H324/$H$4+'2080回测'!$O$15*I324/$I$4+'2080回测'!$O$16*J324/$J$4+'2080回测'!$O$17*K324/$K$4</x:f>
        <x:v>1.1558727661204675</x:v>
      </x:c>
    </x:row>
    <x:row r="325" ht="13.800000190734863" hidden="0">
      <x:c r="A325" s="15" t="n">
        <x:v>44316</x:v>
      </x:c>
      <x:c r="B325" s="21" t="n">
        <x:v>84.100675260896</x:v>
      </x:c>
      <x:c r="C325" s="21" t="n">
        <x:v>31.214528944381</x:v>
      </x:c>
      <x:c r="D325" s="21" t="n">
        <x:v>50.153846153846</x:v>
      </x:c>
      <x:c r="E325" s="21" t="n">
        <x:v>56.474609375</x:v>
      </x:c>
      <x:c r="F325" s="17" t="n">
        <x:v>1.55485914933531</x:v>
      </x:c>
      <x:c r="G325" s="18" t="n">
        <x:f aca="0"/>
        <x:v>1.2624</x:v>
      </x:c>
      <x:c r="H325" s="18" t="n">
        <x:f aca="0"/>
        <x:v>2.1772444444</x:v>
      </x:c>
      <x:c r="I325" s="18" t="n">
        <x:f aca="0"/>
        <x:v>2603.27</x:v>
      </x:c>
      <x:c r="J325" s="18" t="n">
        <x:f aca="0"/>
        <x:v>6.2815565639</x:v>
      </x:c>
      <x:c r="K325" s="18" t="n">
        <x:f aca="0"/>
        <x:v>2.1899161041</x:v>
      </x:c>
      <x:c r="L325" s="22" t="n">
        <x:v>0.49872122762148</x:v>
      </x:c>
      <x:c r="M325" s="22" t="n">
        <x:v>0.4007471114586</x:v>
      </x:c>
      <x:c r="N325" s="22" t="n">
        <x:v>0.55391804457225</x:v>
      </x:c>
      <x:c r="O325" s="22" t="n">
        <x:v>0.57844040547054</x:v>
      </x:c>
      <x:c r="P325" s="23" t="n">
        <x:v>0.15054155418155</x:v>
      </x:c>
      <x:c r="Q325" s="23" t="n">
        <x:v>0.15054155418155</x:v>
      </x:c>
      <x:c r="R325" s="22" t="n">
        <x:v>0.11182748702933</x:v>
      </x:c>
      <x:c r="S325" s="22" t="n">
        <x:v>0.11182748702933</x:v>
      </x:c>
      <x:c r="T325" s="20" t="n">
        <x:v>1.3133701126572337</x:v>
      </x:c>
      <x:c r="U325" s="18" t="n">
        <x:f aca="0"/>
        <x:v>1.4608</x:v>
      </x:c>
      <x:c r="V325" s="18" t="n">
        <x:f aca="0"/>
        <x:v>1.3467</x:v>
      </x:c>
      <x:c r="W325" s="76" t="n">
        <x:f>'2080回测'!$O$13*G325/$G$4+'2080回测'!$O$14*H325/$H$4+'2080回测'!$O$15*I325/$I$4+'2080回测'!$O$16*J325/$J$4+'2080回测'!$O$17*K325/$K$4</x:f>
        <x:v>1.1483899643488076</x:v>
      </x:c>
    </x:row>
    <x:row r="326" ht="13.800000190734863" hidden="0">
      <x:c r="A326" s="15" t="n">
        <x:v>44322</x:v>
      </x:c>
      <x:c r="B326" s="21" t="n">
        <x:v>82.44321669736</x:v>
      </x:c>
      <x:c r="C326" s="21" t="n">
        <x:v>29.114642451759</x:v>
      </x:c>
      <x:c r="D326" s="21" t="n">
        <x:v>54.307692307692</x:v>
      </x:c>
      <x:c r="E326" s="21" t="n">
        <x:v>54.306640625</x:v>
      </x:c>
      <x:c r="F326" s="17" t="n">
        <x:v>1.55043048020453</x:v>
      </x:c>
      <x:c r="G326" s="18" t="n">
        <x:f aca="0"/>
        <x:v>1.2784</x:v>
      </x:c>
      <x:c r="H326" s="18" t="n">
        <x:f aca="0"/>
        <x:v>2.2068444444</x:v>
      </x:c>
      <x:c r="I326" s="18" t="n">
        <x:f aca="0"/>
        <x:v>2643.12</x:v>
      </x:c>
      <x:c r="J326" s="18" t="n">
        <x:f aca="0"/>
        <x:v>6.3496635158</x:v>
      </x:c>
      <x:c r="K326" s="18" t="n">
        <x:f aca="0"/>
        <x:v>2.2050607522</x:v>
      </x:c>
      <x:c r="L326" s="22" t="n">
        <x:v>0.4868925831202</x:v>
      </x:c>
      <x:c r="M326" s="22" t="n">
        <x:v>0.38823733819825</x:v>
      </x:c>
      <x:c r="N326" s="22" t="n">
        <x:v>0.55200095854301</x:v>
      </x:c>
      <x:c r="O326" s="22" t="n">
        <x:v>0.57408493176977</x:v>
      </x:c>
      <x:c r="P326" s="23" t="n">
        <x:v>0.14641612507057</x:v>
      </x:c>
      <x:c r="Q326" s="23" t="n">
        <x:v>0.14641612507057</x:v>
      </x:c>
      <x:c r="R326" s="22" t="n">
        <x:v>0.10645641974275</x:v>
      </x:c>
      <x:c r="S326" s="22" t="n">
        <x:v>0.10645641974275</x:v>
      </x:c>
      <x:c r="T326" s="20" t="n">
        <x:v>1.312769890469595</x:v>
      </x:c>
      <x:c r="U326" s="18" t="n">
        <x:f aca="0"/>
        <x:v>1.4621</x:v>
      </x:c>
      <x:c r="V326" s="18" t="n">
        <x:f aca="0"/>
        <x:v>1.3625</x:v>
      </x:c>
      <x:c r="W326" s="76" t="n">
        <x:f>'2080回测'!$O$13*G326/$G$4+'2080回测'!$O$14*H326/$H$4+'2080回测'!$O$15*I326/$I$4+'2080回测'!$O$16*J326/$J$4+'2080回测'!$O$17*K326/$K$4</x:f>
        <x:v>1.1625856096419929</x:v>
      </x:c>
    </x:row>
    <x:row r="327" ht="13.800000190734863" hidden="0">
      <x:c r="A327" s="15" t="n">
        <x:v>44323</x:v>
      </x:c>
      <x:c r="B327" s="21" t="n">
        <x:v>76.058931860037</x:v>
      </x:c>
      <x:c r="C327" s="21" t="n">
        <x:v>24.290578887628</x:v>
      </x:c>
      <x:c r="D327" s="21" t="n">
        <x:v>56.461538461538</x:v>
      </x:c>
      <x:c r="E327" s="21" t="n">
        <x:v>48.427734375</x:v>
      </x:c>
      <x:c r="F327" s="17" t="n">
        <x:v>1.51309695896051</x:v>
      </x:c>
      <x:c r="G327" s="18" t="n">
        <x:f aca="0"/>
        <x:v>1.2849</x:v>
      </x:c>
      <x:c r="H327" s="18" t="n">
        <x:f aca="0"/>
        <x:v>2.2112296296</x:v>
      </x:c>
      <x:c r="I327" s="18" t="n">
        <x:f aca="0"/>
        <x:v>2659.05</x:v>
      </x:c>
      <x:c r="J327" s="18" t="n">
        <x:f aca="0"/>
        <x:v>6.318229538</x:v>
      </x:c>
      <x:c r="K327" s="18" t="n">
        <x:f aca="0"/>
        <x:v>2.2030414658</x:v>
      </x:c>
      <x:c r="L327" s="22" t="n">
        <x:v>0.47458439897698</x:v>
      </x:c>
      <x:c r="M327" s="22" t="n">
        <x:v>0.37320823560073</x:v>
      </x:c>
      <x:c r="N327" s="22" t="n">
        <x:v>0.55164150491253</x:v>
      </x:c>
      <x:c r="O327" s="22" t="n">
        <x:v>0.57525755927788</x:v>
      </x:c>
      <x:c r="P327" s="23" t="n">
        <x:v>0.14934425572832</x:v>
      </x:c>
      <x:c r="Q327" s="23" t="n">
        <x:v>0.14934425572832</x:v>
      </x:c>
      <x:c r="R327" s="22" t="n">
        <x:v>0.114389456766</x:v>
      </x:c>
      <x:c r="S327" s="22" t="n">
        <x:v>0.114389456766</x:v>
      </x:c>
      <x:c r="T327" s="20" t="n">
        <x:v>1.3017573784895748</x:v>
      </x:c>
      <x:c r="U327" s="18" t="n">
        <x:f aca="0"/>
        <x:v>1.462</x:v>
      </x:c>
      <x:c r="V327" s="18" t="n">
        <x:f aca="0"/>
        <x:v>1.3786</x:v>
      </x:c>
      <x:c r="W327" s="76" t="n">
        <x:f>'2080回测'!$O$13*G327/$G$4+'2080回测'!$O$14*H327/$H$4+'2080回测'!$O$15*I327/$I$4+'2080回测'!$O$16*J327/$J$4+'2080回测'!$O$17*K327/$K$4</x:f>
        <x:v>1.165332809385532</x:v>
      </x:c>
    </x:row>
    <x:row r="328" ht="13.800000190734863" hidden="0">
      <x:c r="A328" s="15" t="n">
        <x:v>44326</x:v>
      </x:c>
      <x:c r="B328" s="21" t="n">
        <x:v>76.120319214242</x:v>
      </x:c>
      <x:c r="C328" s="21" t="n">
        <x:v>24.006810442679</x:v>
      </x:c>
      <x:c r="D328" s="21" t="n">
        <x:v>60.538461538462</x:v>
      </x:c>
      <x:c r="E328" s="21" t="n">
        <x:v>47.3828125</x:v>
      </x:c>
      <x:c r="F328" s="17" t="n">
        <x:v>1.52012100923846</x:v>
      </x:c>
      <x:c r="G328" s="18" t="n">
        <x:f aca="0"/>
        <x:v>1.2948</x:v>
      </x:c>
      <x:c r="H328" s="18" t="n">
        <x:f aca="0"/>
        <x:v>2.2287703704</x:v>
      </x:c>
      <x:c r="I328" s="18" t="n">
        <x:f aca="0"/>
        <x:v>2694</x:v>
      </x:c>
      <x:c r="J328" s="18" t="n">
        <x:f aca="0"/>
        <x:v>6.3549025121</x:v>
      </x:c>
      <x:c r="K328" s="18" t="n">
        <x:f aca="0"/>
        <x:v>2.2222246866</x:v>
      </x:c>
      <x:c r="L328" s="22" t="n">
        <x:v>0.45588235294118</x:v>
      </x:c>
      <x:c r="M328" s="22" t="n">
        <x:v>0.35418295543393</x:v>
      </x:c>
      <x:c r="N328" s="22" t="n">
        <x:v>0.54756769710041</x:v>
      </x:c>
      <x:c r="O328" s="22" t="n">
        <x:v>0.57048329014322</x:v>
      </x:c>
      <x:c r="P328" s="23" t="n">
        <x:v>0.13530006019364</x:v>
      </x:c>
      <x:c r="Q328" s="23" t="n">
        <x:v>0.13530006019364</x:v>
      </x:c>
      <x:c r="R328" s="22" t="n">
        <x:v>0.10767130595529</x:v>
      </x:c>
      <x:c r="S328" s="22" t="n">
        <x:v>0.10767130595529</x:v>
      </x:c>
      <x:c r="T328" s="20" t="n">
        <x:v>1.3066081312030948</x:v>
      </x:c>
      <x:c r="U328" s="18" t="n">
        <x:f aca="0"/>
        <x:v>1.4632</x:v>
      </x:c>
      <x:c r="V328" s="18" t="n">
        <x:f aca="0"/>
        <x:v>1.3822</x:v>
      </x:c>
      <x:c r="W328" s="76" t="n">
        <x:f>'2080回测'!$O$13*G328/$G$4+'2080回测'!$O$14*H328/$H$4+'2080回测'!$O$15*I328/$I$4+'2080回测'!$O$16*J328/$J$4+'2080回测'!$O$17*K328/$K$4</x:f>
        <x:v>1.175245213979341</x:v>
      </x:c>
    </x:row>
    <x:row r="329" ht="13.800000190734863" hidden="0">
      <x:c r="A329" s="15" t="n">
        <x:v>44327</x:v>
      </x:c>
      <x:c r="B329" s="21" t="n">
        <x:v>74.708410067526</x:v>
      </x:c>
      <x:c r="C329" s="21" t="n">
        <x:v>23.893303064699</x:v>
      </x:c>
      <x:c r="D329" s="21" t="n">
        <x:v>55.384615384615</x:v>
      </x:c>
      <x:c r="E329" s="21" t="n">
        <x:v>46.71875</x:v>
      </x:c>
      <x:c r="F329" s="17" t="n">
        <x:v>1.5017626962921</x:v>
      </x:c>
      <x:c r="G329" s="18" t="n">
        <x:f aca="0"/>
        <x:v>1.288</x:v>
      </x:c>
      <x:c r="H329" s="18" t="n">
        <x:f aca="0"/>
        <x:v>2.209037037</x:v>
      </x:c>
      <x:c r="I329" s="18" t="n">
        <x:f aca="0"/>
        <x:v>2668.44</x:v>
      </x:c>
      <x:c r="J329" s="18" t="n">
        <x:f aca="0"/>
        <x:v>6.3496635158</x:v>
      </x:c>
      <x:c r="K329" s="18" t="n">
        <x:f aca="0"/>
        <x:v>2.2161668274</x:v>
      </x:c>
      <x:c r="L329" s="22" t="n">
        <x:v>0.45132672634271</x:v>
      </x:c>
      <x:c r="M329" s="22" t="n">
        <x:v>0.35435670228477</x:v>
      </x:c>
      <x:c r="N329" s="22" t="n">
        <x:v>0.55739276300024</x:v>
      </x:c>
      <x:c r="O329" s="22" t="n">
        <x:v>0.58195828799488</x:v>
      </x:c>
      <x:c r="P329" s="23" t="n">
        <x:v>0.13859096937273</x:v>
      </x:c>
      <x:c r="Q329" s="23" t="n">
        <x:v>0.13859096937273</x:v>
      </x:c>
      <x:c r="R329" s="22" t="n">
        <x:v>0.11532431562835</x:v>
      </x:c>
      <x:c r="S329" s="22" t="n">
        <x:v>0.11532431562835</x:v>
      </x:c>
      <x:c r="T329" s="20" t="n">
        <x:v>1.3061402578567813</x:v>
      </x:c>
      <x:c r="U329" s="18" t="n">
        <x:f aca="0"/>
        <x:v>1.4641</x:v>
      </x:c>
      <x:c r="V329" s="18" t="n">
        <x:f aca="0"/>
        <x:v>1.3821</x:v>
      </x:c>
      <x:c r="W329" s="76" t="n">
        <x:f>'2080回测'!$O$13*G329/$G$4+'2080回测'!$O$14*H329/$H$4+'2080回测'!$O$15*I329/$I$4+'2080回测'!$O$16*J329/$J$4+'2080回测'!$O$17*K329/$K$4</x:f>
        <x:v>1.1680177299262329</x:v>
      </x:c>
    </x:row>
    <x:row r="330" ht="13.800000190734863" hidden="0">
      <x:c r="A330" s="15" t="n">
        <x:v>44328</x:v>
      </x:c>
      <x:c r="B330" s="21" t="n">
        <x:v>75.076734192756</x:v>
      </x:c>
      <x:c r="C330" s="21" t="n">
        <x:v>24.858115777526</x:v>
      </x:c>
      <x:c r="D330" s="21" t="n">
        <x:v>58.384615384615</x:v>
      </x:c>
      <x:c r="E330" s="21" t="n">
        <x:v>47.568359375</x:v>
      </x:c>
      <x:c r="F330" s="17" t="n">
        <x:v>1.51471956182474</x:v>
      </x:c>
      <x:c r="G330" s="18" t="n">
        <x:f aca="0"/>
        <x:v>1.3</x:v>
      </x:c>
      <x:c r="H330" s="18" t="n">
        <x:f aca="0"/>
        <x:v>2.2287703704</x:v>
      </x:c>
      <x:c r="I330" s="18" t="n">
        <x:f aca="0"/>
        <x:v>2676.62</x:v>
      </x:c>
      <x:c r="J330" s="18" t="n">
        <x:f aca="0"/>
        <x:v>6.4125314714</x:v>
      </x:c>
      <x:c r="K330" s="18" t="n">
        <x:f aca="0"/>
        <x:v>2.234340405</x:v>
      </x:c>
      <x:c r="L330" s="22" t="n">
        <x:v>0.45492327365729</x:v>
      </x:c>
      <x:c r="M330" s="22" t="n">
        <x:v>0.35791851272696</x:v>
      </x:c>
      <x:c r="N330" s="22" t="n">
        <x:v>0.54780733285406</x:v>
      </x:c>
      <x:c r="O330" s="22" t="n">
        <x:v>0.57341485895208</x:v>
      </x:c>
      <x:c r="P330" s="23" t="n">
        <x:v>0.13954106253726</x:v>
      </x:c>
      <x:c r="Q330" s="23" t="n">
        <x:v>0.13954106253726</x:v>
      </x:c>
      <x:c r="R330" s="22" t="n">
        <x:v>0.11798797979467</x:v>
      </x:c>
      <x:c r="S330" s="22" t="n">
        <x:v>0.11798797979467</x:v>
      </x:c>
      <x:c r="T330" s="20" t="n">
        <x:v>1.3184497530274975</x:v>
      </x:c>
      <x:c r="U330" s="18" t="n">
        <x:f aca="0"/>
        <x:v>1.4645</x:v>
      </x:c>
      <x:c r="V330" s="18" t="n">
        <x:f aca="0"/>
        <x:v>1.3838</x:v>
      </x:c>
      <x:c r="W330" s="76" t="n">
        <x:f>'2080回测'!$O$13*G330/$G$4+'2080回测'!$O$14*H330/$H$4+'2080回测'!$O$15*I330/$I$4+'2080回测'!$O$16*J330/$J$4+'2080回测'!$O$17*K330/$K$4</x:f>
        <x:v>1.1775788416333017</x:v>
      </x:c>
    </x:row>
    <x:row r="331" ht="13.800000190734863" hidden="0">
      <x:c r="A331" s="15" t="n">
        <x:v>44329</x:v>
      </x:c>
      <x:c r="B331" s="21" t="n">
        <x:v>74.094536525476</x:v>
      </x:c>
      <x:c r="C331" s="21" t="n">
        <x:v>23.382519863791</x:v>
      </x:c>
      <x:c r="D331" s="21" t="n">
        <x:v>54.076923076923</x:v>
      </x:c>
      <x:c r="E331" s="21" t="n">
        <x:v>45.390625</x:v>
      </x:c>
      <x:c r="F331" s="17" t="n">
        <x:v>1.49236151116548</x:v>
      </x:c>
      <x:c r="G331" s="18" t="n">
        <x:f aca="0"/>
        <x:v>1.2941</x:v>
      </x:c>
      <x:c r="H331" s="18" t="n">
        <x:f aca="0"/>
        <x:v>2.2046518519</x:v>
      </x:c>
      <x:c r="I331" s="18" t="n">
        <x:f aca="0"/>
        <x:v>2630.73</x:v>
      </x:c>
      <x:c r="J331" s="18" t="n">
        <x:f aca="0"/>
        <x:v>6.4125314714</x:v>
      </x:c>
      <x:c r="K331" s="18" t="n">
        <x:f aca="0"/>
        <x:v>2.2222246866</x:v>
      </x:c>
      <x:c r="L331" s="22" t="n">
        <x:v>0.45804028132992</x:v>
      </x:c>
      <x:c r="M331" s="22" t="n">
        <x:v>0.36643210841803</x:v>
      </x:c>
      <x:c r="N331" s="22" t="n">
        <x:v>0.56158638868919</x:v>
      </x:c>
      <x:c r="O331" s="22" t="n">
        <x:v>0.59108803090748</x:v>
      </x:c>
      <x:c r="P331" s="23" t="n">
        <x:v>0.15327809265726</x:v>
      </x:c>
      <x:c r="Q331" s="23" t="n">
        <x:v>0.15327809265726</x:v>
      </x:c>
      <x:c r="R331" s="22" t="n">
        <x:v>0.13194751478042</x:v>
      </x:c>
      <x:c r="S331" s="22" t="n">
        <x:v>0.13194751478042</x:v>
      </x:c>
      <x:c r="T331" s="20" t="n">
        <x:v>1.3054822209810801</x:v>
      </x:c>
      <x:c r="U331" s="18" t="n">
        <x:f aca="0"/>
        <x:v>1.4645</x:v>
      </x:c>
      <x:c r="V331" s="18" t="n">
        <x:f aca="0"/>
        <x:v>1.3775</x:v>
      </x:c>
      <x:c r="W331" s="76" t="n">
        <x:f>'2080回测'!$O$13*G331/$G$4+'2080回测'!$O$14*H331/$H$4+'2080回测'!$O$15*I331/$I$4+'2080回测'!$O$16*J331/$J$4+'2080回测'!$O$17*K331/$K$4</x:f>
        <x:v>1.1682536379693482</x:v>
      </x:c>
    </x:row>
    <x:row r="332" ht="13.800000190734863" hidden="0">
      <x:c r="A332" s="15" t="n">
        <x:v>44330</x:v>
      </x:c>
      <x:c r="B332" s="21" t="n">
        <x:v>76.427255985267</x:v>
      </x:c>
      <x:c r="C332" s="21" t="n">
        <x:v>26.44721906924</x:v>
      </x:c>
      <x:c r="D332" s="21" t="n">
        <x:v>53.153846153846</x:v>
      </x:c>
      <x:c r="E332" s="21" t="n">
        <x:v>48.80859375</x:v>
      </x:c>
      <x:c r="F332" s="17" t="n">
        <x:v>1.51209228739588</x:v>
      </x:c>
      <x:c r="G332" s="18" t="n">
        <x:f aca="0"/>
        <x:v>1.2967</x:v>
      </x:c>
      <x:c r="H332" s="18" t="n">
        <x:f aca="0"/>
        <x:v>2.2189037037</x:v>
      </x:c>
      <x:c r="I332" s="18" t="n">
        <x:f aca="0"/>
        <x:v>2640.54</x:v>
      </x:c>
      <x:c r="J332" s="18" t="n">
        <x:f aca="0"/>
        <x:v>6.4387264529</x:v>
      </x:c>
      <x:c r="K332" s="18" t="n">
        <x:f aca="0"/>
        <x:v>2.2262632594</x:v>
      </x:c>
      <x:c r="L332" s="22" t="n">
        <x:v>0.44213554987212</x:v>
      </x:c>
      <x:c r="M332" s="22" t="n">
        <x:v>0.34957866388672</x:v>
      </x:c>
      <x:c r="N332" s="22" t="n">
        <x:v>0.54085789599808</x:v>
      </x:c>
      <x:c r="O332" s="22" t="n">
        <x:v>0.56713292574614</x:v>
      </x:c>
      <x:c r="P332" s="23" t="n">
        <x:v>0.14513687991431</x:v>
      </x:c>
      <x:c r="Q332" s="23" t="n">
        <x:v>0.14513687991431</x:v>
      </x:c>
      <x:c r="R332" s="22" t="n">
        <x:v>0.12693948625848</x:v>
      </x:c>
      <x:c r="S332" s="22" t="n">
        <x:v>0.12693948625848</x:v>
      </x:c>
      <x:c r="T332" s="20" t="n">
        <x:v>1.324210528060569</x:v>
      </x:c>
      <x:c r="U332" s="18" t="n">
        <x:f aca="0"/>
        <x:v>1.4648</x:v>
      </x:c>
      <x:c r="V332" s="18" t="n">
        <x:f aca="0"/>
        <x:v>1.3832</x:v>
      </x:c>
      <x:c r="W332" s="76" t="n">
        <x:f>'2080回测'!$O$13*G332/$G$4+'2080回测'!$O$14*H332/$H$4+'2080回测'!$O$15*I332/$I$4+'2080回测'!$O$16*J332/$J$4+'2080回测'!$O$17*K332/$K$4</x:f>
        <x:v>1.1727057840883048</x:v>
      </x:c>
    </x:row>
    <x:row r="333" ht="13.800000190734863" hidden="0">
      <x:c r="A333" s="15" t="n">
        <x:v>44333</x:v>
      </x:c>
      <x:c r="B333" s="21" t="n">
        <x:v>79.987722529159</x:v>
      </x:c>
      <x:c r="C333" s="21" t="n">
        <x:v>29.909194097616</x:v>
      </x:c>
      <x:c r="D333" s="21" t="n">
        <x:v>54.846153846154</x:v>
      </x:c>
      <x:c r="E333" s="21" t="n">
        <x:v>53.69140625</x:v>
      </x:c>
      <x:c r="F333" s="17" t="n">
        <x:v>1.54608619180732</x:v>
      </x:c>
      <x:c r="G333" s="18" t="n">
        <x:f aca="0"/>
        <x:v>1.3027</x:v>
      </x:c>
      <x:c r="H333" s="18" t="n">
        <x:f aca="0"/>
        <x:v>2.2156148148</x:v>
      </x:c>
      <x:c r="I333" s="18" t="n">
        <x:f aca="0"/>
        <x:v>2646.72</x:v>
      </x:c>
      <x:c r="J333" s="18" t="n">
        <x:f aca="0"/>
        <x:v>6.4282484603</x:v>
      </x:c>
      <x:c r="K333" s="18" t="n">
        <x:f aca="0"/>
        <x:v>2.2454464802</x:v>
      </x:c>
      <x:c r="L333" s="22" t="n">
        <x:v>0.47426470588235</x:v>
      </x:c>
      <x:c r="M333" s="22" t="n">
        <x:v>0.37746503344627</x:v>
      </x:c>
      <x:c r="N333" s="22" t="n">
        <x:v>0.55883057752217</x:v>
      </x:c>
      <x:c r="O333" s="22" t="n">
        <x:v>0.5823770835831</x:v>
      </x:c>
      <x:c r="P333" s="23" t="n">
        <x:v>0.16084751069376</x:v>
      </x:c>
      <x:c r="Q333" s="23" t="n">
        <x:v>0.16084751069376</x:v>
      </x:c>
      <x:c r="R333" s="22" t="n">
        <x:v>0.13952590133157</x:v>
      </x:c>
      <x:c r="S333" s="22" t="n">
        <x:v>0.13952590133157</x:v>
      </x:c>
      <x:c r="T333" s="20" t="n">
        <x:v>1.3281322918065388</x:v>
      </x:c>
      <x:c r="U333" s="18" t="n">
        <x:f aca="0"/>
        <x:v>1.4647</x:v>
      </x:c>
      <x:c r="V333" s="18" t="n">
        <x:f aca="0"/>
        <x:v>1.3993</x:v>
      </x:c>
      <x:c r="W333" s="76" t="n">
        <x:f>'2080回测'!$O$13*G333/$G$4+'2080回测'!$O$14*H333/$H$4+'2080回测'!$O$15*I333/$I$4+'2080回测'!$O$16*J333/$J$4+'2080回测'!$O$17*K333/$K$4</x:f>
        <x:v>1.1753803079027758</x:v>
      </x:c>
    </x:row>
    <x:row r="334" ht="13.800000190734863" hidden="0">
      <x:c r="A334" s="15" t="n">
        <x:v>44334</x:v>
      </x:c>
      <x:c r="B334" s="21" t="n">
        <x:v>80.540208717004</x:v>
      </x:c>
      <x:c r="C334" s="21" t="n">
        <x:v>30.079455164586</x:v>
      </x:c>
      <x:c r="D334" s="21" t="n">
        <x:v>56</x:v>
      </x:c>
      <x:c r="E334" s="21" t="n">
        <x:v>53.564453125</x:v>
      </x:c>
      <x:c r="F334" s="17" t="n">
        <x:v>1.55046029251648</x:v>
      </x:c>
      <x:c r="G334" s="18" t="n">
        <x:f aca="0"/>
        <x:v>1.3079</x:v>
      </x:c>
      <x:c r="H334" s="18" t="n">
        <x:f aca="0"/>
        <x:v>2.2276740741</x:v>
      </x:c>
      <x:c r="I334" s="18" t="n">
        <x:f aca="0"/>
        <x:v>2679.82</x:v>
      </x:c>
      <x:c r="J334" s="18" t="n">
        <x:f aca="0"/>
        <x:v>6.4544434418</x:v>
      </x:c>
      <x:c r="K334" s="18" t="n">
        <x:f aca="0"/>
        <x:v>2.2424175506</x:v>
      </x:c>
      <x:c r="L334" s="22" t="n">
        <x:v>0.49600383631714</x:v>
      </x:c>
      <x:c r="M334" s="22" t="n">
        <x:v>0.39683780731474</x:v>
      </x:c>
      <x:c r="N334" s="22" t="n">
        <x:v>0.57153127246585</x:v>
      </x:c>
      <x:c r="O334" s="22" t="n">
        <x:v>0.59159058552074</x:v>
      </x:c>
      <x:c r="P334" s="23" t="n">
        <x:v>0.15991351227844</x:v>
      </x:c>
      <x:c r="Q334" s="23" t="n">
        <x:v>0.15991351227844</x:v>
      </x:c>
      <x:c r="R334" s="22" t="n">
        <x:v>0.12463390413848</x:v>
      </x:c>
      <x:c r="S334" s="22" t="n">
        <x:v>0.12463390413848</x:v>
      </x:c>
      <x:c r="T334" s="20" t="n">
        <x:v>1.332187494986075</x:v>
      </x:c>
      <x:c r="U334" s="18" t="n">
        <x:f aca="0"/>
        <x:v>1.4651</x:v>
      </x:c>
      <x:c r="V334" s="18" t="n">
        <x:f aca="0"/>
        <x:v>1.409</x:v>
      </x:c>
      <x:c r="W334" s="76" t="n">
        <x:f>'2080回测'!$O$13*G334/$G$4+'2080回测'!$O$14*H334/$H$4+'2080回测'!$O$15*I334/$I$4+'2080回测'!$O$16*J334/$J$4+'2080回测'!$O$17*K334/$K$4</x:f>
        <x:v>1.1812163731800005</x:v>
      </x:c>
    </x:row>
    <x:row r="335" ht="13.800000190734863" hidden="0">
      <x:c r="A335" s="15" t="n">
        <x:v>44335</x:v>
      </x:c>
      <x:c r="B335" s="21" t="n">
        <x:v>81.645181092695</x:v>
      </x:c>
      <x:c r="C335" s="21" t="n">
        <x:v>31.49829738933</x:v>
      </x:c>
      <x:c r="D335" s="21" t="n">
        <x:v>53.307692307692</x:v>
      </x:c>
      <x:c r="E335" s="21" t="n">
        <x:v>57.578125</x:v>
      </x:c>
      <x:c r="F335" s="17" t="n">
        <x:v>1.56007323947429</x:v>
      </x:c>
      <x:c r="G335" s="18" t="n">
        <x:f aca="0"/>
        <x:v>1.3037</x:v>
      </x:c>
      <x:c r="H335" s="18" t="n">
        <x:f aca="0"/>
        <x:v>2.2265777778</x:v>
      </x:c>
      <x:c r="I335" s="18" t="n">
        <x:f aca="0"/>
        <x:v>2679.82</x:v>
      </x:c>
      <x:c r="J335" s="18" t="n">
        <x:f aca="0"/>
        <x:v>6.4282484603</x:v>
      </x:c>
      <x:c r="K335" s="18" t="n">
        <x:f aca="0"/>
        <x:v>2.2363596914</x:v>
      </x:c>
      <x:c r="L335" s="22" t="n">
        <x:v>0.49640345268542</x:v>
      </x:c>
      <x:c r="M335" s="22" t="n">
        <x:v>0.39840152897229</x:v>
      </x:c>
      <x:c r="N335" s="22" t="n">
        <x:v>0.57368799424874</x:v>
      </x:c>
      <x:c r="O335" s="22" t="n">
        <x:v>0.59686740934583</x:v>
      </x:c>
      <x:c r="P335" s="23" t="n">
        <x:v>0.16522059416569</x:v>
      </x:c>
      <x:c r="Q335" s="23" t="n">
        <x:v>0.16522059416569</x:v>
      </x:c>
      <x:c r="R335" s="22" t="n">
        <x:v>0.13084919315247</x:v>
      </x:c>
      <x:c r="S335" s="22" t="n">
        <x:v>0.13084919315247</x:v>
      </x:c>
      <x:c r="T335" s="20" t="n">
        <x:v>1.3302782851536212</x:v>
      </x:c>
      <x:c r="U335" s="18" t="n">
        <x:f aca="0"/>
        <x:v>1.4662</x:v>
      </x:c>
      <x:c r="V335" s="18" t="n">
        <x:f aca="0"/>
        <x:v>1.4111</x:v>
      </x:c>
      <x:c r="W335" s="76" t="n">
        <x:f>'2080回测'!$O$13*G335/$G$4+'2080回测'!$O$14*H335/$H$4+'2080回测'!$O$15*I335/$I$4+'2080回测'!$O$16*J335/$J$4+'2080回测'!$O$17*K335/$K$4</x:f>
        <x:v>1.1789206068680516</x:v>
      </x:c>
    </x:row>
    <x:row r="336" ht="13.800000190734863" hidden="0">
      <x:c r="A336" s="15" t="n">
        <x:v>44336</x:v>
      </x:c>
      <x:c r="B336" s="21" t="n">
        <x:v>82.32044198895</x:v>
      </x:c>
      <x:c r="C336" s="21" t="n">
        <x:v>32.690124858116</x:v>
      </x:c>
      <x:c r="D336" s="21" t="n">
        <x:v>48</x:v>
      </x:c>
      <x:c r="E336" s="21" t="n">
        <x:v>58.3984375</x:v>
      </x:c>
      <x:c r="F336" s="17" t="n">
        <x:v>1.55352251086767</x:v>
      </x:c>
      <x:c r="G336" s="18" t="n">
        <x:f aca="0"/>
        <x:v>1.2877</x:v>
      </x:c>
      <x:c r="H336" s="18" t="n">
        <x:f aca="0"/>
        <x:v>2.1980740741</x:v>
      </x:c>
      <x:c r="I336" s="18" t="n">
        <x:f aca="0"/>
        <x:v>2638.53</x:v>
      </x:c>
      <x:c r="J336" s="18" t="n">
        <x:f aca="0"/>
        <x:v>6.3863364899</x:v>
      </x:c>
      <x:c r="K336" s="18" t="n">
        <x:f aca="0"/>
        <x:v>2.2212150434</x:v>
      </x:c>
      <x:c r="L336" s="22" t="n">
        <x:v>0.49144820971867</x:v>
      </x:c>
      <x:c r="M336" s="22" t="n">
        <x:v>0.39379723742507</x:v>
      </x:c>
      <x:c r="N336" s="22" t="n">
        <x:v>0.56985382219027</x:v>
      </x:c>
      <x:c r="O336" s="22" t="n">
        <x:v>0.59309824951486</x:v>
      </x:c>
      <x:c r="P336" s="23" t="n">
        <x:v>0.16560273668218</x:v>
      </x:c>
      <x:c r="Q336" s="23" t="n">
        <x:v>0.16560273668218</x:v>
      </x:c>
      <x:c r="R336" s="22" t="n">
        <x:v>0.13141164450787</x:v>
      </x:c>
      <x:c r="S336" s="22" t="n">
        <x:v>0.13141164450787</x:v>
      </x:c>
      <x:c r="T336" s="20" t="n">
        <x:v>1.32656348019675</x:v>
      </x:c>
      <x:c r="U336" s="18" t="n">
        <x:f aca="0"/>
        <x:v>1.4674</x:v>
      </x:c>
      <x:c r="V336" s="18" t="n">
        <x:f aca="0"/>
        <x:v>1.4125</x:v>
      </x:c>
      <x:c r="W336" s="76" t="n">
        <x:f>'2080回测'!$O$13*G336/$G$4+'2080回测'!$O$14*H336/$H$4+'2080回测'!$O$15*I336/$I$4+'2080回测'!$O$16*J336/$J$4+'2080回测'!$O$17*K336/$K$4</x:f>
        <x:v>1.165340277552242</x:v>
      </x:c>
    </x:row>
    <x:row r="337" ht="13.800000190734863" hidden="0">
      <x:c r="A337" s="15" t="n">
        <x:v>44337</x:v>
      </x:c>
      <x:c r="B337" s="21" t="n">
        <x:v>80.417434008594</x:v>
      </x:c>
      <x:c r="C337" s="21" t="n">
        <x:v>31.725312145289</x:v>
      </x:c>
      <x:c r="D337" s="21" t="n">
        <x:v>49.846153846154</x:v>
      </x:c>
      <x:c r="E337" s="21" t="n">
        <x:v>57.587890625</x:v>
      </x:c>
      <x:c r="F337" s="17" t="n">
        <x:v>1.54894197656259</x:v>
      </x:c>
      <x:c r="G337" s="18" t="n">
        <x:f aca="0"/>
        <x:v>1.2912</x:v>
      </x:c>
      <x:c r="H337" s="18" t="n">
        <x:f aca="0"/>
        <x:v>2.2068444444</x:v>
      </x:c>
      <x:c r="I337" s="18" t="n">
        <x:f aca="0"/>
        <x:v>2642.63</x:v>
      </x:c>
      <x:c r="J337" s="18" t="n">
        <x:f aca="0"/>
        <x:v>6.370619501</x:v>
      </x:c>
      <x:c r="K337" s="18" t="n">
        <x:f aca="0"/>
        <x:v>2.2202054002</x:v>
      </x:c>
      <x:c r="L337" s="22" t="n">
        <x:v>0.49696291560102</x:v>
      </x:c>
      <x:c r="M337" s="22" t="n">
        <x:v>0.39718530101642</x:v>
      </x:c>
      <x:c r="N337" s="22" t="n">
        <x:v>0.55403786244908</x:v>
      </x:c>
      <x:c r="O337" s="22" t="n">
        <x:v>0.57969679208086</x:v>
      </x:c>
      <x:c r="P337" s="23" t="n">
        <x:v>0.16450464726902</x:v>
      </x:c>
      <x:c r="Q337" s="23" t="n">
        <x:v>0.16450464726902</x:v>
      </x:c>
      <x:c r="R337" s="22" t="n">
        <x:v>0.12780783794429</x:v>
      </x:c>
      <x:c r="S337" s="22" t="n">
        <x:v>0.12780783794429</x:v>
      </x:c>
      <x:c r="T337" s="20" t="n">
        <x:v>1.32421111944679</x:v>
      </x:c>
      <x:c r="U337" s="18" t="n">
        <x:f aca="0"/>
        <x:v>1.4684</x:v>
      </x:c>
      <x:c r="V337" s="18" t="n">
        <x:f aca="0"/>
        <x:v>1.4134</x:v>
      </x:c>
      <x:c r="W337" s="76" t="n">
        <x:f>'2080回测'!$O$13*G337/$G$4+'2080回测'!$O$14*H337/$H$4+'2080回测'!$O$15*I337/$I$4+'2080回测'!$O$16*J337/$J$4+'2080回测'!$O$17*K337/$K$4</x:f>
        <x:v>1.1675819178136728</x:v>
      </x:c>
    </x:row>
    <x:row r="338" ht="13.800000190734863" hidden="0">
      <x:c r="A338" s="15" t="n">
        <x:v>44340</x:v>
      </x:c>
      <x:c r="B338" s="21" t="n">
        <x:v>81.33824432167</x:v>
      </x:c>
      <x:c r="C338" s="21" t="n">
        <x:v>33.144154370034</x:v>
      </x:c>
      <x:c r="D338" s="21" t="n">
        <x:v>49.307692307692</x:v>
      </x:c>
      <x:c r="E338" s="21" t="n">
        <x:v>59.27734375</x:v>
      </x:c>
      <x:c r="F338" s="17" t="n">
        <x:v>1.55766858687349</x:v>
      </x:c>
      <x:c r="G338" s="18" t="n">
        <x:f aca="0"/>
        <x:v>1.298</x:v>
      </x:c>
      <x:c r="H338" s="18" t="n">
        <x:f aca="0"/>
        <x:v>2.22</x:v>
      </x:c>
      <x:c r="I338" s="18" t="n">
        <x:f aca="0"/>
        <x:v>2642.56</x:v>
      </x:c>
      <x:c r="J338" s="18" t="n">
        <x:f aca="0"/>
        <x:v>6.423009464</x:v>
      </x:c>
      <x:c r="K338" s="18" t="n">
        <x:f aca="0"/>
        <x:v>2.2262632594</x:v>
      </x:c>
      <x:c r="L338" s="22" t="n">
        <x:v>0.48177749360614</x:v>
      </x:c>
      <x:c r="M338" s="22" t="n">
        <x:v>0.38823733819825</x:v>
      </x:c>
      <x:c r="N338" s="22" t="n">
        <x:v>0.54948478312964</x:v>
      </x:c>
      <x:c r="O338" s="22" t="n">
        <x:v>0.58262836088973</x:v>
      </x:c>
      <x:c r="P338" s="23" t="n">
        <x:v>0.16406245481211</x:v>
      </x:c>
      <x:c r="Q338" s="23" t="n">
        <x:v>0.16406245481211</x:v>
      </x:c>
      <x:c r="R338" s="22" t="n">
        <x:v>0.13171803506317</x:v>
      </x:c>
      <x:c r="S338" s="22" t="n">
        <x:v>0.13171803506317</x:v>
      </x:c>
      <x:c r="T338" s="20" t="n">
        <x:v>1.3295979561074676</x:v>
      </x:c>
      <x:c r="U338" s="18" t="n">
        <x:f aca="0"/>
        <x:v>1.469</x:v>
      </x:c>
      <x:c r="V338" s="18" t="n">
        <x:f aca="0"/>
        <x:v>1.4185</x:v>
      </x:c>
      <x:c r="W338" s="76" t="n">
        <x:f>'2080回测'!$O$13*G338/$G$4+'2080回测'!$O$14*H338/$H$4+'2080回测'!$O$15*I338/$I$4+'2080回测'!$O$16*J338/$J$4+'2080回测'!$O$17*K338/$K$4</x:f>
        <x:v>1.1730506416401787</x:v>
      </x:c>
    </x:row>
    <x:row r="339" ht="13.800000190734863" hidden="0">
      <x:c r="A339" s="15" t="n">
        <x:v>44341</x:v>
      </x:c>
      <x:c r="B339" s="21" t="n">
        <x:v>83.609576427256</x:v>
      </x:c>
      <x:c r="C339" s="21" t="n">
        <x:v>36.322360953462</x:v>
      </x:c>
      <x:c r="D339" s="21" t="n">
        <x:v>51.615384615385</x:v>
      </x:c>
      <x:c r="E339" s="21" t="n">
        <x:v>63.57421875</x:v>
      </x:c>
      <x:c r="F339" s="17" t="n">
        <x:v>1.58780385186526</x:v>
      </x:c>
      <x:c r="G339" s="18" t="n">
        <x:f aca="0"/>
        <x:v>1.3169</x:v>
      </x:c>
      <x:c r="H339" s="18" t="n">
        <x:f aca="0"/>
        <x:v>2.2463111111</x:v>
      </x:c>
      <x:c r="I339" s="18" t="n">
        <x:f aca="0"/>
        <x:v>2649.91</x:v>
      </x:c>
      <x:c r="J339" s="18" t="n">
        <x:f aca="0"/>
        <x:v>6.4492044455</x:v>
      </x:c>
      <x:c r="K339" s="18" t="n">
        <x:f aca="0"/>
        <x:v>2.2525139826</x:v>
      </x:c>
      <x:c r="L339" s="22" t="n">
        <x:v>0.48729219948849</x:v>
      </x:c>
      <x:c r="M339" s="22" t="n">
        <x:v>0.39318912344714</x:v>
      </x:c>
      <x:c r="N339" s="22" t="n">
        <x:v>0.54816678648454</x:v>
      </x:c>
      <x:c r="O339" s="22" t="n">
        <x:v>0.58338219288679</x:v>
      </x:c>
      <x:c r="P339" s="23" t="n">
        <x:v>0.17438806272569</x:v>
      </x:c>
      <x:c r="Q339" s="23" t="n">
        <x:v>0.17438806272569</x:v>
      </x:c>
      <x:c r="R339" s="22" t="n">
        <x:v>0.1379886105507</x:v>
      </x:c>
      <x:c r="S339" s="22" t="n">
        <x:v>0.1379886105507</x:v>
      </x:c>
      <x:c r="T339" s="20" t="n">
        <x:v>1.3507668803747364</x:v>
      </x:c>
      <x:c r="U339" s="18" t="n">
        <x:f aca="0"/>
        <x:v>1.469</x:v>
      </x:c>
      <x:c r="V339" s="18" t="n">
        <x:f aca="0"/>
        <x:v>1.414</x:v>
      </x:c>
      <x:c r="W339" s="76" t="n">
        <x:f>'2080回测'!$O$13*G339/$G$4+'2080回测'!$O$14*H339/$H$4+'2080回测'!$O$15*I339/$I$4+'2080回测'!$O$16*J339/$J$4+'2080回测'!$O$17*K339/$K$4</x:f>
        <x:v>1.1853350617816778</x:v>
      </x:c>
    </x:row>
    <x:row r="340" ht="13.800000190734863" hidden="0">
      <x:c r="A340" s="15" t="n">
        <x:v>44342</x:v>
      </x:c>
      <x:c r="B340" s="21" t="n">
        <x:v>82.32044198895</x:v>
      </x:c>
      <x:c r="C340" s="21" t="n">
        <x:v>34.27922814983</x:v>
      </x:c>
      <x:c r="D340" s="21" t="n">
        <x:v>53.076923076923</x:v>
      </x:c>
      <x:c r="E340" s="21" t="n">
        <x:v>60.869140625</x:v>
      </x:c>
      <x:c r="F340" s="17" t="n">
        <x:v>1.57636433460176</x:v>
      </x:c>
      <x:c r="G340" s="18" t="n">
        <x:f aca="0"/>
        <x:v>1.3231</x:v>
      </x:c>
      <x:c r="H340" s="18" t="n">
        <x:f aca="0"/>
        <x:v>2.2616592593</x:v>
      </x:c>
      <x:c r="I340" s="18" t="n">
        <x:f aca="0"/>
        <x:v>2650.27</x:v>
      </x:c>
      <x:c r="J340" s="18" t="n">
        <x:f aca="0"/>
        <x:v>6.4596824381</x:v>
      </x:c>
      <x:c r="K340" s="18" t="n">
        <x:f aca="0"/>
        <x:v>2.2565525554</x:v>
      </x:c>
      <x:c r="L340" s="22" t="n">
        <x:v>0.53412723785166</x:v>
      </x:c>
      <x:c r="M340" s="22" t="n">
        <x:v>0.43262965858744</x:v>
      </x:c>
      <x:c r="N340" s="22" t="n">
        <x:v>0.57069254732806</x:v>
      </x:c>
      <x:c r="O340" s="22" t="n">
        <x:v>0.60323310165399</x:v>
      </x:c>
      <x:c r="P340" s="23" t="n">
        <x:v>0.18837342979645</x:v>
      </x:c>
      <x:c r="Q340" s="23" t="n">
        <x:v>0.18837342979645</x:v>
      </x:c>
      <x:c r="R340" s="22" t="n">
        <x:v>0.14435281899192</x:v>
      </x:c>
      <x:c r="S340" s="22" t="n">
        <x:v>0.14435281899192</x:v>
      </x:c>
      <x:c r="T340" s="20" t="n">
        <x:v>1.3552629912323775</x:v>
      </x:c>
      <x:c r="U340" s="18" t="n">
        <x:f aca="0"/>
        <x:v>1.4696</x:v>
      </x:c>
      <x:c r="V340" s="18" t="n">
        <x:f aca="0"/>
        <x:v>1.4269</x:v>
      </x:c>
      <x:c r="W340" s="76" t="n">
        <x:f>'2080回测'!$O$13*G340/$G$4+'2080回测'!$O$14*H340/$H$4+'2080回测'!$O$15*I340/$I$4+'2080回测'!$O$16*J340/$J$4+'2080回测'!$O$17*K340/$K$4</x:f>
        <x:v>1.1900194703656346</x:v>
      </x:c>
    </x:row>
    <x:row r="341" ht="13.800000190734863" hidden="0">
      <x:c r="A341" s="15" t="n">
        <x:v>44343</x:v>
      </x:c>
      <x:c r="B341" s="21" t="n">
        <x:v>84.837323511357</x:v>
      </x:c>
      <x:c r="C341" s="21" t="n">
        <x:v>35.981838819523</x:v>
      </x:c>
      <x:c r="D341" s="21" t="n">
        <x:v>54.615384615385</x:v>
      </x:c>
      <x:c r="E341" s="21" t="n">
        <x:v>63.720703125</x:v>
      </x:c>
      <x:c r="F341" s="17" t="n">
        <x:v>1.59788812517816</x:v>
      </x:c>
      <x:c r="G341" s="18" t="n">
        <x:f aca="0"/>
        <x:v>1.3293</x:v>
      </x:c>
      <x:c r="H341" s="18" t="n">
        <x:f aca="0"/>
        <x:v>2.2715259259</x:v>
      </x:c>
      <x:c r="I341" s="18" t="n">
        <x:f aca="0"/>
        <x:v>2654.84</x:v>
      </x:c>
      <x:c r="J341" s="18" t="n">
        <x:f aca="0"/>
        <x:v>6.5120724011</x:v>
      </x:c>
      <x:c r="K341" s="18" t="n">
        <x:f aca="0"/>
        <x:v>2.2676586307</x:v>
      </x:c>
      <x:c r="L341" s="22" t="n">
        <x:v>0.53388746803069</x:v>
      </x:c>
      <x:c r="M341" s="22" t="n">
        <x:v>0.43262965858744</x:v>
      </x:c>
      <x:c r="N341" s="22" t="n">
        <x:v>0.57368799424874</x:v>
      </x:c>
      <x:c r="O341" s="22" t="n">
        <x:v>0.60834240727465</x:v>
      </x:c>
      <x:c r="P341" s="23" t="n">
        <x:v>0.19358929612955</x:v>
      </x:c>
      <x:c r="Q341" s="23" t="n">
        <x:v>0.19358929612955</x:v>
      </x:c>
      <x:c r="R341" s="22" t="n">
        <x:v>0.1531889047292</x:v>
      </x:c>
      <x:c r="S341" s="22" t="n">
        <x:v>0.1531889047292</x:v>
      </x:c>
      <x:c r="T341" s="20" t="n">
        <x:v>1.3668613221615062</x:v>
      </x:c>
      <x:c r="U341" s="18" t="n">
        <x:f aca="0"/>
        <x:v>1.4695</x:v>
      </x:c>
      <x:c r="V341" s="18" t="n">
        <x:f aca="0"/>
        <x:v>1.4174</x:v>
      </x:c>
      <x:c r="W341" s="76" t="n">
        <x:f>'2080回测'!$O$13*G341/$G$4+'2080回测'!$O$14*H341/$H$4+'2080回测'!$O$15*I341/$I$4+'2080回测'!$O$16*J341/$J$4+'2080回测'!$O$17*K341/$K$4</x:f>
        <x:v>1.1954563721418754</x:v>
      </x:c>
    </x:row>
    <x:row r="342" ht="13.800000190734863" hidden="0">
      <x:c r="A342" s="15" t="n">
        <x:v>44344</x:v>
      </x:c>
      <x:c r="B342" s="21" t="n">
        <x:v>84.898710865562</x:v>
      </x:c>
      <x:c r="C342" s="21" t="n">
        <x:v>36.77639046538</x:v>
      </x:c>
      <x:c r="D342" s="21" t="n">
        <x:v>55.538461538462</x:v>
      </x:c>
      <x:c r="E342" s="21" t="n">
        <x:v>66.30859375</x:v>
      </x:c>
      <x:c r="F342" s="17" t="n">
        <x:v>1.60880539154851</x:v>
      </x:c>
      <x:c r="G342" s="18" t="n">
        <x:f aca="0"/>
        <x:v>1.3368</x:v>
      </x:c>
      <x:c r="H342" s="18" t="n">
        <x:f aca="0"/>
        <x:v>2.2770074074</x:v>
      </x:c>
      <x:c r="I342" s="18" t="n">
        <x:f aca="0"/>
        <x:v>2662.05</x:v>
      </x:c>
      <x:c r="J342" s="18" t="n">
        <x:f aca="0"/>
        <x:v>6.4911164159</x:v>
      </x:c>
      <x:c r="K342" s="18" t="n">
        <x:f aca="0"/>
        <x:v>2.2515043394</x:v>
      </x:c>
      <x:c r="L342" s="22" t="n">
        <x:v>0.53732416879795</x:v>
      </x:c>
      <x:c r="M342" s="22" t="n">
        <x:v>0.4387976717922</x:v>
      </x:c>
      <x:c r="N342" s="22" t="n">
        <x:v>0.59261921878744</x:v>
      </x:c>
      <x:c r="O342" s="22" t="n">
        <x:v>0.63078984844188</x:v>
      </x:c>
      <x:c r="P342" s="23" t="n">
        <x:v>0.20441985883683</x:v>
      </x:c>
      <x:c r="Q342" s="23" t="n">
        <x:v>0.20441985883683</x:v>
      </x:c>
      <x:c r="R342" s="22" t="n">
        <x:v>0.16325997589946</x:v>
      </x:c>
      <x:c r="S342" s="22" t="n">
        <x:v>0.16325997589946</x:v>
      </x:c>
      <x:c r="T342" s="20" t="n">
        <x:v>1.3644702457539413</x:v>
      </x:c>
      <x:c r="U342" s="18" t="n">
        <x:f aca="0"/>
        <x:v>1.4693</x:v>
      </x:c>
      <x:c r="V342" s="18" t="n">
        <x:f aca="0"/>
        <x:v>1.4112</x:v>
      </x:c>
      <x:c r="W342" s="76" t="n">
        <x:f>'2080回测'!$O$13*G342/$G$4+'2080回测'!$O$14*H342/$H$4+'2080回测'!$O$15*I342/$I$4+'2080回测'!$O$16*J342/$J$4+'2080回测'!$O$17*K342/$K$4</x:f>
        <x:v>1.1973009402120123</x:v>
      </x:c>
    </x:row>
    <x:row r="343" ht="13.800000190734863" hidden="0">
      <x:c r="A343" s="15" t="n">
        <x:v>44347</x:v>
      </x:c>
      <x:c r="B343" s="21" t="n">
        <x:v>89.502762430939</x:v>
      </x:c>
      <x:c r="C343" s="21" t="n">
        <x:v>39.954597048808</x:v>
      </x:c>
      <x:c r="D343" s="21" t="n">
        <x:v>56.615384615385</x:v>
      </x:c>
      <x:c r="E343" s="21" t="n">
        <x:v>72.48046875</x:v>
      </x:c>
      <x:c r="F343" s="17" t="n">
        <x:v>1.64638303211283</x:v>
      </x:c>
      <x:c r="G343" s="18" t="n">
        <x:f aca="0"/>
        <x:v>1.3459</x:v>
      </x:c>
      <x:c r="H343" s="18" t="n">
        <x:f aca="0"/>
        <x:v>2.2967407407</x:v>
      </x:c>
      <x:c r="I343" s="18" t="n">
        <x:f aca="0"/>
        <x:v>2646.83</x:v>
      </x:c>
      <x:c r="J343" s="18" t="n">
        <x:f aca="0"/>
        <x:v>6.5173113974</x:v>
      </x:c>
      <x:c r="K343" s="18" t="n">
        <x:f aca="0"/>
        <x:v>2.2484754098</x:v>
      </x:c>
      <x:c r="L343" s="22" t="n">
        <x:v>0.53324808184143</x:v>
      </x:c>
      <x:c r="M343" s="22" t="n">
        <x:v>0.43584397532795</x:v>
      </x:c>
      <x:c r="N343" s="22" t="n">
        <x:v>0.59094176851186</x:v>
      </x:c>
      <x:c r="O343" s="22" t="n">
        <x:v>0.62785827963301</x:v>
      </x:c>
      <x:c r="P343" s="23" t="n">
        <x:v>0.20249793741118</x:v>
      </x:c>
      <x:c r="Q343" s="23" t="n">
        <x:v>0.20249793741118</x:v>
      </x:c>
      <x:c r="R343" s="22" t="n">
        <x:v>0.16143699294746</x:v>
      </x:c>
      <x:c r="S343" s="22" t="n">
        <x:v>0.16143699294746</x:v>
      </x:c>
      <x:c r="T343" s="20" t="n">
        <x:v>1.3802520431142162</x:v>
      </x:c>
      <x:c r="U343" s="18" t="n">
        <x:f aca="0"/>
        <x:v>1.4698</x:v>
      </x:c>
      <x:c r="V343" s="18" t="n">
        <x:f aca="0"/>
        <x:v>1.4192</x:v>
      </x:c>
      <x:c r="W343" s="76" t="n">
        <x:f>'2080回测'!$O$13*G343/$G$4+'2080回测'!$O$14*H343/$H$4+'2080回测'!$O$15*I343/$I$4+'2080回测'!$O$16*J343/$J$4+'2080回测'!$O$17*K343/$K$4</x:f>
        <x:v>1.202291844174642</x:v>
      </x:c>
    </x:row>
    <x:row r="344" ht="13.800000190734863" hidden="0">
      <x:c r="A344" s="15" t="n">
        <x:v>44348</x:v>
      </x:c>
      <x:c r="B344" s="21" t="n">
        <x:v>90.2394106814</x:v>
      </x:c>
      <x:c r="C344" s="21" t="n">
        <x:v>39.160045402951</x:v>
      </x:c>
      <x:c r="D344" s="21" t="n">
        <x:v>58.615384615385</x:v>
      </x:c>
      <x:c r="E344" s="21" t="n">
        <x:v>72.021484375</x:v>
      </x:c>
      <x:c r="F344" s="17" t="n">
        <x:v>1.65009081268684</x:v>
      </x:c>
      <x:c r="G344" s="18" t="n">
        <x:f aca="0"/>
        <x:v>1.345</x:v>
      </x:c>
      <x:c r="H344" s="18" t="n">
        <x:f aca="0"/>
        <x:v>2.3120888889</x:v>
      </x:c>
      <x:c r="I344" s="18" t="n">
        <x:f aca="0"/>
        <x:v>2648.58</x:v>
      </x:c>
      <x:c r="J344" s="18" t="n">
        <x:f aca="0"/>
        <x:v>6.5487453752</x:v>
      </x:c>
      <x:c r="K344" s="18" t="n">
        <x:f aca="0"/>
        <x:v>2.2454464802</x:v>
      </x:c>
      <x:c r="L344" s="22" t="n">
        <x:v>0.53924232736573</x:v>
      </x:c>
      <x:c r="M344" s="22" t="n">
        <x:v>0.44340196333941</x:v>
      </x:c>
      <x:c r="N344" s="22" t="n">
        <x:v>0.60543973160796</x:v>
      </x:c>
      <x:c r="O344" s="22" t="n">
        <x:v>0.64938437059875</x:v>
      </x:c>
      <x:c r="P344" s="23" t="n">
        <x:v>0.22405653065107</x:v>
      </x:c>
      <x:c r="Q344" s="23" t="n">
        <x:v>0.22405653065107</x:v>
      </x:c>
      <x:c r="R344" s="22" t="n">
        <x:v>0.17821744534987</x:v>
      </x:c>
      <x:c r="S344" s="22" t="n">
        <x:v>0.17821744534987</x:v>
      </x:c>
      <x:c r="T344" s="20" t="n">
        <x:v>1.3877802949780313</x:v>
      </x:c>
      <x:c r="U344" s="18" t="n">
        <x:f aca="0"/>
        <x:v>1.4702</x:v>
      </x:c>
      <x:c r="V344" s="18" t="n">
        <x:f aca="0"/>
        <x:v>1.4277</x:v>
      </x:c>
      <x:c r="W344" s="76" t="n">
        <x:f>'2080回测'!$O$13*G344/$G$4+'2080回测'!$O$14*H344/$H$4+'2080回测'!$O$15*I344/$I$4+'2080回测'!$O$16*J344/$J$4+'2080回测'!$O$17*K344/$K$4</x:f>
        <x:v>1.2050360395461386</x:v>
      </x:c>
    </x:row>
    <x:row r="345" ht="13.800000190734863" hidden="0">
      <x:c r="A345" s="15" t="n">
        <x:v>44349</x:v>
      </x:c>
      <x:c r="B345" s="21" t="n">
        <x:v>88.090853284223</x:v>
      </x:c>
      <x:c r="C345" s="21" t="n">
        <x:v>37.627695800227</x:v>
      </x:c>
      <x:c r="D345" s="21" t="n">
        <x:v>56.076923076923</x:v>
      </x:c>
      <x:c r="E345" s="21" t="n">
        <x:v>69.873046875</x:v>
      </x:c>
      <x:c r="F345" s="17" t="n">
        <x:v>1.62917129759093</x:v>
      </x:c>
      <x:c r="G345" s="18" t="n">
        <x:f aca="0"/>
        <x:v>1.346</x:v>
      </x:c>
      <x:c r="H345" s="18" t="n">
        <x:f aca="0"/>
        <x:v>2.3011259259</x:v>
      </x:c>
      <x:c r="I345" s="18" t="n">
        <x:f aca="0"/>
        <x:v>2669.67</x:v>
      </x:c>
      <x:c r="J345" s="18" t="n">
        <x:f aca="0"/>
        <x:v>6.5068334048</x:v>
      </x:c>
      <x:c r="K345" s="18" t="n">
        <x:f aca="0"/>
        <x:v>2.2323211186</x:v>
      </x:c>
      <x:c r="L345" s="22" t="n">
        <x:v>0.54483695652174</x:v>
      </x:c>
      <x:c r="M345" s="22" t="n">
        <x:v>0.44687690035618</x:v>
      </x:c>
      <x:c r="N345" s="22" t="n">
        <x:v>0.61394680086269</x:v>
      </x:c>
      <x:c r="O345" s="22" t="n">
        <x:v>0.6575090041305</x:v>
      </x:c>
      <x:c r="P345" s="23" t="n">
        <x:v>0.2313082390566</x:v>
      </x:c>
      <x:c r="Q345" s="23" t="n">
        <x:v>0.2313082390566</x:v>
      </x:c>
      <x:c r="R345" s="22" t="n">
        <x:v>0.18822810991997</x:v>
      </x:c>
      <x:c r="S345" s="22" t="n">
        <x:v>0.18822810991997</x:v>
      </x:c>
      <x:c r="T345" s="20" t="n">
        <x:v>1.374937503743795</x:v>
      </x:c>
      <x:c r="U345" s="18" t="n">
        <x:f aca="0"/>
        <x:v>1.4697</x:v>
      </x:c>
      <x:c r="V345" s="18" t="n">
        <x:f aca="0"/>
        <x:v>1.4082</x:v>
      </x:c>
      <x:c r="W345" s="76" t="n">
        <x:f>'2080回测'!$O$13*G345/$G$4+'2080回测'!$O$14*H345/$H$4+'2080回测'!$O$15*I345/$I$4+'2080回测'!$O$16*J345/$J$4+'2080回测'!$O$17*K345/$K$4</x:f>
        <x:v>1.2031517346819394</x:v>
      </x:c>
    </x:row>
    <x:row r="346" ht="13.800000190734863" hidden="0">
      <x:c r="A346" s="15" t="n">
        <x:v>44350</x:v>
      </x:c>
      <x:c r="B346" s="21" t="n">
        <x:v>85.573971761817</x:v>
      </x:c>
      <x:c r="C346" s="21" t="n">
        <x:v>36.83314415437</x:v>
      </x:c>
      <x:c r="D346" s="21" t="n">
        <x:v>56.230769230769</x:v>
      </x:c>
      <x:c r="E346" s="21" t="n">
        <x:v>69.16015625</x:v>
      </x:c>
      <x:c r="F346" s="17" t="n">
        <x:v>1.61949510349239</x:v>
      </x:c>
      <x:c r="G346" s="18" t="n">
        <x:f aca="0"/>
        <x:v>1.3432</x:v>
      </x:c>
      <x:c r="H346" s="18" t="n">
        <x:f aca="0"/>
        <x:v>2.2989333333</x:v>
      </x:c>
      <x:c r="I346" s="18" t="n">
        <x:f aca="0"/>
        <x:v>2665.86</x:v>
      </x:c>
      <x:c r="J346" s="18" t="n">
        <x:f aca="0"/>
        <x:v>6.5173113974</x:v>
      </x:c>
      <x:c r="K346" s="18" t="n">
        <x:f aca="0"/>
        <x:v>2.229292189</x:v>
      </x:c>
      <x:c r="L346" s="22" t="n">
        <x:v>0.53021099744246</x:v>
      </x:c>
      <x:c r="M346" s="22" t="n">
        <x:v>0.43367213969247</x:v>
      </x:c>
      <x:c r="N346" s="22" t="n">
        <x:v>0.60855499640546</x:v>
      </x:c>
      <x:c r="O346" s="22" t="n">
        <x:v>0.64611776538105</x:v>
      </x:c>
      <x:c r="P346" s="23" t="n">
        <x:v>0.21419416770118</x:v>
      </x:c>
      <x:c r="Q346" s="23" t="n">
        <x:v>0.21419416770118</x:v>
      </x:c>
      <x:c r="R346" s="22" t="n">
        <x:v>0.17627789781328</x:v>
      </x:c>
      <x:c r="S346" s="22" t="n">
        <x:v>0.17627789781328</x:v>
      </x:c>
      <x:c r="T346" s="20" t="n">
        <x:v>1.37192870341234</x:v>
      </x:c>
      <x:c r="U346" s="18" t="n">
        <x:f aca="0"/>
        <x:v>1.4703</x:v>
      </x:c>
      <x:c r="V346" s="18" t="n">
        <x:f aca="0"/>
        <x:v>1.3991</x:v>
      </x:c>
      <x:c r="W346" s="76" t="n">
        <x:f>'2080回测'!$O$13*G346/$G$4+'2080回测'!$O$14*H346/$H$4+'2080回测'!$O$15*I346/$I$4+'2080回测'!$O$16*J346/$J$4+'2080回测'!$O$17*K346/$K$4</x:f>
        <x:v>1.201780533413175</x:v>
      </x:c>
    </x:row>
    <x:row r="347" ht="13.800000190734863" hidden="0">
      <x:c r="A347" s="15" t="n">
        <x:v>44351</x:v>
      </x:c>
      <x:c r="B347" s="21" t="n">
        <x:v>86.433394720688</x:v>
      </x:c>
      <x:c r="C347" s="21" t="n">
        <x:v>38.706015891033</x:v>
      </x:c>
      <x:c r="D347" s="21" t="n">
        <x:v>54.846153846154</x:v>
      </x:c>
      <x:c r="E347" s="21" t="n">
        <x:v>71.97265625</x:v>
      </x:c>
      <x:c r="F347" s="17" t="n">
        <x:v>1.62989555176969</x:v>
      </x:c>
      <x:c r="G347" s="18" t="n">
        <x:f aca="0"/>
        <x:v>1.3403</x:v>
      </x:c>
      <x:c r="H347" s="18" t="n">
        <x:f aca="0"/>
        <x:v>2.2934518519</x:v>
      </x:c>
      <x:c r="I347" s="18" t="n">
        <x:f aca="0"/>
        <x:v>2672.19</x:v>
      </x:c>
      <x:c r="J347" s="18" t="n">
        <x:f aca="0"/>
        <x:v>6.4963554122</x:v>
      </x:c>
      <x:c r="K347" s="18" t="n">
        <x:f aca="0"/>
        <x:v>2.2272729026</x:v>
      </x:c>
      <x:c r="L347" s="22" t="n">
        <x:v>0.52046035805627</x:v>
      </x:c>
      <x:c r="M347" s="22" t="n">
        <x:v>0.42663539223352</x:v>
      </x:c>
      <x:c r="N347" s="22" t="n">
        <x:v>0.60723699976036</x:v>
      </x:c>
      <x:c r="O347" s="22" t="n">
        <x:v>0.64603400627883</x:v>
      </x:c>
      <x:c r="P347" s="23" t="n">
        <x:v>0.21322609368401</x:v>
      </x:c>
      <x:c r="Q347" s="23" t="n">
        <x:v>0.21322609368401</x:v>
      </x:c>
      <x:c r="R347" s="22" t="n">
        <x:v>0.17430534180086</x:v>
      </x:c>
      <x:c r="S347" s="22" t="n">
        <x:v>0.17430534180086</x:v>
      </x:c>
      <x:c r="T347" s="20" t="n">
        <x:v>1.3780169097850288</x:v>
      </x:c>
      <x:c r="U347" s="18" t="n">
        <x:f aca="0"/>
        <x:v>1.4689</x:v>
      </x:c>
      <x:c r="V347" s="18" t="n">
        <x:f aca="0"/>
        <x:v>1.3869</x:v>
      </x:c>
      <x:c r="W347" s="76" t="n">
        <x:f>'2080回测'!$O$13*G347/$G$4+'2080回测'!$O$14*H347/$H$4+'2080回测'!$O$15*I347/$I$4+'2080回测'!$O$16*J347/$J$4+'2080回测'!$O$17*K347/$K$4</x:f>
        <x:v>1.1999473279798742</x:v>
      </x:c>
    </x:row>
    <x:row r="348" ht="13.800000190734863" hidden="0">
      <x:c r="A348" s="15" t="n">
        <x:v>44354</x:v>
      </x:c>
      <x:c r="B348" s="21" t="n">
        <x:v>86.372007366482</x:v>
      </x:c>
      <x:c r="C348" s="21" t="n">
        <x:v>38.876276958002</x:v>
      </x:c>
      <x:c r="D348" s="21" t="n">
        <x:v>56.846153846154</x:v>
      </x:c>
      <x:c r="E348" s="21" t="n">
        <x:v>72.63671875</x:v>
      </x:c>
      <x:c r="F348" s="17" t="n">
        <x:v>1.6368278923016</x:v>
      </x:c>
      <x:c r="G348" s="18" t="n">
        <x:f aca="0"/>
        <x:v>1.3285</x:v>
      </x:c>
      <x:c r="H348" s="18" t="n">
        <x:f aca="0"/>
        <x:v>2.2890666667</x:v>
      </x:c>
      <x:c r="I348" s="18" t="n">
        <x:f aca="0"/>
        <x:v>2656.03</x:v>
      </x:c>
      <x:c r="J348" s="18" t="n">
        <x:f aca="0"/>
        <x:v>6.5539843715</x:v>
      </x:c>
      <x:c r="K348" s="18" t="n">
        <x:f aca="0"/>
        <x:v>2.2373693346</x:v>
      </x:c>
      <x:c r="L348" s="22" t="n">
        <x:v>0.52885230179028</x:v>
      </x:c>
      <x:c r="M348" s="22" t="n">
        <x:v>0.4365389627313</x:v>
      </x:c>
      <x:c r="N348" s="22" t="n">
        <x:v>0.61023244668104</x:v>
      </x:c>
      <x:c r="O348" s="22" t="n">
        <x:v>0.65549878552311</x:v>
      </x:c>
      <x:c r="P348" s="23" t="n">
        <x:v>0.21892640119072</x:v>
      </x:c>
      <x:c r="Q348" s="23" t="n">
        <x:v>0.21892640119072</x:v>
      </x:c>
      <x:c r="R348" s="22" t="n">
        <x:v>0.17757998958653</x:v>
      </x:c>
      <x:c r="S348" s="22" t="n">
        <x:v>0.17757998958653</x:v>
      </x:c>
      <x:c r="T348" s="20" t="n">
        <x:v>1.3883211222052387</x:v>
      </x:c>
      <x:c r="U348" s="18" t="n">
        <x:f aca="0"/>
        <x:v>1.4679</x:v>
      </x:c>
      <x:c r="V348" s="18" t="n">
        <x:f aca="0"/>
        <x:v>1.3943</x:v>
      </x:c>
      <x:c r="W348" s="76" t="n">
        <x:f>'2080回测'!$O$13*G348/$G$4+'2080回测'!$O$14*H348/$H$4+'2080回测'!$O$15*I348/$I$4+'2080回测'!$O$16*J348/$J$4+'2080回测'!$O$17*K348/$K$4</x:f>
        <x:v>1.19682833229821</x:v>
      </x:c>
    </x:row>
    <x:row r="349" ht="13.800000190734863" hidden="0">
      <x:c r="A349" s="15" t="n">
        <x:v>44355</x:v>
      </x:c>
      <x:c r="B349" s="21" t="n">
        <x:v>83.548189073051</x:v>
      </x:c>
      <x:c r="C349" s="21" t="n">
        <x:v>37.627695800227</x:v>
      </x:c>
      <x:c r="D349" s="21" t="n">
        <x:v>55.384615384615</x:v>
      </x:c>
      <x:c r="E349" s="21" t="n">
        <x:v>70.498046875</x:v>
      </x:c>
      <x:c r="F349" s="17" t="n">
        <x:v>1.61764636783223</x:v>
      </x:c>
      <x:c r="G349" s="18" t="n">
        <x:f aca="0"/>
        <x:v>1.3304</x:v>
      </x:c>
      <x:c r="H349" s="18" t="n">
        <x:f aca="0"/>
        <x:v>2.2781037037</x:v>
      </x:c>
      <x:c r="I349" s="18" t="n">
        <x:f aca="0"/>
        <x:v>2654.72</x:v>
      </x:c>
      <x:c r="J349" s="18" t="n">
        <x:f aca="0"/>
        <x:v>6.5173113974</x:v>
      </x:c>
      <x:c r="K349" s="18" t="n">
        <x:f aca="0"/>
        <x:v>2.219195757</x:v>
      </x:c>
      <x:c r="L349" s="22" t="n">
        <x:v>0.52877237851662</x:v>
      </x:c>
      <x:c r="M349" s="22" t="n">
        <x:v>0.43940578577013</x:v>
      </x:c>
      <x:c r="N349" s="22" t="n">
        <x:v>0.62796549245147</x:v>
      </x:c>
      <x:c r="O349" s="22" t="n">
        <x:v>0.66923527936595</x:v>
      </x:c>
      <x:c r="P349" s="23" t="n">
        <x:v>0.23258658606838</x:v>
      </x:c>
      <x:c r="Q349" s="23" t="n">
        <x:v>0.23258658606838</x:v>
      </x:c>
      <x:c r="R349" s="22" t="n">
        <x:v>0.18800843470049</x:v>
      </x:c>
      <x:c r="S349" s="22" t="n">
        <x:v>0.18800843470049</x:v>
      </x:c>
      <x:c r="T349" s="20" t="n">
        <x:v>1.3790777503354612</x:v>
      </x:c>
      <x:c r="U349" s="18" t="n">
        <x:f aca="0"/>
        <x:v>1.4675</x:v>
      </x:c>
      <x:c r="V349" s="18" t="n">
        <x:f aca="0"/>
        <x:v>1.3984</x:v>
      </x:c>
      <x:c r="W349" s="76" t="n">
        <x:f>'2080回测'!$O$13*G349/$G$4+'2080回测'!$O$14*H349/$H$4+'2080回测'!$O$15*I349/$I$4+'2080回测'!$O$16*J349/$J$4+'2080回测'!$O$17*K349/$K$4</x:f>
        <x:v>1.1934834061111712</x:v>
      </x:c>
    </x:row>
    <x:row r="350" ht="13.800000190734863" hidden="0">
      <x:c r="A350" s="15" t="n">
        <x:v>44356</x:v>
      </x:c>
      <x:c r="B350" s="21" t="n">
        <x:v>84.407612031921</x:v>
      </x:c>
      <x:c r="C350" s="21" t="n">
        <x:v>38.989784335982</x:v>
      </x:c>
      <x:c r="D350" s="21" t="n">
        <x:v>59.769230769231</x:v>
      </x:c>
      <x:c r="E350" s="21" t="n">
        <x:v>71.943359375</x:v>
      </x:c>
      <x:c r="F350" s="17" t="n">
        <x:v>1.63777496628034</x:v>
      </x:c>
      <x:c r="G350" s="18" t="n">
        <x:f aca="0"/>
        <x:v>1.3335</x:v>
      </x:c>
      <x:c r="H350" s="18" t="n">
        <x:f aca="0"/>
        <x:v>2.2857777778</x:v>
      </x:c>
      <x:c r="I350" s="18" t="n">
        <x:f aca="0"/>
        <x:v>2653.99</x:v>
      </x:c>
      <x:c r="J350" s="18" t="n">
        <x:f aca="0"/>
        <x:v>6.52778939</x:v>
      </x:c>
      <x:c r="K350" s="18" t="n">
        <x:f aca="0"/>
        <x:v>2.2262632594</x:v>
      </x:c>
      <x:c r="L350" s="22" t="n">
        <x:v>0.51566496163683</x:v>
      </x:c>
      <x:c r="M350" s="22" t="n">
        <x:v>0.42411606289636</x:v>
      </x:c>
      <x:c r="N350" s="22" t="n">
        <x:v>0.62161514497963</x:v>
      </x:c>
      <x:c r="O350" s="22" t="n">
        <x:v>0.65273473491867</x:v>
      </x:c>
      <x:c r="P350" s="23" t="n">
        <x:v>0.22324839820421</x:v>
      </x:c>
      <x:c r="Q350" s="23" t="n">
        <x:v>0.22324839820421</x:v>
      </x:c>
      <x:c r="R350" s="22" t="n">
        <x:v>0.18599715092189</x:v>
      </x:c>
      <x:c r="S350" s="22" t="n">
        <x:v>0.18599715092189</x:v>
      </x:c>
      <x:c r="T350" s="20" t="n">
        <x:v>1.38345265825188</x:v>
      </x:c>
      <x:c r="U350" s="18" t="n">
        <x:f aca="0"/>
        <x:v>1.4677</x:v>
      </x:c>
      <x:c r="V350" s="18" t="n">
        <x:f aca="0"/>
        <x:v>1.4006</x:v>
      </x:c>
      <x:c r="W350" s="76" t="n">
        <x:f>'2080回测'!$O$13*G350/$G$4+'2080回测'!$O$14*H350/$H$4+'2080回测'!$O$15*I350/$I$4+'2080回测'!$O$16*J350/$J$4+'2080回测'!$O$17*K350/$K$4</x:f>
        <x:v>1.1962300287370677</x:v>
      </x:c>
    </x:row>
    <x:row r="351" ht="13.800000190734863" hidden="0">
      <x:c r="A351" s="15" t="n">
        <x:v>44357</x:v>
      </x:c>
      <x:c r="B351" s="21" t="n">
        <x:v>86.310620012277</x:v>
      </x:c>
      <x:c r="C351" s="21" t="n">
        <x:v>42.281498297389</x:v>
      </x:c>
      <x:c r="D351" s="21" t="n">
        <x:v>59.461538461538</x:v>
      </x:c>
      <x:c r="E351" s="21" t="n">
        <x:v>75.029296875</x:v>
      </x:c>
      <x:c r="F351" s="17" t="n">
        <x:v>1.65770738411551</x:v>
      </x:c>
      <x:c r="G351" s="18" t="n">
        <x:f aca="0"/>
        <x:v>1.3338</x:v>
      </x:c>
      <x:c r="H351" s="18" t="n">
        <x:f aca="0"/>
        <x:v>2.2912592593</x:v>
      </x:c>
      <x:c r="I351" s="18" t="n">
        <x:f aca="0"/>
        <x:v>2651.74</x:v>
      </x:c>
      <x:c r="J351" s="18" t="n">
        <x:f aca="0"/>
        <x:v>6.5592233678</x:v>
      </x:c>
      <x:c r="K351" s="18" t="n">
        <x:f aca="0"/>
        <x:v>2.229292189</x:v>
      </x:c>
      <x:c r="L351" s="22" t="n">
        <x:v>0.51926150895141</x:v>
      </x:c>
      <x:c r="M351" s="22" t="n">
        <x:v>0.42872035444358</x:v>
      </x:c>
      <x:c r="N351" s="22" t="n">
        <x:v>0.6294033069734</x:v>
      </x:c>
      <x:c r="O351" s="22" t="n">
        <x:v>0.66094312762979</x:v>
      </x:c>
      <x:c r="P351" s="23" t="n">
        <x:v>0.22568113032561</x:v>
      </x:c>
      <x:c r="Q351" s="23" t="n">
        <x:v>0.22568113032561</x:v>
      </x:c>
      <x:c r="R351" s="22" t="n">
        <x:v>0.18896535368282</x:v>
      </x:c>
      <x:c r="S351" s="22" t="n">
        <x:v>0.18896535368282</x:v>
      </x:c>
      <x:c r="T351" s="20" t="n">
        <x:v>1.3950583659759137</x:v>
      </x:c>
      <x:c r="U351" s="18" t="n">
        <x:f aca="0"/>
        <x:v>1.4681</x:v>
      </x:c>
      <x:c r="V351" s="18" t="n">
        <x:f aca="0"/>
        <x:v>1.3961</x:v>
      </x:c>
      <x:c r="W351" s="76" t="n">
        <x:f>'2080回测'!$O$13*G351/$G$4+'2080回测'!$O$14*H351/$H$4+'2080回测'!$O$15*I351/$I$4+'2080回测'!$O$16*J351/$J$4+'2080回测'!$O$17*K351/$K$4</x:f>
        <x:v>1.197896788969916</x:v>
      </x:c>
    </x:row>
    <x:row r="352" ht="13.800000190734863" hidden="0">
      <x:c r="A352" s="15" t="n">
        <x:v>44358</x:v>
      </x:c>
      <x:c r="B352" s="21" t="n">
        <x:v>84.837323511357</x:v>
      </x:c>
      <x:c r="C352" s="21" t="n">
        <x:v>41.713961407491</x:v>
      </x:c>
      <x:c r="D352" s="21" t="n">
        <x:v>59.769230769231</x:v>
      </x:c>
      <x:c r="E352" s="21" t="n">
        <x:v>74.462890625</x:v>
      </x:c>
      <x:c r="F352" s="17" t="n">
        <x:v>1.6519585157827</x:v>
      </x:c>
      <x:c r="G352" s="18" t="n">
        <x:f aca="0"/>
        <x:v>1.3302</x:v>
      </x:c>
      <x:c r="H352" s="18" t="n">
        <x:f aca="0"/>
        <x:v>2.2835851852</x:v>
      </x:c>
      <x:c r="I352" s="18" t="n">
        <x:f aca="0"/>
        <x:v>2669.25</x:v>
      </x:c>
      <x:c r="J352" s="18" t="n">
        <x:f aca="0"/>
        <x:v>6.5487453752</x:v>
      </x:c>
      <x:c r="K352" s="18" t="n">
        <x:f aca="0"/>
        <x:v>2.2181861138</x:v>
      </x:c>
      <x:c r="L352" s="22" t="n">
        <x:v>0.53308823529412</x:v>
      </x:c>
      <x:c r="M352" s="22" t="n">
        <x:v>0.44036139344974</x:v>
      </x:c>
      <x:c r="N352" s="22" t="n">
        <x:v>0.64234363767074</x:v>
      </x:c>
      <x:c r="O352" s="22" t="n">
        <x:v>0.67962140888887</x:v>
      </x:c>
      <x:c r="P352" s="23" t="n">
        <x:v>0.23911715630211</x:v>
      </x:c>
      <x:c r="Q352" s="23" t="n">
        <x:v>0.23911715630211</x:v>
      </x:c>
      <x:c r="R352" s="22" t="n">
        <x:v>0.19340896994981</x:v>
      </x:c>
      <x:c r="S352" s="22" t="n">
        <x:v>0.19340896994981</x:v>
      </x:c>
      <x:c r="T352" s="20" t="n">
        <x:v>1.3861797318911513</x:v>
      </x:c>
      <x:c r="U352" s="18" t="n">
        <x:f aca="0"/>
        <x:v>1.4675</x:v>
      </x:c>
      <x:c r="V352" s="18" t="n">
        <x:f aca="0"/>
        <x:v>1.4077</x:v>
      </x:c>
      <x:c r="W352" s="76" t="n">
        <x:f>'2080回测'!$O$13*G352/$G$4+'2080回测'!$O$14*H352/$H$4+'2080回测'!$O$15*I352/$I$4+'2080回测'!$O$16*J352/$J$4+'2080回测'!$O$17*K352/$K$4</x:f>
        <x:v>1.1958195148275352</x:v>
      </x:c>
    </x:row>
    <x:row r="353" ht="13.800000190734863" hidden="0">
      <x:c r="A353" s="15" t="n">
        <x:v>44362</x:v>
      </x:c>
      <x:c r="B353" s="21" t="n">
        <x:v>83.855125844076</x:v>
      </x:c>
      <x:c r="C353" s="21" t="n">
        <x:v>42.792281498297</x:v>
      </x:c>
      <x:c r="D353" s="21" t="n">
        <x:v>57.384615384615</x:v>
      </x:c>
      <x:c r="E353" s="21" t="n">
        <x:v>75</x:v>
      </x:c>
      <x:c r="F353" s="17" t="n">
        <x:v>1.64758005681747</x:v>
      </x:c>
      <x:c r="G353" s="18" t="n">
        <x:f aca="0"/>
        <x:v>1.3183</x:v>
      </x:c>
      <x:c r="H353" s="18" t="n">
        <x:f aca="0"/>
        <x:v>2.2660444444</x:v>
      </x:c>
      <x:c r="I353" s="18" t="n">
        <x:f aca="0"/>
        <x:v>2626.31</x:v>
      </x:c>
      <x:c r="J353" s="18" t="n">
        <x:f aca="0"/>
        <x:v>6.4963554122</x:v>
      </x:c>
      <x:c r="K353" s="18" t="n">
        <x:f aca="0"/>
        <x:v>2.199002893</x:v>
      </x:c>
      <x:c r="L353" s="22" t="n">
        <x:v>0.52349744245524</x:v>
      </x:c>
      <x:c r="M353" s="22" t="n">
        <x:v>0.43028407610112</x:v>
      </x:c>
      <x:c r="N353" s="22" t="n">
        <x:v>0.63431583992332</x:v>
      </x:c>
      <x:c r="O353" s="22" t="n">
        <x:v>0.67166429356155</x:v>
      </x:c>
      <x:c r="P353" s="23" t="n">
        <x:v>0.23099194849393</x:v>
      </x:c>
      <x:c r="Q353" s="23" t="n">
        <x:v>0.23099194849393</x:v>
      </x:c>
      <x:c r="R353" s="22" t="n">
        <x:v>0.18384615305006</x:v>
      </x:c>
      <x:c r="S353" s="22" t="n">
        <x:v>0.18384615305006</x:v>
      </x:c>
      <x:c r="T353" s="20" t="n">
        <x:v>1.3762506800610574</x:v>
      </x:c>
      <x:c r="U353" s="18" t="n">
        <x:f aca="0"/>
        <x:v>1.468</x:v>
      </x:c>
      <x:c r="V353" s="18" t="n">
        <x:f aca="0"/>
        <x:v>1.3856</x:v>
      </x:c>
      <x:c r="W353" s="76" t="n">
        <x:f>'2080回测'!$O$13*G353/$G$4+'2080回测'!$O$14*H353/$H$4+'2080回测'!$O$15*I353/$I$4+'2080回测'!$O$16*J353/$J$4+'2080回测'!$O$17*K353/$K$4</x:f>
        <x:v>1.1845147774306177</x:v>
      </x:c>
    </x:row>
    <x:row r="354" ht="13.800000190734863" hidden="0">
      <x:c r="A354" s="15" t="n">
        <x:v>44363</x:v>
      </x:c>
      <x:c r="B354" s="21" t="n">
        <x:v>77.163904235727</x:v>
      </x:c>
      <x:c r="C354" s="21" t="n">
        <x:v>36.77639046538</x:v>
      </x:c>
      <x:c r="D354" s="21" t="n">
        <x:v>51.615384615385</x:v>
      </x:c>
      <x:c r="E354" s="21" t="n">
        <x:v>67.1484375</x:v>
      </x:c>
      <x:c r="F354" s="17" t="n">
        <x:v>1.58176029204123</x:v>
      </x:c>
      <x:c r="G354" s="18" t="n">
        <x:f aca="0"/>
        <x:v>1.3153</x:v>
      </x:c>
      <x:c r="H354" s="18" t="n">
        <x:f aca="0"/>
        <x:v>2.2375407407</x:v>
      </x:c>
      <x:c r="I354" s="18" t="n">
        <x:f aca="0"/>
        <x:v>2614.77</x:v>
      </x:c>
      <x:c r="J354" s="18" t="n">
        <x:f aca="0"/>
        <x:v>6.4596824381</x:v>
      </x:c>
      <x:c r="K354" s="18" t="n">
        <x:f aca="0"/>
        <x:v>2.1838582449</x:v>
      </x:c>
      <x:c r="L354" s="22" t="n">
        <x:v>0.51070971867008</x:v>
      </x:c>
      <x:c r="M354" s="22" t="n">
        <x:v>0.4202067587525</x:v>
      </x:c>
      <x:c r="N354" s="22" t="n">
        <x:v>0.61945842319674</x:v>
      </x:c>
      <x:c r="O354" s="22" t="n">
        <x:v>0.65935170453346</x:v>
      </x:c>
      <x:c r="P354" s="23" t="n">
        <x:v>0.224192258246</x:v>
      </x:c>
      <x:c r="Q354" s="23" t="n">
        <x:v>0.224192258246</x:v>
      </x:c>
      <x:c r="R354" s="22" t="n">
        <x:v>0.17594715942184</x:v>
      </x:c>
      <x:c r="S354" s="22" t="n">
        <x:v>0.17594715942184</x:v>
      </x:c>
      <x:c r="T354" s="20" t="n">
        <x:v>1.3528103685644775</x:v>
      </x:c>
      <x:c r="U354" s="18" t="n">
        <x:f aca="0"/>
        <x:v>1.4677</x:v>
      </x:c>
      <x:c r="V354" s="18" t="n">
        <x:f aca="0"/>
        <x:v>1.3825</x:v>
      </x:c>
      <x:c r="W354" s="76" t="n">
        <x:f>'2080回测'!$O$13*G354/$G$4+'2080回测'!$O$14*H354/$H$4+'2080回测'!$O$15*I354/$I$4+'2080回测'!$O$16*J354/$J$4+'2080回测'!$O$17*K354/$K$4</x:f>
        <x:v>1.1765641982035224</x:v>
      </x:c>
    </x:row>
    <x:row r="355" ht="13.800000190734863" hidden="0">
      <x:c r="A355" s="15" t="n">
        <x:v>44364</x:v>
      </x:c>
      <x:c r="B355" s="21" t="n">
        <x:v>79.251074278699</x:v>
      </x:c>
      <x:c r="C355" s="21" t="n">
        <x:v>42.565266742338</x:v>
      </x:c>
      <x:c r="D355" s="21" t="n">
        <x:v>52.615384615385</x:v>
      </x:c>
      <x:c r="E355" s="21" t="n">
        <x:v>74.306640625</x:v>
      </x:c>
      <x:c r="F355" s="17" t="n">
        <x:v>1.62184591565356</x:v>
      </x:c>
      <x:c r="G355" s="18" t="n">
        <x:f aca="0"/>
        <x:v>1.3141</x:v>
      </x:c>
      <x:c r="H355" s="18" t="n">
        <x:f aca="0"/>
        <x:v>2.2375407407</x:v>
      </x:c>
      <x:c r="I355" s="18" t="n">
        <x:f aca="0"/>
        <x:v>2608.43</x:v>
      </x:c>
      <x:c r="J355" s="18" t="n">
        <x:f aca="0"/>
        <x:v>6.4596824381</x:v>
      </x:c>
      <x:c r="K355" s="18" t="n">
        <x:f aca="0"/>
        <x:v>2.1838582449</x:v>
      </x:c>
      <x:c r="L355" s="22" t="n">
        <x:v>0.48433503836317</x:v>
      </x:c>
      <x:c r="M355" s="22" t="n">
        <x:v>0.39640344018765</x:v>
      </x:c>
      <x:c r="N355" s="22" t="n">
        <x:v>0.5972921159837</x:v>
      </x:c>
      <x:c r="O355" s="22" t="n">
        <x:v>0.62392160152046</x:v>
      </x:c>
      <x:c r="P355" s="23" t="n">
        <x:v>0.19870757008266</x:v>
      </x:c>
      <x:c r="Q355" s="23" t="n">
        <x:v>0.19870757008266</x:v>
      </x:c>
      <x:c r="R355" s="22" t="n">
        <x:v>0.16155780614776</x:v>
      </x:c>
      <x:c r="S355" s="22" t="n">
        <x:v>0.16155780614776</x:v>
      </x:c>
      <x:c r="T355" s="20" t="n">
        <x:v>1.3683098245613676</x:v>
      </x:c>
      <x:c r="U355" s="18" t="n">
        <x:f aca="0"/>
        <x:v>1.4672</x:v>
      </x:c>
      <x:c r="V355" s="18" t="n">
        <x:f aca="0"/>
        <x:v>1.3577</x:v>
      </x:c>
      <x:c r="W355" s="76" t="n">
        <x:f>'2080回测'!$O$13*G355/$G$4+'2080回测'!$O$14*H355/$H$4+'2080回测'!$O$15*I355/$I$4+'2080回测'!$O$16*J355/$J$4+'2080回测'!$O$17*K355/$K$4</x:f>
        <x:v>1.175820344555871</x:v>
      </x:c>
    </x:row>
    <x:row r="356" ht="13.800000190734863" hidden="0">
      <x:c r="A356" s="15" t="n">
        <x:v>44365</x:v>
      </x:c>
      <x:c r="B356" s="21" t="n">
        <x:v>81.645181092695</x:v>
      </x:c>
      <x:c r="C356" s="21" t="n">
        <x:v>44.211123723042</x:v>
      </x:c>
      <x:c r="D356" s="21" t="n">
        <x:v>52.076923076923</x:v>
      </x:c>
      <x:c r="E356" s="21" t="n">
        <x:v>79.306640625</x:v>
      </x:c>
      <x:c r="F356" s="17" t="n">
        <x:v>1.64309967129415</x:v>
      </x:c>
      <x:c r="G356" s="18" t="n">
        <x:f aca="0"/>
        <x:v>1.308</x:v>
      </x:c>
      <x:c r="H356" s="18" t="n">
        <x:f aca="0"/>
        <x:v>2.2364444444</x:v>
      </x:c>
      <x:c r="I356" s="18" t="n">
        <x:f aca="0"/>
        <x:v>2578.64</x:v>
      </x:c>
      <x:c r="J356" s="18" t="n">
        <x:f aca="0"/>
        <x:v>6.4282484603</x:v>
      </x:c>
      <x:c r="K356" s="18" t="n">
        <x:f aca="0"/>
        <x:v>2.1818389585</x:v>
      </x:c>
      <x:c r="L356" s="22" t="n">
        <x:v>0.49280690537084</x:v>
      </x:c>
      <x:c r="M356" s="22" t="n">
        <x:v>0.40804447919381</x:v>
      </x:c>
      <x:c r="N356" s="22" t="n">
        <x:v>0.61718188353702</x:v>
      </x:c>
      <x:c r="O356" s="22" t="n">
        <x:v>0.64770918840021</x:v>
      </x:c>
      <x:c r="P356" s="23" t="n">
        <x:v>0.21926139112163</x:v>
      </x:c>
      <x:c r="Q356" s="23" t="n">
        <x:v>0.21926139112163</x:v>
      </x:c>
      <x:c r="R356" s="22" t="n">
        <x:v>0.1711066788729</x:v>
      </x:c>
      <x:c r="S356" s="22" t="n">
        <x:v>0.1711066788729</x:v>
      </x:c>
      <x:c r="T356" s="20" t="n">
        <x:v>1.3773082504789163</x:v>
      </x:c>
      <x:c r="U356" s="18" t="n">
        <x:f aca="0"/>
        <x:v>1.4676</x:v>
      </x:c>
      <x:c r="V356" s="18" t="n">
        <x:f aca="0"/>
        <x:v>1.346</x:v>
      </x:c>
      <x:c r="W356" s="76" t="n">
        <x:f>'2080回测'!$O$13*G356/$G$4+'2080回测'!$O$14*H356/$H$4+'2080回测'!$O$15*I356/$I$4+'2080回测'!$O$16*J356/$J$4+'2080回测'!$O$17*K356/$K$4</x:f>
        <x:v>1.1712392395060405</x:v>
      </x:c>
    </x:row>
    <x:row r="357" ht="13.800000190734863" hidden="0">
      <x:c r="A357" s="15" t="n">
        <x:v>44368</x:v>
      </x:c>
      <x:c r="B357" s="21" t="n">
        <x:v>86.065070595457</x:v>
      </x:c>
      <x:c r="C357" s="21" t="n">
        <x:v>45.629965947787</x:v>
      </x:c>
      <x:c r="D357" s="21" t="n">
        <x:v>50.692307692308</x:v>
      </x:c>
      <x:c r="E357" s="21" t="n">
        <x:v>82.03125</x:v>
      </x:c>
      <x:c r="F357" s="17" t="n">
        <x:v>1.66104648558888</x:v>
      </x:c>
      <x:c r="G357" s="18" t="n">
        <x:f aca="0"/>
        <x:v>1.307</x:v>
      </x:c>
      <x:c r="H357" s="18" t="n">
        <x:f aca="0"/>
        <x:v>2.2474074074</x:v>
      </x:c>
      <x:c r="I357" s="18" t="n">
        <x:f aca="0"/>
        <x:v>2561.38</x:v>
      </x:c>
      <x:c r="J357" s="18" t="n">
        <x:f aca="0"/>
        <x:v>6.4544434418</x:v>
      </x:c>
      <x:c r="K357" s="18" t="n">
        <x:f aca="0"/>
        <x:v>2.1808293153</x:v>
      </x:c>
      <x:c r="L357" s="22" t="n">
        <x:v>0.49512468030691</x:v>
      </x:c>
      <x:c r="M357" s="22" t="n">
        <x:v>0.40813135261923</x:v>
      </x:c>
      <x:c r="N357" s="22" t="n">
        <x:v>0.62520968128445</x:v>
      </x:c>
      <x:c r="O357" s="22" t="n">
        <x:v>0.65725772682386</x:v>
      </x:c>
      <x:c r="P357" s="23" t="n">
        <x:v>0.23292166581373</x:v>
      </x:c>
      <x:c r="Q357" s="23" t="n">
        <x:v>0.23292166581373</x:v>
      </x:c>
      <x:c r="R357" s="22" t="n">
        <x:v>0.18344961558471</x:v>
      </x:c>
      <x:c r="S357" s="22" t="n">
        <x:v>0.18344961558471</x:v>
      </x:c>
      <x:c r="T357" s="20" t="n">
        <x:v>1.38876090083946</x:v>
      </x:c>
      <x:c r="U357" s="18" t="n">
        <x:f aca="0"/>
        <x:v>1.469</x:v>
      </x:c>
      <x:c r="V357" s="18" t="n">
        <x:f aca="0"/>
        <x:v>1.3446</x:v>
      </x:c>
      <x:c r="W357" s="76" t="n">
        <x:f>'2080回测'!$O$13*G357/$G$4+'2080回测'!$O$14*H357/$H$4+'2080回测'!$O$15*I357/$I$4+'2080回测'!$O$16*J357/$J$4+'2080回测'!$O$17*K357/$K$4</x:f>
        <x:v>1.1720533022928723</x:v>
      </x:c>
    </x:row>
    <x:row r="358" ht="13.800000190734863" hidden="0">
      <x:c r="A358" s="15" t="n">
        <x:v>44369</x:v>
      </x:c>
      <x:c r="B358" s="21" t="n">
        <x:v>85.880908532842</x:v>
      </x:c>
      <x:c r="C358" s="21" t="n">
        <x:v>44.494892167991</x:v>
      </x:c>
      <x:c r="D358" s="21" t="n">
        <x:v>50.076923076923</x:v>
      </x:c>
      <x:c r="E358" s="21" t="n">
        <x:v>83.037109375</x:v>
      </x:c>
      <x:c r="F358" s="17" t="n">
        <x:v>1.65872458288189</x:v>
      </x:c>
      <x:c r="G358" s="18" t="n">
        <x:f aca="0"/>
        <x:v>1.3115</x:v>
      </x:c>
      <x:c r="H358" s="18" t="n">
        <x:f aca="0"/>
        <x:v>2.2726222222</x:v>
      </x:c>
      <x:c r="I358" s="18" t="n">
        <x:f aca="0"/>
        <x:v>2567.21</x:v>
      </x:c>
      <x:c r="J358" s="18" t="n">
        <x:f aca="0"/>
        <x:v>6.4701604307</x:v>
      </x:c>
      <x:c r="K358" s="18" t="n">
        <x:f aca="0"/>
        <x:v>2.1949643202</x:v>
      </x:c>
      <x:c r="L358" s="22" t="n">
        <x:v>0.4900895140665</x:v>
      </x:c>
      <x:c r="M358" s="22" t="n">
        <x:v>0.40717574493962</x:v>
      </x:c>
      <x:c r="N358" s="22" t="n">
        <x:v>0.63587347232207</x:v>
      </x:c>
      <x:c r="O358" s="22" t="n">
        <x:v>0.67199932997039</x:v>
      </x:c>
      <x:c r="P358" s="23" t="n">
        <x:v>0.25170738165195</x:v>
      </x:c>
      <x:c r="Q358" s="23" t="n">
        <x:v>0.25170738165195</x:v>
      </x:c>
      <x:c r="R358" s="22" t="n">
        <x:v>0.2007671910566</x:v>
      </x:c>
      <x:c r="S358" s="22" t="n">
        <x:v>0.2007671910566</x:v>
      </x:c>
      <x:c r="T358" s="20" t="n">
        <x:v>1.397999380557445</x:v>
      </x:c>
      <x:c r="U358" s="18" t="n">
        <x:f aca="0"/>
        <x:v>1.4693</x:v>
      </x:c>
      <x:c r="V358" s="18" t="n">
        <x:f aca="0"/>
        <x:v>1.3483</x:v>
      </x:c>
      <x:c r="W358" s="76" t="n">
        <x:f>'2080回测'!$O$13*G358/$G$4+'2080回测'!$O$14*H358/$H$4+'2080回测'!$O$15*I358/$I$4+'2080回测'!$O$16*J358/$J$4+'2080回测'!$O$17*K358/$K$4</x:f>
        <x:v>1.1790218049487482</x:v>
      </x:c>
    </x:row>
    <x:row r="359" ht="13.800000190734863" hidden="0">
      <x:c r="A359" s="15" t="n">
        <x:v>44370</x:v>
      </x:c>
      <x:c r="B359" s="21" t="n">
        <x:v>88.152240638428</x:v>
      </x:c>
      <x:c r="C359" s="21" t="n">
        <x:v>48.751418842225</x:v>
      </x:c>
      <x:c r="D359" s="21" t="n">
        <x:v>53.615384615385</x:v>
      </x:c>
      <x:c r="E359" s="21" t="n">
        <x:v>89.1796875</x:v>
      </x:c>
      <x:c r="F359" s="17" t="n">
        <x:v>1.69924682899009</x:v>
      </x:c>
      <x:c r="G359" s="18" t="n">
        <x:f aca="0"/>
        <x:v>1.326</x:v>
      </x:c>
      <x:c r="H359" s="18" t="n">
        <x:f aca="0"/>
        <x:v>2.3033185185</x:v>
      </x:c>
      <x:c r="I359" s="18" t="n">
        <x:f aca="0"/>
        <x:v>2568.04</x:v>
      </x:c>
      <x:c r="J359" s="18" t="n">
        <x:f aca="0"/>
        <x:v>6.4806384233</x:v>
      </x:c>
      <x:c r="K359" s="18" t="n">
        <x:f aca="0"/>
        <x:v>2.214147541</x:v>
      </x:c>
      <x:c r="L359" s="22" t="n">
        <x:v>0.50359654731458</x:v>
      </x:c>
      <x:c r="M359" s="22" t="n">
        <x:v>0.41890365737121</x:v>
      </x:c>
      <x:c r="N359" s="22" t="n">
        <x:v>0.64246345554757</x:v>
      </x:c>
      <x:c r="O359" s="22" t="n">
        <x:v>0.68623837850366</x:v>
      </x:c>
      <x:c r="P359" s="23" t="n">
        <x:v>0.25744751288523</x:v>
      </x:c>
      <x:c r="Q359" s="23" t="n">
        <x:v>0.25744751288523</x:v>
      </x:c>
      <x:c r="R359" s="22" t="n">
        <x:v>0.20894898997604</x:v>
      </x:c>
      <x:c r="S359" s="22" t="n">
        <x:v>0.20894898997604</x:v>
      </x:c>
      <x:c r="T359" s="20" t="n">
        <x:v>1.4068987116706562</x:v>
      </x:c>
      <x:c r="U359" s="18" t="n">
        <x:f aca="0"/>
        <x:v>1.47</x:v>
      </x:c>
      <x:c r="V359" s="18" t="n">
        <x:f aca="0"/>
        <x:v>1.3496</x:v>
      </x:c>
      <x:c r="W359" s="76" t="n">
        <x:f>'2080回测'!$O$13*G359/$G$4+'2080回测'!$O$14*H359/$H$4+'2080回测'!$O$15*I359/$I$4+'2080回测'!$O$16*J359/$J$4+'2080回测'!$O$17*K359/$K$4</x:f>
        <x:v>1.1895485582036796</x:v>
      </x:c>
    </x:row>
    <x:row r="360" ht="13.800000190734863" hidden="0">
      <x:c r="A360" s="15" t="n">
        <x:v>44371</x:v>
      </x:c>
      <x:c r="B360" s="21" t="n">
        <x:v>86.494782074893</x:v>
      </x:c>
      <x:c r="C360" s="21" t="n">
        <x:v>46.197502837684</x:v>
      </x:c>
      <x:c r="D360" s="21" t="n">
        <x:v>52.538461538462</x:v>
      </x:c>
      <x:c r="E360" s="21" t="n">
        <x:v>86.8359375</x:v>
      </x:c>
      <x:c r="F360" s="17" t="n">
        <x:v>1.6801667098776</x:v>
      </x:c>
      <x:c r="G360" s="18" t="n">
        <x:f aca="0"/>
        <x:v>1.3255</x:v>
      </x:c>
      <x:c r="H360" s="18" t="n">
        <x:f aca="0"/>
        <x:v>2.3011259259</x:v>
      </x:c>
      <x:c r="I360" s="18" t="n">
        <x:f aca="0"/>
        <x:v>2570.93</x:v>
      </x:c>
      <x:c r="J360" s="18" t="n">
        <x:f aca="0"/>
        <x:v>6.4544434418</x:v>
      </x:c>
      <x:c r="K360" s="18" t="n">
        <x:f aca="0"/>
        <x:v>2.2151571842</x:v>
      </x:c>
      <x:c r="L360" s="22" t="n">
        <x:v>0.51206841432225</x:v>
      </x:c>
      <x:c r="M360" s="22" t="n">
        <x:v>0.42368169576926</x:v>
      </x:c>
      <x:c r="N360" s="22" t="n">
        <x:v>0.6615144979631</x:v>
      </x:c>
      <x:c r="O360" s="22" t="n">
        <x:v>0.70056118606198</x:v>
      </x:c>
      <x:c r="P360" s="23" t="n">
        <x:v>0.26569655685533</x:v>
      </x:c>
      <x:c r="Q360" s="23" t="n">
        <x:v>0.26569655685533</x:v>
      </x:c>
      <x:c r="R360" s="22" t="n">
        <x:v>0.212985392769</x:v>
      </x:c>
      <x:c r="S360" s="22" t="n">
        <x:v>0.212985392769</x:v>
      </x:c>
      <x:c r="T360" s="20" t="n">
        <x:v>1.3997537161350675</x:v>
      </x:c>
      <x:c r="U360" s="18" t="n">
        <x:f aca="0"/>
        <x:v>1.4706</x:v>
      </x:c>
      <x:c r="V360" s="18" t="n">
        <x:f aca="0"/>
        <x:v>1.3443</x:v>
      </x:c>
      <x:c r="W360" s="76" t="n">
        <x:f>'2080回测'!$O$13*G360/$G$4+'2080回测'!$O$14*H360/$H$4+'2080回测'!$O$15*I360/$I$4+'2080回测'!$O$16*J360/$J$4+'2080回测'!$O$17*K360/$K$4</x:f>
        <x:v>1.1887860111979331</x:v>
      </x:c>
    </x:row>
    <x:row r="361" ht="13.800000190734863" hidden="0">
      <x:c r="A361" s="15" t="n">
        <x:v>44372</x:v>
      </x:c>
      <x:c r="B361" s="21" t="n">
        <x:v>86.985880908533</x:v>
      </x:c>
      <x:c r="C361" s="21" t="n">
        <x:v>47.900113507378</x:v>
      </x:c>
      <x:c r="D361" s="21" t="n">
        <x:v>56.153846153846</x:v>
      </x:c>
      <x:c r="E361" s="21" t="n">
        <x:v>88.349609375</x:v>
      </x:c>
      <x:c r="F361" s="17" t="n">
        <x:v>1.69847362486189</x:v>
      </x:c>
      <x:c r="G361" s="18" t="n">
        <x:f aca="0"/>
        <x:v>1.3319</x:v>
      </x:c>
      <x:c r="H361" s="18" t="n">
        <x:f aca="0"/>
        <x:v>2.3120888889</x:v>
      </x:c>
      <x:c r="I361" s="18" t="n">
        <x:f aca="0"/>
        <x:v>2590.61</x:v>
      </x:c>
      <x:c r="J361" s="18" t="n">
        <x:f aca="0"/>
        <x:v>6.4911164159</x:v>
      </x:c>
      <x:c r="K361" s="18" t="n">
        <x:f aca="0"/>
        <x:v>2.2363596914</x:v>
      </x:c>
      <x:c r="L361" s="22" t="n">
        <x:v>0.50927109974425</x:v>
      </x:c>
      <x:c r="M361" s="22" t="n">
        <x:v>0.42637477195726</x:v>
      </x:c>
      <x:c r="N361" s="22" t="n">
        <x:v>0.65803977953511</x:v>
      </x:c>
      <x:c r="O361" s="22" t="n">
        <x:v>0.689756261028</x:v>
      </x:c>
      <x:c r="P361" s="23" t="n">
        <x:v>0.25284725274666</x:v>
      </x:c>
      <x:c r="Q361" s="23" t="n">
        <x:v>0.25284725274666</x:v>
      </x:c>
      <x:c r="R361" s="22" t="n">
        <x:v>0.2044466556613</x:v>
      </x:c>
      <x:c r="S361" s="22" t="n">
        <x:v>0.2044466556613</x:v>
      </x:c>
      <x:c r="T361" s="20" t="n">
        <x:v>1.4144312782608064</x:v>
      </x:c>
      <x:c r="U361" s="18" t="n">
        <x:f aca="0"/>
        <x:v>1.4712</x:v>
      </x:c>
      <x:c r="V361" s="18" t="n">
        <x:f aca="0"/>
        <x:v>1.3452</x:v>
      </x:c>
      <x:c r="W361" s="76" t="n">
        <x:f>'2080回测'!$O$13*G361/$G$4+'2080回测'!$O$14*H361/$H$4+'2080回测'!$O$15*I361/$I$4+'2080回测'!$O$16*J361/$J$4+'2080回测'!$O$17*K361/$K$4</x:f>
        <x:v>1.1958306144396946</x:v>
      </x:c>
    </x:row>
    <x:row r="362" ht="13.800000190734863" hidden="0">
      <x:c r="A362" s="15" t="n">
        <x:v>44375</x:v>
      </x:c>
      <x:c r="B362" s="21" t="n">
        <x:v>89.809699201964</x:v>
      </x:c>
      <x:c r="C362" s="21" t="n">
        <x:v>51.532349602724</x:v>
      </x:c>
      <x:c r="D362" s="21" t="n">
        <x:v>53.923076923077</x:v>
      </x:c>
      <x:c r="E362" s="21" t="n">
        <x:v>91.455078125</x:v>
      </x:c>
      <x:c r="F362" s="17" t="n">
        <x:v>1.71680050963191</x:v>
      </x:c>
      <x:c r="G362" s="18" t="n">
        <x:f aca="0"/>
        <x:v>1.3109</x:v>
      </x:c>
      <x:c r="H362" s="18" t="n">
        <x:f aca="0"/>
        <x:v>2.2945481481</x:v>
      </x:c>
      <x:c r="I362" s="18" t="n">
        <x:f aca="0"/>
        <x:v>2588</x:v>
      </x:c>
      <x:c r="J362" s="18" t="n">
        <x:f aca="0"/>
        <x:v>6.4701604307</x:v>
      </x:c>
      <x:c r="K362" s="18" t="n">
        <x:f aca="0"/>
        <x:v>2.2252536162</x:v>
      </x:c>
      <x:c r="L362" s="22" t="n">
        <x:v>0.53740409207161</x:v>
      </x:c>
      <x:c r="M362" s="22" t="n">
        <x:v>0.45313178698636</x:v>
      </x:c>
      <x:c r="N362" s="22" t="n">
        <x:v>0.683081715792</x:v>
      </x:c>
      <x:c r="O362" s="22" t="n">
        <x:v>0.71722924871368</x:v>
      </x:c>
      <x:c r="P362" s="23" t="n">
        <x:v>0.25747946886609</x:v>
      </x:c>
      <x:c r="Q362" s="23" t="n">
        <x:v>0.25747946886609</x:v>
      </x:c>
      <x:c r="R362" s="22" t="n">
        <x:v>0.20482222239531</x:v>
      </x:c>
      <x:c r="S362" s="22" t="n">
        <x:v>0.20482222239531</x:v>
      </x:c>
      <x:c r="T362" s="20" t="n">
        <x:v>1.4219844486750437</x:v>
      </x:c>
      <x:c r="U362" s="18" t="n">
        <x:f aca="0"/>
        <x:v>1.4712</x:v>
      </x:c>
      <x:c r="V362" s="18" t="n">
        <x:f aca="0"/>
        <x:v>1.3466</x:v>
      </x:c>
      <x:c r="W362" s="76" t="n">
        <x:f>'2080回测'!$O$13*G362/$G$4+'2080回测'!$O$14*H362/$H$4+'2080回测'!$O$15*I362/$I$4+'2080回测'!$O$16*J362/$J$4+'2080回测'!$O$17*K362/$K$4</x:f>
        <x:v>1.1858541805979674</x:v>
      </x:c>
    </x:row>
    <x:row r="363" ht="13.800000190734863" hidden="0">
      <x:c r="A363" s="15" t="n">
        <x:v>44376</x:v>
      </x:c>
      <x:c r="B363" s="21" t="n">
        <x:v>89.257213014119</x:v>
      </x:c>
      <x:c r="C363" s="21" t="n">
        <x:v>51.362088535755</x:v>
      </x:c>
      <x:c r="D363" s="21" t="n">
        <x:v>52.923076923077</x:v>
      </x:c>
      <x:c r="E363" s="21" t="n">
        <x:v>89.990234375</x:v>
      </x:c>
      <x:c r="F363" s="17" t="n">
        <x:v>1.70883153211988</x:v>
      </x:c>
      <x:c r="G363" s="18" t="n">
        <x:f aca="0"/>
        <x:v>1.3075</x:v>
      </x:c>
      <x:c r="H363" s="18" t="n">
        <x:f aca="0"/>
        <x:v>2.2923555556</x:v>
      </x:c>
      <x:c r="I363" s="18" t="n">
        <x:f aca="0"/>
        <x:v>2553.43</x:v>
      </x:c>
      <x:c r="J363" s="18" t="n">
        <x:f aca="0"/>
        <x:v>6.4492044455</x:v>
      </x:c>
      <x:c r="K363" s="18" t="n">
        <x:f aca="0"/>
        <x:v>2.2050607522</x:v>
      </x:c>
      <x:c r="L363" s="22" t="n">
        <x:v>0.53940217391304</x:v>
      </x:c>
      <x:c r="M363" s="22" t="n">
        <x:v>0.45825731908609</x:v>
      </x:c>
      <x:c r="N363" s="22" t="n">
        <x:v>0.68655643421999</x:v>
      </x:c>
      <x:c r="O363" s="22" t="n">
        <x:v>0.72309238633141</x:v>
      </x:c>
      <x:c r="P363" s="23" t="n">
        <x:v>0.26880343622896</x:v>
      </x:c>
      <x:c r="Q363" s="23" t="n">
        <x:v>0.26880343622896</x:v>
      </x:c>
      <x:c r="R363" s="22" t="n">
        <x:v>0.21548020169595</x:v>
      </x:c>
      <x:c r="S363" s="22" t="n">
        <x:v>0.21548020169595</x:v>
      </x:c>
      <x:c r="T363" s="20" t="n">
        <x:v>1.4114378509391412</x:v>
      </x:c>
      <x:c r="U363" s="18" t="n">
        <x:f aca="0"/>
        <x:v>1.4719</x:v>
      </x:c>
      <x:c r="V363" s="18" t="n">
        <x:f aca="0"/>
        <x:v>1.3401</x:v>
      </x:c>
      <x:c r="W363" s="76" t="n">
        <x:f>'2080回测'!$O$13*G363/$G$4+'2080回测'!$O$14*H363/$H$4+'2080回测'!$O$15*I363/$I$4+'2080回测'!$O$16*J363/$J$4+'2080回测'!$O$17*K363/$K$4</x:f>
        <x:v>1.1804601348895873</x:v>
      </x:c>
    </x:row>
    <x:row r="364" ht="13.800000190734863" hidden="0">
      <x:c r="A364" s="15" t="n">
        <x:v>44377</x:v>
      </x:c>
      <x:c r="B364" s="21" t="n">
        <x:v>92.203806015961</x:v>
      </x:c>
      <x:c r="C364" s="21" t="n">
        <x:v>56.072644721907</x:v>
      </x:c>
      <x:c r="D364" s="21" t="n">
        <x:v>53.846153846154</x:v>
      </x:c>
      <x:c r="E364" s="21" t="n">
        <x:v>94.599609375</x:v>
      </x:c>
      <x:c r="F364" s="17" t="n">
        <x:v>1.74180553489756</x:v>
      </x:c>
      <x:c r="G364" s="18" t="n">
        <x:f aca="0"/>
        <x:v>1.3139</x:v>
      </x:c>
      <x:c r="H364" s="18" t="n">
        <x:f aca="0"/>
        <x:v>2.3011259259</x:v>
      </x:c>
      <x:c r="I364" s="18" t="n">
        <x:f aca="0"/>
        <x:v>2535.87</x:v>
      </x:c>
      <x:c r="J364" s="18" t="n">
        <x:f aca="0"/>
        <x:v>6.5225503937</x:v>
      </x:c>
      <x:c r="K364" s="18" t="n">
        <x:f aca="0"/>
        <x:v>2.2181861138</x:v>
      </x:c>
      <x:c r="L364" s="22" t="n">
        <x:v>0.52621483375959</x:v>
      </x:c>
      <x:c r="M364" s="22" t="n">
        <x:v>0.44974372339501</x:v>
      </x:c>
      <x:c r="N364" s="22" t="n">
        <x:v>0.67277737838485</x:v>
      </x:c>
      <x:c r="O364" s="22" t="n">
        <x:v>0.71446519810924</x:v>
      </x:c>
      <x:c r="P364" s="23" t="n">
        <x:v>0.25817533325202</x:v>
      </x:c>
      <x:c r="Q364" s="23" t="n">
        <x:v>0.25817533325202</x:v>
      </x:c>
      <x:c r="R364" s="22" t="n">
        <x:v>0.2059755036802</x:v>
      </x:c>
      <x:c r="S364" s="22" t="n">
        <x:v>0.2059755036802</x:v>
      </x:c>
      <x:c r="T364" s="20" t="n">
        <x:v>1.4261439068172175</x:v>
      </x:c>
      <x:c r="U364" s="18" t="n">
        <x:f aca="0"/>
        <x:v>1.4725</x:v>
      </x:c>
      <x:c r="V364" s="18" t="n">
        <x:f aca="0"/>
        <x:v>1.3276</x:v>
      </x:c>
      <x:c r="W364" s="76" t="n">
        <x:f>'2080回测'!$O$13*G364/$G$4+'2080回测'!$O$14*H364/$H$4+'2080回测'!$O$15*I364/$I$4+'2080回测'!$O$16*J364/$J$4+'2080回测'!$O$17*K364/$K$4</x:f>
        <x:v>1.1849058194495086</x:v>
      </x:c>
    </x:row>
    <x:row r="365" ht="13.800000190734863" hidden="0">
      <x:c r="A365" s="15" t="n">
        <x:v>44378</x:v>
      </x:c>
      <x:c r="B365" s="21" t="n">
        <x:v>89.625537139349</x:v>
      </x:c>
      <x:c r="C365" s="21" t="n">
        <x:v>54.426787741203</x:v>
      </x:c>
      <x:c r="D365" s="21" t="n">
        <x:v>50</x:v>
      </x:c>
      <x:c r="E365" s="21" t="n">
        <x:v>92.59765625</x:v>
      </x:c>
      <x:c r="F365" s="17" t="n">
        <x:v>1.71662495282638</x:v>
      </x:c>
      <x:c r="G365" s="18" t="n">
        <x:f aca="0"/>
        <x:v>1.3226</x:v>
      </x:c>
      <x:c r="H365" s="18" t="n">
        <x:f aca="0"/>
        <x:v>2.2912592593</x:v>
      </x:c>
      <x:c r="I365" s="18" t="n">
        <x:f aca="0"/>
        <x:v>2535.87</x:v>
      </x:c>
      <x:c r="J365" s="18" t="n">
        <x:f aca="0"/>
        <x:v>6.4806384233</x:v>
      </x:c>
      <x:c r="K365" s="18" t="n">
        <x:f aca="0"/>
        <x:v>2.2202054002</x:v>
      </x:c>
      <x:c r="L365" s="22" t="n">
        <x:v>0.5417199488491</x:v>
      </x:c>
      <x:c r="M365" s="22" t="n">
        <x:v>0.4673790287551</x:v>
      </x:c>
      <x:c r="N365" s="22" t="n">
        <x:v>0.68715552360412</x:v>
      </x:c>
      <x:c r="O365" s="22" t="n">
        <x:v>0.731887092758</x:v>
      </x:c>
      <x:c r="P365" s="23" t="n">
        <x:v>0.27243716715888</x:v>
      </x:c>
      <x:c r="Q365" s="23" t="n">
        <x:v>0.27243716715888</x:v>
      </x:c>
      <x:c r="R365" s="22" t="n">
        <x:v>0.21806766312683</x:v>
      </x:c>
      <x:c r="S365" s="22" t="n">
        <x:v>0.21806766312683</x:v>
      </x:c>
      <x:c r="T365" s="20" t="n">
        <x:v>1.410877729217145</x:v>
      </x:c>
      <x:c r="U365" s="18" t="n">
        <x:f aca="0"/>
        <x:v>1.4728</x:v>
      </x:c>
      <x:c r="V365" s="18" t="n">
        <x:f aca="0"/>
        <x:v>1.343</x:v>
      </x:c>
      <x:c r="W365" s="76" t="n">
        <x:f>'2080回测'!$O$13*G365/$G$4+'2080回测'!$O$14*H365/$H$4+'2080回测'!$O$15*I365/$I$4+'2080回测'!$O$16*J365/$J$4+'2080回测'!$O$17*K365/$K$4</x:f>
        <x:v>1.1850176123365372</x:v>
      </x:c>
    </x:row>
    <x:row r="366" ht="13.800000190734863" hidden="0">
      <x:c r="A366" s="15" t="n">
        <x:v>44379</x:v>
      </x:c>
      <x:c r="B366" s="21" t="n">
        <x:v>85.819521178637</x:v>
      </x:c>
      <x:c r="C366" s="21" t="n">
        <x:v>52.440408626561</x:v>
      </x:c>
      <x:c r="D366" s="21" t="n">
        <x:v>48.692307692308</x:v>
      </x:c>
      <x:c r="E366" s="21" t="n">
        <x:v>89.931640625</x:v>
      </x:c>
      <x:c r="F366" s="17" t="n">
        <x:v>1.69220969530626</x:v>
      </x:c>
      <x:c r="G366" s="18" t="n">
        <x:f aca="0"/>
        <x:v>1.3098</x:v>
      </x:c>
      <x:c r="H366" s="18" t="n">
        <x:f aca="0"/>
        <x:v>2.2770074074</x:v>
      </x:c>
      <x:c r="I366" s="18" t="n">
        <x:f aca="0"/>
        <x:v>2510.31</x:v>
      </x:c>
      <x:c r="J366" s="18" t="n">
        <x:f aca="0"/>
        <x:v>6.4806384233</x:v>
      </x:c>
      <x:c r="K366" s="18" t="n">
        <x:f aca="0"/>
        <x:v>2.2030414658</x:v>
      </x:c>
      <x:c r="L366" s="22" t="n">
        <x:v>0.54211956521739</x:v>
      </x:c>
      <x:c r="M366" s="22" t="n">
        <x:v>0.47180957345148</x:v>
      </x:c>
      <x:c r="N366" s="22" t="n">
        <x:v>0.66391085549964</x:v>
      </x:c>
      <x:c r="O366" s="22" t="n">
        <x:v>0.71178490668417</x:v>
      </x:c>
      <x:c r="P366" s="23" t="n">
        <x:v>0.251929277229</x:v>
      </x:c>
      <x:c r="Q366" s="23" t="n">
        <x:v>0.251929277229</x:v>
      </x:c>
      <x:c r="R366" s="22" t="n">
        <x:v>0.19676918921324</x:v>
      </x:c>
      <x:c r="S366" s="22" t="n">
        <x:v>0.19676918921324</x:v>
      </x:c>
      <x:c r="T366" s="20" t="n">
        <x:v>1.3952989083870162</x:v>
      </x:c>
      <x:c r="U366" s="18" t="n">
        <x:f aca="0"/>
        <x:v>1.4736</x:v>
      </x:c>
      <x:c r="V366" s="18" t="n">
        <x:f aca="0"/>
        <x:v>1.3462</x:v>
      </x:c>
      <x:c r="W366" s="76" t="n">
        <x:f>'2080回测'!$O$13*G366/$G$4+'2080回测'!$O$14*H366/$H$4+'2080回测'!$O$15*I366/$I$4+'2080回测'!$O$16*J366/$J$4+'2080回测'!$O$17*K366/$K$4</x:f>
        <x:v>1.1763325558560365</x:v>
      </x:c>
    </x:row>
    <x:row r="367" ht="13.800000190734863" hidden="0">
      <x:c r="A367" s="15" t="n">
        <x:v>44382</x:v>
      </x:c>
      <x:c r="B367" s="21" t="n">
        <x:v>88.643339472069</x:v>
      </x:c>
      <x:c r="C367" s="21" t="n">
        <x:v>57.548240635641</x:v>
      </x:c>
      <x:c r="D367" s="21" t="n">
        <x:v>53.307692307692</x:v>
      </x:c>
      <x:c r="E367" s="21" t="n">
        <x:v>95.771484375</x:v>
      </x:c>
      <x:c r="F367" s="17" t="n">
        <x:v>1.73817689197601</x:v>
      </x:c>
      <x:c r="G367" s="18" t="n">
        <x:f aca="0"/>
        <x:v>1.3063</x:v>
      </x:c>
      <x:c r="H367" s="18" t="n">
        <x:f aca="0"/>
        <x:v>2.2813925926</x:v>
      </x:c>
      <x:c r="I367" s="18" t="n">
        <x:f aca="0"/>
        <x:v>2504.77</x:v>
      </x:c>
      <x:c r="J367" s="18" t="n">
        <x:f aca="0"/>
        <x:v>6.475399427</x:v>
      </x:c>
      <x:c r="K367" s="18" t="n">
        <x:f aca="0"/>
        <x:v>2.2131378978</x:v>
      </x:c>
      <x:c r="L367" s="22" t="n">
        <x:v>0.49824168797954</x:v>
      </x:c>
      <x:c r="M367" s="22" t="n">
        <x:v>0.43080531665364</x:v>
      </x:c>
      <x:c r="N367" s="22" t="n">
        <x:v>0.65648214713635</x:v>
      </x:c>
      <x:c r="O367" s="22" t="n">
        <x:v>0.69587067602952</x:v>
      </x:c>
      <x:c r="P367" s="23" t="n">
        <x:v>0.24104380196776</x:v>
      </x:c>
      <x:c r="Q367" s="23" t="n">
        <x:v>0.24104380196776</x:v>
      </x:c>
      <x:c r="R367" s="22" t="n">
        <x:v>0.19945191768078</x:v>
      </x:c>
      <x:c r="S367" s="22" t="n">
        <x:v>0.19945191768078</x:v>
      </x:c>
      <x:c r="T367" s="20" t="n">
        <x:v>1.4095385473353326</x:v>
      </x:c>
      <x:c r="U367" s="18" t="n">
        <x:f aca="0"/>
        <x:v>1.4744</x:v>
      </x:c>
      <x:c r="V367" s="18" t="n">
        <x:f aca="0"/>
        <x:v>1.3513</x:v>
      </x:c>
      <x:c r="W367" s="76" t="n">
        <x:f>'2080回测'!$O$13*G367/$G$4+'2080回测'!$O$14*H367/$H$4+'2080回测'!$O$15*I367/$I$4+'2080回测'!$O$16*J367/$J$4+'2080回测'!$O$17*K367/$K$4</x:f>
        <x:v>1.1763139434534622</x:v>
      </x:c>
    </x:row>
    <x:row r="368" ht="13.800000190734863" hidden="0">
      <x:c r="A368" s="15" t="n">
        <x:v>44383</x:v>
      </x:c>
      <x:c r="B368" s="21" t="n">
        <x:v>86.924493554328</x:v>
      </x:c>
      <x:c r="C368" s="21" t="n">
        <x:v>57.094211123723</x:v>
      </x:c>
      <x:c r="D368" s="21" t="n">
        <x:v>55.615384615385</x:v>
      </x:c>
      <x:c r="E368" s="21" t="n">
        <x:v>93.75</x:v>
      </x:c>
      <x:c r="F368" s="17" t="n">
        <x:v>1.73346022323359</x:v>
      </x:c>
      <x:c r="G368" s="18" t="n">
        <x:f aca="0"/>
        <x:v>1.3109</x:v>
      </x:c>
      <x:c r="H368" s="18" t="n">
        <x:f aca="0"/>
        <x:v>2.2792</x:v>
      </x:c>
      <x:c r="I368" s="18" t="n">
        <x:f aca="0"/>
        <x:v>2502.87</x:v>
      </x:c>
      <x:c r="J368" s="18" t="n">
        <x:f aca="0"/>
        <x:v>6.4701604307</x:v>
      </x:c>
      <x:c r="K368" s="18" t="n">
        <x:f aca="0"/>
        <x:v>2.2161668274</x:v>
      </x:c>
      <x:c r="L368" s="22" t="n">
        <x:v>0.50351662404092</x:v>
      </x:c>
      <x:c r="M368" s="22" t="n">
        <x:v>0.43601772217879</x:v>
      </x:c>
      <x:c r="N368" s="22" t="n">
        <x:v>0.6685837526959</x:v>
      </x:c>
      <x:c r="O368" s="22" t="n">
        <x:v>0.71119859289153</x:v>
      </x:c>
      <x:c r="P368" s="23" t="n">
        <x:v>0.25860574205326</x:v>
      </x:c>
      <x:c r="Q368" s="23" t="n">
        <x:v>0.25860574205326</x:v>
      </x:c>
      <x:c r="R368" s="22" t="n">
        <x:v>0.2198901013845</x:v>
      </x:c>
      <x:c r="S368" s="22" t="n">
        <x:v>0.2198901013845</x:v>
      </x:c>
      <x:c r="T368" s="20" t="n">
        <x:v>1.4076393755329213</x:v>
      </x:c>
      <x:c r="U368" s="18" t="n">
        <x:f aca="0"/>
        <x:v>1.4743</x:v>
      </x:c>
      <x:c r="V368" s="18" t="n">
        <x:f aca="0"/>
        <x:v>1.3635</x:v>
      </x:c>
      <x:c r="W368" s="76" t="n">
        <x:f>'2080回测'!$O$13*G368/$G$4+'2080回测'!$O$14*H368/$H$4+'2080回测'!$O$15*I368/$I$4+'2080回测'!$O$16*J368/$J$4+'2080回测'!$O$17*K368/$K$4</x:f>
        <x:v>1.1772160195824697</x:v>
      </x:c>
    </x:row>
    <x:row r="369" ht="13.800000190734863" hidden="0">
      <x:c r="A369" s="15" t="n">
        <x:v>44384</x:v>
      </x:c>
      <x:c r="B369" s="21" t="n">
        <x:v>93.063228974831</x:v>
      </x:c>
      <x:c r="C369" s="21" t="n">
        <x:v>61.975028376844</x:v>
      </x:c>
      <x:c r="D369" s="21" t="n">
        <x:v>56.076923076923</x:v>
      </x:c>
      <x:c r="E369" s="21" t="n">
        <x:v>102.392578125</x:v>
      </x:c>
      <x:c r="F369" s="17" t="n">
        <x:v>1.783769396384</x:v>
      </x:c>
      <x:c r="G369" s="18" t="n">
        <x:f aca="0"/>
        <x:v>1.308</x:v>
      </x:c>
      <x:c r="H369" s="18" t="n">
        <x:f aca="0"/>
        <x:v>2.2846814815</x:v>
      </x:c>
      <x:c r="I369" s="18" t="n">
        <x:f aca="0"/>
        <x:v>2487.14</x:v>
      </x:c>
      <x:c r="J369" s="18" t="n">
        <x:f aca="0"/>
        <x:v>6.4806384233</x:v>
      </x:c>
      <x:c r="K369" s="18" t="n">
        <x:f aca="0"/>
        <x:v>2.2232343298</x:v>
      </x:c>
      <x:c r="L369" s="22" t="n">
        <x:v>0.50175831202046</x:v>
      </x:c>
      <x:c r="M369" s="22" t="n">
        <x:v>0.43853705151594</x:v>
      </x:c>
      <x:c r="N369" s="22" t="n">
        <x:v>0.66546848789839</x:v>
      </x:c>
      <x:c r="O369" s="22" t="n">
        <x:v>0.70701063747234</x:v>
      </x:c>
      <x:c r="P369" s="23" t="n">
        <x:v>0.25364128432506</x:v>
      </x:c>
      <x:c r="Q369" s="23" t="n">
        <x:v>0.25364128432506</x:v>
      </x:c>
      <x:c r="R369" s="22" t="n">
        <x:v>0.22052897335306</x:v>
      </x:c>
      <x:c r="S369" s="22" t="n">
        <x:v>0.22052897335306</x:v>
      </x:c>
      <x:c r="T369" s="20" t="n">
        <x:v>1.424227652305615</x:v>
      </x:c>
      <x:c r="U369" s="18" t="n">
        <x:f aca="0"/>
        <x:v>1.4756</x:v>
      </x:c>
      <x:c r="V369" s="18" t="n">
        <x:f aca="0"/>
        <x:v>1.3618</x:v>
      </x:c>
      <x:c r="W369" s="76" t="n">
        <x:f>'2080回测'!$O$13*G369/$G$4+'2080回测'!$O$14*H369/$H$4+'2080回测'!$O$15*I369/$I$4+'2080回测'!$O$16*J369/$J$4+'2080回测'!$O$17*K369/$K$4</x:f>
        <x:v>1.1769806659345576</x:v>
      </x:c>
    </x:row>
    <x:row r="370" ht="13.800000190734863" hidden="0">
      <x:c r="A370" s="15" t="n">
        <x:v>44385</x:v>
      </x:c>
      <x:c r="B370" s="21" t="n">
        <x:v>98.035604665439</x:v>
      </x:c>
      <x:c r="C370" s="21" t="n">
        <x:v>66.742338251986</x:v>
      </x:c>
      <x:c r="D370" s="21" t="n">
        <x:v>55.923076923077</x:v>
      </x:c>
      <x:c r="E370" s="21" t="n">
        <x:v>106.103515625</x:v>
      </x:c>
      <x:c r="F370" s="17" t="n">
        <x:v>1.81701133866376</x:v>
      </x:c>
      <x:c r="G370" s="18" t="n">
        <x:f aca="0"/>
        <x:v>1.2858</x:v>
      </x:c>
      <x:c r="H370" s="18" t="n">
        <x:f aca="0"/>
        <x:v>2.2474074074</x:v>
      </x:c>
      <x:c r="I370" s="18" t="n">
        <x:f aca="0"/>
        <x:v>2446.77</x:v>
      </x:c>
      <x:c r="J370" s="18" t="n">
        <x:f aca="0"/>
        <x:v>6.4177704677</x:v>
      </x:c>
      <x:c r="K370" s="18" t="n">
        <x:f aca="0"/>
        <x:v>2.2060703954</x:v>
      </x:c>
      <x:c r="L370" s="22" t="n">
        <x:v>0.52341751918159</x:v>
      </x:c>
      <x:c r="M370" s="22" t="n">
        <x:v>0.45591173659977</x:v>
      </x:c>
      <x:c r="N370" s="22" t="n">
        <x:v>0.67409537502995</x:v>
      </x:c>
      <x:c r="O370" s="22" t="n">
        <x:v>0.73088198345431</x:v>
      </x:c>
      <x:c r="P370" s="23" t="n">
        <x:v>0.27350863556943</x:v>
      </x:c>
      <x:c r="Q370" s="23" t="n">
        <x:v>0.27350863556943</x:v>
      </x:c>
      <x:c r="R370" s="22" t="n">
        <x:v>0.23124866652022</x:v>
      </x:c>
      <x:c r="S370" s="22" t="n">
        <x:v>0.23124866652022</x:v>
      </x:c>
      <x:c r="T370" s="20" t="n">
        <x:v>1.4198374718198201</x:v>
      </x:c>
      <x:c r="U370" s="18" t="n">
        <x:f aca="0"/>
        <x:v>1.4792</x:v>
      </x:c>
      <x:c r="V370" s="18" t="n">
        <x:f aca="0"/>
        <x:v>1.3637</x:v>
      </x:c>
      <x:c r="W370" s="76" t="n">
        <x:f>'2080回测'!$O$13*G370/$G$4+'2080回测'!$O$14*H370/$H$4+'2080回测'!$O$15*I370/$I$4+'2080回测'!$O$16*J370/$J$4+'2080回测'!$O$17*K370/$K$4</x:f>
        <x:v>1.1597792440712735</x:v>
      </x:c>
    </x:row>
    <x:row r="371" ht="13.800000190734863" hidden="0">
      <x:c r="A371" s="15" t="n">
        <x:v>44386</x:v>
      </x:c>
      <x:c r="B371" s="21" t="n">
        <x:v>97.053406998158</x:v>
      </x:c>
      <x:c r="C371" s="21" t="n">
        <x:v>65.66401816118</x:v>
      </x:c>
      <x:c r="D371" s="21" t="n">
        <x:v>63.153846153846</x:v>
      </x:c>
      <x:c r="E371" s="21" t="n">
        <x:v>106.923828125</x:v>
      </x:c>
      <x:c r="F371" s="17" t="n">
        <x:v>1.83198774859546</x:v>
      </x:c>
      <x:c r="G371" s="18" t="n">
        <x:f aca="0"/>
        <x:v>1.2978</x:v>
      </x:c>
      <x:c r="H371" s="18" t="n">
        <x:f aca="0"/>
        <x:v>2.2693333333</x:v>
      </x:c>
      <x:c r="I371" s="18" t="n">
        <x:f aca="0"/>
        <x:v>2437.95</x:v>
      </x:c>
      <x:c r="J371" s="18" t="n">
        <x:f aca="0"/>
        <x:v>6.4806384233</x:v>
      </x:c>
      <x:c r="K371" s="18" t="n">
        <x:f aca="0"/>
        <x:v>2.2353500482</x:v>
      </x:c>
      <x:c r="L371" s="22" t="n">
        <x:v>0.51238810741688</x:v>
      </x:c>
      <x:c r="M371" s="22" t="n">
        <x:v>0.44574754582573</x:v>
      </x:c>
      <x:c r="N371" s="22" t="n">
        <x:v>0.66738557392763</x:v>
      </x:c>
      <x:c r="O371" s="22" t="n">
        <x:v>0.7276153782366</x:v>
      </x:c>
      <x:c r="P371" s="23" t="n">
        <x:v>0.27525928084134</x:v>
      </x:c>
      <x:c r="Q371" s="23" t="n">
        <x:v>0.27525928084134</x:v>
      </x:c>
      <x:c r="R371" s="22" t="n">
        <x:v>0.22752230373452</x:v>
      </x:c>
      <x:c r="S371" s="22" t="n">
        <x:v>0.22752230373452</x:v>
      </x:c>
      <x:c r="T371" s="20" t="n">
        <x:v>1.426740797896225</x:v>
      </x:c>
      <x:c r="U371" s="18" t="n">
        <x:f aca="0"/>
        <x:v>1.4789</x:v>
      </x:c>
      <x:c r="V371" s="18" t="n">
        <x:f aca="0"/>
        <x:v>1.3665</x:v>
      </x:c>
      <x:c r="W371" s="76" t="n">
        <x:f>'2080回测'!$O$13*G371/$G$4+'2080回测'!$O$14*H371/$H$4+'2080回测'!$O$15*I371/$I$4+'2080回测'!$O$16*J371/$J$4+'2080回测'!$O$17*K371/$K$4</x:f>
        <x:v>1.1693686803484034</x:v>
      </x:c>
    </x:row>
    <x:row r="372" ht="13.800000190734863" hidden="0">
      <x:c r="A372" s="15" t="n">
        <x:v>44389</x:v>
      </x:c>
      <x:c r="B372" s="21" t="n">
        <x:v>102.02578268877</x:v>
      </x:c>
      <x:c r="C372" s="21" t="n">
        <x:v>72.814982973893</x:v>
      </x:c>
      <x:c r="D372" s="21" t="n">
        <x:v>68.307692307692</x:v>
      </x:c>
      <x:c r="E372" s="21" t="n">
        <x:v>113.2421875</x:v>
      </x:c>
      <x:c r="F372" s="17" t="n">
        <x:v>1.89097661367589</x:v>
      </x:c>
      <x:c r="G372" s="18" t="n">
        <x:f aca="0"/>
        <x:v>1.2904</x:v>
      </x:c>
      <x:c r="H372" s="18" t="n">
        <x:f aca="0"/>
        <x:v>2.2868740741</x:v>
      </x:c>
      <x:c r="I372" s="18" t="n">
        <x:f aca="0"/>
        <x:v>2448.13</x:v>
      </x:c>
      <x:c r="J372" s="18" t="n">
        <x:f aca="0"/>
        <x:v>6.4858774196</x:v>
      </x:c>
      <x:c r="K372" s="18" t="n">
        <x:f aca="0"/>
        <x:v>2.2535236258</x:v>
      </x:c>
      <x:c r="L372" s="22" t="n">
        <x:v>0.50759271099744</x:v>
      </x:c>
      <x:c r="M372" s="22" t="n">
        <x:v>0.43784206411259</x:v>
      </x:c>
      <x:c r="N372" s="22" t="n">
        <x:v>0.68427989456027</x:v>
      </x:c>
      <x:c r="O372" s="22" t="n">
        <x:v>0.74260825868976</x:v>
      </x:c>
      <x:c r="P372" s="23" t="n">
        <x:v>0.28307114400076</x:v>
      </x:c>
      <x:c r="Q372" s="23" t="n">
        <x:v>0.28307114400076</x:v>
      </x:c>
      <x:c r="R372" s="22" t="n">
        <x:v>0.23773058340411</x:v>
      </x:c>
      <x:c r="S372" s="22" t="n">
        <x:v>0.23773058340411</x:v>
      </x:c>
      <x:c r="T372" s="20" t="n">
        <x:v>1.44969414191495</x:v>
      </x:c>
      <x:c r="U372" s="18" t="n">
        <x:f aca="0"/>
        <x:v>1.4826</x:v>
      </x:c>
      <x:c r="V372" s="18" t="n">
        <x:f aca="0"/>
        <x:v>1.3627</x:v>
      </x:c>
      <x:c r="W372" s="76" t="n">
        <x:f>'2080回测'!$O$13*G372/$G$4+'2080回测'!$O$14*H372/$H$4+'2080回测'!$O$15*I372/$I$4+'2080回测'!$O$16*J372/$J$4+'2080回测'!$O$17*K372/$K$4</x:f>
        <x:v>1.1721843193934904</x:v>
      </x:c>
    </x:row>
    <x:row r="373" ht="13.800000190734863" hidden="0">
      <x:c r="A373" s="15" t="n">
        <x:v>44390</x:v>
      </x:c>
      <x:c r="B373" s="21" t="n">
        <x:v>100.06138735421</x:v>
      </x:c>
      <x:c r="C373" s="21" t="n">
        <x:v>69.296254256527</x:v>
      </x:c>
      <x:c r="D373" s="21" t="n">
        <x:v>72.846153846154</x:v>
      </x:c>
      <x:c r="E373" s="21" t="n">
        <x:v>110.60546875</x:v>
      </x:c>
      <x:c r="F373" s="17" t="n">
        <x:v>1.88202316051723</x:v>
      </x:c>
      <x:c r="G373" s="18" t="n">
        <x:f aca="0"/>
        <x:v>1.2977</x:v>
      </x:c>
      <x:c r="H373" s="18" t="n">
        <x:f aca="0"/>
        <x:v>2.3033185185</x:v>
      </x:c>
      <x:c r="I373" s="18" t="n">
        <x:f aca="0"/>
        <x:v>2470.44</x:v>
      </x:c>
      <x:c r="J373" s="18" t="n">
        <x:f aca="0"/>
        <x:v>6.5068334048</x:v>
      </x:c>
      <x:c r="K373" s="18" t="n">
        <x:f aca="0"/>
        <x:v>2.2828032787</x:v>
      </x:c>
      <x:c r="L373" s="22" t="n">
        <x:v>0.53029092071611</x:v>
      </x:c>
      <x:c r="M373" s="22" t="n">
        <x:v>0.4528711667101</x:v>
      </x:c>
      <x:c r="N373" s="22" t="n">
        <x:v>0.71147855260005</x:v>
      </x:c>
      <x:c r="O373" s="22" t="n">
        <x:v>0.7665633638511</x:v>
      </x:c>
      <x:c r="P373" s="23" t="n">
        <x:v>0.30845903015125</x:v>
      </x:c>
      <x:c r="Q373" s="23" t="n">
        <x:v>0.30845903015125</x:v>
      </x:c>
      <x:c r="R373" s="22" t="n">
        <x:v>0.25971553556987</x:v>
      </x:c>
      <x:c r="S373" s="22" t="n">
        <x:v>0.25971553556987</x:v>
      </x:c>
      <x:c r="T373" s="20" t="n">
        <x:v>1.4603985787437588</x:v>
      </x:c>
      <x:c r="U373" s="18" t="n">
        <x:f aca="0"/>
        <x:v>1.484</x:v>
      </x:c>
      <x:c r="V373" s="18" t="n">
        <x:f aca="0"/>
        <x:v>1.3669</x:v>
      </x:c>
      <x:c r="W373" s="76" t="n">
        <x:f>'2080回测'!$O$13*G373/$G$4+'2080回测'!$O$14*H373/$H$4+'2080回测'!$O$15*I373/$I$4+'2080回测'!$O$16*J373/$J$4+'2080回测'!$O$17*K373/$K$4</x:f>
        <x:v>1.1807747267857636</x:v>
      </x:c>
    </x:row>
    <x:row r="374" ht="13.800000190734863" hidden="0">
      <x:c r="A374" s="15" t="n">
        <x:v>44391</x:v>
      </x:c>
      <x:c r="B374" s="21" t="n">
        <x:v>95.887047268263</x:v>
      </x:c>
      <x:c r="C374" s="21" t="n">
        <x:v>65.83427922815</x:v>
      </x:c>
      <x:c r="D374" s="21" t="n">
        <x:v>71.153846153846</x:v>
      </x:c>
      <x:c r="E374" s="21" t="n">
        <x:v>107.01171875</x:v>
      </x:c>
      <x:c r="F374" s="17" t="n">
        <x:v>1.84971722850065</x:v>
      </x:c>
      <x:c r="G374" s="18" t="n">
        <x:f aca="0"/>
        <x:v>1.2983</x:v>
      </x:c>
      <x:c r="H374" s="18" t="n">
        <x:f aca="0"/>
        <x:v>2.2912592593</x:v>
      </x:c>
      <x:c r="I374" s="18" t="n">
        <x:f aca="0"/>
        <x:v>2450.91</x:v>
      </x:c>
      <x:c r="J374" s="18" t="n">
        <x:f aca="0"/>
        <x:v>6.5015944085</x:v>
      </x:c>
      <x:c r="K374" s="18" t="n">
        <x:f aca="0"/>
        <x:v>2.2757357763</x:v>
      </x:c>
      <x:c r="L374" s="22" t="n">
        <x:v>0.53276854219949</x:v>
      </x:c>
      <x:c r="M374" s="22" t="n">
        <x:v>0.45912605334028</x:v>
      </x:c>
      <x:c r="N374" s="22" t="n">
        <x:v>0.72885214474</x:v>
      </x:c>
      <x:c r="O374" s="22" t="n">
        <x:v>0.79051846893528</x:v>
      </x:c>
      <x:c r="P374" s="23" t="n">
        <x:v>0.31698991186149</x:v>
      </x:c>
      <x:c r="Q374" s="23" t="n">
        <x:v>0.31698991186149</x:v>
      </x:c>
      <x:c r="R374" s="22" t="n">
        <x:v>0.26897179850602</x:v>
      </x:c>
      <x:c r="S374" s="22" t="n">
        <x:v>0.26897179850602</x:v>
      </x:c>
      <x:c r="T374" s="20" t="n">
        <x:v>1.4469949374836788</x:v>
      </x:c>
      <x:c r="U374" s="18" t="n">
        <x:f aca="0"/>
        <x:v>1.4846</x:v>
      </x:c>
      <x:c r="V374" s="18" t="n">
        <x:f aca="0"/>
        <x:v>1.37</x:v>
      </x:c>
      <x:c r="W374" s="76" t="n">
        <x:f>'2080回测'!$O$13*G374/$G$4+'2080回测'!$O$14*H374/$H$4+'2080回测'!$O$15*I374/$I$4+'2080回测'!$O$16*J374/$J$4+'2080回测'!$O$17*K374/$K$4</x:f>
        <x:v>1.1771354804514509</x:v>
      </x:c>
    </x:row>
    <x:row r="375" ht="13.800000190734863" hidden="0">
      <x:c r="A375" s="15" t="n">
        <x:v>44392</x:v>
      </x:c>
      <x:c r="B375" s="21" t="n">
        <x:v>98.465316144874</x:v>
      </x:c>
      <x:c r="C375" s="21" t="n">
        <x:v>68.161180476731</x:v>
      </x:c>
      <x:c r="D375" s="21" t="n">
        <x:v>74.384615384615</x:v>
      </x:c>
      <x:c r="E375" s="21" t="n">
        <x:v>109.7265625</x:v>
      </x:c>
      <x:c r="F375" s="17" t="n">
        <x:v>1.87684418626555</x:v>
      </x:c>
      <x:c r="G375" s="18" t="n">
        <x:f aca="0"/>
        <x:v>1.3059</x:v>
      </x:c>
      <x:c r="H375" s="18" t="n">
        <x:f aca="0"/>
        <x:v>2.3044148148</x:v>
      </x:c>
      <x:c r="I375" s="18" t="n">
        <x:f aca="0"/>
        <x:v>2477.29</x:v>
      </x:c>
      <x:c r="J375" s="18" t="n">
        <x:f aca="0"/>
        <x:v>6.4544434418</x:v>
      </x:c>
      <x:c r="K375" s="18" t="n">
        <x:f aca="0"/>
        <x:v>2.2888611379</x:v>
      </x:c>
      <x:c r="L375" s="22" t="n">
        <x:v>0.51694373401535</x:v>
      </x:c>
      <x:c r="M375" s="22" t="n">
        <x:v>0.44348883676483</x:v>
      </x:c>
      <x:c r="N375" s="22" t="n">
        <x:v>0.71734962856458</x:v>
      </x:c>
      <x:c r="O375" s="22" t="n">
        <x:v>0.77761956619171</x:v>
      </x:c>
      <x:c r="P375" s="23" t="n">
        <x:v>0.30119871752152</x:v>
      </x:c>
      <x:c r="Q375" s="23" t="n">
        <x:v>0.30119871752152</x:v>
      </x:c>
      <x:c r="R375" s="22" t="n">
        <x:v>0.25908014964496</x:v>
      </x:c>
      <x:c r="S375" s="22" t="n">
        <x:v>0.25908014964496</x:v>
      </x:c>
      <x:c r="T375" s="20" t="n">
        <x:v>1.45440733191759</x:v>
      </x:c>
      <x:c r="U375" s="18" t="n">
        <x:f aca="0"/>
        <x:v>1.4837</x:v>
      </x:c>
      <x:c r="V375" s="18" t="n">
        <x:f aca="0"/>
        <x:v>1.3801</x:v>
      </x:c>
      <x:c r="W375" s="76" t="n">
        <x:f>'2080回测'!$O$13*G375/$G$4+'2080回测'!$O$14*H375/$H$4+'2080回测'!$O$15*I375/$I$4+'2080回测'!$O$16*J375/$J$4+'2080回测'!$O$17*K375/$K$4</x:f>
        <x:v>1.1830179458894894</x:v>
      </x:c>
    </x:row>
    <x:row r="376" ht="13.800000190734863" hidden="0">
      <x:c r="A376" s="15" t="n">
        <x:v>44393</x:v>
      </x:c>
      <x:c r="B376" s="21" t="n">
        <x:v>95.027624309392</x:v>
      </x:c>
      <x:c r="C376" s="21" t="n">
        <x:v>64.301929625426</x:v>
      </x:c>
      <x:c r="D376" s="21" t="n">
        <x:v>79.769230769231</x:v>
      </x:c>
      <x:c r="E376" s="21" t="n">
        <x:v>106.7578125</x:v>
      </x:c>
      <x:c r="F376" s="17" t="n">
        <x:v>1.86464149301012</x:v>
      </x:c>
      <x:c r="G376" s="18" t="n">
        <x:f aca="0"/>
        <x:v>1.3121</x:v>
      </x:c>
      <x:c r="H376" s="18" t="n">
        <x:f aca="0"/>
        <x:v>2.3088</x:v>
      </x:c>
      <x:c r="I376" s="18" t="n">
        <x:f aca="0"/>
        <x:v>2484.65</x:v>
      </x:c>
      <x:c r="J376" s="18" t="n">
        <x:f aca="0"/>
        <x:v>6.4387264529</x:v>
      </x:c>
      <x:c r="K376" s="18" t="n">
        <x:f aca="0"/>
        <x:v>2.2848225651</x:v>
      </x:c>
      <x:c r="L376" s="22" t="n">
        <x:v>0.53788363171355</x:v>
      </x:c>
      <x:c r="M376" s="22" t="n">
        <x:v>0.46616280079924</x:v>
      </x:c>
      <x:c r="N376" s="22" t="n">
        <x:v>0.73292595255212</x:v>
      </x:c>
      <x:c r="O376" s="22" t="n">
        <x:v>0.79989948915451</x:v>
      </x:c>
      <x:c r="P376" s="23" t="n">
        <x:v>0.30080477338647</x:v>
      </x:c>
      <x:c r="Q376" s="23" t="n">
        <x:v>0.30080477338647</x:v>
      </x:c>
      <x:c r="R376" s="22" t="n">
        <x:v>0.24838861717418</x:v>
      </x:c>
      <x:c r="S376" s="22" t="n">
        <x:v>0.24838861717418</x:v>
      </x:c>
      <x:c r="T376" s="20" t="n">
        <x:v>1.4505824973220525</x:v>
      </x:c>
      <x:c r="U376" s="18" t="n">
        <x:f aca="0"/>
        <x:v>1.4846</x:v>
      </x:c>
      <x:c r="V376" s="18" t="n">
        <x:f aca="0"/>
        <x:v>1.3757</x:v>
      </x:c>
      <x:c r="W376" s="76" t="n">
        <x:f>'2080回测'!$O$13*G376/$G$4+'2080回测'!$O$14*H376/$H$4+'2080回测'!$O$15*I376/$I$4+'2080回测'!$O$16*J376/$J$4+'2080回测'!$O$17*K376/$K$4</x:f>
        <x:v>1.185301919729962</x:v>
      </x:c>
    </x:row>
    <x:row r="377" ht="13.800000190734863" hidden="0">
      <x:c r="A377" s="15" t="n">
        <x:v>44396</x:v>
      </x:c>
      <x:c r="B377" s="21" t="n">
        <x:v>92.817679558011</x:v>
      </x:c>
      <x:c r="C377" s="21" t="n">
        <x:v>63.11010215664</x:v>
      </x:c>
      <x:c r="D377" s="21" t="n">
        <x:v>75.769230769231</x:v>
      </x:c>
      <x:c r="E377" s="21" t="n">
        <x:v>105.068359375</x:v>
      </x:c>
      <x:c r="F377" s="17" t="n">
        <x:v>1.8419134296472</x:v>
      </x:c>
      <x:c r="G377" s="18" t="n">
        <x:f aca="0"/>
        <x:v>1.314</x:v>
      </x:c>
      <x:c r="H377" s="18" t="n">
        <x:f aca="0"/>
        <x:v>2.3044148148</x:v>
      </x:c>
      <x:c r="I377" s="18" t="n">
        <x:f aca="0"/>
        <x:v>2458.83</x:v>
      </x:c>
      <x:c r="J377" s="18" t="n">
        <x:f aca="0"/>
        <x:v>6.4387264529</x:v>
      </x:c>
      <x:c r="K377" s="18" t="n">
        <x:f aca="0"/>
        <x:v>2.2817936355</x:v>
      </x:c>
      <x:c r="L377" s="22" t="n">
        <x:v>0.52006074168798</x:v>
      </x:c>
      <x:c r="M377" s="22" t="n">
        <x:v>0.45087307792546</x:v>
      </x:c>
      <x:c r="N377" s="22" t="n">
        <x:v>0.73699976036425</x:v>
      </x:c>
      <x:c r="O377" s="22" t="n">
        <x:v>0.80115587576483</x:v>
      </x:c>
      <x:c r="P377" s="23" t="n">
        <x:v>0.29842289420594</x:v>
      </x:c>
      <x:c r="Q377" s="23" t="n">
        <x:v>0.29842289420594</x:v>
      </x:c>
      <x:c r="R377" s="22" t="n">
        <x:v>0.24936236721101</x:v>
      </x:c>
      <x:c r="S377" s="22" t="n">
        <x:v>0.24936236721101</x:v>
      </x:c>
      <x:c r="T377" s="20" t="n">
        <x:v>1.4481137745721913</x:v>
      </x:c>
      <x:c r="U377" s="18" t="n">
        <x:f aca="0"/>
        <x:v>1.4852</x:v>
      </x:c>
      <x:c r="V377" s="18" t="n">
        <x:f aca="0"/>
        <x:v>1.366</x:v>
      </x:c>
      <x:c r="W377" s="76" t="n">
        <x:f>'2080回测'!$O$13*G377/$G$4+'2080回测'!$O$14*H377/$H$4+'2080回测'!$O$15*I377/$I$4+'2080回测'!$O$16*J377/$J$4+'2080回测'!$O$17*K377/$K$4</x:f>
        <x:v>1.1832298263972507</x:v>
      </x:c>
    </x:row>
    <x:row r="378" ht="13.800000190734863" hidden="0">
      <x:c r="A378" s="15" t="n">
        <x:v>44397</x:v>
      </x:c>
      <x:c r="B378" s="21" t="n">
        <x:v>95.948434622468</x:v>
      </x:c>
      <x:c r="C378" s="21" t="n">
        <x:v>64.358683314415</x:v>
      </x:c>
      <x:c r="D378" s="21" t="n">
        <x:v>76.846153846154</x:v>
      </x:c>
      <x:c r="E378" s="21" t="n">
        <x:v>110.068359375</x:v>
      </x:c>
      <x:c r="F378" s="17" t="n">
        <x:v>1.86805407789509</x:v>
      </x:c>
      <x:c r="G378" s="18" t="n">
        <x:f aca="0"/>
        <x:v>1.3109</x:v>
      </x:c>
      <x:c r="H378" s="18" t="n">
        <x:f aca="0"/>
        <x:v>2.297837037</x:v>
      </x:c>
      <x:c r="I378" s="18" t="n">
        <x:f aca="0"/>
        <x:v>2423.07</x:v>
      </x:c>
      <x:c r="J378" s="18" t="n">
        <x:f aca="0"/>
        <x:v>6.4177704677</x:v>
      </x:c>
      <x:c r="K378" s="18" t="n">
        <x:f aca="0"/>
        <x:v>2.2767454195</x:v>
      </x:c>
      <x:c r="L378" s="22" t="n">
        <x:v>0.52677429667519</x:v>
      </x:c>
      <x:c r="M378" s="22" t="n">
        <x:v>0.4569542177048</x:v>
      </x:c>
      <x:c r="N378" s="22" t="n">
        <x:v>0.72681524083393</x:v>
      </x:c>
      <x:c r="O378" s="22" t="n">
        <x:v>0.78817321391905</x:v>
      </x:c>
      <x:c r="P378" s="23" t="n">
        <x:v>0.29427431093008</x:v>
      </x:c>
      <x:c r="Q378" s="23" t="n">
        <x:v>0.29427431093008</x:v>
      </x:c>
      <x:c r="R378" s="22" t="n">
        <x:v>0.2488223027922</x:v>
      </x:c>
      <x:c r="S378" s="22" t="n">
        <x:v>0.2488223027922</x:v>
      </x:c>
      <x:c r="T378" s="20" t="n">
        <x:v>1.4508505150052062</x:v>
      </x:c>
      <x:c r="U378" s="18" t="n">
        <x:f aca="0"/>
        <x:v>1.4863</x:v>
      </x:c>
      <x:c r="V378" s="18" t="n">
        <x:f aca="0"/>
        <x:v>1.3727</x:v>
      </x:c>
      <x:c r="W378" s="76" t="n">
        <x:f>'2080回测'!$O$13*G378/$G$4+'2080回测'!$O$14*H378/$H$4+'2080回测'!$O$15*I378/$I$4+'2080回测'!$O$16*J378/$J$4+'2080回测'!$O$17*K378/$K$4</x:f>
        <x:v>1.1782111660798176</x:v>
      </x:c>
    </x:row>
    <x:row r="379" ht="13.800000190734863" hidden="0">
      <x:c r="A379" s="15" t="n">
        <x:v>44398</x:v>
      </x:c>
      <x:c r="B379" s="21" t="n">
        <x:v>104.17434008594</x:v>
      </x:c>
      <x:c r="C379" s="21" t="n">
        <x:v>72.928490351873</x:v>
      </x:c>
      <x:c r="D379" s="21" t="n">
        <x:v>82.615384615385</x:v>
      </x:c>
      <x:c r="E379" s="21" t="n">
        <x:v>115.48828125</x:v>
      </x:c>
      <x:c r="F379" s="17" t="n">
        <x:v>1.938016240758</x:v>
      </x:c>
      <x:c r="G379" s="18" t="n">
        <x:f aca="0"/>
        <x:v>1.3022</x:v>
      </x:c>
      <x:c r="H379" s="18" t="n">
        <x:f aca="0"/>
        <x:v>2.2989333333</x:v>
      </x:c>
      <x:c r="I379" s="18" t="n">
        <x:f aca="0"/>
        <x:v>2423.44</x:v>
      </x:c>
      <x:c r="J379" s="18" t="n">
        <x:f aca="0"/>
        <x:v>6.4177704677</x:v>
      </x:c>
      <x:c r="K379" s="18" t="n">
        <x:f aca="0"/>
        <x:v>2.2858322083</x:v>
      </x:c>
      <x:c r="L379" s="22" t="n">
        <x:v>0.52405690537084</x:v>
      </x:c>
      <x:c r="M379" s="22" t="n">
        <x:v>0.45443488836765</x:v>
      </x:c>
      <x:c r="N379" s="22" t="n">
        <x:v>0.72346034028277</x:v>
      </x:c>
      <x:c r="O379" s="22" t="n">
        <x:v>0.78892704583895</x:v>
      </x:c>
      <x:c r="P379" s="23" t="n">
        <x:v>0.30289802485453</x:v>
      </x:c>
      <x:c r="Q379" s="23" t="n">
        <x:v>0.30289802485453</x:v>
      </x:c>
      <x:c r="R379" s="22" t="n">
        <x:v>0.25506444523619</x:v>
      </x:c>
      <x:c r="S379" s="22" t="n">
        <x:v>0.25506444523619</x:v>
      </x:c>
      <x:c r="T379" s="20" t="n">
        <x:v>1.4702696856038249</x:v>
      </x:c>
      <x:c r="U379" s="18" t="n">
        <x:f aca="0"/>
        <x:v>1.4874</x:v>
      </x:c>
      <x:c r="V379" s="18" t="n">
        <x:f aca="0"/>
        <x:v>1.3677</x:v>
      </x:c>
      <x:c r="W379" s="76" t="n">
        <x:f>'2080回测'!$O$13*G379/$G$4+'2080回测'!$O$14*H379/$H$4+'2080回测'!$O$15*I379/$I$4+'2080回测'!$O$16*J379/$J$4+'2080回测'!$O$17*K379/$K$4</x:f>
        <x:v>1.176653232535473</x:v>
      </x:c>
    </x:row>
    <x:row r="380" ht="13.800000190734863" hidden="0">
      <x:c r="A380" s="15" t="n">
        <x:v>44399</x:v>
      </x:c>
      <x:c r="B380" s="21" t="n">
        <x:v>108.10313075506</x:v>
      </x:c>
      <x:c r="C380" s="21" t="n">
        <x:v>76.958002270148</x:v>
      </x:c>
      <x:c r="D380" s="21" t="n">
        <x:v>86</x:v>
      </x:c>
      <x:c r="E380" s="21" t="n">
        <x:v>117.94921875</x:v>
      </x:c>
      <x:c r="F380" s="17" t="n">
        <x:v>1.97252587943802</x:v>
      </x:c>
      <x:c r="G380" s="18" t="n">
        <x:f aca="0"/>
        <x:v>1.3145</x:v>
      </x:c>
      <x:c r="H380" s="18" t="n">
        <x:f aca="0"/>
        <x:v>2.3241481481</x:v>
      </x:c>
      <x:c r="I380" s="18" t="n">
        <x:f aca="0"/>
        <x:v>2455.09</x:v>
      </x:c>
      <x:c r="J380" s="18" t="n">
        <x:f aca="0"/>
        <x:v>6.4596824381</x:v>
      </x:c>
      <x:c r="K380" s="18" t="n">
        <x:f aca="0"/>
        <x:v>2.3060250723</x:v>
      </x:c>
      <x:c r="L380" s="22" t="n">
        <x:v>0.53932225063939</x:v>
      </x:c>
      <x:c r="M380" s="22" t="n">
        <x:v>0.46260099035705</x:v>
      </x:c>
      <x:c r="N380" s="22" t="n">
        <x:v>0.73843757488617</x:v>
      </x:c>
      <x:c r="O380" s="22" t="n">
        <x:v>0.81321718740913</x:v>
      </x:c>
      <x:c r="P380" s="23" t="n">
        <x:v>0.32903979552483</x:v>
      </x:c>
      <x:c r="Q380" s="23" t="n">
        <x:v>0.32903979552483</x:v>
      </x:c>
      <x:c r="R380" s="22" t="n">
        <x:v>0.2752499452446</x:v>
      </x:c>
      <x:c r="S380" s="22" t="n">
        <x:v>0.2752499452446</x:v>
      </x:c>
      <x:c r="T380" s="20" t="n">
        <x:v>1.4817569350989488</x:v>
      </x:c>
      <x:c r="U380" s="18" t="n">
        <x:f aca="0"/>
        <x:v>1.4876</x:v>
      </x:c>
      <x:c r="V380" s="18" t="n">
        <x:f aca="0"/>
        <x:v>1.3602</x:v>
      </x:c>
      <x:c r="W380" s="76" t="n">
        <x:f>'2080回测'!$O$13*G380/$G$4+'2080回测'!$O$14*H380/$H$4+'2080回测'!$O$15*I380/$I$4+'2080回测'!$O$16*J380/$J$4+'2080回测'!$O$17*K380/$K$4</x:f>
        <x:v>1.1884167677191855</x:v>
      </x:c>
    </x:row>
    <x:row r="381" ht="13.800000190734863" hidden="0">
      <x:c r="A381" s="15" t="n">
        <x:v>44400</x:v>
      </x:c>
      <x:c r="B381" s="21" t="n">
        <x:v>108.5942295887</x:v>
      </x:c>
      <x:c r="C381" s="21" t="n">
        <x:v>74.517593643587</x:v>
      </x:c>
      <x:c r="D381" s="21" t="n">
        <x:v>84.923076923077</x:v>
      </x:c>
      <x:c r="E381" s="21" t="n">
        <x:v>117.099609375</x:v>
      </x:c>
      <x:c r="F381" s="17" t="n">
        <x:v>1.96283627382591</x:v>
      </x:c>
      <x:c r="G381" s="18" t="n">
        <x:f aca="0"/>
        <x:v>1.3081</x:v>
      </x:c>
      <x:c r="H381" s="18" t="n">
        <x:f aca="0"/>
        <x:v>2.2956444444</x:v>
      </x:c>
      <x:c r="I381" s="18" t="n">
        <x:f aca="0"/>
        <x:v>2451.22</x:v>
      </x:c>
      <x:c r="J381" s="18" t="n">
        <x:f aca="0"/>
        <x:v>6.4334874566</x:v>
      </x:c>
      <x:c r="K381" s="18" t="n">
        <x:f aca="0"/>
        <x:v>2.2918900675</x:v>
      </x:c>
      <x:c r="L381" s="22" t="n">
        <x:v>0.54219948849105</x:v>
      </x:c>
      <x:c r="M381" s="22" t="n">
        <x:v>0.46842150986013</x:v>
      </x:c>
      <x:c r="N381" s="22" t="n">
        <x:v>0.75796788880901</x:v>
      </x:c>
      <x:c r="O381" s="22" t="n">
        <x:v>0.83189546866822</x:v>
      </x:c>
      <x:c r="P381" s="23" t="n">
        <x:v>0.33760320802841</x:v>
      </x:c>
      <x:c r="Q381" s="23" t="n">
        <x:v>0.33760320802841</x:v>
      </x:c>
      <x:c r="R381" s="22" t="n">
        <x:v>0.28918235445318</x:v>
      </x:c>
      <x:c r="S381" s="22" t="n">
        <x:v>0.28918235445318</x:v>
      </x:c>
      <x:c r="T381" s="20" t="n">
        <x:v>1.467859995286735</x:v>
      </x:c>
      <x:c r="U381" s="18" t="n">
        <x:f aca="0"/>
        <x:v>1.4891</x:v>
      </x:c>
      <x:c r="V381" s="18" t="n">
        <x:f aca="0"/>
        <x:v>1.3649</x:v>
      </x:c>
      <x:c r="W381" s="76" t="n">
        <x:f>'2080回测'!$O$13*G381/$G$4+'2080回测'!$O$14*H381/$H$4+'2080回测'!$O$15*I381/$I$4+'2080回测'!$O$16*J381/$J$4+'2080回测'!$O$17*K381/$K$4</x:f>
        <x:v>1.1803128858976524</x:v>
      </x:c>
    </x:row>
    <x:row r="382" ht="13.800000190734863" hidden="0">
      <x:c r="A382" s="15" t="n">
        <x:v>44403</x:v>
      </x:c>
      <x:c r="B382" s="21" t="n">
        <x:v>107.85758133824</x:v>
      </x:c>
      <x:c r="C382" s="21" t="n">
        <x:v>75.936435868331</x:v>
      </x:c>
      <x:c r="D382" s="21" t="n">
        <x:v>84.692307692308</x:v>
      </x:c>
      <x:c r="E382" s="21" t="n">
        <x:v>120.56640625</x:v>
      </x:c>
      <x:c r="F382" s="17" t="n">
        <x:v>1.9726318278722</x:v>
      </x:c>
      <x:c r="G382" s="18" t="n">
        <x:f aca="0"/>
        <x:v>1.2828</x:v>
      </x:c>
      <x:c r="H382" s="18" t="n">
        <x:f aca="0"/>
        <x:v>2.2528888889</x:v>
      </x:c>
      <x:c r="I382" s="18" t="n">
        <x:f aca="0"/>
        <x:v>2402.15</x:v>
      </x:c>
      <x:c r="J382" s="18" t="n">
        <x:f aca="0"/>
        <x:v>6.3968144825</x:v>
      </x:c>
      <x:c r="K382" s="18" t="n">
        <x:f aca="0"/>
        <x:v>2.2605911283</x:v>
      </x:c>
      <x:c r="L382" s="22" t="n">
        <x:v>0.52165920716113</x:v>
      </x:c>
      <x:c r="M382" s="22" t="n">
        <x:v>0.45000434367127</x:v>
      </x:c>
      <x:c r="N382" s="22" t="n">
        <x:v>0.75317517373592</x:v>
      </x:c>
      <x:c r="O382" s="22" t="n">
        <x:v>0.8185777704136</x:v>
      </x:c>
      <x:c r="P382" s="23" t="n">
        <x:v>0.32562363111553</x:v>
      </x:c>
      <x:c r="Q382" s="23" t="n">
        <x:v>0.32562363111553</x:v>
      </x:c>
      <x:c r="R382" s="22" t="n">
        <x:v>0.27410810254045</x:v>
      </x:c>
      <x:c r="S382" s="22" t="n">
        <x:v>0.27410810254045</x:v>
      </x:c>
      <x:c r="T382" s="20" t="n">
        <x:v>1.4407915363522399</x:v>
      </x:c>
      <x:c r="U382" s="18" t="n">
        <x:f aca="0"/>
        <x:v>1.4915</x:v>
      </x:c>
      <x:c r="V382" s="18" t="n">
        <x:f aca="0"/>
        <x:v>1.3694</x:v>
      </x:c>
      <x:c r="W382" s="76" t="n">
        <x:f>'2080回测'!$O$13*G382/$G$4+'2080回测'!$O$14*H382/$H$4+'2080回测'!$O$15*I382/$I$4+'2080回测'!$O$16*J382/$J$4+'2080回测'!$O$17*K382/$K$4</x:f>
        <x:v>1.1603488973092613</x:v>
      </x:c>
    </x:row>
    <x:row r="383" ht="13.800000190734863" hidden="0">
      <x:c r="A383" s="15" t="n">
        <x:v>44404</x:v>
      </x:c>
      <x:c r="B383" s="21" t="n">
        <x:v>99.693063228975</x:v>
      </x:c>
      <x:c r="C383" s="21" t="n">
        <x:v>71.225879682179</x:v>
      </x:c>
      <x:c r="D383" s="21" t="n">
        <x:v>74.538461538462</x:v>
      </x:c>
      <x:c r="E383" s="21" t="n">
        <x:v>113.310546875</x:v>
      </x:c>
      <x:c r="F383" s="17" t="n">
        <x:v>1.89691987831154</x:v>
      </x:c>
      <x:c r="G383" s="18" t="n">
        <x:f aca="0"/>
        <x:v>1.2484</x:v>
      </x:c>
      <x:c r="H383" s="18" t="n">
        <x:f aca="0"/>
        <x:v>2.1904</x:v>
      </x:c>
      <x:c r="I383" s="18" t="n">
        <x:f aca="0"/>
        <x:v>2349.17</x:v>
      </x:c>
      <x:c r="J383" s="18" t="n">
        <x:f aca="0"/>
        <x:v>6.318229538</x:v>
      </x:c>
      <x:c r="K383" s="18" t="n">
        <x:f aca="0"/>
        <x:v>2.219195757</x:v>
      </x:c>
      <x:c r="L383" s="22" t="n">
        <x:v>0.47162723785166</x:v>
      </x:c>
      <x:c r="M383" s="22" t="n">
        <x:v>0.40535140300582</x:v>
      </x:c>
      <x:c r="N383" s="22" t="n">
        <x:v>0.72106398274623</x:v>
      </x:c>
      <x:c r="O383" s="22" t="n">
        <x:v>0.78901080501833</x:v>
      </x:c>
      <x:c r="P383" s="23" t="n">
        <x:v>0.30880264226923</x:v>
      </x:c>
      <x:c r="Q383" s="23" t="n">
        <x:v>0.30880264226923</x:v>
      </x:c>
      <x:c r="R383" s="22" t="n">
        <x:v>0.26083678882871</x:v>
      </x:c>
      <x:c r="S383" s="22" t="n">
        <x:v>0.26083678882871</x:v>
      </x:c>
      <x:c r="T383" s="20" t="n">
        <x:v>1.4028817395638637</x:v>
      </x:c>
      <x:c r="U383" s="18" t="n">
        <x:f aca="0"/>
        <x:v>1.4903</x:v>
      </x:c>
      <x:c r="V383" s="18" t="n">
        <x:f aca="0"/>
        <x:v>1.365</x:v>
      </x:c>
      <x:c r="W383" s="76" t="n">
        <x:f>'2080回测'!$O$13*G383/$G$4+'2080回测'!$O$14*H383/$H$4+'2080回测'!$O$15*I383/$I$4+'2080回测'!$O$16*J383/$J$4+'2080回测'!$O$17*K383/$K$4</x:f>
        <x:v>1.1328999153916006</x:v>
      </x:c>
    </x:row>
    <x:row r="384" ht="13.800000190734863" hidden="0">
      <x:c r="A384" s="15" t="n">
        <x:v>44405</x:v>
      </x:c>
      <x:c r="B384" s="21" t="n">
        <x:v>97.851442602824</x:v>
      </x:c>
      <x:c r="C384" s="21" t="n">
        <x:v>72.020431328036</x:v>
      </x:c>
      <x:c r="D384" s="21" t="n">
        <x:v>67.923076923077</x:v>
      </x:c>
      <x:c r="E384" s="21" t="n">
        <x:v>110.908203125</x:v>
      </x:c>
      <x:c r="F384" s="17" t="n">
        <x:v>1.87175788494734</x:v>
      </x:c>
      <x:c r="G384" s="18" t="n">
        <x:f aca="0"/>
        <x:v>1.2467</x:v>
      </x:c>
      <x:c r="H384" s="18" t="n">
        <x:f aca="0"/>
        <x:v>2.1684740741</x:v>
      </x:c>
      <x:c r="I384" s="18" t="n">
        <x:f aca="0"/>
        <x:v>2351.66</x:v>
      </x:c>
      <x:c r="J384" s="18" t="n">
        <x:f aca="0"/>
        <x:v>6.2815565639</x:v>
      </x:c>
      <x:c r="K384" s="18" t="n">
        <x:f aca="0"/>
        <x:v>2.1889064609</x:v>
      </x:c>
      <x:c r="L384" s="22" t="n">
        <x:v>0.420476342711</x:v>
      </x:c>
      <x:c r="M384" s="22" t="n">
        <x:v>0.36104595604205</x:v>
      </x:c>
      <x:c r="N384" s="22" t="n">
        <x:v>0.68559789120537</x:v>
      </x:c>
      <x:c r="O384" s="22" t="n">
        <x:v>0.74294329517577</x:v>
      </x:c>
      <x:c r="P384" s="23" t="n">
        <x:v>0.27426397508332</x:v>
      </x:c>
      <x:c r="Q384" s="23" t="n">
        <x:v>0.27426397508332</x:v>
      </x:c>
      <x:c r="R384" s="22" t="n">
        <x:v>0.23223124060504</x:v>
      </x:c>
      <x:c r="S384" s="22" t="n">
        <x:v>0.23223124060504</x:v>
      </x:c>
      <x:c r="T384" s="20" t="n">
        <x:v>1.3818008667005364</x:v>
      </x:c>
      <x:c r="U384" s="18" t="n">
        <x:f aca="0"/>
        <x:v>1.4892</x:v>
      </x:c>
      <x:c r="V384" s="18" t="n">
        <x:f aca="0"/>
        <x:v>1.3706</x:v>
      </x:c>
      <x:c r="W384" s="76" t="n">
        <x:f>'2080回测'!$O$13*G384/$G$4+'2080回测'!$O$14*H384/$H$4+'2080回测'!$O$15*I384/$I$4+'2080回测'!$O$16*J384/$J$4+'2080回测'!$O$17*K384/$K$4</x:f>
        <x:v>1.1262016913604433</x:v>
      </x:c>
    </x:row>
    <x:row r="385" ht="13.800000190734863" hidden="0">
      <x:c r="A385" s="15" t="n">
        <x:v>44406</x:v>
      </x:c>
      <x:c r="B385" s="21" t="n">
        <x:v>109.26949048496</x:v>
      </x:c>
      <x:c r="C385" s="21" t="n">
        <x:v>81.6685584563</x:v>
      </x:c>
      <x:c r="D385" s="21" t="n">
        <x:v>76.307692307692</x:v>
      </x:c>
      <x:c r="E385" s="21" t="n">
        <x:v>122.900390625</x:v>
      </x:c>
      <x:c r="F385" s="17" t="n">
        <x:v>1.97536532968488</x:v>
      </x:c>
      <x:c r="G385" s="18" t="n">
        <x:f aca="0"/>
        <x:v>1.2486</x:v>
      </x:c>
      <x:c r="H385" s="18" t="n">
        <x:f aca="0"/>
        <x:v>2.1914962963</x:v>
      </x:c>
      <x:c r="I385" s="18" t="n">
        <x:f aca="0"/>
        <x:v>2368.28</x:v>
      </x:c>
      <x:c r="J385" s="18" t="n">
        <x:f aca="0"/>
        <x:v>6.3549025121</x:v>
      </x:c>
      <x:c r="K385" s="18" t="n">
        <x:f aca="0"/>
        <x:v>2.2303018322</x:v>
      </x:c>
      <x:c r="L385" s="22" t="n">
        <x:v>0.42183503836317</x:v>
      </x:c>
      <x:c r="M385" s="22" t="n">
        <x:v>0.35852662670489</x:v>
      </x:c>
      <x:c r="N385" s="22" t="n">
        <x:v>0.6646297627606</x:v>
      </x:c>
      <x:c r="O385" s="22" t="n">
        <x:v>0.72191975882329</x:v>
      </x:c>
      <x:c r="P385" s="23" t="n">
        <x:v>0.24761407018784</x:v>
      </x:c>
      <x:c r="Q385" s="23" t="n">
        <x:v>0.24761407018784</x:v>
      </x:c>
      <x:c r="R385" s="22" t="n">
        <x:v>0.19613380328833</x:v>
      </x:c>
      <x:c r="S385" s="22" t="n">
        <x:v>0.19613380328833</x:v>
      </x:c>
      <x:c r="T385" s="20" t="n">
        <x:v>1.4197846249162676</x:v>
      </x:c>
      <x:c r="U385" s="18" t="n">
        <x:f aca="0"/>
        <x:v>1.4906</x:v>
      </x:c>
      <x:c r="V385" s="18" t="n">
        <x:f aca="0"/>
        <x:v>1.3736</x:v>
      </x:c>
      <x:c r="W385" s="76" t="n">
        <x:f>'2080回测'!$O$13*G385/$G$4+'2080回测'!$O$14*H385/$H$4+'2080回测'!$O$15*I385/$I$4+'2080回测'!$O$16*J385/$J$4+'2080回测'!$O$17*K385/$K$4</x:f>
        <x:v>1.1359074101497546</x:v>
      </x:c>
    </x:row>
    <x:row r="386" ht="13.800000190734863" hidden="0">
      <x:c r="A386" s="15" t="n">
        <x:v>44407</x:v>
      </x:c>
      <x:c r="B386" s="21" t="n">
        <x:v>109.7605893186</x:v>
      </x:c>
      <x:c r="C386" s="21" t="n">
        <x:v>83.484676503973</x:v>
      </x:c>
      <x:c r="D386" s="21" t="n">
        <x:v>75.076923076923</x:v>
      </x:c>
      <x:c r="E386" s="21" t="n">
        <x:v>125.3515625</x:v>
      </x:c>
      <x:c r="F386" s="17" t="n">
        <x:v>1.98418437849874</x:v>
      </x:c>
      <x:c r="G386" s="18" t="n">
        <x:f aca="0"/>
        <x:v>1.2508</x:v>
      </x:c>
      <x:c r="H386" s="18" t="n">
        <x:f aca="0"/>
        <x:v>2.2178074074</x:v>
      </x:c>
      <x:c r="I386" s="18" t="n">
        <x:f aca="0"/>
        <x:v>2369.77</x:v>
      </x:c>
      <x:c r="J386" s="18" t="n">
        <x:f aca="0"/>
        <x:v>6.3915754862</x:v>
      </x:c>
      <x:c r="K386" s="18" t="n">
        <x:f aca="0"/>
        <x:v>2.2403982642</x:v>
      </x:c>
      <x:c r="L386" s="22" t="n">
        <x:v>0.45100703324808</x:v>
      </x:c>
      <x:c r="M386" s="22" t="n">
        <x:v>0.38154808444097</x:v>
      </x:c>
      <x:c r="N386" s="22" t="n">
        <x:v>0.69374550682962</x:v>
      </x:c>
      <x:c r="O386" s="22" t="n">
        <x:v>0.76296172214739</x:v>
      </x:c>
      <x:c r="P386" s="23" t="n">
        <x:v>0.29467215301221</x:v>
      </x:c>
      <x:c r="Q386" s="23" t="n">
        <x:v>0.29467215301221</x:v>
      </x:c>
      <x:c r="R386" s="22" t="n">
        <x:v>0.23983517331983</x:v>
      </x:c>
      <x:c r="S386" s="22" t="n">
        <x:v>0.23983517331983</x:v>
      </x:c>
      <x:c r="T386" s="20" t="n">
        <x:v>1.4236811530183713</x:v>
      </x:c>
      <x:c r="U386" s="18" t="n">
        <x:f aca="0"/>
        <x:v>1.4926</x:v>
      </x:c>
      <x:c r="V386" s="18" t="n">
        <x:f aca="0"/>
        <x:v>1.3812</x:v>
      </x:c>
      <x:c r="W386" s="76" t="n">
        <x:f>'2080回测'!$O$13*G386/$G$4+'2080回测'!$O$14*H386/$H$4+'2080回测'!$O$15*I386/$I$4+'2080回测'!$O$16*J386/$J$4+'2080回测'!$O$17*K386/$K$4</x:f>
        <x:v>1.1422757031703192</x:v>
      </x:c>
    </x:row>
    <x:row r="387" ht="13.800000190734863" hidden="0">
      <x:c r="A387" s="15" t="n">
        <x:v>44410</x:v>
      </x:c>
      <x:c r="B387" s="21" t="n">
        <x:v>110.80417434009</x:v>
      </x:c>
      <x:c r="C387" s="21" t="n">
        <x:v>81.101021566402</x:v>
      </x:c>
      <x:c r="D387" s="21" t="n">
        <x:v>75.923076923077</x:v>
      </x:c>
      <x:c r="E387" s="21" t="n">
        <x:v>126.494140625</x:v>
      </x:c>
      <x:c r="F387" s="17" t="n">
        <x:v>1.98580603363642</x:v>
      </x:c>
      <x:c r="G387" s="18" t="n">
        <x:f aca="0"/>
        <x:v>1.2465</x:v>
      </x:c>
      <x:c r="H387" s="18" t="n">
        <x:f aca="0"/>
        <x:v>2.2232888889</x:v>
      </x:c>
      <x:c r="I387" s="18" t="n">
        <x:f aca="0"/>
        <x:v>2435.21</x:v>
      </x:c>
      <x:c r="J387" s="18" t="n">
        <x:f aca="0"/>
        <x:v>6.4544434418</x:v>
      </x:c>
      <x:c r="K387" s="18" t="n">
        <x:f aca="0"/>
        <x:v>2.2666489875</x:v>
      </x:c>
      <x:c r="L387" s="22" t="n">
        <x:v>0.4386189258312</x:v>
      </x:c>
      <x:c r="M387" s="22" t="n">
        <x:v>0.36790895665016</x:v>
      </x:c>
      <x:c r="N387" s="22" t="n">
        <x:v>0.69098969566259</x:v>
      </x:c>
      <x:c r="O387" s="22" t="n">
        <x:v>0.7654744954452</x:v>
      </x:c>
      <x:c r="P387" s="23" t="n">
        <x:v>0.30453385133517</x:v>
      </x:c>
      <x:c r="Q387" s="23" t="n">
        <x:v>0.30453385133517</x:v>
      </x:c>
      <x:c r="R387" s="22" t="n">
        <x:v>0.25869472394374</x:v>
      </x:c>
      <x:c r="S387" s="22" t="n">
        <x:v>0.25869472394374</x:v>
      </x:c>
      <x:c r="T387" s="20" t="n">
        <x:v>1.450821915710635</x:v>
      </x:c>
      <x:c r="U387" s="18" t="n">
        <x:f aca="0"/>
        <x:v>1.4941</x:v>
      </x:c>
      <x:c r="V387" s="18" t="n">
        <x:f aca="0"/>
        <x:v>1.3647</x:v>
      </x:c>
      <x:c r="W387" s="76" t="n">
        <x:f>'2080回测'!$O$13*G387/$G$4+'2080回测'!$O$14*H387/$H$4+'2080回测'!$O$15*I387/$I$4+'2080回测'!$O$16*J387/$J$4+'2080回测'!$O$17*K387/$K$4</x:f>
        <x:v>1.149364348029802</x:v>
      </x:c>
    </x:row>
    <x:row r="388" ht="13.800000190734863" hidden="0">
      <x:c r="A388" s="15" t="n">
        <x:v>44411</x:v>
      </x:c>
      <x:c r="B388" s="21" t="n">
        <x:v>103.99017802333</x:v>
      </x:c>
      <x:c r="C388" s="21" t="n">
        <x:v>72.020431328036</x:v>
      </x:c>
      <x:c r="D388" s="21" t="n">
        <x:v>66.846153846154</x:v>
      </x:c>
      <x:c r="E388" s="21" t="n">
        <x:v>115.166015625</x:v>
      </x:c>
      <x:c r="F388" s="17" t="n">
        <x:v>1.8950569470563</x:v>
      </x:c>
      <x:c r="G388" s="18" t="n">
        <x:f aca="0"/>
        <x:v>1.2378</x:v>
      </x:c>
      <x:c r="H388" s="18" t="n">
        <x:f aca="0"/>
        <x:v>2.1980740741</x:v>
      </x:c>
      <x:c r="I388" s="18" t="n">
        <x:f aca="0"/>
        <x:v>2454.06</x:v>
      </x:c>
      <x:c r="J388" s="18" t="n">
        <x:f aca="0"/>
        <x:v>6.4334874566</x:v>
      </x:c>
      <x:c r="K388" s="18" t="n">
        <x:f aca="0"/>
        <x:v>2.2383789778</x:v>
      </x:c>
      <x:c r="L388" s="22" t="n">
        <x:v>0.47130754475703</x:v>
      </x:c>
      <x:c r="M388" s="22" t="n">
        <x:v>0.40187646598905</x:v>
      </x:c>
      <x:c r="N388" s="22" t="n">
        <x:v>0.71818835370237</x:v>
      </x:c>
      <x:c r="O388" s="22" t="n">
        <x:v>0.78725186371757</x:v>
      </x:c>
      <x:c r="P388" s="23" t="n">
        <x:v>0.32967670570661</x:v>
      </x:c>
      <x:c r="Q388" s="23" t="n">
        <x:v>0.32967670570661</x:v>
      </x:c>
      <x:c r="R388" s="22" t="n">
        <x:v>0.28429884305292</x:v>
      </x:c>
      <x:c r="S388" s="22" t="n">
        <x:v>0.28429884305292</x:v>
      </x:c>
      <x:c r="T388" s="20" t="n">
        <x:v>1.4358547334910061</x:v>
      </x:c>
      <x:c r="U388" s="18" t="n">
        <x:f aca="0"/>
        <x:v>1.4938</x:v>
      </x:c>
      <x:c r="V388" s="18" t="n">
        <x:f aca="0"/>
        <x:v>1.3668</x:v>
      </x:c>
      <x:c r="W388" s="76" t="n">
        <x:f>'2080回测'!$O$13*G388/$G$4+'2080回测'!$O$14*H388/$H$4+'2080回测'!$O$15*I388/$I$4+'2080回测'!$O$16*J388/$J$4+'2080回测'!$O$17*K388/$K$4</x:f>
        <x:v>1.1417385956157462</x:v>
      </x:c>
    </x:row>
    <x:row r="389" ht="13.800000190734863" hidden="0">
      <x:c r="A389" s="15" t="n">
        <x:v>44412</x:v>
      </x:c>
      <x:c r="B389" s="21" t="n">
        <x:v>112.89134438306</x:v>
      </x:c>
      <x:c r="C389" s="21" t="n">
        <x:v>80.136208853575</x:v>
      </x:c>
      <x:c r="D389" s="21" t="n">
        <x:v>72.692307692308</x:v>
      </x:c>
      <x:c r="E389" s="21" t="n">
        <x:v>126.611328125</x:v>
      </x:c>
      <x:c r="F389" s="17" t="n">
        <x:v>1.98082797263486</x:v>
      </x:c>
      <x:c r="G389" s="18" t="n">
        <x:f aca="0"/>
        <x:v>1.2478</x:v>
      </x:c>
      <x:c r="H389" s="18" t="n">
        <x:f aca="0"/>
        <x:v>2.2298666667</x:v>
      </x:c>
      <x:c r="I389" s="18" t="n">
        <x:f aca="0"/>
        <x:v>2461.26</x:v>
      </x:c>
      <x:c r="J389" s="18" t="n">
        <x:f aca="0"/>
        <x:v>6.4439654492</x:v>
      </x:c>
      <x:c r="K389" s="18" t="n">
        <x:f aca="0"/>
        <x:v>2.2676586307</x:v>
      </x:c>
      <x:c r="L389" s="22" t="n">
        <x:v>0.4681905370844</x:v>
      </x:c>
      <x:c r="M389" s="22" t="n">
        <x:v>0.40057336460777</x:v>
      </x:c>
      <x:c r="N389" s="22" t="n">
        <x:v>0.69530313922837</x:v>
      </x:c>
      <x:c r="O389" s="22" t="n">
        <x:v>0.75550716143333</x:v>
      </x:c>
      <x:c r="P389" s="23" t="n">
        <x:v>0.31289958223707</x:v>
      </x:c>
      <x:c r="Q389" s="23" t="n">
        <x:v>0.31289958223707</x:v>
      </x:c>
      <x:c r="R389" s="22" t="n">
        <x:v>0.27073225055002</x:v>
      </x:c>
      <x:c r="S389" s="22" t="n">
        <x:v>0.27073225055002</x:v>
      </x:c>
      <x:c r="T389" s="20" t="n">
        <x:v>1.4617075352559676</x:v>
      </x:c>
      <x:c r="U389" s="18" t="n">
        <x:f aca="0"/>
        <x:v>1.4939</x:v>
      </x:c>
      <x:c r="V389" s="18" t="n">
        <x:f aca="0"/>
        <x:v>1.3687</x:v>
      </x:c>
      <x:c r="W389" s="76" t="n">
        <x:f>'2080回测'!$O$13*G389/$G$4+'2080回测'!$O$14*H389/$H$4+'2080回测'!$O$15*I389/$I$4+'2080回测'!$O$16*J389/$J$4+'2080回测'!$O$17*K389/$K$4</x:f>
        <x:v>1.1523279387720458</x:v>
      </x:c>
    </x:row>
    <x:row r="390" ht="13.800000190734863" hidden="0">
      <x:c r="A390" s="15" t="n">
        <x:v>44413</x:v>
      </x:c>
      <x:c r="B390" s="21" t="n">
        <x:v>111.41804788214</x:v>
      </x:c>
      <x:c r="C390" s="21" t="n">
        <x:v>78.8876276958</x:v>
      </x:c>
      <x:c r="D390" s="21" t="n">
        <x:v>72.846153846154</x:v>
      </x:c>
      <x:c r="E390" s="21" t="n">
        <x:v>126.689453125</x:v>
      </x:c>
      <x:c r="F390" s="17" t="n">
        <x:v>1.97460320637274</x:v>
      </x:c>
      <x:c r="G390" s="18" t="n">
        <x:f aca="0"/>
        <x:v>1.2466</x:v>
      </x:c>
      <x:c r="H390" s="18" t="n">
        <x:f aca="0"/>
        <x:v>2.2167111111</x:v>
      </x:c>
      <x:c r="I390" s="18" t="n">
        <x:f aca="0"/>
        <x:v>2450.28</x:v>
      </x:c>
      <x:c r="J390" s="18" t="n">
        <x:f aca="0"/>
        <x:v>6.4492044455</x:v>
      </x:c>
      <x:c r="K390" s="18" t="n">
        <x:f aca="0"/>
        <x:v>2.2565525554</x:v>
      </x:c>
      <x:c r="L390" s="22" t="n">
        <x:v>0.48665281329923</x:v>
      </x:c>
      <x:c r="M390" s="22" t="n">
        <x:v>0.41473373295109</x:v>
      </x:c>
      <x:c r="N390" s="22" t="n">
        <x:v>0.72549724418883</x:v>
      </x:c>
      <x:c r="O390" s="22" t="n">
        <x:v>0.79805678875155</x:v>
      </x:c>
      <x:c r="P390" s="23" t="n">
        <x:v>0.34330211442971</x:v>
      </x:c>
      <x:c r="Q390" s="23" t="n">
        <x:v>0.34330211442971</x:v>
      </x:c>
      <x:c r="R390" s="22" t="n">
        <x:v>0.29105773699881</x:v>
      </x:c>
      <x:c r="S390" s="22" t="n">
        <x:v>0.29105773699881</x:v>
      </x:c>
      <x:c r="T390" s="20" t="n">
        <x:v>1.4519440997290887</x:v>
      </x:c>
      <x:c r="U390" s="18" t="n">
        <x:f aca="0"/>
        <x:v>1.4956</x:v>
      </x:c>
      <x:c r="V390" s="18" t="n">
        <x:f aca="0"/>
        <x:v>1.3665</x:v>
      </x:c>
      <x:c r="W390" s="76" t="n">
        <x:f>'2080回测'!$O$13*G390/$G$4+'2080回测'!$O$14*H390/$H$4+'2080回测'!$O$15*I390/$I$4+'2080回测'!$O$16*J390/$J$4+'2080回测'!$O$17*K390/$K$4</x:f>
        <x:v>1.1485019769491627</x:v>
      </x:c>
    </x:row>
    <x:row r="391" ht="13.800000190734863" hidden="0">
      <x:c r="A391" s="15" t="n">
        <x:v>44414</x:v>
      </x:c>
      <x:c r="B391" s="21" t="n">
        <x:v>112.52302025783</x:v>
      </x:c>
      <x:c r="C391" s="21" t="n">
        <x:v>78.320090805902</x:v>
      </x:c>
      <x:c r="D391" s="21" t="n">
        <x:v>76.923076923077</x:v>
      </x:c>
      <x:c r="E391" s="21" t="n">
        <x:v>130.01953125</x:v>
      </x:c>
      <x:c r="F391" s="17" t="n">
        <x:v>1.99446429809202</x:v>
      </x:c>
      <x:c r="G391" s="18" t="n">
        <x:f aca="0"/>
        <x:v>1.2544</x:v>
      </x:c>
      <x:c r="H391" s="18" t="n">
        <x:f aca="0"/>
        <x:v>2.2287703704</x:v>
      </x:c>
      <x:c r="I391" s="18" t="n">
        <x:f aca="0"/>
        <x:v>2443.61</x:v>
      </x:c>
      <x:c r="J391" s="18" t="n">
        <x:f aca="0"/>
        <x:v>6.4544434418</x:v>
      </x:c>
      <x:c r="K391" s="18" t="n">
        <x:f aca="0"/>
        <x:v>2.2686682739</x:v>
      </x:c>
      <x:c r="L391" s="22" t="n">
        <x:v>0.4775415601023</x:v>
      </x:c>
      <x:c r="M391" s="22" t="n">
        <x:v>0.40717574493962</x:v>
      </x:c>
      <x:c r="N391" s="22" t="n">
        <x:v>0.71159837047688</x:v>
      </x:c>
      <x:c r="O391" s="22" t="n">
        <x:v>0.78507412690577</x:v>
      </x:c>
      <x:c r="P391" s="23" t="n">
        <x:v>0.3378651428867</x:v>
      </x:c>
      <x:c r="Q391" s="23" t="n">
        <x:v>0.3378651428867</x:v>
      </x:c>
      <x:c r="R391" s="22" t="n">
        <x:v>0.27921635481737</x:v>
      </x:c>
      <x:c r="S391" s="22" t="n">
        <x:v>0.27921635481737</x:v>
      </x:c>
      <x:c r="T391" s="20" t="n">
        <x:v>1.45733185948333</x:v>
      </x:c>
      <x:c r="U391" s="18" t="n">
        <x:f aca="0"/>
        <x:v>1.4958</x:v>
      </x:c>
      <x:c r="V391" s="18" t="n">
        <x:f aca="0"/>
        <x:v>1.3589</x:v>
      </x:c>
      <x:c r="W391" s="76" t="n">
        <x:f>'2080回测'!$O$13*G391/$G$4+'2080回测'!$O$14*H391/$H$4+'2080回测'!$O$15*I391/$I$4+'2080回测'!$O$16*J391/$J$4+'2080回测'!$O$17*K391/$K$4</x:f>
        <x:v>1.1531087030587732</x:v>
      </x:c>
    </x:row>
    <x:row r="392" ht="13.800000190734863" hidden="0">
      <x:c r="A392" s="15" t="n">
        <x:v>44417</x:v>
      </x:c>
      <x:c r="B392" s="21" t="n">
        <x:v>109.02394106814</x:v>
      </x:c>
      <x:c r="C392" s="21" t="n">
        <x:v>75.595913734393</x:v>
      </x:c>
      <x:c r="D392" s="21" t="n">
        <x:v>80.692307692308</x:v>
      </x:c>
      <x:c r="E392" s="21" t="n">
        <x:v>123.583984375</x:v>
      </x:c>
      <x:c r="F392" s="17" t="n">
        <x:v>1.9722403671746</x:v>
      </x:c>
      <x:c r="G392" s="18" t="n">
        <x:f aca="0"/>
        <x:v>1.2708</x:v>
      </x:c>
      <x:c r="H392" s="18" t="n">
        <x:f aca="0"/>
        <x:v>2.2572740741</x:v>
      </x:c>
      <x:c r="I392" s="18" t="n">
        <x:f aca="0"/>
        <x:v>2474.73</x:v>
      </x:c>
      <x:c r="J392" s="18" t="n">
        <x:f aca="0"/>
        <x:v>6.5173113974</x:v>
      </x:c>
      <x:c r="K392" s="18" t="n">
        <x:f aca="0"/>
        <x:v>2.2767454195</x:v>
      </x:c>
      <x:c r="L392" s="22" t="n">
        <x:v>0.47162723785166</x:v>
      </x:c>
      <x:c r="M392" s="22" t="n">
        <x:v>0.40500390930414</x:v>
      </x:c>
      <x:c r="N392" s="22" t="n">
        <x:v>0.72238197939133</x:v>
      </x:c>
      <x:c r="O392" s="22" t="n">
        <x:v>0.80098835756041</x:v>
      </x:c>
      <x:c r="P392" s="23" t="n">
        <x:v>0.34401461245155</x:v>
      </x:c>
      <x:c r="Q392" s="23" t="n">
        <x:v>0.34401461245155</x:v>
      </x:c>
      <x:c r="R392" s="22" t="n">
        <x:v>0.285312083428</x:v>
      </x:c>
      <x:c r="S392" s="22" t="n">
        <x:v>0.285312083428</x:v>
      </x:c>
      <x:c r="T392" s="20" t="n">
        <x:v>1.4671156046793563</x:v>
      </x:c>
      <x:c r="U392" s="18" t="n">
        <x:f aca="0"/>
        <x:v>1.4936</x:v>
      </x:c>
      <x:c r="V392" s="18" t="n">
        <x:f aca="0"/>
        <x:v>1.3253</x:v>
      </x:c>
      <x:c r="W392" s="76" t="n">
        <x:f>'2080回测'!$O$13*G392/$G$4+'2080回测'!$O$14*H392/$H$4+'2080回测'!$O$15*I392/$I$4+'2080回测'!$O$16*J392/$J$4+'2080回测'!$O$17*K392/$K$4</x:f>
        <x:v>1.16606458198045</x:v>
      </x:c>
    </x:row>
    <x:row r="393" ht="13.800000190734863" hidden="0">
      <x:c r="A393" s="15" t="n">
        <x:v>44418</x:v>
      </x:c>
      <x:c r="B393" s="21" t="n">
        <x:v>108.77839165132</x:v>
      </x:c>
      <x:c r="C393" s="21" t="n">
        <x:v>73.382519863791</x:v>
      </x:c>
      <x:c r="D393" s="21" t="n">
        <x:v>80.538461538462</x:v>
      </x:c>
      <x:c r="E393" s="21" t="n">
        <x:v>121.8359375</x:v>
      </x:c>
      <x:c r="F393" s="17" t="n">
        <x:v>1.96133827638393</x:v>
      </x:c>
      <x:c r="G393" s="18" t="n">
        <x:f aca="0"/>
        <x:v>1.2753</x:v>
      </x:c>
      <x:c r="H393" s="18" t="n">
        <x:f aca="0"/>
        <x:v>2.2627555556</x:v>
      </x:c>
      <x:c r="I393" s="18" t="n">
        <x:f aca="0"/>
        <x:v>2484.21</x:v>
      </x:c>
      <x:c r="J393" s="18" t="n">
        <x:f aca="0"/>
        <x:v>6.5225503937</x:v>
      </x:c>
      <x:c r="K393" s="18" t="n">
        <x:f aca="0"/>
        <x:v>2.2716972035</x:v>
      </x:c>
      <x:c r="L393" s="22" t="n">
        <x:v>0.48609335038363</x:v>
      </x:c>
      <x:c r="M393" s="22" t="n">
        <x:v>0.42289983494049</x:v>
      </x:c>
      <x:c r="N393" s="22" t="n">
        <x:v>0.7306494128924</x:v>
      </x:c>
      <x:c r="O393" s="22" t="n">
        <x:v>0.80978306398701</x:v>
      </x:c>
      <x:c r="P393" s="23" t="n">
        <x:v>0.3484889347701</x:v>
      </x:c>
      <x:c r="Q393" s="23" t="n">
        <x:v>0.3484889347701</x:v>
      </x:c>
      <x:c r="R393" s="22" t="n">
        <x:v>0.29526065284556</x:v>
      </x:c>
      <x:c r="S393" s="22" t="n">
        <x:v>0.29526065284556</x:v>
      </x:c>
      <x:c r="T393" s="20" t="n">
        <x:v>1.4769963676170113</x:v>
      </x:c>
      <x:c r="U393" s="18" t="n">
        <x:f aca="0"/>
        <x:v>1.4933</x:v>
      </x:c>
      <x:c r="V393" s="18" t="n">
        <x:f aca="0"/>
        <x:v>1.3183</x:v>
      </x:c>
      <x:c r="W393" s="76" t="n">
        <x:f>'2080回测'!$O$13*G393/$G$4+'2080回测'!$O$14*H393/$H$4+'2080回测'!$O$15*I393/$I$4+'2080回测'!$O$16*J393/$J$4+'2080回测'!$O$17*K393/$K$4</x:f>
        <x:v>1.168548660559331</x:v>
      </x:c>
    </x:row>
    <x:row r="394" ht="13.800000190734863" hidden="0">
      <x:c r="A394" s="15" t="n">
        <x:v>44419</x:v>
      </x:c>
      <x:c r="B394" s="21" t="n">
        <x:v>109.7605893186</x:v>
      </x:c>
      <x:c r="C394" s="21" t="n">
        <x:v>73.836549375709</x:v>
      </x:c>
      <x:c r="D394" s="21" t="n">
        <x:v>83.384615384615</x:v>
      </x:c>
      <x:c r="E394" s="21" t="n">
        <x:v>123.69140625</x:v>
      </x:c>
      <x:c r="F394" s="17" t="n">
        <x:v>1.97668290082231</x:v>
      </x:c>
      <x:c r="G394" s="18" t="n">
        <x:f aca="0"/>
        <x:v>1.302</x:v>
      </x:c>
      <x:c r="H394" s="18" t="n">
        <x:f aca="0"/>
        <x:v>2.2956444444</x:v>
      </x:c>
      <x:c r="I394" s="18" t="n">
        <x:f aca="0"/>
        <x:v>2527.71</x:v>
      </x:c>
      <x:c r="J394" s="18" t="n">
        <x:f aca="0"/>
        <x:v>6.5592233678</x:v>
      </x:c>
      <x:c r="K394" s="18" t="n">
        <x:f aca="0"/>
        <x:v>2.2989575699</x:v>
      </x:c>
      <x:c r="L394" s="22" t="n">
        <x:v>0.50231777493606</x:v>
      </x:c>
      <x:c r="M394" s="22" t="n">
        <x:v>0.44253322908522</x:v>
      </x:c>
      <x:c r="N394" s="22" t="n">
        <x:v>0.73364485981308</x:v>
      </x:c>
      <x:c r="O394" s="22" t="n">
        <x:v>0.81246335541207</x:v>
      </x:c>
      <x:c r="P394" s="23" t="n">
        <x:v>0.35611770219433</x:v>
      </x:c>
      <x:c r="Q394" s="23" t="n">
        <x:v>0.35611770219433</x:v>
      </x:c>
      <x:c r="R394" s="22" t="n">
        <x:v>0.3063881586505</x:v>
      </x:c>
      <x:c r="S394" s="22" t="n">
        <x:v>0.3063881586505</x:v>
      </x:c>
      <x:c r="T394" s="20" t="n">
        <x:v>1.48723765112844</x:v>
      </x:c>
      <x:c r="U394" s="18" t="n">
        <x:f aca="0"/>
        <x:v>1.4931</x:v>
      </x:c>
      <x:c r="V394" s="18" t="n">
        <x:f aca="0"/>
        <x:v>1.3144</x:v>
      </x:c>
      <x:c r="W394" s="76" t="n">
        <x:f>'2080回测'!$O$13*G394/$G$4+'2080回测'!$O$14*H394/$H$4+'2080回测'!$O$15*I394/$I$4+'2080回测'!$O$16*J394/$J$4+'2080回测'!$O$17*K394/$K$4</x:f>
        <x:v>1.1866743572419207</x:v>
      </x:c>
    </x:row>
    <x:row r="395" ht="13.800000190734863" hidden="0">
      <x:c r="A395" s="15" t="n">
        <x:v>44420</x:v>
      </x:c>
      <x:c r="B395" s="21" t="n">
        <x:v>109.02394106814</x:v>
      </x:c>
      <x:c r="C395" s="21" t="n">
        <x:v>74.631101021566</x:v>
      </x:c>
      <x:c r="D395" s="21" t="n">
        <x:v>90.076923076923</x:v>
      </x:c>
      <x:c r="E395" s="21" t="n">
        <x:v>123.88671875</x:v>
      </x:c>
      <x:c r="F395" s="17" t="n">
        <x:v>1.99404670979157</x:v>
      </x:c>
      <x:c r="G395" s="18" t="n">
        <x:f aca="0"/>
        <x:v>1.3162</x:v>
      </x:c>
      <x:c r="H395" s="18" t="n">
        <x:f aca="0"/>
        <x:v>2.3230518519</x:v>
      </x:c>
      <x:c r="I395" s="18" t="n">
        <x:f aca="0"/>
        <x:v>2534.85</x:v>
      </x:c>
      <x:c r="J395" s="18" t="n">
        <x:f aca="0"/>
        <x:v>6.5592233678</x:v>
      </x:c>
      <x:c r="K395" s="18" t="n">
        <x:f aca="0"/>
        <x:v>2.3171311475</x:v>
      </x:c>
      <x:c r="L395" s="22" t="n">
        <x:v>0.49544437340153</x:v>
      </x:c>
      <x:c r="M395" s="22" t="n">
        <x:v>0.43801581096343</x:v>
      </x:c>
      <x:c r="N395" s="22" t="n">
        <x:v>0.75413371675054</x:v>
      </x:c>
      <x:c r="O395" s="22" t="n">
        <x:v>0.83708853346826</x:v>
      </x:c>
      <x:c r="P395" s="23" t="n">
        <x:v>0.36624257481499</x:v>
      </x:c>
      <x:c r="Q395" s="23" t="n">
        <x:v>0.36624257481499</x:v>
      </x:c>
      <x:c r="R395" s="22" t="n">
        <x:v>0.32036681240689</x:v>
      </x:c>
      <x:c r="S395" s="22" t="n">
        <x:v>0.32036681240689</x:v>
      </x:c>
      <x:c r="T395" s="20" t="n">
        <x:v>1.492650870172315</x:v>
      </x:c>
      <x:c r="U395" s="18" t="n">
        <x:f aca="0"/>
        <x:v>1.4943</x:v>
      </x:c>
      <x:c r="V395" s="18" t="n">
        <x:f aca="0"/>
        <x:v>1.3298</x:v>
      </x:c>
      <x:c r="W395" s="76" t="n">
        <x:f>'2080回测'!$O$13*G395/$G$4+'2080回测'!$O$14*H395/$H$4+'2080回测'!$O$15*I395/$I$4+'2080回测'!$O$16*J395/$J$4+'2080回测'!$O$17*K395/$K$4</x:f>
        <x:v>1.1967189371013953</x:v>
      </x:c>
    </x:row>
    <x:row r="396" ht="13.800000190734863" hidden="0">
      <x:c r="A396" s="15" t="n">
        <x:v>44421</x:v>
      </x:c>
      <x:c r="B396" s="21" t="n">
        <x:v>106.99815837937</x:v>
      </x:c>
      <x:c r="C396" s="21" t="n">
        <x:v>69.977298524404</x:v>
      </x:c>
      <x:c r="D396" s="21" t="n">
        <x:v>93.538461538462</x:v>
      </x:c>
      <x:c r="E396" s="21" t="n">
        <x:v>119.853515625</x:v>
      </x:c>
      <x:c r="F396" s="17" t="n">
        <x:v>1.97591858516809</x:v>
      </x:c>
      <x:c r="G396" s="18" t="n">
        <x:f aca="0"/>
        <x:v>1.3153</x:v>
      </x:c>
      <x:c r="H396" s="18" t="n">
        <x:f aca="0"/>
        <x:v>2.3263407407</x:v>
      </x:c>
      <x:c r="I396" s="18" t="n">
        <x:f aca="0"/>
        <x:v>2542.89</x:v>
      </x:c>
      <x:c r="J396" s="18" t="n">
        <x:f aca="0"/>
        <x:v>6.5539843715</x:v>
      </x:c>
      <x:c r="K396" s="18" t="n">
        <x:f aca="0"/>
        <x:v>2.3040057859</x:v>
      </x:c>
      <x:c r="L396" s="22" t="n">
        <x:v>0.48481457800511</x:v>
      </x:c>
      <x:c r="M396" s="22" t="n">
        <x:v>0.43297715228911</x:v>
      </x:c>
      <x:c r="N396" s="22" t="n">
        <x:v>0.76779295470884</x:v>
      </x:c>
      <x:c r="O396" s="22" t="n">
        <x:v>0.8529190050207</x:v>
      </x:c>
      <x:c r="P396" s="23" t="n">
        <x:v>0.37551309647347</x:v>
      </x:c>
      <x:c r="Q396" s="23" t="n">
        <x:v>0.37551309647347</x:v>
      </x:c>
      <x:c r="R396" s="22" t="n">
        <x:v>0.32583853920391</x:v>
      </x:c>
      <x:c r="S396" s="22" t="n">
        <x:v>0.32583853920391</x:v>
      </x:c>
      <x:c r="T396" s="20" t="n">
        <x:v>1.4915981158709337</x:v>
      </x:c>
      <x:c r="U396" s="18" t="n">
        <x:f aca="0"/>
        <x:v>1.4938</x:v>
      </x:c>
      <x:c r="V396" s="18" t="n">
        <x:f aca="0"/>
        <x:v>1.3331</x:v>
      </x:c>
      <x:c r="W396" s="76" t="n">
        <x:f>'2080回测'!$O$13*G396/$G$4+'2080回测'!$O$14*H396/$H$4+'2080回测'!$O$15*I396/$I$4+'2080回测'!$O$16*J396/$J$4+'2080回测'!$O$17*K396/$K$4</x:f>
        <x:v>1.1964849891198706</x:v>
      </x:c>
    </x:row>
    <x:row r="397" ht="13.800000190734863" hidden="0">
      <x:c r="A397" s="15" t="n">
        <x:v>44424</x:v>
      </x:c>
      <x:c r="B397" s="21" t="n">
        <x:v>103.99017802333</x:v>
      </x:c>
      <x:c r="C397" s="21" t="n">
        <x:v>67.934165720772</x:v>
      </x:c>
      <x:c r="D397" s="21" t="n">
        <x:v>92.384615384615</x:v>
      </x:c>
      <x:c r="E397" s="21" t="n">
        <x:v>112.578125</x:v>
      </x:c>
      <x:c r="F397" s="17" t="n">
        <x:v>1.94221771032179</x:v>
      </x:c>
      <x:c r="G397" s="18" t="n">
        <x:f aca="0"/>
        <x:v>1.3249</x:v>
      </x:c>
      <x:c r="H397" s="18" t="n">
        <x:f aca="0"/>
        <x:v>2.3263407407</x:v>
      </x:c>
      <x:c r="I397" s="18" t="n">
        <x:f aca="0"/>
        <x:v>2555.26</x:v>
      </x:c>
      <x:c r="J397" s="18" t="n">
        <x:f aca="0"/>
        <x:v>6.5749403567</x:v>
      </x:c>
      <x:c r="K397" s="18" t="n">
        <x:f aca="0"/>
        <x:v>2.2939093539</x:v>
      </x:c>
      <x:c r="L397" s="22" t="n">
        <x:v>0.4781010230179</x:v>
      </x:c>
      <x:c r="M397" s="22" t="n">
        <x:v>0.43097906350447</x:v>
      </x:c>
      <x:c r="N397" s="22" t="n">
        <x:v>0.76479750778816</x:v>
      </x:c>
      <x:c r="O397" s="22" t="n">
        <x:v>0.858279587948</x:v>
      </x:c>
      <x:c r="P397" s="23" t="n">
        <x:v>0.37270910734677</x:v>
      </x:c>
      <x:c r="Q397" s="23" t="n">
        <x:v>0.37270910734677</x:v>
      </x:c>
      <x:c r="R397" s="22" t="n">
        <x:v>0.3276047650077</x:v>
      </x:c>
      <x:c r="S397" s="22" t="n">
        <x:v>0.3276047650077</x:v>
      </x:c>
      <x:c r="T397" s="20" t="n">
        <x:v>1.4834119975207751</x:v>
      </x:c>
      <x:c r="U397" s="18" t="n">
        <x:f aca="0"/>
        <x:v>1.4939</x:v>
      </x:c>
      <x:c r="V397" s="18" t="n">
        <x:f aca="0"/>
        <x:v>1.3455</x:v>
      </x:c>
      <x:c r="W397" s="76" t="n">
        <x:f>'2080回测'!$O$13*G397/$G$4+'2080回测'!$O$14*H397/$H$4+'2080回测'!$O$15*I397/$I$4+'2080回测'!$O$16*J397/$J$4+'2080回测'!$O$17*K397/$K$4</x:f>
        <x:v>1.1996517435175302</x:v>
      </x:c>
    </x:row>
    <x:row r="398" ht="13.800000190734863" hidden="0">
      <x:c r="A398" s="15" t="n">
        <x:v>44425</x:v>
      </x:c>
      <x:c r="B398" s="21" t="n">
        <x:v>98.710865561694</x:v>
      </x:c>
      <x:c r="C398" s="21" t="n">
        <x:v>62.712826333712</x:v>
      </x:c>
      <x:c r="D398" s="21" t="n">
        <x:v>85.923076923077</x:v>
      </x:c>
      <x:c r="E398" s="21" t="n">
        <x:v>109.1015625</x:v>
      </x:c>
      <x:c r="F398" s="17" t="n">
        <x:v>1.89112082829621</x:v>
      </x:c>
      <x:c r="G398" s="18" t="n">
        <x:f aca="0"/>
        <x:v>1.3075</x:v>
      </x:c>
      <x:c r="H398" s="18" t="n">
        <x:f aca="0"/>
        <x:v>2.2857777778</x:v>
      </x:c>
      <x:c r="I398" s="18" t="n">
        <x:f aca="0"/>
        <x:v>2522.56</x:v>
      </x:c>
      <x:c r="J398" s="18" t="n">
        <x:f aca="0"/>
        <x:v>6.5015944085</x:v>
      </x:c>
      <x:c r="K398" s="18" t="n">
        <x:f aca="0"/>
        <x:v>2.2555429122</x:v>
      </x:c>
      <x:c r="L398" s="22" t="n">
        <x:v>0.47482416879795</x:v>
      </x:c>
      <x:c r="M398" s="22" t="n">
        <x:v>0.42958908869777</x:v>
      </x:c>
      <x:c r="N398" s="22" t="n">
        <x:v>0.75664989216391</x:v>
      </x:c>
      <x:c r="O398" s="22" t="n">
        <x:v>0.84479437141179</x:v>
      </x:c>
      <x:c r="P398" s="23" t="n">
        <x:v>0.35945617710547</x:v>
      </x:c>
      <x:c r="Q398" s="23" t="n">
        <x:v>0.35945617710547</x:v>
      </x:c>
      <x:c r="R398" s="22" t="n">
        <x:v>0.32126305244192</x:v>
      </x:c>
      <x:c r="S398" s="22" t="n">
        <x:v>0.32126305244192</x:v>
      </x:c>
      <x:c r="T398" s="20" t="n">
        <x:v>1.4467845647952688</x:v>
      </x:c>
      <x:c r="U398" s="18" t="n">
        <x:f aca="0"/>
        <x:v>1.4943</x:v>
      </x:c>
      <x:c r="V398" s="18" t="n">
        <x:f aca="0"/>
        <x:v>1.3583</x:v>
      </x:c>
      <x:c r="W398" s="76" t="n">
        <x:f>'2080回测'!$O$13*G398/$G$4+'2080回测'!$O$14*H398/$H$4+'2080回测'!$O$15*I398/$I$4+'2080回测'!$O$16*J398/$J$4+'2080回测'!$O$17*K398/$K$4</x:f>
        <x:v>1.1820358016907135</x:v>
      </x:c>
    </x:row>
    <x:row r="399" ht="13.800000190734863" hidden="0">
      <x:c r="A399" s="15" t="n">
        <x:v>44426</x:v>
      </x:c>
      <x:c r="B399" s="21" t="n">
        <x:v>98.895027624309</x:v>
      </x:c>
      <x:c r="C399" s="21" t="n">
        <x:v>63.734392735528</x:v>
      </x:c>
      <x:c r="D399" s="21" t="n">
        <x:v>86.461538461538</x:v>
      </x:c>
      <x:c r="E399" s="21" t="n">
        <x:v>113.3984375</x:v>
      </x:c>
      <x:c r="F399" s="17" t="n">
        <x:v>1.90622349080344</x:v>
      </x:c>
      <x:c r="G399" s="18" t="n">
        <x:f aca="0"/>
        <x:v>1.3133</x:v>
      </x:c>
      <x:c r="H399" s="18" t="n">
        <x:f aca="0"/>
        <x:v>2.3000296296</x:v>
      </x:c>
      <x:c r="I399" s="18" t="n">
        <x:f aca="0"/>
        <x:v>2544.4</x:v>
      </x:c>
      <x:c r="J399" s="18" t="n">
        <x:f aca="0"/>
        <x:v>6.5435063789</x:v>
      </x:c>
      <x:c r="K399" s="18" t="n">
        <x:f aca="0"/>
        <x:v>2.2646297011</x:v>
      </x:c>
      <x:c r="L399" s="22" t="n">
        <x:v>0.44253516624041</x:v>
      </x:c>
      <x:c r="M399" s="22" t="n">
        <x:v>0.39961775692816</x:v>
      </x:c>
      <x:c r="N399" s="22" t="n">
        <x:v>0.72118380062305</x:v>
      </x:c>
      <x:c r="O399" s="22" t="n">
        <x:v>0.80157467127589</x:v>
      </x:c>
      <x:c r="P399" s="23" t="n">
        <x:v>0.32207461317366</x:v>
      </x:c>
      <x:c r="Q399" s="23" t="n">
        <x:v>0.32207461317366</x:v>
      </x:c>
      <x:c r="R399" s="22" t="n">
        <x:v>0.28260794847366</x:v>
      </x:c>
      <x:c r="S399" s="22" t="n">
        <x:v>0.28260794847366</x:v>
      </x:c>
      <x:c r="T399" s="20" t="n">
        <x:v>1.4583865340870787</x:v>
      </x:c>
      <x:c r="U399" s="18" t="n">
        <x:f aca="0"/>
        <x:v>1.4957</x:v>
      </x:c>
      <x:c r="V399" s="18" t="n">
        <x:f aca="0"/>
        <x:v>1.3567</x:v>
      </x:c>
      <x:c r="W399" s="76" t="n">
        <x:f>'2080回测'!$O$13*G399/$G$4+'2080回测'!$O$14*H399/$H$4+'2080回测'!$O$15*I399/$I$4+'2080回测'!$O$16*J399/$J$4+'2080回测'!$O$17*K399/$K$4</x:f>
        <x:v>1.188831239226642</x:v>
      </x:c>
    </x:row>
    <x:row r="400" ht="13.800000190734863" hidden="0">
      <x:c r="A400" s="15" t="n">
        <x:v>44427</x:v>
      </x:c>
      <x:c r="B400" s="21" t="n">
        <x:v>102.02578268877</x:v>
      </x:c>
      <x:c r="C400" s="21" t="n">
        <x:v>67.480136208854</x:v>
      </x:c>
      <x:c r="D400" s="21" t="n">
        <x:v>83</x:v>
      </x:c>
      <x:c r="E400" s="21" t="n">
        <x:v>121.2890625</x:v>
      </x:c>
      <x:c r="F400" s="17" t="n">
        <x:v>1.93448745349406</x:v>
      </x:c>
      <x:c r="G400" s="18" t="n">
        <x:f aca="0"/>
        <x:v>1.2999</x:v>
      </x:c>
      <x:c r="H400" s="18" t="n">
        <x:f aca="0"/>
        <x:v>2.2879703704</x:v>
      </x:c>
      <x:c r="I400" s="18" t="n">
        <x:f aca="0"/>
        <x:v>2518.52</x:v>
      </x:c>
      <x:c r="J400" s="18" t="n">
        <x:f aca="0"/>
        <x:v>6.5068334048</x:v>
      </x:c>
      <x:c r="K400" s="18" t="n">
        <x:f aca="0"/>
        <x:v>2.2616007715</x:v>
      </x:c>
      <x:c r="L400" s="22" t="n">
        <x:v>0.46035805626598</x:v>
      </x:c>
      <x:c r="M400" s="22" t="n">
        <x:v>0.4161237077578</x:v>
      </x:c>
      <x:c r="N400" s="22" t="n">
        <x:v>0.72417924754373</x:v>
      </x:c>
      <x:c r="O400" s="22" t="n">
        <x:v>0.81355222389514</x:v>
      </x:c>
      <x:c r="P400" s="23" t="n">
        <x:v>0.33023921359906</x:v>
      </x:c>
      <x:c r="Q400" s="23" t="n">
        <x:v>0.33023921359906</x:v>
      </x:c>
      <x:c r="R400" s="22" t="n">
        <x:v>0.29620030501793</x:v>
      </x:c>
      <x:c r="S400" s="22" t="n">
        <x:v>0.29620030501793</x:v>
      </x:c>
      <x:c r="T400" s="20" t="n">
        <x:v>1.4582101728611112</x:v>
      </x:c>
      <x:c r="U400" s="18" t="n">
        <x:f aca="0"/>
        <x:v>1.4965</x:v>
      </x:c>
      <x:c r="V400" s="18" t="n">
        <x:f aca="0"/>
        <x:v>1.3518</x:v>
      </x:c>
      <x:c r="W400" s="76" t="n">
        <x:f>'2080回测'!$O$13*G400/$G$4+'2080回测'!$O$14*H400/$H$4+'2080回测'!$O$15*I400/$I$4+'2080回测'!$O$16*J400/$J$4+'2080回测'!$O$17*K400/$K$4</x:f>
        <x:v>1.1805618589994673</x:v>
      </x:c>
    </x:row>
    <x:row r="401" ht="13.800000190734863" hidden="0">
      <x:c r="A401" s="15" t="n">
        <x:v>44428</x:v>
      </x:c>
      <x:c r="B401" s="21" t="n">
        <x:v>101.78023327195</x:v>
      </x:c>
      <x:c r="C401" s="21" t="n">
        <x:v>67.253121452894</x:v>
      </x:c>
      <x:c r="D401" s="21" t="n">
        <x:v>85.230769230769</x:v>
      </x:c>
      <x:c r="E401" s="21" t="n">
        <x:v>123.6328125</x:v>
      </x:c>
      <x:c r="F401" s="17" t="n">
        <x:v>1.94474234113903</x:v>
      </x:c>
      <x:c r="G401" s="18" t="n">
        <x:f aca="0"/>
        <x:v>1.302</x:v>
      </x:c>
      <x:c r="H401" s="18" t="n">
        <x:f aca="0"/>
        <x:v>2.2912592593</x:v>
      </x:c>
      <x:c r="I401" s="18" t="n">
        <x:f aca="0"/>
        <x:v>2500.61</x:v>
      </x:c>
      <x:c r="J401" s="18" t="n">
        <x:f aca="0"/>
        <x:v>6.5749403567</x:v>
      </x:c>
      <x:c r="K401" s="18" t="n">
        <x:f aca="0"/>
        <x:v>2.2454464802</x:v>
      </x:c>
      <x:c r="L401" s="22" t="n">
        <x:v>0.45356457800511</x:v>
      </x:c>
      <x:c r="M401" s="22" t="n">
        <x:v>0.40630701068543</x:v>
      </x:c>
      <x:c r="N401" s="22" t="n">
        <x:v>0.72429906542056</x:v>
      </x:c>
      <x:c r="O401" s="22" t="n">
        <x:v>0.81254711459145</x:v>
      </x:c>
      <x:c r="P401" s="23" t="n">
        <x:v>0.34160740559648</x:v>
      </x:c>
      <x:c r="Q401" s="23" t="n">
        <x:v>0.34160740559648</x:v>
      </x:c>
      <x:c r="R401" s="22" t="n">
        <x:v>0.29287440149669</x:v>
      </x:c>
      <x:c r="S401" s="22" t="n">
        <x:v>0.29287440149669</x:v>
      </x:c>
      <x:c r="T401" s="20" t="n">
        <x:v>1.451628100958775</x:v>
      </x:c>
      <x:c r="U401" s="18" t="n">
        <x:f aca="0"/>
        <x:v>1.4962</x:v>
      </x:c>
      <x:c r="V401" s="18" t="n">
        <x:f aca="0"/>
        <x:v>1.3573</x:v>
      </x:c>
      <x:c r="W401" s="76" t="n">
        <x:f>'2080回测'!$O$13*G401/$G$4+'2080回测'!$O$14*H401/$H$4+'2080回测'!$O$15*I401/$I$4+'2080回测'!$O$16*J401/$J$4+'2080回测'!$O$17*K401/$K$4</x:f>
        <x:v>1.1807463625869212</x:v>
      </x:c>
    </x:row>
    <x:row r="402" ht="13.800000190734863" hidden="0">
      <x:c r="A402" s="15" t="n">
        <x:v>44431</x:v>
      </x:c>
      <x:c r="B402" s="21" t="n">
        <x:v>106.0773480663</x:v>
      </x:c>
      <x:c r="C402" s="21" t="n">
        <x:v>72.758229284904</x:v>
      </x:c>
      <x:c r="D402" s="21" t="n">
        <x:v>89.615384615385</x:v>
      </x:c>
      <x:c r="E402" s="21" t="n">
        <x:v>128.525390625</x:v>
      </x:c>
      <x:c r="F402" s="17" t="n">
        <x:v>1.99244088147897</x:v>
      </x:c>
      <x:c r="G402" s="18" t="n">
        <x:f aca="0"/>
        <x:v>1.3122</x:v>
      </x:c>
      <x:c r="H402" s="18" t="n">
        <x:f aca="0"/>
        <x:v>2.3153777778</x:v>
      </x:c>
      <x:c r="I402" s="18" t="n">
        <x:f aca="0"/>
        <x:v>2575.66</x:v>
      </x:c>
      <x:c r="J402" s="18" t="n">
        <x:f aca="0"/>
        <x:v>6.6954372716</x:v>
      </x:c>
      <x:c r="K402" s="18" t="n">
        <x:f aca="0"/>
        <x:v>2.2737164899</x:v>
      </x:c>
      <x:c r="L402" s="22" t="n">
        <x:v>0.42846867007673</x:v>
      </x:c>
      <x:c r="M402" s="22" t="n">
        <x:v>0.38493614803232</x:v>
      </x:c>
      <x:c r="N402" s="22" t="n">
        <x:v>0.72465851905104</x:v>
      </x:c>
      <x:c r="O402" s="22" t="n">
        <x:v>0.80978306398701</x:v>
      </x:c>
      <x:c r="P402" s="23" t="n">
        <x:v>0.34135384144481</x:v>
      </x:c>
      <x:c r="Q402" s="23" t="n">
        <x:v>0.34135384144481</x:v>
      </x:c>
      <x:c r="R402" s="22" t="n">
        <x:v>0.29123536181674</x:v>
      </x:c>
      <x:c r="S402" s="22" t="n">
        <x:v>0.29123536181674</x:v>
      </x:c>
      <x:c r="T402" s="20" t="n">
        <x:v>1.4794019651883539</x:v>
      </x:c>
      <x:c r="U402" s="18" t="n">
        <x:f aca="0"/>
        <x:v>1.4961</x:v>
      </x:c>
      <x:c r="V402" s="18" t="n">
        <x:f aca="0"/>
        <x:v>1.3546</x:v>
      </x:c>
      <x:c r="W402" s="76" t="n">
        <x:f>'2080回测'!$O$13*G402/$G$4+'2080回测'!$O$14*H402/$H$4+'2080回测'!$O$15*I402/$I$4+'2080回测'!$O$16*J402/$J$4+'2080回测'!$O$17*K402/$K$4</x:f>
        <x:v>1.1967548083340087</x:v>
      </x:c>
    </x:row>
    <x:row r="403" ht="13.800000190734863" hidden="0">
      <x:c r="A403" s="15" t="n">
        <x:v>44432</x:v>
      </x:c>
      <x:c r="B403" s="21" t="n">
        <x:v>108.28729281768</x:v>
      </x:c>
      <x:c r="C403" s="21" t="n">
        <x:v>75.198637911464</x:v>
      </x:c>
      <x:c r="D403" s="21" t="n">
        <x:v>92.384615384615</x:v>
      </x:c>
      <x:c r="E403" s="21" t="n">
        <x:v>131.513671875</x:v>
      </x:c>
      <x:c r="F403" s="17" t="n">
        <x:v>2.0184605449719</x:v>
      </x:c>
      <x:c r="G403" s="18" t="n">
        <x:f aca="0"/>
        <x:v>1.3188</x:v>
      </x:c>
      <x:c r="H403" s="18" t="n">
        <x:f aca="0"/>
        <x:v>2.3340148148</x:v>
      </x:c>
      <x:c r="I403" s="18" t="n">
        <x:f aca="0"/>
        <x:v>2584.02</x:v>
      </x:c>
      <x:c r="J403" s="18" t="n">
        <x:f aca="0"/>
        <x:v>6.6797202827</x:v>
      </x:c>
      <x:c r="K403" s="18" t="n">
        <x:f aca="0"/>
        <x:v>2.2787647059</x:v>
      </x:c>
      <x:c r="L403" s="22" t="n">
        <x:v>0.45260549872123</x:v>
      </x:c>
      <x:c r="M403" s="22" t="n">
        <x:v>0.40083398488402</x:v>
      </x:c>
      <x:c r="N403" s="22" t="n">
        <x:v>0.73831775700935</x:v>
      </x:c>
      <x:c r="O403" s="22" t="n">
        <x:v>0.83348689176455</x:v>
      </x:c>
      <x:c r="P403" s="23" t="n">
        <x:v>0.37462068214792</x:v>
      </x:c>
      <x:c r="Q403" s="23" t="n">
        <x:v>0.37462068214792</x:v>
      </x:c>
      <x:c r="R403" s="22" t="n">
        <x:v>0.33036511241592</x:v>
      </x:c>
      <x:c r="S403" s="22" t="n">
        <x:v>0.33036511241592</x:v>
      </x:c>
      <x:c r="T403" s="20" t="n">
        <x:v>1.4935683919777663</x:v>
      </x:c>
      <x:c r="U403" s="18" t="n">
        <x:f aca="0"/>
        <x:v>1.4965</x:v>
      </x:c>
      <x:c r="V403" s="18" t="n">
        <x:f aca="0"/>
        <x:v>1.3648</x:v>
      </x:c>
      <x:c r="W403" s="76" t="n">
        <x:f>'2080回测'!$O$13*G403/$G$4+'2080回测'!$O$14*H403/$H$4+'2080回测'!$O$15*I403/$I$4+'2080回测'!$O$16*J403/$J$4+'2080回测'!$O$17*K403/$K$4</x:f>
        <x:v>1.202133335554438</x:v>
      </x:c>
    </x:row>
    <x:row r="404" ht="13.800000190734863" hidden="0">
      <x:c r="A404" s="15" t="n">
        <x:v>44433</x:v>
      </x:c>
      <x:c r="B404" s="21" t="n">
        <x:v>108.5942295887</x:v>
      </x:c>
      <x:c r="C404" s="21" t="n">
        <x:v>74.517593643587</x:v>
      </x:c>
      <x:c r="D404" s="21" t="n">
        <x:v>97.923076923077</x:v>
      </x:c>
      <x:c r="E404" s="21" t="n">
        <x:v>128.876953125</x:v>
      </x:c>
      <x:c r="F404" s="17" t="n">
        <x:v>2.02477963320091</x:v>
      </x:c>
      <x:c r="G404" s="18" t="n">
        <x:f aca="0"/>
        <x:v>1.3263</x:v>
      </x:c>
      <x:c r="H404" s="18" t="n">
        <x:f aca="0"/>
        <x:v>2.3614222222</x:v>
      </x:c>
      <x:c r="I404" s="18" t="n">
        <x:f aca="0"/>
        <x:v>2619.04</x:v>
      </x:c>
      <x:c r="J404" s="18" t="n">
        <x:f aca="0"/>
        <x:v>6.7006762679</x:v>
      </x:c>
      <x:c r="K404" s="18" t="n">
        <x:f aca="0"/>
        <x:v>2.2959286403</x:v>
      </x:c>
      <x:c r="L404" s="22" t="n">
        <x:v>0.4704283887468</x:v>
      </x:c>
      <x:c r="M404" s="22" t="n">
        <x:v>0.41725306228825</x:v>
      </x:c>
      <x:c r="N404" s="22" t="n">
        <x:v>0.75808770668584</x:v>
      </x:c>
      <x:c r="O404" s="22" t="n">
        <x:v>0.85978725194212</x:v>
      </x:c>
      <x:c r="P404" s="23" t="n">
        <x:v>0.38585009285916</x:v>
      </x:c>
      <x:c r="Q404" s="23" t="n">
        <x:v>0.38585009285916</x:v>
      </x:c>
      <x:c r="R404" s="22" t="n">
        <x:v>0.3356452702204</x:v>
      </x:c>
      <x:c r="S404" s="22" t="n">
        <x:v>0.3356452702204</x:v>
      </x:c>
      <x:c r="T404" s="20" t="n">
        <x:v>1.5062293909408488</x:v>
      </x:c>
      <x:c r="U404" s="18" t="n">
        <x:f aca="0"/>
        <x:v>1.497</x:v>
      </x:c>
      <x:c r="V404" s="18" t="n">
        <x:f aca="0"/>
        <x:v>1.3575</x:v>
      </x:c>
      <x:c r="W404" s="76" t="n">
        <x:f>'2080回测'!$O$13*G404/$G$4+'2080回测'!$O$14*H404/$H$4+'2080回测'!$O$15*I404/$I$4+'2080回测'!$O$16*J404/$J$4+'2080回测'!$O$17*K404/$K$4</x:f>
        <x:v>1.212501401409938</x:v>
      </x:c>
    </x:row>
    <x:row r="405" ht="13.800000190734863" hidden="0">
      <x:c r="A405" s="15" t="n">
        <x:v>44434</x:v>
      </x:c>
      <x:c r="B405" s="21" t="n">
        <x:v>105.77041129527</x:v>
      </x:c>
      <x:c r="C405" s="21" t="n">
        <x:v>70.99886492622</x:v>
      </x:c>
      <x:c r="D405" s="21" t="n">
        <x:v>97.769230769231</x:v>
      </x:c>
      <x:c r="E405" s="21" t="n">
        <x:v>126.220703125</x:v>
      </x:c>
      <x:c r="F405" s="17" t="n">
        <x:v>2.0018980252893</x:v>
      </x:c>
      <x:c r="G405" s="18" t="n">
        <x:f aca="0"/>
        <x:v>1.3363</x:v>
      </x:c>
      <x:c r="H405" s="18" t="n">
        <x:f aca="0"/>
        <x:v>2.3701925926</x:v>
      </x:c>
      <x:c r="I405" s="18" t="n">
        <x:f aca="0"/>
        <x:v>2605.7</x:v>
      </x:c>
      <x:c r="J405" s="18" t="n">
        <x:f aca="0"/>
        <x:v>6.7006762679</x:v>
      </x:c>
      <x:c r="K405" s="18" t="n">
        <x:f aca="0"/>
        <x:v>2.2868418515</x:v>
      </x:c>
      <x:c r="L405" s="22" t="n">
        <x:v>0.47178708439898</x:v>
      </x:c>
      <x:c r="M405" s="22" t="n">
        <x:v>0.42124923985753</x:v>
      </x:c>
      <x:c r="N405" s="22" t="n">
        <x:v>0.78217109992811</x:v>
      </x:c>
      <x:c r="O405" s="22" t="n">
        <x:v>0.88784655334327</x:v>
      </x:c>
      <x:c r="P405" s="23" t="n">
        <x:v>0.39564949588048</x:v>
      </x:c>
      <x:c r="Q405" s="23" t="n">
        <x:v>0.39564949588048</x:v>
      </x:c>
      <x:c r="R405" s="22" t="n">
        <x:v>0.34774107911897</x:v>
      </x:c>
      <x:c r="S405" s="22" t="n">
        <x:v>0.34774107911897</x:v>
      </x:c>
      <x:c r="T405" s="20" t="n">
        <x:v>1.492881954359715</x:v>
      </x:c>
      <x:c r="U405" s="18" t="n">
        <x:f aca="0"/>
        <x:v>1.4954</x:v>
      </x:c>
      <x:c r="V405" s="18" t="n">
        <x:f aca="0"/>
        <x:v>1.3531</x:v>
      </x:c>
      <x:c r="W405" s="76" t="n">
        <x:f>'2080回测'!$O$13*G405/$G$4+'2080回测'!$O$14*H405/$H$4+'2080回测'!$O$15*I405/$I$4+'2080回测'!$O$16*J405/$J$4+'2080回测'!$O$17*K405/$K$4</x:f>
        <x:v>1.2151494260977471</x:v>
      </x:c>
    </x:row>
    <x:row r="406" ht="13.800000190734863" hidden="0">
      <x:c r="A406" s="15" t="n">
        <x:v>44435</x:v>
      </x:c>
      <x:c r="B406" s="21" t="n">
        <x:v>106.0773480663</x:v>
      </x:c>
      <x:c r="C406" s="21" t="n">
        <x:v>71.906923950057</x:v>
      </x:c>
      <x:c r="D406" s="21" t="n">
        <x:v>107.76923076923</x:v>
      </x:c>
      <x:c r="E406" s="21" t="n">
        <x:v>132.421875</x:v>
      </x:c>
      <x:c r="F406" s="17" t="n">
        <x:v>2.04543844446397</x:v>
      </x:c>
      <x:c r="G406" s="18" t="n">
        <x:f aca="0"/>
        <x:v>1.3497</x:v>
      </x:c>
      <x:c r="H406" s="18" t="n">
        <x:f aca="0"/>
        <x:v>2.3855407407</x:v>
      </x:c>
      <x:c r="I406" s="18" t="n">
        <x:f aca="0"/>
        <x:v>2600.12</x:v>
      </x:c>
      <x:c r="J406" s="18" t="n">
        <x:f aca="0"/>
        <x:v>6.6901982753</x:v>
      </x:c>
      <x:c r="K406" s="18" t="n">
        <x:f aca="0"/>
        <x:v>2.3100636451</x:v>
      </x:c>
      <x:c r="L406" s="22" t="n">
        <x:v>0.4440537084399</x:v>
      </x:c>
      <x:c r="M406" s="22" t="n">
        <x:v>0.39805403527061</x:v>
      </x:c>
      <x:c r="N406" s="22" t="n">
        <x:v>0.78265037143542</x:v>
      </x:c>
      <x:c r="O406" s="22" t="n">
        <x:v>0.88248597041597</x:v>
      </x:c>
      <x:c r="P406" s="23" t="n">
        <x:v>0.37766889472363</x:v>
      </x:c>
      <x:c r="Q406" s="23" t="n">
        <x:v>0.37766889472363</x:v>
      </x:c>
      <x:c r="R406" s="22" t="n">
        <x:v>0.34023687993428</x:v>
      </x:c>
      <x:c r="S406" s="22" t="n">
        <x:v>0.34023687993428</x:v>
      </x:c>
      <x:c r="T406" s="20" t="n">
        <x:v>1.5016977960289761</x:v>
      </x:c>
      <x:c r="U406" s="18" t="n">
        <x:f aca="0"/>
        <x:v>1.4959</x:v>
      </x:c>
      <x:c r="V406" s="18" t="n">
        <x:f aca="0"/>
        <x:v>1.3641</x:v>
      </x:c>
      <x:c r="W406" s="76" t="n">
        <x:f>'2080回测'!$O$13*G406/$G$4+'2080回测'!$O$14*H406/$H$4+'2080回测'!$O$15*I406/$I$4+'2080回测'!$O$16*J406/$J$4+'2080回测'!$O$17*K406/$K$4</x:f>
        <x:v>1.2223618502573157</x:v>
      </x:c>
    </x:row>
    <x:row r="407" ht="13.800000190734863" hidden="0">
      <x:c r="A407" s="15" t="n">
        <x:v>44438</x:v>
      </x:c>
      <x:c r="B407" s="21" t="n">
        <x:v>105.58624923266</x:v>
      </x:c>
      <x:c r="C407" s="21" t="n">
        <x:v>71.679909194098</x:v>
      </x:c>
      <x:c r="D407" s="21" t="n">
        <x:v>114.76923076923</x:v>
      </x:c>
      <x:c r="E407" s="21" t="n">
        <x:v>137.421875</x:v>
      </x:c>
      <x:c r="F407" s="17" t="n">
        <x:v>2.07364316048997</x:v>
      </x:c>
      <x:c r="G407" s="18" t="n">
        <x:f aca="0"/>
        <x:v>1.3542</x:v>
      </x:c>
      <x:c r="H407" s="18" t="n">
        <x:f aca="0"/>
        <x:v>2.3986962963</x:v>
      </x:c>
      <x:c r="I407" s="18" t="n">
        <x:f aca="0"/>
        <x:v>2635.92</x:v>
      </x:c>
      <x:c r="J407" s="18" t="n">
        <x:f aca="0"/>
        <x:v>6.7478272346</x:v>
      </x:c>
      <x:c r="K407" s="18" t="n">
        <x:f aca="0"/>
        <x:v>2.3272275796</x:v>
      </x:c>
      <x:c r="L407" s="22" t="n">
        <x:v>0.4528452685422</x:v>
      </x:c>
      <x:c r="M407" s="22" t="n">
        <x:v>0.40778385891756</x:v>
      </x:c>
      <x:c r="N407" s="22" t="n">
        <x:v>0.8045770428948</x:v>
      </x:c>
      <x:c r="O407" s="22" t="n">
        <x:v>0.91213669491345</x:v>
      </x:c>
      <x:c r="P407" s="23" t="n">
        <x:v>0.37956396162911</x:v>
      </x:c>
      <x:c r="Q407" s="23" t="n">
        <x:v>0.37956396162911</x:v>
      </x:c>
      <x:c r="R407" s="22" t="n">
        <x:v>0.33855578985279</x:v>
      </x:c>
      <x:c r="S407" s="22" t="n">
        <x:v>0.33855578985279</x:v>
      </x:c>
      <x:c r="T407" s="20" t="n">
        <x:v>1.5090111797368126</x:v>
      </x:c>
      <x:c r="U407" s="18" t="n">
        <x:f aca="0"/>
        <x:v>1.4966</x:v>
      </x:c>
      <x:c r="V407" s="18" t="n">
        <x:f aca="0"/>
        <x:v>1.3684</x:v>
      </x:c>
      <x:c r="W407" s="76" t="n">
        <x:f>'2080回测'!$O$13*G407/$G$4+'2080回测'!$O$14*H407/$H$4+'2080回测'!$O$15*I407/$I$4+'2080回测'!$O$16*J407/$J$4+'2080回测'!$O$17*K407/$K$4</x:f>
        <x:v>1.2304241170343462</x:v>
      </x:c>
    </x:row>
    <x:row r="408" ht="13.800000190734863" hidden="0">
      <x:c r="A408" s="15" t="n">
        <x:v>44439</x:v>
      </x:c>
      <x:c r="B408" s="21" t="n">
        <x:v>103.06936771025</x:v>
      </x:c>
      <x:c r="C408" s="21" t="n">
        <x:v>68.38819523269</x:v>
      </x:c>
      <x:c r="D408" s="21" t="n">
        <x:v>120.38461538462</x:v>
      </x:c>
      <x:c r="E408" s="21" t="n">
        <x:v>134.013671875</x:v>
      </x:c>
      <x:c r="F408" s="17" t="n">
        <x:v>2.0646396255064</x:v>
      </x:c>
      <x:c r="G408" s="18" t="n">
        <x:f aca="0"/>
        <x:v>1.3865</x:v>
      </x:c>
      <x:c r="H408" s="18" t="n">
        <x:f aca="0"/>
        <x:v>2.4469333333</x:v>
      </x:c>
      <x:c r="I408" s="18" t="n">
        <x:f aca="0"/>
        <x:v>2666.42</x:v>
      </x:c>
      <x:c r="J408" s="18" t="n">
        <x:f aca="0"/>
        <x:v>6.8526071606</x:v>
      </x:c>
      <x:c r="K408" s="18" t="n">
        <x:f aca="0"/>
        <x:v>2.379729026</x:v>
      </x:c>
      <x:c r="L408" s="22" t="n">
        <x:v>0.451726342711</x:v>
      </x:c>
      <x:c r="M408" s="22" t="n">
        <x:v>0.40830509947007</x:v>
      </x:c>
      <x:c r="N408" s="22" t="n">
        <x:v>0.81595974119339</x:v>
      </x:c>
      <x:c r="O408" s="22" t="n">
        <x:v>0.93307647216372</x:v>
      </x:c>
      <x:c r="P408" s="23" t="n">
        <x:v>0.38812638617375</x:v>
      </x:c>
      <x:c r="Q408" s="23" t="n">
        <x:v>0.38812638617375</x:v>
      </x:c>
      <x:c r="R408" s="22" t="n">
        <x:v>0.34338450500441</x:v>
      </x:c>
      <x:c r="S408" s="22" t="n">
        <x:v>0.34338450500441</x:v>
      </x:c>
      <x:c r="T408" s="20" t="n">
        <x:v>1.5094874404088099</x:v>
      </x:c>
      <x:c r="U408" s="18" t="n">
        <x:f aca="0"/>
        <x:v>1.4969</x:v>
      </x:c>
      <x:c r="V408" s="18" t="n">
        <x:f aca="0"/>
        <x:v>1.3687</x:v>
      </x:c>
      <x:c r="W408" s="76" t="n">
        <x:f>'2080回测'!$O$13*G408/$G$4+'2080回测'!$O$14*H408/$H$4+'2080回测'!$O$15*I408/$I$4+'2080回测'!$O$16*J408/$J$4+'2080回测'!$O$17*K408/$K$4</x:f>
        <x:v>1.2548723370349997</x:v>
      </x:c>
    </x:row>
    <x:row r="409" ht="13.800000190734863" hidden="0">
      <x:c r="A409" s="15" t="n">
        <x:v>44440</x:v>
      </x:c>
      <x:c r="B409" s="21" t="n">
        <x:v>100.06138735421</x:v>
      </x:c>
      <x:c r="C409" s="21" t="n">
        <x:v>65.153234960272</x:v>
      </x:c>
      <x:c r="D409" s="21" t="n">
        <x:v>110.53846153846</x:v>
      </x:c>
      <x:c r="E409" s="21" t="n">
        <x:v>126.50390625</x:v>
      </x:c>
      <x:c r="F409" s="17" t="n">
        <x:v>2.00564247525736</x:v>
      </x:c>
      <x:c r="G409" s="18" t="n">
        <x:f aca="0"/>
        <x:v>1.3877</x:v>
      </x:c>
      <x:c r="H409" s="18" t="n">
        <x:f aca="0"/>
        <x:v>2.4370666667</x:v>
      </x:c>
      <x:c r="I409" s="18" t="n">
        <x:f aca="0"/>
        <x:v>2679.56</x:v>
      </x:c>
      <x:c r="J409" s="18" t="n">
        <x:f aca="0"/>
        <x:v>6.8997581273</x:v>
      </x:c>
      <x:c r="K409" s="18" t="n">
        <x:f aca="0"/>
        <x:v>2.3666036644</x:v>
      </x:c>
      <x:c r="L409" s="22" t="n">
        <x:v>0.45084718670077</x:v>
      </x:c>
      <x:c r="M409" s="22" t="n">
        <x:v>0.40387455477369</x:v>
      </x:c>
      <x:c r="N409" s="22" t="n">
        <x:v>0.82231008866523</x:v>
      </x:c>
      <x:c r="O409" s="22" t="n">
        <x:v>0.94371387891611</x:v>
      </x:c>
      <x:c r="P409" s="23" t="n">
        <x:v>0.38824786919711</x:v>
      </x:c>
      <x:c r="Q409" s="23" t="n">
        <x:v>0.38824786919711</x:v>
      </x:c>
      <x:c r="R409" s="22" t="n">
        <x:v>0.33932903791023</x:v>
      </x:c>
      <x:c r="S409" s="22" t="n">
        <x:v>0.33932903791023</x:v>
      </x:c>
      <x:c r="T409" s="20" t="n">
        <x:v>1.4955058357470887</x:v>
      </x:c>
      <x:c r="U409" s="18" t="n">
        <x:f aca="0"/>
        <x:v>1.4981</x:v>
      </x:c>
      <x:c r="V409" s="18" t="n">
        <x:f aca="0"/>
        <x:v>1.3678</x:v>
      </x:c>
      <x:c r="W409" s="76" t="n">
        <x:f>'2080回测'!$O$13*G409/$G$4+'2080回测'!$O$14*H409/$H$4+'2080回测'!$O$15*I409/$I$4+'2080回测'!$O$16*J409/$J$4+'2080回测'!$O$17*K409/$K$4</x:f>
        <x:v>1.2545160677720941</x:v>
      </x:c>
    </x:row>
    <x:row r="410" ht="13.800000190734863" hidden="0">
      <x:c r="A410" s="15" t="n">
        <x:v>44441</x:v>
      </x:c>
      <x:c r="B410" s="21" t="n">
        <x:v>100.55248618785</x:v>
      </x:c>
      <x:c r="C410" s="21" t="n">
        <x:v>63.904653802497</x:v>
      </x:c>
      <x:c r="D410" s="21" t="n">
        <x:v>122.76923076923</x:v>
      </x:c>
      <x:c r="E410" s="21" t="n">
        <x:v>124.6875</x:v>
      </x:c>
      <x:c r="F410" s="17" t="n">
        <x:v>2.02978467689894</x:v>
      </x:c>
      <x:c r="G410" s="18" t="n">
        <x:f aca="0"/>
        <x:v>1.4119</x:v>
      </x:c>
      <x:c r="H410" s="18" t="n">
        <x:f aca="0"/>
        <x:v>2.4743407407</x:v>
      </x:c>
      <x:c r="I410" s="18" t="n">
        <x:f aca="0"/>
        <x:v>2730.56</x:v>
      </x:c>
      <x:c r="J410" s="18" t="n">
        <x:f aca="0"/>
        <x:v>6.9521480903</x:v>
      </x:c>
      <x:c r="K410" s="18" t="n">
        <x:f aca="0"/>
        <x:v>2.4009315333</x:v>
      </x:c>
      <x:c r="L410" s="22" t="n">
        <x:v>0.46283567774936</x:v>
      </x:c>
      <x:c r="M410" s="22" t="n">
        <x:v>0.41412561897316</x:v>
      </x:c>
      <x:c r="N410" s="22" t="n">
        <x:v>0.80936975796789</x:v>
      </x:c>
      <x:c r="O410" s="22" t="n">
        <x:v>0.91188541760682</x:v>
      </x:c>
      <x:c r="P410" s="23" t="n">
        <x:v>0.3664144257812</x:v>
      </x:c>
      <x:c r="Q410" s="23" t="n">
        <x:v>0.3664144257812</x:v>
      </x:c>
      <x:c r="R410" s="22" t="n">
        <x:v>0.31650068105854</x:v>
      </x:c>
      <x:c r="S410" s="22" t="n">
        <x:v>0.31650068105854</x:v>
      </x:c>
      <x:c r="T410" s="20" t="n">
        <x:v>1.5133603649423026</x:v>
      </x:c>
      <x:c r="U410" s="18" t="n">
        <x:f aca="0"/>
        <x:v>1.4981</x:v>
      </x:c>
      <x:c r="V410" s="18" t="n">
        <x:f aca="0"/>
        <x:v>1.3676</x:v>
      </x:c>
      <x:c r="W410" s="76" t="n">
        <x:f>'2080回测'!$O$13*G410/$G$4+'2080回测'!$O$14*H410/$H$4+'2080回测'!$O$15*I410/$I$4+'2080回测'!$O$16*J410/$J$4+'2080回测'!$O$17*K410/$K$4</x:f>
        <x:v>1.2739612044333544</x:v>
      </x:c>
    </x:row>
    <x:row r="411" ht="13.800000190734863" hidden="0">
      <x:c r="A411" s="15" t="n">
        <x:v>44442</x:v>
      </x:c>
      <x:c r="B411" s="21" t="n">
        <x:v>99.63167587477</x:v>
      </x:c>
      <x:c r="C411" s="21" t="n">
        <x:v>62.769580022701</x:v>
      </x:c>
      <x:c r="D411" s="21" t="n">
        <x:v>114.61538461538</x:v>
      </x:c>
      <x:c r="E411" s="21" t="n">
        <x:v>117.470703125</x:v>
      </x:c>
      <x:c r="F411" s="17" t="n">
        <x:v>1.98621835909463</x:v>
      </x:c>
      <x:c r="G411" s="18" t="n">
        <x:f aca="0"/>
        <x:v>1.4062</x:v>
      </x:c>
      <x:c r="H411" s="18" t="n">
        <x:f aca="0"/>
        <x:v>2.4666666667</x:v>
      </x:c>
      <x:c r="I411" s="18" t="n">
        <x:f aca="0"/>
        <x:v>2780.75</x:v>
      </x:c>
      <x:c r="J411" s="18" t="n">
        <x:f aca="0"/>
        <x:v>6.946909094</x:v>
      </x:c>
      <x:c r="K411" s="18" t="n">
        <x:f aca="0"/>
        <x:v>2.3867965284</x:v>
      </x:c>
      <x:c r="L411" s="22" t="n">
        <x:v>0.46875</x:v>
      </x:c>
      <x:c r="M411" s="22" t="n">
        <x:v>0.41690556858657</x:v>
      </x:c>
      <x:c r="N411" s="22" t="n">
        <x:v>0.83393242271747</x:v>
      </x:c>
      <x:c r="O411" s="22" t="n">
        <x:v>0.9439651562999</x:v>
      </x:c>
      <x:c r="P411" s="23" t="n">
        <x:v>0.38150050484702</x:v>
      </x:c>
      <x:c r="Q411" s="23" t="n">
        <x:v>0.38150050484702</x:v>
      </x:c>
      <x:c r="R411" s="22" t="n">
        <x:v>0.34016438112022</x:v>
      </x:c>
      <x:c r="S411" s="22" t="n">
        <x:v>0.34016438112022</x:v>
      </x:c>
      <x:c r="T411" s="20" t="n">
        <x:v>1.50383230418372</x:v>
      </x:c>
      <x:c r="U411" s="18" t="n">
        <x:f aca="0"/>
        <x:v>1.4982</x:v>
      </x:c>
      <x:c r="V411" s="18" t="n">
        <x:f aca="0"/>
        <x:v>1.3663</x:v>
      </x:c>
      <x:c r="W411" s="76" t="n">
        <x:f>'2080回测'!$O$13*G411/$G$4+'2080回测'!$O$14*H411/$H$4+'2080回测'!$O$15*I411/$I$4+'2080回测'!$O$16*J411/$J$4+'2080回测'!$O$17*K411/$K$4</x:f>
        <x:v>1.2733256068122947</x:v>
      </x:c>
    </x:row>
    <x:row r="412" ht="13.800000190734863" hidden="0">
      <x:c r="A412" s="15" t="n">
        <x:v>44445</x:v>
      </x:c>
      <x:c r="B412" s="21" t="n">
        <x:v>101.53468385513</x:v>
      </x:c>
      <x:c r="C412" s="21" t="n">
        <x:v>66.742338251986</x:v>
      </x:c>
      <x:c r="D412" s="21" t="n">
        <x:v>107.07692307692</x:v>
      </x:c>
      <x:c r="E412" s="21" t="n">
        <x:v>123.18359375</x:v>
      </x:c>
      <x:c r="F412" s="17" t="n">
        <x:v>1.99634384733509</x:v>
      </x:c>
      <x:c r="G412" s="18" t="n">
        <x:f aca="0"/>
        <x:v>1.4202</x:v>
      </x:c>
      <x:c r="H412" s="18" t="n">
        <x:f aca="0"/>
        <x:v>2.4885925926</x:v>
      </x:c>
      <x:c r="I412" s="18" t="n">
        <x:f aca="0"/>
        <x:v>2805.53</x:v>
      </x:c>
      <x:c r="J412" s="18" t="n">
        <x:f aca="0"/>
        <x:v>7.0674060089</x:v>
      </x:c>
      <x:c r="K412" s="18" t="n">
        <x:f aca="0"/>
        <x:v>2.4231436837</x:v>
      </x:c>
      <x:c r="L412" s="22" t="n">
        <x:v>0.45524296675192</x:v>
      </x:c>
      <x:c r="M412" s="22" t="n">
        <x:v>0.40335331422118</x:v>
      </x:c>
      <x:c r="N412" s="22" t="n">
        <x:v>0.83081715791996</x:v>
      </x:c>
      <x:c r="O412" s="22" t="n">
        <x:v>0.92001005113856</x:v>
      </x:c>
      <x:c r="P412" s="23" t="n">
        <x:v>0.37071960952989</x:v>
      </x:c>
      <x:c r="Q412" s="23" t="n">
        <x:v>0.37071960952989</x:v>
      </x:c>
      <x:c r="R412" s="22" t="n">
        <x:v>0.33989786218918</x:v>
      </x:c>
      <x:c r="S412" s="22" t="n">
        <x:v>0.33989786218918</x:v>
      </x:c>
      <x:c r="T412" s="20" t="n">
        <x:v>1.52144210800534</x:v>
      </x:c>
      <x:c r="U412" s="18" t="n">
        <x:f aca="0"/>
        <x:v>1.4984</x:v>
      </x:c>
      <x:c r="V412" s="18" t="n">
        <x:f aca="0"/>
        <x:v>1.3753</x:v>
      </x:c>
      <x:c r="W412" s="76" t="n">
        <x:f>'2080回测'!$O$13*G412/$G$4+'2080回测'!$O$14*H412/$H$4+'2080回测'!$O$15*I412/$I$4+'2080回测'!$O$16*J412/$J$4+'2080回测'!$O$17*K412/$K$4</x:f>
        <x:v>1.2873291587672817</x:v>
      </x:c>
    </x:row>
    <x:row r="413" ht="13.800000190734863" hidden="0">
      <x:c r="A413" s="15" t="n">
        <x:v>44446</x:v>
      </x:c>
      <x:c r="B413" s="21" t="n">
        <x:v>102.08717004297</x:v>
      </x:c>
      <x:c r="C413" s="21" t="n">
        <x:v>68.161180476731</x:v>
      </x:c>
      <x:c r="D413" s="21" t="n">
        <x:v>115.23076923077</x:v>
      </x:c>
      <x:c r="E413" s="21" t="n">
        <x:v>128.0859375</x:v>
      </x:c>
      <x:c r="F413" s="17" t="n">
        <x:v>2.03391264312618</x:v>
      </x:c>
      <x:c r="G413" s="18" t="n">
        <x:f aca="0"/>
        <x:v>1.448</x:v>
      </x:c>
      <x:c r="H413" s="18" t="n">
        <x:f aca="0"/>
        <x:v>2.5357333333</x:v>
      </x:c>
      <x:c r="I413" s="18" t="n">
        <x:f aca="0"/>
        <x:v>2805.52</x:v>
      </x:c>
      <x:c r="J413" s="18" t="n">
        <x:f aca="0"/>
        <x:v>7.1145569756</x:v>
      </x:c>
      <x:c r="K413" s="18" t="n">
        <x:f aca="0"/>
        <x:v>2.4524233365</x:v>
      </x:c>
      <x:c r="L413" s="22" t="n">
        <x:v>0.48249680306905</x:v>
      </x:c>
      <x:c r="M413" s="22" t="n">
        <x:v>0.42672226565893</x:v>
      </x:c>
      <x:c r="N413" s="22" t="n">
        <x:v>0.84339803498682</x:v>
      </x:c>
      <x:c r="O413" s="22" t="n">
        <x:v>0.93952592349692</x:v>
      </x:c>
      <x:c r="P413" s="23" t="n">
        <x:v>0.38944741301156</x:v>
      </x:c>
      <x:c r="Q413" s="23" t="n">
        <x:v>0.38944741301156</x:v>
      </x:c>
      <x:c r="R413" s="22" t="n">
        <x:v>0.35024950540394</x:v>
      </x:c>
      <x:c r="S413" s="22" t="n">
        <x:v>0.35024950540394</x:v>
      </x:c>
      <x:c r="T413" s="20" t="n">
        <x:v>1.5508582334873275</x:v>
      </x:c>
      <x:c r="U413" s="18" t="n">
        <x:f aca="0"/>
        <x:v>1.4979</x:v>
      </x:c>
      <x:c r="V413" s="18" t="n">
        <x:f aca="0"/>
        <x:v>1.372</x:v>
      </x:c>
      <x:c r="W413" s="76" t="n">
        <x:f>'2080回测'!$O$13*G413/$G$4+'2080回测'!$O$14*H413/$H$4+'2080回测'!$O$15*I413/$I$4+'2080回测'!$O$16*J413/$J$4+'2080回测'!$O$17*K413/$K$4</x:f>
        <x:v>1.3055577921623307</x:v>
      </x:c>
    </x:row>
    <x:row r="414" ht="13.800000190734863" hidden="0">
      <x:c r="A414" s="15" t="n">
        <x:v>44447</x:v>
      </x:c>
      <x:c r="B414" s="21" t="n">
        <x:v>100.73664825046</x:v>
      </x:c>
      <x:c r="C414" s="21" t="n">
        <x:v>66.685584562997</x:v>
      </x:c>
      <x:c r="D414" s="21" t="n">
        <x:v>118.61538461538</x:v>
      </x:c>
      <x:c r="E414" s="21" t="n">
        <x:v>127.87109375</x:v>
      </x:c>
      <x:c r="F414" s="17" t="n">
        <x:v>2.03477177794709</x:v>
      </x:c>
      <x:c r="G414" s="18" t="n">
        <x:f aca="0"/>
        <x:v>1.4706</x:v>
      </x:c>
      <x:c r="H414" s="18" t="n">
        <x:f aca="0"/>
        <x:v>2.5554666667</x:v>
      </x:c>
      <x:c r="I414" s="18" t="n">
        <x:f aca="0"/>
        <x:v>2802.67</x:v>
      </x:c>
      <x:c r="J414" s="18" t="n">
        <x:f aca="0"/>
        <x:v>7.1302739645</x:v>
      </x:c>
      <x:c r="K414" s="18" t="n">
        <x:f aca="0"/>
        <x:v>2.454442623</x:v>
      </x:c>
      <x:c r="L414" s="22" t="n">
        <x:v>0.50471547314578</x:v>
      </x:c>
      <x:c r="M414" s="22" t="n">
        <x:v>0.45243679958301</x:v>
      </x:c>
      <x:c r="N414" s="22" t="n">
        <x:v>0.88761083153606</x:v>
      </x:c>
      <x:c r="O414" s="22" t="n">
        <x:v>0.99254543936311</x:v>
      </x:c>
      <x:c r="P414" s="23" t="n">
        <x:v>0.41517910887182</x:v>
      </x:c>
      <x:c r="Q414" s="23" t="n">
        <x:v>0.41517910887182</x:v>
      </x:c>
      <x:c r="R414" s="22" t="n">
        <x:v>0.36959955326351</x:v>
      </x:c>
      <x:c r="S414" s="22" t="n">
        <x:v>0.36959955326351</x:v>
      </x:c>
      <x:c r="T414" s="20" t="n">
        <x:v>1.5562425586875561</x:v>
      </x:c>
      <x:c r="U414" s="18" t="n">
        <x:f aca="0"/>
        <x:v>1.4975</x:v>
      </x:c>
      <x:c r="V414" s="18" t="n">
        <x:f aca="0"/>
        <x:v>1.3585</x:v>
      </x:c>
      <x:c r="W414" s="76" t="n">
        <x:f>'2080回测'!$O$13*G414/$G$4+'2080回测'!$O$14*H414/$H$4+'2080回测'!$O$15*I414/$I$4+'2080回测'!$O$16*J414/$J$4+'2080回测'!$O$17*K414/$K$4</x:f>
        <x:v>1.3152210244535507</x:v>
      </x:c>
    </x:row>
    <x:row r="415" ht="13.800000190734863" hidden="0">
      <x:c r="A415" s="15" t="n">
        <x:v>44448</x:v>
      </x:c>
      <x:c r="B415" s="21" t="n">
        <x:v>98.710865561694</x:v>
      </x:c>
      <x:c r="C415" s="21" t="n">
        <x:v>65.493757094211</x:v>
      </x:c>
      <x:c r="D415" s="21" t="n">
        <x:v>120.23076923077</x:v>
      </x:c>
      <x:c r="E415" s="21" t="n">
        <x:v>127.265625</x:v>
      </x:c>
      <x:c r="F415" s="17" t="n">
        <x:v>2.02925254221669</x:v>
      </x:c>
      <x:c r="G415" s="18" t="n">
        <x:f aca="0"/>
        <x:v>1.5052</x:v>
      </x:c>
      <x:c r="H415" s="18" t="n">
        <x:f aca="0"/>
        <x:v>2.6015111111</x:v>
      </x:c>
      <x:c r="I415" s="18" t="n">
        <x:f aca="0"/>
        <x:v>2809.41</x:v>
      </x:c>
      <x:c r="J415" s="18" t="n">
        <x:f aca="0"/>
        <x:v>7.1983809164</x:v>
      </x:c>
      <x:c r="K415" s="18" t="n">
        <x:f aca="0"/>
        <x:v>2.4867512054</x:v>
      </x:c>
      <x:c r="L415" s="22" t="n">
        <x:v>0.49744245524297</x:v>
      </x:c>
      <x:c r="M415" s="22" t="n">
        <x:v>0.44600816610199</x:v>
      </x:c>
      <x:c r="N415" s="22" t="n">
        <x:v>0.90522405942967</x:v>
      </x:c>
      <x:c r="O415" s="22" t="n">
        <x:v>0.99849233608304</x:v>
      </x:c>
      <x:c r="P415" s="23" t="n">
        <x:v>0.41803571130259</x:v>
      </x:c>
      <x:c r="Q415" s="23" t="n">
        <x:v>0.41803571130259</x:v>
      </x:c>
      <x:c r="R415" s="22" t="n">
        <x:v>0.3833510150188</x:v>
      </x:c>
      <x:c r="S415" s="22" t="n">
        <x:v>0.3833510150188</x:v>
      </x:c>
      <x:c r="T415" s="20" t="n">
        <x:v>1.5621060465788386</x:v>
      </x:c>
      <x:c r="U415" s="18" t="n">
        <x:f aca="0"/>
        <x:v>1.4972</x:v>
      </x:c>
      <x:c r="V415" s="18" t="n">
        <x:f aca="0"/>
        <x:v>1.3521</x:v>
      </x:c>
      <x:c r="W415" s="76" t="n">
        <x:f>'2080回测'!$O$13*G415/$G$4+'2080回测'!$O$14*H415/$H$4+'2080回测'!$O$15*I415/$I$4+'2080回测'!$O$16*J415/$J$4+'2080回测'!$O$17*K415/$K$4</x:f>
        <x:v>1.3362309263169478</x:v>
      </x:c>
    </x:row>
    <x:row r="416" ht="13.800000190734863" hidden="0">
      <x:c r="A416" s="15" t="n">
        <x:v>44449</x:v>
      </x:c>
      <x:c r="B416" s="21" t="n">
        <x:v>101.59607120933</x:v>
      </x:c>
      <x:c r="C416" s="21" t="n">
        <x:v>68.955732122588</x:v>
      </x:c>
      <x:c r="D416" s="21" t="n">
        <x:v>124.30769230769</x:v>
      </x:c>
      <x:c r="E416" s="21" t="n">
        <x:v>130.3515625</x:v>
      </x:c>
      <x:c r="F416" s="17" t="n">
        <x:v>2.06302764534902</x:v>
      </x:c>
      <x:c r="G416" s="18" t="n">
        <x:f aca="0"/>
        <x:v>1.4957</x:v>
      </x:c>
      <x:c r="H416" s="18" t="n">
        <x:f aca="0"/>
        <x:v>2.5686222222</x:v>
      </x:c>
      <x:c r="I416" s="18" t="n">
        <x:f aca="0"/>
        <x:v>2809.39</x:v>
      </x:c>
      <x:c r="J416" s="18" t="n">
        <x:f aca="0"/>
        <x:v>7.1459909534</x:v>
      </x:c>
      <x:c r="K416" s="18" t="n">
        <x:f aca="0"/>
        <x:v>2.4786740598</x:v>
      </x:c>
      <x:c r="L416" s="22" t="n">
        <x:v>0.49768222506394</x:v>
      </x:c>
      <x:c r="M416" s="22" t="n">
        <x:v>0.44861436886456</x:v>
      </x:c>
      <x:c r="N416" s="22" t="n">
        <x:v>0.92846872753415</x:v>
      </x:c>
      <x:c r="O416" s="22" t="n">
        <x:v>1.0248764553628</x:v>
      </x:c>
      <x:c r="P416" s="23" t="n">
        <x:v>0.41911095191999</x:v>
      </x:c>
      <x:c r="Q416" s="23" t="n">
        <x:v>0.41911095191999</x:v>
      </x:c>
      <x:c r="R416" s="22" t="n">
        <x:v>0.37949234598264</x:v>
      </x:c>
      <x:c r="S416" s="22" t="n">
        <x:v>0.37949234598264</x:v>
      </x:c>
      <x:c r="T416" s="20" t="n">
        <x:v>1.5648573127750365</x:v>
      </x:c>
      <x:c r="U416" s="18" t="n">
        <x:f aca="0"/>
        <x:v>1.4971</x:v>
      </x:c>
      <x:c r="V416" s="18" t="n">
        <x:f aca="0"/>
        <x:v>1.3554</x:v>
      </x:c>
      <x:c r="W416" s="76" t="n">
        <x:f>'2080回测'!$O$13*G416/$G$4+'2080回测'!$O$14*H416/$H$4+'2080回测'!$O$15*I416/$I$4+'2080回测'!$O$16*J416/$J$4+'2080回测'!$O$17*K416/$K$4</x:f>
        <x:v>1.3267165313433436</x:v>
      </x:c>
    </x:row>
    <x:row r="417" ht="13.800000190734863" hidden="0">
      <x:c r="A417" s="15" t="n">
        <x:v>44452</x:v>
      </x:c>
      <x:c r="B417" s="21" t="n">
        <x:v>98.342541436464</x:v>
      </x:c>
      <x:c r="C417" s="21" t="n">
        <x:v>64.642451759364</x:v>
      </x:c>
      <x:c r="D417" s="21" t="n">
        <x:v>128.69230769231</x:v>
      </x:c>
      <x:c r="E417" s="21" t="n">
        <x:v>129.169921875</x:v>
      </x:c>
      <x:c r="F417" s="17" t="n">
        <x:v>2.05211805690784</x:v>
      </x:c>
      <x:c r="G417" s="18" t="n">
        <x:f aca="0"/>
        <x:v>1.5349</x:v>
      </x:c>
      <x:c r="H417" s="18" t="n">
        <x:f aca="0"/>
        <x:v>2.6124740741</x:v>
      </x:c>
      <x:c r="I417" s="18" t="n">
        <x:f aca="0"/>
        <x:v>2850.96</x:v>
      </x:c>
      <x:c r="J417" s="18" t="n">
        <x:f aca="0"/>
        <x:v>7.2402928868</x:v>
      </x:c>
      <x:c r="K417" s="18" t="n">
        <x:f aca="0"/>
        <x:v>2.4988669238</x:v>
      </x:c>
      <x:c r="L417" s="22" t="n">
        <x:v>0.51278772378517</x:v>
      </x:c>
      <x:c r="M417" s="22" t="n">
        <x:v>0.4619060029537</x:v>
      </x:c>
      <x:c r="N417" s="22" t="n">
        <x:v>0.92403546609154</x:v>
      </x:c>
      <x:c r="O417" s="22" t="n">
        <x:v>1.0273054695584</x:v>
      </x:c>
      <x:c r="P417" s="23" t="n">
        <x:v>0.42493338911409</x:v>
      </x:c>
      <x:c r="Q417" s="23" t="n">
        <x:v>0.42493338911409</x:v>
      </x:c>
      <x:c r="R417" s="22" t="n">
        <x:v>0.37147853079165</x:v>
      </x:c>
      <x:c r="S417" s="22" t="n">
        <x:v>0.37147853079165</x:v>
      </x:c>
      <x:c r="T417" s="20" t="n">
        <x:v>1.5715176881679187</x:v>
      </x:c>
      <x:c r="U417" s="18" t="n">
        <x:f aca="0"/>
        <x:v>1.4965</x:v>
      </x:c>
      <x:c r="V417" s="18" t="n">
        <x:f aca="0"/>
        <x:v>1.3512</x:v>
      </x:c>
      <x:c r="W417" s="76" t="n">
        <x:f>'2080回测'!$O$13*G417/$G$4+'2080回测'!$O$14*H417/$H$4+'2080回测'!$O$15*I417/$I$4+'2080回测'!$O$16*J417/$J$4+'2080回测'!$O$17*K417/$K$4</x:f>
        <x:v>1.350590568716978</x:v>
      </x:c>
    </x:row>
    <x:row r="418" ht="13.800000190734863" hidden="0">
      <x:c r="A418" s="15" t="n">
        <x:v>44453</x:v>
      </x:c>
      <x:c r="B418" s="21" t="n">
        <x:v>100.24554941682</x:v>
      </x:c>
      <x:c r="C418" s="21" t="n">
        <x:v>65.947786606129</x:v>
      </x:c>
      <x:c r="D418" s="21" t="n">
        <x:v>126.76923076923</x:v>
      </x:c>
      <x:c r="E418" s="21" t="n">
        <x:v>132.158203125</x:v>
      </x:c>
      <x:c r="F418" s="17" t="n">
        <x:v>2.06280192479295</x:v>
      </x:c>
      <x:c r="G418" s="18" t="n">
        <x:f aca="0"/>
        <x:v>1.5089</x:v>
      </x:c>
      <x:c r="H418" s="18" t="n">
        <x:f aca="0"/>
        <x:v>2.5686222222</x:v>
      </x:c>
      <x:c r="I418" s="18" t="n">
        <x:f aca="0"/>
        <x:v>2800.88</x:v>
      </x:c>
      <x:c r="J418" s="18" t="n">
        <x:f aca="0"/>
        <x:v>7.1617079423</x:v>
      </x:c>
      <x:c r="K418" s="18" t="n">
        <x:f aca="0"/>
        <x:v>2.4554522662</x:v>
      </x:c>
      <x:c r="L418" s="22" t="n">
        <x:v>0.51126918158568</x:v>
      </x:c>
      <x:c r="M418" s="22" t="n">
        <x:v>0.45704109113022</x:v>
      </x:c>
      <x:c r="N418" s="22" t="n">
        <x:v>0.94272705487659</x:v>
      </x:c>
      <x:c r="O418" s="22" t="n">
        <x:v>1.0414607589123</x:v>
      </x:c>
      <x:c r="P418" s="23" t="n">
        <x:v>0.42759728566366</x:v>
      </x:c>
      <x:c r="Q418" s="23" t="n">
        <x:v>0.42759728566366</x:v>
      </x:c>
      <x:c r="R418" s="22" t="n">
        <x:v>0.38222442375562</x:v>
      </x:c>
      <x:c r="S418" s="22" t="n">
        <x:v>0.38222442375562</x:v>
      </x:c>
      <x:c r="T418" s="20" t="n">
        <x:v>1.5592871579226526</x:v>
      </x:c>
      <x:c r="U418" s="18" t="n">
        <x:f aca="0"/>
        <x:v>1.4961</x:v>
      </x:c>
      <x:c r="V418" s="18" t="n">
        <x:f aca="0"/>
        <x:v>1.3515</x:v>
      </x:c>
      <x:c r="W418" s="76" t="n">
        <x:f>'2080回测'!$O$13*G418/$G$4+'2080回测'!$O$14*H418/$H$4+'2080回测'!$O$15*I418/$I$4+'2080回测'!$O$16*J418/$J$4+'2080回测'!$O$17*K418/$K$4</x:f>
        <x:v>1.3284817366464812</x:v>
      </x:c>
    </x:row>
    <x:row r="419" ht="13.800000190734863" hidden="0">
      <x:c r="A419" s="15" t="n">
        <x:v>44454</x:v>
      </x:c>
      <x:c r="B419" s="21" t="n">
        <x:v>100.92081031308</x:v>
      </x:c>
      <x:c r="C419" s="21" t="n">
        <x:v>66.118047673099</x:v>
      </x:c>
      <x:c r="D419" s="21" t="n">
        <x:v>129.69230769231</x:v>
      </x:c>
      <x:c r="E419" s="21" t="n">
        <x:v>134.560546875</x:v>
      </x:c>
      <x:c r="F419" s="17" t="n">
        <x:v>2.07822928138372</x:v>
      </x:c>
      <x:c r="G419" s="18" t="n">
        <x:f aca="0"/>
        <x:v>1.504</x:v>
      </x:c>
      <x:c r="H419" s="18" t="n">
        <x:f aca="0"/>
        <x:v>2.5762962963</x:v>
      </x:c>
      <x:c r="I419" s="18" t="n">
        <x:f aca="0"/>
        <x:v>2762.11</x:v>
      </x:c>
      <x:c r="J419" s="18" t="n">
        <x:f aca="0"/>
        <x:v>7.1879029238</x:v>
      </x:c>
      <x:c r="K419" s="18" t="n">
        <x:f aca="0"/>
        <x:v>2.4483847637</x:v>
      </x:c>
      <x:c r="L419" s="22" t="n">
        <x:v>0.49208759590793</x:v>
      </x:c>
      <x:c r="M419" s="22" t="n">
        <x:v>0.44114325427852</x:v>
      </x:c>
      <x:c r="N419" s="22" t="n">
        <x:v>0.91780493649653</x:v>
      </x:c>
      <x:c r="O419" s="22" t="n">
        <x:v>1.0309908702872</x:v>
      </x:c>
      <x:c r="P419" s="23" t="n">
        <x:v>0.42210329990859</x:v>
      </x:c>
      <x:c r="Q419" s="23" t="n">
        <x:v>0.42210329990859</x:v>
      </x:c>
      <x:c r="R419" s="22" t="n">
        <x:v>0.37403200329693</x:v>
      </x:c>
      <x:c r="S419" s="22" t="n">
        <x:v>0.37403200329693</x:v>
      </x:c>
      <x:c r="T419" s="20" t="n">
        <x:v>1.5681579665104999</x:v>
      </x:c>
      <x:c r="U419" s="18" t="n">
        <x:f aca="0"/>
        <x:v>1.4958</x:v>
      </x:c>
      <x:c r="V419" s="18" t="n">
        <x:f aca="0"/>
        <x:v>1.3555</x:v>
      </x:c>
      <x:c r="W419" s="76" t="n">
        <x:f>'2080回测'!$O$13*G419/$G$4+'2080回测'!$O$14*H419/$H$4+'2080回测'!$O$15*I419/$I$4+'2080回测'!$O$16*J419/$J$4+'2080回测'!$O$17*K419/$K$4</x:f>
        <x:v>1.3258656791546297</x:v>
      </x:c>
    </x:row>
    <x:row r="420" ht="13.800000190734863" hidden="0">
      <x:c r="A420" s="15" t="n">
        <x:v>44455</x:v>
      </x:c>
      <x:c r="B420" s="21" t="n">
        <x:v>98.219766728054</x:v>
      </x:c>
      <x:c r="C420" s="21" t="n">
        <x:v>60.44267877412</x:v>
      </x:c>
      <x:c r="D420" s="21" t="n">
        <x:v>122.76923076923</x:v>
      </x:c>
      <x:c r="E420" s="21" t="n">
        <x:v>123.06640625</x:v>
      </x:c>
      <x:c r="F420" s="17" t="n">
        <x:v>2.01124520630351</x:v>
      </x:c>
      <x:c r="G420" s="18" t="n">
        <x:f aca="0"/>
        <x:v>1.4954</x:v>
      </x:c>
      <x:c r="H420" s="18" t="n">
        <x:f aca="0"/>
        <x:v>2.5401185185</x:v>
      </x:c>
      <x:c r="I420" s="18" t="n">
        <x:f aca="0"/>
        <x:v>2701.46</x:v>
      </x:c>
      <x:c r="J420" s="18" t="n">
        <x:f aca="0"/>
        <x:v>7.1459909534</x:v>
      </x:c>
      <x:c r="K420" s="18" t="n">
        <x:f aca="0"/>
        <x:v>2.4130472517</x:v>
      </x:c>
      <x:c r="L420" s="22" t="n">
        <x:v>0.47914002557545</x:v>
      </x:c>
      <x:c r="M420" s="22" t="n">
        <x:v>0.4328902788637</x:v>
      </x:c>
      <x:c r="N420" s="22" t="n">
        <x:v>0.92990654205607</x:v>
      </x:c>
      <x:c r="O420" s="22" t="n">
        <x:v>1.0512605746426</x:v>
      </x:c>
      <x:c r="P420" s="23" t="n">
        <x:v>0.43204333439374</x:v>
      </x:c>
      <x:c r="Q420" s="23" t="n">
        <x:v>0.43204333439374</x:v>
      </x:c>
      <x:c r="R420" s="22" t="n">
        <x:v>0.39398982107935</x:v>
      </x:c>
      <x:c r="S420" s="22" t="n">
        <x:v>0.39398982107935</x:v>
      </x:c>
      <x:c r="T420" s="20" t="n">
        <x:v>1.5385533004149061</x:v>
      </x:c>
      <x:c r="U420" s="18" t="n">
        <x:f aca="0"/>
        <x:v>1.4958</x:v>
      </x:c>
      <x:c r="V420" s="18" t="n">
        <x:f aca="0"/>
        <x:v>1.3448</x:v>
      </x:c>
      <x:c r="W420" s="76" t="n">
        <x:f>'2080回测'!$O$13*G420/$G$4+'2080回测'!$O$14*H420/$H$4+'2080回测'!$O$15*I420/$I$4+'2080回测'!$O$16*J420/$J$4+'2080回测'!$O$17*K420/$K$4</x:f>
        <x:v>1.3104121006696279</x:v>
      </x:c>
    </x:row>
    <x:row r="421" ht="13.800000190734863" hidden="0">
      <x:c r="A421" s="15" t="n">
        <x:v>44456</x:v>
      </x:c>
      <x:c r="B421" s="21" t="n">
        <x:v>99.570288520565</x:v>
      </x:c>
      <x:c r="C421" s="21" t="n">
        <x:v>61.520998864926</x:v>
      </x:c>
      <x:c r="D421" s="21" t="n">
        <x:v>119.53846153846</x:v>
      </x:c>
      <x:c r="E421" s="21" t="n">
        <x:v>124.111328125</x:v>
      </x:c>
      <x:c r="F421" s="17" t="n">
        <x:v>2.01185269262238</x:v>
      </x:c>
      <x:c r="G421" s="18" t="n">
        <x:f aca="0"/>
        <x:v>1.4681</x:v>
      </x:c>
      <x:c r="H421" s="18" t="n">
        <x:f aca="0"/>
        <x:v>2.4962666667</x:v>
      </x:c>
      <x:c r="I421" s="18" t="n">
        <x:f aca="0"/>
        <x:v>2694.38</x:v>
      </x:c>
      <x:c r="J421" s="18" t="n">
        <x:f aca="0"/>
        <x:v>7.0569280163</x:v>
      </x:c>
      <x:c r="K421" s="18" t="n">
        <x:f aca="0"/>
        <x:v>2.3989122469</x:v>
      </x:c>
      <x:c r="L421" s="22" t="n">
        <x:v>0.4588395140665</x:v>
      </x:c>
      <x:c r="M421" s="22" t="n">
        <x:v>0.41091130223265</x:v>
      </x:c>
      <x:c r="N421" s="22" t="n">
        <x:v>0.8947999041457</x:v>
      </x:c>
      <x:c r="O421" s="22" t="n">
        <x:v>1.0170030991377</x:v>
      </x:c>
      <x:c r="P421" s="23" t="n">
        <x:v>0.39301256162843</x:v>
      </x:c>
      <x:c r="Q421" s="23" t="n">
        <x:v>0.39301256162843</x:v>
      </x:c>
      <x:c r="R421" s="22" t="n">
        <x:v>0.37042373023992</x:v>
      </x:c>
      <x:c r="S421" s="22" t="n">
        <x:v>0.37042373023992</x:v>
      </x:c>
      <x:c r="T421" s="20" t="n">
        <x:v>1.5354354247900925</x:v>
      </x:c>
      <x:c r="U421" s="18" t="n">
        <x:f aca="0"/>
        <x:v>1.496</x:v>
      </x:c>
      <x:c r="V421" s="18" t="n">
        <x:f aca="0"/>
        <x:v>1.3322</x:v>
      </x:c>
      <x:c r="W421" s="76" t="n">
        <x:f>'2080回测'!$O$13*G421/$G$4+'2080回测'!$O$14*H421/$H$4+'2080回测'!$O$15*I421/$I$4+'2080回测'!$O$16*J421/$J$4+'2080回测'!$O$17*K421/$K$4</x:f>
        <x:v>1.2926013696318646</x:v>
      </x:c>
    </x:row>
    <x:row r="422" ht="13.800000190734863" hidden="0">
      <x:c r="A422" s="15" t="n">
        <x:v>44461</x:v>
      </x:c>
      <x:c r="B422" s="21" t="n">
        <x:v>101.04358502149</x:v>
      </x:c>
      <x:c r="C422" s="21" t="n">
        <x:v>62.599318955732</x:v>
      </x:c>
      <x:c r="D422" s="21" t="n">
        <x:v>123.38461538462</x:v>
      </x:c>
      <x:c r="E422" s="21" t="n">
        <x:v>122.294921875</x:v>
      </x:c>
      <x:c r="F422" s="17" t="n">
        <x:v>2.02330610309211</x:v>
      </x:c>
      <x:c r="G422" s="18" t="n">
        <x:f aca="0"/>
        <x:v>1.5068</x:v>
      </x:c>
      <x:c r="H422" s="18" t="n">
        <x:f aca="0"/>
        <x:v>2.5291555556</x:v>
      </x:c>
      <x:c r="I422" s="18" t="n">
        <x:f aca="0"/>
        <x:v>2670.75</x:v>
      </x:c>
      <x:c r="J422" s="18" t="n">
        <x:f aca="0"/>
        <x:v>7.1355129608</x:v>
      </x:c>
      <x:c r="K422" s="18" t="n">
        <x:f aca="0"/>
        <x:v>2.4170858245</x:v>
      </x:c>
      <x:c r="L422" s="22" t="n">
        <x:v>0.47602301790281</x:v>
      </x:c>
      <x:c r="M422" s="22" t="n">
        <x:v>0.42029363217792</x:v>
      </x:c>
      <x:c r="N422" s="22" t="n">
        <x:v>0.87562904385334</x:v>
      </x:c>
      <x:c r="O422" s="22" t="n">
        <x:v>0.99974872277053</x:v>
      </x:c>
      <x:c r="P422" s="23" t="n">
        <x:v>0.38857159639614</x:v>
      </x:c>
      <x:c r="Q422" s="23" t="n">
        <x:v>0.38857159639614</x:v>
      </x:c>
      <x:c r="R422" s="22" t="n">
        <x:v>0.36732289441193</x:v>
      </x:c>
      <x:c r="S422" s="22" t="n">
        <x:v>0.36732289441193</x:v>
      </x:c>
      <x:c r="T422" s="20" t="n">
        <x:v>1.5408796028845027</x:v>
      </x:c>
      <x:c r="U422" s="18" t="n">
        <x:f aca="0"/>
        <x:v>1.4971</x:v>
      </x:c>
      <x:c r="V422" s="18" t="n">
        <x:f aca="0"/>
        <x:v>1.3481</x:v>
      </x:c>
      <x:c r="W422" s="76" t="n">
        <x:f>'2080回测'!$O$13*G422/$G$4+'2080回测'!$O$14*H422/$H$4+'2080回测'!$O$15*I422/$I$4+'2080回测'!$O$16*J422/$J$4+'2080回测'!$O$17*K422/$K$4</x:f>
        <x:v>1.3098770337968235</x:v>
      </x:c>
    </x:row>
    <x:row r="423" ht="13.800000190734863" hidden="0">
      <x:c r="A423" s="15" t="n">
        <x:v>44462</x:v>
      </x:c>
      <x:c r="B423" s="21" t="n">
        <x:v>100.18416206262</x:v>
      </x:c>
      <x:c r="C423" s="21" t="n">
        <x:v>63.847900113507</x:v>
      </x:c>
      <x:c r="D423" s="21" t="n">
        <x:v>111.23076923077</x:v>
      </x:c>
      <x:c r="E423" s="21" t="n">
        <x:v>122.05078125</x:v>
      </x:c>
      <x:c r="F423" s="17" t="n">
        <x:v>1.99328403164224</x:v>
      </x:c>
      <x:c r="G423" s="18" t="n">
        <x:f aca="0"/>
        <x:v>1.5033</x:v>
      </x:c>
      <x:c r="H423" s="18" t="n">
        <x:f aca="0"/>
        <x:v>2.5313481481</x:v>
      </x:c>
      <x:c r="I423" s="18" t="n">
        <x:f aca="0"/>
        <x:v>2792.11</x:v>
      </x:c>
      <x:c r="J423" s="18" t="n">
        <x:f aca="0"/>
        <x:v>7.1774249312</x:v>
      </x:c>
      <x:c r="K423" s="18" t="n">
        <x:f aca="0"/>
        <x:v>2.4281918997</x:v>
      </x:c>
      <x:c r="L423" s="22" t="n">
        <x:v>0.4693094629156</x:v>
      </x:c>
      <x:c r="M423" s="22" t="n">
        <x:v>0.41151941621058</x:v>
      </x:c>
      <x:c r="N423" s="22" t="n">
        <x:v>0.87994248741912</x:v>
      </x:c>
      <x:c r="O423" s="22" t="n">
        <x:v>1.017840690237</x:v>
      </x:c>
      <x:c r="P423" s="23" t="n">
        <x:v>0.39554770018428</x:v>
      </x:c>
      <x:c r="Q423" s="23" t="n">
        <x:v>0.39554770018428</x:v>
      </x:c>
      <x:c r="R423" s="22" t="n">
        <x:v>0.37866468296258</x:v>
      </x:c>
      <x:c r="S423" s="22" t="n">
        <x:v>0.37866468296258</x:v>
      </x:c>
      <x:c r="T423" s="20" t="n">
        <x:v>1.5452608601600537</x:v>
      </x:c>
      <x:c r="U423" s="18" t="n">
        <x:f aca="0"/>
        <x:v>1.4972</x:v>
      </x:c>
      <x:c r="V423" s="18" t="n">
        <x:f aca="0"/>
        <x:v>1.3352</x:v>
      </x:c>
      <x:c r="W423" s="76" t="n">
        <x:f>'2080回测'!$O$13*G423/$G$4+'2080回测'!$O$14*H423/$H$4+'2080回测'!$O$15*I423/$I$4+'2080回测'!$O$16*J423/$J$4+'2080回测'!$O$17*K423/$K$4</x:f>
        <x:v>1.318804780464344</x:v>
      </x:c>
    </x:row>
    <x:row r="424" ht="13.800000190734863" hidden="0">
      <x:c r="A424" s="15" t="n">
        <x:v>44463</x:v>
      </x:c>
      <x:c r="B424" s="21" t="n">
        <x:v>99.14057704113</x:v>
      </x:c>
      <x:c r="C424" s="21" t="n">
        <x:v>63.847900113507</x:v>
      </x:c>
      <x:c r="D424" s="21" t="n">
        <x:v>103.15384615385</x:v>
      </x:c>
      <x:c r="E424" s="21" t="n">
        <x:v>121.044921875</x:v>
      </x:c>
      <x:c r="F424" s="17" t="n">
        <x:v>1.96796811295872</x:v>
      </x:c>
      <x:c r="G424" s="18" t="n">
        <x:f aca="0"/>
        <x:v>1.4586</x:v>
      </x:c>
      <x:c r="H424" s="18" t="n">
        <x:f aca="0"/>
        <x:v>2.4568</x:v>
      </x:c>
      <x:c r="I424" s="18" t="n">
        <x:f aca="0"/>
        <x:v>2762.86</x:v>
      </x:c>
      <x:c r="J424" s="18" t="n">
        <x:f aca="0"/>
        <x:v>7.0359720311</x:v>
      </x:c>
      <x:c r="K424" s="18" t="n">
        <x:f aca="0"/>
        <x:v>2.4009315333</x:v>
      </x:c>
      <x:c r="L424" s="22" t="n">
        <x:v>0.47234654731458</x:v>
      </x:c>
      <x:c r="M424" s="22" t="n">
        <x:v>0.41508122665277</x:v>
      </x:c>
      <x:c r="N424" s="22" t="n">
        <x:v>0.89444045051522</x:v>
      </x:c>
      <x:c r="O424" s="22" t="n">
        <x:v>1.0175056538281</x:v>
      </x:c>
      <x:c r="P424" s="23" t="n">
        <x:v>0.40232720014413</x:v>
      </x:c>
      <x:c r="Q424" s="23" t="n">
        <x:v>0.40232720014413</x:v>
      </x:c>
      <x:c r="R424" s="22" t="n">
        <x:v>0.37902930134075</x:v>
      </x:c>
      <x:c r="S424" s="22" t="n">
        <x:v>0.37902930134075</x:v>
      </x:c>
      <x:c r="T424" s="20" t="n">
        <x:v>1.5224365028129463</x:v>
      </x:c>
      <x:c r="U424" s="18" t="n">
        <x:f aca="0"/>
        <x:v>1.4968</x:v>
      </x:c>
      <x:c r="V424" s="18" t="n">
        <x:f aca="0"/>
        <x:v>1.3282</x:v>
      </x:c>
      <x:c r="W424" s="76" t="n">
        <x:f>'2080回测'!$O$13*G424/$G$4+'2080回测'!$O$14*H424/$H$4+'2080回测'!$O$15*I424/$I$4+'2080回测'!$O$16*J424/$J$4+'2080回测'!$O$17*K424/$K$4</x:f>
        <x:v>1.2878516443924608</x:v>
      </x:c>
    </x:row>
    <x:row r="425" ht="13.800000190734863" hidden="0">
      <x:c r="A425" s="15" t="n">
        <x:v>44466</x:v>
      </x:c>
      <x:c r="B425" s="21" t="n">
        <x:v>96.807857581338</x:v>
      </x:c>
      <x:c r="C425" s="21" t="n">
        <x:v>61.691259931896</x:v>
      </x:c>
      <x:c r="D425" s="21" t="n">
        <x:v>94.153846153846</x:v>
      </x:c>
      <x:c r="E425" s="21" t="n">
        <x:v>116.93359375</x:v>
      </x:c>
      <x:c r="F425" s="17" t="n">
        <x:v>1.9239663935427</x:v>
      </x:c>
      <x:c r="G425" s="18" t="n">
        <x:f aca="0"/>
        <x:v>1.4258</x:v>
      </x:c>
      <x:c r="H425" s="18" t="n">
        <x:f aca="0"/>
        <x:v>2.3921185185</x:v>
      </x:c>
      <x:c r="I425" s="18" t="n">
        <x:f aca="0"/>
        <x:v>2731.4</x:v>
      </x:c>
      <x:c r="J425" s="18" t="n">
        <x:f aca="0"/>
        <x:v>6.9102361199</x:v>
      </x:c>
      <x:c r="K425" s="18" t="n">
        <x:f aca="0"/>
        <x:v>2.384777242</x:v>
      </x:c>
      <x:c r="L425" s="22" t="n">
        <x:v>0.46779092071611</x:v>
      </x:c>
      <x:c r="M425" s="22" t="n">
        <x:v>0.40813135261923</x:v>
      </x:c>
      <x:c r="N425" s="22" t="n">
        <x:v>0.86053199137311</x:v>
      </x:c>
      <x:c r="O425" s="22" t="n">
        <x:v>0.98634726533654</x:v>
      </x:c>
      <x:c r="P425" s="23" t="n">
        <x:v>0.38235530488143</x:v>
      </x:c>
      <x:c r="Q425" s="23" t="n">
        <x:v>0.38235530488143</x:v>
      </x:c>
      <x:c r="R425" s="22" t="n">
        <x:v>0.34598994134786</x:v>
      </x:c>
      <x:c r="S425" s="22" t="n">
        <x:v>0.34598994134786</x:v>
      </x:c>
      <x:c r="T425" s="20" t="n">
        <x:v>1.4848547866141888</x:v>
      </x:c>
      <x:c r="U425" s="18" t="n">
        <x:f aca="0"/>
        <x:v>1.4963</x:v>
      </x:c>
      <x:c r="V425" s="18" t="n">
        <x:f aca="0"/>
        <x:v>1.3315</x:v>
      </x:c>
      <x:c r="W425" s="76" t="n">
        <x:f>'2080回测'!$O$13*G425/$G$4+'2080回测'!$O$14*H425/$H$4+'2080回测'!$O$15*I425/$I$4+'2080回测'!$O$16*J425/$J$4+'2080回测'!$O$17*K425/$K$4</x:f>
        <x:v>1.2627184540753669</x:v>
      </x:c>
    </x:row>
    <x:row r="426" ht="13.800000190734863" hidden="0">
      <x:c r="A426" s="15" t="n">
        <x:v>44467</x:v>
      </x:c>
      <x:c r="B426" s="21" t="n">
        <x:v>97.360343769184</x:v>
      </x:c>
      <x:c r="C426" s="21" t="n">
        <x:v>61.861520998865</x:v>
      </x:c>
      <x:c r="D426" s="21" t="n">
        <x:v>92.846153846154</x:v>
      </x:c>
      <x:c r="E426" s="21" t="n">
        <x:v>113.603515625</x:v>
      </x:c>
      <x:c r="F426" s="17" t="n">
        <x:v>1.91417883559801</x:v>
      </x:c>
      <x:c r="G426" s="18" t="n">
        <x:f aca="0"/>
        <x:v>1.464</x:v>
      </x:c>
      <x:c r="H426" s="18" t="n">
        <x:f aca="0"/>
        <x:v>2.4272</x:v>
      </x:c>
      <x:c r="I426" s="18" t="n">
        <x:f aca="0"/>
        <x:v>2811.05</x:v>
      </x:c>
      <x:c r="J426" s="18" t="n">
        <x:f aca="0"/>
        <x:v>6.9416700977</x:v>
      </x:c>
      <x:c r="K426" s="18" t="n">
        <x:f aca="0"/>
        <x:v>2.4130472517</x:v>
      </x:c>
      <x:c r="L426" s="22" t="n">
        <x:v>0.46954923273657</x:v>
      </x:c>
      <x:c r="M426" s="22" t="n">
        <x:v>0.40326644079576</x:v>
      </x:c>
      <x:c r="N426" s="22" t="n">
        <x:v>0.81296429427271</x:v>
      </x:c>
      <x:c r="O426" s="22" t="n">
        <x:v>0.92428176573713</x:v>
      </x:c>
      <x:c r="P426" s="23" t="n">
        <x:v>0.34143587796228</x:v>
      </x:c>
      <x:c r="Q426" s="23" t="n">
        <x:v>0.34143587796228</x:v>
      </x:c>
      <x:c r="R426" s="22" t="n">
        <x:v>0.29295240172339</x:v>
      </x:c>
      <x:c r="S426" s="22" t="n">
        <x:v>0.29295240172339</x:v>
      </x:c>
      <x:c r="T426" s="20" t="n">
        <x:v>1.487694745789855</x:v>
      </x:c>
      <x:c r="U426" s="18" t="n">
        <x:f aca="0"/>
        <x:v>1.4957</x:v>
      </x:c>
      <x:c r="V426" s="18" t="n">
        <x:f aca="0"/>
        <x:v>1.3208</x:v>
      </x:c>
      <x:c r="W426" s="76" t="n">
        <x:f>'2080回测'!$O$13*G426/$G$4+'2080回测'!$O$14*H426/$H$4+'2080回测'!$O$15*I426/$I$4+'2080回测'!$O$16*J426/$J$4+'2080回测'!$O$17*K426/$K$4</x:f>
        <x:v>1.2866850268444852</x:v>
      </x:c>
    </x:row>
    <x:row r="427" ht="13.800000190734863" hidden="0">
      <x:c r="A427" s="15" t="n">
        <x:v>44468</x:v>
      </x:c>
      <x:c r="B427" s="21" t="n">
        <x:v>93.984039287907</x:v>
      </x:c>
      <x:c r="C427" s="21" t="n">
        <x:v>58.115777525539</x:v>
      </x:c>
      <x:c r="D427" s="21" t="n">
        <x:v>79.461538461538</x:v>
      </x:c>
      <x:c r="E427" s="21" t="n">
        <x:v>109.609375</x:v>
      </x:c>
      <x:c r="F427" s="17" t="n">
        <x:v>1.85292682568746</x:v>
      </x:c>
      <x:c r="G427" s="18" t="n">
        <x:f aca="0"/>
        <x:v>1.4255</x:v>
      </x:c>
      <x:c r="H427" s="18" t="n">
        <x:f aca="0"/>
        <x:v>2.3548444444</x:v>
      </x:c>
      <x:c r="I427" s="18" t="n">
        <x:f aca="0"/>
        <x:v>2772.89</x:v>
      </x:c>
      <x:c r="J427" s="18" t="n">
        <x:f aca="0"/>
        <x:v>6.7845002087</x:v>
      </x:c>
      <x:c r="K427" s="18" t="n">
        <x:f aca="0"/>
        <x:v>2.3878061716</x:v>
      </x:c>
      <x:c r="L427" s="22" t="n">
        <x:v>0.47634271099744</x:v>
      </x:c>
      <x:c r="M427" s="22" t="n">
        <x:v>0.40465641560247</x:v>
      </x:c>
      <x:c r="N427" s="22" t="n">
        <x:v>0.81188593338126</x:v>
      </x:c>
      <x:c r="O427" s="22" t="n">
        <x:v>0.92553815234745</x:v>
      </x:c>
      <x:c r="P427" s="23" t="n">
        <x:v>0.34160023840347</x:v>
      </x:c>
      <x:c r="Q427" s="23" t="n">
        <x:v>0.34160023840347</x:v>
      </x:c>
      <x:c r="R427" s="22" t="n">
        <x:v>0.29996713859164</x:v>
      </x:c>
      <x:c r="S427" s="22" t="n">
        <x:v>0.29996713859164</x:v>
      </x:c>
      <x:c r="T427" s="20" t="n">
        <x:v>1.4434929638422338</x:v>
      </x:c>
      <x:c r="U427" s="18" t="n">
        <x:f aca="0"/>
        <x:v>1.4961</x:v>
      </x:c>
      <x:c r="V427" s="18" t="n">
        <x:f aca="0"/>
        <x:v>1.3171</x:v>
      </x:c>
      <x:c r="W427" s="76" t="n">
        <x:f>'2080回测'!$O$13*G427/$G$4+'2080回测'!$O$14*H427/$H$4+'2080回测'!$O$15*I427/$I$4+'2080回测'!$O$16*J427/$J$4+'2080回测'!$O$17*K427/$K$4</x:f>
        <x:v>1.2570343156576318</x:v>
      </x:c>
    </x:row>
    <x:row r="428" ht="13.800000190734863" hidden="0">
      <x:c r="A428" s="15" t="n">
        <x:v>44469</x:v>
      </x:c>
      <x:c r="B428" s="21" t="n">
        <x:v>97.483118477594</x:v>
      </x:c>
      <x:c r="C428" s="21" t="n">
        <x:v>61.918274687855</x:v>
      </x:c>
      <x:c r="D428" s="21" t="n">
        <x:v>87.538461538462</x:v>
      </x:c>
      <x:c r="E428" s="21" t="n">
        <x:v>116.6796875</x:v>
      </x:c>
      <x:c r="F428" s="17" t="n">
        <x:v>1.90904885550978</x:v>
      </x:c>
      <x:c r="G428" s="18" t="n">
        <x:f aca="0"/>
        <x:v>1.4432</x:v>
      </x:c>
      <x:c r="H428" s="18" t="n">
        <x:f aca="0"/>
        <x:v>2.3910222222</x:v>
      </x:c>
      <x:c r="I428" s="18" t="n">
        <x:f aca="0"/>
        <x:v>2801.96</x:v>
      </x:c>
      <x:c r="J428" s="18" t="n">
        <x:f aca="0"/>
        <x:v>6.9207141125</x:v>
      </x:c>
      <x:c r="K428" s="18" t="n">
        <x:f aca="0"/>
        <x:v>2.4069893925</x:v>
      </x:c>
      <x:c r="L428" s="22" t="n">
        <x:v>0.45923913043478</x:v>
      </x:c>
      <x:c r="M428" s="22" t="n">
        <x:v>0.37989748935801</x:v>
      </x:c>
      <x:c r="N428" s="22" t="n">
        <x:v>0.7561706206566</x:v>
      </x:c>
      <x:c r="O428" s="22" t="n">
        <x:v>0.85752575595094</x:v>
      </x:c>
      <x:c r="P428" s="23" t="n">
        <x:v>0.29318065835069</x:v>
      </x:c>
      <x:c r="Q428" s="23" t="n">
        <x:v>0.29318065835069</x:v>
      </x:c>
      <x:c r="R428" s="22" t="n">
        <x:v>0.25437469881808</x:v>
      </x:c>
      <x:c r="S428" s="22" t="n">
        <x:v>0.25437469881808</x:v>
      </x:c>
      <x:c r="T428" s="20" t="n">
        <x:v>1.4722288807296287</x:v>
      </x:c>
      <x:c r="U428" s="18" t="n">
        <x:f aca="0"/>
        <x:v>1.4963</x:v>
      </x:c>
      <x:c r="V428" s="18" t="n">
        <x:f aca="0"/>
        <x:v>1.312</x:v>
      </x:c>
      <x:c r="W428" s="76" t="n">
        <x:f>'2080回测'!$O$13*G428/$G$4+'2080回测'!$O$14*H428/$H$4+'2080回测'!$O$15*I428/$I$4+'2080回测'!$O$16*J428/$J$4+'2080回测'!$O$17*K428/$K$4</x:f>
        <x:v>1.2737214130313719</x:v>
      </x:c>
    </x:row>
    <x:row r="429" ht="13.800000190734863" hidden="0">
      <x:c r="A429" s="15" t="n">
        <x:v>44477</x:v>
      </x:c>
      <x:c r="B429" s="21" t="n">
        <x:v>96.807857581338</x:v>
      </x:c>
      <x:c r="C429" s="21" t="n">
        <x:v>60.272417707151</x:v>
      </x:c>
      <x:c r="D429" s="21" t="n">
        <x:v>83.923076923077</x:v>
      </x:c>
      <x:c r="E429" s="21" t="n">
        <x:v>110.9375</x:v>
      </x:c>
      <x:c r="F429" s="17" t="n">
        <x:v>1.87985213052891</x:v>
      </x:c>
      <x:c r="G429" s="18" t="n">
        <x:f aca="0"/>
        <x:v>1.432</x:v>
      </x:c>
      <x:c r="H429" s="18" t="n">
        <x:f aca="0"/>
        <x:v>2.3899259259</x:v>
      </x:c>
      <x:c r="I429" s="18" t="n">
        <x:f aca="0"/>
        <x:v>2775.59</x:v>
      </x:c>
      <x:c r="J429" s="18" t="n">
        <x:f aca="0"/>
        <x:v>6.9416700977</x:v>
      </x:c>
      <x:c r="K429" s="18" t="n">
        <x:f aca="0"/>
        <x:v>2.4170858245</x:v>
      </x:c>
      <x:c r="L429" s="22" t="n">
        <x:v>0.47242647058824</x:v>
      </x:c>
      <x:c r="M429" s="22" t="n">
        <x:v>0.39397098427591</x:v>
      </x:c>
      <x:c r="N429" s="22" t="n">
        <x:v>0.7764198418404</x:v>
      </x:c>
      <x:c r="O429" s="22" t="n">
        <x:v>0.8926208225551</x:v>
      </x:c>
      <x:c r="P429" s="23" t="n">
        <x:v>0.33023502824575</x:v>
      </x:c>
      <x:c r="Q429" s="23" t="n">
        <x:v>0.33023502824575</x:v>
      </x:c>
      <x:c r="R429" s="22" t="n">
        <x:v>0.29096143504294</x:v>
      </x:c>
      <x:c r="S429" s="22" t="n">
        <x:v>0.29096143504294</x:v>
      </x:c>
      <x:c r="T429" s="20" t="n">
        <x:v>1.4760304078076314</x:v>
      </x:c>
      <x:c r="U429" s="18" t="n">
        <x:f aca="0"/>
        <x:v>1.4958</x:v>
      </x:c>
      <x:c r="V429" s="18" t="n">
        <x:f aca="0"/>
        <x:v>1.3252</x:v>
      </x:c>
      <x:c r="W429" s="76" t="n">
        <x:f>'2080回测'!$O$13*G429/$G$4+'2080回测'!$O$14*H429/$H$4+'2080回测'!$O$15*I429/$I$4+'2080回测'!$O$16*J429/$J$4+'2080回测'!$O$17*K429/$K$4</x:f>
        <x:v>1.2698808455244264</x:v>
      </x:c>
    </x:row>
    <x:row r="430" ht="13.800000190734863" hidden="0">
      <x:c r="A430" s="15" t="n">
        <x:v>44480</x:v>
      </x:c>
      <x:c r="B430" s="21" t="n">
        <x:v>96.378146101903</x:v>
      </x:c>
      <x:c r="C430" s="21" t="n">
        <x:v>59.137343927355</x:v>
      </x:c>
      <x:c r="D430" s="21" t="n">
        <x:v>82.076923076923</x:v>
      </x:c>
      <x:c r="E430" s="21" t="n">
        <x:v>111.240234375</x:v>
      </x:c>
      <x:c r="F430" s="17" t="n">
        <x:v>1.87208161870295</x:v>
      </x:c>
      <x:c r="G430" s="18" t="n">
        <x:f aca="0"/>
        <x:v>1.444</x:v>
      </x:c>
      <x:c r="H430" s="18" t="n">
        <x:f aca="0"/>
        <x:v>2.4030814815</x:v>
      </x:c>
      <x:c r="I430" s="18" t="n">
        <x:f aca="0"/>
        <x:v>2749.37</x:v>
      </x:c>
      <x:c r="J430" s="18" t="n">
        <x:f aca="0"/>
        <x:v>6.9678650792</x:v>
      </x:c>
      <x:c r="K430" s="18" t="n">
        <x:f aca="0"/>
        <x:v>2.4413172613</x:v>
      </x:c>
      <x:c r="L430" s="22" t="n">
        <x:v>0.4835358056266</x:v>
      </x:c>
      <x:c r="M430" s="22" t="n">
        <x:v>0.40335331422118</x:v>
      </x:c>
      <x:c r="N430" s="22" t="n">
        <x:v>0.77270548765876</x:v>
      </x:c>
      <x:c r="O430" s="22" t="n">
        <x:v>0.87285367289011</x:v>
      </x:c>
      <x:c r="P430" s="23" t="n">
        <x:v>0.33386469956259</x:v>
      </x:c>
      <x:c r="Q430" s="23" t="n">
        <x:v>0.33386469956259</x:v>
      </x:c>
      <x:c r="R430" s="22" t="n">
        <x:v>0.30403279146961</x:v>
      </x:c>
      <x:c r="S430" s="22" t="n">
        <x:v>0.30403279146961</x:v>
      </x:c>
      <x:c r="T430" s="20" t="n">
        <x:v>1.4708588090400974</x:v>
      </x:c>
      <x:c r="U430" s="18" t="n">
        <x:f aca="0"/>
        <x:v>1.494</x:v>
      </x:c>
      <x:c r="V430" s="18" t="n">
        <x:f aca="0"/>
        <x:v>1.3228</x:v>
      </x:c>
      <x:c r="W430" s="76" t="n">
        <x:f>'2080回测'!$O$13*G430/$G$4+'2080回测'!$O$14*H430/$H$4+'2080回测'!$O$15*I430/$I$4+'2080回测'!$O$16*J430/$J$4+'2080回测'!$O$17*K430/$K$4</x:f>
        <x:v>1.2758316557962646</x:v>
      </x:c>
    </x:row>
    <x:row r="431" ht="13.800000190734863" hidden="0">
      <x:c r="A431" s="15" t="n">
        <x:v>44481</x:v>
      </x:c>
      <x:c r="B431" s="21" t="n">
        <x:v>92.756292203806</x:v>
      </x:c>
      <x:c r="C431" s="21" t="n">
        <x:v>54.710556186152</x:v>
      </x:c>
      <x:c r="D431" s="21" t="n">
        <x:v>74.230769230769</x:v>
      </x:c>
      <x:c r="E431" s="21" t="n">
        <x:v>103.7890625</x:v>
      </x:c>
      <x:c r="F431" s="17" t="n">
        <x:v>1.81371670030182</x:v>
      </x:c>
      <x:c r="G431" s="18" t="n">
        <x:f aca="0"/>
        <x:v>1.4363</x:v>
      </x:c>
      <x:c r="H431" s="18" t="n">
        <x:f aca="0"/>
        <x:v>2.3658074074</x:v>
      </x:c>
      <x:c r="I431" s="18" t="n">
        <x:f aca="0"/>
        <x:v>2751.92</x:v>
      </x:c>
      <x:c r="J431" s="18" t="n">
        <x:f aca="0"/>
        <x:v>6.9049971236</x:v>
      </x:c>
      <x:c r="K431" s="18" t="n">
        <x:f aca="0"/>
        <x:v>2.4251629701</x:v>
      </x:c>
      <x:c r="L431" s="22" t="n">
        <x:v>0.48537404092072</x:v>
      </x:c>
      <x:c r="M431" s="22" t="n">
        <x:v>0.40604639040917</x:v>
      </x:c>
      <x:c r="N431" s="22" t="n">
        <x:v>0.76228133237479</x:v>
      </x:c>
      <x:c r="O431" s="22" t="n">
        <x:v>0.86900075387976</x:v>
      </x:c>
      <x:c r="P431" s="23" t="n">
        <x:v>0.32653131389737</x:v>
      </x:c>
      <x:c r="Q431" s="23" t="n">
        <x:v>0.32653131389737</x:v>
      </x:c>
      <x:c r="R431" s="22" t="n">
        <x:v>0.2955526634708</x:v>
      </x:c>
      <x:c r="S431" s="22" t="n">
        <x:v>0.2955526634708</x:v>
      </x:c>
      <x:c r="T431" s="20" t="n">
        <x:v>1.4426834596307576</x:v>
      </x:c>
      <x:c r="U431" s="18" t="n">
        <x:f aca="0"/>
        <x:v>1.4936</x:v>
      </x:c>
      <x:c r="V431" s="18" t="n">
        <x:f aca="0"/>
        <x:v>1.3301</x:v>
      </x:c>
      <x:c r="W431" s="76" t="n">
        <x:f>'2080回测'!$O$13*G431/$G$4+'2080回测'!$O$14*H431/$H$4+'2080回测'!$O$15*I431/$I$4+'2080回测'!$O$16*J431/$J$4+'2080回测'!$O$17*K431/$K$4</x:f>
        <x:v>1.265495956629422</x:v>
      </x:c>
    </x:row>
    <x:row r="432" ht="13.800000190734863" hidden="0">
      <x:c r="A432" s="15" t="n">
        <x:v>44482</x:v>
      </x:c>
      <x:c r="B432" s="21" t="n">
        <x:v>95.395948434622</x:v>
      </x:c>
      <x:c r="C432" s="21" t="n">
        <x:v>57.718501702611</x:v>
      </x:c>
      <x:c r="D432" s="21" t="n">
        <x:v>74.307692307692</x:v>
      </x:c>
      <x:c r="E432" s="21" t="n">
        <x:v>112.021484375</x:v>
      </x:c>
      <x:c r="F432" s="17" t="n">
        <x:v>1.84860906704981</x:v>
      </x:c>
      <x:c r="G432" s="18" t="n">
        <x:f aca="0"/>
        <x:v>1.4139</x:v>
      </x:c>
      <x:c r="H432" s="18" t="n">
        <x:f aca="0"/>
        <x:v>2.3504592593</x:v>
      </x:c>
      <x:c r="I432" s="18" t="n">
        <x:f aca="0"/>
        <x:v>2751.92</x:v>
      </x:c>
      <x:c r="J432" s="18" t="n">
        <x:f aca="0"/>
        <x:v>6.8630851532</x:v>
      </x:c>
      <x:c r="K432" s="18" t="n">
        <x:f aca="0"/>
        <x:v>2.4211243973</x:v>
      </x:c>
      <x:c r="L432" s="22" t="n">
        <x:v>0.47194693094629</x:v>
      </x:c>
      <x:c r="M432" s="22" t="n">
        <x:v>0.38693423681696</x:v>
      </x:c>
      <x:c r="N432" s="22" t="n">
        <x:v>0.72597651569614</x:v>
      </x:c>
      <x:c r="O432" s="22" t="n">
        <x:v>0.82904765896157</x:v>
      </x:c>
      <x:c r="P432" s="23" t="n">
        <x:v>0.29485005747227</x:v>
      </x:c>
      <x:c r="Q432" s="23" t="n">
        <x:v>0.29485005747227</x:v>
      </x:c>
      <x:c r="R432" s="22" t="n">
        <x:v>0.26893110984028</x:v>
      </x:c>
      <x:c r="S432" s="22" t="n">
        <x:v>0.26893110984028</x:v>
      </x:c>
      <x:c r="T432" s="20" t="n">
        <x:v>1.4529517956248463</x:v>
      </x:c>
      <x:c r="U432" s="18" t="n">
        <x:f aca="0"/>
        <x:v>1.4933</x:v>
      </x:c>
      <x:c r="V432" s="18" t="n">
        <x:f aca="0"/>
        <x:v>1.3295</x:v>
      </x:c>
      <x:c r="W432" s="76" t="n">
        <x:f>'2080回测'!$O$13*G432/$G$4+'2080回测'!$O$14*H432/$H$4+'2080回测'!$O$15*I432/$I$4+'2080回测'!$O$16*J432/$J$4+'2080回测'!$O$17*K432/$K$4</x:f>
        <x:v>1.2557260944162532</x:v>
      </x:c>
    </x:row>
    <x:row r="433" ht="13.800000190734863" hidden="0">
      <x:c r="A433" s="15" t="n">
        <x:v>44483</x:v>
      </x:c>
      <x:c r="B433" s="21" t="n">
        <x:v>96.193984039288</x:v>
      </x:c>
      <x:c r="C433" s="21" t="n">
        <x:v>58.399545970488</x:v>
      </x:c>
      <x:c r="D433" s="21" t="n">
        <x:v>76.461538461538</x:v>
      </x:c>
      <x:c r="E433" s="21" t="n">
        <x:v>114.150390625</x:v>
      </x:c>
      <x:c r="F433" s="17" t="n">
        <x:v>1.86301364774079</x:v>
      </x:c>
      <x:c r="G433" s="18" t="n">
        <x:f aca="0"/>
        <x:v>1.4005</x:v>
      </x:c>
      <x:c r="H433" s="18" t="n">
        <x:f aca="0"/>
        <x:v>2.3416888889</x:v>
      </x:c>
      <x:c r="I433" s="18" t="n">
        <x:f aca="0"/>
        <x:v>2751.92</x:v>
      </x:c>
      <x:c r="J433" s="18" t="n">
        <x:f aca="0"/>
        <x:v>6.8630851532</x:v>
      </x:c>
      <x:c r="K433" s="18" t="n">
        <x:f aca="0"/>
        <x:v>2.4100183221</x:v>
      </x:c>
      <x:c r="L433" s="22" t="n">
        <x:v>0.49048913043478</x:v>
      </x:c>
      <x:c r="M433" s="22" t="n">
        <x:v>0.40196333941447</x:v>
      </x:c>
      <x:c r="N433" s="22" t="n">
        <x:v>0.73112868439971</x:v>
      </x:c>
      <x:c r="O433" s="22" t="n">
        <x:v>0.84177904350071</x:v>
      </x:c>
      <x:c r="P433" s="23" t="n">
        <x:v>0.30938018510039</x:v>
      </x:c>
      <x:c r="Q433" s="23" t="n">
        <x:v>0.30938018510039</x:v>
      </x:c>
      <x:c r="R433" s="22" t="n">
        <x:v>0.26974689852416</x:v>
      </x:c>
      <x:c r="S433" s="22" t="n">
        <x:v>0.26974689852416</x:v>
      </x:c>
      <x:c r="T433" s="20" t="n">
        <x:v>1.4592900637797712</x:v>
      </x:c>
      <x:c r="U433" s="18" t="n">
        <x:f aca="0"/>
        <x:v>1.4934</x:v>
      </x:c>
      <x:c r="V433" s="18" t="n">
        <x:f aca="0"/>
        <x:v>1.3467</x:v>
      </x:c>
      <x:c r="W433" s="76" t="n">
        <x:f>'2080回测'!$O$13*G433/$G$4+'2080回测'!$O$14*H433/$H$4+'2080回测'!$O$15*I433/$I$4+'2080回测'!$O$16*J433/$J$4+'2080回测'!$O$17*K433/$K$4</x:f>
        <x:v>1.2498440181393342</x:v>
      </x:c>
    </x:row>
    <x:row r="434" ht="13.800000190734863" hidden="0">
      <x:c r="A434" s="15" t="n">
        <x:v>44484</x:v>
      </x:c>
      <x:c r="B434" s="21" t="n">
        <x:v>97.483118477594</x:v>
      </x:c>
      <x:c r="C434" s="21" t="n">
        <x:v>63.337116912599</x:v>
      </x:c>
      <x:c r="D434" s="21" t="n">
        <x:v>78.692307692308</x:v>
      </x:c>
      <x:c r="E434" s="21" t="n">
        <x:v>120.56640625</x:v>
      </x:c>
      <x:c r="F434" s="17" t="n">
        <x:v>1.90019737333125</x:v>
      </x:c>
      <x:c r="G434" s="18" t="n">
        <x:f aca="0"/>
        <x:v>1.4087</x:v>
      </x:c>
      <x:c r="H434" s="18" t="n">
        <x:f aca="0"/>
        <x:v>2.3482666667</x:v>
      </x:c>
      <x:c r="I434" s="18" t="n">
        <x:f aca="0"/>
        <x:v>2737.4</x:v>
      </x:c>
      <x:c r="J434" s="18" t="n">
        <x:f aca="0"/>
        <x:v>6.8630851532</x:v>
      </x:c>
      <x:c r="K434" s="18" t="n">
        <x:f aca="0"/>
        <x:v>2.4211243973</x:v>
      </x:c>
      <x:c r="L434" s="22" t="n">
        <x:v>0.48337595907928</x:v>
      </x:c>
      <x:c r="M434" s="22" t="n">
        <x:v>0.39883589609938</x:v>
      </x:c>
      <x:c r="N434" s="22" t="n">
        <x:v>0.73376467768991</x:v>
      </x:c>
      <x:c r="O434" s="22" t="n">
        <x:v>0.85434290983544</x:v>
      </x:c>
      <x:c r="P434" s="23" t="n">
        <x:v>0.318881062857</x:v>
      </x:c>
      <x:c r="Q434" s="23" t="n">
        <x:v>0.318881062857</x:v>
      </x:c>
      <x:c r="R434" s="22" t="n">
        <x:v>0.28311947091008</x:v>
      </x:c>
      <x:c r="S434" s="22" t="n">
        <x:v>0.28311947091008</x:v>
      </x:c>
      <x:c r="T434" s="20" t="n">
        <x:v>1.4619098497014675</x:v>
      </x:c>
      <x:c r="U434" s="18" t="n">
        <x:f aca="0"/>
        <x:v>1.4932</x:v>
      </x:c>
      <x:c r="V434" s="18" t="n">
        <x:f aca="0"/>
        <x:v>1.3441</x:v>
      </x:c>
      <x:c r="W434" s="76" t="n">
        <x:f>'2080回测'!$O$13*G434/$G$4+'2080回测'!$O$14*H434/$H$4+'2080回测'!$O$15*I434/$I$4+'2080回测'!$O$16*J434/$J$4+'2080回测'!$O$17*K434/$K$4</x:f>
        <x:v>1.2529960262746482</x:v>
      </x:c>
    </x:row>
    <x:row r="435" ht="13.800000190734863" hidden="0">
      <x:c r="A435" s="15" t="n">
        <x:v>44487</x:v>
      </x:c>
      <x:c r="B435" s="21" t="n">
        <x:v>97.114794352363</x:v>
      </x:c>
      <x:c r="C435" s="21" t="n">
        <x:v>64.018161180477</x:v>
      </x:c>
      <x:c r="D435" s="21" t="n">
        <x:v>83.230769230769</x:v>
      </x:c>
      <x:c r="E435" s="21" t="n">
        <x:v>123.515625</x:v>
      </x:c>
      <x:c r="F435" s="17" t="n">
        <x:v>1.91969837440902</x:v>
      </x:c>
      <x:c r="G435" s="18" t="n">
        <x:f aca="0"/>
        <x:v>1.4348</x:v>
      </x:c>
      <x:c r="H435" s="18" t="n">
        <x:f aca="0"/>
        <x:v>2.3811555556</x:v>
      </x:c>
      <x:c r="I435" s="18" t="n">
        <x:f aca="0"/>
        <x:v>2728.33</x:v>
      </x:c>
      <x:c r="J435" s="18" t="n">
        <x:f aca="0"/>
        <x:v>6.9049971236</x:v>
      </x:c>
      <x:c r="K435" s="18" t="n">
        <x:f aca="0"/>
        <x:v>2.4211243973</x:v>
      </x:c>
      <x:c r="L435" s="22" t="n">
        <x:v>0.49256713554987</x:v>
      </x:c>
      <x:c r="M435" s="22" t="n">
        <x:v>0.41030318825471</x:v>
      </x:c>
      <x:c r="N435" s="22" t="n">
        <x:v>0.73747903187156</x:v>
      </x:c>
      <x:c r="O435" s="22" t="n">
        <x:v>0.87251863648126</x:v>
      </x:c>
      <x:c r="P435" s="23" t="n">
        <x:v>0.32034656521706</x:v>
      </x:c>
      <x:c r="Q435" s="23" t="n">
        <x:v>0.32034656521706</x:v>
      </x:c>
      <x:c r="R435" s="22" t="n">
        <x:v>0.27085883751011</x:v>
      </x:c>
      <x:c r="S435" s="22" t="n">
        <x:v>0.27085883751011</x:v>
      </x:c>
      <x:c r="T435" s="20" t="n">
        <x:v>1.4696079482079825</x:v>
      </x:c>
      <x:c r="U435" s="18" t="n">
        <x:f aca="0"/>
        <x:v>1.49</x:v>
      </x:c>
      <x:c r="V435" s="18" t="n">
        <x:f aca="0"/>
        <x:v>1.3267</x:v>
      </x:c>
      <x:c r="W435" s="76" t="n">
        <x:f>'2080回测'!$O$13*G435/$G$4+'2080回测'!$O$14*H435/$H$4+'2080回测'!$O$15*I435/$I$4+'2080回测'!$O$16*J435/$J$4+'2080回测'!$O$17*K435/$K$4</x:f>
        <x:v>1.2657123157851602</x:v>
      </x:c>
    </x:row>
    <x:row r="436" ht="13.800000190734863" hidden="0">
      <x:c r="A436" s="15" t="n">
        <x:v>44488</x:v>
      </x:c>
      <x:c r="B436" s="21" t="n">
        <x:v>97.237569060773</x:v>
      </x:c>
      <x:c r="C436" s="21" t="n">
        <x:v>63.791146424518</x:v>
      </x:c>
      <x:c r="D436" s="21" t="n">
        <x:v>85.230769230769</x:v>
      </x:c>
      <x:c r="E436" s="21" t="n">
        <x:v>125.5078125</x:v>
      </x:c>
      <x:c r="F436" s="17" t="n">
        <x:v>1.92941824304015</x:v>
      </x:c>
      <x:c r="G436" s="18" t="n">
        <x:f aca="0"/>
        <x:v>1.4349</x:v>
      </x:c>
      <x:c r="H436" s="18" t="n">
        <x:f aca="0"/>
        <x:v>2.3976</x:v>
      </x:c>
      <x:c r="I436" s="18" t="n">
        <x:f aca="0"/>
        <x:v>2759.78</x:v>
      </x:c>
      <x:c r="J436" s="18" t="n">
        <x:f aca="0"/>
        <x:v>6.9049971236</x:v>
      </x:c>
      <x:c r="K436" s="18" t="n">
        <x:f aca="0"/>
        <x:v>2.4302111861</x:v>
      </x:c>
      <x:c r="L436" s="22" t="n">
        <x:v>0.47258631713555</x:v>
      </x:c>
      <x:c r="M436" s="22" t="n">
        <x:v>0.40031274433151</x:v>
      </x:c>
      <x:c r="N436" s="22" t="n">
        <x:v>0.74994009106159</x:v>
      </x:c>
      <x:c r="O436" s="22" t="n">
        <x:v>0.88767903513885</x:v>
      </x:c>
      <x:c r="P436" s="23" t="n">
        <x:v>0.33457545518412</x:v>
      </x:c>
      <x:c r="Q436" s="23" t="n">
        <x:v>0.33457545518412</x:v>
      </x:c>
      <x:c r="R436" s="22" t="n">
        <x:v>0.28859724381406</x:v>
      </x:c>
      <x:c r="S436" s="22" t="n">
        <x:v>0.28859724381406</x:v>
      </x:c>
      <x:c r="T436" s="20" t="n">
        <x:v>1.4813510894689874</x:v>
      </x:c>
      <x:c r="U436" s="18" t="n">
        <x:f aca="0"/>
        <x:v>1.4906</x:v>
      </x:c>
      <x:c r="V436" s="18" t="n">
        <x:f aca="0"/>
        <x:v>1.3317</x:v>
      </x:c>
      <x:c r="W436" s="76" t="n">
        <x:f>'2080回测'!$O$13*G436/$G$4+'2080回测'!$O$14*H436/$H$4+'2080回测'!$O$15*I436/$I$4+'2080回测'!$O$16*J436/$J$4+'2080回测'!$O$17*K436/$K$4</x:f>
        <x:v>1.2710573848357063</x:v>
      </x:c>
    </x:row>
    <x:row r="437" ht="13.800000190734863" hidden="0">
      <x:c r="A437" s="15" t="n">
        <x:v>44489</x:v>
      </x:c>
      <x:c r="B437" s="21" t="n">
        <x:v>97.360343769184</x:v>
      </x:c>
      <x:c r="C437" s="21" t="n">
        <x:v>64.755959137344</x:v>
      </x:c>
      <x:c r="D437" s="21" t="n">
        <x:v>86.923076923077</x:v>
      </x:c>
      <x:c r="E437" s="21" t="n">
        <x:v>129.12109375</x:v>
      </x:c>
      <x:c r="F437" s="17" t="n">
        <x:v>1.94540118394901</x:v>
      </x:c>
      <x:c r="G437" s="18" t="n">
        <x:f aca="0"/>
        <x:v>1.4094</x:v>
      </x:c>
      <x:c r="H437" s="18" t="n">
        <x:f aca="0"/>
        <x:v>2.3745777778</x:v>
      </x:c>
      <x:c r="I437" s="18" t="n">
        <x:f aca="0"/>
        <x:v>2749.79</x:v>
      </x:c>
      <x:c r="J437" s="18" t="n">
        <x:f aca="0"/>
        <x:v>6.8578461569</x:v>
      </x:c>
      <x:c r="K437" s="18" t="n">
        <x:f aca="0"/>
        <x:v>2.4100183221</x:v>
      </x:c>
      <x:c r="L437" s="22" t="n">
        <x:v>0.48601342710997</x:v>
      </x:c>
      <x:c r="M437" s="22" t="n">
        <x:v>0.41334375814438</x:v>
      </x:c>
      <x:c r="N437" s="22" t="n">
        <x:v>0.76108315360652</x:v>
      </x:c>
      <x:c r="O437" s="22" t="n">
        <x:v>0.90183432456991</x:v>
      </x:c>
      <x:c r="P437" s="23" t="n">
        <x:v>0.34794503643143</x:v>
      </x:c>
      <x:c r="Q437" s="23" t="n">
        <x:v>0.34794503643143</x:v>
      </x:c>
      <x:c r="R437" s="22" t="n">
        <x:v>0.29632198972913</x:v>
      </x:c>
      <x:c r="S437" s="22" t="n">
        <x:v>0.29632198972913</x:v>
      </x:c>
      <x:c r="T437" s="20" t="n">
        <x:v>1.4822425018229313</x:v>
      </x:c>
      <x:c r="U437" s="18" t="n">
        <x:f aca="0"/>
        <x:v>1.4912</x:v>
      </x:c>
      <x:c r="V437" s="18" t="n">
        <x:f aca="0"/>
        <x:v>1.3272</x:v>
      </x:c>
      <x:c r="W437" s="76" t="n">
        <x:f>'2080回测'!$O$13*G437/$G$4+'2080回测'!$O$14*H437/$H$4+'2080回测'!$O$15*I437/$I$4+'2080回测'!$O$16*J437/$J$4+'2080回测'!$O$17*K437/$K$4</x:f>
        <x:v>1.257307175147475</x:v>
      </x:c>
    </x:row>
    <x:row r="438" ht="13.800000190734863" hidden="0">
      <x:c r="A438" s="15" t="n">
        <x:v>44490</x:v>
      </x:c>
      <x:c r="B438" s="21" t="n">
        <x:v>96.378146101903</x:v>
      </x:c>
      <x:c r="C438" s="21" t="n">
        <x:v>62.315550510783</x:v>
      </x:c>
      <x:c r="D438" s="21" t="n">
        <x:v>90.153846153846</x:v>
      </x:c>
      <x:c r="E438" s="21" t="n">
        <x:v>125.966796875</x:v>
      </x:c>
      <x:c r="F438" s="17" t="n">
        <x:v>1.93703584910383</x:v>
      </x:c>
      <x:c r="G438" s="18" t="n">
        <x:f aca="0"/>
        <x:v>1.426</x:v>
      </x:c>
      <x:c r="H438" s="18" t="n">
        <x:f aca="0"/>
        <x:v>2.3910222222</x:v>
      </x:c>
      <x:c r="I438" s="18" t="n">
        <x:f aca="0"/>
        <x:v>2762.42</x:v>
      </x:c>
      <x:c r="J438" s="18" t="n">
        <x:f aca="0"/>
        <x:v>6.9259531088</x:v>
      </x:c>
      <x:c r="K438" s="18" t="n">
        <x:f aca="0"/>
        <x:v>2.4312208293</x:v>
      </x:c>
      <x:c r="L438" s="22" t="n">
        <x:v>0.48377557544757</x:v>
      </x:c>
      <x:c r="M438" s="22" t="n">
        <x:v>0.41012944140387</x:v>
      </x:c>
      <x:c r="N438" s="22" t="n">
        <x:v>0.76347951114306</x:v>
      </x:c>
      <x:c r="O438" s="22" t="n">
        <x:v>0.90032666057579</x:v>
      </x:c>
      <x:c r="P438" s="23" t="n">
        <x:v>0.3514490393716</x:v>
      </x:c>
      <x:c r="Q438" s="23" t="n">
        <x:v>0.3514490393716</x:v>
      </x:c>
      <x:c r="R438" s="22" t="n">
        <x:v>0.29866537363498</x:v>
      </x:c>
      <x:c r="S438" s="22" t="n">
        <x:v>0.29866537363498</x:v>
      </x:c>
      <x:c r="T438" s="20" t="n">
        <x:v>1.4812153081199724</x:v>
      </x:c>
      <x:c r="U438" s="18" t="n">
        <x:f aca="0"/>
        <x:v>1.4926</x:v>
      </x:c>
      <x:c r="V438" s="18" t="n">
        <x:f aca="0"/>
        <x:v>1.333</x:v>
      </x:c>
      <x:c r="W438" s="76" t="n">
        <x:f>'2080回测'!$O$13*G438/$G$4+'2080回测'!$O$14*H438/$H$4+'2080回测'!$O$15*I438/$I$4+'2080回测'!$O$16*J438/$J$4+'2080回测'!$O$17*K438/$K$4</x:f>
        <x:v>1.2682223475983072</x:v>
      </x:c>
    </x:row>
    <x:row r="439" ht="13.800000190734863" hidden="0">
      <x:c r="A439" s="15" t="n">
        <x:v>44491</x:v>
      </x:c>
      <x:c r="B439" s="21" t="n">
        <x:v>95.211786372007</x:v>
      </x:c>
      <x:c r="C439" s="21" t="n">
        <x:v>63.450624290579</x:v>
      </x:c>
      <x:c r="D439" s="21" t="n">
        <x:v>86.384615384615</x:v>
      </x:c>
      <x:c r="E439" s="21" t="n">
        <x:v>125.087890625</x:v>
      </x:c>
      <x:c r="F439" s="17" t="n">
        <x:v>1.9253372916805</x:v>
      </x:c>
      <x:c r="G439" s="18" t="n">
        <x:f aca="0"/>
        <x:v>1.3972</x:v>
      </x:c>
      <x:c r="H439" s="18" t="n">
        <x:f aca="0"/>
        <x:v>2.3515555556</x:v>
      </x:c>
      <x:c r="I439" s="18" t="n">
        <x:f aca="0"/>
        <x:v>2749.34</x:v>
      </x:c>
      <x:c r="J439" s="18" t="n">
        <x:f aca="0"/>
        <x:v>6.8159341865</x:v>
      </x:c>
      <x:c r="K439" s="18" t="n">
        <x:f aca="0"/>
        <x:v>2.4292015429</x:v>
      </x:c>
      <x:c r="L439" s="22" t="n">
        <x:v>0.48793158567775</x:v>
      </x:c>
      <x:c r="M439" s="22" t="n">
        <x:v>0.41638432803405</x:v>
      </x:c>
      <x:c r="N439" s="22" t="n">
        <x:v>0.76216151449796</x:v>
      </x:c>
      <x:c r="O439" s="22" t="n">
        <x:v>0.90116425167506</x:v>
      </x:c>
      <x:c r="P439" s="23" t="n">
        <x:v>0.34785159347897</x:v>
      </x:c>
      <x:c r="Q439" s="23" t="n">
        <x:v>0.34785159347897</x:v>
      </x:c>
      <x:c r="R439" s="22" t="n">
        <x:v>0.29318879905851</x:v>
      </x:c>
      <x:c r="S439" s="22" t="n">
        <x:v>0.29318879905851</x:v>
      </x:c>
      <x:c r="T439" s="20" t="n">
        <x:v>1.4698481614373038</x:v>
      </x:c>
      <x:c r="U439" s="18" t="n">
        <x:f aca="0"/>
        <x:v>1.4927</x:v>
      </x:c>
      <x:c r="V439" s="18" t="n">
        <x:f aca="0"/>
        <x:v>1.3388</x:v>
      </x:c>
      <x:c r="W439" s="76" t="n">
        <x:f>'2080回测'!$O$13*G439/$G$4+'2080回测'!$O$14*H439/$H$4+'2080回测'!$O$15*I439/$I$4+'2080回测'!$O$16*J439/$J$4+'2080回测'!$O$17*K439/$K$4</x:f>
        <x:v>1.2507370483533709</x:v>
      </x:c>
    </x:row>
    <x:row r="440" ht="13.800000190734863" hidden="0">
      <x:c r="A440" s="15" t="n">
        <x:v>44494</x:v>
      </x:c>
      <x:c r="B440" s="21" t="n">
        <x:v>98.956414978514</x:v>
      </x:c>
      <x:c r="C440" s="21" t="n">
        <x:v>66.345062429058</x:v>
      </x:c>
      <x:c r="D440" s="21" t="n">
        <x:v>90.923076923077</x:v>
      </x:c>
      <x:c r="E440" s="21" t="n">
        <x:v>130.087890625</x:v>
      </x:c>
      <x:c r="F440" s="17" t="n">
        <x:v>1.96578111238912</x:v>
      </x:c>
      <x:c r="G440" s="18" t="n">
        <x:f aca="0"/>
        <x:v>1.4001</x:v>
      </x:c>
      <x:c r="H440" s="18" t="n">
        <x:f aca="0"/>
        <x:v>2.3537481481</x:v>
      </x:c>
      <x:c r="I440" s="18" t="n">
        <x:f aca="0"/>
        <x:v>2754.03</x:v>
      </x:c>
      <x:c r="J440" s="18" t="n">
        <x:f aca="0"/>
        <x:v>6.8578461569</x:v>
      </x:c>
      <x:c r="K440" s="18" t="n">
        <x:f aca="0"/>
        <x:v>2.4281918997</x:v>
      </x:c>
      <x:c r="L440" s="22" t="n">
        <x:v>0.49656329923274</x:v>
      </x:c>
      <x:c r="M440" s="22" t="n">
        <x:v>0.42107549300669</x:v>
      </x:c>
      <x:c r="N440" s="22" t="n">
        <x:v>0.73951593577762</x:v>
      </x:c>
      <x:c r="O440" s="22" t="n">
        <x:v>0.8773766647953</x:v>
      </x:c>
      <x:c r="P440" s="23" t="n">
        <x:v>0.33616606907126</x:v>
      </x:c>
      <x:c r="Q440" s="23" t="n">
        <x:v>0.33616606907126</x:v>
      </x:c>
      <x:c r="R440" s="22" t="n">
        <x:v>0.27596088027178</x:v>
      </x:c>
      <x:c r="S440" s="22" t="n">
        <x:v>0.27596088027178</x:v>
      </x:c>
      <x:c r="T440" s="20" t="n">
        <x:v>1.48449025645696</x:v>
      </x:c>
      <x:c r="U440" s="18" t="n">
        <x:f aca="0"/>
        <x:v>1.4934</x:v>
      </x:c>
      <x:c r="V440" s="18" t="n">
        <x:f aca="0"/>
        <x:v>1.3377</x:v>
      </x:c>
      <x:c r="W440" s="76" t="n">
        <x:f>'2080回测'!$O$13*G440/$G$4+'2080回测'!$O$14*H440/$H$4+'2080回测'!$O$15*I440/$I$4+'2080回测'!$O$16*J440/$J$4+'2080回测'!$O$17*K440/$K$4</x:f>
        <x:v>1.2529755522404529</x:v>
      </x:c>
    </x:row>
    <x:row r="441" ht="13.800000190734863" hidden="0">
      <x:c r="A441" s="15" t="n">
        <x:v>44495</x:v>
      </x:c>
      <x:c r="B441" s="21" t="n">
        <x:v>97.360343769184</x:v>
      </x:c>
      <x:c r="C441" s="21" t="n">
        <x:v>66.345062429058</x:v>
      </x:c>
      <x:c r="D441" s="21" t="n">
        <x:v>88.615384615385</x:v>
      </x:c>
      <x:c r="E441" s="21" t="n">
        <x:v>132.28515625</x:v>
      </x:c>
      <x:c r="F441" s="17" t="n">
        <x:v>1.96151486765907</x:v>
      </x:c>
      <x:c r="G441" s="18" t="n">
        <x:f aca="0"/>
        <x:v>1.3913</x:v>
      </x:c>
      <x:c r="H441" s="18" t="n">
        <x:f aca="0"/>
        <x:v>2.3438814815</x:v>
      </x:c>
      <x:c r="I441" s="18" t="n">
        <x:f aca="0"/>
        <x:v>2711.78</x:v>
      </x:c>
      <x:c r="J441" s="18" t="n">
        <x:f aca="0"/>
        <x:v>6.8002171976</x:v>
      </x:c>
      <x:c r="K441" s="18" t="n">
        <x:f aca="0"/>
        <x:v>2.4140568949</x:v>
      </x:c>
      <x:c r="L441" s="22" t="n">
        <x:v>0.50399616368286</x:v>
      </x:c>
      <x:c r="M441" s="22" t="n">
        <x:v>0.42880722786899</x:v>
      </x:c>
      <x:c r="N441" s="22" t="n">
        <x:v>0.74970045530793</x:v>
      </x:c>
      <x:c r="O441" s="22" t="n">
        <x:v>0.89965658768094</x:v>
      </x:c>
      <x:c r="P441" s="23" t="n">
        <x:v>0.35303178551304</x:v>
      </x:c>
      <x:c r="Q441" s="23" t="n">
        <x:v>0.35303178551304</x:v>
      </x:c>
      <x:c r="R441" s="22" t="n">
        <x:v>0.29384902304444</x:v>
      </x:c>
      <x:c r="S441" s="22" t="n">
        <x:v>0.29384902304444</x:v>
      </x:c>
      <x:c r="T441" s="20" t="n">
        <x:v>1.4804802408371875</x:v>
      </x:c>
      <x:c r="U441" s="18" t="n">
        <x:f aca="0"/>
        <x:v>1.4943</x:v>
      </x:c>
      <x:c r="V441" s="18" t="n">
        <x:f aca="0"/>
        <x:v>1.341</x:v>
      </x:c>
      <x:c r="W441" s="76" t="n">
        <x:f>'2080回测'!$O$13*G441/$G$4+'2080回测'!$O$14*H441/$H$4+'2080回测'!$O$15*I441/$I$4+'2080回测'!$O$16*J441/$J$4+'2080回测'!$O$17*K441/$K$4</x:f>
        <x:v>1.2440467799447616</x:v>
      </x:c>
    </x:row>
    <x:row r="442" ht="13.800000190734863" hidden="0">
      <x:c r="A442" s="15" t="n">
        <x:v>44496</x:v>
      </x:c>
      <x:c r="B442" s="21" t="n">
        <x:v>98.403928790669</x:v>
      </x:c>
      <x:c r="C442" s="21" t="n">
        <x:v>67.480136208854</x:v>
      </x:c>
      <x:c r="D442" s="21" t="n">
        <x:v>90.384615384615</x:v>
      </x:c>
      <x:c r="E442" s="21" t="n">
        <x:v>134.501953125</x:v>
      </x:c>
      <x:c r="F442" s="17" t="n">
        <x:v>1.97692658377285</x:v>
      </x:c>
      <x:c r="G442" s="18" t="n">
        <x:f aca="0"/>
        <x:v>1.366</x:v>
      </x:c>
      <x:c r="H442" s="18" t="n">
        <x:f aca="0"/>
        <x:v>2.3098962963</x:v>
      </x:c>
      <x:c r="I442" s="18" t="n">
        <x:f aca="0"/>
        <x:v>2728.39</x:v>
      </x:c>
      <x:c r="J442" s="18" t="n">
        <x:f aca="0"/>
        <x:v>6.7163932568</x:v>
      </x:c>
      <x:c r="K442" s="18" t="n">
        <x:f aca="0"/>
        <x:v>2.3898254581</x:v>
      </x:c>
      <x:c r="L442" s="22" t="n">
        <x:v>0.49920076726343</x:v>
      </x:c>
      <x:c r="M442" s="22" t="n">
        <x:v>0.42541916427765</x:v>
      </x:c>
      <x:c r="N442" s="22" t="n">
        <x:v>0.74430865085071</x:v>
      </x:c>
      <x:c r="O442" s="22" t="n">
        <x:v>0.89396096834479</x:v>
      </x:c>
      <x:c r="P442" s="23" t="n">
        <x:v>0.34877745470523</x:v>
      </x:c>
      <x:c r="Q442" s="23" t="n">
        <x:v>0.34877745470523</x:v>
      </x:c>
      <x:c r="R442" s="22" t="n">
        <x:v>0.29169873327523</x:v>
      </x:c>
      <x:c r="S442" s="22" t="n">
        <x:v>0.29169873327523</x:v>
      </x:c>
      <x:c r="T442" s="20" t="n">
        <x:v>1.4651075687794637</x:v>
      </x:c>
      <x:c r="U442" s="18" t="n">
        <x:f aca="0"/>
        <x:v>1.4951</x:v>
      </x:c>
      <x:c r="V442" s="18" t="n">
        <x:f aca="0"/>
        <x:v>1.3301</x:v>
      </x:c>
      <x:c r="W442" s="76" t="n">
        <x:f>'2080回测'!$O$13*G442/$G$4+'2080回测'!$O$14*H442/$H$4+'2080回测'!$O$15*I442/$I$4+'2080回测'!$O$16*J442/$J$4+'2080回测'!$O$17*K442/$K$4</x:f>
        <x:v>1.229299634875822</x:v>
      </x:c>
    </x:row>
    <x:row r="443" ht="13.800000190734863" hidden="0">
      <x:c r="A443" s="15" t="n">
        <x:v>44497</x:v>
      </x:c>
      <x:c r="B443" s="21" t="n">
        <x:v>96.009821976673</x:v>
      </x:c>
      <x:c r="C443" s="21" t="n">
        <x:v>65.947786606129</x:v>
      </x:c>
      <x:c r="D443" s="21" t="n">
        <x:v>83.923076923077</x:v>
      </x:c>
      <x:c r="E443" s="21" t="n">
        <x:v>132.041015625</x:v>
      </x:c>
      <x:c r="F443" s="17" t="n">
        <x:v>1.9448042528272</x:v>
      </x:c>
      <x:c r="G443" s="18" t="n">
        <x:f aca="0"/>
        <x:v>1.3303</x:v>
      </x:c>
      <x:c r="H443" s="18" t="n">
        <x:f aca="0"/>
        <x:v>2.2616592593</x:v>
      </x:c>
      <x:c r="I443" s="18" t="n">
        <x:f aca="0"/>
        <x:v>2701.69</x:v>
      </x:c>
      <x:c r="J443" s="18" t="n">
        <x:f aca="0"/>
        <x:v>6.5906573456</x:v>
      </x:c>
      <x:c r="K443" s="18" t="n">
        <x:f aca="0"/>
        <x:v>2.359536162</x:v>
      </x:c>
      <x:c r="L443" s="22" t="n">
        <x:v>0.48361572890026</x:v>
      </x:c>
      <x:c r="M443" s="22" t="n">
        <x:v>0.40639388411085</x:v>
      </x:c>
      <x:c r="N443" s="22" t="n">
        <x:v>0.72705487658759</x:v>
      </x:c>
      <x:c r="O443" s="22" t="n">
        <x:v>0.88307228420861</x:v>
      </x:c>
      <x:c r="P443" s="23" t="n">
        <x:v>0.33527965435089</x:v>
      </x:c>
      <x:c r="Q443" s="23" t="n">
        <x:v>0.33527965435089</x:v>
      </x:c>
      <x:c r="R443" s="22" t="n">
        <x:v>0.27508223386331</x:v>
      </x:c>
      <x:c r="S443" s="22" t="n">
        <x:v>0.27508223386331</x:v>
      </x:c>
      <x:c r="T443" s="20" t="n">
        <x:v>1.439048458147799</x:v>
      </x:c>
      <x:c r="U443" s="18" t="n">
        <x:f aca="0"/>
        <x:v>1.4961</x:v>
      </x:c>
      <x:c r="V443" s="18" t="n">
        <x:f aca="0"/>
        <x:v>1.3448</x:v>
      </x:c>
      <x:c r="W443" s="76" t="n">
        <x:f>'2080回测'!$O$13*G443/$G$4+'2080回测'!$O$14*H443/$H$4+'2080回测'!$O$15*I443/$I$4+'2080回测'!$O$16*J443/$J$4+'2080回测'!$O$17*K443/$K$4</x:f>
        <x:v>1.2053042613123957</x:v>
      </x:c>
    </x:row>
    <x:row r="444" ht="13.800000190734863" hidden="0">
      <x:c r="A444" s="15" t="n">
        <x:v>44498</x:v>
      </x:c>
      <x:c r="B444" s="21" t="n">
        <x:v>97.237569060773</x:v>
      </x:c>
      <x:c r="C444" s="21" t="n">
        <x:v>69.977298524404</x:v>
      </x:c>
      <x:c r="D444" s="21" t="n">
        <x:v>87.461538461538</x:v>
      </x:c>
      <x:c r="E444" s="21" t="n">
        <x:v>135.966796875</x:v>
      </x:c>
      <x:c r="F444" s="17" t="n">
        <x:v>1.97660800730429</x:v>
      </x:c>
      <x:c r="G444" s="18" t="n">
        <x:f aca="0"/>
        <x:v>1.3248</x:v>
      </x:c>
      <x:c r="H444" s="18" t="n">
        <x:f aca="0"/>
        <x:v>2.2715259259</x:v>
      </x:c>
      <x:c r="I444" s="18" t="n">
        <x:f aca="0"/>
        <x:v>2700.07</x:v>
      </x:c>
      <x:c r="J444" s="18" t="n">
        <x:f aca="0"/>
        <x:v>6.5539843715</x:v>
      </x:c>
      <x:c r="K444" s="18" t="n">
        <x:f aca="0"/>
        <x:v>2.3676133076</x:v>
      </x:c>
      <x:c r="L444" s="22" t="n">
        <x:v>0.47450447570332</x:v>
      </x:c>
      <x:c r="M444" s="22" t="n">
        <x:v>0.39371036399965</x:v>
      </x:c>
      <x:c r="N444" s="22" t="n">
        <x:v>0.69781931464174</x:v>
      </x:c>
      <x:c r="O444" s="22" t="n">
        <x:v>0.8462182763037</x:v>
      </x:c>
      <x:c r="P444" s="23" t="n">
        <x:v>0.30551599029501</x:v>
      </x:c>
      <x:c r="Q444" s="23" t="n">
        <x:v>0.30551599029501</x:v>
      </x:c>
      <x:c r="R444" s="22" t="n">
        <x:v>0.24455162697198</x:v>
      </x:c>
      <x:c r="S444" s="22" t="n">
        <x:v>0.24455162697198</x:v>
      </x:c>
      <x:c r="T444" s="20" t="n">
        <x:v>1.4554810478741227</x:v>
      </x:c>
      <x:c r="U444" s="18" t="n">
        <x:f aca="0"/>
        <x:v>1.4965</x:v>
      </x:c>
      <x:c r="V444" s="18" t="n">
        <x:f aca="0"/>
        <x:v>1.3399</x:v>
      </x:c>
      <x:c r="W444" s="76" t="n">
        <x:f>'2080回测'!$O$13*G444/$G$4+'2080回测'!$O$14*H444/$H$4+'2080回测'!$O$15*I444/$I$4+'2080回测'!$O$16*J444/$J$4+'2080回测'!$O$17*K444/$K$4</x:f>
        <x:v>1.2050814559190106</x:v>
      </x:c>
    </x:row>
    <x:row r="445" ht="13.800000190734863" hidden="0">
      <x:c r="A445" s="15" t="n">
        <x:v>44501</x:v>
      </x:c>
      <x:c r="B445" s="21" t="n">
        <x:v>96.255371393493</x:v>
      </x:c>
      <x:c r="C445" s="21" t="n">
        <x:v>70.99886492622</x:v>
      </x:c>
      <x:c r="D445" s="21" t="n">
        <x:v>88.923076923077</x:v>
      </x:c>
      <x:c r="E445" s="21" t="n">
        <x:v>134.775390625</x:v>
      </x:c>
      <x:c r="F445" s="17" t="n">
        <x:v>1.97738175966948</x:v>
      </x:c>
      <x:c r="G445" s="18" t="n">
        <x:f aca="0"/>
        <x:v>1.3385</x:v>
      </x:c>
      <x:c r="H445" s="18" t="n">
        <x:f aca="0"/>
        <x:v>2.2824888889</x:v>
      </x:c>
      <x:c r="I445" s="18" t="n">
        <x:f aca="0"/>
        <x:v>2706.58</x:v>
      </x:c>
      <x:c r="J445" s="18" t="n">
        <x:f aca="0"/>
        <x:v>6.5435063789</x:v>
      </x:c>
      <x:c r="K445" s="18" t="n">
        <x:f aca="0"/>
        <x:v>2.3706422372</x:v>
      </x:c>
      <x:c r="L445" s="22" t="n">
        <x:v>0.48537404092072</x:v>
      </x:c>
      <x:c r="M445" s="22" t="n">
        <x:v>0.40274520024325</x:v>
      </x:c>
      <x:c r="N445" s="22" t="n">
        <x:v>0.71111909896957</x:v>
      </x:c>
      <x:c r="O445" s="22" t="n">
        <x:v>0.85786079243694</x:v>
      </x:c>
      <x:c r="P445" s="23" t="n">
        <x:v>0.32661417670777</x:v>
      </x:c>
      <x:c r="Q445" s="23" t="n">
        <x:v>0.32661417670777</x:v>
      </x:c>
      <x:c r="R445" s="22" t="n">
        <x:v>0.26676044850348</x:v>
      </x:c>
      <x:c r="S445" s="22" t="n">
        <x:v>0.26676044850348</x:v>
      </x:c>
      <x:c r="T445" s="20" t="n">
        <x:v>1.46409138773986</x:v>
      </x:c>
      <x:c r="U445" s="18" t="n">
        <x:f aca="0"/>
        <x:v>1.4983</x:v>
      </x:c>
      <x:c r="V445" s="18" t="n">
        <x:f aca="0"/>
        <x:v>1.3337</x:v>
      </x:c>
      <x:c r="W445" s="76" t="n">
        <x:f>'2080回测'!$O$13*G445/$G$4+'2080回测'!$O$14*H445/$H$4+'2080回测'!$O$15*I445/$I$4+'2080回测'!$O$16*J445/$J$4+'2080回测'!$O$17*K445/$K$4</x:f>
        <x:v>1.211035883832469</x:v>
      </x:c>
    </x:row>
    <x:row r="446" ht="13.800000190734863" hidden="0">
      <x:c r="A446" s="15" t="n">
        <x:v>44502</x:v>
      </x:c>
      <x:c r="B446" s="21" t="n">
        <x:v>95.764272559853</x:v>
      </x:c>
      <x:c r="C446" s="21" t="n">
        <x:v>71.793416572077</x:v>
      </x:c>
      <x:c r="D446" s="21" t="n">
        <x:v>85.461538461538</x:v>
      </x:c>
      <x:c r="E446" s="21" t="n">
        <x:v>136.826171875</x:v>
      </x:c>
      <x:c r="F446" s="17" t="n">
        <x:v>1.97461349867117</x:v>
      </x:c>
      <x:c r="G446" s="18" t="n">
        <x:f aca="0"/>
        <x:v>1.3063</x:v>
      </x:c>
      <x:c r="H446" s="18" t="n">
        <x:f aca="0"/>
        <x:v>2.238637037</x:v>
      </x:c>
      <x:c r="I446" s="18" t="n">
        <x:f aca="0"/>
        <x:v>2663.86</x:v>
      </x:c>
      <x:c r="J446" s="18" t="n">
        <x:f aca="0"/>
        <x:v>6.52778939</x:v>
      </x:c>
      <x:c r="K446" s="18" t="n">
        <x:f aca="0"/>
        <x:v>2.3524686596</x:v>
      </x:c>
      <x:c r="L446" s="22" t="n">
        <x:v>0.47706202046036</x:v>
      </x:c>
      <x:c r="M446" s="22" t="n">
        <x:v>0.39275475632004</x:v>
      </x:c>
      <x:c r="N446" s="22" t="n">
        <x:v>0.7209441648694</x:v>
      </x:c>
      <x:c r="O446" s="22" t="n">
        <x:v>0.86531535307384</x:v>
      </x:c>
      <x:c r="P446" s="23" t="n">
        <x:v>0.33924309412213</x:v>
      </x:c>
      <x:c r="Q446" s="23" t="n">
        <x:v>0.33924309412213</x:v>
      </x:c>
      <x:c r="R446" s="22" t="n">
        <x:v>0.28908430947549</x:v>
      </x:c>
      <x:c r="S446" s="22" t="n">
        <x:v>0.28908430947549</x:v>
      </x:c>
      <x:c r="T446" s="20" t="n">
        <x:v>1.445673854342925</x:v>
      </x:c>
      <x:c r="U446" s="18" t="n">
        <x:f aca="0"/>
        <x:v>1.4998</x:v>
      </x:c>
      <x:c r="V446" s="18" t="n">
        <x:f aca="0"/>
        <x:v>1.3397</x:v>
      </x:c>
      <x:c r="W446" s="76" t="n">
        <x:f>'2080回测'!$O$13*G446/$G$4+'2080回测'!$O$14*H446/$H$4+'2080回测'!$O$15*I446/$I$4+'2080回测'!$O$16*J446/$J$4+'2080回测'!$O$17*K446/$K$4</x:f>
        <x:v>1.1907622749291917</x:v>
      </x:c>
    </x:row>
    <x:row r="447" ht="13.800000190734863" hidden="0">
      <x:c r="A447" s="15" t="n">
        <x:v>44503</x:v>
      </x:c>
      <x:c r="B447" s="21" t="n">
        <x:v>94.536525475752</x:v>
      </x:c>
      <x:c r="C447" s="21" t="n">
        <x:v>70.715096481271</x:v>
      </x:c>
      <x:c r="D447" s="21" t="n">
        <x:v>84.307692307692</x:v>
      </x:c>
      <x:c r="E447" s="21" t="n">
        <x:v>133.7890625</x:v>
      </x:c>
      <x:c r="F447" s="17" t="n">
        <x:v>1.95837094191179</x:v>
      </x:c>
      <x:c r="G447" s="18" t="n">
        <x:f aca="0"/>
        <x:v>1.3305</x:v>
      </x:c>
      <x:c r="H447" s="18" t="n">
        <x:f aca="0"/>
        <x:v>2.2660444444</x:v>
      </x:c>
      <x:c r="I447" s="18" t="n">
        <x:f aca="0"/>
        <x:v>2662.58</x:v>
      </x:c>
      <x:c r="J447" s="18" t="n">
        <x:f aca="0"/>
        <x:v>6.6011353382</x:v>
      </x:c>
      <x:c r="K447" s="18" t="n">
        <x:f aca="0"/>
        <x:v>2.3615554484</x:v>
      </x:c>
      <x:c r="L447" s="22" t="n">
        <x:v>0.46243606138107</x:v>
      </x:c>
      <x:c r="M447" s="22" t="n">
        <x:v>0.37781252714795</x:v>
      </x:c>
      <x:c r="N447" s="22" t="n">
        <x:v>0.69326623532231</x:v>
      </x:c>
      <x:c r="O447" s="22" t="n">
        <x:v>0.84186280260293</x:v>
      </x:c>
      <x:c r="P447" s="23" t="n">
        <x:v>0.32361347597544</x:v>
      </x:c>
      <x:c r="Q447" s="23" t="n">
        <x:v>0.32361347597544</x:v>
      </x:c>
      <x:c r="R447" s="22" t="n">
        <x:v>0.27139312816913</x:v>
      </x:c>
      <x:c r="S447" s="22" t="n">
        <x:v>0.27139312816913</x:v>
      </x:c>
      <x:c r="T447" s="20" t="n">
        <x:v>1.446218393592545</x:v>
      </x:c>
      <x:c r="U447" s="18" t="n">
        <x:f aca="0"/>
        <x:v>1.5001</x:v>
      </x:c>
      <x:c r="V447" s="18" t="n">
        <x:f aca="0"/>
        <x:v>1.3295</x:v>
      </x:c>
      <x:c r="W447" s="76" t="n">
        <x:f>'2080回测'!$O$13*G447/$G$4+'2080回测'!$O$14*H447/$H$4+'2080回测'!$O$15*I447/$I$4+'2080回测'!$O$16*J447/$J$4+'2080回测'!$O$17*K447/$K$4</x:f>
        <x:v>1.2038693270046958</x:v>
      </x:c>
    </x:row>
    <x:row r="448" ht="13.800000190734863" hidden="0">
      <x:c r="A448" s="15" t="n">
        <x:v>44504</x:v>
      </x:c>
      <x:c r="B448" s="21" t="n">
        <x:v>95.887047268263</x:v>
      </x:c>
      <x:c r="C448" s="21" t="n">
        <x:v>73.212258796822</x:v>
      </x:c>
      <x:c r="D448" s="21" t="n">
        <x:v>86.615384615385</x:v>
      </x:c>
      <x:c r="E448" s="21" t="n">
        <x:v>137.021484375</x:v>
      </x:c>
      <x:c r="F448" s="17" t="n">
        <x:v>1.98184043763868</x:v>
      </x:c>
      <x:c r="G448" s="18" t="n">
        <x:f aca="0"/>
        <x:v>1.3275</x:v>
      </x:c>
      <x:c r="H448" s="18" t="n">
        <x:f aca="0"/>
        <x:v>2.2671407407</x:v>
      </x:c>
      <x:c r="I448" s="18" t="n">
        <x:f aca="0"/>
        <x:v>2666.96</x:v>
      </x:c>
      <x:c r="J448" s="18" t="n">
        <x:f aca="0"/>
        <x:v>6.6797202827</x:v>
      </x:c>
      <x:c r="K448" s="18" t="n">
        <x:f aca="0"/>
        <x:v>2.3736711668</x:v>
      </x:c>
      <x:c r="L448" s="22" t="n">
        <x:v>0.45372442455243</x:v>
      </x:c>
      <x:c r="M448" s="22" t="n">
        <x:v>0.3699070454348</x:v>
      </x:c>
      <x:c r="N448" s="22" t="n">
        <x:v>0.69602204648934</x:v>
      </x:c>
      <x:c r="O448" s="22" t="n">
        <x:v>0.84295167108599</x:v>
      </x:c>
      <x:c r="P448" s="23" t="n">
        <x:v>0.32659522585909</x:v>
      </x:c>
      <x:c r="Q448" s="23" t="n">
        <x:v>0.32659522585909</x:v>
      </x:c>
      <x:c r="R448" s="22" t="n">
        <x:v>0.27697575472981</x:v>
      </x:c>
      <x:c r="S448" s="22" t="n">
        <x:v>0.27697575472981</x:v>
      </x:c>
      <x:c r="T448" s="20" t="n">
        <x:v>1.4623783717621688</x:v>
      </x:c>
      <x:c r="U448" s="18" t="n">
        <x:f aca="0"/>
        <x:v>1.5013</x:v>
      </x:c>
      <x:c r="V448" s="18" t="n">
        <x:f aca="0"/>
        <x:v>1.3257</x:v>
      </x:c>
      <x:c r="W448" s="76" t="n">
        <x:f>'2080回测'!$O$13*G448/$G$4+'2080回测'!$O$14*H448/$H$4+'2080回测'!$O$15*I448/$I$4+'2080回测'!$O$16*J448/$J$4+'2080回测'!$O$17*K448/$K$4</x:f>
        <x:v>1.2059606796233309</x:v>
      </x:c>
    </x:row>
    <x:row r="449" ht="13.800000190734863" hidden="0">
      <x:c r="A449" s="15" t="n">
        <x:v>44505</x:v>
      </x:c>
      <x:c r="B449" s="21" t="n">
        <x:v>92.879066912216</x:v>
      </x:c>
      <x:c r="C449" s="21" t="n">
        <x:v>71.566401816118</x:v>
      </x:c>
      <x:c r="D449" s="21" t="n">
        <x:v>81.538461538462</x:v>
      </x:c>
      <x:c r="E449" s="21" t="n">
        <x:v>136.6015625</x:v>
      </x:c>
      <x:c r="F449" s="17" t="n">
        <x:v>1.95646373191699</x:v>
      </x:c>
      <x:c r="G449" s="18" t="n">
        <x:f aca="0"/>
        <x:v>1.3005</x:v>
      </x:c>
      <x:c r="H449" s="18" t="n">
        <x:f aca="0"/>
        <x:v>2.2364444444</x:v>
      </x:c>
      <x:c r="I449" s="18" t="n">
        <x:f aca="0"/>
        <x:v>2611.29</x:v>
      </x:c>
      <x:c r="J449" s="18" t="n">
        <x:f aca="0"/>
        <x:v>6.7059152642</x:v>
      </x:c>
      <x:c r="K449" s="18" t="n">
        <x:f aca="0"/>
        <x:v>2.3635747348</x:v>
      </x:c>
      <x:c r="L449" s="22" t="n">
        <x:v>0.47090792838875</x:v>
      </x:c>
      <x:c r="M449" s="22" t="n">
        <x:v>0.38085309703762</x:v>
      </x:c>
      <x:c r="N449" s="22" t="n">
        <x:v>0.70381020848311</x:v>
      </x:c>
      <x:c r="O449" s="22" t="n">
        <x:v>0.85300276412291</x:v>
      </x:c>
      <x:c r="P449" s="23" t="n">
        <x:v>0.34428739689526</x:v>
      </x:c>
      <x:c r="Q449" s="23" t="n">
        <x:v>0.34428739689526</x:v>
      </x:c>
      <x:c r="R449" s="22" t="n">
        <x:v>0.30093909113722</x:v>
      </x:c>
      <x:c r="S449" s="22" t="n">
        <x:v>0.30093909113722</x:v>
      </x:c>
      <x:c r="T449" s="20" t="n">
        <x:v>1.4468882729369987</x:v>
      </x:c>
      <x:c r="U449" s="18" t="n">
        <x:f aca="0"/>
        <x:v>1.5033</x:v>
      </x:c>
      <x:c r="V449" s="18" t="n">
        <x:f aca="0"/>
        <x:v>1.3416</x:v>
      </x:c>
      <x:c r="W449" s="76" t="n">
        <x:f>'2080回测'!$O$13*G449/$G$4+'2080回测'!$O$14*H449/$H$4+'2080回测'!$O$15*I449/$I$4+'2080回测'!$O$16*J449/$J$4+'2080回测'!$O$17*K449/$K$4</x:f>
        <x:v>1.1898048821793143</x:v>
      </x:c>
    </x:row>
    <x:row r="450" ht="13.800000190734863" hidden="0">
      <x:c r="A450" s="15" t="n">
        <x:v>44508</x:v>
      </x:c>
      <x:c r="B450" s="21" t="n">
        <x:v>96.316758747698</x:v>
      </x:c>
      <x:c r="C450" s="21" t="n">
        <x:v>72.758229284904</x:v>
      </x:c>
      <x:c r="D450" s="21" t="n">
        <x:v>82.923076923077</x:v>
      </x:c>
      <x:c r="E450" s="21" t="n">
        <x:v>140.498046875</x:v>
      </x:c>
      <x:c r="F450" s="17" t="n">
        <x:v>1.9812402795767</x:v>
      </x:c>
      <x:c r="G450" s="18" t="n">
        <x:f aca="0"/>
        <x:v>1.3047</x:v>
      </x:c>
      <x:c r="H450" s="18" t="n">
        <x:f aca="0"/>
        <x:v>2.2485037037</x:v>
      </x:c>
      <x:c r="I450" s="18" t="n">
        <x:f aca="0"/>
        <x:v>2617.85</x:v>
      </x:c>
      <x:c r="J450" s="18" t="n">
        <x:f aca="0"/>
        <x:v>6.7635442235</x:v>
      </x:c>
      <x:c r="K450" s="18" t="n">
        <x:f aca="0"/>
        <x:v>2.3706422372</x:v>
      </x:c>
      <x:c r="L450" s="22" t="n">
        <x:v>0.45987851662404</x:v>
      </x:c>
      <x:c r="M450" s="22" t="n">
        <x:v>0.37381634957866</x:v>
      </x:c>
      <x:c r="N450" s="22" t="n">
        <x:v>0.67948717948718</x:v>
      </x:c>
      <x:c r="O450" s="22" t="n">
        <x:v>0.82787503145345</x:v>
      </x:c>
      <x:c r="P450" s="23" t="n">
        <x:v>0.32738329375809</x:v>
      </x:c>
      <x:c r="Q450" s="23" t="n">
        <x:v>0.32738329375809</x:v>
      </x:c>
      <x:c r="R450" s="22" t="n">
        <x:v>0.28964125941824</x:v>
      </x:c>
      <x:c r="S450" s="22" t="n">
        <x:v>0.28964125941824</x:v>
      </x:c>
      <x:c r="T450" s="20" t="n">
        <x:v>1.4532674181466874</x:v>
      </x:c>
      <x:c r="U450" s="18" t="n">
        <x:f aca="0"/>
        <x:v>1.5035</x:v>
      </x:c>
      <x:c r="V450" s="18" t="n">
        <x:f aca="0"/>
        <x:v>1.3554</x:v>
      </x:c>
      <x:c r="W450" s="76" t="n">
        <x:f>'2080回测'!$O$13*G450/$G$4+'2080回测'!$O$14*H450/$H$4+'2080回测'!$O$15*I450/$I$4+'2080回测'!$O$16*J450/$J$4+'2080回测'!$O$17*K450/$K$4</x:f>
        <x:v>1.1949913008182624</x:v>
      </x:c>
    </x:row>
    <x:row r="451" ht="13.800000190734863" hidden="0">
      <x:c r="A451" s="15" t="n">
        <x:v>44509</x:v>
      </x:c>
      <x:c r="B451" s="21" t="n">
        <x:v>99.570288520565</x:v>
      </x:c>
      <x:c r="C451" s="21" t="n">
        <x:v>74.914869466515</x:v>
      </x:c>
      <x:c r="D451" s="21" t="n">
        <x:v>85.615384615385</x:v>
      </x:c>
      <x:c r="E451" s="21" t="n">
        <x:v>142.890625</x:v>
      </x:c>
      <x:c r="F451" s="17" t="n">
        <x:v>2.00747791900616</x:v>
      </x:c>
      <x:c r="G451" s="18" t="n">
        <x:f aca="0"/>
        <x:v>1.3005</x:v>
      </x:c>
      <x:c r="H451" s="18" t="n">
        <x:f aca="0"/>
        <x:v>2.2594666667</x:v>
      </x:c>
      <x:c r="I451" s="18" t="n">
        <x:f aca="0"/>
        <x:v>2627.98</x:v>
      </x:c>
      <x:c r="J451" s="18" t="n">
        <x:f aca="0"/>
        <x:v>6.7845002087</x:v>
      </x:c>
      <x:c r="K451" s="18" t="n">
        <x:f aca="0"/>
        <x:v>2.379729026</x:v>
      </x:c>
      <x:c r="L451" s="22" t="n">
        <x:v>0.46227621483376</x:v>
      </x:c>
      <x:c r="M451" s="22" t="n">
        <x:v>0.37329510902615</x:v>
      </x:c>
      <x:c r="N451" s="22" t="n">
        <x:v>0.68631679846633</x:v>
      </x:c>
      <x:c r="O451" s="22" t="n">
        <x:v>0.83767484718374</x:v>
      </x:c>
      <x:c r="P451" s="23" t="n">
        <x:v>0.33336854658487</x:v>
      </x:c>
      <x:c r="Q451" s="23" t="n">
        <x:v>0.33336854658487</x:v>
      </x:c>
      <x:c r="R451" s="22" t="n">
        <x:v>0.29991964124689</x:v>
      </x:c>
      <x:c r="S451" s="22" t="n">
        <x:v>0.29991964124689</x:v>
      </x:c>
      <x:c r="T451" s="20" t="n">
        <x:v>1.4665117582593825</x:v>
      </x:c>
      <x:c r="U451" s="18" t="n">
        <x:f aca="0"/>
        <x:v>1.5033</x:v>
      </x:c>
      <x:c r="V451" s="18" t="n">
        <x:f aca="0"/>
        <x:v>1.3603</x:v>
      </x:c>
      <x:c r="W451" s="76" t="n">
        <x:f>'2080回测'!$O$13*G451/$G$4+'2080回测'!$O$14*H451/$H$4+'2080回测'!$O$15*I451/$I$4+'2080回测'!$O$16*J451/$J$4+'2080回测'!$O$17*K451/$K$4</x:f>
        <x:v>1.1973134707090947</x:v>
      </x:c>
    </x:row>
    <x:row r="452" ht="13.800000190734863" hidden="0">
      <x:c r="A452" s="15" t="n">
        <x:v>44510</x:v>
      </x:c>
      <x:c r="B452" s="21" t="n">
        <x:v>99.079189686924</x:v>
      </x:c>
      <x:c r="C452" s="21" t="n">
        <x:v>75.255391600454</x:v>
      </x:c>
      <x:c r="D452" s="21" t="n">
        <x:v>85.307692307692</x:v>
      </x:c>
      <x:c r="E452" s="21" t="n">
        <x:v>139.5703125</x:v>
      </x:c>
      <x:c r="F452" s="17" t="n">
        <x:v>1.99803146523768</x:v>
      </x:c>
      <x:c r="G452" s="18" t="n">
        <x:f aca="0"/>
        <x:v>1.2976</x:v>
      </x:c>
      <x:c r="H452" s="18" t="n">
        <x:f aca="0"/>
        <x:v>2.2572740741</x:v>
      </x:c>
      <x:c r="I452" s="18" t="n">
        <x:f aca="0"/>
        <x:v>2619.4</x:v>
      </x:c>
      <x:c r="J452" s="18" t="n">
        <x:f aca="0"/>
        <x:v>6.7949782013</x:v>
      </x:c>
      <x:c r="K452" s="18" t="n">
        <x:f aca="0"/>
        <x:v>2.3787193828</x:v>
      </x:c>
      <x:c r="L452" s="22" t="n">
        <x:v>0.46139705882353</x:v>
      </x:c>
      <x:c r="M452" s="22" t="n">
        <x:v>0.37520632438537</x:v>
      </x:c>
      <x:c r="N452" s="22" t="n">
        <x:v>0.69841840402588</x:v>
      </x:c>
      <x:c r="O452" s="22" t="n">
        <x:v>0.85384035522218</x:v>
      </x:c>
      <x:c r="P452" s="23" t="n">
        <x:v>0.35295736526081</x:v>
      </x:c>
      <x:c r="Q452" s="23" t="n">
        <x:v>0.35295736526081</x:v>
      </x:c>
      <x:c r="R452" s="22" t="n">
        <x:v>0.31865859654824</x:v>
      </x:c>
      <x:c r="S452" s="22" t="n">
        <x:v>0.31865859654824</x:v>
      </x:c>
      <x:c r="T452" s="20" t="n">
        <x:v>1.4640528393882675</x:v>
      </x:c>
      <x:c r="U452" s="18" t="n">
        <x:f aca="0"/>
        <x:v>1.5034</x:v>
      </x:c>
      <x:c r="V452" s="18" t="n">
        <x:f aca="0"/>
        <x:v>1.3596</x:v>
      </x:c>
      <x:c r="W452" s="76" t="n">
        <x:f>'2080回测'!$O$13*G452/$G$4+'2080回测'!$O$14*H452/$H$4+'2080回测'!$O$15*I452/$I$4+'2080回测'!$O$16*J452/$J$4+'2080回测'!$O$17*K452/$K$4</x:f>
        <x:v>1.1957468066097714</x:v>
      </x:c>
    </x:row>
    <x:row r="453" ht="13.800000190734863" hidden="0">
      <x:c r="A453" s="15" t="n">
        <x:v>44511</x:v>
      </x:c>
      <x:c r="B453" s="21" t="n">
        <x:v>100.49109883364</x:v>
      </x:c>
      <x:c r="C453" s="21" t="n">
        <x:v>78.547105561862</x:v>
      </x:c>
      <x:c r="D453" s="21" t="n">
        <x:v>87.153846153846</x:v>
      </x:c>
      <x:c r="E453" s="21" t="n">
        <x:v>140.419921875</x:v>
      </x:c>
      <x:c r="F453" s="17" t="n">
        <x:v>2.01652993106087</x:v>
      </x:c>
      <x:c r="G453" s="18" t="n">
        <x:f aca="0"/>
        <x:v>1.3253</x:v>
      </x:c>
      <x:c r="H453" s="18" t="n">
        <x:f aca="0"/>
        <x:v>2.2890666667</x:v>
      </x:c>
      <x:c r="I453" s="18" t="n">
        <x:f aca="0"/>
        <x:v>2648.13</x:v>
      </x:c>
      <x:c r="J453" s="18" t="n">
        <x:f aca="0"/>
        <x:v>6.8368901717</x:v>
      </x:c>
      <x:c r="K453" s="18" t="n">
        <x:f aca="0"/>
        <x:v>2.4009315333</x:v>
      </x:c>
      <x:c r="L453" s="22" t="n">
        <x:v>0.45444373401535</x:v>
      </x:c>
      <x:c r="M453" s="22" t="n">
        <x:v>0.36677960211971</x:v>
      </x:c>
      <x:c r="N453" s="22" t="n">
        <x:v>0.69374550682962</x:v>
      </x:c>
      <x:c r="O453" s="22" t="n">
        <x:v>0.83767484718374</x:v>
      </x:c>
      <x:c r="P453" s="23" t="n">
        <x:v>0.353544679904</x:v>
      </x:c>
      <x:c r="Q453" s="23" t="n">
        <x:v>0.353544679904</x:v>
      </x:c>
      <x:c r="R453" s="22" t="n">
        <x:v>0.32634483257486</x:v>
      </x:c>
      <x:c r="S453" s="22" t="n">
        <x:v>0.32634483257486</x:v>
      </x:c>
      <x:c r="T453" s="20" t="n">
        <x:v>1.4782821178498562</x:v>
      </x:c>
      <x:c r="U453" s="18" t="n">
        <x:f aca="0"/>
        <x:v>1.5027</x:v>
      </x:c>
      <x:c r="V453" s="18" t="n">
        <x:f aca="0"/>
        <x:v>1.3832</x:v>
      </x:c>
      <x:c r="W453" s="76" t="n">
        <x:f>'2080回测'!$O$13*G453/$G$4+'2080回测'!$O$14*H453/$H$4+'2080回测'!$O$15*I453/$I$4+'2080回测'!$O$16*J453/$J$4+'2080回测'!$O$17*K453/$K$4</x:f>
        <x:v>1.2127612205250367</x:v>
      </x:c>
    </x:row>
    <x:row r="454" ht="13.800000190734863" hidden="0">
      <x:c r="A454" s="15" t="n">
        <x:v>44512</x:v>
      </x:c>
      <x:c r="B454" s="21" t="n">
        <x:v>101.28913443831</x:v>
      </x:c>
      <x:c r="C454" s="21" t="n">
        <x:v>79.625425652667</x:v>
      </x:c>
      <x:c r="D454" s="21" t="n">
        <x:v>88.230769230769</x:v>
      </x:c>
      <x:c r="E454" s="21" t="n">
        <x:v>139.580078125</x:v>
      </x:c>
      <x:c r="F454" s="17" t="n">
        <x:v>2.02181351861687</x:v>
      </x:c>
      <x:c r="G454" s="18" t="n">
        <x:f aca="0"/>
        <x:v>1.3162</x:v>
      </x:c>
      <x:c r="H454" s="18" t="n">
        <x:f aca="0"/>
        <x:v>2.2737185185</x:v>
      </x:c>
      <x:c r="I454" s="18" t="n">
        <x:f aca="0"/>
        <x:v>2642.56</x:v>
      </x:c>
      <x:c r="J454" s="18" t="n">
        <x:f aca="0"/>
        <x:v>6.8630851532</x:v>
      </x:c>
      <x:c r="K454" s="18" t="n">
        <x:f aca="0"/>
        <x:v>2.4039604629</x:v>
      </x:c>
      <x:c r="L454" s="22" t="n">
        <x:v>0.47386508951407</x:v>
      </x:c>
      <x:c r="M454" s="22" t="n">
        <x:v>0.38780297107115</x:v>
      </x:c>
      <x:c r="N454" s="22" t="n">
        <x:v>0.7104001917086</x:v>
      </x:c>
      <x:c r="O454" s="22" t="n">
        <x:v>0.85467794632145</x:v>
      </x:c>
      <x:c r="P454" s="23" t="n">
        <x:v>0.36405361707035</x:v>
      </x:c>
      <x:c r="Q454" s="23" t="n">
        <x:v>0.36405361707035</x:v>
      </x:c>
      <x:c r="R454" s="22" t="n">
        <x:v>0.33570175502144</x:v>
      </x:c>
      <x:c r="S454" s="22" t="n">
        <x:v>0.33570175502144</x:v>
      </x:c>
      <x:c r="T454" s="20" t="n">
        <x:v>1.4885154656965627</x:v>
      </x:c>
      <x:c r="U454" s="18" t="n">
        <x:f aca="0"/>
        <x:v>1.5029</x:v>
      </x:c>
      <x:c r="V454" s="18" t="n">
        <x:f aca="0"/>
        <x:v>1.3835</x:v>
      </x:c>
      <x:c r="W454" s="76" t="n">
        <x:f>'2080回测'!$O$13*G454/$G$4+'2080回测'!$O$14*H454/$H$4+'2080回测'!$O$15*I454/$I$4+'2080回测'!$O$16*J454/$J$4+'2080回测'!$O$17*K454/$K$4</x:f>
        <x:v>1.2081848576518297</x:v>
      </x:c>
    </x:row>
    <x:row r="455" ht="13.800000190734863" hidden="0">
      <x:c r="A455" s="15" t="n">
        <x:v>44515</x:v>
      </x:c>
      <x:c r="B455" s="21" t="n">
        <x:v>98.035604665439</x:v>
      </x:c>
      <x:c r="C455" s="21" t="n">
        <x:v>75.482406356413</x:v>
      </x:c>
      <x:c r="D455" s="21" t="n">
        <x:v>83.846153846154</x:v>
      </x:c>
      <x:c r="E455" s="21" t="n">
        <x:v>136.669921875</x:v>
      </x:c>
      <x:c r="F455" s="17" t="n">
        <x:v>1.98508521685751</x:v>
      </x:c>
      <x:c r="G455" s="18" t="n">
        <x:f aca="0"/>
        <x:v>1.3135</x:v>
      </x:c>
      <x:c r="H455" s="18" t="n">
        <x:f aca="0"/>
        <x:v>2.2781037037</x:v>
      </x:c>
      <x:c r="I455" s="18" t="n">
        <x:f aca="0"/>
        <x:v>2615.72</x:v>
      </x:c>
      <x:c r="J455" s="18" t="n">
        <x:f aca="0"/>
        <x:v>6.894519131</x:v>
      </x:c>
      <x:c r="K455" s="18" t="n">
        <x:f aca="0"/>
        <x:v>2.4049701061</x:v>
      </x:c>
      <x:c r="L455" s="22" t="n">
        <x:v>0.47442455242967</x:v>
      </x:c>
      <x:c r="M455" s="22" t="n">
        <x:v>0.38745547736947</x:v>
      </x:c>
      <x:c r="N455" s="22" t="n">
        <x:v>0.71734962856458</x:v>
      </x:c>
      <x:c r="O455" s="22" t="n">
        <x:v>0.85978725194212</x:v>
      </x:c>
      <x:c r="P455" s="23" t="n">
        <x:v>0.38274879994424</x:v>
      </x:c>
      <x:c r="Q455" s="23" t="n">
        <x:v>0.38274879994424</x:v>
      </x:c>
      <x:c r="R455" s="22" t="n">
        <x:v>0.35180460768909</x:v>
      </x:c>
      <x:c r="S455" s="22" t="n">
        <x:v>0.35180460768909</x:v>
      </x:c>
      <x:c r="T455" s="20" t="n">
        <x:v>1.4826489083498386</x:v>
      </x:c>
      <x:c r="U455" s="18" t="n">
        <x:f aca="0"/>
        <x:v>1.5041</x:v>
      </x:c>
      <x:c r="V455" s="18" t="n">
        <x:f aca="0"/>
        <x:v>1.378</x:v>
      </x:c>
      <x:c r="W455" s="76" t="n">
        <x:f>'2080回测'!$O$13*G455/$G$4+'2080回测'!$O$14*H455/$H$4+'2080回测'!$O$15*I455/$I$4+'2080回测'!$O$16*J455/$J$4+'2080回测'!$O$17*K455/$K$4</x:f>
        <x:v>1.2071049219273347</x:v>
      </x:c>
    </x:row>
    <x:row r="456" ht="13.800000190734863" hidden="0">
      <x:c r="A456" s="15" t="n">
        <x:v>44516</x:v>
      </x:c>
      <x:c r="B456" s="21" t="n">
        <x:v>94.966236955187</x:v>
      </x:c>
      <x:c r="C456" s="21" t="n">
        <x:v>72.814982973893</x:v>
      </x:c>
      <x:c r="D456" s="21" t="n">
        <x:v>79.230769230769</x:v>
      </x:c>
      <x:c r="E456" s="21" t="n">
        <x:v>136.015625</x:v>
      </x:c>
      <x:c r="F456" s="17" t="n">
        <x:v>1.95756903539962</x:v>
      </x:c>
      <x:c r="G456" s="18" t="n">
        <x:f aca="0"/>
        <x:v>1.3038</x:v>
      </x:c>
      <x:c r="H456" s="18" t="n">
        <x:f aca="0"/>
        <x:v>2.2660444444</x:v>
      </x:c>
      <x:c r="I456" s="18" t="n">
        <x:f aca="0"/>
        <x:v>2627.05</x:v>
      </x:c>
      <x:c r="J456" s="18" t="n">
        <x:f aca="0"/>
        <x:v>6.9416700977</x:v>
      </x:c>
      <x:c r="K456" s="18" t="n">
        <x:f aca="0"/>
        <x:v>2.3948736741</x:v>
      </x:c>
      <x:c r="L456" s="22" t="n">
        <x:v>0.46499360613811</x:v>
      </x:c>
      <x:c r="M456" s="22" t="n">
        <x:v>0.38102684388845</x:v>
      </x:c>
      <x:c r="N456" s="22" t="n">
        <x:v>0.70416966211359</x:v>
      </x:c>
      <x:c r="O456" s="22" t="n">
        <x:v>0.8339056872756</x:v>
      </x:c>
      <x:c r="P456" s="23" t="n">
        <x:v>0.37891848314892</x:v>
      </x:c>
      <x:c r="Q456" s="23" t="n">
        <x:v>0.37891848314892</x:v>
      </x:c>
      <x:c r="R456" s="22" t="n">
        <x:v>0.35962925054256</x:v>
      </x:c>
      <x:c r="S456" s="22" t="n">
        <x:v>0.35962925054256</x:v>
      </x:c>
      <x:c r="T456" s="20" t="n">
        <x:v>1.4715107664482039</x:v>
      </x:c>
      <x:c r="U456" s="18" t="n">
        <x:f aca="0"/>
        <x:v>1.5043</x:v>
      </x:c>
      <x:c r="V456" s="18" t="n">
        <x:f aca="0"/>
        <x:v>1.3842</x:v>
      </x:c>
      <x:c r="W456" s="76" t="n">
        <x:f>'2080回测'!$O$13*G456/$G$4+'2080回测'!$O$14*H456/$H$4+'2080回测'!$O$15*I456/$I$4+'2080回测'!$O$16*J456/$J$4+'2080回测'!$O$17*K456/$K$4</x:f>
        <x:v>1.2034883063603188</x:v>
      </x:c>
    </x:row>
    <x:row r="457" ht="13.800000190734863" hidden="0">
      <x:c r="A457" s="15" t="n">
        <x:v>44517</x:v>
      </x:c>
      <x:c r="B457" s="21" t="n">
        <x:v>99.14057704113</x:v>
      </x:c>
      <x:c r="C457" s="21" t="n">
        <x:v>75.312145289444</x:v>
      </x:c>
      <x:c r="D457" s="21" t="n">
        <x:v>80.538461538462</x:v>
      </x:c>
      <x:c r="E457" s="21" t="n">
        <x:v>139.091796875</x:v>
      </x:c>
      <x:c r="F457" s="17" t="n">
        <x:v>1.98520745186009</x:v>
      </x:c>
      <x:c r="G457" s="18" t="n">
        <x:f aca="0"/>
        <x:v>1.3015</x:v>
      </x:c>
      <x:c r="H457" s="18" t="n">
        <x:f aca="0"/>
        <x:v>2.2835851852</x:v>
      </x:c>
      <x:c r="I457" s="18" t="n">
        <x:f aca="0"/>
        <x:v>2630.68</x:v>
      </x:c>
      <x:c r="J457" s="18" t="n">
        <x:f aca="0"/>
        <x:v>6.9835820681</x:v>
      </x:c>
      <x:c r="K457" s="18" t="n">
        <x:f aca="0"/>
        <x:v>2.4029508197</x:v>
      </x:c>
      <x:c r="L457" s="22" t="n">
        <x:v>0.46603260869565</x:v>
      </x:c>
      <x:c r="M457" s="22" t="n">
        <x:v>0.38024498305968</x:v>
      </x:c>
      <x:c r="N457" s="22" t="n">
        <x:v>0.6875149772346</x:v>
      </x:c>
      <x:c r="O457" s="22" t="n">
        <x:v>0.81874528861802</x:v>
      </x:c>
      <x:c r="P457" s="23" t="n">
        <x:v>0.36323628762395</x:v>
      </x:c>
      <x:c r="Q457" s="23" t="n">
        <x:v>0.36323628762395</x:v>
      </x:c>
      <x:c r="R457" s="22" t="n">
        <x:v>0.34653784936489</x:v>
      </x:c>
      <x:c r="S457" s="22" t="n">
        <x:v>0.34653784936489</x:v>
      </x:c>
      <x:c r="T457" s="20" t="n">
        <x:v>1.488014252995445</x:v>
      </x:c>
      <x:c r="U457" s="18" t="n">
        <x:f aca="0"/>
        <x:v>1.5043</x:v>
      </x:c>
      <x:c r="V457" s="18" t="n">
        <x:f aca="0"/>
        <x:v>1.3816</x:v>
      </x:c>
      <x:c r="W457" s="76" t="n">
        <x:f>'2080回测'!$O$13*G457/$G$4+'2080回测'!$O$14*H457/$H$4+'2080回测'!$O$15*I457/$I$4+'2080回测'!$O$16*J457/$J$4+'2080回测'!$O$17*K457/$K$4</x:f>
        <x:v>1.2073177980267782</x:v>
      </x:c>
    </x:row>
    <x:row r="458" ht="13.800000190734863" hidden="0">
      <x:c r="A458" s="15" t="n">
        <x:v>44518</x:v>
      </x:c>
      <x:c r="B458" s="21" t="n">
        <x:v>97.912829957029</x:v>
      </x:c>
      <x:c r="C458" s="21" t="n">
        <x:v>75.198637911464</x:v>
      </x:c>
      <x:c r="D458" s="21" t="n">
        <x:v>81</x:v>
      </x:c>
      <x:c r="E458" s="21" t="n">
        <x:v>138.14453125</x:v>
      </x:c>
      <x:c r="F458" s="17" t="n">
        <x:v>1.98063999779623</x:v>
      </x:c>
      <x:c r="G458" s="18" t="n">
        <x:f aca="0"/>
        <x:v>1.301</x:v>
      </x:c>
      <x:c r="H458" s="18" t="n">
        <x:f aca="0"/>
        <x:v>2.2824888889</x:v>
      </x:c>
      <x:c r="I458" s="18" t="n">
        <x:f aca="0"/>
        <x:v>2609.85</x:v>
      </x:c>
      <x:c r="J458" s="18" t="n">
        <x:f aca="0"/>
        <x:v>7.0202550422</x:v>
      </x:c>
      <x:c r="K458" s="18" t="n">
        <x:f aca="0"/>
        <x:v>2.3948736741</x:v>
      </x:c>
      <x:c r="L458" s="22" t="n">
        <x:v>0.46587276214834</x:v>
      </x:c>
      <x:c r="M458" s="22" t="n">
        <x:v>0.38493614803232</x:v>
      </x:c>
      <x:c r="N458" s="22" t="n">
        <x:v>0.69901749341002</x:v>
      </x:c>
      <x:c r="O458" s="22" t="n">
        <x:v>0.83005276826526</x:v>
      </x:c>
      <x:c r="P458" s="23" t="n">
        <x:v>0.38764983070875</x:v>
      </x:c>
      <x:c r="Q458" s="23" t="n">
        <x:v>0.38764983070875</x:v>
      </x:c>
      <x:c r="R458" s="22" t="n">
        <x:v>0.37446759534506</x:v>
      </x:c>
      <x:c r="S458" s="22" t="n">
        <x:v>0.37446759534506</x:v>
      </x:c>
      <x:c r="T458" s="20" t="n">
        <x:v>1.4823691884758687</x:v>
      </x:c>
      <x:c r="U458" s="18" t="n">
        <x:f aca="0"/>
        <x:v>1.505</x:v>
      </x:c>
      <x:c r="V458" s="18" t="n">
        <x:f aca="0"/>
        <x:v>1.3845</x:v>
      </x:c>
      <x:c r="W458" s="76" t="n">
        <x:f>'2080回测'!$O$13*G458/$G$4+'2080回测'!$O$14*H458/$H$4+'2080回测'!$O$15*I458/$I$4+'2080回测'!$O$16*J458/$J$4+'2080回测'!$O$17*K458/$K$4</x:f>
        <x:v>1.2058247740203676</x:v>
      </x:c>
    </x:row>
    <x:row r="459" ht="13.800000190734863" hidden="0">
      <x:c r="A459" s="15" t="n">
        <x:v>44519</x:v>
      </x:c>
      <x:c r="B459" s="21" t="n">
        <x:v>100</x:v>
      </x:c>
      <x:c r="C459" s="21" t="n">
        <x:v>76.503972758229</x:v>
      </x:c>
      <x:c r="D459" s="21" t="n">
        <x:v>82.384615384615</x:v>
      </x:c>
      <x:c r="E459" s="21" t="n">
        <x:v>140.9375</x:v>
      </x:c>
      <x:c r="F459" s="17" t="n">
        <x:v>1.99956522035711</x:v>
      </x:c>
      <x:c r="G459" s="18" t="n">
        <x:f aca="0"/>
        <x:v>1.3187</x:v>
      </x:c>
      <x:c r="H459" s="18" t="n">
        <x:f aca="0"/>
        <x:v>2.3120888889</x:v>
      </x:c>
      <x:c r="I459" s="18" t="n">
        <x:f aca="0"/>
        <x:v>2632.84</x:v>
      </x:c>
      <x:c r="J459" s="18" t="n">
        <x:f aca="0"/>
        <x:v>7.0674060089</x:v>
      </x:c>
      <x:c r="K459" s="18" t="n">
        <x:f aca="0"/>
        <x:v>2.4201147541</x:v>
      </x:c>
      <x:c r="L459" s="22" t="n">
        <x:v>0.45124680306905</x:v>
      </x:c>
      <x:c r="M459" s="22" t="n">
        <x:v>0.37529319781079</x:v>
      </x:c>
      <x:c r="N459" s="22" t="n">
        <x:v>0.69422477833693</x:v>
      </x:c>
      <x:c r="O459" s="22" t="n">
        <x:v>0.82988525006084</x:v>
      </x:c>
      <x:c r="P459" s="23" t="n">
        <x:v>0.38580040750612</x:v>
      </x:c>
      <x:c r="Q459" s="23" t="n">
        <x:v>0.38580040750612</x:v>
      </x:c>
      <x:c r="R459" s="22" t="n">
        <x:v>0.36835133175855</x:v>
      </x:c>
      <x:c r="S459" s="22" t="n">
        <x:v>0.36835133175855</x:v>
      </x:c>
      <x:c r="T459" s="20" t="n">
        <x:v>1.498555153947145</x:v>
      </x:c>
      <x:c r="U459" s="18" t="n">
        <x:f aca="0"/>
        <x:v>1.5046</x:v>
      </x:c>
      <x:c r="V459" s="18" t="n">
        <x:f aca="0"/>
        <x:v>1.385</x:v>
      </x:c>
      <x:c r="W459" s="76" t="n">
        <x:f>'2080回测'!$O$13*G459/$G$4+'2080回测'!$O$14*H459/$H$4+'2080回测'!$O$15*I459/$I$4+'2080回测'!$O$16*J459/$J$4+'2080回测'!$O$17*K459/$K$4</x:f>
        <x:v>1.219677930686501</x:v>
      </x:c>
    </x:row>
    <x:row r="460" ht="13.800000190734863" hidden="0">
      <x:c r="A460" s="15" t="n">
        <x:v>44522</x:v>
      </x:c>
      <x:c r="B460" s="21" t="n">
        <x:v>106.50705954573</x:v>
      </x:c>
      <x:c r="C460" s="21" t="n">
        <x:v>83.314415437003</x:v>
      </x:c>
      <x:c r="D460" s="21" t="n">
        <x:v>86</x:v>
      </x:c>
      <x:c r="E460" s="21" t="n">
        <x:v>151.71875</x:v>
      </x:c>
      <x:c r="F460" s="17" t="n">
        <x:v>2.06885056245683</x:v>
      </x:c>
      <x:c r="G460" s="18" t="n">
        <x:f aca="0"/>
        <x:v>1.3163</x:v>
      </x:c>
      <x:c r="H460" s="18" t="n">
        <x:f aca="0"/>
        <x:v>2.3153777778</x:v>
      </x:c>
      <x:c r="I460" s="18" t="n">
        <x:f aca="0"/>
        <x:v>2604.84</x:v>
      </x:c>
      <x:c r="J460" s="18" t="n">
        <x:f aca="0"/>
        <x:v>7.05168902</x:v>
      </x:c>
      <x:c r="K460" s="18" t="n">
        <x:f aca="0"/>
        <x:v>2.4221340405</x:v>
      </x:c>
      <x:c r="L460" s="22" t="n">
        <x:v>0.46914961636829</x:v>
      </x:c>
      <x:c r="M460" s="22" t="n">
        <x:v>0.38676048996612</x:v>
      </x:c>
      <x:c r="N460" s="22" t="n">
        <x:v>0.71111909896957</x:v>
      </x:c>
      <x:c r="O460" s="22" t="n">
        <x:v>0.84856353131992</x:v>
      </x:c>
      <x:c r="P460" s="23" t="n">
        <x:v>0.40178127199893</x:v>
      </x:c>
      <x:c r="Q460" s="23" t="n">
        <x:v>0.40178127199893</x:v>
      </x:c>
      <x:c r="R460" s="22" t="n">
        <x:v>0.3846429754777</x:v>
      </x:c>
      <x:c r="S460" s="22" t="n">
        <x:v>0.3846429754777</x:v>
      </x:c>
      <x:c r="T460" s="20" t="n">
        <x:v>1.5173548155276737</x:v>
      </x:c>
      <x:c r="U460" s="18" t="n">
        <x:f aca="0"/>
        <x:v>1.5057</x:v>
      </x:c>
      <x:c r="V460" s="18" t="n">
        <x:f aca="0"/>
        <x:v>1.3705</x:v>
      </x:c>
      <x:c r="W460" s="76" t="n">
        <x:f>'2080回测'!$O$13*G460/$G$4+'2080回测'!$O$14*H460/$H$4+'2080回测'!$O$15*I460/$I$4+'2080回测'!$O$16*J460/$J$4+'2080回测'!$O$17*K460/$K$4</x:f>
        <x:v>1.2175403106631617</x:v>
      </x:c>
    </x:row>
    <x:row r="461" ht="13.800000190734863" hidden="0">
      <x:c r="A461" s="15" t="n">
        <x:v>44523</x:v>
      </x:c>
      <x:c r="B461" s="21" t="n">
        <x:v>105.03376304481</x:v>
      </x:c>
      <x:c r="C461" s="21" t="n">
        <x:v>81.838819523269</x:v>
      </x:c>
      <x:c r="D461" s="21" t="n">
        <x:v>84.307692307692</x:v>
      </x:c>
      <x:c r="E461" s="21" t="n">
        <x:v>151.15234375</x:v>
      </x:c>
      <x:c r="F461" s="17" t="n">
        <x:v>2.05583154656443</x:v>
      </x:c>
      <x:c r="G461" s="18" t="n">
        <x:f aca="0"/>
        <x:v>1.3293</x:v>
      </x:c>
      <x:c r="H461" s="18" t="n">
        <x:f aca="0"/>
        <x:v>2.3285333333</x:v>
      </x:c>
      <x:c r="I461" s="18" t="n">
        <x:f aca="0"/>
        <x:v>2616.63</x:v>
      </x:c>
      <x:c r="J461" s="18" t="n">
        <x:f aca="0"/>
        <x:v>7.05168902</x:v>
      </x:c>
      <x:c r="K461" s="18" t="n">
        <x:f aca="0"/>
        <x:v>2.4251629701</x:v>
      </x:c>
      <x:c r="L461" s="22" t="n">
        <x:v>0.47666240409207</x:v>
      </x:c>
      <x:c r="M461" s="22" t="n">
        <x:v>0.39518721223178</x:v>
      </x:c>
      <x:c r="N461" s="22" t="n">
        <x:v>0.72921159837048</x:v>
      </x:c>
      <x:c r="O461" s="22" t="n">
        <x:v>0.87771170120414</x:v>
      </x:c>
      <x:c r="P461" s="23" t="n">
        <x:v>0.42757761629938</x:v>
      </x:c>
      <x:c r="Q461" s="23" t="n">
        <x:v>0.42757761629938</x:v>
      </x:c>
      <x:c r="R461" s="22" t="n">
        <x:v>0.40245518786208</x:v>
      </x:c>
      <x:c r="S461" s="22" t="n">
        <x:v>0.40245518786208</x:v>
      </x:c>
      <x:c r="T461" s="20" t="n">
        <x:v>1.5172396198902325</x:v>
      </x:c>
      <x:c r="U461" s="18" t="n">
        <x:f aca="0"/>
        <x:v>1.5059</x:v>
      </x:c>
      <x:c r="V461" s="18" t="n">
        <x:f aca="0"/>
        <x:v>1.3484</x:v>
      </x:c>
      <x:c r="W461" s="76" t="n">
        <x:f>'2080回测'!$O$13*G461/$G$4+'2080回测'!$O$14*H461/$H$4+'2080回测'!$O$15*I461/$I$4+'2080回测'!$O$16*J461/$J$4+'2080回测'!$O$17*K461/$K$4</x:f>
        <x:v>1.2242093676510948</x:v>
      </x:c>
    </x:row>
    <x:row r="462" ht="13.800000190734863" hidden="0">
      <x:c r="A462" s="15" t="n">
        <x:v>44524</x:v>
      </x:c>
      <x:c r="B462" s="21" t="n">
        <x:v>103.80601596071</x:v>
      </x:c>
      <x:c r="C462" s="21" t="n">
        <x:v>79.114642451759</x:v>
      </x:c>
      <x:c r="D462" s="21" t="n">
        <x:v>82.538461538462</x:v>
      </x:c>
      <x:c r="E462" s="21" t="n">
        <x:v>148.0859375</x:v>
      </x:c>
      <x:c r="F462" s="17" t="n">
        <x:v>2.03386264362733</x:v>
      </x:c>
      <x:c r="G462" s="18" t="n">
        <x:f aca="0"/>
        <x:v>1.3448</x:v>
      </x:c>
      <x:c r="H462" s="18" t="n">
        <x:f aca="0"/>
        <x:v>2.3384</x:v>
      </x:c>
      <x:c r="I462" s="18" t="n">
        <x:f aca="0"/>
        <x:v>2648.75</x:v>
      </x:c>
      <x:c r="J462" s="18" t="n">
        <x:f aca="0"/>
        <x:v>7.0621670126</x:v>
      </x:c>
      <x:c r="K462" s="18" t="n">
        <x:f aca="0"/>
        <x:v>2.4352594021</x:v>
      </x:c>
      <x:c r="L462" s="22" t="n">
        <x:v>0.4753037084399</x:v>
      </x:c>
      <x:c r="M462" s="22" t="n">
        <x:v>0.39266788289462</x:v>
      </x:c>
      <x:c r="N462" s="22" t="n">
        <x:v>0.72981068775461</x:v>
      </x:c>
      <x:c r="O462" s="22" t="n">
        <x:v>0.87620403728719</x:v>
      </x:c>
      <x:c r="P462" s="23" t="n">
        <x:v>0.42653343351836</x:v>
      </x:c>
      <x:c r="Q462" s="23" t="n">
        <x:v>0.42653343351836</x:v>
      </x:c>
      <x:c r="R462" s="22" t="n">
        <x:v>0.40543188785441</x:v>
      </x:c>
      <x:c r="S462" s="22" t="n">
        <x:v>0.40543188785441</x:v>
      </x:c>
      <x:c r="T462" s="20" t="n">
        <x:v>1.51646882835482</x:v>
      </x:c>
      <x:c r="U462" s="18" t="n">
        <x:f aca="0"/>
        <x:v>1.5072</x:v>
      </x:c>
      <x:c r="V462" s="18" t="n">
        <x:f aca="0"/>
        <x:v>1.3388</x:v>
      </x:c>
      <x:c r="W462" s="76" t="n">
        <x:f>'2080回测'!$O$13*G462/$G$4+'2080回测'!$O$14*H462/$H$4+'2080回测'!$O$15*I462/$I$4+'2080回测'!$O$16*J462/$J$4+'2080回测'!$O$17*K462/$K$4</x:f>
        <x:v>1.2330797380724272</x:v>
      </x:c>
    </x:row>
    <x:row r="463" ht="13.800000190734863" hidden="0">
      <x:c r="A463" s="15" t="n">
        <x:v>44525</x:v>
      </x:c>
      <x:c r="B463" s="21" t="n">
        <x:v>102.02578268877</x:v>
      </x:c>
      <x:c r="C463" s="21" t="n">
        <x:v>77.866061293984</x:v>
      </x:c>
      <x:c r="D463" s="21" t="n">
        <x:v>82.615384615385</x:v>
      </x:c>
      <x:c r="E463" s="21" t="n">
        <x:v>148.203125</x:v>
      </x:c>
      <x:c r="F463" s="17" t="n">
        <x:v>2.02677588399535</x:v>
      </x:c>
      <x:c r="G463" s="18" t="n">
        <x:f aca="0"/>
        <x:v>1.3419</x:v>
      </x:c>
      <x:c r="H463" s="18" t="n">
        <x:f aca="0"/>
        <x:v>2.3285333333</x:v>
      </x:c>
      <x:c r="I463" s="18" t="n">
        <x:f aca="0"/>
        <x:v>2660.74</x:v>
      </x:c>
      <x:c r="J463" s="18" t="n">
        <x:f aca="0"/>
        <x:v>7.0412110274</x:v>
      </x:c>
      <x:c r="K463" s="18" t="n">
        <x:f aca="0"/>
        <x:v>2.4362690453</x:v>
      </x:c>
      <x:c r="L463" s="22" t="n">
        <x:v>0.47602301790281</x:v>
      </x:c>
      <x:c r="M463" s="22" t="n">
        <x:v>0.39266788289462</x:v>
      </x:c>
      <x:c r="N463" s="22" t="n">
        <x:v>0.72765396597172</x:v>
      </x:c>
      <x:c r="O463" s="22" t="n">
        <x:v>0.87226735917463</x:v>
      </x:c>
      <x:c r="P463" s="23" t="n">
        <x:v>0.42603316703889</x:v>
      </x:c>
      <x:c r="Q463" s="23" t="n">
        <x:v>0.42603316703889</x:v>
      </x:c>
      <x:c r="R463" s="22" t="n">
        <x:v>0.4055360334085</x:v>
      </x:c>
      <x:c r="S463" s="22" t="n">
        <x:v>0.4055360334085</x:v>
      </x:c>
      <x:c r="T463" s="20" t="n">
        <x:v>1.5140570519423513</x:v>
      </x:c>
      <x:c r="U463" s="18" t="n">
        <x:f aca="0"/>
        <x:v>1.5076</x:v>
      </x:c>
      <x:c r="V463" s="18" t="n">
        <x:f aca="0"/>
        <x:v>1.3382</x:v>
      </x:c>
      <x:c r="W463" s="76" t="n">
        <x:f>'2080回测'!$O$13*G463/$G$4+'2080回测'!$O$14*H463/$H$4+'2080回测'!$O$15*I463/$I$4+'2080回测'!$O$16*J463/$J$4+'2080回测'!$O$17*K463/$K$4</x:f>
        <x:v>1.231128736359429</x:v>
      </x:c>
    </x:row>
    <x:row r="464" ht="13.800000190734863" hidden="0">
      <x:c r="A464" s="15" t="n">
        <x:v>44526</x:v>
      </x:c>
      <x:c r="B464" s="21" t="n">
        <x:v>101.96439533456</x:v>
      </x:c>
      <x:c r="C464" s="21" t="n">
        <x:v>76.617480136209</x:v>
      </x:c>
      <x:c r="D464" s="21" t="n">
        <x:v>84.153846153846</x:v>
      </x:c>
      <x:c r="E464" s="21" t="n">
        <x:v>147.734375</x:v>
      </x:c>
      <x:c r="F464" s="17" t="n">
        <x:v>2.02617524156154</x:v>
      </x:c>
      <x:c r="G464" s="18" t="n">
        <x:f aca="0"/>
        <x:v>1.3256</x:v>
      </x:c>
      <x:c r="H464" s="18" t="n">
        <x:f aca="0"/>
        <x:v>2.3131851852</x:v>
      </x:c>
      <x:c r="I464" s="18" t="n">
        <x:f aca="0"/>
        <x:v>2608.41</x:v>
      </x:c>
      <x:c r="J464" s="18" t="n">
        <x:f aca="0"/>
        <x:v>7.0097770496</x:v>
      </x:c>
      <x:c r="K464" s="18" t="n">
        <x:f aca="0"/>
        <x:v>2.4271822565</x:v>
      </x:c>
      <x:c r="L464" s="22" t="n">
        <x:v>0.46867007672634</x:v>
      </x:c>
      <x:c r="M464" s="22" t="n">
        <x:v>0.38954043957953</x:v>
      </x:c>
      <x:c r="N464" s="22" t="n">
        <x:v>0.72417924754373</x:v>
      </x:c>
      <x:c r="O464" s="22" t="n">
        <x:v>0.86816316278049</x:v>
      </x:c>
      <x:c r="P464" s="23" t="n">
        <x:v>0.42369556638159</x:v>
      </x:c>
      <x:c r="Q464" s="23" t="n">
        <x:v>0.42369556638159</x:v>
      </x:c>
      <x:c r="R464" s="22" t="n">
        <x:v>0.40725617807277</x:v>
      </x:c>
      <x:c r="S464" s="22" t="n">
        <x:v>0.40725617807277</x:v>
      </x:c>
      <x:c r="T464" s="20" t="n">
        <x:v>1.51257361214837</x:v>
      </x:c>
      <x:c r="U464" s="18" t="n">
        <x:f aca="0"/>
        <x:v>1.5091</x:v>
      </x:c>
      <x:c r="V464" s="18" t="n">
        <x:f aca="0"/>
        <x:v>1.3464</x:v>
      </x:c>
      <x:c r="W464" s="76" t="n">
        <x:f>'2080回测'!$O$13*G464/$G$4+'2080回测'!$O$14*H464/$H$4+'2080回测'!$O$15*I464/$I$4+'2080回测'!$O$16*J464/$J$4+'2080回测'!$O$17*K464/$K$4</x:f>
        <x:v>1.21949013177719</x:v>
      </x:c>
    </x:row>
    <x:row r="465" ht="13.800000190734863" hidden="0">
      <x:c r="A465" s="15" t="n">
        <x:v>44529</x:v>
      </x:c>
      <x:c r="B465" s="21" t="n">
        <x:v>103.80601596071</x:v>
      </x:c>
      <x:c r="C465" s="21" t="n">
        <x:v>80.760499432463</x:v>
      </x:c>
      <x:c r="D465" s="21" t="n">
        <x:v>86.692307692308</x:v>
      </x:c>
      <x:c r="E465" s="21" t="n">
        <x:v>152.666015625</x:v>
      </x:c>
      <x:c r="F465" s="17" t="n">
        <x:v>2.0598120967762</x:v>
      </x:c>
      <x:c r="G465" s="18" t="n">
        <x:f aca="0"/>
        <x:v>1.3143</x:v>
      </x:c>
      <x:c r="H465" s="18" t="n">
        <x:f aca="0"/>
        <x:v>2.3000296296</x:v>
      </x:c>
      <x:c r="I465" s="18" t="n">
        <x:f aca="0"/>
        <x:v>2623.84</x:v>
      </x:c>
      <x:c r="J465" s="18" t="n">
        <x:f aca="0"/>
        <x:v>7.0307330348</x:v>
      </x:c>
      <x:c r="K465" s="18" t="n">
        <x:f aca="0"/>
        <x:v>2.4231436837</x:v>
      </x:c>
      <x:c r="L465" s="22" t="n">
        <x:v>0.4599584398977</x:v>
      </x:c>
      <x:c r="M465" s="22" t="n">
        <x:v>0.38285118582226</x:v>
      </x:c>
      <x:c r="N465" s="22" t="n">
        <x:v>0.72322070452912</x:v>
      </x:c>
      <x:c r="O465" s="22" t="n">
        <x:v>0.86255130254656</x:v>
      </x:c>
      <x:c r="P465" s="23" t="n">
        <x:v>0.42639513723019</x:v>
      </x:c>
      <x:c r="Q465" s="23" t="n">
        <x:v>0.42639513723019</x:v>
      </x:c>
      <x:c r="R465" s="22" t="n">
        <x:v>0.40960849496547</x:v>
      </x:c>
      <x:c r="S465" s="22" t="n">
        <x:v>0.40960849496547</x:v>
      </x:c>
      <x:c r="T465" s="20" t="n">
        <x:v>1.519547308986784</x:v>
      </x:c>
      <x:c r="U465" s="18" t="n">
        <x:f aca="0"/>
        <x:v>1.5094</x:v>
      </x:c>
      <x:c r="V465" s="18" t="n">
        <x:f aca="0"/>
        <x:v>1.3376</x:v>
      </x:c>
      <x:c r="W465" s="76" t="n">
        <x:f>'2080回测'!$O$13*G465/$G$4+'2080回测'!$O$14*H465/$H$4+'2080回测'!$O$15*I465/$I$4+'2080回测'!$O$16*J465/$J$4+'2080回测'!$O$17*K465/$K$4</x:f>
        <x:v>1.215418394881382</x:v>
      </x:c>
    </x:row>
    <x:row r="466" ht="13.800000190734863" hidden="0">
      <x:c r="A466" s="15" t="n">
        <x:v>44530</x:v>
      </x:c>
      <x:c r="B466" s="21" t="n">
        <x:v>102.88520564764</x:v>
      </x:c>
      <x:c r="C466" s="21" t="n">
        <x:v>81.725312145289</x:v>
      </x:c>
      <x:c r="D466" s="21" t="n">
        <x:v>85.923076923077</x:v>
      </x:c>
      <x:c r="E466" s="21" t="n">
        <x:v>150.673828125</x:v>
      </x:c>
      <x:c r="F466" s="17" t="n">
        <x:v>2.05301855710252</x:v>
      </x:c>
      <x:c r="G466" s="18" t="n">
        <x:f aca="0"/>
        <x:v>1.3117</x:v>
      </x:c>
      <x:c r="H466" s="18" t="n">
        <x:f aca="0"/>
        <x:v>2.3055111111</x:v>
      </x:c>
      <x:c r="I466" s="18" t="n">
        <x:f aca="0"/>
        <x:v>2602.84</x:v>
      </x:c>
      <x:c r="J466" s="18" t="n">
        <x:f aca="0"/>
        <x:v>7.0569280163</x:v>
      </x:c>
      <x:c r="K466" s="18" t="n">
        <x:f aca="0"/>
        <x:v>2.4140568949</x:v>
      </x:c>
      <x:c r="L466" s="22" t="n">
        <x:v>0.46259590792839</x:v>
      </x:c>
      <x:c r="M466" s="22" t="n">
        <x:v>0.3848492746069</x:v>
      </x:c>
      <x:c r="N466" s="22" t="n">
        <x:v>0.72729451234124</x:v>
      </x:c>
      <x:c r="O466" s="22" t="n">
        <x:v>0.87293743199232</x:v>
      </x:c>
      <x:c r="P466" s="23" t="n">
        <x:v>0.43700119974141</x:v>
      </x:c>
      <x:c r="Q466" s="23" t="n">
        <x:v>0.43700119974141</x:v>
      </x:c>
      <x:c r="R466" s="22" t="n">
        <x:v>0.4173494727713</x:v>
      </x:c>
      <x:c r="S466" s="22" t="n">
        <x:v>0.4173494727713</x:v>
      </x:c>
      <x:c r="T466" s="20" t="n">
        <x:v>1.5252314807932539</x:v>
      </x:c>
      <x:c r="U466" s="18" t="n">
        <x:f aca="0"/>
        <x:v>1.5093</x:v>
      </x:c>
      <x:c r="V466" s="18" t="n">
        <x:f aca="0"/>
        <x:v>1.334</x:v>
      </x:c>
      <x:c r="W466" s="76" t="n">
        <x:f>'2080回测'!$O$13*G466/$G$4+'2080回测'!$O$14*H466/$H$4+'2080回测'!$O$15*I466/$I$4+'2080回测'!$O$16*J466/$J$4+'2080回测'!$O$17*K466/$K$4</x:f>
        <x:v>1.2141009219260372</x:v>
      </x:c>
    </x:row>
    <x:row r="467" ht="13.800000190734863" hidden="0">
      <x:c r="A467" s="15" t="n">
        <x:v>44531</x:v>
      </x:c>
      <x:c r="B467" s="21" t="n">
        <x:v>101.35052179251</x:v>
      </x:c>
      <x:c r="C467" s="21" t="n">
        <x:v>79.852440408627</x:v>
      </x:c>
      <x:c r="D467" s="21" t="n">
        <x:v>85.461538461538</x:v>
      </x:c>
      <x:c r="E467" s="21" t="n">
        <x:v>148.3203125</x:v>
      </x:c>
      <x:c r="F467" s="17" t="n">
        <x:v>2.03746203290669</x:v>
      </x:c>
      <x:c r="G467" s="18" t="n">
        <x:f aca="0"/>
        <x:v>1.3307</x:v>
      </x:c>
      <x:c r="H467" s="18" t="n">
        <x:f aca="0"/>
        <x:v>2.3318222222</x:v>
      </x:c>
      <x:c r="I467" s="18" t="n">
        <x:f aca="0"/>
        <x:v>2655.74</x:v>
      </x:c>
      <x:c r="J467" s="18" t="n">
        <x:f aca="0"/>
        <x:v>7.1721859349</x:v>
      </x:c>
      <x:c r="K467" s="18" t="n">
        <x:f aca="0"/>
        <x:v>2.4302111861</x:v>
      </x:c>
      <x:c r="L467" s="22" t="n">
        <x:v>0.45716112531969</x:v>
      </x:c>
      <x:c r="M467" s="22" t="n">
        <x:v>0.38250369212058</x:v>
      </x:c>
      <x:c r="N467" s="22" t="n">
        <x:v>0.73136832015337</x:v>
      </x:c>
      <x:c r="O467" s="22" t="n">
        <x:v>0.87762794210193</x:v>
      </x:c>
      <x:c r="P467" s="23" t="n">
        <x:v>0.4467833044999</x:v>
      </x:c>
      <x:c r="Q467" s="23" t="n">
        <x:v>0.4467833044999</x:v>
      </x:c>
      <x:c r="R467" s="22" t="n">
        <x:v>0.42981207882533</x:v>
      </x:c>
      <x:c r="S467" s="22" t="n">
        <x:v>0.42981207882533</x:v>
      </x:c>
      <x:c r="T467" s="20" t="n">
        <x:v>1.5295968673676013</x:v>
      </x:c>
      <x:c r="U467" s="18" t="n">
        <x:f aca="0"/>
        <x:v>1.5089</x:v>
      </x:c>
      <x:c r="V467" s="18" t="n">
        <x:f aca="0"/>
        <x:v>1.3297</x:v>
      </x:c>
      <x:c r="W467" s="76" t="n">
        <x:f>'2080回测'!$O$13*G467/$G$4+'2080回测'!$O$14*H467/$H$4+'2080回测'!$O$15*I467/$I$4+'2080回测'!$O$16*J467/$J$4+'2080回测'!$O$17*K467/$K$4</x:f>
        <x:v>1.2304809715984775</x:v>
      </x:c>
    </x:row>
    <x:row r="468" ht="13.800000190734863" hidden="0">
      <x:c r="A468" s="15" t="n">
        <x:v>44532</x:v>
      </x:c>
      <x:c r="B468" s="21" t="n">
        <x:v>99.50890116636</x:v>
      </x:c>
      <x:c r="C468" s="21" t="n">
        <x:v>78.433598183882</x:v>
      </x:c>
      <x:c r="D468" s="21" t="n">
        <x:v>85.538461538462</x:v>
      </x:c>
      <x:c r="E468" s="21" t="n">
        <x:v>150.390625</x:v>
      </x:c>
      <x:c r="F468" s="17" t="n">
        <x:v>2.03467896472176</x:v>
      </x:c>
      <x:c r="G468" s="18" t="n">
        <x:f aca="0"/>
        <x:v>1.3353</x:v>
      </x:c>
      <x:c r="H468" s="18" t="n">
        <x:f aca="0"/>
        <x:v>2.3362074074</x:v>
      </x:c>
      <x:c r="I468" s="18" t="n">
        <x:f aca="0"/>
        <x:v>2673.91</x:v>
      </x:c>
      <x:c r="J468" s="18" t="n">
        <x:f aca="0"/>
        <x:v>7.156468946</x:v>
      </x:c>
      <x:c r="K468" s="18" t="n">
        <x:f aca="0"/>
        <x:v>2.4403076181</x:v>
      </x:c>
      <x:c r="L468" s="22" t="n">
        <x:v>0.45955882352941</x:v>
      </x:c>
      <x:c r="M468" s="22" t="n">
        <x:v>0.38458865433064</x:v>
      </x:c>
      <x:c r="N468" s="22" t="n">
        <x:v>0.73352504193626</x:v>
      </x:c>
      <x:c r="O468" s="22" t="n">
        <x:v>0.87787921940856</x:v>
      </x:c>
      <x:c r="P468" s="23" t="n">
        <x:v>0.44705819060171</x:v>
      </x:c>
      <x:c r="Q468" s="23" t="n">
        <x:v>0.44705819060171</x:v>
      </x:c>
      <x:c r="R468" s="22" t="n">
        <x:v>0.44355340926626</x:v>
      </x:c>
      <x:c r="S468" s="22" t="n">
        <x:v>0.44355340926626</x:v>
      </x:c>
      <x:c r="T468" s="20" t="n">
        <x:v>1.5173001939415138</x:v>
      </x:c>
      <x:c r="U468" s="18" t="n">
        <x:f aca="0"/>
        <x:v>1.5085</x:v>
      </x:c>
      <x:c r="V468" s="18" t="n">
        <x:f aca="0"/>
        <x:v>1.3238</x:v>
      </x:c>
      <x:c r="W468" s="76" t="n">
        <x:f>'2080回测'!$O$13*G468/$G$4+'2080回测'!$O$14*H468/$H$4+'2080回测'!$O$15*I468/$I$4+'2080回测'!$O$16*J468/$J$4+'2080回测'!$O$17*K468/$K$4</x:f>
        <x:v>1.2340269135036612</x:v>
      </x:c>
    </x:row>
    <x:row r="469" ht="13.800000190734863" hidden="0">
      <x:c r="A469" s="15" t="n">
        <x:v>44533</x:v>
      </x:c>
      <x:c r="B469" s="21" t="n">
        <x:v>100.67526089626</x:v>
      </x:c>
      <x:c r="C469" s="21" t="n">
        <x:v>79.965947786606</x:v>
      </x:c>
      <x:c r="D469" s="21" t="n">
        <x:v>87.923076923077</x:v>
      </x:c>
      <x:c r="E469" s="21" t="n">
        <x:v>152.216796875</x:v>
      </x:c>
      <x:c r="F469" s="17" t="n">
        <x:v>2.05195270620236</x:v>
      </x:c>
      <x:c r="G469" s="18" t="n">
        <x:f aca="0"/>
        <x:v>1.3551</x:v>
      </x:c>
      <x:c r="H469" s="18" t="n">
        <x:f aca="0"/>
        <x:v>2.3515555556</x:v>
      </x:c>
      <x:c r="I469" s="18" t="n">
        <x:f aca="0"/>
        <x:v>2741.83</x:v>
      </x:c>
      <x:c r="J469" s="18" t="n">
        <x:f aca="0"/>
        <x:v>7.2140979053</x:v>
      </x:c>
      <x:c r="K469" s="18" t="n">
        <x:f aca="0"/>
        <x:v>2.4675679846</x:v>
      </x:c>
      <x:c r="L469" s="22" t="n">
        <x:v>0.4610773657289</x:v>
      </x:c>
      <x:c r="M469" s="22" t="n">
        <x:v>0.38424116062896</x:v>
      </x:c>
      <x:c r="N469" s="22" t="n">
        <x:v>0.72633596932662</x:v>
      </x:c>
      <x:c r="O469" s="22" t="n">
        <x:v>0.86556663045763</x:v>
      </x:c>
      <x:c r="P469" s="23" t="n">
        <x:v>0.43132526787608</x:v>
      </x:c>
      <x:c r="Q469" s="23" t="n">
        <x:v>0.43132526787608</x:v>
      </x:c>
      <x:c r="R469" s="22" t="n">
        <x:v>0.41926494481892</x:v>
      </x:c>
      <x:c r="S469" s="22" t="n">
        <x:v>0.41926494481892</x:v>
      </x:c>
      <x:c r="T469" s="20" t="n">
        <x:v>1.5282447453230887</x:v>
      </x:c>
      <x:c r="U469" s="18" t="n">
        <x:f aca="0"/>
        <x:v>1.5081</x:v>
      </x:c>
      <x:c r="V469" s="18" t="n">
        <x:f aca="0"/>
        <x:v>1.3222</x:v>
      </x:c>
      <x:c r="W469" s="76" t="n">
        <x:f>'2080回测'!$O$13*G469/$G$4+'2080回测'!$O$14*H469/$H$4+'2080回测'!$O$15*I469/$I$4+'2080回测'!$O$16*J469/$J$4+'2080回测'!$O$17*K469/$K$4</x:f>
        <x:v>1.2494648842734344</x:v>
      </x:c>
    </x:row>
    <x:row r="470" ht="13.800000190734863" hidden="0">
      <x:c r="A470" s="15" t="n">
        <x:v>44536</x:v>
      </x:c>
      <x:c r="B470" s="21" t="n">
        <x:v>96.193984039288</x:v>
      </x:c>
      <x:c r="C470" s="21" t="n">
        <x:v>76.33371169126</x:v>
      </x:c>
      <x:c r="D470" s="21" t="n">
        <x:v>84.384615384615</x:v>
      </x:c>
      <x:c r="E470" s="21" t="n">
        <x:v>147.890625</x:v>
      </x:c>
      <x:c r="F470" s="17" t="n">
        <x:v>2.01200734028791</x:v>
      </x:c>
      <x:c r="G470" s="18" t="n">
        <x:f aca="0"/>
        <x:v>1.3503</x:v>
      </x:c>
      <x:c r="H470" s="18" t="n">
        <x:f aca="0"/>
        <x:v>2.327437037</x:v>
      </x:c>
      <x:c r="I470" s="18" t="n">
        <x:f aca="0"/>
        <x:v>2722.02</x:v>
      </x:c>
      <x:c r="J470" s="18" t="n">
        <x:f aca="0"/>
        <x:v>7.1145569756</x:v>
      </x:c>
      <x:c r="K470" s="18" t="n">
        <x:f aca="0"/>
        <x:v>2.4655486982</x:v>
      </x:c>
      <x:c r="L470" s="22" t="n">
        <x:v>0.4769820971867</x:v>
      </x:c>
      <x:c r="M470" s="22" t="n">
        <x:v>0.39796716184519</x:v>
      </x:c>
      <x:c r="N470" s="22" t="n">
        <x:v>0.73628085310328</x:v>
      </x:c>
      <x:c r="O470" s="22" t="n">
        <x:v>0.88206717490492</x:v>
      </x:c>
      <x:c r="P470" s="23" t="n">
        <x:v>0.44133569892616</x:v>
      </x:c>
      <x:c r="Q470" s="23" t="n">
        <x:v>0.44133569892616</x:v>
      </x:c>
      <x:c r="R470" s="22" t="n">
        <x:v>0.42499463884615</x:v>
      </x:c>
      <x:c r="S470" s="22" t="n">
        <x:v>0.42499463884615</x:v>
      </x:c>
      <x:c r="T470" s="20" t="n">
        <x:v>1.51131804999784</x:v>
      </x:c>
      <x:c r="U470" s="18" t="n">
        <x:f aca="0"/>
        <x:v>1.5109</x:v>
      </x:c>
      <x:c r="V470" s="18" t="n">
        <x:f aca="0"/>
        <x:v>1.3318</x:v>
      </x:c>
      <x:c r="W470" s="76" t="n">
        <x:f>'2080回测'!$O$13*G470/$G$4+'2080回测'!$O$14*H470/$H$4+'2080回测'!$O$15*I470/$I$4+'2080回测'!$O$16*J470/$J$4+'2080回测'!$O$17*K470/$K$4</x:f>
        <x:v>1.240826202864039</x:v>
      </x:c>
    </x:row>
    <x:row r="471" ht="13.800000190734863" hidden="0">
      <x:c r="A471" s="15" t="n">
        <x:v>44537</x:v>
      </x:c>
      <x:c r="B471" s="21" t="n">
        <x:v>91.835481890731</x:v>
      </x:c>
      <x:c r="C471" s="21" t="n">
        <x:v>71.906923950057</x:v>
      </x:c>
      <x:c r="D471" s="21" t="n">
        <x:v>80.076923076923</x:v>
      </x:c>
      <x:c r="E471" s="21" t="n">
        <x:v>141.23046875</x:v>
      </x:c>
      <x:c r="F471" s="17" t="n">
        <x:v>1.96262449416928</x:v>
      </x:c>
      <x:c r="G471" s="18" t="n">
        <x:f aca="0"/>
        <x:v>1.3694</x:v>
      </x:c>
      <x:c r="H471" s="18" t="n">
        <x:f aca="0"/>
        <x:v>2.3384</x:v>
      </x:c>
      <x:c r="I471" s="18" t="n">
        <x:f aca="0"/>
        <x:v>2746.74</x:v>
      </x:c>
      <x:c r="J471" s="18" t="n">
        <x:f aca="0"/>
        <x:v>7.0674060089</x:v>
      </x:c>
      <x:c r="K471" s="18" t="n">
        <x:f aca="0"/>
        <x:v>2.4756451302</x:v>
      </x:c>
      <x:c r="L471" s="22" t="n">
        <x:v>0.4704283887468</x:v>
      </x:c>
      <x:c r="M471" s="22" t="n">
        <x:v>0.39362349057423</x:v>
      </x:c>
      <x:c r="N471" s="22" t="n">
        <x:v>0.72238197939133</x:v>
      </x:c>
      <x:c r="O471" s="22" t="n">
        <x:v>0.86213250695834</x:v>
      </x:c>
      <x:c r="P471" s="23" t="n">
        <x:v>0.42028191677685</x:v>
      </x:c>
      <x:c r="Q471" s="23" t="n">
        <x:v>0.42028191677685</x:v>
      </x:c>
      <x:c r="R471" s="22" t="n">
        <x:v>0.40070710037916</x:v>
      </x:c>
      <x:c r="S471" s="22" t="n">
        <x:v>0.40070710037916</x:v>
      </x:c>
      <x:c r="T471" s="20" t="n">
        <x:v>1.4980560721561</x:v>
      </x:c>
      <x:c r="U471" s="18" t="n">
        <x:f aca="0"/>
        <x:v>1.5101</x:v>
      </x:c>
      <x:c r="V471" s="18" t="n">
        <x:f aca="0"/>
        <x:v>1.3302</x:v>
      </x:c>
      <x:c r="W471" s="76" t="n">
        <x:f>'2080回测'!$O$13*G471/$G$4+'2080回测'!$O$14*H471/$H$4+'2080回测'!$O$15*I471/$I$4+'2080回测'!$O$16*J471/$J$4+'2080回测'!$O$17*K471/$K$4</x:f>
        <x:v>1.249207999089907</x:v>
      </x:c>
    </x:row>
    <x:row r="472" ht="13.800000190734863" hidden="0">
      <x:c r="A472" s="15" t="n">
        <x:v>44538</x:v>
      </x:c>
      <x:c r="B472" s="21" t="n">
        <x:v>96.500920810313</x:v>
      </x:c>
      <x:c r="C472" s="21" t="n">
        <x:v>76.27695800227</x:v>
      </x:c>
      <x:c r="D472" s="21" t="n">
        <x:v>83.769230769231</x:v>
      </x:c>
      <x:c r="E472" s="21" t="n">
        <x:v>148.92578125</x:v>
      </x:c>
      <x:c r="F472" s="17" t="n">
        <x:v>2.01368222707954</x:v>
      </x:c>
      <x:c r="G472" s="18" t="n">
        <x:f aca="0"/>
        <x:v>1.3696</x:v>
      </x:c>
      <x:c r="H472" s="18" t="n">
        <x:f aca="0"/>
        <x:v>2.3394962963</x:v>
      </x:c>
      <x:c r="I472" s="18" t="n">
        <x:f aca="0"/>
        <x:v>2785.23</x:v>
      </x:c>
      <x:c r="J472" s="18" t="n">
        <x:f aca="0"/>
        <x:v>7.0831229978</x:v>
      </x:c>
      <x:c r="K472" s="18" t="n">
        <x:f aca="0"/>
        <x:v>2.4776644166</x:v>
      </x:c>
      <x:c r="L472" s="22" t="n">
        <x:v>0.47450447570332</x:v>
      </x:c>
      <x:c r="M472" s="22" t="n">
        <x:v>0.39779341499435</x:v>
      </x:c>
      <x:c r="N472" s="22" t="n">
        <x:v>0.71207764198418</x:v>
      </x:c>
      <x:c r="O472" s="22" t="n">
        <x:v>0.84445933500295</x:v>
      </x:c>
      <x:c r="P472" s="23" t="n">
        <x:v>0.39777177537837</x:v>
      </x:c>
      <x:c r="Q472" s="23" t="n">
        <x:v>0.39777177537837</x:v>
      </x:c>
      <x:c r="R472" s="22" t="n">
        <x:v>0.38003507940363</x:v>
      </x:c>
      <x:c r="S472" s="22" t="n">
        <x:v>0.38003507940363</x:v>
      </x:c>
      <x:c r="T472" s="20" t="n">
        <x:v>1.522318627394565</x:v>
      </x:c>
      <x:c r="U472" s="18" t="n">
        <x:f aca="0"/>
        <x:v>1.5097</x:v>
      </x:c>
      <x:c r="V472" s="18" t="n">
        <x:f aca="0"/>
        <x:v>1.3311</x:v>
      </x:c>
      <x:c r="W472" s="76" t="n">
        <x:f>'2080回测'!$O$13*G472/$G$4+'2080回测'!$O$14*H472/$H$4+'2080回测'!$O$15*I472/$I$4+'2080回测'!$O$16*J472/$J$4+'2080回测'!$O$17*K472/$K$4</x:f>
        <x:v>1.2524080105232827</x:v>
      </x:c>
    </x:row>
    <x:row r="473" ht="13.800000190734863" hidden="0">
      <x:c r="A473" s="15" t="n">
        <x:v>44539</x:v>
      </x:c>
      <x:c r="B473" s="21" t="n">
        <x:v>96.746470227133</x:v>
      </x:c>
      <x:c r="C473" s="21" t="n">
        <x:v>75.141884222474</x:v>
      </x:c>
      <x:c r="D473" s="21" t="n">
        <x:v>82.615384615385</x:v>
      </x:c>
      <x:c r="E473" s="21" t="n">
        <x:v>147.67578125</x:v>
      </x:c>
      <x:c r="F473" s="17" t="n">
        <x:v>2.00544880078748</x:v>
      </x:c>
      <x:c r="G473" s="18" t="n">
        <x:f aca="0"/>
        <x:v>1.3749</x:v>
      </x:c>
      <x:c r="H473" s="18" t="n">
        <x:f aca="0"/>
        <x:v>2.3460740741</x:v>
      </x:c>
      <x:c r="I473" s="18" t="n">
        <x:f aca="0"/>
        <x:v>2836.14</x:v>
      </x:c>
      <x:c r="J473" s="18" t="n">
        <x:f aca="0"/>
        <x:v>7.104078983</x:v>
      </x:c>
      <x:c r="K473" s="18" t="n">
        <x:f aca="0"/>
        <x:v>2.489780135</x:v>
      </x:c>
      <x:c r="L473" s="22" t="n">
        <x:v>0.49696291560102</x:v>
      </x:c>
      <x:c r="M473" s="22" t="n">
        <x:v>0.42055425245417</x:v>
      </x:c>
      <x:c r="N473" s="22" t="n">
        <x:v>0.73376467768991</x:v>
      </x:c>
      <x:c r="O473" s="22" t="n">
        <x:v>0.8749476505997</x:v>
      </x:c>
      <x:c r="P473" s="23" t="n">
        <x:v>0.42311924502693</x:v>
      </x:c>
      <x:c r="Q473" s="23" t="n">
        <x:v>0.42311924502693</x:v>
      </x:c>
      <x:c r="R473" s="22" t="n">
        <x:v>0.40304051637893</x:v>
      </x:c>
      <x:c r="S473" s="22" t="n">
        <x:v>0.40304051637893</x:v>
      </x:c>
      <x:c r="T473" s="20" t="n">
        <x:v>1.5286214987873663</x:v>
      </x:c>
      <x:c r="U473" s="18" t="n">
        <x:f aca="0"/>
        <x:v>1.5102</x:v>
      </x:c>
      <x:c r="V473" s="18" t="n">
        <x:f aca="0"/>
        <x:v>1.3273</x:v>
      </x:c>
      <x:c r="W473" s="76" t="n">
        <x:f>'2080回测'!$O$13*G473/$G$4+'2080回测'!$O$14*H473/$H$4+'2080回测'!$O$15*I473/$I$4+'2080回测'!$O$16*J473/$J$4+'2080回测'!$O$17*K473/$K$4</x:f>
        <x:v>1.2595197128715143</x:v>
      </x:c>
    </x:row>
    <x:row r="474" ht="13.800000190734863" hidden="0">
      <x:c r="A474" s="15" t="n">
        <x:v>44540</x:v>
      </x:c>
      <x:c r="B474" s="21" t="n">
        <x:v>96.930632289748</x:v>
      </x:c>
      <x:c r="C474" s="21" t="n">
        <x:v>75.993189557321</x:v>
      </x:c>
      <x:c r="D474" s="21" t="n">
        <x:v>83.461538461538</x:v>
      </x:c>
      <x:c r="E474" s="21" t="n">
        <x:v>147.861328125</x:v>
      </x:c>
      <x:c r="F474" s="17" t="n">
        <x:v>2.01061672108402</x:v>
      </x:c>
      <x:c r="G474" s="18" t="n">
        <x:f aca="0"/>
        <x:v>1.3584</x:v>
      </x:c>
      <x:c r="H474" s="18" t="n">
        <x:f aca="0"/>
        <x:v>2.327437037</x:v>
      </x:c>
      <x:c r="I474" s="18" t="n">
        <x:f aca="0"/>
        <x:v>2798.05</x:v>
      </x:c>
      <x:c r="J474" s="18" t="n">
        <x:f aca="0"/>
        <x:v>7.1302739645</x:v>
      </x:c>
      <x:c r="K474" s="18" t="n">
        <x:f aca="0"/>
        <x:v>2.4786740598</x:v>
      </x:c>
      <x:c r="L474" s="22" t="n">
        <x:v>0.51782289002558</x:v>
      </x:c>
      <x:c r="M474" s="22" t="n">
        <x:v>0.43801581096343</x:v>
      </x:c>
      <x:c r="N474" s="22" t="n">
        <x:v>0.73783848550204</x:v>
      </x:c>
      <x:c r="O474" s="22" t="n">
        <x:v>0.88039199270638</x:v>
      </x:c>
      <x:c r="P474" s="23" t="n">
        <x:v>0.42477267513952</x:v>
      </x:c>
      <x:c r="Q474" s="23" t="n">
        <x:v>0.42477267513952</x:v>
      </x:c>
      <x:c r="R474" s="22" t="n">
        <x:v>0.40267873041123</x:v>
      </x:c>
      <x:c r="S474" s="22" t="n">
        <x:v>0.40267873041123</x:v>
      </x:c>
      <x:c r="T474" s="20" t="n">
        <x:v>1.5303338583028787</x:v>
      </x:c>
      <x:c r="U474" s="18" t="n">
        <x:f aca="0"/>
        <x:v>1.5109</x:v>
      </x:c>
      <x:c r="V474" s="18" t="n">
        <x:f aca="0"/>
        <x:v>1.3245</x:v>
      </x:c>
      <x:c r="W474" s="76" t="n">
        <x:f>'2080回测'!$O$13*G474/$G$4+'2080回测'!$O$14*H474/$H$4+'2080回测'!$O$15*I474/$I$4+'2080回测'!$O$16*J474/$J$4+'2080回测'!$O$17*K474/$K$4</x:f>
        <x:v>1.2492598647194988</x:v>
      </x:c>
    </x:row>
    <x:row r="475" ht="13.800000190734863" hidden="0">
      <x:c r="A475" s="15" t="n">
        <x:v>44543</x:v>
      </x:c>
      <x:c r="B475" s="21" t="n">
        <x:v>97.298956414979</x:v>
      </x:c>
      <x:c r="C475" s="21" t="n">
        <x:v>77.695800227015</x:v>
      </x:c>
      <x:c r="D475" s="21" t="n">
        <x:v>82.230769230769</x:v>
      </x:c>
      <x:c r="E475" s="21" t="n">
        <x:v>149.19921875</x:v>
      </x:c>
      <x:c r="F475" s="17" t="n">
        <x:v>2.01606186155691</x:v>
      </x:c>
      <x:c r="G475" s="18" t="n">
        <x:f aca="0"/>
        <x:v>1.3565</x:v>
      </x:c>
      <x:c r="H475" s="18" t="n">
        <x:f aca="0"/>
        <x:v>2.3263407407</x:v>
      </x:c>
      <x:c r="I475" s="18" t="n">
        <x:f aca="0"/>
        <x:v>2814.43</x:v>
      </x:c>
      <x:c r="J475" s="18" t="n">
        <x:f aca="0"/>
        <x:v>7.1983809164</x:v>
      </x:c>
      <x:c r="K475" s="18" t="n">
        <x:f aca="0"/>
        <x:v>2.4786740598</x:v>
      </x:c>
      <x:c r="L475" s="22" t="n">
        <x:v>0.51286764705882</x:v>
      </x:c>
      <x:c r="M475" s="22" t="n">
        <x:v>0.43436712709582</x:v>
      </x:c>
      <x:c r="N475" s="22" t="n">
        <x:v>0.73256649892164</x:v>
      </x:c>
      <x:c r="O475" s="22" t="n">
        <x:v>0.88449618902335</x:v>
      </x:c>
      <x:c r="P475" s="23" t="n">
        <x:v>0.42789254168244</x:v>
      </x:c>
      <x:c r="Q475" s="23" t="n">
        <x:v>0.42789254168244</x:v>
      </x:c>
      <x:c r="R475" s="22" t="n">
        <x:v>0.41129416047926</x:v>
      </x:c>
      <x:c r="S475" s="22" t="n">
        <x:v>0.41129416047926</x:v>
      </x:c>
      <x:c r="T475" s="20" t="n">
        <x:v>1.5366729980364</x:v>
      </x:c>
      <x:c r="U475" s="18" t="n">
        <x:f aca="0"/>
        <x:v>1.5112</x:v>
      </x:c>
      <x:c r="V475" s="18" t="n">
        <x:f aca="0"/>
        <x:v>1.3302</x:v>
      </x:c>
      <x:c r="W475" s="76" t="n">
        <x:f>'2080回测'!$O$13*G475/$G$4+'2080回测'!$O$14*H475/$H$4+'2080回测'!$O$15*I475/$I$4+'2080回测'!$O$16*J475/$J$4+'2080回测'!$O$17*K475/$K$4</x:f>
        <x:v>1.2510157077599695</x:v>
      </x:c>
    </x:row>
    <x:row r="476" ht="13.800000190734863" hidden="0">
      <x:c r="A476" s="15" t="n">
        <x:v>44544</x:v>
      </x:c>
      <x:c r="B476" s="21" t="n">
        <x:v>96.623695518723</x:v>
      </x:c>
      <x:c r="C476" s="21" t="n">
        <x:v>77.979568671964</x:v>
      </x:c>
      <x:c r="D476" s="21" t="n">
        <x:v>81</x:v>
      </x:c>
      <x:c r="E476" s="21" t="n">
        <x:v>148.3984375</x:v>
      </x:c>
      <x:c r="F476" s="17" t="n">
        <x:v>2.01000425422672</x:v>
      </x:c>
      <x:c r="G476" s="18" t="n">
        <x:f aca="0"/>
        <x:v>1.343</x:v>
      </x:c>
      <x:c r="H476" s="18" t="n">
        <x:f aca="0"/>
        <x:v>2.3033185185</x:v>
      </x:c>
      <x:c r="I476" s="18" t="n">
        <x:f aca="0"/>
        <x:v>2786.72</x:v>
      </x:c>
      <x:c r="J476" s="18" t="n">
        <x:f aca="0"/>
        <x:v>7.1721859349</x:v>
      </x:c>
      <x:c r="K476" s="18" t="n">
        <x:f aca="0"/>
        <x:v>2.4615101254</x:v>
      </x:c>
      <x:c r="L476" s="22" t="n">
        <x:v>0.51750319693095</x:v>
      </x:c>
      <x:c r="M476" s="22" t="n">
        <x:v>0.43905829206846</x:v>
      </x:c>
      <x:c r="N476" s="22" t="n">
        <x:v>0.7359213994728</x:v>
      </x:c>
      <x:c r="O476" s="22" t="n">
        <x:v>0.89178323145583</x:v>
      </x:c>
      <x:c r="P476" s="23" t="n">
        <x:v>0.43431865771229</x:v>
      </x:c>
      <x:c r="Q476" s="23" t="n">
        <x:v>0.43431865771229</x:v>
      </x:c>
      <x:c r="R476" s="22" t="n">
        <x:v>0.42024027446929</x:v>
      </x:c>
      <x:c r="S476" s="22" t="n">
        <x:v>0.42024027446929</x:v>
      </x:c>
      <x:c r="T476" s="20" t="n">
        <x:v>1.5353282878789964</x:v>
      </x:c>
      <x:c r="U476" s="18" t="n">
        <x:f aca="0"/>
        <x:v>1.512</x:v>
      </x:c>
      <x:c r="V476" s="18" t="n">
        <x:f aca="0"/>
        <x:v>1.3307</x:v>
      </x:c>
      <x:c r="W476" s="76" t="n">
        <x:f>'2080回测'!$O$13*G476/$G$4+'2080回测'!$O$14*H476/$H$4+'2080回测'!$O$15*I476/$I$4+'2080回测'!$O$16*J476/$J$4+'2080回测'!$O$17*K476/$K$4</x:f>
        <x:v>1.2400625562489644</x:v>
      </x:c>
    </x:row>
    <x:row r="477" ht="13.800000190734863" hidden="0">
      <x:c r="A477" s="15" t="n">
        <x:v>44545</x:v>
      </x:c>
      <x:c r="B477" s="21" t="n">
        <x:v>95.395948434622</x:v>
      </x:c>
      <x:c r="C477" s="21" t="n">
        <x:v>77.525539160045</x:v>
      </x:c>
      <x:c r="D477" s="21" t="n">
        <x:v>79.307692307692</x:v>
      </x:c>
      <x:c r="E477" s="21" t="n">
        <x:v>145.4296875</x:v>
      </x:c>
      <x:c r="F477" s="17" t="n">
        <x:v>1.9941471685059</x:v>
      </x:c>
      <x:c r="G477" s="18" t="n">
        <x:f aca="0"/>
        <x:v>1.3538</x:v>
      </x:c>
      <x:c r="H477" s="18" t="n">
        <x:f aca="0"/>
        <x:v>2.3131851852</x:v>
      </x:c>
      <x:c r="I477" s="18" t="n">
        <x:f aca="0"/>
        <x:v>2811.8</x:v>
      </x:c>
      <x:c r="J477" s="18" t="n">
        <x:f aca="0"/>
        <x:v>7.1774249312</x:v>
      </x:c>
      <x:c r="K477" s="18" t="n">
        <x:f aca="0"/>
        <x:v>2.464539055</x:v>
      </x:c>
      <x:c r="L477" s="22" t="n">
        <x:v>0.50735294117647</x:v>
      </x:c>
      <x:c r="M477" s="22" t="n">
        <x:v>0.4324559117366</x:v>
      </x:c>
      <x:c r="N477" s="22" t="n">
        <x:v>0.72705487658759</x:v>
      </x:c>
      <x:c r="O477" s="22" t="n">
        <x:v>0.88901918092855</x:v>
      </x:c>
      <x:c r="P477" s="23" t="n">
        <x:v>0.43376687366502</x:v>
      </x:c>
      <x:c r="Q477" s="23" t="n">
        <x:v>0.43376687366502</x:v>
      </x:c>
      <x:c r="R477" s="22" t="n">
        <x:v>0.42960482263636</x:v>
      </x:c>
      <x:c r="S477" s="22" t="n">
        <x:v>0.42960482263636</x:v>
      </x:c>
      <x:c r="T477" s="20" t="n">
        <x:v>1.5299206700206838</x:v>
      </x:c>
      <x:c r="U477" s="18" t="n">
        <x:f aca="0"/>
        <x:v>1.5124</x:v>
      </x:c>
      <x:c r="V477" s="18" t="n">
        <x:f aca="0"/>
        <x:v>1.3175</x:v>
      </x:c>
      <x:c r="W477" s="76" t="n">
        <x:f>'2080回测'!$O$13*G477/$G$4+'2080回测'!$O$14*H477/$H$4+'2080回测'!$O$15*I477/$I$4+'2080回测'!$O$16*J477/$J$4+'2080回测'!$O$17*K477/$K$4</x:f>
        <x:v>1.246571711722191</x:v>
      </x:c>
    </x:row>
    <x:row r="478" ht="13.800000190734863" hidden="0">
      <x:c r="A478" s="15" t="n">
        <x:v>44546</x:v>
      </x:c>
      <x:c r="B478" s="21" t="n">
        <x:v>96.255371393493</x:v>
      </x:c>
      <x:c r="C478" s="21" t="n">
        <x:v>78.093076049943</x:v>
      </x:c>
      <x:c r="D478" s="21" t="n">
        <x:v>79.230769230769</x:v>
      </x:c>
      <x:c r="E478" s="21" t="n">
        <x:v>146.943359375</x:v>
      </x:c>
      <x:c r="F478" s="17" t="n">
        <x:v>2.00130644012301</x:v>
      </x:c>
      <x:c r="G478" s="18" t="n">
        <x:f aca="0"/>
        <x:v>1.3751</x:v>
      </x:c>
      <x:c r="H478" s="18" t="n">
        <x:f aca="0"/>
        <x:v>2.3460740741</x:v>
      </x:c>
      <x:c r="I478" s="18" t="n">
        <x:f aca="0"/>
        <x:v>2848.22</x:v>
      </x:c>
      <x:c r="J478" s="18" t="n">
        <x:f aca="0"/>
        <x:v>7.2560098757</x:v>
      </x:c>
      <x:c r="K478" s="18" t="n">
        <x:f aca="0"/>
        <x:v>2.4837222758</x:v>
      </x:c>
      <x:c r="L478" s="22" t="n">
        <x:v>0.49432544757033</x:v>
      </x:c>
      <x:c r="M478" s="22" t="n">
        <x:v>0.42038050560334</x:v>
      </x:c>
      <x:c r="N478" s="22" t="n">
        <x:v>0.72250179726815</x:v>
      </x:c>
      <x:c r="O478" s="22" t="n">
        <x:v>0.87779546030635</x:v>
      </x:c>
      <x:c r="P478" s="23" t="n">
        <x:v>0.4290522976961</x:v>
      </x:c>
      <x:c r="Q478" s="23" t="n">
        <x:v>0.4290522976961</x:v>
      </x:c>
      <x:c r="R478" s="22" t="n">
        <x:v>0.43312877701255</x:v>
      </x:c>
      <x:c r="S478" s="22" t="n">
        <x:v>0.43312877701255</x:v>
      </x:c>
      <x:c r="T478" s="20" t="n">
        <x:v>1.5405792644809289</x:v>
      </x:c>
      <x:c r="U478" s="18" t="n">
        <x:f aca="0"/>
        <x:v>1.5122</x:v>
      </x:c>
      <x:c r="V478" s="18" t="n">
        <x:f aca="0"/>
        <x:v>1.3291</x:v>
      </x:c>
      <x:c r="W478" s="76" t="n">
        <x:f>'2080回测'!$O$13*G478/$G$4+'2080回测'!$O$14*H478/$H$4+'2080回测'!$O$15*I478/$I$4+'2080回测'!$O$16*J478/$J$4+'2080回测'!$O$17*K478/$K$4</x:f>
        <x:v>1.2630302742439494</x:v>
      </x:c>
    </x:row>
    <x:row r="479" ht="13.800000190734863" hidden="0">
      <x:c r="A479" s="15" t="n">
        <x:v>44547</x:v>
      </x:c>
      <x:c r="B479" s="21" t="n">
        <x:v>92.387968078576</x:v>
      </x:c>
      <x:c r="C479" s="21" t="n">
        <x:v>74.404086265607</x:v>
      </x:c>
      <x:c r="D479" s="21" t="n">
        <x:v>76</x:v>
      </x:c>
      <x:c r="E479" s="21" t="n">
        <x:v>141.328125</x:v>
      </x:c>
      <x:c r="F479" s="17" t="n">
        <x:v>1.96030044836046</x:v>
      </x:c>
      <x:c r="G479" s="18" t="n">
        <x:f aca="0"/>
        <x:v>1.3752</x:v>
      </x:c>
      <x:c r="H479" s="18" t="n">
        <x:f aca="0"/>
        <x:v>2.3318222222</x:v>
      </x:c>
      <x:c r="I479" s="18" t="n">
        <x:f aca="0"/>
        <x:v>2840.66</x:v>
      </x:c>
      <x:c r="J479" s="18" t="n">
        <x:f aca="0"/>
        <x:v>7.1669469386</x:v>
      </x:c>
      <x:c r="K479" s="18" t="n">
        <x:f aca="0"/>
        <x:v>2.4726162006</x:v>
      </x:c>
      <x:c r="L479" s="22" t="n">
        <x:v>0.50127877237852</x:v>
      </x:c>
      <x:c r="M479" s="22" t="n">
        <x:v>0.42733037963687</x:v>
      </x:c>
      <x:c r="N479" s="22" t="n">
        <x:v>0.73735921399473</x:v>
      </x:c>
      <x:c r="O479" s="22" t="n">
        <x:v>0.89153195414919</x:v>
      </x:c>
      <x:c r="P479" s="23" t="n">
        <x:v>0.43810449839259</x:v>
      </x:c>
      <x:c r="Q479" s="23" t="n">
        <x:v>0.43810449839259</x:v>
      </x:c>
      <x:c r="R479" s="22" t="n">
        <x:v>0.44546239945147</x:v>
      </x:c>
      <x:c r="S479" s="22" t="n">
        <x:v>0.44546239945147</x:v>
      </x:c>
      <x:c r="T479" s="20" t="n">
        <x:v>1.5213465953686163</x:v>
      </x:c>
      <x:c r="U479" s="18" t="n">
        <x:f aca="0"/>
        <x:v>1.5125</x:v>
      </x:c>
      <x:c r="V479" s="18" t="n">
        <x:f aca="0"/>
        <x:v>1.3455</x:v>
      </x:c>
      <x:c r="W479" s="76" t="n">
        <x:f>'2080回测'!$O$13*G479/$G$4+'2080回测'!$O$14*H479/$H$4+'2080回测'!$O$15*I479/$I$4+'2080回测'!$O$16*J479/$J$4+'2080回测'!$O$17*K479/$K$4</x:f>
        <x:v>1.2576881941598101</x:v>
      </x:c>
    </x:row>
    <x:row r="480" ht="13.800000190734863" hidden="0">
      <x:c r="A480" s="15" t="n">
        <x:v>44550</x:v>
      </x:c>
      <x:c r="B480" s="21" t="n">
        <x:v>88.213627992634</x:v>
      </x:c>
      <x:c r="C480" s="21" t="n">
        <x:v>70.090805902384</x:v>
      </x:c>
      <x:c r="D480" s="21" t="n">
        <x:v>73.076923076923</x:v>
      </x:c>
      <x:c r="E480" s="21" t="n">
        <x:v>132.87109375</x:v>
      </x:c>
      <x:c r="F480" s="17" t="n">
        <x:v>1.91063112680485</x:v>
      </x:c>
      <x:c r="G480" s="18" t="n">
        <x:f aca="0"/>
        <x:v>1.37</x:v>
      </x:c>
      <x:c r="H480" s="18" t="n">
        <x:f aca="0"/>
        <x:v>2.3120888889</x:v>
      </x:c>
      <x:c r="I480" s="18" t="n">
        <x:f aca="0"/>
        <x:v>2789.41</x:v>
      </x:c>
      <x:c r="J480" s="18" t="n">
        <x:f aca="0"/>
        <x:v>7.1250349682</x:v>
      </x:c>
      <x:c r="K480" s="18" t="n">
        <x:f aca="0"/>
        <x:v>2.4524233365</x:v>
      </x:c>
      <x:c r="L480" s="22" t="n">
        <x:v>0.47818094629156</x:v>
      </x:c>
      <x:c r="M480" s="22" t="n">
        <x:v>0.40335331422118</x:v>
      </x:c>
      <x:c r="N480" s="22" t="n">
        <x:v>0.72118380062305</x:v>
      </x:c>
      <x:c r="O480" s="22" t="n">
        <x:v>0.86548287135542</x:v>
      </x:c>
      <x:c r="P480" s="23" t="n">
        <x:v>0.41800909029999</x:v>
      </x:c>
      <x:c r="Q480" s="23" t="n">
        <x:v>0.41800909029999</x:v>
      </x:c>
      <x:c r="R480" s="22" t="n">
        <x:v>0.43327682492887</x:v>
      </x:c>
      <x:c r="S480" s="22" t="n">
        <x:v>0.43327682492887</x:v>
      </x:c>
      <x:c r="T480" s="20" t="n">
        <x:v>1.4970767510652487</x:v>
      </x:c>
      <x:c r="U480" s="18" t="n">
        <x:f aca="0"/>
        <x:v>1.5123</x:v>
      </x:c>
      <x:c r="V480" s="18" t="n">
        <x:f aca="0"/>
        <x:v>1.3425</x:v>
      </x:c>
      <x:c r="W480" s="76" t="n">
        <x:f>'2080回测'!$O$13*G480/$G$4+'2080回测'!$O$14*H480/$H$4+'2080回测'!$O$15*I480/$I$4+'2080回测'!$O$16*J480/$J$4+'2080回测'!$O$17*K480/$K$4</x:f>
        <x:v>1.2474821648039554</x:v>
      </x:c>
    </x:row>
    <x:row r="481" ht="13.800000190734863" hidden="0">
      <x:c r="A481" s="15" t="n">
        <x:v>44551</x:v>
      </x:c>
      <x:c r="B481" s="21" t="n">
        <x:v>90.2394106814</x:v>
      </x:c>
      <x:c r="C481" s="21" t="n">
        <x:v>72.077185017026</x:v>
      </x:c>
      <x:c r="D481" s="21" t="n">
        <x:v>74.769230769231</x:v>
      </x:c>
      <x:c r="E481" s="21" t="n">
        <x:v>136.669921875</x:v>
      </x:c>
      <x:c r="F481" s="17" t="n">
        <x:v>1.93438937085664</x:v>
      </x:c>
      <x:c r="G481" s="18" t="n">
        <x:f aca="0"/>
        <x:v>1.3922</x:v>
      </x:c>
      <x:c r="H481" s="18" t="n">
        <x:f aca="0"/>
        <x:v>2.3559407407</x:v>
      </x:c>
      <x:c r="I481" s="18" t="n">
        <x:f aca="0"/>
        <x:v>2826.81</x:v>
      </x:c>
      <x:c r="J481" s="18" t="n">
        <x:f aca="0"/>
        <x:v>7.1983809164</x:v>
      </x:c>
      <x:c r="K481" s="18" t="n">
        <x:f aca="0"/>
        <x:v>2.4776644166</x:v>
      </x:c>
      <x:c r="L481" s="22" t="n">
        <x:v>0.45812020460358</x:v>
      </x:c>
      <x:c r="M481" s="22" t="n">
        <x:v>0.38128746416471</x:v>
      </x:c>
      <x:c r="N481" s="22" t="n">
        <x:v>0.69110951353942</x:v>
      </x:c>
      <x:c r="O481" s="22" t="n">
        <x:v>0.83156043225938</x:v>
      </x:c>
      <x:c r="P481" s="23" t="n">
        <x:v>0.3924743754887</x:v>
      </x:c>
      <x:c r="Q481" s="23" t="n">
        <x:v>0.3924743754887</x:v>
      </x:c>
      <x:c r="R481" s="22" t="n">
        <x:v>0.41479382148875</x:v>
      </x:c>
      <x:c r="S481" s="22" t="n">
        <x:v>0.41479382148875</x:v>
      </x:c>
      <x:c r="T481" s="20" t="n">
        <x:v>1.5130236856314325</x:v>
      </x:c>
      <x:c r="U481" s="18" t="n">
        <x:f aca="0"/>
        <x:v>1.5123</x:v>
      </x:c>
      <x:c r="V481" s="18" t="n">
        <x:f aca="0"/>
        <x:v>1.3348</x:v>
      </x:c>
      <x:c r="W481" s="76" t="n">
        <x:f>'2080回测'!$O$13*G481/$G$4+'2080回测'!$O$14*H481/$H$4+'2080回测'!$O$15*I481/$I$4+'2080回测'!$O$16*J481/$J$4+'2080回测'!$O$17*K481/$K$4</x:f>
        <x:v>1.2663255647573657</x:v>
      </x:c>
    </x:row>
    <x:row r="482" ht="13.800000190734863" hidden="0">
      <x:c r="A482" s="15" t="n">
        <x:v>44552</x:v>
      </x:c>
      <x:c r="B482" s="21" t="n">
        <x:v>92.387968078576</x:v>
      </x:c>
      <x:c r="C482" s="21" t="n">
        <x:v>73.439273552781</x:v>
      </x:c>
      <x:c r="D482" s="21" t="n">
        <x:v>76.923076923077</x:v>
      </x:c>
      <x:c r="E482" s="21" t="n">
        <x:v>143.8671875</x:v>
      </x:c>
      <x:c r="F482" s="17" t="n">
        <x:v>1.96654376513608</x:v>
      </x:c>
      <x:c r="G482" s="18" t="n">
        <x:f aca="0"/>
        <x:v>1.3882</x:v>
      </x:c>
      <x:c r="H482" s="18" t="n">
        <x:f aca="0"/>
        <x:v>2.3471703704</x:v>
      </x:c>
      <x:c r="I482" s="18" t="n">
        <x:f aca="0"/>
        <x:v>2822.33</x:v>
      </x:c>
      <x:c r="J482" s="18" t="n">
        <x:f aca="0"/>
        <x:v>7.1826639275</x:v>
      </x:c>
      <x:c r="K482" s="18" t="n">
        <x:f aca="0"/>
        <x:v>2.4806933462</x:v>
      </x:c>
      <x:c r="L482" s="22" t="n">
        <x:v>0.4676310741688</x:v>
      </x:c>
      <x:c r="M482" s="22" t="n">
        <x:v>0.38858483189992</x:v>
      </x:c>
      <x:c r="N482" s="22" t="n">
        <x:v>0.71135873472322</x:v>
      </x:c>
      <x:c r="O482" s="22" t="n">
        <x:v>0.84244911639556</x:v>
      </x:c>
      <x:c r="P482" s="23" t="n">
        <x:v>0.40991305422475</x:v>
      </x:c>
      <x:c r="Q482" s="23" t="n">
        <x:v>0.40991305422475</x:v>
      </x:c>
      <x:c r="R482" s="22" t="n">
        <x:v>0.43716980970723</x:v>
      </x:c>
      <x:c r="S482" s="22" t="n">
        <x:v>0.43716980970723</x:v>
      </x:c>
      <x:c r="T482" s="20" t="n">
        <x:v>1.5206064562156838</x:v>
      </x:c>
      <x:c r="U482" s="18" t="n">
        <x:f aca="0"/>
        <x:v>1.5131</x:v>
      </x:c>
      <x:c r="V482" s="18" t="n">
        <x:f aca="0"/>
        <x:v>1.331</x:v>
      </x:c>
      <x:c r="W482" s="76" t="n">
        <x:f>'2080回测'!$O$13*G482/$G$4+'2080回测'!$O$14*H482/$H$4+'2080回测'!$O$15*I482/$I$4+'2080回测'!$O$16*J482/$J$4+'2080回测'!$O$17*K482/$K$4</x:f>
        <x:v>1.2634232730975976</x:v>
      </x:c>
    </x:row>
    <x:row r="483" ht="13.800000190734863" hidden="0">
      <x:c r="A483" s="15" t="n">
        <x:v>44553</x:v>
      </x:c>
      <x:c r="B483" s="21" t="n">
        <x:v>93.247391037446</x:v>
      </x:c>
      <x:c r="C483" s="21" t="n">
        <x:v>75.198637911464</x:v>
      </x:c>
      <x:c r="D483" s="21" t="n">
        <x:v>78.923076923077</x:v>
      </x:c>
      <x:c r="E483" s="21" t="n">
        <x:v>146.4453125</x:v>
      </x:c>
      <x:c r="F483" s="17" t="n">
        <x:v>1.98453604592997</x:v>
      </x:c>
      <x:c r="G483" s="18" t="n">
        <x:f aca="0"/>
        <x:v>1.3934</x:v>
      </x:c>
      <x:c r="H483" s="18" t="n">
        <x:f aca="0"/>
        <x:v>2.3559407407</x:v>
      </x:c>
      <x:c r="I483" s="18" t="n">
        <x:f aca="0"/>
        <x:v>2916.06</x:v>
      </x:c>
      <x:c r="J483" s="18" t="n">
        <x:f aca="0"/>
        <x:v>7.2036199127</x:v>
      </x:c>
      <x:c r="K483" s="18" t="n">
        <x:f aca="0"/>
        <x:v>2.494828351</x:v>
      </x:c>
      <x:c r="L483" s="22" t="n">
        <x:v>0.46938938618926</x:v>
      </x:c>
      <x:c r="M483" s="22" t="n">
        <x:v>0.39058292068456</x:v>
      </x:c>
      <x:c r="N483" s="22" t="n">
        <x:v>0.71950635034747</x:v>
      </x:c>
      <x:c r="O483" s="22" t="n">
        <x:v>0.8483960131155</x:v>
      </x:c>
      <x:c r="P483" s="23" t="n">
        <x:v>0.42460292583141</x:v>
      </x:c>
      <x:c r="Q483" s="23" t="n">
        <x:v>0.42460292583141</x:v>
      </x:c>
      <x:c r="R483" s="22" t="n">
        <x:v>0.44388556386293</x:v>
      </x:c>
      <x:c r="S483" s="22" t="n">
        <x:v>0.44388556386293</x:v>
      </x:c>
      <x:c r="T483" s="20" t="n">
        <x:v>1.5232799690401824</x:v>
      </x:c>
      <x:c r="U483" s="18" t="n">
        <x:f aca="0"/>
        <x:v>1.5141</x:v>
      </x:c>
      <x:c r="V483" s="18" t="n">
        <x:f aca="0"/>
        <x:v>1.345</x:v>
      </x:c>
      <x:c r="W483" s="76" t="n">
        <x:f>'2080回测'!$O$13*G483/$G$4+'2080回测'!$O$14*H483/$H$4+'2080回测'!$O$15*I483/$I$4+'2080回测'!$O$16*J483/$J$4+'2080回测'!$O$17*K483/$K$4</x:f>
        <x:v>1.2737889804708669</x:v>
      </x:c>
    </x:row>
    <x:row r="484" ht="13.800000190734863" hidden="0">
      <x:c r="A484" s="15" t="n">
        <x:v>44554</x:v>
      </x:c>
      <x:c r="B484" s="21" t="n">
        <x:v>89.011663597299</x:v>
      </x:c>
      <x:c r="C484" s="21" t="n">
        <x:v>72.985244040863</x:v>
      </x:c>
      <x:c r="D484" s="21" t="n">
        <x:v>77.769230769231</x:v>
      </x:c>
      <x:c r="E484" s="21" t="n">
        <x:v>143.916015625</x:v>
      </x:c>
      <x:c r="F484" s="17" t="n">
        <x:v>1.95920538508098</x:v>
      </x:c>
      <x:c r="G484" s="18" t="n">
        <x:f aca="0"/>
        <x:v>1.3845</x:v>
      </x:c>
      <x:c r="H484" s="18" t="n">
        <x:f aca="0"/>
        <x:v>2.3427851852</x:v>
      </x:c>
      <x:c r="I484" s="18" t="n">
        <x:f aca="0"/>
        <x:v>2943.77</x:v>
      </x:c>
      <x:c r="J484" s="18" t="n">
        <x:f aca="0"/>
        <x:v>7.1302739645</x:v>
      </x:c>
      <x:c r="K484" s="18" t="n">
        <x:f aca="0"/>
        <x:v>2.4917994214</x:v>
      </x:c>
      <x:c r="L484" s="22" t="n">
        <x:v>0.47706202046036</x:v>
      </x:c>
      <x:c r="M484" s="22" t="n">
        <x:v>0.40057336460777</x:v>
      </x:c>
      <x:c r="N484" s="22" t="n">
        <x:v>0.72633596932662</x:v>
      </x:c>
      <x:c r="O484" s="22" t="n">
        <x:v>0.85744199684873</x:v>
      </x:c>
      <x:c r="P484" s="23" t="n">
        <x:v>0.42493525725463</x:v>
      </x:c>
      <x:c r="Q484" s="23" t="n">
        <x:v>0.42493525725463</x:v>
      </x:c>
      <x:c r="R484" s="22" t="n">
        <x:v>0.43747794328436</x:v>
      </x:c>
      <x:c r="S484" s="22" t="n">
        <x:v>0.43747794328436</x:v>
      </x:c>
      <x:c r="T484" s="20" t="n">
        <x:v>1.5038898255573738</x:v>
      </x:c>
      <x:c r="U484" s="18" t="n">
        <x:f aca="0"/>
        <x:v>1.5142</x:v>
      </x:c>
      <x:c r="V484" s="18" t="n">
        <x:f aca="0"/>
        <x:v>1.3481</x:v>
      </x:c>
      <x:c r="W484" s="76" t="n">
        <x:f>'2080回测'!$O$13*G484/$G$4+'2080回测'!$O$14*H484/$H$4+'2080回测'!$O$15*I484/$I$4+'2080回测'!$O$16*J484/$J$4+'2080回测'!$O$17*K484/$K$4</x:f>
        <x:v>1.2693280168171832</x:v>
      </x:c>
    </x:row>
    <x:row r="485" ht="13.800000190734863" hidden="0">
      <x:c r="A485" s="15" t="n">
        <x:v>44557</x:v>
      </x:c>
      <x:c r="B485" s="21" t="n">
        <x:v>89.195825659914</x:v>
      </x:c>
      <x:c r="C485" s="21" t="n">
        <x:v>71.906923950057</x:v>
      </x:c>
      <x:c r="D485" s="21" t="n">
        <x:v>78.230769230769</x:v>
      </x:c>
      <x:c r="E485" s="21" t="n">
        <x:v>140.99609375</x:v>
      </x:c>
      <x:c r="F485" s="17" t="n">
        <x:v>1.95082403147685</x:v>
      </x:c>
      <x:c r="G485" s="18" t="n">
        <x:f aca="0"/>
        <x:v>1.3904</x:v>
      </x:c>
      <x:c r="H485" s="18" t="n">
        <x:f aca="0"/>
        <x:v>2.3559407407</x:v>
      </x:c>
      <x:c r="I485" s="18" t="n">
        <x:f aca="0"/>
        <x:v>2943.77</x:v>
      </x:c>
      <x:c r="J485" s="18" t="n">
        <x:f aca="0"/>
        <x:v>7.1721859349</x:v>
      </x:c>
      <x:c r="K485" s="18" t="n">
        <x:f aca="0"/>
        <x:v>2.509972999</x:v>
      </x:c>
      <x:c r="L485" s="22" t="n">
        <x:v>0.47186700767263</x:v>
      </x:c>
      <x:c r="M485" s="22" t="n">
        <x:v>0.39153852836417</x:v>
      </x:c>
      <x:c r="N485" s="22" t="n">
        <x:v>0.71459381739756</x:v>
      </x:c>
      <x:c r="O485" s="22" t="n">
        <x:v>0.84504564879559</x:v>
      </x:c>
      <x:c r="P485" s="23" t="n">
        <x:v>0.3969032337333</x:v>
      </x:c>
      <x:c r="Q485" s="23" t="n">
        <x:v>0.3969032337333</x:v>
      </x:c>
      <x:c r="R485" s="22" t="n">
        <x:v>0.40713356738122</x:v>
      </x:c>
      <x:c r="S485" s="22" t="n">
        <x:v>0.40713356738122</x:v>
      </x:c>
      <x:c r="T485" s="20" t="n">
        <x:v>1.5048213304109086</x:v>
      </x:c>
      <x:c r="U485" s="18" t="n">
        <x:f aca="0"/>
        <x:v>1.5152</x:v>
      </x:c>
      <x:c r="V485" s="18" t="n">
        <x:f aca="0"/>
        <x:v>1.3467</x:v>
      </x:c>
      <x:c r="W485" s="76" t="n">
        <x:f>'2080回测'!$O$13*G485/$G$4+'2080回测'!$O$14*H485/$H$4+'2080回测'!$O$15*I485/$I$4+'2080回测'!$O$16*J485/$J$4+'2080回测'!$O$17*K485/$K$4</x:f>
        <x:v>1.2751960153615658</x:v>
      </x:c>
    </x:row>
    <x:row r="486" ht="13.800000190734863" hidden="0">
      <x:c r="A486" s="15" t="n">
        <x:v>44558</x:v>
      </x:c>
      <x:c r="B486" s="21" t="n">
        <x:v>91.09883364027</x:v>
      </x:c>
      <x:c r="C486" s="21" t="n">
        <x:v>72.758229284904</x:v>
      </x:c>
      <x:c r="D486" s="21" t="n">
        <x:v>77.615384615385</x:v>
      </x:c>
      <x:c r="E486" s="21" t="n">
        <x:v>144.296875</x:v>
      </x:c>
      <x:c r="F486" s="17" t="n">
        <x:v>1.9644233063514</x:v>
      </x:c>
      <x:c r="G486" s="18" t="n">
        <x:f aca="0"/>
        <x:v>1.3797</x:v>
      </x:c>
      <x:c r="H486" s="18" t="n">
        <x:f aca="0"/>
        <x:v>2.3449777778</x:v>
      </x:c>
      <x:c r="I486" s="18" t="n">
        <x:f aca="0"/>
        <x:v>2918.87</x:v>
      </x:c>
      <x:c r="J486" s="18" t="n">
        <x:f aca="0"/>
        <x:v>7.1721859349</x:v>
      </x:c>
      <x:c r="K486" s="18" t="n">
        <x:f aca="0"/>
        <x:v>2.5029054966</x:v>
      </x:c>
      <x:c r="L486" s="22" t="n">
        <x:v>0.4693094629156</x:v>
      </x:c>
      <x:c r="M486" s="22" t="n">
        <x:v>0.38745547736947</x:v>
      </x:c>
      <x:c r="N486" s="22" t="n">
        <x:v>0.71591181404266</x:v>
      </x:c>
      <x:c r="O486" s="22" t="n">
        <x:v>0.84010386137934</x:v>
      </x:c>
      <x:c r="P486" s="23" t="n">
        <x:v>0.39687176275046</x:v>
      </x:c>
      <x:c r="Q486" s="23" t="n">
        <x:v>0.39687176275046</x:v>
      </x:c>
      <x:c r="R486" s="22" t="n">
        <x:v>0.41602325103964</x:v>
      </x:c>
      <x:c r="S486" s="22" t="n">
        <x:v>0.41602325103964</x:v>
      </x:c>
      <x:c r="T486" s="20" t="n">
        <x:v>1.5152124574291312</x:v>
      </x:c>
      <x:c r="U486" s="18" t="n">
        <x:f aca="0"/>
        <x:v>1.5161</x:v>
      </x:c>
      <x:c r="V486" s="18" t="n">
        <x:f aca="0"/>
        <x:v>1.351</x:v>
      </x:c>
      <x:c r="W486" s="76" t="n">
        <x:f>'2080回测'!$O$13*G486/$G$4+'2080回测'!$O$14*H486/$H$4+'2080回测'!$O$15*I486/$I$4+'2080回测'!$O$16*J486/$J$4+'2080回测'!$O$17*K486/$K$4</x:f>
        <x:v>1.268372313844422</x:v>
      </x:c>
    </x:row>
    <x:row r="487" ht="13.800000190734863" hidden="0">
      <x:c r="A487" s="15" t="n">
        <x:v>44559</x:v>
      </x:c>
      <x:c r="B487" s="21" t="n">
        <x:v>90.669122160835</x:v>
      </x:c>
      <x:c r="C487" s="21" t="n">
        <x:v>70.658342792282</x:v>
      </x:c>
      <x:c r="D487" s="21" t="n">
        <x:v>76.153846153846</x:v>
      </x:c>
      <x:c r="E487" s="21" t="n">
        <x:v>142.59765625</x:v>
      </x:c>
      <x:c r="F487" s="17" t="n">
        <x:v>1.95019741839241</x:v>
      </x:c>
      <x:c r="G487" s="18" t="n">
        <x:f aca="0"/>
        <x:v>1.3734</x:v>
      </x:c>
      <x:c r="H487" s="18" t="n">
        <x:f aca="0"/>
        <x:v>2.3384</x:v>
      </x:c>
      <x:c r="I487" s="18" t="n">
        <x:f aca="0"/>
        <x:v>2896.66</x:v>
      </x:c>
      <x:c r="J487" s="18" t="n">
        <x:f aca="0"/>
        <x:v>7.1512299497</x:v>
      </x:c>
      <x:c r="K487" s="18" t="n">
        <x:f aca="0"/>
        <x:v>2.489780135</x:v>
      </x:c>
      <x:c r="L487" s="22" t="n">
        <x:v>0.46890984654731</x:v>
      </x:c>
      <x:c r="M487" s="22" t="n">
        <x:v>0.40187646598905</x:v>
      </x:c>
      <x:c r="N487" s="22" t="n">
        <x:v>0.7169901749341</x:v>
      </x:c>
      <x:c r="O487" s="22" t="n">
        <x:v>0.85074126820889</x:v>
      </x:c>
      <x:c r="P487" s="23" t="n">
        <x:v>0.41251720620302</x:v>
      </x:c>
      <x:c r="Q487" s="23" t="n">
        <x:v>0.41251720620302</x:v>
      </x:c>
      <x:c r="R487" s="22" t="n">
        <x:v>0.42907374567383</x:v>
      </x:c>
      <x:c r="S487" s="22" t="n">
        <x:v>0.42907374567383</x:v>
      </x:c>
      <x:c r="T487" s="20" t="n">
        <x:v>1.5085544996216025</x:v>
      </x:c>
      <x:c r="U487" s="18" t="n">
        <x:f aca="0"/>
        <x:v>1.5173</x:v>
      </x:c>
      <x:c r="V487" s="18" t="n">
        <x:f aca="0"/>
        <x:v>1.3444</x:v>
      </x:c>
      <x:c r="W487" s="76" t="n">
        <x:f>'2080回测'!$O$13*G487/$G$4+'2080回测'!$O$14*H487/$H$4+'2080回测'!$O$15*I487/$I$4+'2080回测'!$O$16*J487/$J$4+'2080回测'!$O$17*K487/$K$4</x:f>
        <x:v>1.2627824536307672</x:v>
      </x:c>
    </x:row>
    <x:row r="488" ht="13.800000190734863" hidden="0">
      <x:c r="A488" s="15" t="n">
        <x:v>44560</x:v>
      </x:c>
      <x:c r="B488" s="21" t="n">
        <x:v>93.738489871087</x:v>
      </x:c>
      <x:c r="C488" s="21" t="n">
        <x:v>73.950056753689</x:v>
      </x:c>
      <x:c r="D488" s="21" t="n">
        <x:v>76.538461538462</x:v>
      </x:c>
      <x:c r="E488" s="21" t="n">
        <x:v>145.322265625</x:v>
      </x:c>
      <x:c r="F488" s="17" t="n">
        <x:v>1.9738731844706</x:v>
      </x:c>
      <x:c r="G488" s="18" t="n">
        <x:f aca="0"/>
        <x:v>1.3779</x:v>
      </x:c>
      <x:c r="H488" s="18" t="n">
        <x:f aca="0"/>
        <x:v>2.3438814815</x:v>
      </x:c>
      <x:c r="I488" s="18" t="n">
        <x:f aca="0"/>
        <x:v>2888.54</x:v>
      </x:c>
      <x:c r="J488" s="18" t="n">
        <x:f aca="0"/>
        <x:v>7.1407519571</x:v>
      </x:c>
      <x:c r="K488" s="18" t="n">
        <x:f aca="0"/>
        <x:v>2.4938187078</x:v>
      </x:c>
      <x:c r="L488" s="22" t="n">
        <x:v>0.44812979539642</x:v>
      </x:c>
      <x:c r="M488" s="22" t="n">
        <x:v>0.38311180609851</x:v>
      </x:c>
      <x:c r="N488" s="22" t="n">
        <x:v>0.71147855260005</x:v>
      </x:c>
      <x:c r="O488" s="22" t="n">
        <x:v>0.84261663459998</x:v>
      </x:c>
      <x:c r="P488" s="23" t="n">
        <x:v>0.41106210435613</x:v>
      </x:c>
      <x:c r="Q488" s="23" t="n">
        <x:v>0.41106210435613</x:v>
      </x:c>
      <x:c r="R488" s="22" t="n">
        <x:v>0.4304874997828</x:v>
      </x:c>
      <x:c r="S488" s="22" t="n">
        <x:v>0.4304874997828</x:v>
      </x:c>
      <x:c r="T488" s="20" t="n">
        <x:v>1.52154704228916</x:v>
      </x:c>
      <x:c r="U488" s="18" t="n">
        <x:f aca="0"/>
        <x:v>1.5187</x:v>
      </x:c>
      <x:c r="V488" s="18" t="n">
        <x:f aca="0"/>
        <x:v>1.3376</x:v>
      </x:c>
      <x:c r="W488" s="76" t="n">
        <x:f>'2080回测'!$O$13*G488/$G$4+'2080回测'!$O$14*H488/$H$4+'2080回测'!$O$15*I488/$I$4+'2080回测'!$O$16*J488/$J$4+'2080回测'!$O$17*K488/$K$4</x:f>
        <x:v>1.2644423880287843</x:v>
      </x:c>
    </x:row>
    <x:row r="489" ht="13.800000190734863" hidden="0">
      <x:c r="A489" s="15" t="n">
        <x:v>44561</x:v>
      </x:c>
      <x:c r="B489" s="21" t="n">
        <x:v>95.764272559853</x:v>
      </x:c>
      <x:c r="C489" s="21" t="n">
        <x:v>74.574347332577</x:v>
      </x:c>
      <x:c r="D489" s="21" t="n">
        <x:v>79</x:v>
      </x:c>
      <x:c r="E489" s="21" t="n">
        <x:v>146.0546875</x:v>
      </x:c>
      <x:c r="F489" s="17" t="n">
        <x:v>1.98848326848108</x:v>
      </x:c>
      <x:c r="G489" s="18" t="n">
        <x:f aca="0"/>
        <x:v>1.3874</x:v>
      </x:c>
      <x:c r="H489" s="18" t="n">
        <x:f aca="0"/>
        <x:v>2.3658074074</x:v>
      </x:c>
      <x:c r="I489" s="18" t="n">
        <x:f aca="0"/>
        <x:v>2900.72</x:v>
      </x:c>
      <x:c r="J489" s="18" t="n">
        <x:f aca="0"/>
        <x:v>7.1879029238</x:v>
      </x:c>
      <x:c r="K489" s="18" t="n">
        <x:f aca="0"/>
        <x:v>2.5119922854</x:v>
      </x:c>
      <x:c r="L489" s="22" t="n">
        <x:v>0.45947890025575</x:v>
      </x:c>
      <x:c r="M489" s="22" t="n">
        <x:v>0.39562157935887</x:v>
      </x:c>
      <x:c r="N489" s="22" t="n">
        <x:v>0.72286125089863</x:v>
      </x:c>
      <x:c r="O489" s="22" t="n">
        <x:v>0.85668816492883</x:v>
      </x:c>
      <x:c r="P489" s="23" t="n">
        <x:v>0.42347413783967</x:v>
      </x:c>
      <x:c r="Q489" s="23" t="n">
        <x:v>0.42347413783967</x:v>
      </x:c>
      <x:c r="R489" s="22" t="n">
        <x:v>0.44538908359593</x:v>
      </x:c>
      <x:c r="S489" s="22" t="n">
        <x:v>0.44538908359593</x:v>
      </x:c>
      <x:c r="T489" s="20" t="n">
        <x:v>1.531640557140305</x:v>
      </x:c>
      <x:c r="U489" s="18" t="n">
        <x:f aca="0"/>
        <x:v>1.5189</x:v>
      </x:c>
      <x:c r="V489" s="18" t="n">
        <x:f aca="0"/>
        <x:v>1.3521</x:v>
      </x:c>
      <x:c r="W489" s="76" t="n">
        <x:f>'2080回测'!$O$13*G489/$G$4+'2080回测'!$O$14*H489/$H$4+'2080回测'!$O$15*I489/$I$4+'2080回测'!$O$16*J489/$J$4+'2080回测'!$O$17*K489/$K$4</x:f>
        <x:v>1.273604349116408</x:v>
      </x:c>
    </x:row>
    <x:row r="490" ht="13.800000190734863" hidden="0">
      <x:c r="A490" s="15" t="n">
        <x:v>44565</x:v>
      </x:c>
      <x:c r="B490" s="21" t="n">
        <x:v>91.958256599141</x:v>
      </x:c>
      <x:c r="C490" s="21" t="n">
        <x:v>70.544835414302</x:v>
      </x:c>
      <x:c r="D490" s="21" t="n">
        <x:v>85.384615384615</x:v>
      </x:c>
      <x:c r="E490" s="21" t="n">
        <x:v>142.685546875</x:v>
      </x:c>
      <x:c r="F490" s="17" t="n">
        <x:v>1.97643313568265</x:v>
      </x:c>
      <x:c r="G490" s="18" t="n">
        <x:f aca="0"/>
        <x:v>1.408</x:v>
      </x:c>
      <x:c r="H490" s="18" t="n">
        <x:f aca="0"/>
        <x:v>2.3921185185</x:v>
      </x:c>
      <x:c r="I490" s="18" t="n">
        <x:f aca="0"/>
        <x:v>2908.11</x:v>
      </x:c>
      <x:c r="J490" s="18" t="n">
        <x:f aca="0"/>
        <x:v>7.2350538905</x:v>
      </x:c>
      <x:c r="K490" s="18" t="n">
        <x:f aca="0"/>
        <x:v>2.5321851495</x:v>
      </x:c>
      <x:c r="L490" s="22" t="n">
        <x:v>0.46795076726343</x:v>
      </x:c>
      <x:c r="M490" s="22" t="n">
        <x:v>0.39718530101642</x:v>
      </x:c>
      <x:c r="N490" s="22" t="n">
        <x:v>0.73652048885694</x:v>
      </x:c>
      <x:c r="O490" s="22" t="n">
        <x:v>0.86833068098491</x:v>
      </x:c>
      <x:c r="P490" s="23" t="n">
        <x:v>0.43888557872748</x:v>
      </x:c>
      <x:c r="Q490" s="23" t="n">
        <x:v>0.43888557872748</x:v>
      </x:c>
      <x:c r="R490" s="22" t="n">
        <x:v>0.45268303077289</x:v>
      </x:c>
      <x:c r="S490" s="22" t="n">
        <x:v>0.45268303077289</x:v>
      </x:c>
      <x:c r="T490" s="20" t="n">
        <x:v>1.527360331981909</x:v>
      </x:c>
      <x:c r="U490" s="18" t="n">
        <x:f aca="0"/>
        <x:v>1.5193</x:v>
      </x:c>
      <x:c r="V490" s="18" t="n">
        <x:f aca="0"/>
        <x:v>1.3428</x:v>
      </x:c>
      <x:c r="W490" s="76" t="n">
        <x:f>'2080回测'!$O$13*G490/$G$4+'2080回测'!$O$14*H490/$H$4+'2080回测'!$O$15*I490/$I$4+'2080回测'!$O$16*J490/$J$4+'2080回测'!$O$17*K490/$K$4</x:f>
        <x:v>1.2863591573807118</x:v>
      </x:c>
    </x:row>
    <x:row r="491" ht="13.800000190734863" hidden="0">
      <x:c r="A491" s="15" t="n">
        <x:v>44566</x:v>
      </x:c>
      <x:c r="B491" s="21" t="n">
        <x:v>87.906691221608</x:v>
      </x:c>
      <x:c r="C491" s="21" t="n">
        <x:v>65.096481271283</x:v>
      </x:c>
      <x:c r="D491" s="21" t="n">
        <x:v>85.384615384615</x:v>
      </x:c>
      <x:c r="E491" s="21" t="n">
        <x:v>132.041015625</x:v>
      </x:c>
      <x:c r="F491" s="17" t="n">
        <x:v>1.92607200875627</x:v>
      </x:c>
      <x:c r="G491" s="18" t="n">
        <x:f aca="0"/>
        <x:v>1.415</x:v>
      </x:c>
      <x:c r="H491" s="18" t="n">
        <x:f aca="0"/>
        <x:v>2.3855407407</x:v>
      </x:c>
      <x:c r="I491" s="18" t="n">
        <x:f aca="0"/>
        <x:v>2892.81</x:v>
      </x:c>
      <x:c r="J491" s="18" t="n">
        <x:f aca="0"/>
        <x:v>7.2245758979</x:v>
      </x:c>
      <x:c r="K491" s="18" t="n">
        <x:f aca="0"/>
        <x:v>2.5230983607</x:v>
      </x:c>
      <x:c r="L491" s="22" t="n">
        <x:v>0.45460358056266</x:v>
      </x:c>
      <x:c r="M491" s="22" t="n">
        <x:v>0.37981061593259</x:v>
      </x:c>
      <x:c r="N491" s="22" t="n">
        <x:v>0.73148813803019</x:v>
      </x:c>
      <x:c r="O491" s="22" t="n">
        <x:v>0.84613451720149</x:v>
      </x:c>
      <x:c r="P491" s="23" t="n">
        <x:v>0.43398964942367</x:v>
      </x:c>
      <x:c r="Q491" s="23" t="n">
        <x:v>0.43398964942367</x:v>
      </x:c>
      <x:c r="R491" s="22" t="n">
        <x:v>0.4694332526405</x:v>
      </x:c>
      <x:c r="S491" s="22" t="n">
        <x:v>0.4694332526405</x:v>
      </x:c>
      <x:c r="T491" s="20" t="n">
        <x:v>1.4990910223185412</x:v>
      </x:c>
      <x:c r="U491" s="18" t="n">
        <x:f aca="0"/>
        <x:v>1.5187</x:v>
      </x:c>
      <x:c r="V491" s="18" t="n">
        <x:f aca="0"/>
        <x:v>1.3483</x:v>
      </x:c>
      <x:c r="W491" s="76" t="n">
        <x:f>'2080回测'!$O$13*G491/$G$4+'2080回测'!$O$14*H491/$H$4+'2080回测'!$O$15*I491/$I$4+'2080回测'!$O$16*J491/$J$4+'2080回测'!$O$17*K491/$K$4</x:f>
        <x:v>1.2853866832840921</x:v>
      </x:c>
    </x:row>
    <x:row r="492" ht="13.800000190734863" hidden="0">
      <x:c r="A492" s="15" t="n">
        <x:v>44567</x:v>
      </x:c>
      <x:c r="B492" s="21" t="n">
        <x:v>88.643339472069</x:v>
      </x:c>
      <x:c r="C492" s="21" t="n">
        <x:v>64.926220204313</x:v>
      </x:c>
      <x:c r="D492" s="21" t="n">
        <x:v>85.384615384615</x:v>
      </x:c>
      <x:c r="E492" s="21" t="n">
        <x:v>131.66015625</x:v>
      </x:c>
      <x:c r="F492" s="17" t="n">
        <x:v>1.92653582827749</x:v>
      </x:c>
      <x:c r="G492" s="18" t="n">
        <x:f aca="0"/>
        <x:v>1.4216</x:v>
      </x:c>
      <x:c r="H492" s="18" t="n">
        <x:f aca="0"/>
        <x:v>2.3954074074</x:v>
      </x:c>
      <x:c r="I492" s="18" t="n">
        <x:f aca="0"/>
        <x:v>2874.76</x:v>
      </x:c>
      <x:c r="J492" s="18" t="n">
        <x:f aca="0"/>
        <x:v>7.2193369016</x:v>
      </x:c>
      <x:c r="K492" s="18" t="n">
        <x:f aca="0"/>
        <x:v>2.5170405014</x:v>
      </x:c>
      <x:c r="L492" s="22" t="n">
        <x:v>0.43558184143222</x:v>
      </x:c>
      <x:c r="M492" s="22" t="n">
        <x:v>0.36087220919121</x:v>
      </x:c>
      <x:c r="N492" s="22" t="n">
        <x:v>0.70584711238917</x:v>
      </x:c>
      <x:c r="O492" s="22" t="n">
        <x:v>0.80902923198995</x:v>
      </x:c>
      <x:c r="P492" s="23" t="n">
        <x:v>0.39781420372396</x:v>
      </x:c>
      <x:c r="Q492" s="23" t="n">
        <x:v>0.39781420372396</x:v>
      </x:c>
      <x:c r="R492" s="22" t="n">
        <x:v>0.44288468804893</x:v>
      </x:c>
      <x:c r="S492" s="22" t="n">
        <x:v>0.44288468804893</x:v>
      </x:c>
      <x:c r="T492" s="20" t="n">
        <x:v>1.5024832953065976</x:v>
      </x:c>
      <x:c r="U492" s="18" t="n">
        <x:f aca="0"/>
        <x:v>1.518</x:v>
      </x:c>
      <x:c r="V492" s="18" t="n">
        <x:f aca="0"/>
        <x:v>1.3414</x:v>
      </x:c>
      <x:c r="W492" s="76" t="n">
        <x:f>'2080回测'!$O$13*G492/$G$4+'2080回测'!$O$14*H492/$H$4+'2080回测'!$O$15*I492/$I$4+'2080回测'!$O$16*J492/$J$4+'2080回测'!$O$17*K492/$K$4</x:f>
        <x:v>1.2870726916561428</x:v>
      </x:c>
    </x:row>
    <x:row r="493" ht="13.800000190734863" hidden="0">
      <x:c r="A493" s="15" t="n">
        <x:v>44568</x:v>
      </x:c>
      <x:c r="B493" s="21" t="n">
        <x:v>86.003683241252</x:v>
      </x:c>
      <x:c r="C493" s="21" t="n">
        <x:v>62.712826333712</x:v>
      </x:c>
      <x:c r="D493" s="21" t="n">
        <x:v>82.153846153846</x:v>
      </x:c>
      <x:c r="E493" s="21" t="n">
        <x:v>125.13671875</x:v>
      </x:c>
      <x:c r="F493" s="17" t="n">
        <x:v>1.89001768619703</x:v>
      </x:c>
      <x:c r="G493" s="18" t="n">
        <x:f aca="0"/>
        <x:v>1.4354</x:v>
      </x:c>
      <x:c r="H493" s="18" t="n">
        <x:f aca="0"/>
        <x:v>2.4019851852</x:v>
      </x:c>
      <x:c r="I493" s="18" t="n">
        <x:f aca="0"/>
        <x:v>2884.48</x:v>
      </x:c>
      <x:c r="J493" s="18" t="n">
        <x:f aca="0"/>
        <x:v>7.2455318831</x:v>
      </x:c>
      <x:c r="K493" s="18" t="n">
        <x:f aca="0"/>
        <x:v>2.5200694311</x:v>
      </x:c>
      <x:c r="L493" s="22" t="n">
        <x:v>0.42295396419437</x:v>
      </x:c>
      <x:c r="M493" s="22" t="n">
        <x:v>0.34653809399705</x:v>
      </x:c>
      <x:c r="N493" s="22" t="n">
        <x:v>0.70980110232447</x:v>
      </x:c>
      <x:c r="O493" s="22" t="n">
        <x:v>0.80559510849065</x:v>
      </x:c>
      <x:c r="P493" s="23" t="n">
        <x:v>0.40910186808664</x:v>
      </x:c>
      <x:c r="Q493" s="23" t="n">
        <x:v>0.40910186808664</x:v>
      </x:c>
      <x:c r="R493" s="22" t="n">
        <x:v>0.45838717863648</x:v>
      </x:c>
      <x:c r="S493" s="22" t="n">
        <x:v>0.45838717863648</x:v>
      </x:c>
      <x:c r="T493" s="20" t="n">
        <x:v>1.4824664935323688</x:v>
      </x:c>
      <x:c r="U493" s="18" t="n">
        <x:f aca="0"/>
        <x:v>1.5182</x:v>
      </x:c>
      <x:c r="V493" s="18" t="n">
        <x:f aca="0"/>
        <x:v>1.3323</x:v>
      </x:c>
      <x:c r="W493" s="76" t="n">
        <x:f>'2080回测'!$O$13*G493/$G$4+'2080回测'!$O$14*H493/$H$4+'2080回测'!$O$15*I493/$I$4+'2080回测'!$O$16*J493/$J$4+'2080回测'!$O$17*K493/$K$4</x:f>
        <x:v>1.2933107667585408</x:v>
      </x:c>
    </x:row>
    <x:row r="494" ht="13.800000190734863" hidden="0">
      <x:c r="A494" s="15" t="n">
        <x:v>44571</x:v>
      </x:c>
      <x:c r="B494" s="21" t="n">
        <x:v>87.292817679558</x:v>
      </x:c>
      <x:c r="C494" s="21" t="n">
        <x:v>63.22360953462</x:v>
      </x:c>
      <x:c r="D494" s="21" t="n">
        <x:v>88.769230769231</x:v>
      </x:c>
      <x:c r="E494" s="21" t="n">
        <x:v>125.751953125</x:v>
      </x:c>
      <x:c r="F494" s="17" t="n">
        <x:v>1.91259402777102</x:v>
      </x:c>
      <x:c r="G494" s="18" t="n">
        <x:f aca="0"/>
        <x:v>1.4448</x:v>
      </x:c>
      <x:c r="H494" s="18" t="n">
        <x:f aca="0"/>
        <x:v>2.4239111111</x:v>
      </x:c>
      <x:c r="I494" s="18" t="n">
        <x:f aca="0"/>
        <x:v>2894.22</x:v>
      </x:c>
      <x:c r="J494" s="18" t="n">
        <x:f aca="0"/>
        <x:v>7.3345948202</x:v>
      </x:c>
      <x:c r="K494" s="18" t="n">
        <x:f aca="0"/>
        <x:v>2.5301658631</x:v>
      </x:c>
      <x:c r="L494" s="22" t="n">
        <x:v>0.42031649616368</x:v>
      </x:c>
      <x:c r="M494" s="22" t="n">
        <x:v>0.34037008079229</x:v>
      </x:c>
      <x:c r="N494" s="22" t="n">
        <x:v>0.70045530793194</x:v>
      </x:c>
      <x:c r="O494" s="22" t="n">
        <x:v>0.7909372645235</x:v>
      </x:c>
      <x:c r="P494" s="23" t="n">
        <x:v>0.38003444563738</x:v>
      </x:c>
      <x:c r="Q494" s="23" t="n">
        <x:v>0.38003444563738</x:v>
      </x:c>
      <x:c r="R494" s="22" t="n">
        <x:v>0.42379195378639</x:v>
      </x:c>
      <x:c r="S494" s="22" t="n">
        <x:v>0.42379195378639</x:v>
      </x:c>
      <x:c r="T494" s="20" t="n">
        <x:v>1.4911937674740037</x:v>
      </x:c>
      <x:c r="U494" s="18" t="n">
        <x:f aca="0"/>
        <x:v>1.5194</x:v>
      </x:c>
      <x:c r="V494" s="18" t="n">
        <x:f aca="0"/>
        <x:v>1.3339</x:v>
      </x:c>
      <x:c r="W494" s="76" t="n">
        <x:f>'2080回测'!$O$13*G494/$G$4+'2080回测'!$O$14*H494/$H$4+'2080回测'!$O$15*I494/$I$4+'2080回测'!$O$16*J494/$J$4+'2080回测'!$O$17*K494/$K$4</x:f>
        <x:v>1.3025695646743984</x:v>
      </x:c>
    </x:row>
    <x:row r="495" ht="13.800000190734863" hidden="0">
      <x:c r="A495" s="15" t="n">
        <x:v>44572</x:v>
      </x:c>
      <x:c r="B495" s="21" t="n">
        <x:v>84.162062615101</x:v>
      </x:c>
      <x:c r="C495" s="21" t="n">
        <x:v>59.591373439274</x:v>
      </x:c>
      <x:c r="D495" s="21" t="n">
        <x:v>84.076923076923</x:v>
      </x:c>
      <x:c r="E495" s="21" t="n">
        <x:v>121.865234375</x:v>
      </x:c>
      <x:c r="F495" s="17" t="n">
        <x:v>1.87423898376575</x:v>
      </x:c>
      <x:c r="G495" s="18" t="n">
        <x:f aca="0"/>
        <x:v>1.4467</x:v>
      </x:c>
      <x:c r="H495" s="18" t="n">
        <x:f aca="0"/>
        <x:v>2.4337777778</x:v>
      </x:c>
      <x:c r="I495" s="18" t="n">
        <x:f aca="0"/>
        <x:v>2916.74</x:v>
      </x:c>
      <x:c r="J495" s="18" t="n">
        <x:f aca="0"/>
        <x:v>7.313638835</x:v>
      </x:c>
      <x:c r="K495" s="18" t="n">
        <x:f aca="0"/>
        <x:v>2.5271369335</x:v>
      </x:c>
      <x:c r="L495" s="22" t="n">
        <x:v>0.42567135549872</x:v>
      </x:c>
      <x:c r="M495" s="22" t="n">
        <x:v>0.34549561289202</x:v>
      </x:c>
      <x:c r="N495" s="22" t="n">
        <x:v>0.70512820512821</x:v>
      </x:c>
      <x:c r="O495" s="22" t="n">
        <x:v>0.80283105796338</x:v>
      </x:c>
      <x:c r="P495" s="23" t="n">
        <x:v>0.38928339386528</x:v>
      </x:c>
      <x:c r="Q495" s="23" t="n">
        <x:v>0.38928339386528</x:v>
      </x:c>
      <x:c r="R495" s="22" t="n">
        <x:v>0.43592856028957</x:v>
      </x:c>
      <x:c r="S495" s="22" t="n">
        <x:v>0.43592856028957</x:v>
      </x:c>
      <x:c r="T495" s="20" t="n">
        <x:v>1.4797636862894101</x:v>
      </x:c>
      <x:c r="U495" s="18" t="n">
        <x:f aca="0"/>
        <x:v>1.5202</x:v>
      </x:c>
      <x:c r="V495" s="18" t="n">
        <x:f aca="0"/>
        <x:v>1.3451</x:v>
      </x:c>
      <x:c r="W495" s="76" t="n">
        <x:f>'2080回测'!$O$13*G495/$G$4+'2080回测'!$O$14*H495/$H$4+'2080回测'!$O$15*I495/$I$4+'2080回测'!$O$16*J495/$J$4+'2080回测'!$O$17*K495/$K$4</x:f>
        <x:v>1.3054950568968364</x:v>
      </x:c>
    </x:row>
    <x:row r="496" ht="13.800000190734863" hidden="0">
      <x:c r="A496" s="15" t="n">
        <x:v>44573</x:v>
      </x:c>
      <x:c r="B496" s="21" t="n">
        <x:v>87.783916513198</x:v>
      </x:c>
      <x:c r="C496" s="21" t="n">
        <x:v>62.599318955732</x:v>
      </x:c>
      <x:c r="D496" s="21" t="n">
        <x:v>87.230769230769</x:v>
      </x:c>
      <x:c r="E496" s="21" t="n">
        <x:v>128.02734375</x:v>
      </x:c>
      <x:c r="F496" s="17" t="n">
        <x:v>1.91410337112425</x:v>
      </x:c>
      <x:c r="G496" s="18" t="n">
        <x:f aca="0"/>
        <x:v>1.4399</x:v>
      </x:c>
      <x:c r="H496" s="18" t="n">
        <x:f aca="0"/>
        <x:v>2.4239111111</x:v>
      </x:c>
      <x:c r="I496" s="18" t="n">
        <x:f aca="0"/>
        <x:v>2934.83</x:v>
      </x:c>
      <x:c r="J496" s="18" t="n">
        <x:f aca="0"/>
        <x:v>7.3503118091</x:v>
      </x:c>
      <x:c r="K496" s="18" t="n">
        <x:f aca="0"/>
        <x:v>2.5301658631</x:v>
      </x:c>
      <x:c r="L496" s="22" t="n">
        <x:v>0.41160485933504</x:v>
      </x:c>
      <x:c r="M496" s="22" t="n">
        <x:v>0.33463643471462</x:v>
      </x:c>
      <x:c r="N496" s="22" t="n">
        <x:v>0.69446441409058</x:v>
      </x:c>
      <x:c r="O496" s="22" t="n">
        <x:v>0.78993215514264</x:v>
      </x:c>
      <x:c r="P496" s="23" t="n">
        <x:v>0.37356706884978</x:v>
      </x:c>
      <x:c r="Q496" s="23" t="n">
        <x:v>0.37356706884978</x:v>
      </x:c>
      <x:c r="R496" s="22" t="n">
        <x:v>0.43016874466642</x:v>
      </x:c>
      <x:c r="S496" s="22" t="n">
        <x:v>0.43016874466642</x:v>
      </x:c>
      <x:c r="T496" s="20" t="n">
        <x:v>1.4992109594746936</x:v>
      </x:c>
      <x:c r="U496" s="18" t="n">
        <x:f aca="0"/>
        <x:v>1.5207</x:v>
      </x:c>
      <x:c r="V496" s="18" t="n">
        <x:f aca="0"/>
        <x:v>1.35</x:v>
      </x:c>
      <x:c r="W496" s="76" t="n">
        <x:f>'2080回测'!$O$13*G496/$G$4+'2080回测'!$O$14*H496/$H$4+'2080回测'!$O$15*I496/$I$4+'2080回测'!$O$16*J496/$J$4+'2080回测'!$O$17*K496/$K$4</x:f>
        <x:v>1.304183112555744</x:v>
      </x:c>
    </x:row>
    <x:row r="497" ht="13.800000190734863" hidden="0">
      <x:c r="A497" s="15" t="n">
        <x:v>44574</x:v>
      </x:c>
      <x:c r="B497" s="21" t="n">
        <x:v>85.267034990792</x:v>
      </x:c>
      <x:c r="C497" s="21" t="n">
        <x:v>59.534619750284</x:v>
      </x:c>
      <x:c r="D497" s="21" t="n">
        <x:v>81.384615384615</x:v>
      </x:c>
      <x:c r="E497" s="21" t="n">
        <x:v>122.87109375</x:v>
      </x:c>
      <x:c r="F497" s="17" t="n">
        <x:v>1.87264340968923</x:v>
      </x:c>
      <x:c r="G497" s="18" t="n">
        <x:f aca="0"/>
        <x:v>1.4332</x:v>
      </x:c>
      <x:c r="H497" s="18" t="n">
        <x:f aca="0"/>
        <x:v>2.4173333333</x:v>
      </x:c>
      <x:c r="I497" s="18" t="n">
        <x:f aca="0"/>
        <x:v>2935.32</x:v>
      </x:c>
      <x:c r="J497" s="18" t="n">
        <x:f aca="0"/>
        <x:v>7.3241168276</x:v>
      </x:c>
      <x:c r="K497" s="18" t="n">
        <x:f aca="0"/>
        <x:v>2.5160308582</x:v>
      </x:c>
      <x:c r="L497" s="22" t="n">
        <x:v>0.42463235294118</x:v>
      </x:c>
      <x:c r="M497" s="22" t="n">
        <x:v>0.34975241073756</x:v>
      </x:c>
      <x:c r="N497" s="22" t="n">
        <x:v>0.705966930266</x:v>
      </x:c>
      <x:c r="O497" s="22" t="n">
        <x:v>0.80919675019437</x:v>
      </x:c>
      <x:c r="P497" s="23" t="n">
        <x:v>0.39742726511591</x:v>
      </x:c>
      <x:c r="Q497" s="23" t="n">
        <x:v>0.39742726511591</x:v>
      </x:c>
      <x:c r="R497" s="22" t="n">
        <x:v>0.45464235071331</x:v>
      </x:c>
      <x:c r="S497" s="22" t="n">
        <x:v>0.45464235071331</x:v>
      </x:c>
      <x:c r="T497" s="20" t="n">
        <x:v>1.4795209892804748</x:v>
      </x:c>
      <x:c r="U497" s="18" t="n">
        <x:f aca="0"/>
        <x:v>1.5211</x:v>
      </x:c>
      <x:c r="V497" s="18" t="n">
        <x:f aca="0"/>
        <x:v>1.3536</x:v>
      </x:c>
      <x:c r="W497" s="76" t="n">
        <x:f>'2080回测'!$O$13*G497/$G$4+'2080回测'!$O$14*H497/$H$4+'2080回测'!$O$15*I497/$I$4+'2080回测'!$O$16*J497/$J$4+'2080回测'!$O$17*K497/$K$4</x:f>
        <x:v>1.2997830507165276</x:v>
      </x:c>
    </x:row>
    <x:row r="498" ht="13.800000190734863" hidden="0">
      <x:c r="A498" s="15" t="n">
        <x:v>44575</x:v>
      </x:c>
      <x:c r="B498" s="21" t="n">
        <x:v>87.231430325353</x:v>
      </x:c>
      <x:c r="C498" s="21" t="n">
        <x:v>61.520998864926</x:v>
      </x:c>
      <x:c r="D498" s="21" t="n">
        <x:v>79.923076923077</x:v>
      </x:c>
      <x:c r="E498" s="21" t="n">
        <x:v>128.251953125</x:v>
      </x:c>
      <x:c r="F498" s="17" t="n">
        <x:v>1.89231864809589</x:v>
      </x:c>
      <x:c r="G498" s="18" t="n">
        <x:f aca="0"/>
        <x:v>1.4093</x:v>
      </x:c>
      <x:c r="H498" s="18" t="n">
        <x:f aca="0"/>
        <x:v>2.3767703704</x:v>
      </x:c>
      <x:c r="I498" s="18" t="n">
        <x:f aca="0"/>
        <x:v>2921.29</x:v>
      </x:c>
      <x:c r="J498" s="18" t="n">
        <x:f aca="0"/>
        <x:v>7.2822048572</x:v>
      </x:c>
      <x:c r="K498" s="18" t="n">
        <x:f aca="0"/>
        <x:v>2.4968476374</x:v>
      </x:c>
      <x:c r="L498" s="22" t="n">
        <x:v>0.40145460358056</x:v>
      </x:c>
      <x:c r="M498" s="22" t="n">
        <x:v>0.33237772565372</x:v>
      </x:c>
      <x:c r="N498" s="22" t="n">
        <x:v>0.68499880182123</x:v>
      </x:c>
      <x:c r="O498" s="22" t="n">
        <x:v>0.78842449122569</x:v>
      </x:c>
      <x:c r="P498" s="23" t="n">
        <x:v>0.37322471413408</x:v>
      </x:c>
      <x:c r="Q498" s="23" t="n">
        <x:v>0.37322471413408</x:v>
      </x:c>
      <x:c r="R498" s="22" t="n">
        <x:v>0.44123143184722</x:v>
      </x:c>
      <x:c r="S498" s="22" t="n">
        <x:v>0.44123143184722</x:v>
      </x:c>
      <x:c r="T498" s="20" t="n">
        <x:v>1.4775650992849976</x:v>
      </x:c>
      <x:c r="U498" s="18" t="n">
        <x:f aca="0"/>
        <x:v>1.5212</x:v>
      </x:c>
      <x:c r="V498" s="18" t="n">
        <x:f aca="0"/>
        <x:v>1.3531</x:v>
      </x:c>
      <x:c r="W498" s="76" t="n">
        <x:f>'2080回测'!$O$13*G498/$G$4+'2080回测'!$O$14*H498/$H$4+'2080回测'!$O$15*I498/$I$4+'2080回测'!$O$16*J498/$J$4+'2080回测'!$O$17*K498/$K$4</x:f>
        <x:v>1.2835871104999106</x:v>
      </x:c>
    </x:row>
    <x:row r="499" ht="13.800000190734863" hidden="0">
      <x:c r="A499" s="15" t="n">
        <x:v>44578</x:v>
      </x:c>
      <x:c r="B499" s="21" t="n">
        <x:v>91.651319828115</x:v>
      </x:c>
      <x:c r="C499" s="21" t="n">
        <x:v>65.72077185017</x:v>
      </x:c>
      <x:c r="D499" s="21" t="n">
        <x:v>81.615384615385</x:v>
      </x:c>
      <x:c r="E499" s="21" t="n">
        <x:v>133.681640625</x:v>
      </x:c>
      <x:c r="F499" s="17" t="n">
        <x:v>1.93167279229668</x:v>
      </x:c>
      <x:c r="G499" s="18" t="n">
        <x:f aca="0"/>
        <x:v>1.4141</x:v>
      </x:c>
      <x:c r="H499" s="18" t="n">
        <x:f aca="0"/>
        <x:v>2.3833481481</x:v>
      </x:c>
      <x:c r="I499" s="18" t="n">
        <x:f aca="0"/>
        <x:v>2897.85</x:v>
      </x:c>
      <x:c r="J499" s="18" t="n">
        <x:f aca="0"/>
        <x:v>7.2822048572</x:v>
      </x:c>
      <x:c r="K499" s="18" t="n">
        <x:f aca="0"/>
        <x:v>2.4988669238</x:v>
      </x:c>
      <x:c r="L499" s="22" t="n">
        <x:v>0.39282289002558</x:v>
      </x:c>
      <x:c r="M499" s="22" t="n">
        <x:v>0.32334288941013</x:v>
      </x:c>
      <x:c r="N499" s="22" t="n">
        <x:v>0.6778097292116</x:v>
      </x:c>
      <x:c r="O499" s="22" t="n">
        <x:v>0.78574419972345</x:v>
      </x:c>
      <x:c r="P499" s="23" t="n">
        <x:v>0.37871837655714</x:v>
      </x:c>
      <x:c r="Q499" s="23" t="n">
        <x:v>0.37871837655714</x:v>
      </x:c>
      <x:c r="R499" s="22" t="n">
        <x:v>0.44168216639747</x:v>
      </x:c>
      <x:c r="S499" s="22" t="n">
        <x:v>0.44168216639747</x:v>
      </x:c>
      <x:c r="T499" s="20" t="n">
        <x:v>1.4973535952643962</x:v>
      </x:c>
      <x:c r="U499" s="18" t="n">
        <x:f aca="0"/>
        <x:v>1.522</x:v>
      </x:c>
      <x:c r="V499" s="18" t="n">
        <x:f aca="0"/>
        <x:v>1.3484</x:v>
      </x:c>
      <x:c r="W499" s="76" t="n">
        <x:f>'2080回测'!$O$13*G499/$G$4+'2080回测'!$O$14*H499/$H$4+'2080回测'!$O$15*I499/$I$4+'2080回测'!$O$16*J499/$J$4+'2080回测'!$O$17*K499/$K$4</x:f>
        <x:v>1.2845780642996476</x:v>
      </x:c>
    </x:row>
    <x:row r="500" ht="13.800000190734863" hidden="0">
      <x:c r="A500" s="15" t="n">
        <x:v>44579</x:v>
      </x:c>
      <x:c r="B500" s="21" t="n">
        <x:v>90.055248618785</x:v>
      </x:c>
      <x:c r="C500" s="21" t="n">
        <x:v>66.061293984109</x:v>
      </x:c>
      <x:c r="D500" s="21" t="n">
        <x:v>81</x:v>
      </x:c>
      <x:c r="E500" s="21" t="n">
        <x:v>133.41796875</x:v>
      </x:c>
      <x:c r="F500" s="17" t="n">
        <x:v>1.92633627838224</x:v>
      </x:c>
      <x:c r="G500" s="18" t="n">
        <x:f aca="0"/>
        <x:v>1.4303</x:v>
      </x:c>
      <x:c r="H500" s="18" t="n">
        <x:f aca="0"/>
        <x:v>2.4052740741</x:v>
      </x:c>
      <x:c r="I500" s="18" t="n">
        <x:f aca="0"/>
        <x:v>2939.57</x:v>
      </x:c>
      <x:c r="J500" s="18" t="n">
        <x:f aca="0"/>
        <x:v>7.3293558239</x:v>
      </x:c>
      <x:c r="K500" s="18" t="n">
        <x:f aca="0"/>
        <x:v>2.509972999</x:v>
      </x:c>
      <x:c r="L500" s="22" t="n">
        <x:v>0.40577046035806</x:v>
      </x:c>
      <x:c r="M500" s="22" t="n">
        <x:v>0.33802449830597</x:v>
      </x:c>
      <x:c r="N500" s="22" t="n">
        <x:v>0.68847352024922</x:v>
      </x:c>
      <x:c r="O500" s="22" t="n">
        <x:v>0.80350113078106</x:v>
      </x:c>
      <x:c r="P500" s="23" t="n">
        <x:v>0.40255789753716</x:v>
      </x:c>
      <x:c r="Q500" s="23" t="n">
        <x:v>0.40255789753716</x:v>
      </x:c>
      <x:c r="R500" s="22" t="n">
        <x:v>0.46897167867327</x:v>
      </x:c>
      <x:c r="S500" s="22" t="n">
        <x:v>0.46897167867327</x:v>
      </x:c>
      <x:c r="T500" s="20" t="n">
        <x:v>1.4927971344483737</x:v>
      </x:c>
      <x:c r="U500" s="18" t="n">
        <x:f aca="0"/>
        <x:v>1.5245</x:v>
      </x:c>
      <x:c r="V500" s="18" t="n">
        <x:f aca="0"/>
        <x:v>1.344</x:v>
      </x:c>
      <x:c r="W500" s="76" t="n">
        <x:f>'2080回测'!$O$13*G500/$G$4+'2080回测'!$O$14*H500/$H$4+'2080回测'!$O$15*I500/$I$4+'2080回测'!$O$16*J500/$J$4+'2080回测'!$O$17*K500/$K$4</x:f>
        <x:v>1.2970120527189724</x:v>
      </x:c>
    </x:row>
    <x:row r="501" ht="13.800000190734863" hidden="0">
      <x:c r="A501" s="15" t="n">
        <x:v>44580</x:v>
      </x:c>
      <x:c r="B501" s="21" t="n">
        <x:v>86.924493554328</x:v>
      </x:c>
      <x:c r="C501" s="21" t="n">
        <x:v>63.450624290579</x:v>
      </x:c>
      <x:c r="D501" s="21" t="n">
        <x:v>80.076923076923</x:v>
      </x:c>
      <x:c r="E501" s="21" t="n">
        <x:v>127.587890625</x:v>
      </x:c>
      <x:c r="F501" s="17" t="n">
        <x:v>1.89509982886708</x:v>
      </x:c>
      <x:c r="G501" s="18" t="n">
        <x:f aca="0"/>
        <x:v>1.445</x:v>
      </x:c>
      <x:c r="H501" s="18" t="n">
        <x:f aca="0"/>
        <x:v>2.4195259259</x:v>
      </x:c>
      <x:c r="I501" s="18" t="n">
        <x:f aca="0"/>
        <x:v>2984.53</x:v>
      </x:c>
      <x:c r="J501" s="18" t="n">
        <x:f aca="0"/>
        <x:v>7.3188778313</x:v>
      </x:c>
      <x:c r="K501" s="18" t="n">
        <x:f aca="0"/>
        <x:v>2.5130019286</x:v>
      </x:c>
      <x:c r="L501" s="22" t="n">
        <x:v>0.41943734015345</x:v>
      </x:c>
      <x:c r="M501" s="22" t="n">
        <x:v>0.34931804361046</x:v>
      </x:c>
      <x:c r="N501" s="22" t="n">
        <x:v>0.69434459621375</x:v>
      </x:c>
      <x:c r="O501" s="22" t="n">
        <x:v>0.81103945059733</x:v>
      </x:c>
      <x:c r="P501" s="23" t="n">
        <x:v>0.39366962617251</x:v>
      </x:c>
      <x:c r="Q501" s="23" t="n">
        <x:v>0.39366962617251</x:v>
      </x:c>
      <x:c r="R501" s="22" t="n">
        <x:v>0.44044919633349</x:v>
      </x:c>
      <x:c r="S501" s="22" t="n">
        <x:v>0.44044919633349</x:v>
      </x:c>
      <x:c r="T501" s="20" t="n">
        <x:v>1.4820438093041812</x:v>
      </x:c>
      <x:c r="U501" s="18" t="n">
        <x:f aca="0"/>
        <x:v>1.5261</x:v>
      </x:c>
      <x:c r="V501" s="18" t="n">
        <x:f aca="0"/>
        <x:v>1.3444</x:v>
      </x:c>
      <x:c r="W501" s="76" t="n">
        <x:f>'2080回测'!$O$13*G501/$G$4+'2080回测'!$O$14*H501/$H$4+'2080回测'!$O$15*I501/$I$4+'2080回测'!$O$16*J501/$J$4+'2080回测'!$O$17*K501/$K$4</x:f>
        <x:v>1.3062716666542267</x:v>
      </x:c>
    </x:row>
    <x:row r="502" ht="13.800000190734863" hidden="0">
      <x:c r="A502" s="15" t="n">
        <x:v>44581</x:v>
      </x:c>
      <x:c r="B502" s="21" t="n">
        <x:v>83.670963781461</x:v>
      </x:c>
      <x:c r="C502" s="21" t="n">
        <x:v>62.429057888763</x:v>
      </x:c>
      <x:c r="D502" s="21" t="n">
        <x:v>84.692307692308</x:v>
      </x:c>
      <x:c r="E502" s="21" t="n">
        <x:v>125.390625</x:v>
      </x:c>
      <x:c r="F502" s="17" t="n">
        <x:v>1.89045738590633</x:v>
      </x:c>
      <x:c r="G502" s="18" t="n">
        <x:f aca="0"/>
        <x:v>1.4419</x:v>
      </x:c>
      <x:c r="H502" s="18" t="n">
        <x:f aca="0"/>
        <x:v>2.4107555556</x:v>
      </x:c>
      <x:c r="I502" s="18" t="n">
        <x:f aca="0"/>
        <x:v>2988.52</x:v>
      </x:c>
      <x:c r="J502" s="18" t="n">
        <x:f aca="0"/>
        <x:v>7.3014192712</x:v>
      </x:c>
      <x:c r="K502" s="18" t="n">
        <x:f aca="0"/>
        <x:v>2.5039151398</x:v>
      </x:c>
      <x:c r="L502" s="22" t="n">
        <x:v>0.40577046035806</x:v>
      </x:c>
      <x:c r="M502" s="22" t="n">
        <x:v>0.33785075145513</x:v>
      </x:c>
      <x:c r="N502" s="22" t="n">
        <x:v>0.68607716271268</x:v>
      </x:c>
      <x:c r="O502" s="22" t="n">
        <x:v>0.79219365113382</x:v>
      </x:c>
      <x:c r="P502" s="23" t="n">
        <x:v>0.37688869457034</x:v>
      </x:c>
      <x:c r="Q502" s="23" t="n">
        <x:v>0.37688869457034</x:v>
      </x:c>
      <x:c r="R502" s="22" t="n">
        <x:v>0.44034052981654</x:v>
      </x:c>
      <x:c r="S502" s="22" t="n">
        <x:v>0.44034052981654</x:v>
      </x:c>
      <x:c r="T502" s="20" t="n">
        <x:v>1.4611885507727589</x:v>
      </x:c>
      <x:c r="U502" s="18" t="n">
        <x:f aca="0"/>
        <x:v>1.5268</x:v>
      </x:c>
      <x:c r="V502" s="18" t="n">
        <x:f aca="0"/>
        <x:v>1.3608</x:v>
      </x:c>
      <x:c r="W502" s="76" t="n">
        <x:f>'2080回测'!$O$13*G502/$G$4+'2080回测'!$O$14*H502/$H$4+'2080回测'!$O$15*I502/$I$4+'2080回测'!$O$16*J502/$J$4+'2080回测'!$O$17*K502/$K$4</x:f>
        <x:v>1.303277165846577</x:v>
      </x:c>
    </x:row>
    <x:row r="503" ht="13.800000190734863" hidden="0">
      <x:c r="A503" s="15" t="n">
        <x:v>44582</x:v>
      </x:c>
      <x:c r="B503" s="21" t="n">
        <x:v>81.09269490485</x:v>
      </x:c>
      <x:c r="C503" s="21" t="n">
        <x:v>59.931895573212</x:v>
      </x:c>
      <x:c r="D503" s="21" t="n">
        <x:v>81.615384615385</x:v>
      </x:c>
      <x:c r="E503" s="21" t="n">
        <x:v>122.65625</x:v>
      </x:c>
      <x:c r="F503" s="17" t="n">
        <x:v>1.86324056273362</x:v>
      </x:c>
      <x:c r="G503" s="18" t="n">
        <x:f aca="0"/>
        <x:v>1.4297</x:v>
      </x:c>
      <x:c r="H503" s="18" t="n">
        <x:f aca="0"/>
        <x:v>2.3932148148</x:v>
      </x:c>
      <x:c r="I503" s="18" t="n">
        <x:f aca="0"/>
        <x:v>2995.53</x:v>
      </x:c>
      <x:c r="J503" s="18" t="n">
        <x:f aca="0"/>
        <x:v>7.3201248714</x:v>
      </x:c>
      <x:c r="K503" s="18" t="n">
        <x:f aca="0"/>
        <x:v>2.4917994214</x:v>
      </x:c>
      <x:c r="L503" s="22" t="n">
        <x:v>0.41264386189258</x:v>
      </x:c>
      <x:c r="M503" s="22" t="n">
        <x:v>0.34384501780905</x:v>
      </x:c>
      <x:c r="N503" s="22" t="n">
        <x:v>0.67157919961658</x:v>
      </x:c>
      <x:c r="O503" s="22" t="n">
        <x:v>0.77770332529392</x:v>
      </x:c>
      <x:c r="P503" s="23" t="n">
        <x:v>0.34588918369983</x:v>
      </x:c>
      <x:c r="Q503" s="23" t="n">
        <x:v>0.34588918369983</x:v>
      </x:c>
      <x:c r="R503" s="22" t="n">
        <x:v>0.39597931708514</x:v>
      </x:c>
      <x:c r="S503" s="22" t="n">
        <x:v>0.39597931708514</x:v>
      </x:c>
      <x:c r="T503" s="20" t="n">
        <x:v>1.444640464479295</x:v>
      </x:c>
      <x:c r="U503" s="18" t="n">
        <x:f aca="0"/>
        <x:v>1.5283</x:v>
      </x:c>
      <x:c r="V503" s="18" t="n">
        <x:f aca="0"/>
        <x:v>1.3619</x:v>
      </x:c>
      <x:c r="W503" s="76" t="n">
        <x:f>'2080回测'!$O$13*G503/$G$4+'2080回测'!$O$14*H503/$H$4+'2080回测'!$O$15*I503/$I$4+'2080回测'!$O$16*J503/$J$4+'2080回测'!$O$17*K503/$K$4</x:f>
        <x:v>1.2970914445713355</x:v>
      </x:c>
    </x:row>
    <x:row r="504" ht="13.800000190734863" hidden="0">
      <x:c r="A504" s="15" t="n">
        <x:v>44585</x:v>
      </x:c>
      <x:c r="B504" s="21" t="n">
        <x:v>82.07489257213</x:v>
      </x:c>
      <x:c r="C504" s="21" t="n">
        <x:v>60.5561861521</x:v>
      </x:c>
      <x:c r="D504" s="21" t="n">
        <x:v>81.615384615385</x:v>
      </x:c>
      <x:c r="E504" s="21" t="n">
        <x:v>129.82421875</x:v>
      </x:c>
      <x:c r="F504" s="17" t="n">
        <x:v>1.88517670522404</x:v>
      </x:c>
      <x:c r="G504" s="18" t="n">
        <x:f aca="0"/>
        <x:v>1.4319</x:v>
      </x:c>
      <x:c r="H504" s="18" t="n">
        <x:f aca="0"/>
        <x:v>2.3833481481</x:v>
      </x:c>
      <x:c r="I504" s="18" t="n">
        <x:f aca="0"/>
        <x:v>2982.58</x:v>
      </x:c>
      <x:c r="J504" s="18" t="n">
        <x:f aca="0"/>
        <x:v>7.282713671</x:v>
      </x:c>
      <x:c r="K504" s="18" t="n">
        <x:f aca="0"/>
        <x:v>2.4907897782</x:v>
      </x:c>
      <x:c r="L504" s="22" t="n">
        <x:v>0.3996962915601</x:v>
      </x:c>
      <x:c r="M504" s="22" t="n">
        <x:v>0.33298583963166</x:v>
      </x:c>
      <x:c r="N504" s="22" t="n">
        <x:v>0.65276779295471</x:v>
      </x:c>
      <x:c r="O504" s="22" t="n">
        <x:v>0.76204037194591</x:v>
      </x:c>
      <x:c r="P504" s="23" t="n">
        <x:v>0.32723199233775</x:v>
      </x:c>
      <x:c r="Q504" s="23" t="n">
        <x:v>0.32723199233775</x:v>
      </x:c>
      <x:c r="R504" s="22" t="n">
        <x:v>0.37758471753324</x:v>
      </x:c>
      <x:c r="S504" s="22" t="n">
        <x:v>0.37758471753324</x:v>
      </x:c>
      <x:c r="T504" s="20" t="n">
        <x:v>1.4478821090982037</x:v>
      </x:c>
      <x:c r="U504" s="18" t="n">
        <x:f aca="0"/>
        <x:v>1.5306</x:v>
      </x:c>
      <x:c r="V504" s="18" t="n">
        <x:f aca="0"/>
        <x:v>1.3583</x:v>
      </x:c>
      <x:c r="W504" s="76" t="n">
        <x:f>'2080回测'!$O$13*G504/$G$4+'2080回测'!$O$14*H504/$H$4+'2080回测'!$O$15*I504/$I$4+'2080回测'!$O$16*J504/$J$4+'2080回测'!$O$17*K504/$K$4</x:f>
        <x:v>1.2944447319117622</x:v>
      </x:c>
    </x:row>
    <x:row r="505" ht="13.800000190734863" hidden="0">
      <x:c r="A505" s="15" t="n">
        <x:v>44586</x:v>
      </x:c>
      <x:c r="B505" s="21" t="n">
        <x:v>76.734192756292</x:v>
      </x:c>
      <x:c r="C505" s="21" t="n">
        <x:v>56.242905788876</x:v>
      </x:c>
      <x:c r="D505" s="21" t="n">
        <x:v>77.846153846154</x:v>
      </x:c>
      <x:c r="E505" s="21" t="n">
        <x:v>123.984375</x:v>
      </x:c>
      <x:c r="F505" s="17" t="n">
        <x:v>1.83701906847831</x:v>
      </x:c>
      <x:c r="G505" s="18" t="n">
        <x:f aca="0"/>
        <x:v>1.3936</x:v>
      </x:c>
      <x:c r="H505" s="18" t="n">
        <x:f aca="0"/>
        <x:v>2.3077037037</x:v>
      </x:c>
      <x:c r="I505" s="18" t="n">
        <x:f aca="0"/>
        <x:v>2919.95</x:v>
      </x:c>
      <x:c r="J505" s="18" t="n">
        <x:f aca="0"/>
        <x:v>7.1205984694</x:v>
      </x:c>
      <x:c r="K505" s="18" t="n">
        <x:f aca="0"/>
        <x:v>2.454442623</x:v>
      </x:c>
      <x:c r="L505" s="22" t="n">
        <x:v>0.40089514066496</x:v>
      </x:c>
      <x:c r="M505" s="22" t="n">
        <x:v>0.33672139692468</x:v>
      </x:c>
      <x:c r="N505" s="22" t="n">
        <x:v>0.65432542535346</x:v>
      </x:c>
      <x:c r="O505" s="22" t="n">
        <x:v>0.77033252368207</x:v>
      </x:c>
      <x:c r="P505" s="23" t="n">
        <x:v>0.33381677457274</x:v>
      </x:c>
      <x:c r="Q505" s="23" t="n">
        <x:v>0.33381677457274</x:v>
      </x:c>
      <x:c r="R505" s="22" t="n">
        <x:v>0.37657441850749</x:v>
      </x:c>
      <x:c r="S505" s="22" t="n">
        <x:v>0.37657441850749</x:v>
      </x:c>
      <x:c r="T505" s="20" t="n">
        <x:v>1.4006549078457988</x:v>
      </x:c>
      <x:c r="U505" s="18" t="n">
        <x:f aca="0"/>
        <x:v>1.5299</x:v>
      </x:c>
      <x:c r="V505" s="18" t="n">
        <x:f aca="0"/>
        <x:v>1.3603</x:v>
      </x:c>
      <x:c r="W505" s="76" t="n">
        <x:f>'2080回测'!$O$13*G505/$G$4+'2080回测'!$O$14*H505/$H$4+'2080回测'!$O$15*I505/$I$4+'2080回测'!$O$16*J505/$J$4+'2080回测'!$O$17*K505/$K$4</x:f>
        <x:v>1.2618442690020908</x:v>
      </x:c>
    </x:row>
    <x:row r="506" ht="13.800000190734863" hidden="0">
      <x:c r="A506" s="15" t="n">
        <x:v>44587</x:v>
      </x:c>
      <x:c r="B506" s="21" t="n">
        <x:v>79.251074278699</x:v>
      </x:c>
      <x:c r="C506" s="21" t="n">
        <x:v>58.115777525539</x:v>
      </x:c>
      <x:c r="D506" s="21" t="n">
        <x:v>78</x:v>
      </x:c>
      <x:c r="E506" s="21" t="n">
        <x:v>126.23046875</x:v>
      </x:c>
      <x:c r="F506" s="17" t="n">
        <x:v>1.8539933013856</x:v>
      </x:c>
      <x:c r="G506" s="18" t="n">
        <x:f aca="0"/>
        <x:v>1.4041</x:v>
      </x:c>
      <x:c r="H506" s="18" t="n">
        <x:f aca="0"/>
        <x:v>2.3219555556</x:v>
      </x:c>
      <x:c r="I506" s="18" t="n">
        <x:f aca="0"/>
        <x:v>2934.4</x:v>
      </x:c>
      <x:c r="J506" s="18" t="n">
        <x:f aca="0"/>
        <x:v>7.1330688695</x:v>
      </x:c>
      <x:c r="K506" s="18" t="n">
        <x:f aca="0"/>
        <x:v>2.4564619094</x:v>
      </x:c>
      <x:c r="L506" s="22" t="n">
        <x:v>0.37124360613811</x:v>
      </x:c>
      <x:c r="M506" s="22" t="n">
        <x:v>0.31100686300061</x:v>
      </x:c>
      <x:c r="N506" s="22" t="n">
        <x:v>0.60352264557872</x:v>
      </x:c>
      <x:c r="O506" s="22" t="n">
        <x:v>0.72711282354617</x:v>
      </x:c>
      <x:c r="P506" s="23" t="n">
        <x:v>0.281304835089</x:v>
      </x:c>
      <x:c r="Q506" s="23" t="n">
        <x:v>0.281304835089</x:v>
      </x:c>
      <x:c r="R506" s="22" t="n">
        <x:v>0.31487182716239</x:v>
      </x:c>
      <x:c r="S506" s="22" t="n">
        <x:v>0.31487182716239</x:v>
      </x:c>
      <x:c r="T506" s="20" t="n">
        <x:v>1.40843042675027</x:v>
      </x:c>
      <x:c r="U506" s="18" t="n">
        <x:f aca="0"/>
        <x:v>1.5288</x:v>
      </x:c>
      <x:c r="V506" s="18" t="n">
        <x:f aca="0"/>
        <x:v>1.3617</x:v>
      </x:c>
      <x:c r="W506" s="76" t="n">
        <x:f>'2080回测'!$O$13*G506/$G$4+'2080回测'!$O$14*H506/$H$4+'2080回测'!$O$15*I506/$I$4+'2080回测'!$O$16*J506/$J$4+'2080回测'!$O$17*K506/$K$4</x:f>
        <x:v>1.2683549768751579</x:v>
      </x:c>
    </x:row>
    <x:row r="507" ht="13.800000190734863" hidden="0">
      <x:c r="A507" s="15" t="n">
        <x:v>44588</x:v>
      </x:c>
      <x:c r="B507" s="21" t="n">
        <x:v>73.1737262124</x:v>
      </x:c>
      <x:c r="C507" s="21" t="n">
        <x:v>54.143019296254</x:v>
      </x:c>
      <x:c r="D507" s="21" t="n">
        <x:v>75.692307692308</x:v>
      </x:c>
      <x:c r="E507" s="21" t="n">
        <x:v>121.171875</x:v>
      </x:c>
      <x:c r="F507" s="17" t="n">
        <x:v>1.81045232050241</x:v>
      </x:c>
      <x:c r="G507" s="18" t="n">
        <x:f aca="0"/>
        <x:v>1.3914</x:v>
      </x:c>
      <x:c r="H507" s="18" t="n">
        <x:f aca="0"/>
        <x:v>2.2923555556</x:v>
      </x:c>
      <x:c r="I507" s="18" t="n">
        <x:f aca="0"/>
        <x:v>2902.26</x:v>
      </x:c>
      <x:c r="J507" s="18" t="n">
        <x:f aca="0"/>
        <x:v>7.076952069</x:v>
      </x:c>
      <x:c r="K507" s="18" t="n">
        <x:f aca="0"/>
        <x:v>2.4362690453</x:v>
      </x:c>
      <x:c r="L507" s="22" t="n">
        <x:v>0.37955562659847</x:v>
      </x:c>
      <x:c r="M507" s="22" t="n">
        <x:v>0.31882547128833</x:v>
      </x:c>
      <x:c r="N507" s="22" t="n">
        <x:v>0.61238916846393</x:v>
      </x:c>
      <x:c r="O507" s="22" t="n">
        <x:v>0.73238964744843</x:v>
      </x:c>
      <x:c r="P507" s="23" t="n">
        <x:v>0.2881240150723</x:v>
      </x:c>
      <x:c r="Q507" s="23" t="n">
        <x:v>0.2881240150723</x:v>
      </x:c>
      <x:c r="R507" s="22" t="n">
        <x:v>0.3240177350292</x:v>
      </x:c>
      <x:c r="S507" s="22" t="n">
        <x:v>0.3240177350292</x:v>
      </x:c>
      <x:c r="T507" s="20" t="n">
        <x:v>1.3723534044457186</x:v>
      </x:c>
      <x:c r="U507" s="18" t="n">
        <x:f aca="0"/>
        <x:v>1.5283</x:v>
      </x:c>
      <x:c r="V507" s="18" t="n">
        <x:f aca="0"/>
        <x:v>1.3387</x:v>
      </x:c>
      <x:c r="W507" s="76" t="n">
        <x:f>'2080回测'!$O$13*G507/$G$4+'2080回测'!$O$14*H507/$H$4+'2080回测'!$O$15*I507/$I$4+'2080回测'!$O$16*J507/$J$4+'2080回测'!$O$17*K507/$K$4</x:f>
        <x:v>1.2554591284243395</x:v>
      </x:c>
    </x:row>
    <x:row r="508" ht="13.800000190734863" hidden="0">
      <x:c r="A508" s="15" t="n">
        <x:v>44589</x:v>
      </x:c>
      <x:c r="B508" s="21" t="n">
        <x:v>72.43707796194</x:v>
      </x:c>
      <x:c r="C508" s="21" t="n">
        <x:v>52.837684449489</x:v>
      </x:c>
      <x:c r="D508" s="21" t="n">
        <x:v>79.461538461538</x:v>
      </x:c>
      <x:c r="E508" s="21" t="n">
        <x:v>117.79296875</x:v>
      </x:c>
      <x:c r="F508" s="17" t="n">
        <x:v>1.80632317405742</x:v>
      </x:c>
      <x:c r="G508" s="18" t="n">
        <x:f aca="0"/>
        <x:v>1.3775</x:v>
      </x:c>
      <x:c r="H508" s="18" t="n">
        <x:f aca="0"/>
        <x:v>2.2835851852</x:v>
      </x:c>
      <x:c r="I508" s="18" t="n">
        <x:f aca="0"/>
        <x:v>2859.88</x:v>
      </x:c>
      <x:c r="J508" s="18" t="n">
        <x:f aca="0"/>
        <x:v>7.0644816689</x:v>
      </x:c>
      <x:c r="K508" s="18" t="n">
        <x:f aca="0"/>
        <x:v>2.4281918997</x:v>
      </x:c>
      <x:c r="L508" s="22" t="n">
        <x:v>0.35461956521739</x:v>
      </x:c>
      <x:c r="M508" s="22" t="n">
        <x:v>0.29545651985058</x:v>
      </x:c>
      <x:c r="N508" s="22" t="n">
        <x:v>0.57476635514019</x:v>
      </x:c>
      <x:c r="O508" s="22" t="n">
        <x:v>0.69411173472877</x:v>
      </x:c>
      <x:c r="P508" s="23" t="n">
        <x:v>0.25023681375699</x:v>
      </x:c>
      <x:c r="Q508" s="23" t="n">
        <x:v>0.25023681375699</x:v>
      </x:c>
      <x:c r="R508" s="22" t="n">
        <x:v>0.27969971655742</x:v>
      </x:c>
      <x:c r="S508" s="22" t="n">
        <x:v>0.27969971655742</x:v>
      </x:c>
      <x:c r="T508" s="20" t="n">
        <x:v>1.3725666017605351</x:v>
      </x:c>
      <x:c r="U508" s="18" t="n">
        <x:f aca="0"/>
        <x:v>1.5297</x:v>
      </x:c>
      <x:c r="V508" s="18" t="n">
        <x:f aca="0"/>
        <x:v>1.3337</x:v>
      </x:c>
      <x:c r="W508" s="76" t="n">
        <x:f>'2080回测'!$O$13*G508/$G$4+'2080回测'!$O$14*H508/$H$4+'2080回测'!$O$15*I508/$I$4+'2080回测'!$O$16*J508/$J$4+'2080回测'!$O$17*K508/$K$4</x:f>
        <x:v>1.2466391668686712</x:v>
      </x:c>
    </x:row>
    <x:row r="509" ht="13.800000190734863" hidden="0">
      <x:c r="A509" s="15" t="n">
        <x:v>44599</x:v>
      </x:c>
      <x:c r="B509" s="21" t="n">
        <x:v>72.375690607735</x:v>
      </x:c>
      <x:c r="C509" s="21" t="n">
        <x:v>52.61066969353</x:v>
      </x:c>
      <x:c r="D509" s="21" t="n">
        <x:v>80.769230769231</x:v>
      </x:c>
      <x:c r="E509" s="21" t="n">
        <x:v>116.494140625</x:v>
      </x:c>
      <x:c r="F509" s="17" t="n">
        <x:v>1.80562432923874</x:v>
      </x:c>
      <x:c r="G509" s="18" t="n">
        <x:f aca="0"/>
        <x:v>1.4136</x:v>
      </x:c>
      <x:c r="H509" s="18" t="n">
        <x:f aca="0"/>
        <x:v>2.3329185185</x:v>
      </x:c>
      <x:c r="I509" s="18" t="n">
        <x:f aca="0"/>
        <x:v>2967.62</x:v>
      </x:c>
      <x:c r="J509" s="18" t="n">
        <x:f aca="0"/>
        <x:v>7.1517744697</x:v>
      </x:c>
      <x:c r="K509" s="18" t="n">
        <x:f aca="0"/>
        <x:v>2.4534329797</x:v>
      </x:c>
      <x:c r="L509" s="22" t="n">
        <x:v>0.33983375959079</x:v>
      </x:c>
      <x:c r="M509" s="22" t="n">
        <x:v>0.28155677178351</x:v>
      </x:c>
      <x:c r="N509" s="22" t="n">
        <x:v>0.56661873951594</x:v>
      </x:c>
      <x:c r="O509" s="22" t="n">
        <x:v>0.68506575091838</x:v>
      </x:c>
      <x:c r="P509" s="23" t="n">
        <x:v>0.25255417023754</x:v>
      </x:c>
      <x:c r="Q509" s="23" t="n">
        <x:v>0.25255417023754</x:v>
      </x:c>
      <x:c r="R509" s="22" t="n">
        <x:v>0.30117472590029</x:v>
      </x:c>
      <x:c r="S509" s="22" t="n">
        <x:v>0.30117472590029</x:v>
      </x:c>
      <x:c r="T509" s="20" t="n">
        <x:v>1.39032073105313</x:v>
      </x:c>
      <x:c r="U509" s="18" t="n">
        <x:f aca="0"/>
        <x:v>1.5302</x:v>
      </x:c>
      <x:c r="V509" s="18" t="n">
        <x:f aca="0"/>
        <x:v>1.3414</x:v>
      </x:c>
      <x:c r="W509" s="76" t="n">
        <x:f>'2080回测'!$O$13*G509/$G$4+'2080回测'!$O$14*H509/$H$4+'2080回测'!$O$15*I509/$I$4+'2080回测'!$O$16*J509/$J$4+'2080回测'!$O$17*K509/$K$4</x:f>
        <x:v>1.2750570498398015</x:v>
      </x:c>
    </x:row>
    <x:row r="510" ht="13.800000190734863" hidden="0">
      <x:c r="A510" s="15" t="n">
        <x:v>44600</x:v>
      </x:c>
      <x:c r="B510" s="21" t="n">
        <x:v>68.753836709638</x:v>
      </x:c>
      <x:c r="C510" s="21" t="n">
        <x:v>48.637911464245</x:v>
      </x:c>
      <x:c r="D510" s="21" t="n">
        <x:v>84.615384615385</x:v>
      </x:c>
      <x:c r="E510" s="21" t="n">
        <x:v>107.548828125</x:v>
      </x:c>
      <x:c r="F510" s="17" t="n">
        <x:v>1.77388990228567</x:v>
      </x:c>
      <x:c r="G510" s="18" t="n">
        <x:f aca="0"/>
        <x:v>1.4425</x:v>
      </x:c>
      <x:c r="H510" s="18" t="n">
        <x:f aca="0"/>
        <x:v>2.3811555556</x:v>
      </x:c>
      <x:c r="I510" s="18" t="n">
        <x:f aca="0"/>
        <x:v>3004.15</x:v>
      </x:c>
      <x:c r="J510" s="18" t="n">
        <x:f aca="0"/>
        <x:v>7.2390672706</x:v>
      </x:c>
      <x:c r="K510" s="18" t="n">
        <x:f aca="0"/>
        <x:v>2.4756451302</x:v>
      </x:c>
      <x:c r="L510" s="22" t="n">
        <x:v>0.35805626598465</x:v>
      </x:c>
      <x:c r="M510" s="22" t="n">
        <x:v>0.29623838067935</x:v>
      </x:c>
      <x:c r="N510" s="22" t="n">
        <x:v>0.59561466570812</x:v>
      </x:c>
      <x:c r="O510" s="22" t="n">
        <x:v>0.70332523666642</x:v>
      </x:c>
      <x:c r="P510" s="23" t="n">
        <x:v>0.26847108684285</x:v>
      </x:c>
      <x:c r="Q510" s="23" t="n">
        <x:v>0.26847108684285</x:v>
      </x:c>
      <x:c r="R510" s="22" t="n">
        <x:v>0.3161945628504</x:v>
      </x:c>
      <x:c r="S510" s="22" t="n">
        <x:v>0.3161945628504</x:v>
      </x:c>
      <x:c r="T510" s="20" t="n">
        <x:v>1.3949590186773775</x:v>
      </x:c>
      <x:c r="U510" s="18" t="n">
        <x:f aca="0"/>
        <x:v>1.5304</x:v>
      </x:c>
      <x:c r="V510" s="18" t="n">
        <x:f aca="0"/>
        <x:v>1.3477</x:v>
      </x:c>
      <x:c r="W510" s="76" t="n">
        <x:f>'2080回测'!$O$13*G510/$G$4+'2080回测'!$O$14*H510/$H$4+'2080回测'!$O$15*I510/$I$4+'2080回测'!$O$16*J510/$J$4+'2080回测'!$O$17*K510/$K$4</x:f>
        <x:v>1.2964624158114832</x:v>
      </x:c>
    </x:row>
    <x:row r="511" ht="13.800000190734863" hidden="0">
      <x:c r="A511" s="15" t="n">
        <x:v>44601</x:v>
      </x:c>
      <x:c r="B511" s="21" t="n">
        <x:v>71.270718232044</x:v>
      </x:c>
      <x:c r="C511" s="21" t="n">
        <x:v>50.908059023837</x:v>
      </x:c>
      <x:c r="D511" s="21" t="n">
        <x:v>92</x:v>
      </x:c>
      <x:c r="E511" s="21" t="n">
        <x:v>109.62890625</x:v>
      </x:c>
      <x:c r="F511" s="17" t="n">
        <x:v>1.8095192087647</x:v>
      </x:c>
      <x:c r="G511" s="18" t="n">
        <x:f aca="0"/>
        <x:v>1.4493</x:v>
      </x:c>
      <x:c r="H511" s="18" t="n">
        <x:f aca="0"/>
        <x:v>2.3921185185</x:v>
      </x:c>
      <x:c r="I511" s="18" t="n">
        <x:f aca="0"/>
        <x:v>3038.2</x:v>
      </x:c>
      <x:c r="J511" s="18" t="n">
        <x:f aca="0"/>
        <x:v>7.282713671</x:v>
      </x:c>
      <x:c r="K511" s="18" t="n">
        <x:f aca="0"/>
        <x:v>2.489780135</x:v>
      </x:c>
      <x:c r="L511" s="22" t="n">
        <x:v>0.3525415601023</x:v>
      </x:c>
      <x:c r="M511" s="22" t="n">
        <x:v>0.28173051863435</x:v>
      </x:c>
      <x:c r="N511" s="22" t="n">
        <x:v>0.61155044332614</x:v>
      </x:c>
      <x:c r="O511" s="22" t="n">
        <x:v>0.69788089463691</x:v>
      </x:c>
      <x:c r="P511" s="23" t="n">
        <x:v>0.27188362274842</x:v>
      </x:c>
      <x:c r="Q511" s="23" t="n">
        <x:v>0.27188362274842</x:v>
      </x:c>
      <x:c r="R511" s="22" t="n">
        <x:v>0.33610074361124</x:v>
      </x:c>
      <x:c r="S511" s="22" t="n">
        <x:v>0.33610074361124</x:v>
      </x:c>
      <x:c r="T511" s="20" t="n">
        <x:v>1.4146349368188562</x:v>
      </x:c>
      <x:c r="U511" s="18" t="n">
        <x:f aca="0"/>
        <x:v>1.53</x:v>
      </x:c>
      <x:c r="V511" s="18" t="n">
        <x:f aca="0"/>
        <x:v>1.354</x:v>
      </x:c>
      <x:c r="W511" s="76" t="n">
        <x:f>'2080回测'!$O$13*G511/$G$4+'2080回测'!$O$14*H511/$H$4+'2080回测'!$O$15*I511/$I$4+'2080回测'!$O$16*J511/$J$4+'2080回测'!$O$17*K511/$K$4</x:f>
        <x:v>1.3041956656548386</x:v>
      </x:c>
    </x:row>
    <x:row r="512" ht="13.800000190734863" hidden="0">
      <x:c r="A512" s="15" t="n">
        <x:v>44602</x:v>
      </x:c>
      <x:c r="B512" s="21" t="n">
        <x:v>69.244935543278</x:v>
      </x:c>
      <x:c r="C512" s="21" t="n">
        <x:v>49.716231555051</x:v>
      </x:c>
      <x:c r="D512" s="21" t="n">
        <x:v>99.153846153846</x:v>
      </x:c>
      <x:c r="E512" s="21" t="n">
        <x:v>105.908203125</x:v>
      </x:c>
      <x:c r="F512" s="17" t="n">
        <x:v>1.81005804094294</x:v>
      </x:c>
      <x:c r="G512" s="18" t="n">
        <x:f aca="0"/>
        <x:v>1.4684</x:v>
      </x:c>
      <x:c r="H512" s="18" t="n">
        <x:f aca="0"/>
        <x:v>2.416237037</x:v>
      </x:c>
      <x:c r="I512" s="18" t="n">
        <x:f aca="0"/>
        <x:v>3075.27</x:v>
      </x:c>
      <x:c r="J512" s="18" t="n">
        <x:f aca="0"/>
        <x:v>7.3138896713</x:v>
      </x:c>
      <x:c r="K512" s="18" t="n">
        <x:f aca="0"/>
        <x:v>2.5029054966</x:v>
      </x:c>
      <x:c r="L512" s="22" t="n">
        <x:v>0.36373081841432</x:v>
      </x:c>
      <x:c r="M512" s="22" t="n">
        <x:v>0.29258969681175</x:v>
      </x:c>
      <x:c r="N512" s="22" t="n">
        <x:v>0.63659237958303</x:v>
      </x:c>
      <x:c r="O512" s="22" t="n">
        <x:v>0.71806683981295</x:v>
      </x:c>
      <x:c r="P512" s="23" t="n">
        <x:v>0.29538120215921</x:v>
      </x:c>
      <x:c r="Q512" s="23" t="n">
        <x:v>0.29538120215921</x:v>
      </x:c>
      <x:c r="R512" s="22" t="n">
        <x:v>0.35766867780519</x:v>
      </x:c>
      <x:c r="S512" s="22" t="n">
        <x:v>0.35766867780519</x:v>
      </x:c>
      <x:c r="T512" s="20" t="n">
        <x:v>1.4088691472689</x:v>
      </x:c>
      <x:c r="U512" s="18" t="n">
        <x:f aca="0"/>
        <x:v>1.5303</x:v>
      </x:c>
      <x:c r="V512" s="18" t="n">
        <x:f aca="0"/>
        <x:v>1.3572</x:v>
      </x:c>
      <x:c r="W512" s="76" t="n">
        <x:f>'2080回测'!$O$13*G512/$G$4+'2080回测'!$O$14*H512/$H$4+'2080回测'!$O$15*I512/$I$4+'2080回测'!$O$16*J512/$J$4+'2080回测'!$O$17*K512/$K$4</x:f>
        <x:v>1.3172940670054265</x:v>
      </x:c>
    </x:row>
    <x:row r="513" ht="13.800000190734863" hidden="0">
      <x:c r="A513" s="15" t="n">
        <x:v>44603</x:v>
      </x:c>
      <x:c r="B513" s="21" t="n">
        <x:v>63.16758747698</x:v>
      </x:c>
      <x:c r="C513" s="21" t="n">
        <x:v>45.800227014756</x:v>
      </x:c>
      <x:c r="D513" s="21" t="n">
        <x:v>96.153846153846</x:v>
      </x:c>
      <x:c r="E513" s="21" t="n">
        <x:v>103.408203125</x:v>
      </x:c>
      <x:c r="F513" s="17" t="n">
        <x:v>1.77132465942646</x:v>
      </x:c>
      <x:c r="G513" s="18" t="n">
        <x:f aca="0"/>
        <x:v>1.4723</x:v>
      </x:c>
      <x:c r="H513" s="18" t="n">
        <x:f aca="0"/>
        <x:v>2.4107555556</x:v>
      </x:c>
      <x:c r="I513" s="18" t="n">
        <x:f aca="0"/>
        <x:v>3073.72</x:v>
      </x:c>
      <x:c r="J513" s="18" t="n">
        <x:f aca="0"/>
        <x:v>7.282713671</x:v>
      </x:c>
      <x:c r="K513" s="18" t="n">
        <x:f aca="0"/>
        <x:v>2.494828351</x:v>
      </x:c>
      <x:c r="L513" s="22" t="n">
        <x:v>0.36484974424552</x:v>
      </x:c>
      <x:c r="M513" s="22" t="n">
        <x:v>0.28277299973938</x:v>
      </x:c>
      <x:c r="N513" s="22" t="n">
        <x:v>0.63767074047448</x:v>
      </x:c>
      <x:c r="O513" s="22" t="n">
        <x:v>0.7085183013893</x:v>
      </x:c>
      <x:c r="P513" s="23" t="n">
        <x:v>0.2889481883797</x:v>
      </x:c>
      <x:c r="Q513" s="23" t="n">
        <x:v>0.2889481883797</x:v>
      </x:c>
      <x:c r="R513" s="22" t="n">
        <x:v>0.34962250777156</x:v>
      </x:c>
      <x:c r="S513" s="22" t="n">
        <x:v>0.34962250777156</x:v>
      </x:c>
      <x:c r="T513" s="20" t="n">
        <x:v>1.3862042692258876</x:v>
      </x:c>
      <x:c r="U513" s="18" t="n">
        <x:f aca="0"/>
        <x:v>1.527</x:v>
      </x:c>
      <x:c r="V513" s="18" t="n">
        <x:f aca="0"/>
        <x:v>1.3506</x:v>
      </x:c>
      <x:c r="W513" s="76" t="n">
        <x:f>'2080回测'!$O$13*G513/$G$4+'2080回测'!$O$14*H513/$H$4+'2080回测'!$O$15*I513/$I$4+'2080回测'!$O$16*J513/$J$4+'2080回测'!$O$17*K513/$K$4</x:f>
        <x:v>1.316186617618791</x:v>
      </x:c>
    </x:row>
    <x:row r="514" ht="13.800000190734863" hidden="0">
      <x:c r="A514" s="15" t="n">
        <x:v>44606</x:v>
      </x:c>
      <x:c r="B514" s="21" t="n">
        <x:v>62.246777163904</x:v>
      </x:c>
      <x:c r="C514" s="21" t="n">
        <x:v>44.551645856981</x:v>
      </x:c>
      <x:c r="D514" s="21" t="n">
        <x:v>92.230769230769</x:v>
      </x:c>
      <x:c r="E514" s="21" t="n">
        <x:v>105.419921875</x:v>
      </x:c>
      <x:c r="F514" s="17" t="n">
        <x:v>1.76112278531664</x:v>
      </x:c>
      <x:c r="G514" s="18" t="n">
        <x:f aca="0"/>
        <x:v>1.4457</x:v>
      </x:c>
      <x:c r="H514" s="18" t="n">
        <x:f aca="0"/>
        <x:v>2.3767703704</x:v>
      </x:c>
      <x:c r="I514" s="18" t="n">
        <x:f aca="0"/>
        <x:v>3000.77</x:v>
      </x:c>
      <x:c r="J514" s="18" t="n">
        <x:f aca="0"/>
        <x:v>7.2016560702</x:v>
      </x:c>
      <x:c r="K514" s="18" t="n">
        <x:f aca="0"/>
        <x:v>2.4716065574</x:v>
      </x:c>
      <x:c r="L514" s="22" t="n">
        <x:v>0.35725703324808</x:v>
      </x:c>
      <x:c r="M514" s="22" t="n">
        <x:v>0.27165320128573</x:v>
      </x:c>
      <x:c r="N514" s="22" t="n">
        <x:v>0.61646297627606</x:v>
      </x:c>
      <x:c r="O514" s="22" t="n">
        <x:v>0.68481447361175</x:v>
      </x:c>
      <x:c r="P514" s="23" t="n">
        <x:v>0.26348297198885</x:v>
      </x:c>
      <x:c r="Q514" s="23" t="n">
        <x:v>0.26348297198885</x:v>
      </x:c>
      <x:c r="R514" s="22" t="n">
        <x:v>0.31624026270389</x:v>
      </x:c>
      <x:c r="S514" s="22" t="n">
        <x:v>0.31624026270389</x:v>
      </x:c>
      <x:c r="T514" s="20" t="n">
        <x:v>1.3807342404538026</x:v>
      </x:c>
      <x:c r="U514" s="18" t="n">
        <x:f aca="0"/>
        <x:v>1.5264</x:v>
      </x:c>
      <x:c r="V514" s="18" t="n">
        <x:f aca="0"/>
        <x:v>1.3723</x:v>
      </x:c>
      <x:c r="W514" s="76" t="n">
        <x:f>'2080回测'!$O$13*G514/$G$4+'2080回测'!$O$14*H514/$H$4+'2080回测'!$O$15*I514/$I$4+'2080回测'!$O$16*J514/$J$4+'2080回测'!$O$17*K514/$K$4</x:f>
        <x:v>1.295376265912892</x:v>
      </x:c>
    </x:row>
    <x:row r="515" ht="13.800000190734863" hidden="0">
      <x:c r="A515" s="15" t="n">
        <x:v>44607</x:v>
      </x:c>
      <x:c r="B515" s="21" t="n">
        <x:v>66.359729895641</x:v>
      </x:c>
      <x:c r="C515" s="21" t="n">
        <x:v>49.262202043133</x:v>
      </x:c>
      <x:c r="D515" s="21" t="n">
        <x:v>91.384615384615</x:v>
      </x:c>
      <x:c r="E515" s="21" t="n">
        <x:v>113.291015625</x:v>
      </x:c>
      <x:c r="F515" s="17" t="n">
        <x:v>1.80074390737097</x:v>
      </x:c>
      <x:c r="G515" s="18" t="n">
        <x:f aca="0"/>
        <x:v>1.4358</x:v>
      </x:c>
      <x:c r="H515" s="18" t="n">
        <x:f aca="0"/>
        <x:v>2.3669037037</x:v>
      </x:c>
      <x:c r="I515" s="18" t="n">
        <x:f aca="0"/>
        <x:v>2964.41</x:v>
      </x:c>
      <x:c r="J515" s="18" t="n">
        <x:f aca="0"/>
        <x:v>7.1704800699</x:v>
      </x:c>
      <x:c r="K515" s="18" t="n">
        <x:f aca="0"/>
        <x:v>2.469587271</x:v>
      </x:c>
      <x:c r="L515" s="22" t="n">
        <x:v>0.33951406649616</x:v>
      </x:c>
      <x:c r="M515" s="22" t="n">
        <x:v>0.26218399791504</x:v>
      </x:c>
      <x:c r="N515" s="22" t="n">
        <x:v>0.60496046010065</x:v>
      </x:c>
      <x:c r="O515" s="22" t="n">
        <x:v>0.68188290480289</x:v>
      </x:c>
      <x:c r="P515" s="23" t="n">
        <x:v>0.25849356380679</x:v>
      </x:c>
      <x:c r="Q515" s="23" t="n">
        <x:v>0.25849356380679</x:v>
      </x:c>
      <x:c r="R515" s="22" t="n">
        <x:v>0.32017268335105</x:v>
      </x:c>
      <x:c r="S515" s="22" t="n">
        <x:v>0.32017268335105</x:v>
      </x:c>
      <x:c r="T515" s="20" t="n">
        <x:v>1.3965478798892699</x:v>
      </x:c>
      <x:c r="U515" s="18" t="n">
        <x:f aca="0"/>
        <x:v>1.5264</x:v>
      </x:c>
      <x:c r="V515" s="18" t="n">
        <x:f aca="0"/>
        <x:v>1.3875</x:v>
      </x:c>
      <x:c r="W515" s="76" t="n">
        <x:f>'2080回测'!$O$13*G515/$G$4+'2080回测'!$O$14*H515/$H$4+'2080回测'!$O$15*I515/$I$4+'2080回测'!$O$16*J515/$J$4+'2080回测'!$O$17*K515/$K$4</x:f>
        <x:v>1.2879234272734956</x:v>
      </x:c>
    </x:row>
    <x:row r="516" ht="13.800000190734863" hidden="0">
      <x:c r="A516" s="15" t="n">
        <x:v>44608</x:v>
      </x:c>
      <x:c r="B516" s="21" t="n">
        <x:v>66.973603437692</x:v>
      </x:c>
      <x:c r="C516" s="21" t="n">
        <x:v>48.297389330306</x:v>
      </x:c>
      <x:c r="D516" s="21" t="n">
        <x:v>86.692307692308</x:v>
      </x:c>
      <x:c r="E516" s="21" t="n">
        <x:v>112.91015625</x:v>
      </x:c>
      <x:c r="F516" s="17" t="n">
        <x:v>1.78718364177577</x:v>
      </x:c>
      <x:c r="G516" s="18" t="n">
        <x:f aca="0"/>
        <x:v>1.4493</x:v>
      </x:c>
      <x:c r="H516" s="18" t="n">
        <x:f aca="0"/>
        <x:v>2.386637037</x:v>
      </x:c>
      <x:c r="I516" s="18" t="n">
        <x:f aca="0"/>
        <x:v>2977.55</x:v>
      </x:c>
      <x:c r="J516" s="18" t="n">
        <x:f aca="0"/>
        <x:v>7.2203616704</x:v>
      </x:c>
      <x:c r="K516" s="18" t="n">
        <x:f aca="0"/>
        <x:v>2.4766547734</x:v>
      </x:c>
      <x:c r="L516" s="22" t="n">
        <x:v>0.34846547314578</x:v>
      </x:c>
      <x:c r="M516" s="22" t="n">
        <x:v>0.28268612631396</x:v>
      </x:c>
      <x:c r="N516" s="22" t="n">
        <x:v>0.61957824107357</x:v>
      </x:c>
      <x:c r="O516" s="22" t="n">
        <x:v>0.70918837428415</x:v>
      </x:c>
      <x:c r="P516" s="23" t="n">
        <x:v>0.27982875258688</x:v>
      </x:c>
      <x:c r="Q516" s="23" t="n">
        <x:v>0.27982875258688</x:v>
      </x:c>
      <x:c r="R516" s="22" t="n">
        <x:v>0.32640365956147</x:v>
      </x:c>
      <x:c r="S516" s="22" t="n">
        <x:v>0.32640365956147</x:v>
      </x:c>
      <x:c r="T516" s="20" t="n">
        <x:v>1.4072268068092524</x:v>
      </x:c>
      <x:c r="U516" s="18" t="n">
        <x:f aca="0"/>
        <x:v>1.5268</x:v>
      </x:c>
      <x:c r="V516" s="18" t="n">
        <x:f aca="0"/>
        <x:v>1.3688</x:v>
      </x:c>
      <x:c r="W516" s="76" t="n">
        <x:f>'2080回测'!$O$13*G516/$G$4+'2080回测'!$O$14*H516/$H$4+'2080回测'!$O$15*I516/$I$4+'2080回测'!$O$16*J516/$J$4+'2080回测'!$O$17*K516/$K$4</x:f>
        <x:v>1.2971713972768397</x:v>
      </x:c>
    </x:row>
    <x:row r="517" ht="13.800000190734863" hidden="0">
      <x:c r="A517" s="15" t="n">
        <x:v>44609</x:v>
      </x:c>
      <x:c r="B517" s="21" t="n">
        <x:v>67.587476979742</x:v>
      </x:c>
      <x:c r="C517" s="21" t="n">
        <x:v>49.148694665153</x:v>
      </x:c>
      <x:c r="D517" s="21" t="n">
        <x:v>89.230769230769</x:v>
      </x:c>
      <x:c r="E517" s="21" t="n">
        <x:v>121.044921875</x:v>
      </x:c>
      <x:c r="F517" s="17" t="n">
        <x:v>1.81752965687666</x:v>
      </x:c>
      <x:c r="G517" s="18" t="n">
        <x:f aca="0"/>
        <x:v>1.4438</x:v>
      </x:c>
      <x:c r="H517" s="18" t="n">
        <x:f aca="0"/>
        <x:v>2.3767703704</x:v>
      </x:c>
      <x:c r="I517" s="18" t="n">
        <x:f aca="0"/>
        <x:v>2993.44</x:v>
      </x:c>
      <x:c r="J517" s="18" t="n">
        <x:f aca="0"/>
        <x:v>7.2078912703</x:v>
      </x:c>
      <x:c r="K517" s="18" t="n">
        <x:f aca="0"/>
        <x:v>2.4776644166</x:v>
      </x:c>
      <x:c r="L517" s="22" t="n">
        <x:v>0.35437979539642</x:v>
      </x:c>
      <x:c r="M517" s="22" t="n">
        <x:v>0.29119972200504</x:v>
      </x:c>
      <x:c r="N517" s="22" t="n">
        <x:v>0.62664749580637</x:v>
      </x:c>
      <x:c r="O517" s="22" t="n">
        <x:v>0.71245497950185</x:v>
      </x:c>
      <x:c r="P517" s="23" t="n">
        <x:v>0.29029337530422</x:v>
      </x:c>
      <x:c r="Q517" s="23" t="n">
        <x:v>0.29029337530422</x:v>
      </x:c>
      <x:c r="R517" s="22" t="n">
        <x:v>0.34627285557795</x:v>
      </x:c>
      <x:c r="S517" s="22" t="n">
        <x:v>0.34627285557795</x:v>
      </x:c>
      <x:c r="T517" s="20" t="n">
        <x:v>1.4103336585236588</x:v>
      </x:c>
      <x:c r="U517" s="18" t="n">
        <x:f aca="0"/>
        <x:v>1.5274</x:v>
      </x:c>
      <x:c r="V517" s="18" t="n">
        <x:f aca="0"/>
        <x:v>1.3808</x:v>
      </x:c>
      <x:c r="W517" s="76" t="n">
        <x:f>'2080回测'!$O$13*G517/$G$4+'2080回测'!$O$14*H517/$H$4+'2080回测'!$O$15*I517/$I$4+'2080回测'!$O$16*J517/$J$4+'2080回测'!$O$17*K517/$K$4</x:f>
        <x:v>1.2949302371455202</x:v>
      </x:c>
    </x:row>
    <x:row r="518" ht="13.800000190734863" hidden="0">
      <x:c r="A518" s="15" t="n">
        <x:v>44610</x:v>
      </x:c>
      <x:c r="B518" s="21" t="n">
        <x:v>67.096378146102</x:v>
      </x:c>
      <x:c r="C518" s="21" t="n">
        <x:v>49.035187287174</x:v>
      </x:c>
      <x:c r="D518" s="21" t="n">
        <x:v>92.615384615385</x:v>
      </x:c>
      <x:c r="E518" s="21" t="n">
        <x:v>117.87109375</x:v>
      </x:c>
      <x:c r="F518" s="17" t="n">
        <x:v>1.81654510949665</x:v>
      </x:c>
      <x:c r="G518" s="18" t="n">
        <x:f aca="0"/>
        <x:v>1.4725</x:v>
      </x:c>
      <x:c r="H518" s="18" t="n">
        <x:f aca="0"/>
        <x:v>2.4195259259</x:v>
      </x:c>
      <x:c r="I518" s="18" t="n">
        <x:f aca="0"/>
        <x:v>2999.46</x:v>
      </x:c>
      <x:c r="J518" s="18" t="n">
        <x:f aca="0"/>
        <x:v>7.2453024706</x:v>
      </x:c>
      <x:c r="K518" s="18" t="n">
        <x:f aca="0"/>
        <x:v>2.4988669238</x:v>
      </x:c>
      <x:c r="L518" s="22" t="n">
        <x:v>0.35885549872123</x:v>
      </x:c>
      <x:c r="M518" s="22" t="n">
        <x:v>0.29528277299974</x:v>
      </x:c>
      <x:c r="N518" s="22" t="n">
        <x:v>0.62664749580637</x:v>
      </x:c>
      <x:c r="O518" s="22" t="n">
        <x:v>0.71848563540117</x:v>
      </x:c>
      <x:c r="P518" s="23" t="n">
        <x:v>0.29702960266268</x:v>
      </x:c>
      <x:c r="Q518" s="23" t="n">
        <x:v>0.29702960266268</x:v>
      </x:c>
      <x:c r="R518" s="22" t="n">
        <x:v>0.3446693299677</x:v>
      </x:c>
      <x:c r="S518" s="22" t="n">
        <x:v>0.3446693299677</x:v>
      </x:c>
      <x:c r="T518" s="20" t="n">
        <x:v>1.4173511414473938</x:v>
      </x:c>
      <x:c r="U518" s="18" t="n">
        <x:f aca="0"/>
        <x:v>1.5268</x:v>
      </x:c>
      <x:c r="V518" s="18" t="n">
        <x:f aca="0"/>
        <x:v>1.3926</x:v>
      </x:c>
      <x:c r="W518" s="76" t="n">
        <x:f>'2080回测'!$O$13*G518/$G$4+'2080回测'!$O$14*H518/$H$4+'2080回测'!$O$15*I518/$I$4+'2080回测'!$O$16*J518/$J$4+'2080回测'!$O$17*K518/$K$4</x:f>
        <x:v>1.3123297099288571</x:v>
      </x:c>
    </x:row>
    <x:row r="519" ht="13.800000190734863" hidden="0">
      <x:c r="A519" s="15" t="n">
        <x:v>44613</x:v>
      </x:c>
      <x:c r="B519" s="21" t="n">
        <x:v>67.587476979742</x:v>
      </x:c>
      <x:c r="C519" s="21" t="n">
        <x:v>48.808172531215</x:v>
      </x:c>
      <x:c r="D519" s="21" t="n">
        <x:v>92.615384615385</x:v>
      </x:c>
      <x:c r="E519" s="21" t="n">
        <x:v>117.01171875</x:v>
      </x:c>
      <x:c r="F519" s="17" t="n">
        <x:v>1.81505688219086</x:v>
      </x:c>
      <x:c r="G519" s="18" t="n">
        <x:f aca="0"/>
        <x:v>1.4761</x:v>
      </x:c>
      <x:c r="H519" s="18" t="n">
        <x:f aca="0"/>
        <x:v>2.4337777778</x:v>
      </x:c>
      <x:c r="I519" s="18" t="n">
        <x:f aca="0"/>
        <x:v>2996.72</x:v>
      </x:c>
      <x:c r="J519" s="18" t="n">
        <x:f aca="0"/>
        <x:v>7.282713671</x:v>
      </x:c>
      <x:c r="K519" s="18" t="n">
        <x:f aca="0"/>
        <x:v>2.5029054966</x:v>
      </x:c>
      <x:c r="L519" s="22" t="n">
        <x:v>0.36484974424552</x:v>
      </x:c>
      <x:c r="M519" s="22" t="n">
        <x:v>0.30119016592824</x:v>
      </x:c>
      <x:c r="N519" s="22" t="n">
        <x:v>0.63539420081476</x:v>
      </x:c>
      <x:c r="O519" s="22" t="n">
        <x:v>0.72460005032553</x:v>
      </x:c>
      <x:c r="P519" s="23" t="n">
        <x:v>0.30263145557068</x:v>
      </x:c>
      <x:c r="Q519" s="23" t="n">
        <x:v>0.30263145557068</x:v>
      </x:c>
      <x:c r="R519" s="22" t="n">
        <x:v>0.35375602956187</x:v>
      </x:c>
      <x:c r="S519" s="22" t="n">
        <x:v>0.35375602956187</x:v>
      </x:c>
      <x:c r="T519" s="20" t="n">
        <x:v>1.42672646576528</x:v>
      </x:c>
      <x:c r="U519" s="18" t="n">
        <x:f aca="0"/>
        <x:v>1.5245</x:v>
      </x:c>
      <x:c r="V519" s="18" t="n">
        <x:f aca="0"/>
        <x:v>1.392</x:v>
      </x:c>
      <x:c r="W519" s="76" t="n">
        <x:f>'2080回测'!$O$13*G519/$G$4+'2080回测'!$O$14*H519/$H$4+'2080回测'!$O$15*I519/$I$4+'2080回测'!$O$16*J519/$J$4+'2080回测'!$O$17*K519/$K$4</x:f>
        <x:v>1.3164690061494195</x:v>
      </x:c>
    </x:row>
    <x:row r="520" ht="13.800000190734863" hidden="0">
      <x:c r="A520" s="15" t="n">
        <x:v>44614</x:v>
      </x:c>
      <x:c r="B520" s="21" t="n">
        <x:v>65.254757519951</x:v>
      </x:c>
      <x:c r="C520" s="21" t="n">
        <x:v>46.935300794552</x:v>
      </x:c>
      <x:c r="D520" s="21" t="n">
        <x:v>90.615384615385</x:v>
      </x:c>
      <x:c r="E520" s="21" t="n">
        <x:v>118.7890625</x:v>
      </x:c>
      <x:c r="F520" s="17" t="n">
        <x:v>1.80398626357472</x:v>
      </x:c>
      <x:c r="G520" s="18" t="n">
        <x:f aca="0"/>
        <x:v>1.4633</x:v>
      </x:c>
      <x:c r="H520" s="18" t="n">
        <x:f aca="0"/>
        <x:v>2.4151407407</x:v>
      </x:c>
      <x:c r="I520" s="18" t="n">
        <x:f aca="0"/>
        <x:v>2968.16</x:v>
      </x:c>
      <x:c r="J520" s="18" t="n">
        <x:f aca="0"/>
        <x:v>7.2078912703</x:v>
      </x:c>
      <x:c r="K520" s="18" t="n">
        <x:f aca="0"/>
        <x:v>2.4928090646</x:v>
      </x:c>
      <x:c r="L520" s="22" t="n">
        <x:v>0.360773657289</x:v>
      </x:c>
      <x:c r="M520" s="22" t="n">
        <x:v>0.2969333680827</x:v>
      </x:c>
      <x:c r="N520" s="22" t="n">
        <x:v>0.64222381979391</x:v>
      </x:c>
      <x:c r="O520" s="22" t="n">
        <x:v>0.72342742281741</x:v>
      </x:c>
      <x:c r="P520" s="23" t="n">
        <x:v>0.31750453068987</x:v>
      </x:c>
      <x:c r="Q520" s="23" t="n">
        <x:v>0.31750453068987</x:v>
      </x:c>
      <x:c r="R520" s="22" t="n">
        <x:v>0.37772219837974</x:v>
      </x:c>
      <x:c r="S520" s="22" t="n">
        <x:v>0.37772219837974</x:v>
      </x:c>
      <x:c r="T520" s="20" t="n">
        <x:v>1.4123973326275612</x:v>
      </x:c>
      <x:c r="U520" s="18" t="n">
        <x:f aca="0"/>
        <x:v>1.5234</x:v>
      </x:c>
      <x:c r="V520" s="18" t="n">
        <x:f aca="0"/>
        <x:v>1.41</x:v>
      </x:c>
      <x:c r="W520" s="76" t="n">
        <x:f>'2080回测'!$O$13*G520/$G$4+'2080回测'!$O$14*H520/$H$4+'2080回测'!$O$15*I520/$I$4+'2080回测'!$O$16*J520/$J$4+'2080回测'!$O$17*K520/$K$4</x:f>
        <x:v>1.305862509078491</x:v>
      </x:c>
    </x:row>
    <x:row r="521" ht="13.800000190734863" hidden="0">
      <x:c r="A521" s="15" t="n">
        <x:v>44615</x:v>
      </x:c>
      <x:c r="B521" s="21" t="n">
        <x:v>69.981583793738</x:v>
      </x:c>
      <x:c r="C521" s="21" t="n">
        <x:v>51.872871736663</x:v>
      </x:c>
      <x:c r="D521" s="21" t="n">
        <x:v>87.846153846154</x:v>
      </x:c>
      <x:c r="E521" s="21" t="n">
        <x:v>127.724609375</x:v>
      </x:c>
      <x:c r="F521" s="17" t="n">
        <x:v>1.84356304687889</x:v>
      </x:c>
      <x:c r="G521" s="18" t="n">
        <x:f aca="0"/>
        <x:v>1.4506</x:v>
      </x:c>
      <x:c r="H521" s="18" t="n">
        <x:f aca="0"/>
        <x:v>2.408562963</x:v>
      </x:c>
      <x:c r="I521" s="18" t="n">
        <x:f aca="0"/>
        <x:v>2957.94</x:v>
      </x:c>
      <x:c r="J521" s="18" t="n">
        <x:f aca="0"/>
        <x:v>7.2453024706</x:v>
      </x:c>
      <x:c r="K521" s="18" t="n">
        <x:f aca="0"/>
        <x:v>2.4917994214</x:v>
      </x:c>
      <x:c r="L521" s="22" t="n">
        <x:v>0.34790601023018</x:v>
      </x:c>
      <x:c r="M521" s="22" t="n">
        <x:v>0.28398922769525</x:v>
      </x:c>
      <x:c r="N521" s="22" t="n">
        <x:v>0.62089623771867</x:v>
      </x:c>
      <x:c r="O521" s="22" t="n">
        <x:v>0.70324147756421</x:v>
      </x:c>
      <x:c r="P521" s="23" t="n">
        <x:v>0.30756104732988</x:v>
      </x:c>
      <x:c r="Q521" s="23" t="n">
        <x:v>0.30756104732988</x:v>
      </x:c>
      <x:c r="R521" s="22" t="n">
        <x:v>0.36401180657621</x:v>
      </x:c>
      <x:c r="S521" s="22" t="n">
        <x:v>0.36401180657621</x:v>
      </x:c>
      <x:c r="T521" s="20" t="n">
        <x:v>1.4387485424061088</x:v>
      </x:c>
      <x:c r="U521" s="18" t="n">
        <x:f aca="0"/>
        <x:v>1.5242</x:v>
      </x:c>
      <x:c r="V521" s="18" t="n">
        <x:f aca="0"/>
        <x:v>1.3961</x:v>
      </x:c>
      <x:c r="W521" s="76" t="n">
        <x:f>'2080回测'!$O$13*G521/$G$4+'2080回测'!$O$14*H521/$H$4+'2080回测'!$O$15*I521/$I$4+'2080回测'!$O$16*J521/$J$4+'2080回测'!$O$17*K521/$K$4</x:f>
        <x:v>1.3013345765273145</x:v>
      </x:c>
    </x:row>
    <x:row r="522" ht="13.800000190734863" hidden="0">
      <x:c r="A522" s="15" t="n">
        <x:v>44616</x:v>
      </x:c>
      <x:c r="B522" s="21" t="n">
        <x:v>66.666666666667</x:v>
      </x:c>
      <x:c r="C522" s="21" t="n">
        <x:v>48.921679909194</x:v>
      </x:c>
      <x:c r="D522" s="21" t="n">
        <x:v>84.230769230769</x:v>
      </x:c>
      <x:c r="E522" s="21" t="n">
        <x:v>124.2578125</x:v>
      </x:c>
      <x:c r="F522" s="17" t="n">
        <x:v>1.81019232076657</x:v>
      </x:c>
      <x:c r="G522" s="18" t="n">
        <x:f aca="0"/>
        <x:v>1.4255</x:v>
      </x:c>
      <x:c r="H522" s="18" t="n">
        <x:f aca="0"/>
        <x:v>2.3647111111</x:v>
      </x:c>
      <x:c r="I522" s="18" t="n">
        <x:f aca="0"/>
        <x:v>2906</x:v>
      </x:c>
      <x:c r="J522" s="18" t="n">
        <x:f aca="0"/>
        <x:v>7.1330688695</x:v>
      </x:c>
      <x:c r="K522" s="18" t="n">
        <x:f aca="0"/>
        <x:v>2.4736258438</x:v>
      </x:c>
      <x:c r="L522" s="22" t="n">
        <x:v>0.36053388746803</x:v>
      </x:c>
      <x:c r="M522" s="22" t="n">
        <x:v>0.30431760924333</x:v>
      </x:c>
      <x:c r="N522" s="22" t="n">
        <x:v>0.64737598849748</x:v>
      </x:c>
      <x:c r="O522" s="22" t="n">
        <x:v>0.74051428098017</x:v>
      </x:c>
      <x:c r="P522" s="23" t="n">
        <x:v>0.33830710182605</x:v>
      </x:c>
      <x:c r="Q522" s="23" t="n">
        <x:v>0.33830710182605</x:v>
      </x:c>
      <x:c r="R522" s="22" t="n">
        <x:v>0.39031618470388</x:v>
      </x:c>
      <x:c r="S522" s="22" t="n">
        <x:v>0.39031618470388</x:v>
      </x:c>
      <x:c r="T522" s="20" t="n">
        <x:v>1.409045418634559</x:v>
      </x:c>
      <x:c r="U522" s="18" t="n">
        <x:f aca="0"/>
        <x:v>1.5244</x:v>
      </x:c>
      <x:c r="V522" s="18" t="n">
        <x:f aca="0"/>
        <x:v>1.4266</x:v>
      </x:c>
      <x:c r="W522" s="76" t="n">
        <x:f>'2080回测'!$O$13*G522/$G$4+'2080回测'!$O$14*H522/$H$4+'2080回测'!$O$15*I522/$I$4+'2080回测'!$O$16*J522/$J$4+'2080回测'!$O$17*K522/$K$4</x:f>
        <x:v>1.2804513870696363</x:v>
      </x:c>
    </x:row>
    <x:row r="523" ht="13.800000190734863" hidden="0">
      <x:c r="A523" s="15" t="n">
        <x:v>44617</x:v>
      </x:c>
      <x:c r="B523" s="21" t="n">
        <x:v>68.385512584408</x:v>
      </x:c>
      <x:c r="C523" s="21" t="n">
        <x:v>51.078320090806</x:v>
      </x:c>
      <x:c r="D523" s="21" t="n">
        <x:v>84.846153846154</x:v>
      </x:c>
      <x:c r="E523" s="21" t="n">
        <x:v>127.353515625</x:v>
      </x:c>
      <x:c r="F523" s="17" t="n">
        <x:v>1.82915875536592</x:v>
      </x:c>
      <x:c r="G523" s="18" t="n">
        <x:f aca="0"/>
        <x:v>1.4238</x:v>
      </x:c>
      <x:c r="H523" s="18" t="n">
        <x:f aca="0"/>
        <x:v>2.3647111111</x:v>
      </x:c>
      <x:c r="I523" s="18" t="n">
        <x:f aca="0"/>
        <x:v>2922.59</x:v>
      </x:c>
      <x:c r="J523" s="18" t="n">
        <x:f aca="0"/>
        <x:v>7.1580096698</x:v>
      </x:c>
      <x:c r="K523" s="18" t="n">
        <x:f aca="0"/>
        <x:v>2.474635487</x:v>
      </x:c>
      <x:c r="L523" s="22" t="n">
        <x:v>0.33527813299233</x:v>
      </x:c>
      <x:c r="M523" s="22" t="n">
        <x:v>0.27955868299887</x:v>
      </x:c>
      <x:c r="N523" s="22" t="n">
        <x:v>0.6170620656602</x:v>
      </x:c>
      <x:c r="O523" s="22" t="n">
        <x:v>0.71488399369745</x:v>
      </x:c>
      <x:c r="P523" s="23" t="n">
        <x:v>0.30861757061616</x:v>
      </x:c>
      <x:c r="Q523" s="23" t="n">
        <x:v>0.30861757061616</x:v>
      </x:c>
      <x:c r="R523" s="22" t="n">
        <x:v>0.35417266624765</x:v>
      </x:c>
      <x:c r="S523" s="22" t="n">
        <x:v>0.35417266624765</x:v>
      </x:c>
      <x:c r="T523" s="20" t="n">
        <x:v>1.4238196517842174</x:v>
      </x:c>
      <x:c r="U523" s="18" t="n">
        <x:f aca="0"/>
        <x:v>1.5251</x:v>
      </x:c>
      <x:c r="V523" s="18" t="n">
        <x:f aca="0"/>
        <x:v>1.4085</x:v>
      </x:c>
      <x:c r="W523" s="76" t="n">
        <x:f>'2080回测'!$O$13*G523/$G$4+'2080回测'!$O$14*H523/$H$4+'2080回测'!$O$15*I523/$I$4+'2080回测'!$O$16*J523/$J$4+'2080回测'!$O$17*K523/$K$4</x:f>
        <x:v>1.2816426729021086</x:v>
      </x:c>
    </x:row>
    <x:row r="524" ht="13.800000190734863" hidden="0">
      <x:c r="A524" s="15" t="n">
        <x:v>44620</x:v>
      </x:c>
      <x:c r="B524" s="21" t="n">
        <x:v>69.306322897483</x:v>
      </x:c>
      <x:c r="C524" s="21" t="n">
        <x:v>52.383654937571</x:v>
      </x:c>
      <x:c r="D524" s="21" t="n">
        <x:v>85.615384615385</x:v>
      </x:c>
      <x:c r="E524" s="21" t="n">
        <x:v>128.69140625</x:v>
      </x:c>
      <x:c r="F524" s="17" t="n">
        <x:v>1.8399919217511</x:v>
      </x:c>
      <x:c r="G524" s="18" t="n">
        <x:f aca="0"/>
        <x:v>1.4241</x:v>
      </x:c>
      <x:c r="H524" s="18" t="n">
        <x:f aca="0"/>
        <x:v>2.3658074074</x:v>
      </x:c>
      <x:c r="I524" s="18" t="n">
        <x:f aca="0"/>
        <x:v>2941.18</x:v>
      </x:c>
      <x:c r="J524" s="18" t="n">
        <x:f aca="0"/>
        <x:v>7.1704800699</x:v>
      </x:c>
      <x:c r="K524" s="18" t="n">
        <x:f aca="0"/>
        <x:v>2.4756451302</x:v>
      </x:c>
      <x:c r="L524" s="22" t="n">
        <x:v>0.34590792838875</x:v>
      </x:c>
      <x:c r="M524" s="22" t="n">
        <x:v>0.29424029189471</x:v>
      </x:c>
      <x:c r="N524" s="22" t="n">
        <x:v>0.63299784327822</x:v>
      </x:c>
      <x:c r="O524" s="22" t="n">
        <x:v>0.7343161069536</x:v>
      </x:c>
      <x:c r="P524" s="23" t="n">
        <x:v>0.32242027306107</x:v>
      </x:c>
      <x:c r="Q524" s="23" t="n">
        <x:v>0.32242027306107</x:v>
      </x:c>
      <x:c r="R524" s="22" t="n">
        <x:v>0.36912724881816</x:v>
      </x:c>
      <x:c r="S524" s="22" t="n">
        <x:v>0.36912724881816</x:v>
      </x:c>
      <x:c r="T524" s="20" t="n">
        <x:v>1.4303120245093348</x:v>
      </x:c>
      <x:c r="U524" s="18" t="n">
        <x:f aca="0"/>
        <x:v>1.5256</x:v>
      </x:c>
      <x:c r="V524" s="18" t="n">
        <x:f aca="0"/>
        <x:v>1.3976</x:v>
      </x:c>
      <x:c r="W524" s="76" t="n">
        <x:f>'2080回测'!$O$13*G524/$G$4+'2080回测'!$O$14*H524/$H$4+'2080回测'!$O$15*I524/$I$4+'2080回测'!$O$16*J524/$J$4+'2080回测'!$O$17*K524/$K$4</x:f>
        <x:v>1.2834367606387367</x:v>
      </x:c>
    </x:row>
    <x:row r="525" ht="13.800000190734863" hidden="0">
      <x:c r="A525" s="15" t="n">
        <x:v>44621</x:v>
      </x:c>
      <x:c r="B525" s="21" t="n">
        <x:v>69.613259668508</x:v>
      </x:c>
      <x:c r="C525" s="21" t="n">
        <x:v>53.121452894438</x:v>
      </x:c>
      <x:c r="D525" s="21" t="n">
        <x:v>94</x:v>
      </x:c>
      <x:c r="E525" s="21" t="n">
        <x:v>126.103515625</x:v>
      </x:c>
      <x:c r="F525" s="17" t="n">
        <x:v>1.85709557046987</x:v>
      </x:c>
      <x:c r="G525" s="18" t="n">
        <x:f aca="0"/>
        <x:v>1.4375</x:v>
      </x:c>
      <x:c r="H525" s="18" t="n">
        <x:f aca="0"/>
        <x:v>2.3844444444</x:v>
      </x:c>
      <x:c r="I525" s="18" t="n">
        <x:f aca="0"/>
        <x:v>2943.92</x:v>
      </x:c>
      <x:c r="J525" s="18" t="n">
        <x:f aca="0"/>
        <x:v>7.1954208701</x:v>
      </x:c>
      <x:c r="K525" s="18" t="n">
        <x:f aca="0"/>
        <x:v>2.489780135</x:v>
      </x:c>
      <x:c r="L525" s="22" t="n">
        <x:v>0.3503037084399</x:v>
      </x:c>
      <x:c r="M525" s="22" t="n">
        <x:v>0.2973677352098</x:v>
      </x:c>
      <x:c r="N525" s="22" t="n">
        <x:v>0.64006709801102</x:v>
      </x:c>
      <x:c r="O525" s="22" t="n">
        <x:v>0.74620990039348</x:v>
      </x:c>
      <x:c r="P525" s="23" t="n">
        <x:v>0.33281599013334</x:v>
      </x:c>
      <x:c r="Q525" s="23" t="n">
        <x:v>0.33281599013334</x:v>
      </x:c>
      <x:c r="R525" s="22" t="n">
        <x:v>0.3714578868769</x:v>
      </x:c>
      <x:c r="S525" s="22" t="n">
        <x:v>0.3714578868769</x:v>
      </x:c>
      <x:c r="T525" s="20" t="n">
        <x:v>1.4371321844232887</x:v>
      </x:c>
      <x:c r="U525" s="18" t="n">
        <x:f aca="0"/>
        <x:v>1.5243</x:v>
      </x:c>
      <x:c r="V525" s="18" t="n">
        <x:f aca="0"/>
        <x:v>1.4017</x:v>
      </x:c>
      <x:c r="W525" s="76" t="n">
        <x:f>'2080回测'!$O$13*G525/$G$4+'2080回测'!$O$14*H525/$H$4+'2080回测'!$O$15*I525/$I$4+'2080回测'!$O$16*J525/$J$4+'2080回测'!$O$17*K525/$K$4</x:f>
        <x:v>1.2917959853166</x:v>
      </x:c>
    </x:row>
    <x:row r="526" ht="13.800000190734863" hidden="0">
      <x:c r="A526" s="15" t="n">
        <x:v>44622</x:v>
      </x:c>
      <x:c r="B526" s="21" t="n">
        <x:v>68.262737875998</x:v>
      </x:c>
      <x:c r="C526" s="21" t="n">
        <x:v>51.191827468785</x:v>
      </x:c>
      <x:c r="D526" s="21" t="n">
        <x:v>92.769230769231</x:v>
      </x:c>
      <x:c r="E526" s="21" t="n">
        <x:v>121.58203125</x:v>
      </x:c>
      <x:c r="F526" s="17" t="n">
        <x:v>1.83451456841004</x:v>
      </x:c>
      <x:c r="G526" s="18" t="n">
        <x:f aca="0"/>
        <x:v>1.4489</x:v>
      </x:c>
      <x:c r="H526" s="18" t="n">
        <x:f aca="0"/>
        <x:v>2.3997925926</x:v>
      </x:c>
      <x:c r="I526" s="18" t="n">
        <x:f aca="0"/>
        <x:v>2901.79</x:v>
      </x:c>
      <x:c r="J526" s="18" t="n">
        <x:f aca="0"/>
        <x:v>7.1954208701</x:v>
      </x:c>
      <x:c r="K526" s="18" t="n">
        <x:f aca="0"/>
        <x:v>2.5008862102</x:v>
      </x:c>
      <x:c r="L526" s="22" t="n">
        <x:v>0.36125319693095</x:v>
      </x:c>
      <x:c r="M526" s="22" t="n">
        <x:v>0.30440448266875</x:v>
      </x:c>
      <x:c r="N526" s="22" t="n">
        <x:v>0.64605799185238</x:v>
      </x:c>
      <x:c r="O526" s="22" t="n">
        <x:v>0.74889019189571</x:v>
      </x:c>
      <x:c r="P526" s="23" t="n">
        <x:v>0.33454269087322</x:v>
      </x:c>
      <x:c r="Q526" s="23" t="n">
        <x:v>0.33454269087322</x:v>
      </x:c>
      <x:c r="R526" s="22" t="n">
        <x:v>0.38368311514604</x:v>
      </x:c>
      <x:c r="S526" s="22" t="n">
        <x:v>0.38368311514604</x:v>
      </x:c>
      <x:c r="T526" s="20" t="n">
        <x:v>1.4346156063261062</x:v>
      </x:c>
      <x:c r="U526" s="18" t="n">
        <x:f aca="0"/>
        <x:v>1.5235</x:v>
      </x:c>
      <x:c r="V526" s="18" t="n">
        <x:f aca="0"/>
        <x:v>1.4249</x:v>
      </x:c>
      <x:c r="W526" s="76" t="n">
        <x:f>'2080回测'!$O$13*G526/$G$4+'2080回测'!$O$14*H526/$H$4+'2080回测'!$O$15*I526/$I$4+'2080回测'!$O$16*J526/$J$4+'2080回测'!$O$17*K526/$K$4</x:f>
        <x:v>1.2954335935886134</x:v>
      </x:c>
    </x:row>
    <x:row r="527" ht="13.800000190734863" hidden="0">
      <x:c r="A527" s="15" t="n">
        <x:v>44623</x:v>
      </x:c>
      <x:c r="B527" s="21" t="n">
        <x:v>65.316144874156</x:v>
      </x:c>
      <x:c r="C527" s="21" t="n">
        <x:v>48.070374574347</x:v>
      </x:c>
      <x:c r="D527" s="21" t="n">
        <x:v>91.076923076923</x:v>
      </x:c>
      <x:c r="E527" s="21" t="n">
        <x:v>116.005859375</x:v>
      </x:c>
      <x:c r="F527" s="17" t="n">
        <x:v>1.80117325475107</x:v>
      </x:c>
      <x:c r="G527" s="18" t="n">
        <x:f aca="0"/>
        <x:v>1.4687</x:v>
      </x:c>
      <x:c r="H527" s="18" t="n">
        <x:f aca="0"/>
        <x:v>2.4228148148</x:v>
      </x:c>
      <x:c r="I527" s="18" t="n">
        <x:f aca="0"/>
        <x:v>2942.41</x:v>
      </x:c>
      <x:c r="J527" s="18" t="n">
        <x:f aca="0"/>
        <x:v>7.2016560702</x:v>
      </x:c>
      <x:c r="K527" s="18" t="n">
        <x:f aca="0"/>
        <x:v>2.5069440694</x:v>
      </x:c>
      <x:c r="L527" s="22" t="n">
        <x:v>0.34990409207161</x:v>
      </x:c>
      <x:c r="M527" s="22" t="n">
        <x:v>0.29397967161845</x:v>
      </x:c>
      <x:c r="N527" s="22" t="n">
        <x:v>0.64222381979391</x:v>
      </x:c>
      <x:c r="O527" s="22" t="n">
        <x:v>0.74260825868976</x:v>
      </x:c>
      <x:c r="P527" s="23" t="n">
        <x:v>0.33182409732437</x:v>
      </x:c>
      <x:c r="Q527" s="23" t="n">
        <x:v>0.33182409732437</x:v>
      </x:c>
      <x:c r="R527" s="22" t="n">
        <x:v>0.39228040689319</x:v>
      </x:c>
      <x:c r="S527" s="22" t="n">
        <x:v>0.39228040689319</x:v>
      </x:c>
      <x:c r="T527" s="20" t="n">
        <x:v>1.426112957796605</x:v>
      </x:c>
      <x:c r="U527" s="18" t="n">
        <x:f aca="0"/>
        <x:v>1.522</x:v>
      </x:c>
      <x:c r="V527" s="18" t="n">
        <x:f aca="0"/>
        <x:v>1.4158</x:v>
      </x:c>
      <x:c r="W527" s="76" t="n">
        <x:f>'2080回测'!$O$13*G527/$G$4+'2080回测'!$O$14*H527/$H$4+'2080回测'!$O$15*I527/$I$4+'2080回测'!$O$16*J527/$J$4+'2080回测'!$O$17*K527/$K$4</x:f>
        <x:v>1.3077730787892143</x:v>
      </x:c>
    </x:row>
    <x:row r="528" ht="13.800000190734863" hidden="0">
      <x:c r="A528" s="15" t="n">
        <x:v>44624</x:v>
      </x:c>
      <x:c r="B528" s="21" t="n">
        <x:v>62.860650705955</x:v>
      </x:c>
      <x:c r="C528" s="21" t="n">
        <x:v>46.651532349603</x:v>
      </x:c>
      <x:c r="D528" s="21" t="n">
        <x:v>92.538461538462</x:v>
      </x:c>
      <x:c r="E528" s="21" t="n">
        <x:v>113.125</x:v>
      </x:c>
      <x:c r="F528" s="17" t="n">
        <x:v>1.78793911148505</x:v>
      </x:c>
      <x:c r="G528" s="18" t="n">
        <x:f aca="0"/>
        <x:v>1.4575</x:v>
      </x:c>
      <x:c r="H528" s="18" t="n">
        <x:f aca="0"/>
        <x:v>2.4118518519</x:v>
      </x:c>
      <x:c r="I528" s="18" t="n">
        <x:f aca="0"/>
        <x:v>2908.93</x:v>
      </x:c>
      <x:c r="J528" s="18" t="n">
        <x:f aca="0"/>
        <x:v>7.1642448698</x:v>
      </x:c>
      <x:c r="K528" s="18" t="n">
        <x:f aca="0"/>
        <x:v>2.504924783</x:v>
      </x:c>
      <x:c r="L528" s="22" t="n">
        <x:v>0.3426310741688</x:v>
      </x:c>
      <x:c r="M528" s="22" t="n">
        <x:v>0.28477108852402</x:v>
      </x:c>
      <x:c r="N528" s="22" t="n">
        <x:v>0.64090582314881</x:v>
      </x:c>
      <x:c r="O528" s="22" t="n">
        <x:v>0.73046318794325</x:v>
      </x:c>
      <x:c r="P528" s="23" t="n">
        <x:v>0.31894556759408</x:v>
      </x:c>
      <x:c r="Q528" s="23" t="n">
        <x:v>0.31894556759408</x:v>
      </x:c>
      <x:c r="R528" s="22" t="n">
        <x:v>0.3861206766999</x:v>
      </x:c>
      <x:c r="S528" s="22" t="n">
        <x:v>0.3861206766999</x:v>
      </x:c>
      <x:c r="T528" s="20" t="n">
        <x:v>1.4097350503712662</x:v>
      </x:c>
      <x:c r="U528" s="18" t="n">
        <x:f aca="0"/>
        <x:v>1.5221</x:v>
      </x:c>
      <x:c r="V528" s="18" t="n">
        <x:f aca="0"/>
        <x:v>1.423</x:v>
      </x:c>
      <x:c r="W528" s="76" t="n">
        <x:f>'2080回测'!$O$13*G528/$G$4+'2080回测'!$O$14*H528/$H$4+'2080回测'!$O$15*I528/$I$4+'2080回测'!$O$16*J528/$J$4+'2080回测'!$O$17*K528/$K$4</x:f>
        <x:v>1.29984700930397</x:v>
      </x:c>
    </x:row>
    <x:row r="529" ht="13.800000190734863" hidden="0">
      <x:c r="A529" s="15" t="n">
        <x:v>44627</x:v>
      </x:c>
      <x:c r="B529" s="21" t="n">
        <x:v>58.686310620012</x:v>
      </x:c>
      <x:c r="C529" s="21" t="n">
        <x:v>41.940976163451</x:v>
      </x:c>
      <x:c r="D529" s="21" t="n">
        <x:v>87.846153846154</x:v>
      </x:c>
      <x:c r="E529" s="21" t="n">
        <x:v>104.462890625</x:v>
      </x:c>
      <x:c r="F529" s="17" t="n">
        <x:v>1.73234082813654</x:v>
      </x:c>
      <x:c r="G529" s="18" t="n">
        <x:f aca="0"/>
        <x:v>1.4454</x:v>
      </x:c>
      <x:c r="H529" s="18" t="n">
        <x:f aca="0"/>
        <x:v>2.3877333333</x:v>
      </x:c>
      <x:c r="I529" s="18" t="n">
        <x:f aca="0"/>
        <x:v>2857.33</x:v>
      </x:c>
      <x:c r="J529" s="18" t="n">
        <x:f aca="0"/>
        <x:v>7.0395408686</x:v>
      </x:c>
      <x:c r="K529" s="18" t="n">
        <x:f aca="0"/>
        <x:v>2.4907897782</x:v>
      </x:c>
      <x:c r="L529" s="22" t="n">
        <x:v>0.32888427109974</x:v>
      </x:c>
      <x:c r="M529" s="22" t="n">
        <x:v>0.27156632786031</x:v>
      </x:c>
      <x:c r="N529" s="22" t="n">
        <x:v>0.62437095614666</x:v>
      </x:c>
      <x:c r="O529" s="22" t="n">
        <x:v>0.71856939450338</x:v>
      </x:c>
      <x:c r="P529" s="23" t="n">
        <x:v>0.30079388787528</x:v>
      </x:c>
      <x:c r="Q529" s="23" t="n">
        <x:v>0.30079388787528</x:v>
      </x:c>
      <x:c r="R529" s="22" t="n">
        <x:v>0.36645083880474</x:v>
      </x:c>
      <x:c r="S529" s="22" t="n">
        <x:v>0.36645083880474</x:v>
      </x:c>
      <x:c r="T529" s="20" t="n">
        <x:v>1.37977219684275</x:v>
      </x:c>
      <x:c r="U529" s="18" t="n">
        <x:f aca="0"/>
        <x:v>1.5223</x:v>
      </x:c>
      <x:c r="V529" s="18" t="n">
        <x:f aca="0"/>
        <x:v>1.45</x:v>
      </x:c>
      <x:c r="W529" s="76" t="n">
        <x:f>'2080回测'!$O$13*G529/$G$4+'2080回测'!$O$14*H529/$H$4+'2080回测'!$O$15*I529/$I$4+'2080回测'!$O$16*J529/$J$4+'2080回测'!$O$17*K529/$K$4</x:f>
        <x:v>1.285755185580011</x:v>
      </x:c>
    </x:row>
    <x:row r="530" ht="13.800000190734863" hidden="0">
      <x:c r="A530" s="15" t="n">
        <x:v>44628</x:v>
      </x:c>
      <x:c r="B530" s="21" t="n">
        <x:v>56.537753222836</x:v>
      </x:c>
      <x:c r="C530" s="21" t="n">
        <x:v>40.692395005675</x:v>
      </x:c>
      <x:c r="D530" s="21" t="n">
        <x:v>81.461538461538</x:v>
      </x:c>
      <x:c r="E530" s="21" t="n">
        <x:v>100.78125</x:v>
      </x:c>
      <x:c r="F530" s="17" t="n">
        <x:v>1.69868234172512</x:v>
      </x:c>
      <x:c r="G530" s="18" t="n">
        <x:f aca="0"/>
        <x:v>1.4019</x:v>
      </x:c>
      <x:c r="H530" s="18" t="n">
        <x:f aca="0"/>
        <x:v>2.3098962963</x:v>
      </x:c>
      <x:c r="I530" s="18" t="n">
        <x:f aca="0"/>
        <x:v>2810.78</x:v>
      </x:c>
      <x:c r="J530" s="18" t="n">
        <x:f aca="0"/>
        <x:v>6.9023664673</x:v>
      </x:c>
      <x:c r="K530" s="18" t="n">
        <x:f aca="0"/>
        <x:v>2.4352594021</x:v>
      </x:c>
      <x:c r="L530" s="22" t="n">
        <x:v>0.2943574168798</x:v>
      </x:c>
      <x:c r="M530" s="22" t="n">
        <x:v>0.23342889410129</x:v>
      </x:c>
      <x:c r="N530" s="22" t="n">
        <x:v>0.58914450035945</x:v>
      </x:c>
      <x:c r="O530" s="22" t="n">
        <x:v>0.67920261337782</x:v>
      </x:c>
      <x:c r="P530" s="23" t="n">
        <x:v>0.27280215511566</x:v>
      </x:c>
      <x:c r="Q530" s="23" t="n">
        <x:v>0.27280215511566</x:v>
      </x:c>
      <x:c r="R530" s="22" t="n">
        <x:v>0.34821991989616</x:v>
      </x:c>
      <x:c r="S530" s="22" t="n">
        <x:v>0.34821991989616</x:v>
      </x:c>
      <x:c r="T530" s="20" t="n">
        <x:v>1.3386595127260088</x:v>
      </x:c>
      <x:c r="U530" s="18" t="n">
        <x:f aca="0"/>
        <x:v>1.5221</x:v>
      </x:c>
      <x:c r="V530" s="18" t="n">
        <x:f aca="0"/>
        <x:v>1.4789</x:v>
      </x:c>
      <x:c r="W530" s="76" t="n">
        <x:f>'2080回测'!$O$13*G530/$G$4+'2080回测'!$O$14*H530/$H$4+'2080回测'!$O$15*I530/$I$4+'2080回测'!$O$16*J530/$J$4+'2080回测'!$O$17*K530/$K$4</x:f>
        <x:v>1.251569641596191</x:v>
      </x:c>
    </x:row>
    <x:row r="531" ht="13.800000190734863" hidden="0">
      <x:c r="A531" s="15" t="n">
        <x:v>44629</x:v>
      </x:c>
      <x:c r="B531" s="21" t="n">
        <x:v>57.028852056476</x:v>
      </x:c>
      <x:c r="C531" s="21" t="n">
        <x:v>40.976163450624</x:v>
      </x:c>
      <x:c r="D531" s="21" t="n">
        <x:v>81.461538461538</x:v>
      </x:c>
      <x:c r="E531" s="21" t="n">
        <x:v>103.603515625</x:v>
      </x:c>
      <x:c r="F531" s="17" t="n">
        <x:v>1.7076751739841</x:v>
      </x:c>
      <x:c r="G531" s="18" t="n">
        <x:f aca="0"/>
        <x:v>1.3889</x:v>
      </x:c>
      <x:c r="H531" s="18" t="n">
        <x:f aca="0"/>
        <x:v>2.2824888889</x:v>
      </x:c>
      <x:c r="I531" s="18" t="n">
        <x:f aca="0"/>
        <x:v>2802.67</x:v>
      </x:c>
      <x:c r="J531" s="18" t="n">
        <x:f aca="0"/>
        <x:v>6.8337792666</x:v>
      </x:c>
      <x:c r="K531" s="18" t="n">
        <x:f aca="0"/>
        <x:v>2.4231436837</x:v>
      </x:c>
      <x:c r="L531" s="22" t="n">
        <x:v>0.26918158567775</x:v>
      </x:c>
      <x:c r="M531" s="22" t="n">
        <x:v>0.2080618538789</x:v>
      </x:c>
      <x:c r="N531" s="22" t="n">
        <x:v>0.53450754852624</x:v>
      </x:c>
      <x:c r="O531" s="22" t="n">
        <x:v>0.62333528772782</x:v>
      </x:c>
      <x:c r="P531" s="23" t="n">
        <x:v>0.23426970883772</x:v>
      </x:c>
      <x:c r="Q531" s="23" t="n">
        <x:v>0.23426970883772</x:v>
      </x:c>
      <x:c r="R531" s="22" t="n">
        <x:v>0.30282520416096</x:v>
      </x:c>
      <x:c r="S531" s="22" t="n">
        <x:v>0.30282520416096</x:v>
      </x:c>
      <x:c r="T531" s="20" t="n">
        <x:v>1.3234127251249075</x:v>
      </x:c>
      <x:c r="U531" s="18" t="n">
        <x:f aca="0"/>
        <x:v>1.5209</x:v>
      </x:c>
      <x:c r="V531" s="18" t="n">
        <x:f aca="0"/>
        <x:v>1.4982</x:v>
      </x:c>
      <x:c r="W531" s="76" t="n">
        <x:f>'2080回测'!$O$13*G531/$G$4+'2080回测'!$O$14*H531/$H$4+'2080回测'!$O$15*I531/$I$4+'2080回测'!$O$16*J531/$J$4+'2080回测'!$O$17*K531/$K$4</x:f>
        <x:v>1.240823041442939</x:v>
      </x:c>
    </x:row>
    <x:row r="532" ht="13.800000190734863" hidden="0">
      <x:c r="A532" s="15" t="n">
        <x:v>44630</x:v>
      </x:c>
      <x:c r="B532" s="21" t="n">
        <x:v>59.914057704113</x:v>
      </x:c>
      <x:c r="C532" s="21" t="n">
        <x:v>42.395005675369</x:v>
      </x:c>
      <x:c r="D532" s="21" t="n">
        <x:v>80.769230769231</x:v>
      </x:c>
      <x:c r="E532" s="21" t="n">
        <x:v>109.296875</x:v>
      </x:c>
      <x:c r="F532" s="17" t="n">
        <x:v>1.73093792287178</x:v>
      </x:c>
      <x:c r="G532" s="18" t="n">
        <x:f aca="0"/>
        <x:v>1.4001</x:v>
      </x:c>
      <x:c r="H532" s="18" t="n">
        <x:f aca="0"/>
        <x:v>2.3088</x:v>
      </x:c>
      <x:c r="I532" s="18" t="n">
        <x:f aca="0"/>
        <x:v>2859.34</x:v>
      </x:c>
      <x:c r="J532" s="18" t="n">
        <x:f aca="0"/>
        <x:v>6.877425667</x:v>
      </x:c>
      <x:c r="K532" s="18" t="n">
        <x:f aca="0"/>
        <x:v>2.4392979749</x:v>
      </x:c>
      <x:c r="L532" s="22" t="n">
        <x:v>0.25807225063939</x:v>
      </x:c>
      <x:c r="M532" s="22" t="n">
        <x:v>0.1998957518895</x:v>
      </x:c>
      <x:c r="N532" s="22" t="n">
        <x:v>0.50694943685598</x:v>
      </x:c>
      <x:c r="O532" s="22" t="n">
        <x:v>0.60281430614293</x:v>
      </x:c>
      <x:c r="P532" s="23" t="n">
        <x:v>0.2207650466595</x:v>
      </x:c>
      <x:c r="Q532" s="23" t="n">
        <x:v>0.2207650466595</x:v>
      </x:c>
      <x:c r="R532" s="22" t="n">
        <x:v>0.28901998107623</x:v>
      </x:c>
      <x:c r="S532" s="22" t="n">
        <x:v>0.28901998107623</x:v>
      </x:c>
      <x:c r="T532" s="20" t="n">
        <x:v>1.3503781932899188</x:v>
      </x:c>
      <x:c r="U532" s="18" t="n">
        <x:f aca="0"/>
        <x:v>1.5201</x:v>
      </x:c>
      <x:c r="V532" s="18" t="n">
        <x:f aca="0"/>
        <x:v>1.4528</x:v>
      </x:c>
      <x:c r="W532" s="76" t="n">
        <x:f>'2080回测'!$O$13*G532/$G$4+'2080回测'!$O$14*H532/$H$4+'2080回测'!$O$15*I532/$I$4+'2080回测'!$O$16*J532/$J$4+'2080回测'!$O$17*K532/$K$4</x:f>
        <x:v>1.2538375382886073</x:v>
      </x:c>
    </x:row>
    <x:row r="533" ht="13.800000190734863" hidden="0">
      <x:c r="A533" s="15" t="n">
        <x:v>44631</x:v>
      </x:c>
      <x:c r="B533" s="21" t="n">
        <x:v>58.870472682627</x:v>
      </x:c>
      <x:c r="C533" s="21" t="n">
        <x:v>42.962542565267</x:v>
      </x:c>
      <x:c r="D533" s="21" t="n">
        <x:v>86.846153846154</x:v>
      </x:c>
      <x:c r="E533" s="21" t="n">
        <x:v>107.734375</x:v>
      </x:c>
      <x:c r="F533" s="17" t="n">
        <x:v>1.74103386023512</x:v>
      </x:c>
      <x:c r="G533" s="18" t="n">
        <x:f aca="0"/>
        <x:v>1.4072</x:v>
      </x:c>
      <x:c r="H533" s="18" t="n">
        <x:f aca="0"/>
        <x:v>2.3230518519</x:v>
      </x:c>
      <x:c r="I533" s="18" t="n">
        <x:f aca="0"/>
        <x:v>2788.88</x:v>
      </x:c>
      <x:c r="J533" s="18" t="n">
        <x:f aca="0"/>
        <x:v>6.9148368674</x:v>
      </x:c>
      <x:c r="K533" s="18" t="n">
        <x:f aca="0"/>
        <x:v>2.4463654773</x:v>
      </x:c>
      <x:c r="L533" s="22" t="n">
        <x:v>0.27813299232737</x:v>
      </x:c>
      <x:c r="M533" s="22" t="n">
        <x:v>0.22508904526105</x:v>
      </x:c>
      <x:c r="N533" s="22" t="n">
        <x:v>0.5365444524323</x:v>
      </x:c>
      <x:c r="O533" s="22" t="n">
        <x:v>0.63749057715887</x:v>
      </x:c>
      <x:c r="P533" s="23" t="n">
        <x:v>0.24887357412827</x:v>
      </x:c>
      <x:c r="Q533" s="23" t="n">
        <x:v>0.24887357412827</x:v>
      </x:c>
      <x:c r="R533" s="22" t="n">
        <x:v>0.31401066544161</x:v>
      </x:c>
      <x:c r="S533" s="22" t="n">
        <x:v>0.31401066544161</x:v>
      </x:c>
      <x:c r="T533" s="20" t="n">
        <x:v>1.3571390887568675</x:v>
      </x:c>
      <x:c r="U533" s="18" t="n">
        <x:f aca="0"/>
        <x:v>1.5217</x:v>
      </x:c>
      <x:c r="V533" s="18" t="n">
        <x:f aca="0"/>
        <x:v>1.458</x:v>
      </x:c>
      <x:c r="W533" s="76" t="n">
        <x:f>'2080回测'!$O$13*G533/$G$4+'2080回测'!$O$14*H533/$H$4+'2080回测'!$O$15*I533/$I$4+'2080回测'!$O$16*J533/$J$4+'2080回测'!$O$17*K533/$K$4</x:f>
        <x:v>1.2547461751372075</x:v>
      </x:c>
    </x:row>
    <x:row r="534" ht="13.800000190734863" hidden="0">
      <x:c r="A534" s="15" t="n">
        <x:v>44634</x:v>
      </x:c>
      <x:c r="B534" s="21" t="n">
        <x:v>54.75751995089</x:v>
      </x:c>
      <x:c r="C534" s="21" t="n">
        <x:v>37.911464245176</x:v>
      </x:c>
      <x:c r="D534" s="21" t="n">
        <x:v>77.153846153846</x:v>
      </x:c>
      <x:c r="E534" s="21" t="n">
        <x:v>102.44140625</x:v>
      </x:c>
      <x:c r="F534" s="17" t="n">
        <x:v>1.68066059149978</x:v>
      </x:c>
      <x:c r="G534" s="18" t="n">
        <x:f aca="0"/>
        <x:v>1.3816</x:v>
      </x:c>
      <x:c r="H534" s="18" t="n">
        <x:f aca="0"/>
        <x:v>2.2759111111</x:v>
      </x:c>
      <x:c r="I534" s="18" t="n">
        <x:f aca="0"/>
        <x:v>2649.54</x:v>
      </x:c>
      <x:c r="J534" s="18" t="n">
        <x:f aca="0"/>
        <x:v>6.771427266</x:v>
      </x:c>
      <x:c r="K534" s="18" t="n">
        <x:f aca="0"/>
        <x:v>2.4009315333</x:v>
      </x:c>
      <x:c r="L534" s="22" t="n">
        <x:v>0.28132992327366</x:v>
      </x:c>
      <x:c r="M534" s="22" t="n">
        <x:v>0.22517591868647</x:v>
      </x:c>
      <x:c r="N534" s="22" t="n">
        <x:v>0.54900551162233</x:v>
      </x:c>
      <x:c r="O534" s="22" t="n">
        <x:v>0.6444425831825</x:v>
      </x:c>
      <x:c r="P534" s="23" t="n">
        <x:v>0.25574576259922</x:v>
      </x:c>
      <x:c r="Q534" s="23" t="n">
        <x:v>0.25574576259922</x:v>
      </x:c>
      <x:c r="R534" s="22" t="n">
        <x:v>0.32283362404577</x:v>
      </x:c>
      <x:c r="S534" s="22" t="n">
        <x:v>0.32283362404577</x:v>
      </x:c>
      <x:c r="T534" s="20" t="n">
        <x:v>1.3211283988862275</x:v>
      </x:c>
      <x:c r="U534" s="18" t="n">
        <x:f aca="0"/>
        <x:v>1.5243</x:v>
      </x:c>
      <x:c r="V534" s="18" t="n">
        <x:f aca="0"/>
        <x:v>1.4475</x:v>
      </x:c>
      <x:c r="W534" s="76" t="n">
        <x:f>'2080回测'!$O$13*G534/$G$4+'2080回测'!$O$14*H534/$H$4+'2080回测'!$O$15*I534/$I$4+'2080回测'!$O$16*J534/$J$4+'2080回测'!$O$17*K534/$K$4</x:f>
        <x:v>1.2249452424553298</x:v>
      </x:c>
    </x:row>
    <x:row r="535" ht="13.800000190734863" hidden="0">
      <x:c r="A535" s="15" t="n">
        <x:v>44635</x:v>
      </x:c>
      <x:c r="B535" s="21" t="n">
        <x:v>50.276243093923</x:v>
      </x:c>
      <x:c r="C535" s="21" t="n">
        <x:v>34.392735527809</x:v>
      </x:c>
      <x:c r="D535" s="21" t="n">
        <x:v>71</x:v>
      </x:c>
      <x:c r="E535" s="21" t="n">
        <x:v>99.51171875</x:v>
      </x:c>
      <x:c r="F535" s="17" t="n">
        <x:v>1.63795174342933</x:v>
      </x:c>
      <x:c r="G535" s="18" t="n">
        <x:f aca="0"/>
        <x:v>1.3068</x:v>
      </x:c>
      <x:c r="H535" s="18" t="n">
        <x:f aca="0"/>
        <x:v>2.1432592593</x:v>
      </x:c>
      <x:c r="I535" s="18" t="n">
        <x:f aca="0"/>
        <x:v>2460.62</x:v>
      </x:c>
      <x:c r="J535" s="18" t="n">
        <x:f aca="0"/>
        <x:v>6.4846080632</x:v>
      </x:c>
      <x:c r="K535" s="18" t="n">
        <x:f aca="0"/>
        <x:v>2.2959286403</x:v>
      </x:c>
      <x:c r="L535" s="22" t="n">
        <x:v>0.24760230179028</x:v>
      </x:c>
      <x:c r="M535" s="22" t="n">
        <x:v>0.18964468769004</x:v>
      </x:c>
      <x:c r="N535" s="22" t="n">
        <x:v>0.51413850946561</x:v>
      </x:c>
      <x:c r="O535" s="22" t="n">
        <x:v>0.60398693365105</x:v>
      </x:c>
      <x:c r="P535" s="23" t="n">
        <x:v>0.22158332813906</x:v>
      </x:c>
      <x:c r="Q535" s="23" t="n">
        <x:v>0.22158332813906</x:v>
      </x:c>
      <x:c r="R535" s="22" t="n">
        <x:v>0.28524405110736</x:v>
      </x:c>
      <x:c r="S535" s="22" t="n">
        <x:v>0.28524405110736</x:v>
      </x:c>
      <x:c r="T535" s="20" t="n">
        <x:v>1.2585016804825488</x:v>
      </x:c>
      <x:c r="U535" s="18" t="n">
        <x:f aca="0"/>
        <x:v>1.5219</x:v>
      </x:c>
      <x:c r="V535" s="18" t="n">
        <x:f aca="0"/>
        <x:v>1.4225</x:v>
      </x:c>
      <x:c r="W535" s="76" t="n">
        <x:f>'2080回测'!$O$13*G535/$G$4+'2080回测'!$O$14*H535/$H$4+'2080回测'!$O$15*I535/$I$4+'2080回测'!$O$16*J535/$J$4+'2080回测'!$O$17*K535/$K$4</x:f>
        <x:v>1.1575507894455235</x:v>
      </x:c>
    </x:row>
    <x:row r="536" ht="13.800000190734863" hidden="0">
      <x:c r="A536" s="15" t="n">
        <x:v>44636</x:v>
      </x:c>
      <x:c r="B536" s="21" t="n">
        <x:v>55.00306936771</x:v>
      </x:c>
      <x:c r="C536" s="21" t="n">
        <x:v>40.408626560726</x:v>
      </x:c>
      <x:c r="D536" s="21" t="n">
        <x:v>76.846153846154</x:v>
      </x:c>
      <x:c r="E536" s="21" t="n">
        <x:v>111.015625</x:v>
      </x:c>
      <x:c r="F536" s="17" t="n">
        <x:v>1.70818368693648</x:v>
      </x:c>
      <x:c r="G536" s="18" t="n">
        <x:f aca="0"/>
        <x:v>1.3372</x:v>
      </x:c>
      <x:c r="H536" s="18" t="n">
        <x:f aca="0"/>
        <x:v>2.1925925926</x:v>
      </x:c>
      <x:c r="I536" s="18" t="n">
        <x:f aca="0"/>
        <x:v>2591.83</x:v>
      </x:c>
      <x:c r="J536" s="18" t="n">
        <x:f aca="0"/>
        <x:v>6.6404880647</x:v>
      </x:c>
      <x:c r="K536" s="18" t="n">
        <x:f aca="0"/>
        <x:v>2.329246866</x:v>
      </x:c>
      <x:c r="L536" s="22" t="n">
        <x:v>0.19541240409207</x:v>
      </x:c>
      <x:c r="M536" s="22" t="n">
        <x:v>0.1432542785162</x:v>
      </x:c>
      <x:c r="N536" s="22" t="n">
        <x:v>0.42858854541098</x:v>
      </x:c>
      <x:c r="O536" s="22" t="n">
        <x:v>0.5292738086147</x:v>
      </x:c>
      <x:c r="P536" s="23" t="n">
        <x:v>0.16282420097025</x:v>
      </x:c>
      <x:c r="Q536" s="23" t="n">
        <x:v>0.16282420097025</x:v>
      </x:c>
      <x:c r="R536" s="22" t="n">
        <x:v>0.22291800264297</x:v>
      </x:c>
      <x:c r="S536" s="22" t="n">
        <x:v>0.22291800264297</x:v>
      </x:c>
      <x:c r="T536" s="20" t="n">
        <x:v>1.30130672263056</x:v>
      </x:c>
      <x:c r="U536" s="18" t="n">
        <x:f aca="0"/>
        <x:v>1.5221</x:v>
      </x:c>
      <x:c r="V536" s="18" t="n">
        <x:f aca="0"/>
        <x:v>1.413</x:v>
      </x:c>
      <x:c r="W536" s="76" t="n">
        <x:f>'2080回测'!$O$13*G536/$G$4+'2080回测'!$O$14*H536/$H$4+'2080回测'!$O$15*I536/$I$4+'2080回测'!$O$16*J536/$J$4+'2080回测'!$O$17*K536/$K$4</x:f>
        <x:v>1.1878940961614237</x:v>
      </x:c>
    </x:row>
    <x:row r="537" ht="13.800000190734863" hidden="0">
      <x:c r="A537" s="15" t="n">
        <x:v>44637</x:v>
      </x:c>
      <x:c r="B537" s="21" t="n">
        <x:v>57.335788827502</x:v>
      </x:c>
      <x:c r="C537" s="21" t="n">
        <x:v>42.451759364359</x:v>
      </x:c>
      <x:c r="D537" s="21" t="n">
        <x:v>82.769230769231</x:v>
      </x:c>
      <x:c r="E537" s="21" t="n">
        <x:v>114.39453125</x:v>
      </x:c>
      <x:c r="F537" s="17" t="n">
        <x:v>1.74237827552773</x:v>
      </x:c>
      <x:c r="G537" s="18" t="n">
        <x:f aca="0"/>
        <x:v>1.353</x:v>
      </x:c>
      <x:c r="H537" s="18" t="n">
        <x:f aca="0"/>
        <x:v>2.2287703704</x:v>
      </x:c>
      <x:c r="I537" s="18" t="n">
        <x:f aca="0"/>
        <x:v>2734.11</x:v>
      </x:c>
      <x:c r="J537" s="18" t="n">
        <x:f aca="0"/>
        <x:v>6.6778992651</x:v>
      </x:c>
      <x:c r="K537" s="18" t="n">
        <x:f aca="0"/>
        <x:v>2.3635747348</x:v>
      </x:c>
      <x:c r="L537" s="22" t="n">
        <x:v>0.24256713554987</x:v>
      </x:c>
      <x:c r="M537" s="22" t="n">
        <x:v>0.19094778907132</x:v>
      </x:c>
      <x:c r="N537" s="22" t="n">
        <x:v>0.47016534867002</x:v>
      </x:c>
      <x:c r="O537" s="22" t="n">
        <x:v>0.57534131845725</x:v>
      </x:c>
      <x:c r="P537" s="23" t="n">
        <x:v>0.2022501752729</x:v>
      </x:c>
      <x:c r="Q537" s="23" t="n">
        <x:v>0.2022501752729</x:v>
      </x:c>
      <x:c r="R537" s="22" t="n">
        <x:v>0.26346591937511</x:v>
      </x:c>
      <x:c r="S537" s="22" t="n">
        <x:v>0.26346591937511</x:v>
      </x:c>
      <x:c r="T537" s="20" t="n">
        <x:v>1.3236921797465624</x:v>
      </x:c>
      <x:c r="U537" s="18" t="n">
        <x:f aca="0"/>
        <x:v>1.5221</x:v>
      </x:c>
      <x:c r="V537" s="18" t="n">
        <x:f aca="0"/>
        <x:v>1.4227</x:v>
      </x:c>
      <x:c r="W537" s="76" t="n">
        <x:f>'2080回测'!$O$13*G537/$G$4+'2080回测'!$O$14*H537/$H$4+'2080回测'!$O$15*I537/$I$4+'2080回测'!$O$16*J537/$J$4+'2080回测'!$O$17*K537/$K$4</x:f>
        <x:v>1.2104863877231997</x:v>
      </x:c>
    </x:row>
    <x:row r="538" ht="13.800000190734863" hidden="0">
      <x:c r="A538" s="15" t="n">
        <x:v>44638</x:v>
      </x:c>
      <x:c r="B538" s="21" t="n">
        <x:v>55.494168201351</x:v>
      </x:c>
      <x:c r="C538" s="21" t="n">
        <x:v>41.770715096481</x:v>
      </x:c>
      <x:c r="D538" s="21" t="n">
        <x:v>89.384615384615</x:v>
      </x:c>
      <x:c r="E538" s="21" t="n">
        <x:v>112.109375</x:v>
      </x:c>
      <x:c r="F538" s="17" t="n">
        <x:v>1.74689718420612</x:v>
      </x:c>
      <x:c r="G538" s="18" t="n">
        <x:f aca="0"/>
        <x:v>1.3868</x:v>
      </x:c>
      <x:c r="H538" s="18" t="n">
        <x:f aca="0"/>
        <x:v>2.2835851852</x:v>
      </x:c>
      <x:c r="I538" s="18" t="n">
        <x:f aca="0"/>
        <x:v>2781.67</x:v>
      </x:c>
      <x:c r="J538" s="18" t="n">
        <x:f aca="0"/>
        <x:v>6.7589568659</x:v>
      </x:c>
      <x:c r="K538" s="18" t="n">
        <x:f aca="0"/>
        <x:v>2.4100183221</x:v>
      </x:c>
      <x:c r="L538" s="22" t="n">
        <x:v>0.25911125319693</x:v>
      </x:c>
      <x:c r="M538" s="22" t="n">
        <x:v>0.21136304404483</x:v>
      </x:c>
      <x:c r="N538" s="22" t="n">
        <x:v>0.49556673855739</x:v>
      </x:c>
      <x:c r="O538" s="22" t="n">
        <x:v>0.60130664214881</x:v>
      </x:c>
      <x:c r="P538" s="23" t="n">
        <x:v>0.22480768481164</x:v>
      </x:c>
      <x:c r="Q538" s="23" t="n">
        <x:v>0.22480768481164</x:v>
      </x:c>
      <x:c r="R538" s="22" t="n">
        <x:v>0.28628719520063</x:v>
      </x:c>
      <x:c r="S538" s="22" t="n">
        <x:v>0.28628719520063</x:v>
      </x:c>
      <x:c r="T538" s="20" t="n">
        <x:v>1.3350456863955087</x:v>
      </x:c>
      <x:c r="U538" s="18" t="n">
        <x:f aca="0"/>
        <x:v>1.5226</x:v>
      </x:c>
      <x:c r="V538" s="18" t="n">
        <x:f aca="0"/>
        <x:v>1.4285</x:v>
      </x:c>
      <x:c r="W538" s="76" t="n">
        <x:f>'2080回测'!$O$13*G538/$G$4+'2080回测'!$O$14*H538/$H$4+'2080回测'!$O$15*I538/$I$4+'2080回测'!$O$16*J538/$J$4+'2080回测'!$O$17*K538/$K$4</x:f>
        <x:v>1.2365982874204466</x:v>
      </x:c>
    </x:row>
    <x:row r="539" ht="13.800000190734863" hidden="0">
      <x:c r="A539" s="15" t="n">
        <x:v>44641</x:v>
      </x:c>
      <x:c r="B539" s="21" t="n">
        <x:v>57.458563535912</x:v>
      </x:c>
      <x:c r="C539" s="21" t="n">
        <x:v>42.735527809308</x:v>
      </x:c>
      <x:c r="D539" s="21" t="n">
        <x:v>94.538461538462</x:v>
      </x:c>
      <x:c r="E539" s="21" t="n">
        <x:v>113.3203125</x:v>
      </x:c>
      <x:c r="F539" s="17" t="n">
        <x:v>1.77013216345921</x:v>
      </x:c>
      <x:c r="G539" s="18" t="n">
        <x:f aca="0"/>
        <x:v>1.3814</x:v>
      </x:c>
      <x:c r="H539" s="18" t="n">
        <x:f aca="0"/>
        <x:v>2.2923555556</x:v>
      </x:c>
      <x:c r="I539" s="18" t="n">
        <x:f aca="0"/>
        <x:v>2739.26</x:v>
      </x:c>
      <x:c r="J539" s="18" t="n">
        <x:f aca="0"/>
        <x:v>6.7651920659</x:v>
      </x:c>
      <x:c r="K539" s="18" t="n">
        <x:f aca="0"/>
        <x:v>2.4201147541</x:v>
      </x:c>
      <x:c r="L539" s="22" t="n">
        <x:v>0.26662404092072</x:v>
      </x:c>
      <x:c r="M539" s="22" t="n">
        <x:v>0.2162279558683</x:v>
      </x:c>
      <x:c r="N539" s="22" t="n">
        <x:v>0.51150251617541</x:v>
      </x:c>
      <x:c r="O539" s="22" t="n">
        <x:v>0.61253036269384</x:v>
      </x:c>
      <x:c r="P539" s="23" t="n">
        <x:v>0.23573291194789</x:v>
      </x:c>
      <x:c r="Q539" s="23" t="n">
        <x:v>0.23573291194789</x:v>
      </x:c>
      <x:c r="R539" s="22" t="n">
        <x:v>0.30100739580501</x:v>
      </x:c>
      <x:c r="S539" s="22" t="n">
        <x:v>0.30100739580501</x:v>
      </x:c>
      <x:c r="T539" s="20" t="n">
        <x:v>1.345150297671595</x:v>
      </x:c>
      <x:c r="U539" s="18" t="n">
        <x:f aca="0"/>
        <x:v>1.5224</x:v>
      </x:c>
      <x:c r="V539" s="18" t="n">
        <x:f aca="0"/>
        <x:v>1.4216</x:v>
      </x:c>
      <x:c r="W539" s="76" t="n">
        <x:f>'2080回测'!$O$13*G539/$G$4+'2080回测'!$O$14*H539/$H$4+'2080回测'!$O$15*I539/$I$4+'2080回测'!$O$16*J539/$J$4+'2080回测'!$O$17*K539/$K$4</x:f>
        <x:v>1.234588964063599</x:v>
      </x:c>
    </x:row>
    <x:row r="540" ht="13.800000190734863" hidden="0">
      <x:c r="A540" s="15" t="n">
        <x:v>44642</x:v>
      </x:c>
      <x:c r="B540" s="21" t="n">
        <x:v>56.599140577041</x:v>
      </x:c>
      <x:c r="C540" s="21" t="n">
        <x:v>40.862656072645</x:v>
      </x:c>
      <x:c r="D540" s="21" t="n">
        <x:v>96.615384615385</x:v>
      </x:c>
      <x:c r="E540" s="21" t="n">
        <x:v>112.275390625</x:v>
      </x:c>
      <x:c r="F540" s="17" t="n">
        <x:v>1.76588142972518</x:v>
      </x:c>
      <x:c r="G540" s="18" t="n">
        <x:f aca="0"/>
        <x:v>1.4068</x:v>
      </x:c>
      <x:c r="H540" s="18" t="n">
        <x:f aca="0"/>
        <x:v>2.3285333333</x:v>
      </x:c>
      <x:c r="I540" s="18" t="n">
        <x:f aca="0"/>
        <x:v>2813.37</x:v>
      </x:c>
      <x:c r="J540" s="18" t="n">
        <x:f aca="0"/>
        <x:v>6.7651920659</x:v>
      </x:c>
      <x:c r="K540" s="18" t="n">
        <x:f aca="0"/>
        <x:v>2.4433365477</x:v>
      </x:c>
      <x:c r="L540" s="22" t="n">
        <x:v>0.26574488491049</x:v>
      </x:c>
      <x:c r="M540" s="22" t="n">
        <x:v>0.21744418382417</x:v>
      </x:c>
      <x:c r="N540" s="22" t="n">
        <x:v>0.51317996645099</x:v>
      </x:c>
      <x:c r="O540" s="22" t="n">
        <x:v>0.62023620071453</x:v>
      </x:c>
      <x:c r="P540" s="23" t="n">
        <x:v>0.24921221052579</x:v>
      </x:c>
      <x:c r="Q540" s="23" t="n">
        <x:v>0.24921221052579</x:v>
      </x:c>
      <x:c r="R540" s="22" t="n">
        <x:v>0.3230863622105</x:v>
      </x:c>
      <x:c r="S540" s="22" t="n">
        <x:v>0.3230863622105</x:v>
      </x:c>
      <x:c r="T540" s="20" t="n">
        <x:v>1.34208664527833</x:v>
      </x:c>
      <x:c r="U540" s="18" t="n">
        <x:f aca="0"/>
        <x:v>1.5216</x:v>
      </x:c>
      <x:c r="V540" s="18" t="n">
        <x:f aca="0"/>
        <x:v>1.4305</x:v>
      </x:c>
      <x:c r="W540" s="76" t="n">
        <x:f>'2080回测'!$O$13*G540/$G$4+'2080回测'!$O$14*H540/$H$4+'2080回测'!$O$15*I540/$I$4+'2080回测'!$O$16*J540/$J$4+'2080回测'!$O$17*K540/$K$4</x:f>
        <x:v>1.253841859251309</x:v>
      </x:c>
    </x:row>
    <x:row r="541" ht="13.800000190734863" hidden="0">
      <x:c r="A541" s="15" t="n">
        <x:v>44643</x:v>
      </x:c>
      <x:c r="B541" s="21" t="n">
        <x:v>58.011049723757</x:v>
      </x:c>
      <x:c r="C541" s="21" t="n">
        <x:v>41.657207718502</x:v>
      </x:c>
      <x:c r="D541" s="21" t="n">
        <x:v>95</x:v>
      </x:c>
      <x:c r="E541" s="21" t="n">
        <x:v>111.005859375</x:v>
      </x:c>
      <x:c r="F541" s="17" t="n">
        <x:v>1.76418529204315</x:v>
      </x:c>
      <x:c r="G541" s="18" t="n">
        <x:f aca="0"/>
        <x:v>1.4068</x:v>
      </x:c>
      <x:c r="H541" s="18" t="n">
        <x:f aca="0"/>
        <x:v>2.3340148148</x:v>
      </x:c>
      <x:c r="I541" s="18" t="n">
        <x:f aca="0"/>
        <x:v>2793.95</x:v>
      </x:c>
      <x:c r="J541" s="18" t="n">
        <x:f aca="0"/>
        <x:v>6.8026032663</x:v>
      </x:c>
      <x:c r="K541" s="18" t="n">
        <x:f aca="0"/>
        <x:v>2.4473751205</x:v>
      </x:c>
      <x:c r="L541" s="22" t="n">
        <x:v>0.26358695652174</x:v>
      </x:c>
      <x:c r="M541" s="22" t="n">
        <x:v>0.21700981669707</x:v>
      </x:c>
      <x:c r="N541" s="22" t="n">
        <x:v>0.51317996645099</x:v>
      </x:c>
      <x:c r="O541" s="22" t="n">
        <x:v>0.61613200439756</x:v>
      </x:c>
      <x:c r="P541" s="23" t="n">
        <x:v>0.24365037893614</x:v>
      </x:c>
      <x:c r="Q541" s="23" t="n">
        <x:v>0.24365037893614</x:v>
      </x:c>
      <x:c r="R541" s="22" t="n">
        <x:v>0.3197418301435</x:v>
      </x:c>
      <x:c r="S541" s="22" t="n">
        <x:v>0.3197418301435</x:v>
      </x:c>
      <x:c r="T541" s="20" t="n">
        <x:v>1.3488339266187037</x:v>
      </x:c>
      <x:c r="U541" s="18" t="n">
        <x:f aca="0"/>
        <x:v>1.5218</x:v>
      </x:c>
      <x:c r="V541" s="18" t="n">
        <x:f aca="0"/>
        <x:v>1.4218</x:v>
      </x:c>
      <x:c r="W541" s="76" t="n">
        <x:f>'2080回测'!$O$13*G541/$G$4+'2080回测'!$O$14*H541/$H$4+'2080回测'!$O$15*I541/$I$4+'2080回测'!$O$16*J541/$J$4+'2080回测'!$O$17*K541/$K$4</x:f>
        <x:v>1.2545009316349631</x:v>
      </x:c>
    </x:row>
    <x:row r="542" ht="13.800000190734863" hidden="0">
      <x:c r="A542" s="15" t="n">
        <x:v>44644</x:v>
      </x:c>
      <x:c r="B542" s="21" t="n">
        <x:v>56.721915285451</x:v>
      </x:c>
      <x:c r="C542" s="21" t="n">
        <x:v>39.330306469921</x:v>
      </x:c>
      <x:c r="D542" s="21" t="n">
        <x:v>94.384615384615</x:v>
      </x:c>
      <x:c r="E542" s="21" t="n">
        <x:v>108.5546875</x:v>
      </x:c>
      <x:c r="F542" s="17" t="n">
        <x:v>1.74747881159997</x:v>
      </x:c>
      <x:c r="G542" s="18" t="n">
        <x:f aca="0"/>
        <x:v>1.399</x:v>
      </x:c>
      <x:c r="H542" s="18" t="n">
        <x:f aca="0"/>
        <x:v>2.3263407407</x:v>
      </x:c>
      <x:c r="I542" s="18" t="n">
        <x:f aca="0"/>
        <x:v>2792.16</x:v>
      </x:c>
      <x:c r="J542" s="18" t="n">
        <x:f aca="0"/>
        <x:v>6.8275440666</x:v>
      </x:c>
      <x:c r="K542" s="18" t="n">
        <x:f aca="0"/>
        <x:v>2.4443461909</x:v>
      </x:c>
      <x:c r="L542" s="22" t="n">
        <x:v>0.26694373401535</x:v>
      </x:c>
      <x:c r="M542" s="22" t="n">
        <x:v>0.22300408305099</x:v>
      </x:c>
      <x:c r="N542" s="22" t="n">
        <x:v>0.52240594296669</x:v>
      </x:c>
      <x:c r="O542" s="22" t="n">
        <x:v>0.62743948412196</x:v>
      </x:c>
      <x:c r="P542" s="23" t="n">
        <x:v>0.25146601430241</x:v>
      </x:c>
      <x:c r="Q542" s="23" t="n">
        <x:v>0.25146601430241</x:v>
      </x:c>
      <x:c r="R542" s="22" t="n">
        <x:v>0.32397307009491</x:v>
      </x:c>
      <x:c r="S542" s="22" t="n">
        <x:v>0.32397307009491</x:v>
      </x:c>
      <x:c r="T542" s="20" t="n">
        <x:v>1.3385513787017413</x:v>
      </x:c>
      <x:c r="U542" s="18" t="n">
        <x:f aca="0"/>
        <x:v>1.5225</x:v>
      </x:c>
      <x:c r="V542" s="18" t="n">
        <x:f aca="0"/>
        <x:v>1.4365</x:v>
      </x:c>
      <x:c r="W542" s="76" t="n">
        <x:f>'2080回测'!$O$13*G542/$G$4+'2080回测'!$O$14*H542/$H$4+'2080回测'!$O$15*I542/$I$4+'2080回测'!$O$16*J542/$J$4+'2080回测'!$O$17*K542/$K$4</x:f>
        <x:v>1.2513013771104453</x:v>
      </x:c>
    </x:row>
    <x:row r="543" ht="13.800000190734863" hidden="0">
      <x:c r="A543" s="15" t="n">
        <x:v>44645</x:v>
      </x:c>
      <x:c r="B543" s="21" t="n">
        <x:v>54.75751995089</x:v>
      </x:c>
      <x:c r="C543" s="21" t="n">
        <x:v>36.662883087401</x:v>
      </x:c>
      <x:c r="D543" s="21" t="n">
        <x:v>94.076923076923</x:v>
      </x:c>
      <x:c r="E543" s="21" t="n">
        <x:v>104.541015625</x:v>
      </x:c>
      <x:c r="F543" s="17" t="n">
        <x:v>1.72509585435053</x:v>
      </x:c>
      <x:c r="G543" s="18" t="n">
        <x:f aca="0"/>
        <x:v>1.4017</x:v>
      </x:c>
      <x:c r="H543" s="18" t="n">
        <x:f aca="0"/>
        <x:v>2.3241481481</x:v>
      </x:c>
      <x:c r="I543" s="18" t="n">
        <x:f aca="0"/>
        <x:v>2754.18</x:v>
      </x:c>
      <x:c r="J543" s="18" t="n">
        <x:f aca="0"/>
        <x:v>6.7776624661</x:v>
      </x:c>
      <x:c r="K543" s="18" t="n">
        <x:f aca="0"/>
        <x:v>2.4312208293</x:v>
      </x:c>
      <x:c r="L543" s="22" t="n">
        <x:v>0.26182864450128</x:v>
      </x:c>
      <x:c r="M543" s="22" t="n">
        <x:v>0.21831291807836</x:v>
      </x:c>
      <x:c r="N543" s="22" t="n">
        <x:v>0.5136592379583</x:v>
      </x:c>
      <x:c r="O543" s="22" t="n">
        <x:v>0.62006868251011</x:v>
      </x:c>
      <x:c r="P543" s="23" t="n">
        <x:v>0.23958428124999</x:v>
      </x:c>
      <x:c r="Q543" s="23" t="n">
        <x:v>0.23958428124999</x:v>
      </x:c>
      <x:c r="R543" s="22" t="n">
        <x:v>0.30768649203295</x:v>
      </x:c>
      <x:c r="S543" s="22" t="n">
        <x:v>0.30768649203295</x:v>
      </x:c>
      <x:c r="T543" s="20" t="n">
        <x:v>1.3236100563465687</x:v>
      </x:c>
      <x:c r="U543" s="18" t="n">
        <x:f aca="0"/>
        <x:v>1.5231</x:v>
      </x:c>
      <x:c r="V543" s="18" t="n">
        <x:f aca="0"/>
        <x:v>1.444</x:v>
      </x:c>
      <x:c r="W543" s="76" t="n">
        <x:f>'2080回测'!$O$13*G543/$G$4+'2080回测'!$O$14*H543/$H$4+'2080回测'!$O$15*I543/$I$4+'2080回测'!$O$16*J543/$J$4+'2080回测'!$O$17*K543/$K$4</x:f>
        <x:v>1.2472777307855027</x:v>
      </x:c>
    </x:row>
    <x:row r="544" ht="13.800000190734863" hidden="0">
      <x:c r="A544" s="15" t="n">
        <x:v>44648</x:v>
      </x:c>
      <x:c r="B544" s="21" t="n">
        <x:v>52.854511970534</x:v>
      </x:c>
      <x:c r="C544" s="21" t="n">
        <x:v>35.073779795687</x:v>
      </x:c>
      <x:c r="D544" s="21" t="n">
        <x:v>93.307692307692</x:v>
      </x:c>
      <x:c r="E544" s="21" t="n">
        <x:v>99.70703125</x:v>
      </x:c>
      <x:c r="F544" s="17" t="n">
        <x:v>1.70235753830978</x:v>
      </x:c>
      <x:c r="G544" s="18" t="n">
        <x:f aca="0"/>
        <x:v>1.4295</x:v>
      </x:c>
      <x:c r="H544" s="18" t="n">
        <x:f aca="0"/>
        <x:v>2.3504592593</x:v>
      </x:c>
      <x:c r="I544" s="18" t="n">
        <x:f aca="0"/>
        <x:v>2796.25</x:v>
      </x:c>
      <x:c r="J544" s="18" t="n">
        <x:f aca="0"/>
        <x:v>6.7402512657</x:v>
      </x:c>
      <x:c r="K544" s="18" t="n">
        <x:f aca="0"/>
        <x:v>2.4423269045</x:v>
      </x:c>
      <x:c r="L544" s="22" t="n">
        <x:v>0.23745204603581</x:v>
      </x:c>
      <x:c r="M544" s="22" t="n">
        <x:v>0.1972026757015</x:v>
      </x:c>
      <x:c r="N544" s="22" t="n">
        <x:v>0.50083872513779</x:v>
      </x:c>
      <x:c r="O544" s="22" t="n">
        <x:v>0.59804003693111</x:v>
      </x:c>
      <x:c r="P544" s="23" t="n">
        <x:v>0.22503543629075</x:v>
      </x:c>
      <x:c r="Q544" s="23" t="n">
        <x:v>0.22503543629075</x:v>
      </x:c>
      <x:c r="R544" s="22" t="n">
        <x:v>0.30263804719242</x:v>
      </x:c>
      <x:c r="S544" s="22" t="n">
        <x:v>0.30263804719242</x:v>
      </x:c>
      <x:c r="T544" s="20" t="n">
        <x:v>1.3173004982294174</x:v>
      </x:c>
      <x:c r="U544" s="18" t="n">
        <x:f aca="0"/>
        <x:v>1.5235</x:v>
      </x:c>
      <x:c r="V544" s="18" t="n">
        <x:f aca="0"/>
        <x:v>1.4317</x:v>
      </x:c>
      <x:c r="W544" s="76" t="n">
        <x:f>'2080回测'!$O$13*G544/$G$4+'2080回测'!$O$14*H544/$H$4+'2080回测'!$O$15*I544/$I$4+'2080回测'!$O$16*J544/$J$4+'2080回测'!$O$17*K544/$K$4</x:f>
        <x:v>1.2619107234408362</x:v>
      </x:c>
    </x:row>
    <x:row r="545" ht="13.800000190734863" hidden="0">
      <x:c r="A545" s="15" t="n">
        <x:v>44649</x:v>
      </x:c>
      <x:c r="B545" s="21" t="n">
        <x:v>52.363413136894</x:v>
      </x:c>
      <x:c r="C545" s="21" t="n">
        <x:v>34.619750283768</x:v>
      </x:c>
      <x:c r="D545" s="21" t="n">
        <x:v>99.538461538462</x:v>
      </x:c>
      <x:c r="E545" s="21" t="n">
        <x:v>98.49609375</x:v>
      </x:c>
      <x:c r="F545" s="17" t="n">
        <x:v>1.71254429677281</x:v>
      </x:c>
      <x:c r="G545" s="18" t="n">
        <x:f aca="0"/>
        <x:v>1.4246</x:v>
      </x:c>
      <x:c r="H545" s="18" t="n">
        <x:f aca="0"/>
        <x:v>2.3460740741</x:v>
      </x:c>
      <x:c r="I545" s="18" t="n">
        <x:f aca="0"/>
        <x:v>2788.67</x:v>
      </x:c>
      <x:c r="J545" s="18" t="n">
        <x:f aca="0"/>
        <x:v>6.7153104655</x:v>
      </x:c>
      <x:c r="K545" s="18" t="n">
        <x:f aca="0"/>
        <x:v>2.4413172613</x:v>
      </x:c>
      <x:c r="L545" s="22" t="n">
        <x:v>0.23129795396419</x:v>
      </x:c>
      <x:c r="M545" s="22" t="n">
        <x:v>0.18808096603249</x:v>
      </x:c>
      <x:c r="N545" s="22" t="n">
        <x:v>0.49808291397076</x:v>
      </x:c>
      <x:c r="O545" s="22" t="n">
        <x:v>0.59720244583184</x:v>
      </x:c>
      <x:c r="P545" s="23" t="n">
        <x:v>0.21559388995898</x:v>
      </x:c>
      <x:c r="Q545" s="23" t="n">
        <x:v>0.21559388995898</x:v>
      </x:c>
      <x:c r="R545" s="22" t="n">
        <x:v>0.29627596305905</x:v>
      </x:c>
      <x:c r="S545" s="22" t="n">
        <x:v>0.29627596305905</x:v>
      </x:c>
      <x:c r="T545" s="20" t="n">
        <x:v>1.3120298971462137</x:v>
      </x:c>
      <x:c r="U545" s="18" t="n">
        <x:f aca="0"/>
        <x:v>1.5236</x:v>
      </x:c>
      <x:c r="V545" s="18" t="n">
        <x:f aca="0"/>
        <x:v>1.4225</x:v>
      </x:c>
      <x:c r="W545" s="76" t="n">
        <x:f>'2080回测'!$O$13*G545/$G$4+'2080回测'!$O$14*H545/$H$4+'2080回测'!$O$15*I545/$I$4+'2080回测'!$O$16*J545/$J$4+'2080回测'!$O$17*K545/$K$4</x:f>
        <x:v>1.2587853158703024</x:v>
      </x:c>
    </x:row>
    <x:row r="546" ht="13.800000190734863" hidden="0">
      <x:c r="A546" s="15" t="n">
        <x:v>44650</x:v>
      </x:c>
      <x:c r="B546" s="21" t="n">
        <x:v>55.923879680786</x:v>
      </x:c>
      <x:c r="C546" s="21" t="n">
        <x:v>38.251986379115</x:v>
      </x:c>
      <x:c r="D546" s="21" t="n">
        <x:v>100</x:v>
      </x:c>
      <x:c r="E546" s="21" t="n">
        <x:v>105.517578125</x:v>
      </x:c>
      <x:c r="F546" s="17" t="n">
        <x:v>1.74923361046225</x:v>
      </x:c>
      <x:c r="G546" s="18" t="n">
        <x:f aca="0"/>
        <x:v>1.446</x:v>
      </x:c>
      <x:c r="H546" s="18" t="n">
        <x:f aca="0"/>
        <x:v>2.3745777778</x:v>
      </x:c>
      <x:c r="I546" s="18" t="n">
        <x:f aca="0"/>
        <x:v>2846.74</x:v>
      </x:c>
      <x:c r="J546" s="18" t="n">
        <x:f aca="0"/>
        <x:v>6.7776624661</x:v>
      </x:c>
      <x:c r="K546" s="18" t="n">
        <x:f aca="0"/>
        <x:v>2.4605004822</x:v>
      </x:c>
      <x:c r="L546" s="22" t="n">
        <x:v>0.23393542199488</x:v>
      </x:c>
      <x:c r="M546" s="22" t="n">
        <x:v>0.18686473807662</x:v>
      </x:c>
      <x:c r="N546" s="22" t="n">
        <x:v>0.49281092739037</x:v>
      </x:c>
      <x:c r="O546" s="22" t="n">
        <x:v>0.59535974542888</x:v>
      </x:c>
      <x:c r="P546" s="23" t="n">
        <x:v>0.20812594428666</x:v>
      </x:c>
      <x:c r="Q546" s="23" t="n">
        <x:v>0.20812594428666</x:v>
      </x:c>
      <x:c r="R546" s="22" t="n">
        <x:v>0.28550822785282</x:v>
      </x:c>
      <x:c r="S546" s="22" t="n">
        <x:v>0.28550822785282</x:v>
      </x:c>
      <x:c r="T546" s="20" t="n">
        <x:v>1.3369303753830502</x:v>
      </x:c>
      <x:c r="U546" s="18" t="n">
        <x:f aca="0"/>
        <x:v>1.5247</x:v>
      </x:c>
      <x:c r="V546" s="18" t="n">
        <x:f aca="0"/>
        <x:v>1.4211</x:v>
      </x:c>
      <x:c r="W546" s="76" t="n">
        <x:f>'2080回测'!$O$13*G546/$G$4+'2080回测'!$O$14*H546/$H$4+'2080回测'!$O$15*I546/$I$4+'2080回测'!$O$16*J546/$J$4+'2080回测'!$O$17*K546/$K$4</x:f>
        <x:v>1.2756499534513641</x:v>
      </x:c>
    </x:row>
    <x:row r="547" ht="13.800000190734863" hidden="0">
      <x:c r="A547" s="15" t="n">
        <x:v>44651</x:v>
      </x:c>
      <x:c r="B547" s="21" t="n">
        <x:v>53.529772866789</x:v>
      </x:c>
      <x:c r="C547" s="21" t="n">
        <x:v>36.038592508513</x:v>
      </x:c>
      <x:c r="D547" s="21" t="n">
        <x:v>96.153846153846</x:v>
      </x:c>
      <x:c r="E547" s="21" t="n">
        <x:v>99.2578125</x:v>
      </x:c>
      <x:c r="F547" s="17" t="n">
        <x:v>1.71245006007287</x:v>
      </x:c>
      <x:c r="G547" s="18" t="n">
        <x:f aca="0"/>
        <x:v>1.4611</x:v>
      </x:c>
      <x:c r="H547" s="18" t="n">
        <x:f aca="0"/>
        <x:v>2.3997925926</x:v>
      </x:c>
      <x:c r="I547" s="18" t="n">
        <x:f aca="0"/>
        <x:v>2837.02</x:v>
      </x:c>
      <x:c r="J547" s="18" t="n">
        <x:f aca="0"/>
        <x:v>6.7527216658</x:v>
      </x:c>
      <x:c r="K547" s="18" t="n">
        <x:f aca="0"/>
        <x:v>2.4574715526</x:v>
      </x:c>
      <x:c r="L547" s="22" t="n">
        <x:v>0.26190856777494</x:v>
      </x:c>
      <x:c r="M547" s="22" t="n">
        <x:v>0.21709669012249</x:v>
      </x:c>
      <x:c r="N547" s="22" t="n">
        <x:v>0.51581595974119</x:v>
      </x:c>
      <x:c r="O547" s="22" t="n">
        <x:v>0.62408911972488</x:v>
      </x:c>
      <x:c r="P547" s="23" t="n">
        <x:v>0.23310722246482</x:v>
      </x:c>
      <x:c r="Q547" s="23" t="n">
        <x:v>0.23310722246482</x:v>
      </x:c>
      <x:c r="R547" s="22" t="n">
        <x:v>0.30515911038563</x:v>
      </x:c>
      <x:c r="S547" s="22" t="n">
        <x:v>0.30515911038563</x:v>
      </x:c>
      <x:c r="T547" s="20" t="n">
        <x:v>1.326819160627845</x:v>
      </x:c>
      <x:c r="U547" s="18" t="n">
        <x:f aca="0"/>
        <x:v>1.5247</x:v>
      </x:c>
      <x:c r="V547" s="18" t="n">
        <x:f aca="0"/>
        <x:v>1.4226</x:v>
      </x:c>
      <x:c r="W547" s="76" t="n">
        <x:f>'2080回测'!$O$13*G547/$G$4+'2080回测'!$O$14*H547/$H$4+'2080回测'!$O$15*I547/$I$4+'2080回测'!$O$16*J547/$J$4+'2080回测'!$O$17*K547/$K$4</x:f>
        <x:v>1.2824872007225343</x:v>
      </x:c>
    </x:row>
    <x:row r="548" ht="13.800000190734863" hidden="0">
      <x:c r="A548" s="15" t="n">
        <x:v>44652</x:v>
      </x:c>
      <x:c r="B548" s="21" t="n">
        <x:v>54.818907305095</x:v>
      </x:c>
      <x:c r="C548" s="21" t="n">
        <x:v>36.435868331442</x:v>
      </x:c>
      <x:c r="D548" s="21" t="n">
        <x:v>101.38461538462</x:v>
      </x:c>
      <x:c r="E548" s="21" t="n">
        <x:v>100.693359375</x:v>
      </x:c>
      <x:c r="F548" s="17" t="n">
        <x:v>1.73333187599039</x:v>
      </x:c>
      <x:c r="G548" s="18" t="n">
        <x:f aca="0"/>
        <x:v>1.4856</x:v>
      </x:c>
      <x:c r="H548" s="18" t="n">
        <x:f aca="0"/>
        <x:v>2.4228148148</x:v>
      </x:c>
      <x:c r="I548" s="18" t="n">
        <x:f aca="0"/>
        <x:v>2861.13</x:v>
      </x:c>
      <x:c r="J548" s="18" t="n">
        <x:f aca="0"/>
        <x:v>6.8026032663</x:v>
      </x:c>
      <x:c r="K548" s="18" t="n">
        <x:f aca="0"/>
        <x:v>2.4705969142</x:v>
      </x:c>
      <x:c r="L548" s="22" t="n">
        <x:v>0.25191815856777</x:v>
      </x:c>
      <x:c r="M548" s="22" t="n">
        <x:v>0.20866996785683</x:v>
      </x:c>
      <x:c r="N548" s="22" t="n">
        <x:v>0.50575125808771</x:v>
      </x:c>
      <x:c r="O548" s="22" t="n">
        <x:v>0.61026886677983</x:v>
      </x:c>
      <x:c r="P548" s="23" t="n">
        <x:v>0.21645860550854</x:v>
      </x:c>
      <x:c r="Q548" s="23" t="n">
        <x:v>0.21645860550854</x:v>
      </x:c>
      <x:c r="R548" s="22" t="n">
        <x:v>0.30251391135677</x:v>
      </x:c>
      <x:c r="S548" s="22" t="n">
        <x:v>0.30251391135677</x:v>
      </x:c>
      <x:c r="T548" s="20" t="n">
        <x:v>1.3311726740554588</x:v>
      </x:c>
      <x:c r="U548" s="18" t="n">
        <x:f aca="0"/>
        <x:v>1.526</x:v>
      </x:c>
      <x:c r="V548" s="18" t="n">
        <x:f aca="0"/>
        <x:v>1.4265</x:v>
      </x:c>
      <x:c r="W548" s="76" t="n">
        <x:f>'2080回测'!$O$13*G548/$G$4+'2080回测'!$O$14*H548/$H$4+'2080回测'!$O$15*I548/$I$4+'2080回测'!$O$16*J548/$J$4+'2080回测'!$O$17*K548/$K$4</x:f>
        <x:v>1.2964371547721691</x:v>
      </x:c>
    </x:row>
    <x:row r="549" ht="13.800000190734863" hidden="0">
      <x:c r="A549" s="15" t="n">
        <x:v>44657</x:v>
      </x:c>
      <x:c r="B549" s="21" t="n">
        <x:v>52.793124616329</x:v>
      </x:c>
      <x:c r="C549" s="21" t="n">
        <x:v>32.179341657208</x:v>
      </x:c>
      <x:c r="D549" s="21" t="n">
        <x:v>100.15384615385</x:v>
      </x:c>
      <x:c r="E549" s="21" t="n">
        <x:v>94.375</x:v>
      </x:c>
      <x:c r="F549" s="17" t="n">
        <x:v>1.69875328106847</x:v>
      </x:c>
      <x:c r="G549" s="18" t="n">
        <x:f aca="0"/>
        <x:v>1.5094</x:v>
      </x:c>
      <x:c r="H549" s="18" t="n">
        <x:f aca="0"/>
        <x:v>2.4611851852</x:v>
      </x:c>
      <x:c r="I549" s="18" t="n">
        <x:f aca="0"/>
        <x:v>2934.17</x:v>
      </x:c>
      <x:c r="J549" s="18" t="n">
        <x:f aca="0"/>
        <x:v>6.8026032663</x:v>
      </x:c>
      <x:c r="K549" s="18" t="n">
        <x:f aca="0"/>
        <x:v>2.4837222758</x:v>
      </x:c>
      <x:c r="L549" s="22" t="n">
        <x:v>0.26598465473146</x:v>
      </x:c>
      <x:c r="M549" s="22" t="n">
        <x:v>0.22352532360351</x:v>
      </x:c>
      <x:c r="N549" s="22" t="n">
        <x:v>0.51545650611071</x:v>
      </x:c>
      <x:c r="O549" s="22" t="n">
        <x:v>0.62266521491013</x:v>
      </x:c>
      <x:c r="P549" s="23" t="n">
        <x:v>0.21655542548427</x:v>
      </x:c>
      <x:c r="Q549" s="23" t="n">
        <x:v>0.21655542548427</x:v>
      </x:c>
      <x:c r="R549" s="22" t="n">
        <x:v>0.29431942105966</x:v>
      </x:c>
      <x:c r="S549" s="22" t="n">
        <x:v>0.29431942105966</x:v>
      </x:c>
      <x:c r="T549" s="20" t="n">
        <x:v>1.3296983913951324</x:v>
      </x:c>
      <x:c r="U549" s="18" t="n">
        <x:f aca="0"/>
        <x:v>1.5277</x:v>
      </x:c>
      <x:c r="V549" s="18" t="n">
        <x:f aca="0"/>
        <x:v>1.4195</x:v>
      </x:c>
      <x:c r="W549" s="76" t="n">
        <x:f>'2080回测'!$O$13*G549/$G$4+'2080回测'!$O$14*H549/$H$4+'2080回测'!$O$15*I549/$I$4+'2080回测'!$O$16*J549/$J$4+'2080回测'!$O$17*K549/$K$4</x:f>
        <x:v>1.3148155570026727</x:v>
      </x:c>
    </x:row>
    <x:row r="550" ht="13.800000190734863" hidden="0">
      <x:c r="A550" s="15" t="n">
        <x:v>44658</x:v>
      </x:c>
      <x:c r="B550" s="21" t="n">
        <x:v>50.092081031308</x:v>
      </x:c>
      <x:c r="C550" s="21" t="n">
        <x:v>29.738933030647</x:v>
      </x:c>
      <x:c r="D550" s="21" t="n">
        <x:v>93.769230769231</x:v>
      </x:c>
      <x:c r="E550" s="21" t="n">
        <x:v>92.03125</x:v>
      </x:c>
      <x:c r="F550" s="17" t="n">
        <x:v>1.66407873707796</x:v>
      </x:c>
      <x:c r="G550" s="18" t="n">
        <x:f aca="0"/>
        <x:v>1.4865</x:v>
      </x:c>
      <x:c r="H550" s="18" t="n">
        <x:f aca="0"/>
        <x:v>2.4173333333</x:v>
      </x:c>
      <x:c r="I550" s="18" t="n">
        <x:f aca="0"/>
        <x:v>2880.2</x:v>
      </x:c>
      <x:c r="J550" s="18" t="n">
        <x:f aca="0"/>
        <x:v>6.6966048653</x:v>
      </x:c>
      <x:c r="K550" s="18" t="n">
        <x:f aca="0"/>
        <x:v>2.459490839</x:v>
      </x:c>
      <x:c r="L550" s="22" t="n">
        <x:v>0.26054987212276</x:v>
      </x:c>
      <x:c r="M550" s="22" t="n">
        <x:v>0.21449048735992</x:v>
      </x:c>
      <x:c r="N550" s="22" t="n">
        <x:v>0.51222142343638</x:v>
      </x:c>
      <x:c r="O550" s="22" t="n">
        <x:v>0.60624842956506</x:v>
      </x:c>
      <x:c r="P550" s="23" t="n">
        <x:v>0.21506164953576</x:v>
      </x:c>
      <x:c r="Q550" s="23" t="n">
        <x:v>0.21506164953576</x:v>
      </x:c>
      <x:c r="R550" s="22" t="n">
        <x:v>0.30697680980271</x:v>
      </x:c>
      <x:c r="S550" s="22" t="n">
        <x:v>0.30697680980271</x:v>
      </x:c>
      <x:c r="T550" s="20" t="n">
        <x:v>1.3040640775326313</x:v>
      </x:c>
      <x:c r="U550" s="18" t="n">
        <x:f aca="0"/>
        <x:v>1.5292</x:v>
      </x:c>
      <x:c r="V550" s="18" t="n">
        <x:f aca="0"/>
        <x:v>1.4231</x:v>
      </x:c>
      <x:c r="W550" s="76" t="n">
        <x:f>'2080回测'!$O$13*G550/$G$4+'2080回测'!$O$14*H550/$H$4+'2080回测'!$O$15*I550/$I$4+'2080回测'!$O$16*J550/$J$4+'2080回测'!$O$17*K550/$K$4</x:f>
        <x:v>1.2941057863229326</x:v>
      </x:c>
    </x:row>
    <x:row r="551" ht="13.800000190734863" hidden="0">
      <x:c r="A551" s="15" t="n">
        <x:v>44659</x:v>
      </x:c>
      <x:c r="B551" s="21" t="n">
        <x:v>48.987108655617</x:v>
      </x:c>
      <x:c r="C551" s="21" t="n">
        <x:v>29.795686719637</x:v>
      </x:c>
      <x:c r="D551" s="21" t="n">
        <x:v>93.076923076923</x:v>
      </x:c>
      <x:c r="E551" s="21" t="n">
        <x:v>89.716796875</x:v>
      </x:c>
      <x:c r="F551" s="17" t="n">
        <x:v>1.65394128831794</x:v>
      </x:c>
      <x:c r="G551" s="18" t="n">
        <x:f aca="0"/>
        <x:v>1.5036</x:v>
      </x:c>
      <x:c r="H551" s="18" t="n">
        <x:f aca="0"/>
        <x:v>2.4414518519</x:v>
      </x:c>
      <x:c r="I551" s="18" t="n">
        <x:f aca="0"/>
        <x:v>2932.78</x:v>
      </x:c>
      <x:c r="J551" s="18" t="n">
        <x:f aca="0"/>
        <x:v>6.7090752654</x:v>
      </x:c>
      <x:c r="K551" s="18" t="n">
        <x:f aca="0"/>
        <x:v>2.464539055</x:v>
      </x:c>
      <x:c r="L551" s="22" t="n">
        <x:v>0.24608375959079</x:v>
      </x:c>
      <x:c r="M551" s="22" t="n">
        <x:v>0.20015637216575</x:v>
      </x:c>
      <x:c r="N551" s="22" t="n">
        <x:v>0.48490294751977</x:v>
      </x:c>
      <x:c r="O551" s="22" t="n">
        <x:v>0.58045062407792</x:v>
      </x:c>
      <x:c r="P551" s="23" t="n">
        <x:v>0.18978739662581</x:v>
      </x:c>
      <x:c r="Q551" s="23" t="n">
        <x:v>0.18978739662581</x:v>
      </x:c>
      <x:c r="R551" s="22" t="n">
        <x:v>0.2706720618276</x:v>
      </x:c>
      <x:c r="S551" s="22" t="n">
        <x:v>0.2706720618276</x:v>
      </x:c>
      <x:c r="T551" s="20" t="n">
        <x:v>1.301478217564835</x:v>
      </x:c>
      <x:c r="U551" s="18" t="n">
        <x:f aca="0"/>
        <x:v>1.5295</x:v>
      </x:c>
      <x:c r="V551" s="18" t="n">
        <x:f aca="0"/>
        <x:v>1.4261</x:v>
      </x:c>
      <x:c r="W551" s="76" t="n">
        <x:f>'2080回测'!$O$13*G551/$G$4+'2080回测'!$O$14*H551/$H$4+'2080回测'!$O$15*I551/$I$4+'2080回测'!$O$16*J551/$J$4+'2080回测'!$O$17*K551/$K$4</x:f>
        <x:v>1.3067103052517866</x:v>
      </x:c>
    </x:row>
    <x:row r="552" ht="13.800000190734863" hidden="0">
      <x:c r="A552" s="15" t="n">
        <x:v>44662</x:v>
      </x:c>
      <x:c r="B552" s="21" t="n">
        <x:v>43.769183548189</x:v>
      </x:c>
      <x:c r="C552" s="21" t="n">
        <x:v>24.404086265607</x:v>
      </x:c>
      <x:c r="D552" s="21" t="n">
        <x:v>92.153846153846</x:v>
      </x:c>
      <x:c r="E552" s="21" t="n">
        <x:v>77.763671875</x:v>
      </x:c>
      <x:c r="F552" s="17" t="n">
        <x:v>1.59522696960661</x:v>
      </x:c>
      <x:c r="G552" s="18" t="n">
        <x:f aca="0"/>
        <x:v>1.4823</x:v>
      </x:c>
      <x:c r="H552" s="18" t="n">
        <x:f aca="0"/>
        <x:v>2.3910222222</x:v>
      </x:c>
      <x:c r="I552" s="18" t="n">
        <x:f aca="0"/>
        <x:v>2865.65</x:v>
      </x:c>
      <x:c r="J552" s="18" t="n">
        <x:f aca="0"/>
        <x:v>6.5906064642</x:v>
      </x:c>
      <x:c r="K552" s="18" t="n">
        <x:f aca="0"/>
        <x:v>2.4332401157</x:v>
      </x:c>
      <x:c r="L552" s="22" t="n">
        <x:v>0.25407608695652</x:v>
      </x:c>
      <x:c r="M552" s="22" t="n">
        <x:v>0.20250195465207</x:v>
      </x:c>
      <x:c r="N552" s="22" t="n">
        <x:v>0.49149293074527</x:v>
      </x:c>
      <x:c r="O552" s="22" t="n">
        <x:v>0.58271211999194</x:v>
      </x:c>
      <x:c r="P552" s="23" t="n">
        <x:v>0.1811108718055</x:v>
      </x:c>
      <x:c r="Q552" s="23" t="n">
        <x:v>0.1811108718055</x:v>
      </x:c>
      <x:c r="R552" s="22" t="n">
        <x:v>0.25941045228094</x:v>
      </x:c>
      <x:c r="S552" s="22" t="n">
        <x:v>0.25941045228094</x:v>
      </x:c>
      <x:c r="T552" s="20" t="n">
        <x:v>1.2611546531636488</x:v>
      </x:c>
      <x:c r="U552" s="18" t="n">
        <x:f aca="0"/>
        <x:v>1.5295</x:v>
      </x:c>
      <x:c r="V552" s="18" t="n">
        <x:f aca="0"/>
        <x:v>1.4374</x:v>
      </x:c>
      <x:c r="W552" s="76" t="n">
        <x:f>'2080回测'!$O$13*G552/$G$4+'2080回测'!$O$14*H552/$H$4+'2080回测'!$O$15*I552/$I$4+'2080回测'!$O$16*J552/$J$4+'2080回测'!$O$17*K552/$K$4</x:f>
        <x:v>1.2837801841853769</x:v>
      </x:c>
    </x:row>
    <x:row r="553" ht="13.800000190734863" hidden="0">
      <x:c r="A553" s="15" t="n">
        <x:v>44663</x:v>
      </x:c>
      <x:c r="B553" s="21" t="n">
        <x:v>44.198895027624</x:v>
      </x:c>
      <x:c r="C553" s="21" t="n">
        <x:v>26.049943246311</x:v>
      </x:c>
      <x:c r="D553" s="21" t="n">
        <x:v>97.384615384615</x:v>
      </x:c>
      <x:c r="E553" s="21" t="n">
        <x:v>79.62890625</x:v>
      </x:c>
      <x:c r="F553" s="17" t="n">
        <x:v>1.61815589977138</x:v>
      </x:c>
      <x:c r="G553" s="18" t="n">
        <x:f aca="0"/>
        <x:v>1.4823</x:v>
      </x:c>
      <x:c r="H553" s="18" t="n">
        <x:f aca="0"/>
        <x:v>2.3844444444</x:v>
      </x:c>
      <x:c r="I553" s="18" t="n">
        <x:f aca="0"/>
        <x:v>2844.28</x:v>
      </x:c>
      <x:c r="J553" s="18" t="n">
        <x:f aca="0"/>
        <x:v>6.6467232648</x:v>
      </x:c>
      <x:c r="K553" s="18" t="n">
        <x:f aca="0"/>
        <x:v>2.4514136933</x:v>
      </x:c>
      <x:c r="L553" s="22" t="n">
        <x:v>0.22202685421995</x:v>
      </x:c>
      <x:c r="M553" s="22" t="n">
        <x:v>0.16262705238468</x:v>
      </x:c>
      <x:c r="N553" s="22" t="n">
        <x:v>0.44967649173257</x:v>
      </x:c>
      <x:c r="O553" s="22" t="n">
        <x:v>0.53530446443685</x:v>
      </x:c>
      <x:c r="P553" s="23" t="n">
        <x:v>0.13670337502939</x:v>
      </x:c>
      <x:c r="Q553" s="23" t="n">
        <x:v>0.13670337502939</x:v>
      </x:c>
      <x:c r="R553" s="22" t="n">
        <x:v>0.22309780623818</x:v>
      </x:c>
      <x:c r="S553" s="22" t="n">
        <x:v>0.22309780623818</x:v>
      </x:c>
      <x:c r="T553" s="20" t="n">
        <x:v>1.2811210765400176</x:v>
      </x:c>
      <x:c r="U553" s="18" t="n">
        <x:f aca="0"/>
        <x:v>1.5296</x:v>
      </x:c>
      <x:c r="V553" s="18" t="n">
        <x:f aca="0"/>
        <x:v>1.4443</x:v>
      </x:c>
      <x:c r="W553" s="76" t="n">
        <x:f>'2080回测'!$O$13*G553/$G$4+'2080回测'!$O$14*H553/$H$4+'2080回测'!$O$15*I553/$I$4+'2080回测'!$O$16*J553/$J$4+'2080回测'!$O$17*K553/$K$4</x:f>
        <x:v>1.2837664053373872</x:v>
      </x:c>
    </x:row>
    <x:row r="554" ht="13.800000190734863" hidden="0">
      <x:c r="A554" s="15" t="n">
        <x:v>44664</x:v>
      </x:c>
      <x:c r="B554" s="21" t="n">
        <x:v>40.515653775322</x:v>
      </x:c>
      <x:c r="C554" s="21" t="n">
        <x:v>23.325766174801</x:v>
      </x:c>
      <x:c r="D554" s="21" t="n">
        <x:v>92.153846153846</x:v>
      </x:c>
      <x:c r="E554" s="21" t="n">
        <x:v>77.01171875</x:v>
      </x:c>
      <x:c r="F554" s="17" t="n">
        <x:v>1.58251746213492</x:v>
      </x:c>
      <x:c r="G554" s="18" t="n">
        <x:f aca="0"/>
        <x:v>1.4729</x:v>
      </x:c>
      <x:c r="H554" s="18" t="n">
        <x:f aca="0"/>
        <x:v>2.3800592593</x:v>
      </x:c>
      <x:c r="I554" s="18" t="n">
        <x:f aca="0"/>
        <x:v>2864.7</x:v>
      </x:c>
      <x:c r="J554" s="18" t="n">
        <x:f aca="0"/>
        <x:v>6.5843712642</x:v>
      </x:c>
      <x:c r="K554" s="18" t="n">
        <x:f aca="0"/>
        <x:v>2.4605004822</x:v>
      </x:c>
      <x:c r="L554" s="22" t="n">
        <x:v>0.24168797953964</x:v>
      </x:c>
      <x:c r="M554" s="22" t="n">
        <x:v>0.18486664929198</x:v>
      </x:c>
      <x:c r="N554" s="22" t="n">
        <x:v>0.47375988497484</x:v>
      </x:c>
      <x:c r="O554" s="22" t="n">
        <x:v>0.55875701490776</x:v>
      </x:c>
      <x:c r="P554" s="23" t="n">
        <x:v>0.15221494106466</x:v>
      </x:c>
      <x:c r="Q554" s="23" t="n">
        <x:v>0.15221494106466</x:v>
      </x:c>
      <x:c r="R554" s="22" t="n">
        <x:v>0.2427336007383</x:v>
      </x:c>
      <x:c r="S554" s="22" t="n">
        <x:v>0.2427336007383</x:v>
      </x:c>
      <x:c r="T554" s="20" t="n">
        <x:v>1.2629432297923662</x:v>
      </x:c>
      <x:c r="U554" s="18" t="n">
        <x:f aca="0"/>
        <x:v>1.5302</x:v>
      </x:c>
      <x:c r="V554" s="18" t="n">
        <x:f aca="0"/>
        <x:v>1.4502</x:v>
      </x:c>
      <x:c r="W554" s="76" t="n">
        <x:f>'2080回测'!$O$13*G554/$G$4+'2080回测'!$O$14*H554/$H$4+'2080回测'!$O$15*I554/$I$4+'2080回测'!$O$16*J554/$J$4+'2080回测'!$O$17*K554/$K$4</x:f>
        <x:v>1.2811744729507015</x:v>
      </x:c>
    </x:row>
    <x:row r="555" ht="13.800000190734863" hidden="0">
      <x:c r="A555" s="15" t="n">
        <x:v>44665</x:v>
      </x:c>
      <x:c r="B555" s="21" t="n">
        <x:v>41.866175567833</x:v>
      </x:c>
      <x:c r="C555" s="21" t="n">
        <x:v>24.517593643587</x:v>
      </x:c>
      <x:c r="D555" s="21" t="n">
        <x:v>97.230769230769</x:v>
      </x:c>
      <x:c r="E555" s="21" t="n">
        <x:v>78.18359375</x:v>
      </x:c>
      <x:c r="F555" s="17" t="n">
        <x:v>1.60449533048047</x:v>
      </x:c>
      <x:c r="G555" s="18" t="n">
        <x:f aca="0"/>
        <x:v>1.4985</x:v>
      </x:c>
      <x:c r="H555" s="18" t="n">
        <x:f aca="0"/>
        <x:v>2.4326814815</x:v>
      </x:c>
      <x:c r="I555" s="18" t="n">
        <x:f aca="0"/>
        <x:v>2894.15</x:v>
      </x:c>
      <x:c r="J555" s="18" t="n">
        <x:f aca="0"/>
        <x:v>6.6155472645</x:v>
      </x:c>
      <x:c r="K555" s="18" t="n">
        <x:f aca="0"/>
        <x:v>2.494828351</x:v>
      </x:c>
      <x:c r="L555" s="22" t="n">
        <x:v>0.23265664961637</x:v>
      </x:c>
      <x:c r="M555" s="22" t="n">
        <x:v>0.17322561028581</x:v>
      </x:c>
      <x:c r="N555" s="22" t="n">
        <x:v>0.46249700455308</x:v>
      </x:c>
      <x:c r="O555" s="22" t="n">
        <x:v>0.54510428016713</x:v>
      </x:c>
      <x:c r="P555" s="23" t="n">
        <x:v>0.12919231842168</x:v>
      </x:c>
      <x:c r="Q555" s="23" t="n">
        <x:v>0.12919231842168</x:v>
      </x:c>
      <x:c r="R555" s="22" t="n">
        <x:v>0.21583882843659</x:v>
      </x:c>
      <x:c r="S555" s="22" t="n">
        <x:v>0.21583882843659</x:v>
      </x:c>
      <x:c r="T555" s="20" t="n">
        <x:v>1.2765463067201626</x:v>
      </x:c>
      <x:c r="U555" s="18" t="n">
        <x:f aca="0"/>
        <x:v>1.5311</x:v>
      </x:c>
      <x:c r="V555" s="18" t="n">
        <x:f aca="0"/>
        <x:v>1.4554</x:v>
      </x:c>
      <x:c r="W555" s="76" t="n">
        <x:f>'2080回测'!$O$13*G555/$G$4+'2080回测'!$O$14*H555/$H$4+'2080回测'!$O$15*I555/$I$4+'2080回测'!$O$16*J555/$J$4+'2080回测'!$O$17*K555/$K$4</x:f>
        <x:v>1.3016217549217743</x:v>
      </x:c>
    </x:row>
    <x:row r="556" ht="13.800000190734863" hidden="0">
      <x:c r="A556" s="15" t="n">
        <x:v>44666</x:v>
      </x:c>
      <x:c r="B556" s="21" t="n">
        <x:v>41.068139963168</x:v>
      </x:c>
      <x:c r="C556" s="21" t="n">
        <x:v>23.55278093076</x:v>
      </x:c>
      <x:c r="D556" s="21" t="n">
        <x:v>94.461538461538</x:v>
      </x:c>
      <x:c r="E556" s="21" t="n">
        <x:v>78.388671875</x:v>
      </x:c>
      <x:c r="F556" s="17" t="n">
        <x:v>1.59367782807617</x:v>
      </x:c>
      <x:c r="G556" s="18" t="n">
        <x:f aca="0"/>
        <x:v>1.4916</x:v>
      </x:c>
      <x:c r="H556" s="18" t="n">
        <x:f aca="0"/>
        <x:v>2.4195259259</x:v>
      </x:c>
      <x:c r="I556" s="18" t="n">
        <x:f aca="0"/>
        <x:v>2894.15</x:v>
      </x:c>
      <x:c r="J556" s="18" t="n">
        <x:f aca="0"/>
        <x:v>6.565665664</x:v>
      </x:c>
      <x:c r="K556" s="18" t="n">
        <x:f aca="0"/>
        <x:v>2.4907897782</x:v>
      </x:c>
      <x:c r="L556" s="22" t="n">
        <x:v>0.24696291560102</x:v>
      </x:c>
      <x:c r="M556" s="22" t="n">
        <x:v>0.18825471288333</x:v>
      </x:c>
      <x:c r="N556" s="22" t="n">
        <x:v>0.47687514977235</x:v>
      </x:c>
      <x:c r="O556" s="22" t="n">
        <x:v>0.56135354723062</x:v>
      </x:c>
      <x:c r="P556" s="23" t="n">
        <x:v>0.1423873901951</x:v>
      </x:c>
      <x:c r="Q556" s="23" t="n">
        <x:v>0.1423873901951</x:v>
      </x:c>
      <x:c r="R556" s="22" t="n">
        <x:v>0.22707467394189</x:v>
      </x:c>
      <x:c r="S556" s="22" t="n">
        <x:v>0.22707467394189</x:v>
      </x:c>
      <x:c r="T556" s="20" t="n">
        <x:v>1.2606426753778213</x:v>
      </x:c>
      <x:c r="U556" s="18" t="n">
        <x:f aca="0"/>
        <x:v>1.5317</x:v>
      </x:c>
      <x:c r="V556" s="18" t="n">
        <x:f aca="0"/>
        <x:v>1.459</x:v>
      </x:c>
      <x:c r="W556" s="76" t="n">
        <x:f>'2080回测'!$O$13*G556/$G$4+'2080回测'!$O$14*H556/$H$4+'2080回测'!$O$15*I556/$I$4+'2080回测'!$O$16*J556/$J$4+'2080回测'!$O$17*K556/$K$4</x:f>
        <x:v>1.2963147772989974</x:v>
      </x:c>
    </x:row>
    <x:row r="557" ht="13.800000190734863" hidden="0">
      <x:c r="A557" s="15" t="n">
        <x:v>44669</x:v>
      </x:c>
      <x:c r="B557" s="21" t="n">
        <x:v>43.400859422959</x:v>
      </x:c>
      <x:c r="C557" s="21" t="n">
        <x:v>27.582292849035</x:v>
      </x:c>
      <x:c r="D557" s="21" t="n">
        <x:v>103.07692307692</x:v>
      </x:c>
      <x:c r="E557" s="21" t="n">
        <x:v>83.544921875</x:v>
      </x:c>
      <x:c r="F557" s="17" t="n">
        <x:v>1.64401249305979</x:v>
      </x:c>
      <x:c r="G557" s="18" t="n">
        <x:f aca="0"/>
        <x:v>1.4711</x:v>
      </x:c>
      <x:c r="H557" s="18" t="n">
        <x:f aca="0"/>
        <x:v>2.3899259259</x:v>
      </x:c>
      <x:c r="I557" s="18" t="n">
        <x:f aca="0"/>
        <x:v>2894.15</x:v>
      </x:c>
      <x:c r="J557" s="18" t="n">
        <x:f aca="0"/>
        <x:v>6.5531952639</x:v>
      </x:c>
      <x:c r="K557" s="18" t="n">
        <x:f aca="0"/>
        <x:v>2.4776644166</x:v>
      </x:c>
      <x:c r="L557" s="22" t="n">
        <x:v>0.24552429667519</x:v>
      </x:c>
      <x:c r="M557" s="22" t="n">
        <x:v>0.18590913039701</x:v>
      </x:c>
      <x:c r="N557" s="22" t="n">
        <x:v>0.45914210400192</x:v>
      </x:c>
      <x:c r="O557" s="22" t="n">
        <x:v>0.54234022956269</x:v>
      </x:c>
      <x:c r="P557" s="23" t="n">
        <x:v>0.12718435475414</x:v>
      </x:c>
      <x:c r="Q557" s="23" t="n">
        <x:v>0.12718435475414</x:v>
      </x:c>
      <x:c r="R557" s="22" t="n">
        <x:v>0.19892846643874</x:v>
      </x:c>
      <x:c r="S557" s="22" t="n">
        <x:v>0.19892846643874</x:v>
      </x:c>
      <x:c r="T557" s="20" t="n">
        <x:v>1.2646420744436386</x:v>
      </x:c>
      <x:c r="U557" s="18" t="n">
        <x:f aca="0"/>
        <x:v>1.5303</x:v>
      </x:c>
      <x:c r="V557" s="18" t="n">
        <x:f aca="0"/>
        <x:v>1.4673</x:v>
      </x:c>
      <x:c r="W557" s="76" t="n">
        <x:f>'2080回测'!$O$13*G557/$G$4+'2080回测'!$O$14*H557/$H$4+'2080回测'!$O$15*I557/$I$4+'2080回测'!$O$16*J557/$J$4+'2080回测'!$O$17*K557/$K$4</x:f>
        <x:v>1.2847499914803695</x:v>
      </x:c>
    </x:row>
    <x:row r="558" ht="13.800000190734863" hidden="0">
      <x:c r="A558" s="15" t="n">
        <x:v>44670</x:v>
      </x:c>
      <x:c r="B558" s="21" t="n">
        <x:v>42.173112338858</x:v>
      </x:c>
      <x:c r="C558" s="21" t="n">
        <x:v>26.560726447219</x:v>
      </x:c>
      <x:c r="D558" s="21" t="n">
        <x:v>100.15384615385</x:v>
      </x:c>
      <x:c r="E558" s="21" t="n">
        <x:v>79.990234375</x:v>
      </x:c>
      <x:c r="F558" s="17" t="n">
        <x:v>1.62219479828732</x:v>
      </x:c>
      <x:c r="G558" s="18" t="n">
        <x:f aca="0"/>
        <x:v>1.4879</x:v>
      </x:c>
      <x:c r="H558" s="18" t="n">
        <x:f aca="0"/>
        <x:v>2.4151407407</x:v>
      </x:c>
      <x:c r="I558" s="18" t="n">
        <x:f aca="0"/>
        <x:v>2888.67</x:v>
      </x:c>
      <x:c r="J558" s="18" t="n">
        <x:f aca="0"/>
        <x:v>6.565665664</x:v>
      </x:c>
      <x:c r="K558" s="18" t="n">
        <x:f aca="0"/>
        <x:v>2.4867512054</x:v>
      </x:c>
      <x:c r="L558" s="22" t="n">
        <x:v>0.23561381074169</x:v>
      </x:c>
      <x:c r="M558" s="22" t="n">
        <x:v>0.18556163669533</x:v>
      </x:c>
      <x:c r="N558" s="22" t="n">
        <x:v>0.46069973640067</x:v>
      </x:c>
      <x:c r="O558" s="22" t="n">
        <x:v>0.54317782066196</x:v>
      </x:c>
      <x:c r="P558" s="23" t="n">
        <x:v>0.1363368243012</x:v>
      </x:c>
      <x:c r="Q558" s="23" t="n">
        <x:v>0.1363368243012</x:v>
      </x:c>
      <x:c r="R558" s="22" t="n">
        <x:v>0.20970497122353</x:v>
      </x:c>
      <x:c r="S558" s="22" t="n">
        <x:v>0.20970497122353</x:v>
      </x:c>
      <x:c r="T558" s="20" t="n">
        <x:v>1.2673827083814462</x:v>
      </x:c>
      <x:c r="U558" s="18" t="n">
        <x:f aca="0"/>
        <x:v>1.53</x:v>
      </x:c>
      <x:c r="V558" s="18" t="n">
        <x:f aca="0"/>
        <x:v>1.4602</x:v>
      </x:c>
      <x:c r="W558" s="76" t="n">
        <x:f>'2080回测'!$O$13*G558/$G$4+'2080回测'!$O$14*H558/$H$4+'2080回测'!$O$15*I558/$I$4+'2080回测'!$O$16*J558/$J$4+'2080回测'!$O$17*K558/$K$4</x:f>
        <x:v>1.2939513653520185</x:v>
      </x:c>
    </x:row>
    <x:row r="559" ht="13.800000190734863" hidden="0">
      <x:c r="A559" s="15" t="n">
        <x:v>44671</x:v>
      </x:c>
      <x:c r="B559" s="21" t="n">
        <x:v>40.883977900552</x:v>
      </x:c>
      <x:c r="C559" s="21" t="n">
        <x:v>24.687854710556</x:v>
      </x:c>
      <x:c r="D559" s="21" t="n">
        <x:v>95.461538461538</x:v>
      </x:c>
      <x:c r="E559" s="21" t="n">
        <x:v>75.5078125</x:v>
      </x:c>
      <x:c r="F559" s="17" t="n">
        <x:v>1.59135295893162</x:v>
      </x:c>
      <x:c r="G559" s="18" t="n">
        <x:f aca="0"/>
        <x:v>1.4517</x:v>
      </x:c>
      <x:c r="H559" s="18" t="n">
        <x:f aca="0"/>
        <x:v>2.3504592593</x:v>
      </x:c>
      <x:c r="I559" s="18" t="n">
        <x:f aca="0"/>
        <x:v>2826.96</x:v>
      </x:c>
      <x:c r="J559" s="18" t="n">
        <x:f aca="0"/>
        <x:v>6.5282544636</x:v>
      </x:c>
      <x:c r="K559" s="18" t="n">
        <x:f aca="0"/>
        <x:v>2.4453558341</x:v>
      </x:c>
      <x:c r="L559" s="22" t="n">
        <x:v>0.2275415601023</x:v>
      </x:c>
      <x:c r="M559" s="22" t="n">
        <x:v>0.17696116757884</x:v>
      </x:c>
      <x:c r="N559" s="22" t="n">
        <x:v>0.46645099448838</x:v>
      </x:c>
      <x:c r="O559" s="22" t="n">
        <x:v>0.54862216269147</x:v>
      </x:c>
      <x:c r="P559" s="23" t="n">
        <x:v>0.13988656075867</x:v>
      </x:c>
      <x:c r="Q559" s="23" t="n">
        <x:v>0.13988656075867</x:v>
      </x:c>
      <x:c r="R559" s="22" t="n">
        <x:v>0.21985633033662</x:v>
      </x:c>
      <x:c r="S559" s="22" t="n">
        <x:v>0.21985633033662</x:v>
      </x:c>
      <x:c r="T559" s="20" t="n">
        <x:v>1.2458406609660626</x:v>
      </x:c>
      <x:c r="U559" s="18" t="n">
        <x:f aca="0"/>
        <x:v>1.5299</x:v>
      </x:c>
      <x:c r="V559" s="18" t="n">
        <x:f aca="0"/>
        <x:v>1.4426</x:v>
      </x:c>
      <x:c r="W559" s="76" t="n">
        <x:f>'2080回测'!$O$13*G559/$G$4+'2080回测'!$O$14*H559/$H$4+'2080回测'!$O$15*I559/$I$4+'2080回测'!$O$16*J559/$J$4+'2080回测'!$O$17*K559/$K$4</x:f>
        <x:v>1.2659264270129658</x:v>
      </x:c>
    </x:row>
    <x:row r="560" ht="13.800000190734863" hidden="0">
      <x:c r="A560" s="15" t="n">
        <x:v>44672</x:v>
      </x:c>
      <x:c r="B560" s="21" t="n">
        <x:v>38.121546961326</x:v>
      </x:c>
      <x:c r="C560" s="21" t="n">
        <x:v>21.793416572077</x:v>
      </x:c>
      <x:c r="D560" s="21" t="n">
        <x:v>87.692307692308</x:v>
      </x:c>
      <x:c r="E560" s="21" t="n">
        <x:v>71.787109375</x:v>
      </x:c>
      <x:c r="F560" s="17" t="n">
        <x:v>1.54848595150178</x:v>
      </x:c>
      <x:c r="G560" s="18" t="n">
        <x:f aca="0"/>
        <x:v>1.4273</x:v>
      </x:c>
      <x:c r="H560" s="18" t="n">
        <x:f aca="0"/>
        <x:v>2.2989333333</x:v>
      </x:c>
      <x:c r="I560" s="18" t="n">
        <x:f aca="0"/>
        <x:v>2781.88</x:v>
      </x:c>
      <x:c r="J560" s="18" t="n">
        <x:f aca="0"/>
        <x:v>6.4222560626</x:v>
      </x:c>
      <x:c r="K560" s="18" t="n">
        <x:f aca="0"/>
        <x:v>2.4069893925</x:v>
      </x:c>
      <x:c r="L560" s="22" t="n">
        <x:v>0.20899936061381</x:v>
      </x:c>
      <x:c r="M560" s="22" t="n">
        <x:v>0.1581965076883</x:v>
      </x:c>
      <x:c r="N560" s="22" t="n">
        <x:v>0.43481907500599</x:v>
      </x:c>
      <x:c r="O560" s="22" t="n">
        <x:v>0.5123544685792</x:v>
      </x:c>
      <x:c r="P560" s="23" t="n">
        <x:v>0.1198517055674</x:v>
      </x:c>
      <x:c r="Q560" s="23" t="n">
        <x:v>0.1198517055674</x:v>
      </x:c>
      <x:c r="R560" s="22" t="n">
        <x:v>0.2063262323532</x:v>
      </x:c>
      <x:c r="S560" s="22" t="n">
        <x:v>0.2063262323532</x:v>
      </x:c>
      <x:c r="T560" s="20" t="n">
        <x:v>1.2047082136088125</x:v>
      </x:c>
      <x:c r="U560" s="18" t="n">
        <x:f aca="0"/>
        <x:v>1.5304</x:v>
      </x:c>
      <x:c r="V560" s="18" t="n">
        <x:f aca="0"/>
        <x:v>1.4558</x:v>
      </x:c>
      <x:c r="W560" s="76" t="n">
        <x:f>'2080回测'!$O$13*G560/$G$4+'2080回测'!$O$14*H560/$H$4+'2080回测'!$O$15*I560/$I$4+'2080回测'!$O$16*J560/$J$4+'2080回测'!$O$17*K560/$K$4</x:f>
        <x:v>1.2431566774189187</x:v>
      </x:c>
    </x:row>
    <x:row r="561" ht="13.800000190734863" hidden="0">
      <x:c r="A561" s="15" t="n">
        <x:v>44673</x:v>
      </x:c>
      <x:c r="B561" s="21" t="n">
        <x:v>38.060159607121</x:v>
      </x:c>
      <x:c r="C561" s="21" t="n">
        <x:v>20.034052213394</x:v>
      </x:c>
      <x:c r="D561" s="21" t="n">
        <x:v>84.153846153846</x:v>
      </x:c>
      <x:c r="E561" s="21" t="n">
        <x:v>68.5546875</x:v>
      </x:c>
      <x:c r="F561" s="17" t="n">
        <x:v>1.5270068636859</x:v>
      </x:c>
      <x:c r="G561" s="18" t="n">
        <x:f aca="0"/>
        <x:v>1.452</x:v>
      </x:c>
      <x:c r="H561" s="18" t="n">
        <x:f aca="0"/>
        <x:v>2.327437037</x:v>
      </x:c>
      <x:c r="I561" s="18" t="n">
        <x:f aca="0"/>
        <x:v>2811.11</x:v>
      </x:c>
      <x:c r="J561" s="18" t="n">
        <x:f aca="0"/>
        <x:v>6.459667263</x:v>
      </x:c>
      <x:c r="K561" s="18" t="n">
        <x:f aca="0"/>
        <x:v>2.4201147541</x:v>
      </x:c>
      <x:c r="L561" s="22" t="n">
        <x:v>0.1891783887468</x:v>
      </x:c>
      <x:c r="M561" s="22" t="n">
        <x:v>0.13630440448267</x:v>
      </x:c>
      <x:c r="N561" s="22" t="n">
        <x:v>0.3868919242751</x:v>
      </x:c>
      <x:c r="O561" s="22" t="n">
        <x:v>0.46771086362855</x:v>
      </x:c>
      <x:c r="P561" s="23" t="n">
        <x:v>0.07442946718656</x:v>
      </x:c>
      <x:c r="Q561" s="23" t="n">
        <x:v>0.07442946718656</x:v>
      </x:c>
      <x:c r="R561" s="22" t="n">
        <x:v>0.15436059668213</x:v>
      </x:c>
      <x:c r="S561" s="22" t="n">
        <x:v>0.15436059668213</x:v>
      </x:c>
      <x:c r="T561" s="20" t="n">
        <x:v>1.1967643215698003</x:v>
      </x:c>
      <x:c r="U561" s="18" t="n">
        <x:f aca="0"/>
        <x:v>1.5304</x:v>
      </x:c>
      <x:c r="V561" s="18" t="n">
        <x:f aca="0"/>
        <x:v>1.4631</x:v>
      </x:c>
      <x:c r="W561" s="76" t="n">
        <x:f>'2080回测'!$O$13*G561/$G$4+'2080回测'!$O$14*H561/$H$4+'2080回测'!$O$15*I561/$I$4+'2080回测'!$O$16*J561/$J$4+'2080回测'!$O$17*K561/$K$4</x:f>
        <x:v>1.2581166822151884</x:v>
      </x:c>
    </x:row>
    <x:row r="562" ht="13.800000190734863" hidden="0">
      <x:c r="A562" s="15" t="n">
        <x:v>44676</x:v>
      </x:c>
      <x:c r="B562" s="21" t="n">
        <x:v>31.246163290362</x:v>
      </x:c>
      <x:c r="C562" s="21" t="n">
        <x:v>12.883087400681</x:v>
      </x:c>
      <x:c r="D562" s="21" t="n">
        <x:v>73.615384615385</x:v>
      </x:c>
      <x:c r="E562" s="21" t="n">
        <x:v>56.69921875</x:v>
      </x:c>
      <x:c r="F562" s="17" t="n">
        <x:v>1.43610963514107</x:v>
      </x:c>
      <x:c r="G562" s="18" t="n">
        <x:f aca="0"/>
        <x:v>1.3979</x:v>
      </x:c>
      <x:c r="H562" s="18" t="n">
        <x:f aca="0"/>
        <x:v>2.2112296296</x:v>
      </x:c>
      <x:c r="I562" s="18" t="n">
        <x:f aca="0"/>
        <x:v>2715.05</x:v>
      </x:c>
      <x:c r="J562" s="18" t="n">
        <x:f aca="0"/>
        <x:v>6.2414352608</x:v>
      </x:c>
      <x:c r="K562" s="18" t="n">
        <x:f aca="0"/>
        <x:v>2.3484300868</x:v>
      </x:c>
      <x:c r="L562" s="22" t="n">
        <x:v>0.19781010230179</x:v>
      </x:c>
      <x:c r="M562" s="22" t="n">
        <x:v>0.13873686039441</x:v>
      </x:c>
      <x:c r="N562" s="22" t="n">
        <x:v>0.37898394440451</x:v>
      </x:c>
      <x:c r="O562" s="22" t="n">
        <x:v>0.46720830893813</x:v>
      </x:c>
      <x:c r="P562" s="23" t="n">
        <x:v>0.058339029066291</x:v>
      </x:c>
      <x:c r="Q562" s="23" t="n">
        <x:v>0.058339029066291</x:v>
      </x:c>
      <x:c r="R562" s="22" t="n">
        <x:v>0.13734864919349</x:v>
      </x:c>
      <x:c r="S562" s="22" t="n">
        <x:v>0.13734864919349</x:v>
      </x:c>
      <x:c r="T562" s="20" t="n">
        <x:v>1.1179326391922253</x:v>
      </x:c>
      <x:c r="U562" s="18" t="n">
        <x:f aca="0"/>
        <x:v>1.5318</x:v>
      </x:c>
      <x:c r="V562" s="18" t="n">
        <x:f aca="0"/>
        <x:v>1.457</x:v>
      </x:c>
      <x:c r="W562" s="76" t="n">
        <x:f>'2080回测'!$O$13*G562/$G$4+'2080回测'!$O$14*H562/$H$4+'2080回测'!$O$15*I562/$I$4+'2080回测'!$O$16*J562/$J$4+'2080回测'!$O$17*K562/$K$4</x:f>
        <x:v>1.2088593696686876</x:v>
      </x:c>
    </x:row>
    <x:row r="563" ht="13.800000190734863" hidden="0">
      <x:c r="A563" s="15" t="n">
        <x:v>44677</x:v>
      </x:c>
      <x:c r="B563" s="21" t="n">
        <x:v>29.527317372621</x:v>
      </x:c>
      <x:c r="C563" s="21" t="n">
        <x:v>10.61293984109</x:v>
      </x:c>
      <x:c r="D563" s="21" t="n">
        <x:v>67.615384615385</x:v>
      </x:c>
      <x:c r="E563" s="21" t="n">
        <x:v>52.79296875</x:v>
      </x:c>
      <x:c r="F563" s="17" t="n">
        <x:v>1.40137152644774</x:v>
      </x:c>
      <x:c r="G563" s="18" t="n">
        <x:f aca="0"/>
        <x:v>1.388</x:v>
      </x:c>
      <x:c r="H563" s="18" t="n">
        <x:f aca="0"/>
        <x:v>2.171762963</x:v>
      </x:c>
      <x:c r="I563" s="18" t="n">
        <x:f aca="0"/>
        <x:v>2696.25</x:v>
      </x:c>
      <x:c r="J563" s="18" t="n">
        <x:f aca="0"/>
        <x:v>6.1229664597</x:v>
      </x:c>
      <x:c r="K563" s="18" t="n">
        <x:f aca="0"/>
        <x:v>2.3191504339</x:v>
      </x:c>
      <x:c r="L563" s="22" t="n">
        <x:v>0.14362212276215</x:v>
      </x:c>
      <x:c r="M563" s="22" t="n">
        <x:v>0.084527842932847</x:v>
      </x:c>
      <x:c r="N563" s="22" t="n">
        <x:v>0.28983944404505</x:v>
      </x:c>
      <x:c r="O563" s="22" t="n">
        <x:v>0.38110394507517</x:v>
      </x:c>
      <x:c r="P563" s="23" t="n">
        <x:v>-0.024326261403516</x:v>
      </x:c>
      <x:c r="Q563" s="23" t="n">
        <x:v>-0.024326261403516</x:v>
      </x:c>
      <x:c r="R563" s="22" t="n">
        <x:v>0.046510140764809</x:v>
      </x:c>
      <x:c r="S563" s="22" t="n">
        <x:v>0.046510140764809</x:v>
      </x:c>
      <x:c r="T563" s="20" t="n">
        <x:v>1.089635665732498</x:v>
      </x:c>
      <x:c r="U563" s="18" t="n">
        <x:f aca="0"/>
        <x:v>1.5319</x:v>
      </x:c>
      <x:c r="V563" s="18" t="n">
        <x:f aca="0"/>
        <x:v>1.4432</x:v>
      </x:c>
      <x:c r="W563" s="76" t="n">
        <x:f>'2080回测'!$O$13*G563/$G$4+'2080回测'!$O$14*H563/$H$4+'2080回测'!$O$15*I563/$I$4+'2080回测'!$O$16*J563/$J$4+'2080回测'!$O$17*K563/$K$4</x:f>
        <x:v>1.1941149628376946</x:v>
      </x:c>
    </x:row>
    <x:row r="564" ht="13.800000190734863" hidden="0">
      <x:c r="A564" s="15" t="n">
        <x:v>44678</x:v>
      </x:c>
      <x:c r="B564" s="21" t="n">
        <x:v>34.131368937999</x:v>
      </x:c>
      <x:c r="C564" s="21" t="n">
        <x:v>17.026106696935</x:v>
      </x:c>
      <x:c r="D564" s="21" t="n">
        <x:v>75.153846153846</x:v>
      </x:c>
      <x:c r="E564" s="21" t="n">
        <x:v>66.611328125</x:v>
      </x:c>
      <x:c r="F564" s="17" t="n">
        <x:v>1.48230662478445</x:v>
      </x:c>
      <x:c r="G564" s="18" t="n">
        <x:f aca="0"/>
        <x:v>1.3976</x:v>
      </x:c>
      <x:c r="H564" s="18" t="n">
        <x:f aca="0"/>
        <x:v>2.1947851852</x:v>
      </x:c>
      <x:c r="I564" s="18" t="n">
        <x:f aca="0"/>
        <x:v>2729.03</x:v>
      </x:c>
      <x:c r="J564" s="18" t="n">
        <x:f aca="0"/>
        <x:v>6.2227296607</x:v>
      </x:c>
      <x:c r="K564" s="18" t="n">
        <x:f aca="0"/>
        <x:v>2.3565072324</x:v>
      </x:c>
      <x:c r="L564" s="22" t="n">
        <x:v>0.13467071611253</x:v>
      </x:c>
      <x:c r="M564" s="22" t="n">
        <x:v>0.073494917904613</x:v>
      </x:c>
      <x:c r="N564" s="22" t="n">
        <x:v>0.25653007428708</x:v>
      </x:c>
      <x:c r="O564" s="22" t="n">
        <x:v>0.3494430019703</x:v>
      </x:c>
      <x:c r="P564" s="23" t="n">
        <x:v>-0.053975160556799</x:v>
      </x:c>
      <x:c r="Q564" s="23" t="n">
        <x:v>-0.053975160556799</x:v>
      </x:c>
      <x:c r="R564" s="22" t="n">
        <x:v>0.0054484683495288</x:v>
      </x:c>
      <x:c r="S564" s="22" t="n">
        <x:v>0.0054484683495288</x:v>
      </x:c>
      <x:c r="T564" s="20" t="n">
        <x:v>1.1316167051219042</x:v>
      </x:c>
      <x:c r="U564" s="18" t="n">
        <x:f aca="0"/>
        <x:v>1.5317</x:v>
      </x:c>
      <x:c r="V564" s="18" t="n">
        <x:f aca="0"/>
        <x:v>1.445</x:v>
      </x:c>
      <x:c r="W564" s="76" t="n">
        <x:f>'2080回测'!$O$13*G564/$G$4+'2080回测'!$O$14*H564/$H$4+'2080回测'!$O$15*I564/$I$4+'2080回测'!$O$16*J564/$J$4+'2080回测'!$O$17*K564/$K$4</x:f>
        <x:v>1.207249799454753</x:v>
      </x:c>
    </x:row>
    <x:row r="565" ht="13.800000190734863" hidden="0">
      <x:c r="A565" s="15" t="n">
        <x:v>44679</x:v>
      </x:c>
      <x:c r="B565" s="21" t="n">
        <x:v>33.763044812769</x:v>
      </x:c>
      <x:c r="C565" s="21" t="n">
        <x:v>16.628830874007</x:v>
      </x:c>
      <x:c r="D565" s="21" t="n">
        <x:v>71.846153846154</x:v>
      </x:c>
      <x:c r="E565" s="21" t="n">
        <x:v>68.837890625</x:v>
      </x:c>
      <x:c r="F565" s="17" t="n">
        <x:v>1.47768980039483</x:v>
      </x:c>
      <x:c r="G565" s="18" t="n">
        <x:f aca="0"/>
        <x:v>1.4246</x:v>
      </x:c>
      <x:c r="H565" s="18" t="n">
        <x:f aca="0"/>
        <x:v>2.2210962963</x:v>
      </x:c>
      <x:c r="I565" s="18" t="n">
        <x:f aca="0"/>
        <x:v>2809.75</x:v>
      </x:c>
      <x:c r="J565" s="18" t="n">
        <x:f aca="0"/>
        <x:v>6.2352000608</x:v>
      </x:c>
      <x:c r="K565" s="18" t="n">
        <x:f aca="0"/>
        <x:v>2.3635747348</x:v>
      </x:c>
      <x:c r="L565" s="22" t="n">
        <x:v>0.16328324808184</x:v>
      </x:c>
      <x:c r="M565" s="22" t="n">
        <x:v>0.11102423768569</x:v>
      </x:c>
      <x:c r="N565" s="22" t="n">
        <x:v>0.30733285406183</x:v>
      </x:c>
      <x:c r="O565" s="22" t="n">
        <x:v>0.40296507252691</x:v>
      </x:c>
      <x:c r="P565" s="23" t="n">
        <x:v>-0.0047270601772973</x:v>
      </x:c>
      <x:c r="Q565" s="23" t="n">
        <x:v>-0.0047270601772973</x:v>
      </x:c>
      <x:c r="R565" s="22" t="n">
        <x:v>0.038891174486779</x:v>
      </x:c>
      <x:c r="S565" s="22" t="n">
        <x:v>0.038891174486779</x:v>
      </x:c>
      <x:c r="T565" s="20" t="n">
        <x:v>1.1262822086890087</x:v>
      </x:c>
      <x:c r="U565" s="18" t="n">
        <x:f aca="0"/>
        <x:v>1.5314</x:v>
      </x:c>
      <x:c r="V565" s="18" t="n">
        <x:f aca="0"/>
        <x:v>1.4423</x:v>
      </x:c>
      <x:c r="W565" s="76" t="n">
        <x:f>'2080回测'!$O$13*G565/$G$4+'2080回测'!$O$14*H565/$H$4+'2080回测'!$O$15*I565/$I$4+'2080回测'!$O$16*J565/$J$4+'2080回测'!$O$17*K565/$K$4</x:f>
        <x:v>1.2249104307244545</x:v>
      </x:c>
    </x:row>
    <x:row r="566" ht="13.800000190734863" hidden="0">
      <x:c r="A566" s="15" t="n">
        <x:v>44680</x:v>
      </x:c>
      <x:c r="B566" s="21" t="n">
        <x:v>39.410681399632</x:v>
      </x:c>
      <x:c r="C566" s="21" t="n">
        <x:v>21.679909194098</x:v>
      </x:c>
      <x:c r="D566" s="21" t="n">
        <x:v>70.307692307692</x:v>
      </x:c>
      <x:c r="E566" s="21" t="n">
        <x:v>77.314453125</x:v>
      </x:c>
      <x:c r="F566" s="17" t="n">
        <x:v>1.52178184006606</x:v>
      </x:c>
      <x:c r="G566" s="18" t="n">
        <x:f aca="0"/>
        <x:v>1.4469</x:v>
      </x:c>
      <x:c r="H566" s="18" t="n">
        <x:f aca="0"/>
        <x:v>2.2802962963</x:v>
      </x:c>
      <x:c r="I566" s="18" t="n">
        <x:f aca="0"/>
        <x:v>2821.62</x:v>
      </x:c>
      <x:c r="J566" s="18" t="n">
        <x:f aca="0"/>
        <x:v>6.3723744621</x:v>
      </x:c>
      <x:c r="K566" s="18" t="n">
        <x:f aca="0"/>
        <x:v>2.4090086789</x:v>
      </x:c>
      <x:c r="L566" s="22" t="n">
        <x:v>0.17239450127877</x:v>
      </x:c>
      <x:c r="M566" s="22" t="n">
        <x:v>0.11780036486839</x:v>
      </x:c>
      <x:c r="N566" s="22" t="n">
        <x:v>0.30637431104721</x:v>
      </x:c>
      <x:c r="O566" s="22" t="n">
        <x:v>0.40422145913724</x:v>
      </x:c>
      <x:c r="P566" s="23" t="n">
        <x:v>-0.013135452942348</x:v>
      </x:c>
      <x:c r="Q566" s="23" t="n">
        <x:v>-0.013135452942348</x:v>
      </x:c>
      <x:c r="R566" s="22" t="n">
        <x:v>0.017868969532578</x:v>
      </x:c>
      <x:c r="S566" s="22" t="n">
        <x:v>0.017868969532578</x:v>
      </x:c>
      <x:c r="T566" s="20" t="n">
        <x:v>1.167769977210644</x:v>
      </x:c>
      <x:c r="U566" s="18" t="n">
        <x:f aca="0"/>
        <x:v>1.5322</x:v>
      </x:c>
      <x:c r="V566" s="18" t="n">
        <x:f aca="0"/>
        <x:v>1.4614</x:v>
      </x:c>
      <x:c r="W566" s="76" t="n">
        <x:f>'2080回测'!$O$13*G566/$G$4+'2080回测'!$O$14*H566/$H$4+'2080回测'!$O$15*I566/$I$4+'2080回测'!$O$16*J566/$J$4+'2080回测'!$O$17*K566/$K$4</x:f>
        <x:v>1.247299298593037</x:v>
      </x:c>
    </x:row>
    <x:row r="567" ht="13.800000190734863" hidden="0">
      <x:c r="A567" s="15" t="n">
        <x:v>44686</x:v>
      </x:c>
      <x:c r="B567" s="21" t="n">
        <x:v>40.638428483732</x:v>
      </x:c>
      <x:c r="C567" s="21" t="n">
        <x:v>22.871736662883</x:v>
      </x:c>
      <x:c r="D567" s="21" t="n">
        <x:v>70.846153846154</x:v>
      </x:c>
      <x:c r="E567" s="21" t="n">
        <x:v>76.337890625</x:v>
      </x:c>
      <x:c r="F567" s="17" t="n">
        <x:v>1.52673552404442</x:v>
      </x:c>
      <x:c r="G567" s="18" t="n">
        <x:f aca="0"/>
        <x:v>1.4492</x:v>
      </x:c>
      <x:c r="H567" s="18" t="n">
        <x:f aca="0"/>
        <x:v>2.2945481481</x:v>
      </x:c>
      <x:c r="I567" s="18" t="n">
        <x:f aca="0"/>
        <x:v>2797.94</x:v>
      </x:c>
      <x:c r="J567" s="18" t="n">
        <x:f aca="0"/>
        <x:v>6.4409616628</x:v>
      </x:c>
      <x:c r="K567" s="18" t="n">
        <x:f aca="0"/>
        <x:v>2.4110279653</x:v>
      </x:c>
      <x:c r="L567" s="22" t="n">
        <x:v>0.19820971867008</x:v>
      </x:c>
      <x:c r="M567" s="22" t="n">
        <x:v>0.14229867083659</x:v>
      </x:c>
      <x:c r="N567" s="22" t="n">
        <x:v>0.36232925952552</x:v>
      </x:c>
      <x:c r="O567" s="22" t="n">
        <x:v>0.4514615964879</x:v>
      </x:c>
      <x:c r="P567" s="23" t="n">
        <x:v>0.030080673134145</x:v>
      </x:c>
      <x:c r="Q567" s="23" t="n">
        <x:v>0.030080673134145</x:v>
      </x:c>
      <x:c r="R567" s="22" t="n">
        <x:v>0.063849612948386</x:v>
      </x:c>
      <x:c r="S567" s="22" t="n">
        <x:v>0.063849612948386</x:v>
      </x:c>
      <x:c r="T567" s="20" t="n">
        <x:v>1.1810372131069564</x:v>
      </x:c>
      <x:c r="U567" s="18" t="n">
        <x:f aca="0"/>
        <x:v>1.5331</x:v>
      </x:c>
      <x:c r="V567" s="18" t="n">
        <x:f aca="0"/>
        <x:v>1.4529</x:v>
      </x:c>
      <x:c r="W567" s="76" t="n">
        <x:f>'2080回测'!$O$13*G567/$G$4+'2080回测'!$O$14*H567/$H$4+'2080回测'!$O$15*I567/$I$4+'2080回测'!$O$16*J567/$J$4+'2080回测'!$O$17*K567/$K$4</x:f>
        <x:v>1.2502091040508594</x:v>
      </x:c>
    </x:row>
    <x:row r="568" ht="13.800000190734863" hidden="0">
      <x:c r="A568" s="15" t="n">
        <x:v>44687</x:v>
      </x:c>
      <x:c r="B568" s="21" t="n">
        <x:v>37.630448127686</x:v>
      </x:c>
      <x:c r="C568" s="21" t="n">
        <x:v>20.828603859251</x:v>
      </x:c>
      <x:c r="D568" s="21" t="n">
        <x:v>66.538461538462</x:v>
      </x:c>
      <x:c r="E568" s="21" t="n">
        <x:v>72.275390625</x:v>
      </x:c>
      <x:c r="F568" s="17" t="n">
        <x:v>1.493182260376</x:v>
      </x:c>
      <x:c r="G568" s="18" t="n">
        <x:f aca="0"/>
        <x:v>1.4104</x:v>
      </x:c>
      <x:c r="H568" s="18" t="n">
        <x:f aca="0"/>
        <x:v>2.238637037</x:v>
      </x:c>
      <x:c r="I568" s="18" t="n">
        <x:f aca="0"/>
        <x:v>2712.3</x:v>
      </x:c>
      <x:c r="J568" s="18" t="n">
        <x:f aca="0"/>
        <x:v>6.3786096622</x:v>
      </x:c>
      <x:c r="K568" s="18" t="n">
        <x:f aca="0"/>
        <x:v>2.3716518804</x:v>
      </x:c>
      <x:c r="L568" s="22" t="n">
        <x:v>0.1934942455243</x:v>
      </x:c>
      <x:c r="M568" s="22" t="n">
        <x:v>0.14064807575363</x:v>
      </x:c>
      <x:c r="N568" s="22" t="n">
        <x:v>0.38173975557153</x:v>
      </x:c>
      <x:c r="O568" s="22" t="n">
        <x:v>0.4635229081322</x:v>
      </x:c>
      <x:c r="P568" s="23" t="n">
        <x:v>0.048480959247053</x:v>
      </x:c>
      <x:c r="Q568" s="23" t="n">
        <x:v>0.048480959247053</x:v>
      </x:c>
      <x:c r="R568" s="22" t="n">
        <x:v>0.085965400689943</x:v>
      </x:c>
      <x:c r="S568" s="22" t="n">
        <x:v>0.085965400689943</x:v>
      </x:c>
      <x:c r="T568" s="20" t="n">
        <x:v>1.1623250776153342</x:v>
      </x:c>
      <x:c r="U568" s="18" t="n">
        <x:f aca="0"/>
        <x:v>1.5333</x:v>
      </x:c>
      <x:c r="V568" s="18" t="n">
        <x:f aca="0"/>
        <x:v>1.4538</x:v>
      </x:c>
      <x:c r="W568" s="76" t="n">
        <x:f>'2080回测'!$O$13*G568/$G$4+'2080回测'!$O$14*H568/$H$4+'2080回测'!$O$15*I568/$I$4+'2080回测'!$O$16*J568/$J$4+'2080回测'!$O$17*K568/$K$4</x:f>
        <x:v>1.2209440715692017</x:v>
      </x:c>
    </x:row>
    <x:row r="569" ht="13.800000190734863" hidden="0">
      <x:c r="A569" s="15" t="n">
        <x:v>44690</x:v>
      </x:c>
      <x:c r="B569" s="21" t="n">
        <x:v>38.182934315531</x:v>
      </x:c>
      <x:c r="C569" s="21" t="n">
        <x:v>20.601589103292</x:v>
      </x:c>
      <x:c r="D569" s="21" t="n">
        <x:v>68</x:v>
      </x:c>
      <x:c r="E569" s="21" t="n">
        <x:v>69.58984375</x:v>
      </x:c>
      <x:c r="F569" s="17" t="n">
        <x:v>1.49093591792206</x:v>
      </x:c>
      <x:c r="G569" s="18" t="n">
        <x:f aca="0"/>
        <x:v>1.4184</x:v>
      </x:c>
      <x:c r="H569" s="18" t="n">
        <x:f aca="0"/>
        <x:v>2.2441185185</x:v>
      </x:c>
      <x:c r="I569" s="18" t="n">
        <x:f aca="0"/>
        <x:v>2712.3</x:v>
      </x:c>
      <x:c r="J569" s="18" t="n">
        <x:f aca="0"/>
        <x:v>6.3973152624</x:v>
      </x:c>
      <x:c r="K569" s="18" t="n">
        <x:f aca="0"/>
        <x:v>2.3716518804</x:v>
      </x:c>
      <x:c r="L569" s="22" t="n">
        <x:v>0.16520140664962</x:v>
      </x:c>
      <x:c r="M569" s="22" t="n">
        <x:v>0.11762661801755</x:v>
      </x:c>
      <x:c r="N569" s="22" t="n">
        <x:v>0.3569374550683</x:v>
      </x:c>
      <x:c r="O569" s="22" t="n">
        <x:v>0.4347935338362</x:v>
      </x:c>
      <x:c r="P569" s="23" t="n">
        <x:v>0.03550525028323</x:v>
      </x:c>
      <x:c r="Q569" s="23" t="n">
        <x:v>0.03550525028323</x:v>
      </x:c>
      <x:c r="R569" s="22" t="n">
        <x:v>0.076515553392272</x:v>
      </x:c>
      <x:c r="S569" s="22" t="n">
        <x:v>0.076515553392272</x:v>
      </x:c>
      <x:c r="T569" s="20" t="n">
        <x:v>1.170159967412677</x:v>
      </x:c>
      <x:c r="U569" s="18" t="n">
        <x:f aca="0"/>
        <x:v>1.5344</x:v>
      </x:c>
      <x:c r="V569" s="18" t="n">
        <x:f aca="0"/>
        <x:v>1.4568</x:v>
      </x:c>
      <x:c r="W569" s="76" t="n">
        <x:f>'2080回测'!$O$13*G569/$G$4+'2080回测'!$O$14*H569/$H$4+'2080回测'!$O$15*I569/$I$4+'2080回测'!$O$16*J569/$J$4+'2080回测'!$O$17*K569/$K$4</x:f>
        <x:v>1.2244075163765864</x:v>
      </x:c>
    </x:row>
    <x:row r="570" ht="13.800000190734863" hidden="0">
      <x:c r="A570" s="15" t="n">
        <x:v>44691</x:v>
      </x:c>
      <x:c r="B570" s="21" t="n">
        <x:v>40.024554941682</x:v>
      </x:c>
      <x:c r="C570" s="21" t="n">
        <x:v>23.66628830874</x:v>
      </x:c>
      <x:c r="D570" s="21" t="n">
        <x:v>69.615384615385</x:v>
      </x:c>
      <x:c r="E570" s="21" t="n">
        <x:v>76.279296875</x:v>
      </x:c>
      <x:c r="F570" s="17" t="n">
        <x:v>1.52396381185202</x:v>
      </x:c>
      <x:c r="G570" s="18" t="n">
        <x:f aca="0"/>
        <x:v>1.4315</x:v>
      </x:c>
      <x:c r="H570" s="18" t="n">
        <x:f aca="0"/>
        <x:v>2.2452148148</x:v>
      </x:c>
      <x:c r="I570" s="18" t="n">
        <x:f aca="0"/>
        <x:v>2697.17</x:v>
      </x:c>
      <x:c r="J570" s="18" t="n">
        <x:f aca="0"/>
        <x:v>6.4284912627</x:v>
      </x:c>
      <x:c r="K570" s="18" t="n">
        <x:f aca="0"/>
        <x:v>2.3756904532</x:v>
      </x:c>
      <x:c r="L570" s="22" t="n">
        <x:v>0.15497122762148</x:v>
      </x:c>
      <x:c r="M570" s="22" t="n">
        <x:v>0.10772304751976</x:v>
      </x:c>
      <x:c r="N570" s="22" t="n">
        <x:v>0.36736161035226</x:v>
      </x:c>
      <x:c r="O570" s="22" t="n">
        <x:v>0.43839517553991</x:v>
      </x:c>
      <x:c r="P570" s="23" t="n">
        <x:v>0.049192666901741</x:v>
      </x:c>
      <x:c r="Q570" s="23" t="n">
        <x:v>0.049192666901741</x:v>
      </x:c>
      <x:c r="R570" s="22" t="n">
        <x:v>0.097221672232262</x:v>
      </x:c>
      <x:c r="S570" s="22" t="n">
        <x:v>0.097221672232262</x:v>
      </x:c>
      <x:c r="T570" s="20" t="n">
        <x:v>1.1877110576635497</x:v>
      </x:c>
      <x:c r="U570" s="18" t="n">
        <x:f aca="0"/>
        <x:v>1.5353</x:v>
      </x:c>
      <x:c r="V570" s="18" t="n">
        <x:f aca="0"/>
        <x:v>1.4514</x:v>
      </x:c>
      <x:c r="W570" s="76" t="n">
        <x:f>'2080回测'!$O$13*G570/$G$4+'2080回测'!$O$14*H570/$H$4+'2080回测'!$O$15*I570/$I$4+'2080回测'!$O$16*J570/$J$4+'2080回测'!$O$17*K570/$K$4</x:f>
        <x:v>1.2281314706972024</x:v>
      </x:c>
    </x:row>
    <x:row r="571" ht="13.800000190734863" hidden="0">
      <x:c r="A571" s="15" t="n">
        <x:v>44692</x:v>
      </x:c>
      <x:c r="B571" s="21" t="n">
        <x:v>41.006752608963</x:v>
      </x:c>
      <x:c r="C571" s="21" t="n">
        <x:v>25.425652667423</x:v>
      </x:c>
      <x:c r="D571" s="21" t="n">
        <x:v>69</x:v>
      </x:c>
      <x:c r="E571" s="21" t="n">
        <x:v>83.9453125</x:v>
      </x:c>
      <x:c r="F571" s="17" t="n">
        <x:v>1.54844429444096</x:v>
      </x:c>
      <x:c r="G571" s="18" t="n">
        <x:f aca="0"/>
        <x:v>1.43</x:v>
      </x:c>
      <x:c r="H571" s="18" t="n">
        <x:f aca="0"/>
        <x:v>2.2441185185</x:v>
      </x:c>
      <x:c r="I571" s="18" t="n">
        <x:f aca="0"/>
        <x:v>2696.29</x:v>
      </x:c>
      <x:c r="J571" s="18" t="n">
        <x:f aca="0"/>
        <x:v>6.4222560626</x:v>
      </x:c>
      <x:c r="K571" s="18" t="n">
        <x:f aca="0"/>
        <x:v>2.384777242</x:v>
      </x:c>
      <x:c r="L571" s="22" t="n">
        <x:v>0.16695971867008</x:v>
      </x:c>
      <x:c r="M571" s="22" t="n">
        <x:v>0.12040656763096</x:v>
      </x:c>
      <x:c r="N571" s="22" t="n">
        <x:v>0.3829379343398</x:v>
      </x:c>
      <x:c r="O571" s="22" t="n">
        <x:v>0.45749225231005</x:v>
      </x:c>
      <x:c r="P571" s="23" t="n">
        <x:v>0.068911824305694</x:v>
      </x:c>
      <x:c r="Q571" s="23" t="n">
        <x:v>0.068911824305694</x:v>
      </x:c>
      <x:c r="R571" s="22" t="n">
        <x:v>0.11803416987306</x:v>
      </x:c>
      <x:c r="S571" s="22" t="n">
        <x:v>0.11803416987306</x:v>
      </x:c>
      <x:c r="T571" s="20" t="n">
        <x:v>1.1968267016474818</x:v>
      </x:c>
      <x:c r="U571" s="18" t="n">
        <x:f aca="0"/>
        <x:v>1.5354</x:v>
      </x:c>
      <x:c r="V571" s="18" t="n">
        <x:f aca="0"/>
        <x:v>1.444</x:v>
      </x:c>
      <x:c r="W571" s="76" t="n">
        <x:f>'2080回测'!$O$13*G571/$G$4+'2080回测'!$O$14*H571/$H$4+'2080回测'!$O$15*I571/$I$4+'2080回测'!$O$16*J571/$J$4+'2080回测'!$O$17*K571/$K$4</x:f>
        <x:v>1.228000613245631</x:v>
      </x:c>
    </x:row>
    <x:row r="572" ht="13.800000190734863" hidden="0">
      <x:c r="A572" s="15" t="n">
        <x:v>44693</x:v>
      </x:c>
      <x:c r="B572" s="21" t="n">
        <x:v>41.988950276243</x:v>
      </x:c>
      <x:c r="C572" s="21" t="n">
        <x:v>25.822928490352</x:v>
      </x:c>
      <x:c r="D572" s="21" t="n">
        <x:v>68.692307692308</x:v>
      </x:c>
      <x:c r="E572" s="21" t="n">
        <x:v>82.275390625</x:v>
      </x:c>
      <x:c r="F572" s="17" t="n">
        <x:v>1.54694894270976</x:v>
      </x:c>
      <x:c r="G572" s="18" t="n">
        <x:f aca="0"/>
        <x:v>1.4307</x:v>
      </x:c>
      <x:c r="H572" s="18" t="n">
        <x:f aca="0"/>
        <x:v>2.238637037</x:v>
      </x:c>
      <x:c r="I572" s="18" t="n">
        <x:f aca="0"/>
        <x:v>2656.37</x:v>
      </x:c>
      <x:c r="J572" s="18" t="n">
        <x:f aca="0"/>
        <x:v>6.4347264627</x:v>
      </x:c>
      <x:c r="K572" s="18" t="n">
        <x:f aca="0"/>
        <x:v>2.379729026</x:v>
      </x:c>
      <x:c r="L572" s="22" t="n">
        <x:v>0.17950767263427</x:v>
      </x:c>
      <x:c r="M572" s="22" t="n">
        <x:v>0.13604378420641</x:v>
      </x:c>
      <x:c r="N572" s="22" t="n">
        <x:v>0.39060627845675</x:v>
      </x:c>
      <x:c r="O572" s="22" t="n">
        <x:v>0.46879973203446</x:v>
      </x:c>
      <x:c r="P572" s="23" t="n">
        <x:v>0.078317337080632</x:v>
      </x:c>
      <x:c r="Q572" s="23" t="n">
        <x:v>0.078317337080632</x:v>
      </x:c>
      <x:c r="R572" s="22" t="n">
        <x:v>0.12151073584335</x:v>
      </x:c>
      <x:c r="S572" s="22" t="n">
        <x:v>0.12151073584335</x:v>
      </x:c>
      <x:c r="T572" s="20" t="n">
        <x:v>1.2009304505638922</x:v>
      </x:c>
      <x:c r="U572" s="18" t="n">
        <x:f aca="0"/>
        <x:v>1.5363</x:v>
      </x:c>
      <x:c r="V572" s="18" t="n">
        <x:f aca="0"/>
        <x:v>1.4525</x:v>
      </x:c>
      <x:c r="W572" s="76" t="n">
        <x:f>'2080回测'!$O$13*G572/$G$4+'2080回测'!$O$14*H572/$H$4+'2080回测'!$O$15*I572/$I$4+'2080回测'!$O$16*J572/$J$4+'2080回测'!$O$17*K572/$K$4</x:f>
        <x:v>1.2246156232004386</x:v>
      </x:c>
    </x:row>
    <x:row r="573" ht="13.800000190734863" hidden="0">
      <x:c r="A573" s="15" t="n">
        <x:v>44694</x:v>
      </x:c>
      <x:c r="B573" s="21" t="n">
        <x:v>42.848373235114</x:v>
      </x:c>
      <x:c r="C573" s="21" t="n">
        <x:v>26.33371169126</x:v>
      </x:c>
      <x:c r="D573" s="21" t="n">
        <x:v>66.307692307692</x:v>
      </x:c>
      <x:c r="E573" s="21" t="n">
        <x:v>84.072265625</x:v>
      </x:c>
      <x:c r="F573" s="17" t="n">
        <x:v>1.54890510714767</x:v>
      </x:c>
      <x:c r="G573" s="18" t="n">
        <x:f aca="0"/>
        <x:v>1.4629</x:v>
      </x:c>
      <x:c r="H573" s="18" t="n">
        <x:f aca="0"/>
        <x:v>2.2923555556</x:v>
      </x:c>
      <x:c r="I573" s="18" t="n">
        <x:f aca="0"/>
        <x:v>2696.92</x:v>
      </x:c>
      <x:c r="J573" s="18" t="n">
        <x:f aca="0"/>
        <x:v>6.465902463</x:v>
      </x:c>
      <x:c r="K573" s="18" t="n">
        <x:f aca="0"/>
        <x:v>2.4009315333</x:v>
      </x:c>
      <x:c r="L573" s="22" t="n">
        <x:v>0.17679028132992</x:v>
      </x:c>
      <x:c r="M573" s="22" t="n">
        <x:v>0.13387194857093</x:v>
      </x:c>
      <x:c r="N573" s="22" t="n">
        <x:v>0.39635753654445</x:v>
      </x:c>
      <x:c r="O573" s="22" t="n">
        <x:v>0.47039115505362</x:v>
      </x:c>
      <x:c r="P573" s="23" t="n">
        <x:v>0.083983640837049</x:v>
      </x:c>
      <x:c r="Q573" s="23" t="n">
        <x:v>0.083983640837049</x:v>
      </x:c>
      <x:c r="R573" s="22" t="n">
        <x:v>0.13103270066906</x:v>
      </x:c>
      <x:c r="S573" s="22" t="n">
        <x:v>0.13103270066906</x:v>
      </x:c>
      <x:c r="T573" s="20" t="n">
        <x:v>1.2096833131360265</x:v>
      </x:c>
      <x:c r="U573" s="18" t="n">
        <x:f aca="0"/>
        <x:v>1.5368</x:v>
      </x:c>
      <x:c r="V573" s="18" t="n">
        <x:f aca="0"/>
        <x:v>1.4397</x:v>
      </x:c>
      <x:c r="W573" s="76" t="n">
        <x:f>'2080回测'!$O$13*G573/$G$4+'2080回测'!$O$14*H573/$H$4+'2080回测'!$O$15*I573/$I$4+'2080回测'!$O$16*J573/$J$4+'2080回测'!$O$17*K573/$K$4</x:f>
        <x:v>1.2468533484596485</x:v>
      </x:c>
    </x:row>
    <x:row r="574" ht="13.800000190734863" hidden="0">
      <x:c r="A574" s="15" t="n">
        <x:v>44697</x:v>
      </x:c>
      <x:c r="B574" s="21" t="n">
        <x:v>41.866175567833</x:v>
      </x:c>
      <x:c r="C574" s="21" t="n">
        <x:v>25.368898978434</x:v>
      </x:c>
      <x:c r="D574" s="21" t="n">
        <x:v>69.769230769231</x:v>
      </x:c>
      <x:c r="E574" s="21" t="n">
        <x:v>81.923828125</x:v>
      </x:c>
      <x:c r="F574" s="17" t="n">
        <x:v>1.54732033360124</x:v>
      </x:c>
      <x:c r="G574" s="18" t="n">
        <x:f aca="0"/>
        <x:v>1.4691</x:v>
      </x:c>
      <x:c r="H574" s="18" t="n">
        <x:f aca="0"/>
        <x:v>2.3142814815</x:v>
      </x:c>
      <x:c r="I574" s="18" t="n">
        <x:f aca="0"/>
        <x:v>2700.67</x:v>
      </x:c>
      <x:c r="J574" s="18" t="n">
        <x:f aca="0"/>
        <x:v>6.4409616628</x:v>
      </x:c>
      <x:c r="K574" s="18" t="n">
        <x:f aca="0"/>
        <x:v>2.4079990357</x:v>
      </x:c>
      <x:c r="L574" s="22" t="n">
        <x:v>0.1852621483376</x:v>
      </x:c>
      <x:c r="M574" s="22" t="n">
        <x:v>0.14125618973156</x:v>
      </x:c>
      <x:c r="N574" s="22" t="n">
        <x:v>0.41097531751737</x:v>
      </x:c>
      <x:c r="O574" s="22" t="n">
        <x:v>0.48370885338541</x:v>
      </x:c>
      <x:c r="P574" s="23" t="n">
        <x:v>0.090646902937346</x:v>
      </x:c>
      <x:c r="Q574" s="23" t="n">
        <x:v>0.090646902937346</x:v>
      </x:c>
      <x:c r="R574" s="22" t="n">
        <x:v>0.13748509512079</x:v>
      </x:c>
      <x:c r="S574" s="22" t="n">
        <x:v>0.13748509512079</x:v>
      </x:c>
      <x:c r="T574" s="20" t="n">
        <x:v>1.209914004482745</x:v>
      </x:c>
      <x:c r="U574" s="18" t="n">
        <x:f aca="0"/>
        <x:v>1.5374</x:v>
      </x:c>
      <x:c r="V574" s="18" t="n">
        <x:f aca="0"/>
        <x:v>1.4296</x:v>
      </x:c>
      <x:c r="W574" s="76" t="n">
        <x:f>'2080回测'!$O$13*G574/$G$4+'2080回测'!$O$14*H574/$H$4+'2080回测'!$O$15*I574/$I$4+'2080回测'!$O$16*J574/$J$4+'2080回测'!$O$17*K574/$K$4</x:f>
        <x:v>1.252301463851793</x:v>
      </x:c>
    </x:row>
    <x:row r="575" ht="13.800000190734863" hidden="0">
      <x:c r="A575" s="15" t="n">
        <x:v>44698</x:v>
      </x:c>
      <x:c r="B575" s="21" t="n">
        <x:v>43.523634131369</x:v>
      </x:c>
      <x:c r="C575" s="21" t="n">
        <x:v>27.809307604994</x:v>
      </x:c>
      <x:c r="D575" s="21" t="n">
        <x:v>68.461538461538</x:v>
      </x:c>
      <x:c r="E575" s="21" t="n">
        <x:v>89.853515625</x:v>
      </x:c>
      <x:c r="F575" s="17" t="n">
        <x:v>1.57411998955725</x:v>
      </x:c>
      <x:c r="G575" s="18" t="n">
        <x:f aca="0"/>
        <x:v>1.4576</x:v>
      </x:c>
      <x:c r="H575" s="18" t="n">
        <x:f aca="0"/>
        <x:v>2.2989333333</x:v>
      </x:c>
      <x:c r="I575" s="18" t="n">
        <x:f aca="0"/>
        <x:v>2724.18</x:v>
      </x:c>
      <x:c r="J575" s="18" t="n">
        <x:f aca="0"/>
        <x:v>6.4471968628</x:v>
      </x:c>
      <x:c r="K575" s="18" t="n">
        <x:f aca="0"/>
        <x:v>2.4211243973</x:v>
      </x:c>
      <x:c r="L575" s="22" t="n">
        <x:v>0.17535166240409</x:v>
      </x:c>
      <x:c r="M575" s="22" t="n">
        <x:v>0.13230822691339</x:v>
      </x:c>
      <x:c r="N575" s="22" t="n">
        <x:v>0.41816439012701</x:v>
      </x:c>
      <x:c r="O575" s="22" t="n">
        <x:v>0.48731049508912</x:v>
      </x:c>
      <x:c r="P575" s="23" t="n">
        <x:v>0.092661369170975</x:v>
      </x:c>
      <x:c r="Q575" s="23" t="n">
        <x:v>0.092661369170975</x:v>
      </x:c>
      <x:c r="R575" s="22" t="n">
        <x:v>0.1404272614932</x:v>
      </x:c>
      <x:c r="S575" s="22" t="n">
        <x:v>0.1404272614932</x:v>
      </x:c>
      <x:c r="T575" s="20" t="n">
        <x:v>1.215831167006683</x:v>
      </x:c>
      <x:c r="U575" s="18" t="n">
        <x:f aca="0"/>
        <x:v>1.5384</x:v>
      </x:c>
      <x:c r="V575" s="18" t="n">
        <x:f aca="0"/>
        <x:v>1.4328</x:v>
      </x:c>
      <x:c r="W575" s="76" t="n">
        <x:f>'2080回测'!$O$13*G575/$G$4+'2080回测'!$O$14*H575/$H$4+'2080回测'!$O$15*I575/$I$4+'2080回测'!$O$16*J575/$J$4+'2080回测'!$O$17*K575/$K$4</x:f>
        <x:v>1.249263844752943</x:v>
      </x:c>
    </x:row>
    <x:row r="576" ht="13.800000190734863" hidden="0">
      <x:c r="A576" s="15" t="n">
        <x:v>44699</x:v>
      </x:c>
      <x:c r="B576" s="21" t="n">
        <x:v>43.462246777164</x:v>
      </x:c>
      <x:c r="C576" s="21" t="n">
        <x:v>27.695800227015</x:v>
      </x:c>
      <x:c r="D576" s="21" t="n">
        <x:v>65.692307692308</x:v>
      </x:c>
      <x:c r="E576" s="21" t="n">
        <x:v>90.185546875</x:v>
      </x:c>
      <x:c r="F576" s="17" t="n">
        <x:v>1.56758975392872</x:v>
      </x:c>
      <x:c r="G576" s="18" t="n">
        <x:f aca="0"/>
        <x:v>1.4491</x:v>
      </x:c>
      <x:c r="H576" s="18" t="n">
        <x:f aca="0"/>
        <x:v>2.2835851852</x:v>
      </x:c>
      <x:c r="I576" s="18" t="n">
        <x:f aca="0"/>
        <x:v>2752.45</x:v>
      </x:c>
      <x:c r="J576" s="18" t="n">
        <x:f aca="0"/>
        <x:v>6.4347264627</x:v>
      </x:c>
      <x:c r="K576" s="18" t="n">
        <x:f aca="0"/>
        <x:v>2.4090086789</x:v>
      </x:c>
      <x:c r="L576" s="22" t="n">
        <x:v>0.18558184143223</x:v>
      </x:c>
      <x:c r="M576" s="22" t="n">
        <x:v>0.14742420293632</x:v>
      </x:c>
      <x:c r="N576" s="22" t="n">
        <x:v>0.42391564821471</x:v>
      </x:c>
      <x:c r="O576" s="22" t="n">
        <x:v>0.49501633310981</x:v>
      </x:c>
      <x:c r="P576" s="23" t="n">
        <x:v>0.099051721087337</x:v>
      </x:c>
      <x:c r="Q576" s="23" t="n">
        <x:v>0.099051721087337</x:v>
      </x:c>
      <x:c r="R576" s="22" t="n">
        <x:v>0.13830393409286</x:v>
      </x:c>
      <x:c r="S576" s="22" t="n">
        <x:v>0.13830393409286</x:v>
      </x:c>
      <x:c r="T576" s="20" t="n">
        <x:v>1.2167277797545575</x:v>
      </x:c>
      <x:c r="U576" s="18" t="n">
        <x:f aca="0"/>
        <x:v>1.5393</x:v>
      </x:c>
      <x:c r="V576" s="18" t="n">
        <x:f aca="0"/>
        <x:v>1.4243</x:v>
      </x:c>
      <x:c r="W576" s="76" t="n">
        <x:f>'2080回测'!$O$13*G576/$G$4+'2080回测'!$O$14*H576/$H$4+'2080回测'!$O$15*I576/$I$4+'2080回测'!$O$16*J576/$J$4+'2080回测'!$O$17*K576/$K$4</x:f>
        <x:v>1.2451979083628633</x:v>
      </x:c>
    </x:row>
    <x:row r="577" ht="13.800000190734863" hidden="0">
      <x:c r="A577" s="15" t="n">
        <x:v>44700</x:v>
      </x:c>
      <x:c r="B577" s="21" t="n">
        <x:v>43.953345610804</x:v>
      </x:c>
      <x:c r="C577" s="21" t="n">
        <x:v>29.511918274688</x:v>
      </x:c>
      <x:c r="D577" s="21" t="n">
        <x:v>62.846153846154</x:v>
      </x:c>
      <x:c r="E577" s="21" t="n">
        <x:v>93.798828125</x:v>
      </x:c>
      <x:c r="F577" s="17" t="n">
        <x:v>1.57527561464162</x:v>
      </x:c>
      <x:c r="G577" s="18" t="n">
        <x:f aca="0"/>
        <x:v>1.4587</x:v>
      </x:c>
      <x:c r="H577" s="18" t="n">
        <x:f aca="0"/>
        <x:v>2.2934518519</x:v>
      </x:c>
      <x:c r="I577" s="18" t="n">
        <x:f aca="0"/>
        <x:v>2750.11</x:v>
      </x:c>
      <x:c r="J577" s="18" t="n">
        <x:f aca="0"/>
        <x:v>6.4035504624</x:v>
      </x:c>
      <x:c r="K577" s="18" t="n">
        <x:f aca="0"/>
        <x:v>2.4130472517</x:v>
      </x:c>
      <x:c r="L577" s="22" t="n">
        <x:v>0.1809462915601</x:v>
      </x:c>
      <x:c r="M577" s="22" t="n">
        <x:v>0.14438363304665</x:v>
      </x:c>
      <x:c r="N577" s="22" t="n">
        <x:v>0.41864366163432</x:v>
      </x:c>
      <x:c r="O577" s="22" t="n">
        <x:v>0.49040958210241</x:v>
      </x:c>
      <x:c r="P577" s="23" t="n">
        <x:v>0.1007306046147</x:v>
      </x:c>
      <x:c r="Q577" s="23" t="n">
        <x:v>0.1007306046147</x:v>
      </x:c>
      <x:c r="R577" s="22" t="n">
        <x:v>0.14898893023179</x:v>
      </x:c>
      <x:c r="S577" s="22" t="n">
        <x:v>0.14898893023179</x:v>
      </x:c>
      <x:c r="T577" s="20" t="n">
        <x:v>1.22514028364957</x:v>
      </x:c>
      <x:c r="U577" s="18" t="n">
        <x:f aca="0"/>
        <x:v>1.5398</x:v>
      </x:c>
      <x:c r="V577" s="18" t="n">
        <x:f aca="0"/>
        <x:v>1.4247</x:v>
      </x:c>
      <x:c r="W577" s="76" t="n">
        <x:f>'2080回测'!$O$13*G577/$G$4+'2080回测'!$O$14*H577/$H$4+'2080回测'!$O$15*I577/$I$4+'2080回测'!$O$16*J577/$J$4+'2080回测'!$O$17*K577/$K$4</x:f>
        <x:v>1.2489195063656677</x:v>
      </x:c>
    </x:row>
    <x:row r="578" ht="13.800000190734863" hidden="0">
      <x:c r="A578" s="15" t="n">
        <x:v>44701</x:v>
      </x:c>
      <x:c r="B578" s="21" t="n">
        <x:v>44.505831798649</x:v>
      </x:c>
      <x:c r="C578" s="21" t="n">
        <x:v>29.909194097616</x:v>
      </x:c>
      <x:c r="D578" s="21" t="n">
        <x:v>63.538461538462</x:v>
      </x:c>
      <x:c r="E578" s="21" t="n">
        <x:v>94.423828125</x:v>
      </x:c>
      <x:c r="F578" s="17" t="n">
        <x:v>1.58094328889932</x:v>
      </x:c>
      <x:c r="G578" s="18" t="n">
        <x:f aca="0"/>
        <x:v>1.4648</x:v>
      </x:c>
      <x:c r="H578" s="18" t="n">
        <x:f aca="0"/>
        <x:v>2.3164740741</x:v>
      </x:c>
      <x:c r="I578" s="18" t="n">
        <x:f aca="0"/>
        <x:v>2788.61</x:v>
      </x:c>
      <x:c r="J578" s="18" t="n">
        <x:f aca="0"/>
        <x:v>6.4783728632</x:v>
      </x:c>
      <x:c r="K578" s="18" t="n">
        <x:f aca="0"/>
        <x:v>2.4362690453</x:v>
      </x:c>
      <x:c r="L578" s="22" t="n">
        <x:v>0.18654092071611</x:v>
      </x:c>
      <x:c r="M578" s="22" t="n">
        <x:v>0.14985665884806</x:v>
      </x:c>
      <x:c r="N578" s="22" t="n">
        <x:v>0.42786963815001</x:v>
      </x:c>
      <x:c r="O578" s="22" t="n">
        <x:v>0.49995812052606</x:v>
      </x:c>
      <x:c r="P578" s="23" t="n">
        <x:v>0.1101400332996</x:v>
      </x:c>
      <x:c r="Q578" s="23" t="n">
        <x:v>0.1101400332996</x:v>
      </x:c>
      <x:c r="R578" s="22" t="n">
        <x:v>0.15830843217856</x:v>
      </x:c>
      <x:c r="S578" s="22" t="n">
        <x:v>0.15830843217856</x:v>
      </x:c>
      <x:c r="T578" s="20" t="n">
        <x:v>1.2419025987318237</x:v>
      </x:c>
      <x:c r="U578" s="18" t="n">
        <x:f aca="0"/>
        <x:v>1.5397</x:v>
      </x:c>
      <x:c r="V578" s="18" t="n">
        <x:f aca="0"/>
        <x:v>1.4311</x:v>
      </x:c>
      <x:c r="W578" s="76" t="n">
        <x:f>'2080回测'!$O$13*G578/$G$4+'2080回测'!$O$14*H578/$H$4+'2080回测'!$O$15*I578/$I$4+'2080回测'!$O$16*J578/$J$4+'2080回测'!$O$17*K578/$K$4</x:f>
        <x:v>1.2599538243974244</x:v>
      </x:c>
    </x:row>
    <x:row r="579" ht="13.800000190734863" hidden="0">
      <x:c r="A579" s="15" t="n">
        <x:v>44704</x:v>
      </x:c>
      <x:c r="B579" s="21" t="n">
        <x:v>44.75138121547</x:v>
      </x:c>
      <x:c r="C579" s="21" t="n">
        <x:v>30.874006810443</x:v>
      </x:c>
      <x:c r="D579" s="21" t="n">
        <x:v>65.769230769231</x:v>
      </x:c>
      <x:c r="E579" s="21" t="n">
        <x:v>97.998046875</x:v>
      </x:c>
      <x:c r="F579" s="17" t="n">
        <x:v>1.59848166417536</x:v>
      </x:c>
      <x:c r="G579" s="18" t="n">
        <x:f aca="0"/>
        <x:v>1.4582</x:v>
      </x:c>
      <x:c r="H579" s="18" t="n">
        <x:f aca="0"/>
        <x:v>2.3230518519</x:v>
      </x:c>
      <x:c r="I579" s="18" t="n">
        <x:f aca="0"/>
        <x:v>2781.01</x:v>
      </x:c>
      <x:c r="J579" s="18" t="n">
        <x:f aca="0"/>
        <x:v>6.4970784633</x:v>
      </x:c>
      <x:c r="K579" s="18" t="n">
        <x:f aca="0"/>
        <x:v>2.4453558341</x:v>
      </x:c>
      <x:c r="L579" s="22" t="n">
        <x:v>0.20644181585678</x:v>
      </x:c>
      <x:c r="M579" s="22" t="n">
        <x:v>0.16792633133524</x:v>
      </x:c>
      <x:c r="N579" s="22" t="n">
        <x:v>0.44716031631919</x:v>
      </x:c>
      <x:c r="O579" s="22" t="n">
        <x:v>0.52240556169328</x:v>
      </x:c>
      <x:c r="P579" s="23" t="n">
        <x:v>0.12509539641673</x:v>
      </x:c>
      <x:c r="Q579" s="23" t="n">
        <x:v>0.12509539641673</x:v>
      </x:c>
      <x:c r="R579" s="22" t="n">
        <x:v>0.17054798590832</x:v>
      </x:c>
      <x:c r="S579" s="22" t="n">
        <x:v>0.17054798590832</x:v>
      </x:c>
      <x:c r="T579" s="20" t="n">
        <x:v>1.251977776839155</x:v>
      </x:c>
      <x:c r="U579" s="18" t="n">
        <x:f aca="0"/>
        <x:v>1.541</x:v>
      </x:c>
      <x:c r="V579" s="18" t="n">
        <x:f aca="0"/>
        <x:v>1.4365</x:v>
      </x:c>
      <x:c r="W579" s="76" t="n">
        <x:f>'2080回测'!$O$13*G579/$G$4+'2080回测'!$O$14*H579/$H$4+'2080回测'!$O$15*I579/$I$4+'2080回测'!$O$16*J579/$J$4+'2080回测'!$O$17*K579/$K$4</x:f>
        <x:v>1.2597130181441702</x:v>
      </x:c>
    </x:row>
    <x:row r="580" ht="13.800000190734863" hidden="0">
      <x:c r="A580" s="15" t="n">
        <x:v>44705</x:v>
      </x:c>
      <x:c r="B580" s="21" t="n">
        <x:v>41.252302025783</x:v>
      </x:c>
      <x:c r="C580" s="21" t="n">
        <x:v>26.560726447219</x:v>
      </x:c>
      <x:c r="D580" s="21" t="n">
        <x:v>61.538461538462</x:v>
      </x:c>
      <x:c r="E580" s="21" t="n">
        <x:v>90.693359375</x:v>
      </x:c>
      <x:c r="F580" s="17" t="n">
        <x:v>1.55011212346616</x:v>
      </x:c>
      <x:c r="G580" s="18" t="n">
        <x:f aca="0"/>
        <x:v>1.4282</x:v>
      </x:c>
      <x:c r="H580" s="18" t="n">
        <x:f aca="0"/>
        <x:v>2.2660444444</x:v>
      </x:c>
      <x:c r="I580" s="18" t="n">
        <x:f aca="0"/>
        <x:v>2749.57</x:v>
      </x:c>
      <x:c r="J580" s="18" t="n">
        <x:f aca="0"/>
        <x:v>6.3661392621</x:v>
      </x:c>
      <x:c r="K580" s="18" t="n">
        <x:f aca="0"/>
        <x:v>2.4201147541</x:v>
      </x:c>
      <x:c r="L580" s="22" t="n">
        <x:v>0.20332480818414</x:v>
      </x:c>
      <x:c r="M580" s="22" t="n">
        <x:v>0.16653635652854</x:v>
      </x:c>
      <x:c r="N580" s="22" t="n">
        <x:v>0.45614665708124</x:v>
      </x:c>
      <x:c r="O580" s="22" t="n">
        <x:v>0.52919004943532</x:v>
      </x:c>
      <x:c r="P580" s="23" t="n">
        <x:v>0.13947001930831</x:v>
      </x:c>
      <x:c r="Q580" s="23" t="n">
        <x:v>0.13947001930831</x:v>
      </x:c>
      <x:c r="R580" s="22" t="n">
        <x:v>0.19084215243369</x:v>
      </x:c>
      <x:c r="S580" s="22" t="n">
        <x:v>0.19084215243369</x:v>
      </x:c>
      <x:c r="T580" s="20" t="n">
        <x:v>1.207227115621296</x:v>
      </x:c>
      <x:c r="U580" s="18" t="n">
        <x:f aca="0"/>
        <x:v>1.5415</x:v>
      </x:c>
      <x:c r="V580" s="18" t="n">
        <x:f aca="0"/>
        <x:v>1.4401</x:v>
      </x:c>
      <x:c r="W580" s="76" t="n">
        <x:f>'2080回测'!$O$13*G580/$G$4+'2080回测'!$O$14*H580/$H$4+'2080回测'!$O$15*I580/$I$4+'2080回测'!$O$16*J580/$J$4+'2080回测'!$O$17*K580/$K$4</x:f>
        <x:v>1.2358308586864653</x:v>
      </x:c>
    </x:row>
    <x:row r="581" ht="13.800000190734863" hidden="0">
      <x:c r="A581" s="15" t="n">
        <x:v>44706</x:v>
      </x:c>
      <x:c r="B581" s="21" t="n">
        <x:v>42.418661755678</x:v>
      </x:c>
      <x:c r="C581" s="21" t="n">
        <x:v>27.355278093076</x:v>
      </x:c>
      <x:c r="D581" s="21" t="n">
        <x:v>67</x:v>
      </x:c>
      <x:c r="E581" s="21" t="n">
        <x:v>89.86328125</x:v>
      </x:c>
      <x:c r="F581" s="17" t="n">
        <x:v>1.56659305274689</x:v>
      </x:c>
      <x:c r="G581" s="18" t="n">
        <x:f aca="0"/>
        <x:v>1.4508</x:v>
      </x:c>
      <x:c r="H581" s="18" t="n">
        <x:f aca="0"/>
        <x:v>2.3011259259</x:v>
      </x:c>
      <x:c r="I581" s="18" t="n">
        <x:f aca="0"/>
        <x:v>2754.85</x:v>
      </x:c>
      <x:c r="J581" s="18" t="n">
        <x:f aca="0"/>
        <x:v>6.4284912627</x:v>
      </x:c>
      <x:c r="K581" s="18" t="n">
        <x:f aca="0"/>
        <x:v>2.4382883317</x:v>
      </x:c>
      <x:c r="L581" s="22" t="n">
        <x:v>0.17463235294118</x:v>
      </x:c>
      <x:c r="M581" s="22" t="n">
        <x:v>0.13977934149944</x:v>
      </x:c>
      <x:c r="N581" s="22" t="n">
        <x:v>0.40390606278457</x:v>
      </x:c>
      <x:c r="O581" s="22" t="n">
        <x:v>0.47918586148021</x:v>
      </x:c>
      <x:c r="P581" s="23" t="n">
        <x:v>0.092438701189664</x:v>
      </x:c>
      <x:c r="Q581" s="23" t="n">
        <x:v>0.092438701189664</x:v>
      </x:c>
      <x:c r="R581" s="22" t="n">
        <x:v>0.13771795194282</x:v>
      </x:c>
      <x:c r="S581" s="22" t="n">
        <x:v>0.13771795194282</x:v>
      </x:c>
      <x:c r="T581" s="20" t="n">
        <x:v>1.2250993625191926</x:v>
      </x:c>
      <x:c r="U581" s="18" t="n">
        <x:f aca="0"/>
        <x:v>1.5418</x:v>
      </x:c>
      <x:c r="V581" s="18" t="n">
        <x:f aca="0"/>
        <x:v>1.4406</x:v>
      </x:c>
      <x:c r="W581" s="76" t="n">
        <x:f>'2080回测'!$O$13*G581/$G$4+'2080回测'!$O$14*H581/$H$4+'2080回测'!$O$15*I581/$I$4+'2080回测'!$O$16*J581/$J$4+'2080回测'!$O$17*K581/$K$4</x:f>
        <x:v>1.2505680354332032</x:v>
      </x:c>
    </x:row>
    <x:row r="582" ht="13.800000190734863" hidden="0">
      <x:c r="A582" s="15" t="n">
        <x:v>44707</x:v>
      </x:c>
      <x:c r="B582" s="21" t="n">
        <x:v>44.62860650706</x:v>
      </x:c>
      <x:c r="C582" s="21" t="n">
        <x:v>27.922814982974</x:v>
      </x:c>
      <x:c r="D582" s="21" t="n">
        <x:v>68.153846153846</x:v>
      </x:c>
      <x:c r="E582" s="21" t="n">
        <x:v>89.12109375</x:v>
      </x:c>
      <x:c r="F582" s="17" t="n">
        <x:v>1.5745659034847</x:v>
      </x:c>
      <x:c r="G582" s="18" t="n">
        <x:f aca="0"/>
        <x:v>1.4669</x:v>
      </x:c>
      <x:c r="H582" s="18" t="n">
        <x:f aca="0"/>
        <x:v>2.327437037</x:v>
      </x:c>
      <x:c r="I582" s="18" t="n">
        <x:f aca="0"/>
        <x:v>2750.02</x:v>
      </x:c>
      <x:c r="J582" s="18" t="n">
        <x:f aca="0"/>
        <x:v>6.4908432633</x:v>
      </x:c>
      <x:c r="K582" s="18" t="n">
        <x:f aca="0"/>
        <x:v>2.4534329797</x:v>
      </x:c>
      <x:c r="L582" s="22" t="n">
        <x:v>0.18118606138107</x:v>
      </x:c>
      <x:c r="M582" s="22" t="n">
        <x:v>0.14577360785336</x:v>
      </x:c>
      <x:c r="N582" s="22" t="n">
        <x:v>0.42487419122933</x:v>
      </x:c>
      <x:c r="O582" s="22" t="n">
        <x:v>0.50196833913344</x:v>
      </x:c>
      <x:c r="P582" s="23" t="n">
        <x:v>0.11159200960368</x:v>
      </x:c>
      <x:c r="Q582" s="23" t="n">
        <x:v>0.11159200960368</x:v>
      </x:c>
      <x:c r="R582" s="22" t="n">
        <x:v>0.16190434067449</x:v>
      </x:c>
      <x:c r="S582" s="22" t="n">
        <x:v>0.16190434067449</x:v>
      </x:c>
      <x:c r="T582" s="20" t="n">
        <x:v>1.2317350217123113</x:v>
      </x:c>
      <x:c r="U582" s="18" t="n">
        <x:f aca="0"/>
        <x:v>1.5438</x:v>
      </x:c>
      <x:c r="V582" s="18" t="n">
        <x:f aca="0"/>
        <x:v>1.4457</x:v>
      </x:c>
      <x:c r="W582" s="76" t="n">
        <x:f>'2080回测'!$O$13*G582/$G$4+'2080回测'!$O$14*H582/$H$4+'2080回测'!$O$15*I582/$I$4+'2080回测'!$O$16*J582/$J$4+'2080回测'!$O$17*K582/$K$4</x:f>
        <x:v>1.26123886101179</x:v>
      </x:c>
    </x:row>
    <x:row r="583" ht="13.800000190734863" hidden="0">
      <x:c r="A583" s="15" t="n">
        <x:v>44708</x:v>
      </x:c>
      <x:c r="B583" s="21" t="n">
        <x:v>44.260282381829</x:v>
      </x:c>
      <x:c r="C583" s="21" t="n">
        <x:v>27.525539160045</x:v>
      </x:c>
      <x:c r="D583" s="21" t="n">
        <x:v>67.615384615385</x:v>
      </x:c>
      <x:c r="E583" s="21" t="n">
        <x:v>88.349609375</x:v>
      </x:c>
      <x:c r="F583" s="17" t="n">
        <x:v>1.56937703883065</x:v>
      </x:c>
      <x:c r="G583" s="18" t="n">
        <x:f aca="0"/>
        <x:v>1.474</x:v>
      </x:c>
      <x:c r="H583" s="18" t="n">
        <x:f aca="0"/>
        <x:v>2.3263407407</x:v>
      </x:c>
      <x:c r="I583" s="18" t="n">
        <x:f aca="0"/>
        <x:v>2752.24</x:v>
      </x:c>
      <x:c r="J583" s="18" t="n">
        <x:f aca="0"/>
        <x:v>6.4908432633</x:v>
      </x:c>
      <x:c r="K583" s="18" t="n">
        <x:f aca="0"/>
        <x:v>2.4463654773</x:v>
      </x:c>
      <x:c r="L583" s="22" t="n">
        <x:v>0.18334398976982</x:v>
      </x:c>
      <x:c r="M583" s="22" t="n">
        <x:v>0.14698983580923</x:v>
      </x:c>
      <x:c r="N583" s="22" t="n">
        <x:v>0.43745506829619</x:v>
      </x:c>
      <x:c r="O583" s="22" t="n">
        <x:v>0.51712873779103</x:v>
      </x:c>
      <x:c r="P583" s="23" t="n">
        <x:v>0.11856699969265</x:v>
      </x:c>
      <x:c r="Q583" s="23" t="n">
        <x:v>0.11856699969265</x:v>
      </x:c>
      <x:c r="R583" s="22" t="n">
        <x:v>0.16591427132346</x:v>
      </x:c>
      <x:c r="S583" s="22" t="n">
        <x:v>0.16591427132346</x:v>
      </x:c>
      <x:c r="T583" s="20" t="n">
        <x:v>1.2306659767338137</x:v>
      </x:c>
      <x:c r="U583" s="18" t="n">
        <x:f aca="0"/>
        <x:v>1.5442</x:v>
      </x:c>
      <x:c r="V583" s="18" t="n">
        <x:f aca="0"/>
        <x:v>1.4516</x:v>
      </x:c>
      <x:c r="W583" s="76" t="n">
        <x:f>'2080回测'!$O$13*G583/$G$4+'2080回测'!$O$14*H583/$H$4+'2080回测'!$O$15*I583/$I$4+'2080回测'!$O$16*J583/$J$4+'2080回测'!$O$17*K583/$K$4</x:f>
        <x:v>1.2626669202359841</x:v>
      </x:c>
    </x:row>
    <x:row r="584" ht="13.800000190734863" hidden="0">
      <x:c r="A584" s="15" t="n">
        <x:v>44711</x:v>
      </x:c>
      <x:c r="B584" s="21" t="n">
        <x:v>46.22467771639</x:v>
      </x:c>
      <x:c r="C584" s="21" t="n">
        <x:v>29.341657207718</x:v>
      </x:c>
      <x:c r="D584" s="21" t="n">
        <x:v>68.923076923077</x:v>
      </x:c>
      <x:c r="E584" s="21" t="n">
        <x:v>93.0078125</x:v>
      </x:c>
      <x:c r="F584" s="17" t="n">
        <x:v>1.59374306086796</x:v>
      </x:c>
      <x:c r="G584" s="18" t="n">
        <x:f aca="0"/>
        <x:v>1.474</x:v>
      </x:c>
      <x:c r="H584" s="18" t="n">
        <x:f aca="0"/>
        <x:v>2.3263407407</x:v>
      </x:c>
      <x:c r="I584" s="18" t="n">
        <x:f aca="0"/>
        <x:v>2748.51</x:v>
      </x:c>
      <x:c r="J584" s="18" t="n">
        <x:f aca="0"/>
        <x:v>6.5033136634</x:v>
      </x:c>
      <x:c r="K584" s="18" t="n">
        <x:f aca="0"/>
        <x:v>2.4524233365</x:v>
      </x:c>
      <x:c r="L584" s="22" t="n">
        <x:v>0.18214514066496</x:v>
      </x:c>
      <x:c r="M584" s="22" t="n">
        <x:v>0.14933541829554</x:v>
      </x:c>
      <x:c r="N584" s="22" t="n">
        <x:v>0.431344356578</x:v>
      </x:c>
      <x:c r="O584" s="22" t="n">
        <x:v>0.51536979649027</x:v>
      </x:c>
      <x:c r="P584" s="23" t="n">
        <x:v>0.11551228455086</x:v>
      </x:c>
      <x:c r="Q584" s="23" t="n">
        <x:v>0.11551228455086</x:v>
      </x:c>
      <x:c r="R584" s="22" t="n">
        <x:v>0.16805426637001</x:v>
      </x:c>
      <x:c r="S584" s="22" t="n">
        <x:v>0.16805426637001</x:v>
      </x:c>
      <x:c r="T584" s="20" t="n">
        <x:v>1.2412922569975062</x:v>
      </x:c>
      <x:c r="U584" s="18" t="n">
        <x:f aca="0"/>
        <x:v>1.5433</x:v>
      </x:c>
      <x:c r="V584" s="18" t="n">
        <x:f aca="0"/>
        <x:v>1.4395</x:v>
      </x:c>
      <x:c r="W584" s="76" t="n">
        <x:f>'2080回测'!$O$13*G584/$G$4+'2080回测'!$O$14*H584/$H$4+'2080回测'!$O$15*I584/$I$4+'2080回测'!$O$16*J584/$J$4+'2080回测'!$O$17*K584/$K$4</x:f>
        <x:v>1.263106475044642</x:v>
      </x:c>
    </x:row>
    <x:row r="585" ht="13.800000190734863" hidden="0">
      <x:c r="A585" s="15" t="n">
        <x:v>44712</x:v>
      </x:c>
      <x:c r="B585" s="21" t="n">
        <x:v>47.636586863106</x:v>
      </x:c>
      <x:c r="C585" s="21" t="n">
        <x:v>31.044267877412</x:v>
      </x:c>
      <x:c r="D585" s="21" t="n">
        <x:v>71.384615384615</x:v>
      </x:c>
      <x:c r="E585" s="21" t="n">
        <x:v>95.5078125</x:v>
      </x:c>
      <x:c r="F585" s="17" t="n">
        <x:v>1.61393320656283</x:v>
      </x:c>
      <x:c r="G585" s="18" t="n">
        <x:f aca="0"/>
        <x:v>1.4707</x:v>
      </x:c>
      <x:c r="H585" s="18" t="n">
        <x:f aca="0"/>
        <x:v>2.3285333333</x:v>
      </x:c>
      <x:c r="I585" s="18" t="n">
        <x:f aca="0"/>
        <x:v>2798.27</x:v>
      </x:c>
      <x:c r="J585" s="18" t="n">
        <x:f aca="0"/>
        <x:v>6.5407248638</x:v>
      </x:c>
      <x:c r="K585" s="18" t="n">
        <x:f aca="0"/>
        <x:v>2.4665583414</x:v>
      </x:c>
      <x:c r="L585" s="22" t="n">
        <x:v>0.19365409207161</x:v>
      </x:c>
      <x:c r="M585" s="22" t="n">
        <x:v>0.15784901398662</x:v>
      </x:c>
      <x:c r="N585" s="22" t="n">
        <x:v>0.44092978672418</x:v>
      </x:c>
      <x:c r="O585" s="22" t="n">
        <x:v>0.52592344421762</x:v>
      </x:c>
      <x:c r="P585" s="23" t="n">
        <x:v>0.12849257405156</x:v>
      </x:c>
      <x:c r="Q585" s="23" t="n">
        <x:v>0.12849257405156</x:v>
      </x:c>
      <x:c r="R585" s="22" t="n">
        <x:v>0.17749828543845</x:v>
      </x:c>
      <x:c r="S585" s="22" t="n">
        <x:v>0.17749828543845</x:v>
      </x:c>
      <x:c r="T585" s="20" t="n">
        <x:v>1.2557589523250399</x:v>
      </x:c>
      <x:c r="U585" s="18" t="n">
        <x:f aca="0"/>
        <x:v>1.5419</x:v>
      </x:c>
      <x:c r="V585" s="18" t="n">
        <x:f aca="0"/>
        <x:v>1.4367</x:v>
      </x:c>
      <x:c r="W585" s="76" t="n">
        <x:f>'2080回测'!$O$13*G585/$G$4+'2080回测'!$O$14*H585/$H$4+'2080回测'!$O$15*I585/$I$4+'2080回测'!$O$16*J585/$J$4+'2080回测'!$O$17*K585/$K$4</x:f>
        <x:v>1.2675489632934738</x:v>
      </x:c>
    </x:row>
    <x:row r="586" ht="13.800000190734863" hidden="0">
      <x:c r="A586" s="15" t="n">
        <x:v>44713</x:v>
      </x:c>
      <x:c r="B586" s="21" t="n">
        <x:v>48.189073050952</x:v>
      </x:c>
      <x:c r="C586" s="21" t="n">
        <x:v>31.55505107832</x:v>
      </x:c>
      <x:c r="D586" s="21" t="n">
        <x:v>67.538461538462</x:v>
      </x:c>
      <x:c r="E586" s="21" t="n">
        <x:v>95.78125</x:v>
      </x:c>
      <x:c r="F586" s="17" t="n">
        <x:v>1.60765958916934</x:v>
      </x:c>
      <x:c r="G586" s="18" t="n">
        <x:f aca="0"/>
        <x:v>1.4741</x:v>
      </x:c>
      <x:c r="H586" s="18" t="n">
        <x:f aca="0"/>
        <x:v>2.3394962963</x:v>
      </x:c>
      <x:c r="I586" s="18" t="n">
        <x:f aca="0"/>
        <x:v>2810.12</x:v>
      </x:c>
      <x:c r="J586" s="18" t="n">
        <x:f aca="0"/>
        <x:v>6.5531952639</x:v>
      </x:c>
      <x:c r="K586" s="18" t="n">
        <x:f aca="0"/>
        <x:v>2.4635294118</x:v>
      </x:c>
      <x:c r="L586" s="22" t="n">
        <x:v>0.21283567774936</x:v>
      </x:c>
      <x:c r="M586" s="22" t="n">
        <x:v>0.17261749630788</x:v>
      </x:c>
      <x:c r="N586" s="22" t="n">
        <x:v>0.45698538221903</x:v>
      </x:c>
      <x:c r="O586" s="22" t="n">
        <x:v>0.54326157976417</x:v>
      </x:c>
      <x:c r="P586" s="23" t="n">
        <x:v>0.14124468096381</x:v>
      </x:c>
      <x:c r="Q586" s="23" t="n">
        <x:v>0.14124468096381</x:v>
      </x:c>
      <x:c r="R586" s="22" t="n">
        <x:v>0.18894106031613</x:v>
      </x:c>
      <x:c r="S586" s="22" t="n">
        <x:v>0.18894106031613</x:v>
      </x:c>
      <x:c r="T586" s="20" t="n">
        <x:v>1.2589298674323013</x:v>
      </x:c>
      <x:c r="U586" s="18" t="n">
        <x:f aca="0"/>
        <x:v>1.5414</x:v>
      </x:c>
      <x:c r="V586" s="18" t="n">
        <x:f aca="0"/>
        <x:v>1.4272</x:v>
      </x:c>
      <x:c r="W586" s="76" t="n">
        <x:f>'2080回测'!$O$13*G586/$G$4+'2080回测'!$O$14*H586/$H$4+'2080回测'!$O$15*I586/$I$4+'2080回测'!$O$16*J586/$J$4+'2080回测'!$O$17*K586/$K$4</x:f>
        <x:v>1.2710498087452298</x:v>
      </x:c>
    </x:row>
    <x:row r="587" ht="13.800000190734863" hidden="0">
      <x:c r="A587" s="15" t="n">
        <x:v>44714</x:v>
      </x:c>
      <x:c r="B587" s="21" t="n">
        <x:v>49.785144260282</x:v>
      </x:c>
      <x:c r="C587" s="21" t="n">
        <x:v>35.357548240636</x:v>
      </x:c>
      <x:c r="D587" s="21" t="n">
        <x:v>66</x:v>
      </x:c>
      <x:c r="E587" s="21" t="n">
        <x:v>99.697265625</x:v>
      </x:c>
      <x:c r="F587" s="17" t="n">
        <x:v>1.6270998953148</x:v>
      </x:c>
      <x:c r="G587" s="18" t="n">
        <x:f aca="0"/>
        <x:v>1.4599</x:v>
      </x:c>
      <x:c r="H587" s="18" t="n">
        <x:f aca="0"/>
        <x:v>2.3230518519</x:v>
      </x:c>
      <x:c r="I587" s="18" t="n">
        <x:f aca="0"/>
        <x:v>2789.92</x:v>
      </x:c>
      <x:c r="J587" s="18" t="n">
        <x:f aca="0"/>
        <x:v>6.5719008641</x:v>
      </x:c>
      <x:c r="K587" s="18" t="n">
        <x:f aca="0"/>
        <x:v>2.4574715526</x:v>
      </x:c>
      <x:c r="L587" s="22" t="n">
        <x:v>0.21315537084399</x:v>
      </x:c>
      <x:c r="M587" s="22" t="n">
        <x:v>0.17157501520285</x:v>
      </x:c>
      <x:c r="N587" s="22" t="n">
        <x:v>0.45902228612509</x:v>
      </x:c>
      <x:c r="O587" s="22" t="n">
        <x:v>0.54393165258186</x:v>
      </x:c>
      <x:c r="P587" s="23" t="n">
        <x:v>0.14483212152685</x:v>
      </x:c>
      <x:c r="Q587" s="23" t="n">
        <x:v>0.14483212152685</x:v>
      </x:c>
      <x:c r="R587" s="22" t="n">
        <x:v>0.19704518582546</x:v>
      </x:c>
      <x:c r="S587" s="22" t="n">
        <x:v>0.19704518582546</x:v>
      </x:c>
      <x:c r="T587" s="20" t="n">
        <x:v>1.267359485767845</x:v>
      </x:c>
      <x:c r="U587" s="18" t="n">
        <x:f aca="0"/>
        <x:v>1.5406</x:v>
      </x:c>
      <x:c r="V587" s="18" t="n">
        <x:f aca="0"/>
        <x:v>1.436</x:v>
      </x:c>
      <x:c r="W587" s="76" t="n">
        <x:f>'2080回测'!$O$13*G587/$G$4+'2080回测'!$O$14*H587/$H$4+'2080回测'!$O$15*I587/$I$4+'2080回测'!$O$16*J587/$J$4+'2080回测'!$O$17*K587/$K$4</x:f>
        <x:v>1.2631438639221981</x:v>
      </x:c>
    </x:row>
    <x:row r="588" ht="13.800000190734863" hidden="0">
      <x:c r="A588" s="15" t="n">
        <x:v>44718</x:v>
      </x:c>
      <x:c r="B588" s="21" t="n">
        <x:v>52.608962553714</x:v>
      </x:c>
      <x:c r="C588" s="21" t="n">
        <x:v>39.273552780931</x:v>
      </x:c>
      <x:c r="D588" s="21" t="n">
        <x:v>65.538461538462</x:v>
      </x:c>
      <x:c r="E588" s="21" t="n">
        <x:v>110.458984375</x:v>
      </x:c>
      <x:c r="F588" s="17" t="n">
        <x:v>1.66969990312027</x:v>
      </x:c>
      <x:c r="G588" s="18" t="n">
        <x:f aca="0"/>
        <x:v>1.4593</x:v>
      </x:c>
      <x:c r="H588" s="18" t="n">
        <x:f aca="0"/>
        <x:v>2.3318222222</x:v>
      </x:c>
      <x:c r="I588" s="18" t="n">
        <x:f aca="0"/>
        <x:v>2770.85</x:v>
      </x:c>
      <x:c r="J588" s="18" t="n">
        <x:f aca="0"/>
        <x:v>6.6217824645</x:v>
      </x:c>
      <x:c r="K588" s="18" t="n">
        <x:f aca="0"/>
        <x:v>2.4837222758</x:v>
      </x:c>
      <x:c r="L588" s="22" t="n">
        <x:v>0.21579283887468</x:v>
      </x:c>
      <x:c r="M588" s="22" t="n">
        <x:v>0.1749630787942</x:v>
      </x:c>
      <x:c r="N588" s="22" t="n">
        <x:v>0.46489336208962</x:v>
      </x:c>
      <x:c r="O588" s="22" t="n">
        <x:v>0.55096741778486</x:v>
      </x:c>
      <x:c r="P588" s="23" t="n">
        <x:v>0.15733709500195</x:v>
      </x:c>
      <x:c r="Q588" s="23" t="n">
        <x:v>0.15733709500195</x:v>
      </x:c>
      <x:c r="R588" s="22" t="n">
        <x:v>0.20879249929775</x:v>
      </x:c>
      <x:c r="S588" s="22" t="n">
        <x:v>0.20879249929775</x:v>
      </x:c>
      <x:c r="T588" s="20" t="n">
        <x:v>1.2942925977060789</x:v>
      </x:c>
      <x:c r="U588" s="18" t="n">
        <x:f aca="0"/>
        <x:v>1.5393</x:v>
      </x:c>
      <x:c r="V588" s="18" t="n">
        <x:f aca="0"/>
        <x:v>1.4319</x:v>
      </x:c>
      <x:c r="W588" s="76" t="n">
        <x:f>'2080回测'!$O$13*G588/$G$4+'2080回测'!$O$14*H588/$H$4+'2080回测'!$O$15*I588/$I$4+'2080回测'!$O$16*J588/$J$4+'2080回测'!$O$17*K588/$K$4</x:f>
        <x:v>1.2660101417114555</x:v>
      </x:c>
    </x:row>
    <x:row r="589" ht="13.800000190734863" hidden="0">
      <x:c r="A589" s="15" t="n">
        <x:v>44719</x:v>
      </x:c>
      <x:c r="B589" s="21" t="n">
        <x:v>52.363413136894</x:v>
      </x:c>
      <x:c r="C589" s="21" t="n">
        <x:v>38.138479001135</x:v>
      </x:c>
      <x:c r="D589" s="21" t="n">
        <x:v>67.230769230769</x:v>
      </x:c>
      <x:c r="E589" s="21" t="n">
        <x:v>107.59765625</x:v>
      </x:c>
      <x:c r="F589" s="17" t="n">
        <x:v>1.663325794047</x:v>
      </x:c>
      <x:c r="G589" s="18" t="n">
        <x:f aca="0"/>
        <x:v>1.4606</x:v>
      </x:c>
      <x:c r="H589" s="18" t="n">
        <x:f aca="0"/>
        <x:v>2.3405925926</x:v>
      </x:c>
      <x:c r="I589" s="18" t="n">
        <x:f aca="0"/>
        <x:v>2764.61</x:v>
      </x:c>
      <x:c r="J589" s="18" t="n">
        <x:f aca="0"/>
        <x:v>6.6280176646</x:v>
      </x:c>
      <x:c r="K589" s="18" t="n">
        <x:f aca="0"/>
        <x:v>2.4907897782</x:v>
      </x:c>
      <x:c r="L589" s="22" t="n">
        <x:v>0.24088874680307</x:v>
      </x:c>
      <x:c r="M589" s="22" t="n">
        <x:v>0.19928763791156</x:v>
      </x:c>
      <x:c r="N589" s="22" t="n">
        <x:v>0.50023963575365</x:v>
      </x:c>
      <x:c r="O589" s="22" t="n">
        <x:v>0.58145573338161</x:v>
      </x:c>
      <x:c r="P589" s="23" t="n">
        <x:v>0.18644453876957</x:v>
      </x:c>
      <x:c r="Q589" s="23" t="n">
        <x:v>0.18644453876957</x:v>
      </x:c>
      <x:c r="R589" s="22" t="n">
        <x:v>0.2297899751298</x:v>
      </x:c>
      <x:c r="S589" s="22" t="n">
        <x:v>0.2297899751298</x:v>
      </x:c>
      <x:c r="T589" s="20" t="n">
        <x:v>1.2957329447888064</x:v>
      </x:c>
      <x:c r="U589" s="18" t="n">
        <x:f aca="0"/>
        <x:v>1.5391</x:v>
      </x:c>
      <x:c r="V589" s="18" t="n">
        <x:f aca="0"/>
        <x:v>1.4292</x:v>
      </x:c>
      <x:c r="W589" s="76" t="n">
        <x:f>'2080回测'!$O$13*G589/$G$4+'2080回测'!$O$14*H589/$H$4+'2080回测'!$O$15*I589/$I$4+'2080回测'!$O$16*J589/$J$4+'2080回测'!$O$17*K589/$K$4</x:f>
        <x:v>1.2679901217350529</x:v>
      </x:c>
    </x:row>
    <x:row r="590" ht="13.800000190734863" hidden="0">
      <x:c r="A590" s="15" t="n">
        <x:v>44720</x:v>
      </x:c>
      <x:c r="B590" s="21" t="n">
        <x:v>52.793124616329</x:v>
      </x:c>
      <x:c r="C590" s="21" t="n">
        <x:v>37.968217934166</x:v>
      </x:c>
      <x:c r="D590" s="21" t="n">
        <x:v>69.153846153846</x:v>
      </x:c>
      <x:c r="E590" s="21" t="n">
        <x:v>108.92578125</x:v>
      </x:c>
      <x:c r="F590" s="17" t="n">
        <x:v>1.67210242488585</x:v>
      </x:c>
      <x:c r="G590" s="18" t="n">
        <x:f aca="0"/>
        <x:v>1.4731</x:v>
      </x:c>
      <x:c r="H590" s="18" t="n">
        <x:f aca="0"/>
        <x:v>2.357037037</x:v>
      </x:c>
      <x:c r="I590" s="18" t="n">
        <x:f aca="0"/>
        <x:v>2767.94</x:v>
      </x:c>
      <x:c r="J590" s="18" t="n">
        <x:f aca="0"/>
        <x:v>6.6217824645</x:v>
      </x:c>
      <x:c r="K590" s="18" t="n">
        <x:f aca="0"/>
        <x:v>2.5119922854</x:v>
      </x:c>
      <x:c r="L590" s="22" t="n">
        <x:v>0.24216751918159</x:v>
      </x:c>
      <x:c r="M590" s="22" t="n">
        <x:v>0.20484753713839</x:v>
      </x:c>
      <x:c r="N590" s="22" t="n">
        <x:v>0.51270069494369</x:v>
      </x:c>
      <x:c r="O590" s="22" t="n">
        <x:v>0.59108803090748</x:v>
      </x:c>
      <x:c r="P590" s="23" t="n">
        <x:v>0.1851618088127</x:v>
      </x:c>
      <x:c r="Q590" s="23" t="n">
        <x:v>0.1851618088127</x:v>
      </x:c>
      <x:c r="R590" s="22" t="n">
        <x:v>0.22236807925695</x:v>
      </x:c>
      <x:c r="S590" s="22" t="n">
        <x:v>0.22236807925695</x:v>
      </x:c>
      <x:c r="T590" s="20" t="n">
        <x:v>1.3018803291713361</x:v>
      </x:c>
      <x:c r="U590" s="18" t="n">
        <x:f aca="0"/>
        <x:v>1.5391</x:v>
      </x:c>
      <x:c r="V590" s="18" t="n">
        <x:f aca="0"/>
        <x:v>1.4319</x:v>
      </x:c>
      <x:c r="W590" s="76" t="n">
        <x:f>'2080回测'!$O$13*G590/$G$4+'2080回测'!$O$14*H590/$H$4+'2080回测'!$O$15*I590/$I$4+'2080回测'!$O$16*J590/$J$4+'2080回测'!$O$17*K590/$K$4</x:f>
        <x:v>1.2756534237034078</x:v>
      </x:c>
    </x:row>
    <x:row r="591" ht="13.800000190734863" hidden="0">
      <x:c r="A591" s="15" t="n">
        <x:v>44721</x:v>
      </x:c>
      <x:c r="B591" s="21" t="n">
        <x:v>50.705954573358</x:v>
      </x:c>
      <x:c r="C591" s="21" t="n">
        <x:v>35.017026106697</x:v>
      </x:c>
      <x:c r="D591" s="21" t="n">
        <x:v>71.769230769231</x:v>
      </x:c>
      <x:c r="E591" s="21" t="n">
        <x:v>103.173828125</x:v>
      </x:c>
      <x:c r="F591" s="17" t="n">
        <x:v>1.65166509893572</x:v>
      </x:c>
      <x:c r="G591" s="18" t="n">
        <x:f aca="0"/>
        <x:v>1.4758</x:v>
      </x:c>
      <x:c r="H591" s="18" t="n">
        <x:f aca="0"/>
        <x:v>2.3460740741</x:v>
      </x:c>
      <x:c r="I591" s="18" t="n">
        <x:f aca="0"/>
        <x:v>2756.97</x:v>
      </x:c>
      <x:c r="J591" s="18" t="n">
        <x:f aca="0"/>
        <x:v>6.5344896637</x:v>
      </x:c>
      <x:c r="K591" s="18" t="n">
        <x:f aca="0"/>
        <x:v>2.5029054966</x:v>
      </x:c>
      <x:c r="L591" s="22" t="n">
        <x:v>0.25399616368286</x:v>
      </x:c>
      <x:c r="M591" s="22" t="n">
        <x:v>0.22057162713926</x:v>
      </x:c>
      <x:c r="N591" s="22" t="n">
        <x:v>0.52372393961179</x:v>
      </x:c>
      <x:c r="O591" s="22" t="n">
        <x:v>0.60273054696356</x:v>
      </x:c>
      <x:c r="P591" s="23" t="n">
        <x:v>0.18714801942076</x:v>
      </x:c>
      <x:c r="Q591" s="23" t="n">
        <x:v>0.18714801942076</x:v>
      </x:c>
      <x:c r="R591" s="22" t="n">
        <x:v>0.21986215856585</x:v>
      </x:c>
      <x:c r="S591" s="22" t="n">
        <x:v>0.21986215856585</x:v>
      </x:c>
      <x:c r="T591" s="20" t="n">
        <x:v>1.2843282067628174</x:v>
      </x:c>
      <x:c r="U591" s="18" t="n">
        <x:f aca="0"/>
        <x:v>1.5398</x:v>
      </x:c>
      <x:c r="V591" s="18" t="n">
        <x:f aca="0"/>
        <x:v>1.4366</x:v>
      </x:c>
      <x:c r="W591" s="76" t="n">
        <x:f>'2080回测'!$O$13*G591/$G$4+'2080回测'!$O$14*H591/$H$4+'2080回测'!$O$15*I591/$I$4+'2080回测'!$O$16*J591/$J$4+'2080回测'!$O$17*K591/$K$4</x:f>
        <x:v>1.2715106154898574</x:v>
      </x:c>
    </x:row>
    <x:row r="592" ht="13.800000190734863" hidden="0">
      <x:c r="A592" s="15" t="n">
        <x:v>44722</x:v>
      </x:c>
      <x:c r="B592" s="21" t="n">
        <x:v>54.573357888275</x:v>
      </x:c>
      <x:c r="C592" s="21" t="n">
        <x:v>38.479001135074</x:v>
      </x:c>
      <x:c r="D592" s="21" t="n">
        <x:v>70.692307692308</x:v>
      </x:c>
      <x:c r="E592" s="21" t="n">
        <x:v>107.578125</x:v>
      </x:c>
      <x:c r="F592" s="17" t="n">
        <x:v>1.67830697928914</x:v>
      </x:c>
      <x:c r="G592" s="18" t="n">
        <x:f aca="0"/>
        <x:v>1.4806</x:v>
      </x:c>
      <x:c r="H592" s="18" t="n">
        <x:f aca="0"/>
        <x:v>2.3669037037</x:v>
      </x:c>
      <x:c r="I592" s="18" t="n">
        <x:f aca="0"/>
        <x:v>2729.4</x:v>
      </x:c>
      <x:c r="J592" s="18" t="n">
        <x:f aca="0"/>
        <x:v>6.565665664</x:v>
      </x:c>
      <x:c r="K592" s="18" t="n">
        <x:f aca="0"/>
        <x:v>2.5210790743</x:v>
      </x:c>
      <x:c r="L592" s="22" t="n">
        <x:v>0.23937020460358</x:v>
      </x:c>
      <x:c r="M592" s="22" t="n">
        <x:v>0.21092867691773</x:v>
      </x:c>
      <x:c r="N592" s="22" t="n">
        <x:v>0.50778816199377</x:v>
      </x:c>
      <x:c r="O592" s="22" t="n">
        <x:v>0.59083675352368</x:v>
      </x:c>
      <x:c r="P592" s="23" t="n">
        <x:v>0.16585895934154</x:v>
      </x:c>
      <x:c r="Q592" s="23" t="n">
        <x:v>0.16585895934154</x:v>
      </x:c>
      <x:c r="R592" s="22" t="n">
        <x:v>0.19699196919035</x:v>
      </x:c>
      <x:c r="S592" s="22" t="n">
        <x:v>0.19699196919035</x:v>
      </x:c>
      <x:c r="T592" s="20" t="n">
        <x:v>1.30939075400574</x:v>
      </x:c>
      <x:c r="U592" s="18" t="n">
        <x:f aca="0"/>
        <x:v>1.5402</x:v>
      </x:c>
      <x:c r="V592" s="18" t="n">
        <x:f aca="0"/>
        <x:v>1.4325</x:v>
      </x:c>
      <x:c r="W592" s="76" t="n">
        <x:f>'2080回测'!$O$13*G592/$G$4+'2080回测'!$O$14*H592/$H$4+'2080回测'!$O$15*I592/$I$4+'2080回测'!$O$16*J592/$J$4+'2080回测'!$O$17*K592/$K$4</x:f>
        <x:v>1.2762868556049667</x:v>
      </x:c>
    </x:row>
    <x:row r="593" ht="13.800000190734863" hidden="0">
      <x:c r="A593" s="15" t="n">
        <x:v>44725</x:v>
      </x:c>
      <x:c r="B593" s="21" t="n">
        <x:v>56.599140577041</x:v>
      </x:c>
      <x:c r="C593" s="21" t="n">
        <x:v>38.251986379115</x:v>
      </x:c>
      <x:c r="D593" s="21" t="n">
        <x:v>73.153846153846</x:v>
      </x:c>
      <x:c r="E593" s="21" t="n">
        <x:v>109.931640625</x:v>
      </x:c>
      <x:c r="F593" s="17" t="n">
        <x:v>1.69484153433751</x:v>
      </x:c>
      <x:c r="G593" s="18" t="n">
        <x:f aca="0"/>
        <x:v>1.454</x:v>
      </x:c>
      <x:c r="H593" s="18" t="n">
        <x:f aca="0"/>
        <x:v>2.3394962963</x:v>
      </x:c>
      <x:c r="I593" s="18" t="n">
        <x:f aca="0"/>
        <x:v>2683.09</x:v>
      </x:c>
      <x:c r="J593" s="18" t="n">
        <x:f aca="0"/>
        <x:v>6.5719008641</x:v>
      </x:c>
      <x:c r="K593" s="18" t="n">
        <x:f aca="0"/>
        <x:v>2.5059344262</x:v>
      </x:c>
      <x:c r="L593" s="22" t="n">
        <x:v>0.25863171355499</x:v>
      </x:c>
      <x:c r="M593" s="22" t="n">
        <x:v>0.23325514725046</x:v>
      </x:c>
      <x:c r="N593" s="22" t="n">
        <x:v>0.53271028037383</x:v>
      </x:c>
      <x:c r="O593" s="22" t="n">
        <x:v>0.62408911972488</x:v>
      </x:c>
      <x:c r="P593" s="23" t="n">
        <x:v>0.19053501209711</x:v>
      </x:c>
      <x:c r="Q593" s="23" t="n">
        <x:v>0.19053501209711</x:v>
      </x:c>
      <x:c r="R593" s="22" t="n">
        <x:v>0.22268487347377</x:v>
      </x:c>
      <x:c r="S593" s="22" t="n">
        <x:v>0.22268487347377</x:v>
      </x:c>
      <x:c r="T593" s="20" t="n">
        <x:v>1.3110236081129387</x:v>
      </x:c>
      <x:c r="U593" s="18" t="n">
        <x:f aca="0"/>
        <x:v>1.5403</x:v>
      </x:c>
      <x:c r="V593" s="18" t="n">
        <x:f aca="0"/>
        <x:v>1.4529</x:v>
      </x:c>
      <x:c r="W593" s="76" t="n">
        <x:f>'2080回测'!$O$13*G593/$G$4+'2080回测'!$O$14*H593/$H$4+'2080回测'!$O$15*I593/$I$4+'2080回测'!$O$16*J593/$J$4+'2080回测'!$O$17*K593/$K$4</x:f>
        <x:v>1.260612577709392</x:v>
      </x:c>
    </x:row>
    <x:row r="594" ht="13.800000190734863" hidden="0">
      <x:c r="A594" s="15" t="n">
        <x:v>44726</x:v>
      </x:c>
      <x:c r="B594" s="21" t="n">
        <x:v>55.432780847145</x:v>
      </x:c>
      <x:c r="C594" s="21" t="n">
        <x:v>36.208853575482</x:v>
      </x:c>
      <x:c r="D594" s="21" t="n">
        <x:v>78.307692307692</x:v>
      </x:c>
      <x:c r="E594" s="21" t="n">
        <x:v>109.599609375</x:v>
      </x:c>
      <x:c r="F594" s="17" t="n">
        <x:v>1.6988723402633</x:v>
      </x:c>
      <x:c r="G594" s="18" t="n">
        <x:f aca="0"/>
        <x:v>1.4728</x:v>
      </x:c>
      <x:c r="H594" s="18" t="n">
        <x:f aca="0"/>
        <x:v>2.3690962963</x:v>
      </x:c>
      <x:c r="I594" s="18" t="n">
        <x:f aca="0"/>
        <x:v>2689.07</x:v>
      </x:c>
      <x:c r="J594" s="18" t="n">
        <x:f aca="0"/>
        <x:v>6.6093120644</x:v>
      </x:c>
      <x:c r="K594" s="18" t="n">
        <x:f aca="0"/>
        <x:v>2.5271369335</x:v>
      </x:c>
      <x:c r="L594" s="22" t="n">
        <x:v>0.24920076726343</x:v>
      </x:c>
      <x:c r="M594" s="22" t="n">
        <x:v>0.2262183997915</x:v>
      </x:c>
      <x:c r="N594" s="22" t="n">
        <x:v>0.53366882338845</x:v>
      </x:c>
      <x:c r="O594" s="22" t="n">
        <x:v>0.61747215018725</x:v>
      </x:c>
      <x:c r="P594" s="23" t="n">
        <x:v>0.19898761153383</x:v>
      </x:c>
      <x:c r="Q594" s="23" t="n">
        <x:v>0.19898761153383</x:v>
      </x:c>
      <x:c r="R594" s="22" t="n">
        <x:v>0.23182675060261</x:v>
      </x:c>
      <x:c r="S594" s="22" t="n">
        <x:v>0.23182675060261</x:v>
      </x:c>
      <x:c r="T594" s="20" t="n">
        <x:v>1.3163063980731913</x:v>
      </x:c>
      <x:c r="U594" s="18" t="n">
        <x:f aca="0"/>
        <x:v>1.5401</x:v>
      </x:c>
      <x:c r="V594" s="18" t="n">
        <x:f aca="0"/>
        <x:v>1.4291</x:v>
      </x:c>
      <x:c r="W594" s="76" t="n">
        <x:f>'2080回测'!$O$13*G594/$G$4+'2080回测'!$O$14*H594/$H$4+'2080回测'!$O$15*I594/$I$4+'2080回测'!$O$16*J594/$J$4+'2080回测'!$O$17*K594/$K$4</x:f>
        <x:v>1.273177337089343</x:v>
      </x:c>
    </x:row>
    <x:row r="595" ht="13.800000190734863" hidden="0">
      <x:c r="A595" s="15" t="n">
        <x:v>44727</x:v>
      </x:c>
      <x:c r="B595" s="21" t="n">
        <x:v>53.100061387354</x:v>
      </x:c>
      <x:c r="C595" s="21" t="n">
        <x:v>35.981838819523</x:v>
      </x:c>
      <x:c r="D595" s="21" t="n">
        <x:v>77.923076923077</x:v>
      </x:c>
      <x:c r="E595" s="21" t="n">
        <x:v>108.505859375</x:v>
      </x:c>
      <x:c r="F595" s="17" t="n">
        <x:v>1.68877709126239</x:v>
      </x:c>
      <x:c r="G595" s="18" t="n">
        <x:f aca="0"/>
        <x:v>1.4783</x:v>
      </x:c>
      <x:c r="H595" s="18" t="n">
        <x:f aca="0"/>
        <x:v>2.3690962963</x:v>
      </x:c>
      <x:c r="I595" s="18" t="n">
        <x:f aca="0"/>
        <x:v>2706.23</x:v>
      </x:c>
      <x:c r="J595" s="18" t="n">
        <x:f aca="0"/>
        <x:v>6.6778992651</x:v>
      </x:c>
      <x:c r="K595" s="18" t="n">
        <x:f aca="0"/>
        <x:v>2.5342044359</x:v>
      </x:c>
      <x:c r="L595" s="22" t="n">
        <x:v>0.26007033248082</x:v>
      </x:c>
      <x:c r="M595" s="22" t="n">
        <x:v>0.23568760316219</x:v>
      </x:c>
      <x:c r="N595" s="22" t="n">
        <x:v>0.54469206805655</x:v>
      </x:c>
      <x:c r="O595" s="22" t="n">
        <x:v>0.63045481203303</x:v>
      </x:c>
      <x:c r="P595" s="23" t="n">
        <x:v>0.1972720477856</x:v>
      </x:c>
      <x:c r="Q595" s="23" t="n">
        <x:v>0.1972720477856</x:v>
      </x:c>
      <x:c r="R595" s="22" t="n">
        <x:v>0.23250113664087</x:v>
      </x:c>
      <x:c r="S595" s="22" t="n">
        <x:v>0.23250113664087</x:v>
      </x:c>
      <x:c r="T595" s="20" t="n">
        <x:v>1.313830003082105</x:v>
      </x:c>
      <x:c r="U595" s="18" t="n">
        <x:f aca="0"/>
        <x:v>1.5399</x:v>
      </x:c>
      <x:c r="V595" s="18" t="n">
        <x:f aca="0"/>
        <x:v>1.4214</x:v>
      </x:c>
      <x:c r="W595" s="76" t="n">
        <x:f>'2080回测'!$O$13*G595/$G$4+'2080回测'!$O$14*H595/$H$4+'2080回测'!$O$15*I595/$I$4+'2080回测'!$O$16*J595/$J$4+'2080回测'!$O$17*K595/$K$4</x:f>
        <x:v>1.277709543961572</x:v>
      </x:c>
    </x:row>
    <x:row r="596" ht="13.800000190734863" hidden="0">
      <x:c r="A596" s="15" t="n">
        <x:v>44728</x:v>
      </x:c>
      <x:c r="B596" s="21" t="n">
        <x:v>54.02087170043</x:v>
      </x:c>
      <x:c r="C596" s="21" t="n">
        <x:v>37.514188422247</x:v>
      </x:c>
      <x:c r="D596" s="21" t="n">
        <x:v>84.538461538462</x:v>
      </x:c>
      <x:c r="E596" s="21" t="n">
        <x:v>108.828125</x:v>
      </x:c>
      <x:c r="F596" s="17" t="n">
        <x:v>1.71225411665285</x:v>
      </x:c>
      <x:c r="G596" s="18" t="n">
        <x:f aca="0"/>
        <x:v>1.4588</x:v>
      </x:c>
      <x:c r="H596" s="18" t="n">
        <x:f aca="0"/>
        <x:v>2.3384</x:v>
      </x:c>
      <x:c r="I596" s="18" t="n">
        <x:f aca="0"/>
        <x:v>2655.44</x:v>
      </x:c>
      <x:c r="J596" s="18" t="n">
        <x:f aca="0"/>
        <x:v>6.6467232648</x:v>
      </x:c>
      <x:c r="K596" s="18" t="n">
        <x:f aca="0"/>
        <x:v>2.5119922854</x:v>
      </x:c>
      <x:c r="L596" s="22" t="n">
        <x:v>0.26958120204604</x:v>
      </x:c>
      <x:c r="M596" s="22" t="n">
        <x:v>0.23959690730606</x:v>
      </x:c>
      <x:c r="N596" s="22" t="n">
        <x:v>0.54109753175174</x:v>
      </x:c>
      <x:c r="O596" s="22" t="n">
        <x:v>0.62057123720054</x:v>
      </x:c>
      <x:c r="P596" s="23" t="n">
        <x:v>0.19520787823604</x:v>
      </x:c>
      <x:c r="Q596" s="23" t="n">
        <x:v>0.19520787823604</x:v>
      </x:c>
      <x:c r="R596" s="22" t="n">
        <x:v>0.22468869494019</x:v>
      </x:c>
      <x:c r="S596" s="22" t="n">
        <x:v>0.22468869494019</x:v>
      </x:c>
      <x:c r="T596" s="20" t="n">
        <x:v>1.31519259763585</x:v>
      </x:c>
      <x:c r="U596" s="18" t="n">
        <x:f aca="0"/>
        <x:v>1.5406</x:v>
      </x:c>
      <x:c r="V596" s="18" t="n">
        <x:f aca="0"/>
        <x:v>1.4244</x:v>
      </x:c>
      <x:c r="W596" s="76" t="n">
        <x:f>'2080回测'!$O$13*G596/$G$4+'2080回测'!$O$14*H596/$H$4+'2080回测'!$O$15*I596/$I$4+'2080回测'!$O$16*J596/$J$4+'2080回测'!$O$17*K596/$K$4</x:f>
        <x:v>1.2619141436631205</x:v>
      </x:c>
    </x:row>
    <x:row r="597" ht="13.800000190734863" hidden="0">
      <x:c r="A597" s="15" t="n">
        <x:v>44729</x:v>
      </x:c>
      <x:c r="B597" s="21" t="n">
        <x:v>56.537753222836</x:v>
      </x:c>
      <x:c r="C597" s="21" t="n">
        <x:v>40.578887627696</x:v>
      </x:c>
      <x:c r="D597" s="21" t="n">
        <x:v>84.153846153846</x:v>
      </x:c>
      <x:c r="E597" s="21" t="n">
        <x:v>112.05078125</x:v>
      </x:c>
      <x:c r="F597" s="17" t="n">
        <x:v>1.73330317063595</x:v>
      </x:c>
      <x:c r="G597" s="18" t="n">
        <x:f aca="0"/>
        <x:v>1.4546</x:v>
      </x:c>
      <x:c r="H597" s="18" t="n">
        <x:f aca="0"/>
        <x:v>2.3384</x:v>
      </x:c>
      <x:c r="I597" s="18" t="n">
        <x:f aca="0"/>
        <x:v>2649.57</x:v>
      </x:c>
      <x:c r="J597" s="18" t="n">
        <x:f aca="0"/>
        <x:v>6.671664065</x:v>
      </x:c>
      <x:c r="K597" s="18" t="n">
        <x:f aca="0"/>
        <x:v>2.5160308582</x:v>
      </x:c>
      <x:c r="L597" s="22" t="n">
        <x:v>0.25871163682864</x:v>
      </x:c>
      <x:c r="M597" s="22" t="n">
        <x:v>0.23342889410129</x:v>
      </x:c>
      <x:c r="N597" s="22" t="n">
        <x:v>0.53570572729451</x:v>
      </x:c>
      <x:c r="O597" s="22" t="n">
        <x:v>0.61403802668796</x:v>
      </x:c>
      <x:c r="P597" s="23" t="n">
        <x:v>0.20293213638216</x:v>
      </x:c>
      <x:c r="Q597" s="23" t="n">
        <x:v>0.20293213638216</x:v>
      </x:c>
      <x:c r="R597" s="22" t="n">
        <x:v>0.23689611170504</x:v>
      </x:c>
      <x:c r="S597" s="22" t="n">
        <x:v>0.23689611170504</x:v>
      </x:c>
      <x:c r="T597" s="20" t="n">
        <x:v>1.3287081311245261</x:v>
      </x:c>
      <x:c r="U597" s="18" t="n">
        <x:f aca="0"/>
        <x:v>1.541</x:v>
      </x:c>
      <x:c r="V597" s="18" t="n">
        <x:f aca="0"/>
        <x:v>1.4345</x:v>
      </x:c>
      <x:c r="W597" s="76" t="n">
        <x:f>'2080回测'!$O$13*G597/$G$4+'2080回测'!$O$14*H597/$H$4+'2080回测'!$O$15*I597/$I$4+'2080回测'!$O$16*J597/$J$4+'2080回测'!$O$17*K597/$K$4</x:f>
        <x:v>1.261167370556225</x:v>
      </x:c>
    </x:row>
    <x:row r="598" ht="13.800000190734863" hidden="0">
      <x:c r="A598" s="15" t="n">
        <x:v>44732</x:v>
      </x:c>
      <x:c r="B598" s="21" t="n">
        <x:v>58.440761203192</x:v>
      </x:c>
      <x:c r="C598" s="21" t="n">
        <x:v>40.522133938706</x:v>
      </x:c>
      <x:c r="D598" s="21" t="n">
        <x:v>88.461538461538</x:v>
      </x:c>
      <x:c r="E598" s="21" t="n">
        <x:v>115.849609375</x:v>
      </x:c>
      <x:c r="F598" s="17" t="n">
        <x:v>1.75818510744609</x:v>
      </x:c>
      <x:c r="G598" s="18" t="n">
        <x:f aca="0"/>
        <x:v>1.4498</x:v>
      </x:c>
      <x:c r="H598" s="18" t="n">
        <x:f aca="0"/>
        <x:v>2.3285333333</x:v>
      </x:c>
      <x:c r="I598" s="18" t="n">
        <x:f aca="0"/>
        <x:v>2657.25</x:v>
      </x:c>
      <x:c r="J598" s="18" t="n">
        <x:f aca="0"/>
        <x:v>6.7153104655</x:v>
      </x:c>
      <x:c r="K598" s="18" t="n">
        <x:f aca="0"/>
        <x:v>2.5230983607</x:v>
      </x:c>
      <x:c r="L598" s="22" t="n">
        <x:v>0.27661445012788</x:v>
      </x:c>
      <x:c r="M598" s="22" t="n">
        <x:v>0.25236730084267</x:v>
      </x:c>
      <x:c r="N598" s="22" t="n">
        <x:v>0.54852624011503</x:v>
      </x:c>
      <x:c r="O598" s="22" t="n">
        <x:v>0.62970098003597</x:v>
      </x:c>
      <x:c r="P598" s="23" t="n">
        <x:v>0.21693862781126</x:v>
      </x:c>
      <x:c r="Q598" s="23" t="n">
        <x:v>0.21693862781126</x:v>
      </x:c>
      <x:c r="R598" s="22" t="n">
        <x:v>0.24428941112607</x:v>
      </x:c>
      <x:c r="S598" s="22" t="n">
        <x:v>0.24428941112607</x:v>
      </x:c>
      <x:c r="T598" s="20" t="n">
        <x:v>1.3375997432463613</x:v>
      </x:c>
      <x:c r="U598" s="18" t="n">
        <x:f aca="0"/>
        <x:v>1.5409</x:v>
      </x:c>
      <x:c r="V598" s="18" t="n">
        <x:f aca="0"/>
        <x:v>1.4298</x:v>
      </x:c>
      <x:c r="W598" s="76" t="n">
        <x:f>'2080回测'!$O$13*G598/$G$4+'2080回测'!$O$14*H598/$H$4+'2080回测'!$O$15*I598/$I$4+'2080回测'!$O$16*J598/$J$4+'2080回测'!$O$17*K598/$K$4</x:f>
        <x:v>1.260156775679592</x:v>
      </x:c>
    </x:row>
    <x:row r="599" ht="13.800000190734863" hidden="0">
      <x:c r="A599" s="15" t="n">
        <x:v>44733</x:v>
      </x:c>
      <x:c r="B599" s="21" t="n">
        <x:v>56.476365868631</x:v>
      </x:c>
      <x:c r="C599" s="21" t="n">
        <x:v>38.706015891033</x:v>
      </x:c>
      <x:c r="D599" s="21" t="n">
        <x:v>87</x:v>
      </x:c>
      <x:c r="E599" s="21" t="n">
        <x:v>111.533203125</x:v>
      </x:c>
      <x:c r="F599" s="17" t="n">
        <x:v>1.73428896221166</x:v>
      </x:c>
      <x:c r="G599" s="18" t="n">
        <x:f aca="0"/>
        <x:v>1.4577</x:v>
      </x:c>
      <x:c r="H599" s="18" t="n">
        <x:f aca="0"/>
        <x:v>2.3318222222</x:v>
      </x:c>
      <x:c r="I599" s="18" t="n">
        <x:f aca="0"/>
        <x:v>2691.22</x:v>
      </x:c>
      <x:c r="J599" s="18" t="n">
        <x:f aca="0"/>
        <x:v>6.7402512657</x:v>
      </x:c>
      <x:c r="K599" s="18" t="n">
        <x:f aca="0"/>
        <x:v>2.5069440694</x:v>
      </x:c>
      <x:c r="L599" s="22" t="n">
        <x:v>0.28508631713555</x:v>
      </x:c>
      <x:c r="M599" s="22" t="n">
        <x:v>0.25436538962731</x:v>
      </x:c>
      <x:c r="N599" s="22" t="n">
        <x:v>0.55355859094177</x:v>
      </x:c>
      <x:c r="O599" s="22" t="n">
        <x:v>0.62903090714112</x:v>
      </x:c>
      <x:c r="P599" s="23" t="n">
        <x:v>0.23023427380438</x:v>
      </x:c>
      <x:c r="Q599" s="23" t="n">
        <x:v>0.23023427380438</x:v>
      </x:c>
      <x:c r="R599" s="22" t="n">
        <x:v>0.25914409675819</x:v>
      </x:c>
      <x:c r="S599" s="22" t="n">
        <x:v>0.25914409675819</x:v>
      </x:c>
      <x:c r="T599" s="20" t="n">
        <x:v>1.3278531579315276</x:v>
      </x:c>
      <x:c r="U599" s="18" t="n">
        <x:f aca="0"/>
        <x:v>1.541</x:v>
      </x:c>
      <x:c r="V599" s="18" t="n">
        <x:f aca="0"/>
        <x:v>1.4255</x:v>
      </x:c>
      <x:c r="W599" s="76" t="n">
        <x:f>'2080回测'!$O$13*G599/$G$4+'2080回测'!$O$14*H599/$H$4+'2080回测'!$O$15*I599/$I$4+'2080回测'!$O$16*J599/$J$4+'2080回测'!$O$17*K599/$K$4</x:f>
        <x:v>1.2644396638036426</x:v>
      </x:c>
    </x:row>
    <x:row r="600" ht="13.800000190734863" hidden="0">
      <x:c r="A600" s="15" t="n">
        <x:v>44734</x:v>
      </x:c>
      <x:c r="B600" s="21" t="n">
        <x:v>56.476365868631</x:v>
      </x:c>
      <x:c r="C600" s="21" t="n">
        <x:v>37.741203178207</x:v>
      </x:c>
      <x:c r="D600" s="21" t="n">
        <x:v>90.769230769231</x:v>
      </x:c>
      <x:c r="E600" s="21" t="n">
        <x:v>107.880859375</x:v>
      </x:c>
      <x:c r="F600" s="17" t="n">
        <x:v>1.73216914797767</x:v>
      </x:c>
      <x:c r="G600" s="18" t="n">
        <x:f aca="0"/>
        <x:v>1.4349</x:v>
      </x:c>
      <x:c r="H600" s="18" t="n">
        <x:f aca="0"/>
        <x:v>2.3033185185</x:v>
      </x:c>
      <x:c r="I600" s="18" t="n">
        <x:f aca="0"/>
        <x:v>2644.62</x:v>
      </x:c>
      <x:c r="J600" s="18" t="n">
        <x:f aca="0"/>
        <x:v>6.6591936649</x:v>
      </x:c>
      <x:c r="K600" s="18" t="n">
        <x:f aca="0"/>
        <x:v>2.4887704918</x:v>
      </x:c>
      <x:c r="L600" s="22" t="n">
        <x:v>0.28204923273657</x:v>
      </x:c>
      <x:c r="M600" s="22" t="n">
        <x:v>0.25002171835635</x:v>
      </x:c>
      <x:c r="N600" s="22" t="n">
        <x:v>0.53846153846154</x:v>
      </x:c>
      <x:c r="O600" s="22" t="n">
        <x:v>0.6132841946909</x:v>
      </x:c>
      <x:c r="P600" s="23" t="n">
        <x:v>0.21773028828821</x:v>
      </x:c>
      <x:c r="Q600" s="23" t="n">
        <x:v>0.21773028828821</x:v>
      </x:c>
      <x:c r="R600" s="22" t="n">
        <x:v>0.25177400131522</x:v>
      </x:c>
      <x:c r="S600" s="22" t="n">
        <x:v>0.25177400131522</x:v>
      </x:c>
      <x:c r="T600" s="20" t="n">
        <x:v>1.3136715964262713</x:v>
      </x:c>
      <x:c r="U600" s="18" t="n">
        <x:f aca="0"/>
        <x:v>1.5414</x:v>
      </x:c>
      <x:c r="V600" s="18" t="n">
        <x:f aca="0"/>
        <x:v>1.4268</x:v>
      </x:c>
      <x:c r="W600" s="76" t="n">
        <x:f>'2080回测'!$O$13*G600/$G$4+'2080回测'!$O$14*H600/$H$4+'2080回测'!$O$15*I600/$I$4+'2080回测'!$O$16*J600/$J$4+'2080回测'!$O$17*K600/$K$4</x:f>
        <x:v>1.247625931828791</x:v>
      </x:c>
    </x:row>
    <x:row r="601" ht="13.800000190734863" hidden="0">
      <x:c r="A601" s="15" t="n">
        <x:v>44735</x:v>
      </x:c>
      <x:c r="B601" s="21" t="n">
        <x:v>62.001227747084</x:v>
      </x:c>
      <x:c r="C601" s="21" t="n">
        <x:v>43.473325766175</x:v>
      </x:c>
      <x:c r="D601" s="21" t="n">
        <x:v>90.769230769231</x:v>
      </x:c>
      <x:c r="E601" s="21" t="n">
        <x:v>113.994140625</x:v>
      </x:c>
      <x:c r="F601" s="17" t="n">
        <x:v>1.77559481226873</x:v>
      </x:c>
      <x:c r="G601" s="18" t="n">
        <x:f aca="0"/>
        <x:v>1.4465</x:v>
      </x:c>
      <x:c r="H601" s="18" t="n">
        <x:f aca="0"/>
        <x:v>2.3329185185</x:v>
      </x:c>
      <x:c r="I601" s="18" t="n">
        <x:f aca="0"/>
        <x:v>2661.51</x:v>
      </x:c>
      <x:c r="J601" s="18" t="n">
        <x:f aca="0"/>
        <x:v>6.7153104655</x:v>
      </x:c>
      <x:c r="K601" s="18" t="n">
        <x:f aca="0"/>
        <x:v>2.5140115718</x:v>
      </x:c>
      <x:c r="L601" s="22" t="n">
        <x:v>0.26886189258312</x:v>
      </x:c>
      <x:c r="M601" s="22" t="n">
        <x:v>0.2393362870298</x:v>
      </x:c>
      <x:c r="N601" s="22" t="n">
        <x:v>0.52336448598131</x:v>
      </x:c>
      <x:c r="O601" s="22" t="n">
        <x:v>0.59360080412812</x:v>
      </x:c>
      <x:c r="P601" s="23" t="n">
        <x:v>0.20204277574787</x:v>
      </x:c>
      <x:c r="Q601" s="23" t="n">
        <x:v>0.20204277574787</x:v>
      </x:c>
      <x:c r="R601" s="22" t="n">
        <x:v>0.24006187509604</x:v>
      </x:c>
      <x:c r="S601" s="22" t="n">
        <x:v>0.24006187509604</x:v>
      </x:c>
      <x:c r="T601" s="20" t="n">
        <x:v>1.3385220740834676</x:v>
      </x:c>
      <x:c r="U601" s="18" t="n">
        <x:f aca="0"/>
        <x:v>1.5419</x:v>
      </x:c>
      <x:c r="V601" s="18" t="n">
        <x:f aca="0"/>
        <x:v>1.4277</x:v>
      </x:c>
      <x:c r="W601" s="76" t="n">
        <x:f>'2080回测'!$O$13*G601/$G$4+'2080回测'!$O$14*H601/$H$4+'2080回测'!$O$15*I601/$I$4+'2080回测'!$O$16*J601/$J$4+'2080回测'!$O$17*K601/$K$4</x:f>
        <x:v>1.2595821494678727</x:v>
      </x:c>
    </x:row>
    <x:row r="602" ht="13.800000190734863" hidden="0">
      <x:c r="A602" s="15" t="n">
        <x:v>44736</x:v>
      </x:c>
      <x:c r="B602" s="21" t="n">
        <x:v>63.597298956415</x:v>
      </x:c>
      <x:c r="C602" s="21" t="n">
        <x:v>44.66515323496</x:v>
      </x:c>
      <x:c r="D602" s="21" t="n">
        <x:v>91.461538461538</x:v>
      </x:c>
      <x:c r="E602" s="21" t="n">
        <x:v>117.373046875</x:v>
      </x:c>
      <x:c r="F602" s="17" t="n">
        <x:v>1.79274259381978</x:v>
      </x:c>
      <x:c r="G602" s="18" t="n">
        <x:f aca="0"/>
        <x:v>1.4414</x:v>
      </x:c>
      <x:c r="H602" s="18" t="n">
        <x:f aca="0"/>
        <x:v>2.3318222222</x:v>
      </x:c>
      <x:c r="I602" s="18" t="n">
        <x:f aca="0"/>
        <x:v>2651.73</x:v>
      </x:c>
      <x:c r="J602" s="18" t="n">
        <x:f aca="0"/>
        <x:v>6.7277808656</x:v>
      </x:c>
      <x:c r="K602" s="18" t="n">
        <x:f aca="0"/>
        <x:v>2.504924783</x:v>
      </x:c>
      <x:c r="L602" s="22" t="n">
        <x:v>0.28956202046036</x:v>
      </x:c>
      <x:c r="M602" s="22" t="n">
        <x:v>0.25888280774911</x:v>
      </x:c>
      <x:c r="N602" s="22" t="n">
        <x:v>0.54804696860772</x:v>
      </x:c>
      <x:c r="O602" s="22" t="n">
        <x:v>0.62140882829981</x:v>
      </x:c>
      <x:c r="P602" s="23" t="n">
        <x:v>0.22964149844271</x:v>
      </x:c>
      <x:c r="Q602" s="23" t="n">
        <x:v>0.22964149844271</x:v>
      </x:c>
      <x:c r="R602" s="22" t="n">
        <x:v>0.26549648533266</x:v>
      </x:c>
      <x:c r="S602" s="22" t="n">
        <x:v>0.26549648533266</x:v>
      </x:c>
      <x:c r="T602" s="20" t="n">
        <x:v>1.352624104612799</x:v>
      </x:c>
      <x:c r="U602" s="18" t="n">
        <x:f aca="0"/>
        <x:v>1.5417</x:v>
      </x:c>
      <x:c r="V602" s="18" t="n">
        <x:f aca="0"/>
        <x:v>1.4196</x:v>
      </x:c>
      <x:c r="W602" s="76" t="n">
        <x:f>'2080回测'!$O$13*G602/$G$4+'2080回测'!$O$14*H602/$H$4+'2080回测'!$O$15*I602/$I$4+'2080回测'!$O$16*J602/$J$4+'2080回测'!$O$17*K602/$K$4</x:f>
        <x:v>1.2569752769039966</x:v>
      </x:c>
    </x:row>
    <x:row r="603" ht="13.800000190734863" hidden="0">
      <x:c r="A603" s="15" t="n">
        <x:v>44739</x:v>
      </x:c>
      <x:c r="B603" s="21" t="n">
        <x:v>62.553713934929</x:v>
      </x:c>
      <x:c r="C603" s="21" t="n">
        <x:v>44.83541430193</x:v>
      </x:c>
      <x:c r="D603" s="21" t="n">
        <x:v>96.461538461538</x:v>
      </x:c>
      <x:c r="E603" s="21" t="n">
        <x:v>120.830078125</x:v>
      </x:c>
      <x:c r="F603" s="17" t="n">
        <x:v>1.81170186205849</x:v>
      </x:c>
      <x:c r="G603" s="18" t="n">
        <x:f aca="0"/>
        <x:v>1.4552</x:v>
      </x:c>
      <x:c r="H603" s="18" t="n">
        <x:f aca="0"/>
        <x:v>2.3515555556</x:v>
      </x:c>
      <x:c r="I603" s="18" t="n">
        <x:f aca="0"/>
        <x:v>2674.09</x:v>
      </x:c>
      <x:c r="J603" s="18" t="n">
        <x:f aca="0"/>
        <x:v>6.7651920659</x:v>
      </x:c>
      <x:c r="K603" s="18" t="n">
        <x:f aca="0"/>
        <x:v>2.5301658631</x:v>
      </x:c>
      <x:c r="L603" s="22" t="n">
        <x:v>0.30282928388747</x:v>
      </x:c>
      <x:c r="M603" s="22" t="n">
        <x:v>0.26904699852315</x:v>
      </x:c>
      <x:c r="N603" s="22" t="n">
        <x:v>0.56098729930506</x:v>
      </x:c>
      <x:c r="O603" s="22" t="n">
        <x:v>0.63849568646257</x:v>
      </x:c>
      <x:c r="P603" s="23" t="n">
        <x:v>0.24512540162776</x:v>
      </x:c>
      <x:c r="Q603" s="23" t="n">
        <x:v>0.24512540162776</x:v>
      </x:c>
      <x:c r="R603" s="22" t="n">
        <x:v>0.27969138273431</x:v>
      </x:c>
      <x:c r="S603" s="22" t="n">
        <x:v>0.27969138273431</x:v>
      </x:c>
      <x:c r="T603" s="20" t="n">
        <x:v>1.3672494240329287</x:v>
      </x:c>
      <x:c r="U603" s="18" t="n">
        <x:f aca="0"/>
        <x:v>1.5403</x:v>
      </x:c>
      <x:c r="V603" s="18" t="n">
        <x:f aca="0"/>
        <x:v>1.427</x:v>
      </x:c>
      <x:c r="W603" s="76" t="n">
        <x:f>'2080回测'!$O$13*G603/$G$4+'2080回测'!$O$14*H603/$H$4+'2080回测'!$O$15*I603/$I$4+'2080回测'!$O$16*J603/$J$4+'2080回测'!$O$17*K603/$K$4</x:f>
        <x:v>1.267937023074004</x:v>
      </x:c>
    </x:row>
    <x:row r="604" ht="13.800000190734863" hidden="0">
      <x:c r="A604" s="15" t="n">
        <x:v>44740</x:v>
      </x:c>
      <x:c r="B604" s="21" t="n">
        <x:v>63.720073664825</x:v>
      </x:c>
      <x:c r="C604" s="21" t="n">
        <x:v>46.765039727582</x:v>
      </x:c>
      <x:c r="D604" s="21" t="n">
        <x:v>95.538461538462</x:v>
      </x:c>
      <x:c r="E604" s="21" t="n">
        <x:v>126.171875</x:v>
      </x:c>
      <x:c r="F604" s="17" t="n">
        <x:v>1.83048862482717</x:v>
      </x:c>
      <x:c r="G604" s="18" t="n">
        <x:f aca="0"/>
        <x:v>1.4617</x:v>
      </x:c>
      <x:c r="H604" s="18" t="n">
        <x:f aca="0"/>
        <x:v>2.3712888889</x:v>
      </x:c>
      <x:c r="I604" s="18" t="n">
        <x:f aca="0"/>
        <x:v>2701.91</x:v>
      </x:c>
      <x:c r="J604" s="18" t="n">
        <x:f aca="0"/>
        <x:v>6.8088384664</x:v>
      </x:c>
      <x:c r="K604" s="18" t="n">
        <x:f aca="0"/>
        <x:v>2.5362237223</x:v>
      </x:c>
      <x:c r="L604" s="22" t="n">
        <x:v>0.32105179028133</x:v>
      </x:c>
      <x:c r="M604" s="22" t="n">
        <x:v>0.28355486056815</x:v>
      </x:c>
      <x:c r="N604" s="22" t="n">
        <x:v>0.57308890486461</x:v>
      </x:c>
      <x:c r="O604" s="22" t="n">
        <x:v>0.65935170453346</x:v>
      </x:c>
      <x:c r="P604" s="23" t="n">
        <x:v>0.25792931351404</x:v>
      </x:c>
      <x:c r="Q604" s="23" t="n">
        <x:v>0.25792931351404</x:v>
      </x:c>
      <x:c r="R604" s="22" t="n">
        <x:v>0.2925447524939</x:v>
      </x:c>
      <x:c r="S604" s="22" t="n">
        <x:v>0.2925447524939</x:v>
      </x:c>
      <x:c r="T604" s="20" t="n">
        <x:v>1.38571039922006</x:v>
      </x:c>
      <x:c r="U604" s="18" t="n">
        <x:f aca="0"/>
        <x:v>1.5397</x:v>
      </x:c>
      <x:c r="V604" s="18" t="n">
        <x:f aca="0"/>
        <x:v>1.4193</x:v>
      </x:c>
      <x:c r="W604" s="76" t="n">
        <x:f>'2080回测'!$O$13*G604/$G$4+'2080回测'!$O$14*H604/$H$4+'2080回测'!$O$15*I604/$I$4+'2080回测'!$O$16*J604/$J$4+'2080回测'!$O$17*K604/$K$4</x:f>
        <x:v>1.276011843110167</x:v>
      </x:c>
    </x:row>
    <x:row r="605" ht="13.800000190734863" hidden="0">
      <x:c r="A605" s="15" t="n">
        <x:v>44741</x:v>
      </x:c>
      <x:c r="B605" s="21" t="n">
        <x:v>58.502148557397</x:v>
      </x:c>
      <x:c r="C605" s="21" t="n">
        <x:v>42.05448354143</x:v>
      </x:c>
      <x:c r="D605" s="21" t="n">
        <x:v>87.615384615385</x:v>
      </x:c>
      <x:c r="E605" s="21" t="n">
        <x:v>121.845703125</x:v>
      </x:c>
      <x:c r="F605" s="17" t="n">
        <x:v>1.77504429959803</x:v>
      </x:c>
      <x:c r="G605" s="18" t="n">
        <x:f aca="0"/>
        <x:v>1.4739</x:v>
      </x:c>
      <x:c r="H605" s="18" t="n">
        <x:f aca="0"/>
        <x:v>2.3625185185</x:v>
      </x:c>
      <x:c r="I605" s="18" t="n">
        <x:f aca="0"/>
        <x:v>2671.69</x:v>
      </x:c>
      <x:c r="J605" s="18" t="n">
        <x:f aca="0"/>
        <x:v>6.7215456655</x:v>
      </x:c>
      <x:c r="K605" s="18" t="n">
        <x:f aca="0"/>
        <x:v>2.5241080039</x:v>
      </x:c>
      <x:c r="L605" s="22" t="n">
        <x:v>0.33591751918159</x:v>
      </x:c>
      <x:c r="M605" s="22" t="n">
        <x:v>0.30049517852489</x:v>
      </x:c>
      <x:c r="N605" s="22" t="n">
        <x:v>0.59717229810688</x:v>
      </x:c>
      <x:c r="O605" s="22" t="n">
        <x:v>0.68473071450954</x:v>
      </x:c>
      <x:c r="P605" s="23" t="n">
        <x:v>0.27172314229141</x:v>
      </x:c>
      <x:c r="Q605" s="23" t="n">
        <x:v>0.27172314229141</x:v>
      </x:c>
      <x:c r="R605" s="22" t="n">
        <x:v>0.31196059942738</x:v>
      </x:c>
      <x:c r="S605" s="22" t="n">
        <x:v>0.31196059942738</x:v>
      </x:c>
      <x:c r="T605" s="20" t="n">
        <x:v>1.3552287043680176</x:v>
      </x:c>
      <x:c r="U605" s="18" t="n">
        <x:f aca="0"/>
        <x:v>1.54</x:v>
      </x:c>
      <x:c r="V605" s="18" t="n">
        <x:f aca="0"/>
        <x:v>1.4152</x:v>
      </x:c>
      <x:c r="W605" s="76" t="n">
        <x:f>'2080回测'!$O$13*G605/$G$4+'2080回测'!$O$14*H605/$H$4+'2080回测'!$O$15*I605/$I$4+'2080回测'!$O$16*J605/$J$4+'2080回测'!$O$17*K605/$K$4</x:f>
        <x:v>1.2733717541941416</x:v>
      </x:c>
    </x:row>
    <x:row r="606" ht="13.800000190734863" hidden="0">
      <x:c r="A606" s="15" t="n">
        <x:v>44742</x:v>
      </x:c>
      <x:c r="B606" s="21" t="n">
        <x:v>63.04481276857</x:v>
      </x:c>
      <x:c r="C606" s="21" t="n">
        <x:v>44.60839954597</x:v>
      </x:c>
      <x:c r="D606" s="21" t="n">
        <x:v>89.692307692308</x:v>
      </x:c>
      <x:c r="E606" s="21" t="n">
        <x:v>126.2890625</x:v>
      </x:c>
      <x:c r="F606" s="17" t="n">
        <x:v>1.80908645626712</x:v>
      </x:c>
      <x:c r="G606" s="18" t="n">
        <x:f aca="0"/>
        <x:v>1.4773</x:v>
      </x:c>
      <x:c r="H606" s="18" t="n">
        <x:f aca="0"/>
        <x:v>2.3723851852</x:v>
      </x:c>
      <x:c r="I606" s="18" t="n">
        <x:f aca="0"/>
        <x:v>2666.09</x:v>
      </x:c>
      <x:c r="J606" s="18" t="n">
        <x:f aca="0"/>
        <x:v>6.7277808656</x:v>
      </x:c>
      <x:c r="K606" s="18" t="n">
        <x:f aca="0"/>
        <x:v>2.5453105111</x:v>
      </x:c>
      <x:c r="L606" s="22" t="n">
        <x:v>0.31273976982097</x:v>
      </x:c>
      <x:c r="M606" s="22" t="n">
        <x:v>0.27912431587177</x:v>
      </x:c>
      <x:c r="N606" s="22" t="n">
        <x:v>0.56350347471843</x:v>
      </x:c>
      <x:c r="O606" s="22" t="n">
        <x:v>0.65273473491867</x:v>
      </x:c>
      <x:c r="P606" s="23" t="n">
        <x:v>0.23961769222492</x:v>
      </x:c>
      <x:c r="Q606" s="23" t="n">
        <x:v>0.23961769222492</x:v>
      </x:c>
      <x:c r="R606" s="22" t="n">
        <x:v>0.27724597758223</x:v>
      </x:c>
      <x:c r="S606" s="22" t="n">
        <x:v>0.27724597758223</x:v>
      </x:c>
      <x:c r="T606" s="20" t="n">
        <x:v>1.3718145793031589</x:v>
      </x:c>
      <x:c r="U606" s="18" t="n">
        <x:f aca="0"/>
        <x:v>1.541</x:v>
      </x:c>
      <x:c r="V606" s="18" t="n">
        <x:f aca="0"/>
        <x:v>1.4118</x:v>
      </x:c>
      <x:c r="W606" s="76" t="n">
        <x:f>'2080回测'!$O$13*G606/$G$4+'2080回测'!$O$14*H606/$H$4+'2080回测'!$O$15*I606/$I$4+'2080回测'!$O$16*J606/$J$4+'2080回测'!$O$17*K606/$K$4</x:f>
        <x:v>1.2771470343555562</x:v>
      </x:c>
    </x:row>
    <x:row r="607" ht="13.800000190734863" hidden="0">
      <x:c r="A607" s="15" t="n">
        <x:v>44743</x:v>
      </x:c>
      <x:c r="B607" s="21" t="n">
        <x:v>63.78146101903</x:v>
      </x:c>
      <x:c r="C607" s="21" t="n">
        <x:v>43.984108967083</x:v>
      </x:c>
      <x:c r="D607" s="21" t="n">
        <x:v>90.230769230769</x:v>
      </x:c>
      <x:c r="E607" s="21" t="n">
        <x:v>127.578125</x:v>
      </x:c>
      <x:c r="F607" s="17" t="n">
        <x:v>1.8139361605422</x:v>
      </x:c>
      <x:c r="G607" s="18" t="n">
        <x:f aca="0"/>
        <x:v>1.4786</x:v>
      </x:c>
      <x:c r="H607" s="18" t="n">
        <x:f aca="0"/>
        <x:v>2.3800592593</x:v>
      </x:c>
      <x:c r="I607" s="18" t="n">
        <x:f aca="0"/>
        <x:v>2666.09</x:v>
      </x:c>
      <x:c r="J607" s="18" t="n">
        <x:f aca="0"/>
        <x:v>6.7402512657</x:v>
      </x:c>
      <x:c r="K607" s="18" t="n">
        <x:f aca="0"/>
        <x:v>2.5513683703</x:v>
      </x:c>
      <x:c r="L607" s="22" t="n">
        <x:v>0.33048273657289</x:v>
      </x:c>
      <x:c r="M607" s="22" t="n">
        <x:v>0.2969333680827</x:v>
      </x:c>
      <x:c r="N607" s="22" t="n">
        <x:v>0.58135633836568</x:v>
      </x:c>
      <x:c r="O607" s="22" t="n">
        <x:v>0.67953764978666</x:v>
      </x:c>
      <x:c r="P607" s="23" t="n">
        <x:v>0.25659928726846</x:v>
      </x:c>
      <x:c r="Q607" s="23" t="n">
        <x:v>0.25659928726846</x:v>
      </x:c>
      <x:c r="R607" s="22" t="n">
        <x:v>0.28650398354021</x:v>
      </x:c>
      <x:c r="S607" s="22" t="n">
        <x:v>0.28650398354021</x:v>
      </x:c>
      <x:c r="T607" s="20" t="n">
        <x:v>1.3731361031834024</x:v>
      </x:c>
      <x:c r="U607" s="18" t="n">
        <x:f aca="0"/>
        <x:v>1.5414</x:v>
      </x:c>
      <x:c r="V607" s="18" t="n">
        <x:f aca="0"/>
        <x:v>1.4003</x:v>
      </x:c>
      <x:c r="W607" s="76" t="n">
        <x:f>'2080回测'!$O$13*G607/$G$4+'2080回测'!$O$14*H607/$H$4+'2080回测'!$O$15*I607/$I$4+'2080回测'!$O$16*J607/$J$4+'2080回测'!$O$17*K607/$K$4</x:f>
        <x:v>1.279413972272127</x:v>
      </x:c>
    </x:row>
    <x:row r="608" ht="13.800000190734863" hidden="0">
      <x:c r="A608" s="15" t="n">
        <x:v>44746</x:v>
      </x:c>
      <x:c r="B608" s="21" t="n">
        <x:v>65.500306936771</x:v>
      </x:c>
      <x:c r="C608" s="21" t="n">
        <x:v>45.459704880817</x:v>
      </x:c>
      <x:c r="D608" s="21" t="n">
        <x:v>100.46153846154</x:v>
      </x:c>
      <x:c r="E608" s="21" t="n">
        <x:v>127.83203125</x:v>
      </x:c>
      <x:c r="F608" s="17" t="n">
        <x:v>1.84813395382282</x:v>
      </x:c>
      <x:c r="G608" s="18" t="n">
        <x:f aca="0"/>
        <x:v>1.4748</x:v>
      </x:c>
      <x:c r="H608" s="18" t="n">
        <x:f aca="0"/>
        <x:v>2.3877333333</x:v>
      </x:c>
      <x:c r="I608" s="18" t="n">
        <x:f aca="0"/>
        <x:v>2651.66</x:v>
      </x:c>
      <x:c r="J608" s="18" t="n">
        <x:f aca="0"/>
        <x:v>6.7527216658</x:v>
      </x:c>
      <x:c r="K608" s="18" t="n">
        <x:f aca="0"/>
        <x:v>2.5877155256</x:v>
      </x:c>
      <x:c r="L608" s="22" t="n">
        <x:v>0.32872442455243</x:v>
      </x:c>
      <x:c r="M608" s="22" t="n">
        <x:v>0.29745460863522</x:v>
      </x:c>
      <x:c r="N608" s="22" t="n">
        <x:v>0.58614905343877</x:v>
      </x:c>
      <x:c r="O608" s="22" t="n">
        <x:v>0.6875785242162</x:v>
      </x:c>
      <x:c r="P608" s="23" t="n">
        <x:v>0.25641448505874</x:v>
      </x:c>
      <x:c r="Q608" s="23" t="n">
        <x:v>0.25641448505874</x:v>
      </x:c>
      <x:c r="R608" s="22" t="n">
        <x:v>0.28617662225356</x:v>
      </x:c>
      <x:c r="S608" s="22" t="n">
        <x:v>0.28617662225356</x:v>
      </x:c>
      <x:c r="T608" s="20" t="n">
        <x:v>1.3890289304883714</x:v>
      </x:c>
      <x:c r="U608" s="18" t="n">
        <x:f aca="0"/>
        <x:v>1.5406</x:v>
      </x:c>
      <x:c r="V608" s="18" t="n">
        <x:f aca="0"/>
        <x:v>1.4071</x:v>
      </x:c>
      <x:c r="W608" s="76" t="n">
        <x:f>'2080回测'!$O$13*G608/$G$4+'2080回测'!$O$14*H608/$H$4+'2080回测'!$O$15*I608/$I$4+'2080回测'!$O$16*J608/$J$4+'2080回测'!$O$17*K608/$K$4</x:f>
        <x:v>1.2814758745637178</x:v>
      </x:c>
    </x:row>
    <x:row r="609" ht="13.800000190734863" hidden="0">
      <x:c r="A609" s="15" t="n">
        <x:v>44747</x:v>
      </x:c>
      <x:c r="B609" s="21" t="n">
        <x:v>64.51810926949</x:v>
      </x:c>
      <x:c r="C609" s="21" t="n">
        <x:v>44.040862656073</x:v>
      </x:c>
      <x:c r="D609" s="21" t="n">
        <x:v>102.69230769231</x:v>
      </x:c>
      <x:c r="E609" s="21" t="n">
        <x:v>125.9375</x:v>
      </x:c>
      <x:c r="F609" s="17" t="n">
        <x:v>1.84297194904468</x:v>
      </x:c>
      <x:c r="G609" s="18" t="n">
        <x:f aca="0"/>
        <x:v>1.4791</x:v>
      </x:c>
      <x:c r="H609" s="18" t="n">
        <x:f aca="0"/>
        <x:v>2.3910222222</x:v>
      </x:c>
      <x:c r="I609" s="18" t="n">
        <x:f aca="0"/>
        <x:v>2650.47</x:v>
      </x:c>
      <x:c r="J609" s="18" t="n">
        <x:f aca="0"/>
        <x:v>6.7464864658</x:v>
      </x:c>
      <x:c r="K609" s="18" t="n">
        <x:f aca="0"/>
        <x:v>2.5937733848</x:v>
      </x:c>
      <x:c r="L609" s="22" t="n">
        <x:v>0.34351023017903</x:v>
      </x:c>
      <x:c r="M609" s="22" t="n">
        <x:v>0.31126748327687</x:v>
      </x:c>
      <x:c r="N609" s="22" t="n">
        <x:v>0.60855499640546</x:v>
      </x:c>
      <x:c r="O609" s="22" t="n">
        <x:v>0.71639165761441</x:v>
      </x:c>
      <x:c r="P609" s="23" t="n">
        <x:v>0.27111190107908</x:v>
      </x:c>
      <x:c r="Q609" s="23" t="n">
        <x:v>0.27111190107908</x:v>
      </x:c>
      <x:c r="R609" s="22" t="n">
        <x:v>0.29514163713652</x:v>
      </x:c>
      <x:c r="S609" s="22" t="n">
        <x:v>0.29514163713652</x:v>
      </x:c>
      <x:c r="T609" s="20" t="n">
        <x:v>1.3850518727913737</x:v>
      </x:c>
      <x:c r="U609" s="18" t="n">
        <x:f aca="0"/>
        <x:v>1.5404</x:v>
      </x:c>
      <x:c r="V609" s="18" t="n">
        <x:f aca="0"/>
        <x:v>1.4054</x:v>
      </x:c>
      <x:c r="W609" s="76" t="n">
        <x:f>'2080回测'!$O$13*G609/$G$4+'2080回测'!$O$14*H609/$H$4+'2080回测'!$O$15*I609/$I$4+'2080回测'!$O$16*J609/$J$4+'2080回测'!$O$17*K609/$K$4</x:f>
        <x:v>1.2834109274093883</x:v>
      </x:c>
    </x:row>
    <x:row r="610" ht="13.800000190734863" hidden="0">
      <x:c r="A610" s="15" t="n">
        <x:v>44748</x:v>
      </x:c>
      <x:c r="B610" s="21" t="n">
        <x:v>63.90423572744</x:v>
      </x:c>
      <x:c r="C610" s="21" t="n">
        <x:v>44.66515323496</x:v>
      </x:c>
      <x:c r="D610" s="21" t="n">
        <x:v>98.230769230769</x:v>
      </x:c>
      <x:c r="E610" s="21" t="n">
        <x:v>127.578125</x:v>
      </x:c>
      <x:c r="F610" s="17" t="n">
        <x:v>1.83594570798292</x:v>
      </x:c>
      <x:c r="G610" s="18" t="n">
        <x:f aca="0"/>
        <x:v>1.4495</x:v>
      </x:c>
      <x:c r="H610" s="18" t="n">
        <x:f aca="0"/>
        <x:v>2.3482666667</x:v>
      </x:c>
      <x:c r="I610" s="18" t="n">
        <x:f aca="0"/>
        <x:v>2610.22</x:v>
      </x:c>
      <x:c r="J610" s="18" t="n">
        <x:f aca="0"/>
        <x:v>6.6841344652</x:v>
      </x:c>
      <x:c r="K610" s="18" t="n">
        <x:f aca="0"/>
        <x:v>2.5432912247</x:v>
      </x:c>
      <x:c r="L610" s="22" t="n">
        <x:v>0.34638746803069</x:v>
      </x:c>
      <x:c r="M610" s="22" t="n">
        <x:v>0.31343931891234</x:v>
      </x:c>
      <x:c r="N610" s="22" t="n">
        <x:v>0.60412173496286</x:v>
      </x:c>
      <x:c r="O610" s="22" t="n">
        <x:v>0.72074713131518</x:v>
      </x:c>
      <x:c r="P610" s="23" t="n">
        <x:v>0.26386928189576</x:v>
      </x:c>
      <x:c r="Q610" s="23" t="n">
        <x:v>0.26386928189576</x:v>
      </x:c>
      <x:c r="R610" s="22" t="n">
        <x:v>0.2839903826592</x:v>
      </x:c>
      <x:c r="S610" s="22" t="n">
        <x:v>0.2839903826592</x:v>
      </x:c>
      <x:c r="T610" s="20" t="n">
        <x:v>1.3682694680761114</x:v>
      </x:c>
      <x:c r="U610" s="18" t="n">
        <x:f aca="0"/>
        <x:v>1.5409</x:v>
      </x:c>
      <x:c r="V610" s="18" t="n">
        <x:f aca="0"/>
        <x:v>1.3793</x:v>
      </x:c>
      <x:c r="W610" s="76" t="n">
        <x:f>'2080回测'!$O$13*G610/$G$4+'2080回测'!$O$14*H610/$H$4+'2080回测'!$O$15*I610/$I$4+'2080回测'!$O$16*J610/$J$4+'2080回测'!$O$17*K610/$K$4</x:f>
        <x:v>1.260955716529946</x:v>
      </x:c>
    </x:row>
    <x:row r="611" ht="13.800000190734863" hidden="0">
      <x:c r="A611" s="15" t="n">
        <x:v>44749</x:v>
      </x:c>
      <x:c r="B611" s="21" t="n">
        <x:v>68.139963167587</x:v>
      </x:c>
      <x:c r="C611" s="21" t="n">
        <x:v>48.467650397276</x:v>
      </x:c>
      <x:c r="D611" s="21" t="n">
        <x:v>103.84615384615</x:v>
      </x:c>
      <x:c r="E611" s="21" t="n">
        <x:v>130.9765625</x:v>
      </x:c>
      <x:c r="F611" s="17" t="n">
        <x:v>1.87857582477753</x:v>
      </x:c>
      <x:c r="G611" s="18" t="n">
        <x:f aca="0"/>
        <x:v>1.4507</x:v>
      </x:c>
      <x:c r="H611" s="18" t="n">
        <x:f aca="0"/>
        <x:v>2.3658074074</x:v>
      </x:c>
      <x:c r="I611" s="18" t="n">
        <x:f aca="0"/>
        <x:v>2588.2</x:v>
      </x:c>
      <x:c r="J611" s="18" t="n">
        <x:f aca="0"/>
        <x:v>6.7277808656</x:v>
      </x:c>
      <x:c r="K611" s="18" t="n">
        <x:f aca="0"/>
        <x:v>2.5513683703</x:v>
      </x:c>
      <x:c r="L611" s="22" t="n">
        <x:v>0.32680626598465</x:v>
      </x:c>
      <x:c r="M611" s="22" t="n">
        <x:v>0.29641212753019</x:v>
      </x:c>
      <x:c r="N611" s="22" t="n">
        <x:v>0.58159597411934</x:v>
      </x:c>
      <x:c r="O611" s="22" t="n">
        <x:v>0.69243655253023</x:v>
      </x:c>
      <x:c r="P611" s="23" t="n">
        <x:v>0.2491357963928</x:v>
      </x:c>
      <x:c r="Q611" s="23" t="n">
        <x:v>0.2491357963928</x:v>
      </x:c>
      <x:c r="R611" s="22" t="n">
        <x:v>0.27531661582944</x:v>
      </x:c>
      <x:c r="S611" s="22" t="n">
        <x:v>0.27531661582944</x:v>
      </x:c>
      <x:c r="T611" s="20" t="n">
        <x:v>1.3788585351929663</x:v>
      </x:c>
      <x:c r="U611" s="18" t="n">
        <x:f aca="0"/>
        <x:v>1.5413</x:v>
      </x:c>
      <x:c r="V611" s="18" t="n">
        <x:f aca="0"/>
        <x:v>1.3603</x:v>
      </x:c>
      <x:c r="W611" s="76" t="n">
        <x:f>'2080回测'!$O$13*G611/$G$4+'2080回测'!$O$14*H611/$H$4+'2080回测'!$O$15*I611/$I$4+'2080回测'!$O$16*J611/$J$4+'2080回测'!$O$17*K611/$K$4</x:f>
        <x:v>1.2641154969126347</x:v>
      </x:c>
    </x:row>
    <x:row r="612" ht="13.800000190734863" hidden="0">
      <x:c r="A612" s="15" t="n">
        <x:v>44750</x:v>
      </x:c>
      <x:c r="B612" s="21" t="n">
        <x:v>64.333947206875</x:v>
      </x:c>
      <x:c r="C612" s="21" t="n">
        <x:v>46.765039727582</x:v>
      </x:c>
      <x:c r="D612" s="21" t="n">
        <x:v>106.76923076923</x:v>
      </x:c>
      <x:c r="E612" s="21" t="n">
        <x:v>129.23828125</x:v>
      </x:c>
      <x:c r="F612" s="17" t="n">
        <x:v>1.86776624738422</x:v>
      </x:c>
      <x:c r="G612" s="18" t="n">
        <x:f aca="0"/>
        <x:v>1.4523</x:v>
      </x:c>
      <x:c r="H612" s="18" t="n">
        <x:f aca="0"/>
        <x:v>2.368</x:v>
      </x:c>
      <x:c r="I612" s="18" t="n">
        <x:f aca="0"/>
        <x:v>2609.69</x:v>
      </x:c>
      <x:c r="J612" s="18" t="n">
        <x:f aca="0"/>
        <x:v>6.7527216658</x:v>
      </x:c>
      <x:c r="K612" s="18" t="n">
        <x:f aca="0"/>
        <x:v>2.5493490839</x:v>
      </x:c>
      <x:c r="L612" s="22" t="n">
        <x:v>0.33096227621483</x:v>
      </x:c>
      <x:c r="M612" s="22" t="n">
        <x:v>0.30492572322127</x:v>
      </x:c>
      <x:c r="N612" s="22" t="n">
        <x:v>0.59225976515696</x:v>
      </x:c>
      <x:c r="O612" s="22" t="n">
        <x:v>0.69779713545753</x:v>
      </x:c>
      <x:c r="P612" s="23" t="n">
        <x:v>0.2649227335279</x:v>
      </x:c>
      <x:c r="Q612" s="23" t="n">
        <x:v>0.2649227335279</x:v>
      </x:c>
      <x:c r="R612" s="22" t="n">
        <x:v>0.28753895721867</x:v>
      </x:c>
      <x:c r="S612" s="22" t="n">
        <x:v>0.28753895721867</x:v>
      </x:c>
      <x:c r="T612" s="20" t="n">
        <x:v>1.37292935983898</x:v>
      </x:c>
      <x:c r="U612" s="18" t="n">
        <x:f aca="0"/>
        <x:v>1.5416</x:v>
      </x:c>
      <x:c r="V612" s="18" t="n">
        <x:f aca="0"/>
        <x:v>1.3563</x:v>
      </x:c>
      <x:c r="W612" s="76" t="n">
        <x:f>'2080回测'!$O$13*G612/$G$4+'2080回测'!$O$14*H612/$H$4+'2080回测'!$O$15*I612/$I$4+'2080回测'!$O$16*J612/$J$4+'2080回测'!$O$17*K612/$K$4</x:f>
        <x:v>1.2666721929830067</x:v>
      </x:c>
    </x:row>
    <x:row r="613" ht="13.800000190734863" hidden="0">
      <x:c r="A613" s="15" t="n">
        <x:v>44753</x:v>
      </x:c>
      <x:c r="B613" s="21" t="n">
        <x:v>65.070595457336</x:v>
      </x:c>
      <x:c r="C613" s="21" t="n">
        <x:v>44.892167990919</x:v>
      </x:c>
      <x:c r="D613" s="21" t="n">
        <x:v>110.76923076923</x:v>
      </x:c>
      <x:c r="E613" s="21" t="n">
        <x:v>121.591796875</x:v>
      </x:c>
      <x:c r="F613" s="17" t="n">
        <x:v>1.85580947773121</x:v>
      </x:c>
      <x:c r="G613" s="18" t="n">
        <x:f aca="0"/>
        <x:v>1.4466</x:v>
      </x:c>
      <x:c r="H613" s="18" t="n">
        <x:f aca="0"/>
        <x:v>2.3405925926</x:v>
      </x:c>
      <x:c r="I613" s="18" t="n">
        <x:f aca="0"/>
        <x:v>2577.77</x:v>
      </x:c>
      <x:c r="J613" s="18" t="n">
        <x:f aca="0"/>
        <x:v>6.6966048653</x:v>
      </x:c>
      <x:c r="K613" s="18" t="n">
        <x:f aca="0"/>
        <x:v>2.5230983607</x:v>
      </x:c>
      <x:c r="L613" s="22" t="n">
        <x:v>0.32632672634271</x:v>
      </x:c>
      <x:c r="M613" s="22" t="n">
        <x:v>0.29936582399444</x:v>
      </x:c>
      <x:c r="N613" s="22" t="n">
        <x:v>0.58315360651809</x:v>
      </x:c>
      <x:c r="O613" s="22" t="n">
        <x:v>0.68313929149038</x:v>
      </x:c>
      <x:c r="P613" s="23" t="n">
        <x:v>0.25754329101336</x:v>
      </x:c>
      <x:c r="Q613" s="23" t="n">
        <x:v>0.25754329101336</x:v>
      </x:c>
      <x:c r="R613" s="22" t="n">
        <x:v>0.28818142416975</x:v>
      </x:c>
      <x:c r="S613" s="22" t="n">
        <x:v>0.28818142416975</x:v>
      </x:c>
      <x:c r="T613" s="20" t="n">
        <x:v>1.353538366105105</x:v>
      </x:c>
      <x:c r="U613" s="18" t="n">
        <x:f aca="0"/>
        <x:v>1.5428</x:v>
      </x:c>
      <x:c r="V613" s="18" t="n">
        <x:f aca="0"/>
        <x:v>1.3573</x:v>
      </x:c>
      <x:c r="W613" s="76" t="n">
        <x:f>'2080回测'!$O$13*G613/$G$4+'2080回测'!$O$14*H613/$H$4+'2080回测'!$O$15*I613/$I$4+'2080回测'!$O$16*J613/$J$4+'2080回测'!$O$17*K613/$K$4</x:f>
        <x:v>1.2556433481961888</x:v>
      </x:c>
    </x:row>
    <x:row r="614" ht="13.800000190734863" hidden="0">
      <x:c r="A614" s="15" t="n">
        <x:v>44754</x:v>
      </x:c>
      <x:c r="B614" s="21" t="n">
        <x:v>61.817065684469</x:v>
      </x:c>
      <x:c r="C614" s="21" t="n">
        <x:v>41.373439273553</x:v>
      </x:c>
      <x:c r="D614" s="21" t="n">
        <x:v>105.53846153846</x:v>
      </x:c>
      <x:c r="E614" s="21" t="n">
        <x:v>116.25</x:v>
      </x:c>
      <x:c r="F614" s="17" t="n">
        <x:v>1.81244741624121</x:v>
      </x:c>
      <x:c r="G614" s="18" t="n">
        <x:f aca="0"/>
        <x:v>1.4593</x:v>
      </x:c>
      <x:c r="H614" s="18" t="n">
        <x:f aca="0"/>
        <x:v>2.3449777778</x:v>
      </x:c>
      <x:c r="I614" s="18" t="n">
        <x:f aca="0"/>
        <x:v>2572.17</x:v>
      </x:c>
      <x:c r="J614" s="18" t="n">
        <x:f aca="0"/>
        <x:v>6.6529584649</x:v>
      </x:c>
      <x:c r="K614" s="18" t="n">
        <x:f aca="0"/>
        <x:v>2.5089633558</x:v>
      </x:c>
      <x:c r="L614" s="22" t="n">
        <x:v>0.30338874680307</x:v>
      </x:c>
      <x:c r="M614" s="22" t="n">
        <x:v>0.2746937711754</x:v>
      </x:c>
      <x:c r="N614" s="22" t="n">
        <x:v>0.55775221663072</x:v>
      </x:c>
      <x:c r="O614" s="22" t="n">
        <x:v>0.65407488070837</x:v>
      </x:c>
      <x:c r="P614" s="23" t="n">
        <x:v>0.2382959827973</x:v>
      </x:c>
      <x:c r="Q614" s="23" t="n">
        <x:v>0.2382959827973</x:v>
      </x:c>
      <x:c r="R614" s="22" t="n">
        <x:v>0.28090267396434</x:v>
      </x:c>
      <x:c r="S614" s="22" t="n">
        <x:v>0.28090267396434</x:v>
      </x:c>
      <x:c r="T614" s="20" t="n">
        <x:v>1.3346235280823338</x:v>
      </x:c>
      <x:c r="U614" s="18" t="n">
        <x:f aca="0"/>
        <x:v>1.544</x:v>
      </x:c>
      <x:c r="V614" s="18" t="n">
        <x:f aca="0"/>
        <x:v>1.3597</x:v>
      </x:c>
      <x:c r="W614" s="76" t="n">
        <x:f>'2080回测'!$O$13*G614/$G$4+'2080回测'!$O$14*H614/$H$4+'2080回测'!$O$15*I614/$I$4+'2080回测'!$O$16*J614/$J$4+'2080回测'!$O$17*K614/$K$4</x:f>
        <x:v>1.2575930087539742</x:v>
      </x:c>
    </x:row>
    <x:row r="615" ht="13.800000190734863" hidden="0">
      <x:c r="A615" s="15" t="n">
        <x:v>44755</x:v>
      </x:c>
      <x:c r="B615" s="21" t="n">
        <x:v>63.29036218539</x:v>
      </x:c>
      <x:c r="C615" s="21" t="n">
        <x:v>42.451759364359</x:v>
      </x:c>
      <x:c r="D615" s="21" t="n">
        <x:v>107.53846153846</x:v>
      </x:c>
      <x:c r="E615" s="21" t="n">
        <x:v>116.123046875</x:v>
      </x:c>
      <x:c r="F615" s="17" t="n">
        <x:v>1.82350907490802</x:v>
      </x:c>
      <x:c r="G615" s="18" t="n">
        <x:f aca="0"/>
        <x:v>1.4552</x:v>
      </x:c>
      <x:c r="H615" s="18" t="n">
        <x:f aca="0"/>
        <x:v>2.3482666667</x:v>
      </x:c>
      <x:c r="I615" s="18" t="n">
        <x:f aca="0"/>
        <x:v>2557.04</x:v>
      </x:c>
      <x:c r="J615" s="18" t="n">
        <x:f aca="0"/>
        <x:v>6.6778992651</x:v>
      </x:c>
      <x:c r="K615" s="18" t="n">
        <x:f aca="0"/>
        <x:v>2.515021215</x:v>
      </x:c>
      <x:c r="L615" s="22" t="n">
        <x:v>0.29235933503836</x:v>
      </x:c>
      <x:c r="M615" s="22" t="n">
        <x:v>0.26235774476588</x:v>
      </x:c>
      <x:c r="N615" s="22" t="n">
        <x:v>0.53977953510664</x:v>
      </x:c>
      <x:c r="O615" s="22" t="n">
        <x:v>0.63028729382861</x:v>
      </x:c>
      <x:c r="P615" s="23" t="n">
        <x:v>0.21780402595063</x:v>
      </x:c>
      <x:c r="Q615" s="23" t="n">
        <x:v>0.21780402595063</x:v>
      </x:c>
      <x:c r="R615" s="22" t="n">
        <x:v>0.25829813200896</x:v>
      </x:c>
      <x:c r="S615" s="22" t="n">
        <x:v>0.25829813200896</x:v>
      </x:c>
      <x:c r="T615" s="20" t="n">
        <x:v>1.3438841765570237</x:v>
      </x:c>
      <x:c r="U615" s="18" t="n">
        <x:f aca="0"/>
        <x:v>1.5448</x:v>
      </x:c>
      <x:c r="V615" s="18" t="n">
        <x:f aca="0"/>
        <x:v>1.351</x:v>
      </x:c>
      <x:c r="W615" s="76" t="n">
        <x:f>'2080回测'!$O$13*G615/$G$4+'2080回测'!$O$14*H615/$H$4+'2080回测'!$O$15*I615/$I$4+'2080回测'!$O$16*J615/$J$4+'2080回测'!$O$17*K615/$K$4</x:f>
        <x:v>1.25693892671155</x:v>
      </x:c>
    </x:row>
    <x:row r="616" ht="13.800000190734863" hidden="0">
      <x:c r="A616" s="15" t="n">
        <x:v>44756</x:v>
      </x:c>
      <x:c r="B616" s="21" t="n">
        <x:v>67.833026396562</x:v>
      </x:c>
      <x:c r="C616" s="21" t="n">
        <x:v>47.162315550511</x:v>
      </x:c>
      <x:c r="D616" s="21" t="n">
        <x:v>107.38461538462</x:v>
      </x:c>
      <x:c r="E616" s="21" t="n">
        <x:v>117.32421875</x:v>
      </x:c>
      <x:c r="F616" s="17" t="n">
        <x:v>1.84926044020423</x:v>
      </x:c>
      <x:c r="G616" s="18" t="n">
        <x:f aca="0"/>
        <x:v>1.4347</x:v>
      </x:c>
      <x:c r="H616" s="18" t="n">
        <x:f aca="0"/>
        <x:v>2.3241481481</x:v>
      </x:c>
      <x:c r="I616" s="18" t="n">
        <x:f aca="0"/>
        <x:v>2534.57</x:v>
      </x:c>
      <x:c r="J616" s="18" t="n">
        <x:f aca="0"/>
        <x:v>6.6529584649</x:v>
      </x:c>
      <x:c r="K616" s="18" t="n">
        <x:f aca="0"/>
        <x:v>2.5008862102</x:v>
      </x:c>
      <x:c r="L616" s="22" t="n">
        <x:v>0.29259910485933</x:v>
      </x:c>
      <x:c r="M616" s="22" t="n">
        <x:v>0.26531144123013</x:v>
      </x:c>
      <x:c r="N616" s="22" t="n">
        <x:v>0.54325425353463</x:v>
      </x:c>
      <x:c r="O616" s="22" t="n">
        <x:v>0.63573163585812</x:v>
      </x:c>
      <x:c r="P616" s="23" t="n">
        <x:v>0.22774598246499</x:v>
      </x:c>
      <x:c r="Q616" s="23" t="n">
        <x:v>0.22774598246499</x:v>
      </x:c>
      <x:c r="R616" s="22" t="n">
        <x:v>0.279342506022</x:v>
      </x:c>
      <x:c r="S616" s="22" t="n">
        <x:v>0.279342506022</x:v>
      </x:c>
      <x:c r="T616" s="20" t="n">
        <x:v>1.3516922267836748</x:v>
      </x:c>
      <x:c r="U616" s="18" t="n">
        <x:f aca="0"/>
        <x:v>1.5459</x:v>
      </x:c>
      <x:c r="V616" s="18" t="n">
        <x:f aca="0"/>
        <x:v>1.3497</x:v>
      </x:c>
      <x:c r="W616" s="76" t="n">
        <x:f>'2080回测'!$O$13*G616/$G$4+'2080回测'!$O$14*H616/$H$4+'2080回测'!$O$15*I616/$I$4+'2080回测'!$O$16*J616/$J$4+'2080回测'!$O$17*K616/$K$4</x:f>
        <x:v>1.2444609072677024</x:v>
      </x:c>
    </x:row>
    <x:row r="617" ht="13.800000190734863" hidden="0">
      <x:c r="A617" s="15" t="n">
        <x:v>44757</x:v>
      </x:c>
      <x:c r="B617" s="21" t="n">
        <x:v>70.288520564764</x:v>
      </x:c>
      <x:c r="C617" s="21" t="n">
        <x:v>48.240635641317</x:v>
      </x:c>
      <x:c r="D617" s="21" t="n">
        <x:v>104.61538461538</x:v>
      </x:c>
      <x:c r="E617" s="21" t="n">
        <x:v>117.998046875</x:v>
      </x:c>
      <x:c r="F617" s="17" t="n">
        <x:v>1.85285646924115</x:v>
      </x:c>
      <x:c r="G617" s="18" t="n">
        <x:f aca="0"/>
        <x:v>1.4126</x:v>
      </x:c>
      <x:c r="H617" s="18" t="n">
        <x:f aca="0"/>
        <x:v>2.2813925926</x:v>
      </x:c>
      <x:c r="I617" s="18" t="n">
        <x:f aca="0"/>
        <x:v>2489.65</x:v>
      </x:c>
      <x:c r="J617" s="18" t="n">
        <x:f aca="0"/>
        <x:v>6.565665664</x:v>
      </x:c>
      <x:c r="K617" s="18" t="n">
        <x:f aca="0"/>
        <x:v>2.474635487</x:v>
      </x:c>
      <x:c r="L617" s="22" t="n">
        <x:v>0.28924232736573</x:v>
      </x:c>
      <x:c r="M617" s="22" t="n">
        <x:v>0.26809139084354</x:v>
      </x:c>
      <x:c r="N617" s="22" t="n">
        <x:v>0.54684878983944</x:v>
      </x:c>
      <x:c r="O617" s="22" t="n">
        <x:v>0.64511265607735</x:v>
      </x:c>
      <x:c r="P617" s="23" t="n">
        <x:v>0.24318887637275</x:v>
      </x:c>
      <x:c r="Q617" s="23" t="n">
        <x:v>0.24318887637275</x:v>
      </x:c>
      <x:c r="R617" s="22" t="n">
        <x:v>0.28893244869892</x:v>
      </x:c>
      <x:c r="S617" s="22" t="n">
        <x:v>0.28893244869892</x:v>
      </x:c>
      <x:c r="T617" s="20" t="n">
        <x:v>1.3335225057905675</x:v>
      </x:c>
      <x:c r="U617" s="18" t="n">
        <x:f aca="0"/>
        <x:v>1.5465</x:v>
      </x:c>
      <x:c r="V617" s="18" t="n">
        <x:f aca="0"/>
        <x:v>1.341</x:v>
      </x:c>
      <x:c r="W617" s="76" t="n">
        <x:f>'2080回测'!$O$13*G617/$G$4+'2080回测'!$O$14*H617/$H$4+'2080回测'!$O$15*I617/$I$4+'2080回测'!$O$16*J617/$J$4+'2080回测'!$O$17*K617/$K$4</x:f>
        <x:v>1.2249748226088544</x:v>
      </x:c>
    </x:row>
    <x:row r="618" ht="13.800000190734863" hidden="0">
      <x:c r="A618" s="15" t="n">
        <x:v>44760</x:v>
      </x:c>
      <x:c r="B618" s="21" t="n">
        <x:v>71.516267648864</x:v>
      </x:c>
      <x:c r="C618" s="21" t="n">
        <x:v>48.864926220204</x:v>
      </x:c>
      <x:c r="D618" s="21" t="n">
        <x:v>105.23076923077</x:v>
      </x:c>
      <x:c r="E618" s="21" t="n">
        <x:v>120.029296875</x:v>
      </x:c>
      <x:c r="F618" s="17" t="n">
        <x:v>1.8641031499371</x:v>
      </x:c>
      <x:c r="G618" s="18" t="n">
        <x:f aca="0"/>
        <x:v>1.4412</x:v>
      </x:c>
      <x:c r="H618" s="18" t="n">
        <x:f aca="0"/>
        <x:v>2.3340148148</x:v>
      </x:c>
      <x:c r="I618" s="18" t="n">
        <x:f aca="0"/>
        <x:v>2547.68</x:v>
      </x:c>
      <x:c r="J618" s="18" t="n">
        <x:f aca="0"/>
        <x:v>6.6841344652</x:v>
      </x:c>
      <x:c r="K618" s="18" t="n">
        <x:f aca="0"/>
        <x:v>2.4938187078</x:v>
      </x:c>
      <x:c r="L618" s="22" t="n">
        <x:v>0.27501598465473</x:v>
      </x:c>
      <x:c r="M618" s="22" t="n">
        <x:v>0.2556684910086</x:v>
      </x:c>
      <x:c r="N618" s="22" t="n">
        <x:v>0.51869158878505</x:v>
      </x:c>
      <x:c r="O618" s="22" t="n">
        <x:v>0.6235028060094</x:v>
      </x:c>
      <x:c r="P618" s="23" t="n">
        <x:v>0.23096383657147</x:v>
      </x:c>
      <x:c r="Q618" s="23" t="n">
        <x:v>0.23096383657147</x:v>
      </x:c>
      <x:c r="R618" s="22" t="n">
        <x:v>0.26668675136191</x:v>
      </x:c>
      <x:c r="S618" s="22" t="n">
        <x:v>0.26668675136191</x:v>
      </x:c>
      <x:c r="T618" s="20" t="n">
        <x:v>1.3546971953645102</x:v>
      </x:c>
      <x:c r="U618" s="18" t="n">
        <x:f aca="0"/>
        <x:v>1.5474</x:v>
      </x:c>
      <x:c r="V618" s="18" t="n">
        <x:f aca="0"/>
        <x:v>1.3481</x:v>
      </x:c>
      <x:c r="W618" s="76" t="n">
        <x:f>'2080回测'!$O$13*G618/$G$4+'2080回测'!$O$14*H618/$H$4+'2080回测'!$O$15*I618/$I$4+'2080回测'!$O$16*J618/$J$4+'2080回测'!$O$17*K618/$K$4</x:f>
        <x:v>1.2488194785146989</x:v>
      </x:c>
    </x:row>
    <x:row r="619" ht="13.800000190734863" hidden="0">
      <x:c r="A619" s="15" t="n">
        <x:v>44761</x:v>
      </x:c>
      <x:c r="B619" s="21" t="n">
        <x:v>70.227133210559</x:v>
      </x:c>
      <x:c r="C619" s="21" t="n">
        <x:v>48.240635641317</x:v>
      </x:c>
      <x:c r="D619" s="21" t="n">
        <x:v>105.46153846154</x:v>
      </x:c>
      <x:c r="E619" s="21" t="n">
        <x:v>119.74609375</x:v>
      </x:c>
      <x:c r="F619" s="17" t="n">
        <x:v>1.85918850265854</x:v>
      </x:c>
      <x:c r="G619" s="18" t="n">
        <x:f aca="0"/>
        <x:v>1.4461</x:v>
      </x:c>
      <x:c r="H619" s="18" t="n">
        <x:f aca="0"/>
        <x:v>2.3416888889</x:v>
      </x:c>
      <x:c r="I619" s="18" t="n">
        <x:f aca="0"/>
        <x:v>2546.8</x:v>
      </x:c>
      <x:c r="J619" s="18" t="n">
        <x:f aca="0"/>
        <x:v>6.7028400653</x:v>
      </x:c>
      <x:c r="K619" s="18" t="n">
        <x:f aca="0"/>
        <x:v>2.4958379942</x:v>
      </x:c>
      <x:c r="L619" s="22" t="n">
        <x:v>0.28093030690537</x:v>
      </x:c>
      <x:c r="M619" s="22" t="n">
        <x:v>0.26001216227956</x:v>
      </x:c>
      <x:c r="N619" s="22" t="n">
        <x:v>0.54397316079559</x:v>
      </x:c>
      <x:c r="O619" s="22" t="n">
        <x:v>0.6489655750877</x:v>
      </x:c>
      <x:c r="P619" s="23" t="n">
        <x:v>0.24912712031705</x:v>
      </x:c>
      <x:c r="Q619" s="23" t="n">
        <x:v>0.24912712031705</x:v>
      </x:c>
      <x:c r="R619" s="22" t="n">
        <x:v>0.30272105860688</x:v>
      </x:c>
      <x:c r="S619" s="22" t="n">
        <x:v>0.30272105860688</x:v>
      </x:c>
      <x:c r="T619" s="20" t="n">
        <x:v>1.3625591971441937</x:v>
      </x:c>
      <x:c r="U619" s="18" t="n">
        <x:f aca="0"/>
        <x:v>1.5479</x:v>
      </x:c>
      <x:c r="V619" s="18" t="n">
        <x:f aca="0"/>
        <x:v>1.3427</x:v>
      </x:c>
      <x:c r="W619" s="76" t="n">
        <x:f>'2080回测'!$O$13*G619/$G$4+'2080回测'!$O$14*H619/$H$4+'2080回测'!$O$15*I619/$I$4+'2080回测'!$O$16*J619/$J$4+'2080回测'!$O$17*K619/$K$4</x:f>
        <x:v>1.2518636177536238</x:v>
      </x:c>
    </x:row>
    <x:row r="620" ht="13.800000190734863" hidden="0">
      <x:c r="A620" s="15" t="n">
        <x:v>44762</x:v>
      </x:c>
      <x:c r="B620" s="21" t="n">
        <x:v>73.54205033763</x:v>
      </x:c>
      <x:c r="C620" s="21" t="n">
        <x:v>49.035187287174</x:v>
      </x:c>
      <x:c r="D620" s="21" t="n">
        <x:v>102.30769230769</x:v>
      </x:c>
      <x:c r="E620" s="21" t="n">
        <x:v>119.90234375</x:v>
      </x:c>
      <x:c r="F620" s="17" t="n">
        <x:v>1.86196818420624</x:v>
      </x:c>
      <x:c r="G620" s="18" t="n">
        <x:f aca="0"/>
        <x:v>1.4477</x:v>
      </x:c>
      <x:c r="H620" s="18" t="n">
        <x:f aca="0"/>
        <x:v>2.349362963</x:v>
      </x:c>
      <x:c r="I620" s="18" t="n">
        <x:f aca="0"/>
        <x:v>2541.4</x:v>
      </x:c>
      <x:c r="J620" s="18" t="n">
        <x:f aca="0"/>
        <x:v>6.7090752654</x:v>
      </x:c>
      <x:c r="K620" s="18" t="n">
        <x:f aca="0"/>
        <x:v>2.5018958534</x:v>
      </x:c>
      <x:c r="L620" s="22" t="n">
        <x:v>0.27453644501279</x:v>
      </x:c>
      <x:c r="M620" s="22" t="n">
        <x:v>0.25705846581531</x:v>
      </x:c>
      <x:c r="N620" s="22" t="n">
        <x:v>0.55763239875389</x:v>
      </x:c>
      <x:c r="O620" s="22" t="n">
        <x:v>0.65801155882092</x:v>
      </x:c>
      <x:c r="P620" s="23" t="n">
        <x:v>0.25907712420602</x:v>
      </x:c>
      <x:c r="Q620" s="23" t="n">
        <x:v>0.25907712420602</x:v>
      </x:c>
      <x:c r="R620" s="22" t="n">
        <x:v>0.3175402301693</x:v>
      </x:c>
      <x:c r="S620" s="22" t="n">
        <x:v>0.3175402301693</x:v>
      </x:c>
      <x:c r="T620" s="20" t="n">
        <x:v>1.3752056020882875</x:v>
      </x:c>
      <x:c r="U620" s="18" t="n">
        <x:f aca="0"/>
        <x:v>1.5489</x:v>
      </x:c>
      <x:c r="V620" s="18" t="n">
        <x:f aca="0"/>
        <x:v>1.3427</x:v>
      </x:c>
      <x:c r="W620" s="76" t="n">
        <x:f>'2080回测'!$O$13*G620/$G$4+'2080回测'!$O$14*H620/$H$4+'2080回测'!$O$15*I620/$I$4+'2080回测'!$O$16*J620/$J$4+'2080回测'!$O$17*K620/$K$4</x:f>
        <x:v>1.2537345355926086</x:v>
      </x:c>
    </x:row>
    <x:row r="621" ht="13.800000190734863" hidden="0">
      <x:c r="A621" s="15" t="n">
        <x:v>44763</x:v>
      </x:c>
      <x:c r="B621" s="21" t="n">
        <x:v>70.165745856354</x:v>
      </x:c>
      <x:c r="C621" s="21" t="n">
        <x:v>48.808172531215</x:v>
      </x:c>
      <x:c r="D621" s="21" t="n">
        <x:v>101.30769230769</x:v>
      </x:c>
      <x:c r="E621" s="21" t="n">
        <x:v>118.59375</x:v>
      </x:c>
      <x:c r="F621" s="17" t="n">
        <x:v>1.84718840173815</x:v>
      </x:c>
      <x:c r="G621" s="18" t="n">
        <x:f aca="0"/>
        <x:v>1.4229</x:v>
      </x:c>
      <x:c r="H621" s="18" t="n">
        <x:f aca="0"/>
        <x:v>2.319762963</x:v>
      </x:c>
      <x:c r="I621" s="18" t="n">
        <x:f aca="0"/>
        <x:v>2520.54</x:v>
      </x:c>
      <x:c r="J621" s="18" t="n">
        <x:f aca="0"/>
        <x:v>6.671664065</x:v>
      </x:c>
      <x:c r="K621" s="18" t="n">
        <x:f aca="0"/>
        <x:v>2.4776644166</x:v>
      </x:c>
      <x:c r="L621" s="22" t="n">
        <x:v>0.27933184143222</x:v>
      </x:c>
      <x:c r="M621" s="22" t="n">
        <x:v>0.26340022587091</x:v>
      </x:c>
      <x:c r="N621" s="22" t="n">
        <x:v>0.56925473280613</x:v>
      </x:c>
      <x:c r="O621" s="22" t="n">
        <x:v>0.6766060809778</x:v>
      </x:c>
      <x:c r="P621" s="23" t="n">
        <x:v>0.27718019634516</x:v>
      </x:c>
      <x:c r="Q621" s="23" t="n">
        <x:v>0.27718019634516</x:v>
      </x:c>
      <x:c r="R621" s="22" t="n">
        <x:v>0.32934577146446</x:v>
      </x:c>
      <x:c r="S621" s="22" t="n">
        <x:v>0.32934577146446</x:v>
      </x:c>
      <x:c r="T621" s="20" t="n">
        <x:v>1.3645690847952638</x:v>
      </x:c>
      <x:c r="U621" s="18" t="n">
        <x:f aca="0"/>
        <x:v>1.5501</x:v>
      </x:c>
      <x:c r="V621" s="18" t="n">
        <x:f aca="0"/>
        <x:v>1.3328</x:v>
      </x:c>
      <x:c r="W621" s="76" t="n">
        <x:f>'2080回测'!$O$13*G621/$G$4+'2080回测'!$O$14*H621/$H$4+'2080回测'!$O$15*I621/$I$4+'2080回测'!$O$16*J621/$J$4+'2080回测'!$O$17*K621/$K$4</x:f>
        <x:v>1.238331744644141</x:v>
      </x:c>
    </x:row>
    <x:row r="622" ht="13.800000190734863" hidden="0">
      <x:c r="A622" s="15" t="n">
        <x:v>44764</x:v>
      </x:c>
      <x:c r="B622" s="21" t="n">
        <x:v>70.227133210559</x:v>
      </x:c>
      <x:c r="C622" s="21" t="n">
        <x:v>48.240635641317</x:v>
      </x:c>
      <x:c r="D622" s="21" t="n">
        <x:v>98.846153846154</x:v>
      </x:c>
      <x:c r="E622" s="21" t="n">
        <x:v>117.451171875</x:v>
      </x:c>
      <x:c r="F622" s="17" t="n">
        <x:v>1.83691273643258</x:v>
      </x:c>
      <x:c r="G622" s="18" t="n">
        <x:f aca="0"/>
        <x:v>1.4222</x:v>
      </x:c>
      <x:c r="H622" s="18" t="n">
        <x:f aca="0"/>
        <x:v>2.3109925926</x:v>
      </x:c>
      <x:c r="I622" s="18" t="n">
        <x:f aca="0"/>
        <x:v>2510.09</x:v>
      </x:c>
      <x:c r="J622" s="18" t="n">
        <x:f aca="0"/>
        <x:v>6.6778992651</x:v>
      </x:c>
      <x:c r="K622" s="18" t="n">
        <x:f aca="0"/>
        <x:v>2.4716065574</x:v>
      </x:c>
      <x:c r="L622" s="22" t="n">
        <x:v>0.26486572890026</x:v>
      </x:c>
      <x:c r="M622" s="22" t="n">
        <x:v>0.24906611067674</x:v>
      </x:c>
      <x:c r="N622" s="22" t="n">
        <x:v>0.55655403786245</x:v>
      </x:c>
      <x:c r="O622" s="22" t="n">
        <x:v>0.65616885841796</x:v>
      </x:c>
      <x:c r="P622" s="23" t="n">
        <x:v>0.27092731442404</x:v>
      </x:c>
      <x:c r="Q622" s="23" t="n">
        <x:v>0.27092731442404</x:v>
      </x:c>
      <x:c r="R622" s="22" t="n">
        <x:v>0.32402165682831</x:v>
      </x:c>
      <x:c r="S622" s="22" t="n">
        <x:v>0.32402165682831</x:v>
      </x:c>
      <x:c r="T622" s="20" t="n">
        <x:v>1.359070184738415</x:v>
      </x:c>
      <x:c r="U622" s="18" t="n">
        <x:f aca="0"/>
        <x:v>1.5498</x:v>
      </x:c>
      <x:c r="V622" s="18" t="n">
        <x:f aca="0"/>
        <x:v>1.3536</x:v>
      </x:c>
      <x:c r="W622" s="76" t="n">
        <x:f>'2080回测'!$O$13*G622/$G$4+'2080回测'!$O$14*H622/$H$4+'2080回测'!$O$15*I622/$I$4+'2080回测'!$O$16*J622/$J$4+'2080回测'!$O$17*K622/$K$4</x:f>
        <x:v>1.2357559237849904</x:v>
      </x:c>
    </x:row>
    <x:row r="623" ht="13.800000190734863" hidden="0">
      <x:c r="A623" s="15" t="n">
        <x:v>44767</x:v>
      </x:c>
      <x:c r="B623" s="21" t="n">
        <x:v>66.236955187231</x:v>
      </x:c>
      <x:c r="C623" s="21" t="n">
        <x:v>45.913734392736</x:v>
      </x:c>
      <x:c r="D623" s="21" t="n">
        <x:v>95</x:v>
      </x:c>
      <x:c r="E623" s="21" t="n">
        <x:v>113.76953125</x:v>
      </x:c>
      <x:c r="F623" s="17" t="n">
        <x:v>1.80230055207492</x:v>
      </x:c>
      <x:c r="G623" s="18" t="n">
        <x:f aca="0"/>
        <x:v>1.4228</x:v>
      </x:c>
      <x:c r="H623" s="18" t="n">
        <x:f aca="0"/>
        <x:v>2.3088</x:v>
      </x:c>
      <x:c r="I623" s="18" t="n">
        <x:f aca="0"/>
        <x:v>2511.11</x:v>
      </x:c>
      <x:c r="J623" s="18" t="n">
        <x:f aca="0"/>
        <x:v>6.6342528647</x:v>
      </x:c>
      <x:c r="K623" s="18" t="n">
        <x:f aca="0"/>
        <x:v>2.4716065574</x:v>
      </x:c>
      <x:c r="L623" s="22" t="n">
        <x:v>0.26614450127877</x:v>
      </x:c>
      <x:c r="M623" s="22" t="n">
        <x:v>0.24923985752758</x:v>
      </x:c>
      <x:c r="N623" s="22" t="n">
        <x:v>0.5444524323029</x:v>
      </x:c>
      <x:c r="O623" s="22" t="n">
        <x:v>0.64084094147879</x:v>
      </x:c>
      <x:c r="P623" s="23" t="n">
        <x:v>0.26361699310926</x:v>
      </x:c>
      <x:c r="Q623" s="23" t="n">
        <x:v>0.26361699310926</x:v>
      </x:c>
      <x:c r="R623" s="22" t="n">
        <x:v>0.32232487955038</x:v>
      </x:c>
      <x:c r="S623" s="22" t="n">
        <x:v>0.32232487955038</x:v>
      </x:c>
      <x:c r="T623" s="20" t="n">
        <x:v>1.3464625428822563</x:v>
      </x:c>
      <x:c r="U623" s="18" t="n">
        <x:f aca="0"/>
        <x:v>1.5507</x:v>
      </x:c>
      <x:c r="V623" s="18" t="n">
        <x:f aca="0"/>
        <x:v>1.3589</x:v>
      </x:c>
      <x:c r="W623" s="76" t="n">
        <x:f>'2080回测'!$O$13*G623/$G$4+'2080回测'!$O$14*H623/$H$4+'2080回测'!$O$15*I623/$I$4+'2080回测'!$O$16*J623/$J$4+'2080回测'!$O$17*K623/$K$4</x:f>
        <x:v>1.2347478796858766</x:v>
      </x:c>
    </x:row>
    <x:row r="624" ht="13.800000190734863" hidden="0">
      <x:c r="A624" s="15" t="n">
        <x:v>44768</x:v>
      </x:c>
      <x:c r="B624" s="21" t="n">
        <x:v>68.324125230203</x:v>
      </x:c>
      <x:c r="C624" s="21" t="n">
        <x:v>47.900113507378</x:v>
      </x:c>
      <x:c r="D624" s="21" t="n">
        <x:v>98</x:v>
      </x:c>
      <x:c r="E624" s="21" t="n">
        <x:v>117.353515625</x:v>
      </x:c>
      <x:c r="F624" s="17" t="n">
        <x:v>1.82894438590645</x:v>
      </x:c>
      <x:c r="G624" s="18" t="n">
        <x:f aca="0"/>
        <x:v>1.442</x:v>
      </x:c>
      <x:c r="H624" s="18" t="n">
        <x:f aca="0"/>
        <x:v>2.3405925926</x:v>
      </x:c>
      <x:c r="I624" s="18" t="n">
        <x:f aca="0"/>
        <x:v>2537.02</x:v>
      </x:c>
      <x:c r="J624" s="18" t="n">
        <x:f aca="0"/>
        <x:v>6.665428865</x:v>
      </x:c>
      <x:c r="K624" s="18" t="n">
        <x:f aca="0"/>
        <x:v>2.4978572806</x:v>
      </x:c>
      <x:c r="L624" s="22" t="n">
        <x:v>0.25735294117647</x:v>
      </x:c>
      <x:c r="M624" s="22" t="n">
        <x:v>0.2407262618365</x:v>
      </x:c>
      <x:c r="N624" s="22" t="n">
        <x:v>0.52983465132998</x:v>
      </x:c>
      <x:c r="O624" s="22" t="n">
        <x:v>0.63464276745222</x:v>
      </x:c>
      <x:c r="P624" s="23" t="n">
        <x:v>0.24822482640214</x:v>
      </x:c>
      <x:c r="Q624" s="23" t="n">
        <x:v>0.24822482640214</x:v>
      </x:c>
      <x:c r="R624" s="22" t="n">
        <x:v>0.3063470342293</x:v>
      </x:c>
      <x:c r="S624" s="22" t="n">
        <x:v>0.3063470342293</x:v>
      </x:c>
      <x:c r="T624" s="20" t="n">
        <x:v>1.3626917261523426</x:v>
      </x:c>
      <x:c r="U624" s="18" t="n">
        <x:f aca="0"/>
        <x:v>1.5516</x:v>
      </x:c>
      <x:c r="V624" s="18" t="n">
        <x:f aca="0"/>
        <x:v>1.3591</x:v>
      </x:c>
      <x:c r="W624" s="76" t="n">
        <x:f>'2080回测'!$O$13*G624/$G$4+'2080回测'!$O$14*H624/$H$4+'2080回测'!$O$15*I624/$I$4+'2080回测'!$O$16*J624/$J$4+'2080回测'!$O$17*K624/$K$4</x:f>
        <x:v>1.2493009171939096</x:v>
      </x:c>
    </x:row>
    <x:row r="625" ht="13.800000190734863" hidden="0">
      <x:c r="A625" s="15" t="n">
        <x:v>44769</x:v>
      </x:c>
      <x:c r="B625" s="21" t="n">
        <x:v>72.621240024555</x:v>
      </x:c>
      <x:c r="C625" s="21" t="n">
        <x:v>49.659477866061</x:v>
      </x:c>
      <x:c r="D625" s="21" t="n">
        <x:v>98.307692307692</x:v>
      </x:c>
      <x:c r="E625" s="21" t="n">
        <x:v>116.357421875</x:v>
      </x:c>
      <x:c r="F625" s="17" t="n">
        <x:v>1.84236458018327</x:v>
      </x:c>
      <x:c r="G625" s="18" t="n">
        <x:f aca="0"/>
        <x:v>1.4367</x:v>
      </x:c>
      <x:c r="H625" s="18" t="n">
        <x:f aca="0"/>
        <x:v>2.3416888889</x:v>
      </x:c>
      <x:c r="I625" s="18" t="n">
        <x:f aca="0"/>
        <x:v>2526.09</x:v>
      </x:c>
      <x:c r="J625" s="18" t="n">
        <x:f aca="0"/>
        <x:v>6.665428865</x:v>
      </x:c>
      <x:c r="K625" s="18" t="n">
        <x:f aca="0"/>
        <x:v>2.4978572806</x:v>
      </x:c>
      <x:c r="L625" s="22" t="n">
        <x:v>0.27085997442455</x:v>
      </x:c>
      <x:c r="M625" s="22" t="n">
        <x:v>0.25514725045609</x:v>
      </x:c>
      <x:c r="N625" s="22" t="n">
        <x:v>0.54660915408579</x:v>
      </x:c>
      <x:c r="O625" s="22" t="n">
        <x:v>0.65851411343419</x:v>
      </x:c>
      <x:c r="P625" s="23" t="n">
        <x:v>0.26232750910584</x:v>
      </x:c>
      <x:c r="Q625" s="23" t="n">
        <x:v>0.26232750910584</x:v>
      </x:c>
      <x:c r="R625" s="22" t="n">
        <x:v>0.32287414930322</x:v>
      </x:c>
      <x:c r="S625" s="22" t="n">
        <x:v>0.32287414930322</x:v>
      </x:c>
      <x:c r="T625" s="20" t="n">
        <x:v>1.3693444667424912</x:v>
      </x:c>
      <x:c r="U625" s="18" t="n">
        <x:f aca="0"/>
        <x:v>1.5519</x:v>
      </x:c>
      <x:c r="V625" s="18" t="n">
        <x:f aca="0"/>
        <x:v>1.3553</x:v>
      </x:c>
      <x:c r="W625" s="76" t="n">
        <x:f>'2080回测'!$O$13*G625/$G$4+'2080回测'!$O$14*H625/$H$4+'2080回测'!$O$15*I625/$I$4+'2080回测'!$O$16*J625/$J$4+'2080回测'!$O$17*K625/$K$4</x:f>
        <x:v>1.2473024536560493</x:v>
      </x:c>
    </x:row>
    <x:row r="626" ht="13.800000190734863" hidden="0">
      <x:c r="A626" s="15" t="n">
        <x:v>44770</x:v>
      </x:c>
      <x:c r="B626" s="21" t="n">
        <x:v>74.217311233886</x:v>
      </x:c>
      <x:c r="C626" s="21" t="n">
        <x:v>50.170261066969</x:v>
      </x:c>
      <x:c r="D626" s="21" t="n">
        <x:v>98.230769230769</x:v>
      </x:c>
      <x:c r="E626" s="21" t="n">
        <x:v>115.625</x:v>
      </x:c>
      <x:c r="F626" s="17" t="n">
        <x:v>1.84560835382906</x:v>
      </x:c>
      <x:c r="G626" s="18" t="n">
        <x:f aca="0"/>
        <x:v>1.4411</x:v>
      </x:c>
      <x:c r="H626" s="18" t="n">
        <x:f aca="0"/>
        <x:v>2.3537481481</x:v>
      </x:c>
      <x:c r="I626" s="18" t="n">
        <x:f aca="0"/>
        <x:v>2531.27</x:v>
      </x:c>
      <x:c r="J626" s="18" t="n">
        <x:f aca="0"/>
        <x:v>6.6778992651</x:v>
      </x:c>
      <x:c r="K626" s="18" t="n">
        <x:f aca="0"/>
        <x:v>2.4968476374</x:v>
      </x:c>
      <x:c r="L626" s="22" t="n">
        <x:v>0.26470588235294</x:v>
      </x:c>
      <x:c r="M626" s="22" t="n">
        <x:v>0.25175918686474</x:v>
      </x:c>
      <x:c r="N626" s="22" t="n">
        <x:v>0.54541097531752</x:v>
      </x:c>
      <x:c r="O626" s="22" t="n">
        <x:v>0.66353966002981</x:v>
      </x:c>
      <x:c r="P626" s="23" t="n">
        <x:v>0.27526341230598</x:v>
      </x:c>
      <x:c r="Q626" s="23" t="n">
        <x:v>0.27526341230598</x:v>
      </x:c>
      <x:c r="R626" s="22" t="n">
        <x:v>0.33940660238148</x:v>
      </x:c>
      <x:c r="S626" s="22" t="n">
        <x:v>0.33940660238148</x:v>
      </x:c>
      <x:c r="T626" s="20" t="n">
        <x:v>1.374839366572881</x:v>
      </x:c>
      <x:c r="U626" s="18" t="n">
        <x:f aca="0"/>
        <x:v>1.5515</x:v>
      </x:c>
      <x:c r="V626" s="18" t="n">
        <x:f aca="0"/>
        <x:v>1.3672</x:v>
      </x:c>
      <x:c r="W626" s="76" t="n">
        <x:f>'2080回测'!$O$13*G626/$G$4+'2080回测'!$O$14*H626/$H$4+'2080回测'!$O$15*I626/$I$4+'2080回测'!$O$16*J626/$J$4+'2080回测'!$O$17*K626/$K$4</x:f>
        <x:v>1.250962626325901</x:v>
      </x:c>
    </x:row>
    <x:row r="627" ht="13.800000190734863" hidden="0">
      <x:c r="A627" s="15" t="n">
        <x:v>44771</x:v>
      </x:c>
      <x:c r="B627" s="21" t="n">
        <x:v>74.217311233886</x:v>
      </x:c>
      <x:c r="C627" s="21" t="n">
        <x:v>49.88649262202</x:v>
      </x:c>
      <x:c r="D627" s="21" t="n">
        <x:v>101.76923076923</x:v>
      </x:c>
      <x:c r="E627" s="21" t="n">
        <x:v>114.1796875</x:v>
      </x:c>
      <x:c r="F627" s="17" t="n">
        <x:v>1.85013180531284</x:v>
      </x:c>
      <x:c r="G627" s="18" t="n">
        <x:f aca="0"/>
        <x:v>1.4276</x:v>
      </x:c>
      <x:c r="H627" s="18" t="n">
        <x:f aca="0"/>
        <x:v>2.3362074074</x:v>
      </x:c>
      <x:c r="I627" s="18" t="n">
        <x:f aca="0"/>
        <x:v>2504.79</x:v>
      </x:c>
      <x:c r="J627" s="18" t="n">
        <x:f aca="0"/>
        <x:v>6.6529584649</x:v>
      </x:c>
      <x:c r="K627" s="18" t="n">
        <x:f aca="0"/>
        <x:v>2.4786740598</x:v>
      </x:c>
      <x:c r="L627" s="22" t="n">
        <x:v>0.26406649616368</x:v>
      </x:c>
      <x:c r="M627" s="22" t="n">
        <x:v>0.2475023890192</x:v>
      </x:c>
      <x:c r="N627" s="22" t="n">
        <x:v>0.55044332614426</x:v>
      </x:c>
      <x:c r="O627" s="22" t="n">
        <x:v>0.66722506075857</x:v>
      </x:c>
      <x:c r="P627" s="23" t="n">
        <x:v>0.28438218347188</x:v>
      </x:c>
      <x:c r="Q627" s="23" t="n">
        <x:v>0.28438218347188</x:v>
      </x:c>
      <x:c r="R627" s="22" t="n">
        <x:v>0.35035664677679</x:v>
      </x:c>
      <x:c r="S627" s="22" t="n">
        <x:v>0.35035664677679</x:v>
      </x:c>
      <x:c r="T627" s="20" t="n">
        <x:v>1.36496577800881</x:v>
      </x:c>
      <x:c r="U627" s="18" t="n">
        <x:f aca="0"/>
        <x:v>1.5532</x:v>
      </x:c>
      <x:c r="V627" s="18" t="n">
        <x:f aca="0"/>
        <x:v>1.3832</x:v>
      </x:c>
      <x:c r="W627" s="76" t="n">
        <x:f>'2080回测'!$O$13*G627/$G$4+'2080回测'!$O$14*H627/$H$4+'2080回测'!$O$15*I627/$I$4+'2080回测'!$O$16*J627/$J$4+'2080回测'!$O$17*K627/$K$4</x:f>
        <x:v>1.2409194206934926</x:v>
      </x:c>
    </x:row>
    <x:row r="628" ht="13.800000190734863" hidden="0">
      <x:c r="A628" s="15" t="n">
        <x:v>44774</x:v>
      </x:c>
      <x:c r="B628" s="21" t="n">
        <x:v>76.120319214242</x:v>
      </x:c>
      <x:c r="C628" s="21" t="n">
        <x:v>52.270147559591</x:v>
      </x:c>
      <x:c r="D628" s="21" t="n">
        <x:v>102.23076923077</x:v>
      </x:c>
      <x:c r="E628" s="21" t="n">
        <x:v>117.763671875</x:v>
      </x:c>
      <x:c r="F628" s="17" t="n">
        <x:v>1.87096226969901</x:v>
      </x:c>
      <x:c r="G628" s="18" t="n">
        <x:f aca="0"/>
        <x:v>1.4285</x:v>
      </x:c>
      <x:c r="H628" s="18" t="n">
        <x:f aca="0"/>
        <x:v>2.3427851852</x:v>
      </x:c>
      <x:c r="I628" s="18" t="n">
        <x:f aca="0"/>
        <x:v>2478.73</x:v>
      </x:c>
      <x:c r="J628" s="18" t="n">
        <x:f aca="0"/>
        <x:v>6.6280176646</x:v>
      </x:c>
      <x:c r="K628" s="18" t="n">
        <x:f aca="0"/>
        <x:v>2.484731919</x:v>
      </x:c>
      <x:c r="L628" s="22" t="n">
        <x:v>0.25039961636829</x:v>
      </x:c>
      <x:c r="M628" s="22" t="n">
        <x:v>0.23160455216749</x:v>
      </x:c>
      <x:c r="N628" s="22" t="n">
        <x:v>0.53438773064941</x:v>
      </x:c>
      <x:c r="O628" s="22" t="n">
        <x:v>0.65147834830835</x:v>
      </x:c>
      <x:c r="P628" s="23" t="n">
        <x:v>0.27849684023788</x:v>
      </x:c>
      <x:c r="Q628" s="23" t="n">
        <x:v>0.27849684023788</x:v>
      </x:c>
      <x:c r="R628" s="22" t="n">
        <x:v>0.34743114805059</x:v>
      </x:c>
      <x:c r="S628" s="22" t="n">
        <x:v>0.34743114805059</x:v>
      </x:c>
      <x:c r="T628" s="20" t="n">
        <x:v>1.3756853035677075</x:v>
      </x:c>
      <x:c r="U628" s="18" t="n">
        <x:f aca="0"/>
        <x:v>1.5552</x:v>
      </x:c>
      <x:c r="V628" s="18" t="n">
        <x:f aca="0"/>
        <x:v>1.3875</x:v>
      </x:c>
      <x:c r="W628" s="76" t="n">
        <x:f>'2080回测'!$O$13*G628/$G$4+'2080回测'!$O$14*H628/$H$4+'2080回测'!$O$15*I628/$I$4+'2080回测'!$O$16*J628/$J$4+'2080回测'!$O$17*K628/$K$4</x:f>
        <x:v>1.24044120186181</x:v>
      </x:c>
    </x:row>
    <x:row r="629" ht="13.800000190734863" hidden="0">
      <x:c r="A629" s="15" t="n">
        <x:v>44775</x:v>
      </x:c>
      <x:c r="B629" s="21" t="n">
        <x:v>76.120319214242</x:v>
      </x:c>
      <x:c r="C629" s="21" t="n">
        <x:v>51.872871736663</x:v>
      </x:c>
      <x:c r="D629" s="21" t="n">
        <x:v>100.07692307692</x:v>
      </x:c>
      <x:c r="E629" s="21" t="n">
        <x:v>112.822265625</x:v>
      </x:c>
      <x:c r="F629" s="17" t="n">
        <x:v>1.85223094913206</x:v>
      </x:c>
      <x:c r="G629" s="18" t="n">
        <x:f aca="0"/>
        <x:v>1.3969</x:v>
      </x:c>
      <x:c r="H629" s="18" t="n">
        <x:f aca="0"/>
        <x:v>2.2813925926</x:v>
      </x:c>
      <x:c r="I629" s="18" t="n">
        <x:f aca="0"/>
        <x:v>2423.45</x:v>
      </x:c>
      <x:c r="J629" s="18" t="n">
        <x:f aca="0"/>
        <x:v>6.4783728632</x:v>
      </x:c>
      <x:c r="K629" s="18" t="n">
        <x:f aca="0"/>
        <x:v>2.454442623</x:v>
      </x:c>
      <x:c r="L629" s="22" t="n">
        <x:v>0.25959079283887</x:v>
      </x:c>
      <x:c r="M629" s="22" t="n">
        <x:v>0.24463556598037</x:v>
      </x:c>
      <x:c r="N629" s="22" t="n">
        <x:v>0.54541097531752</x:v>
      </x:c>
      <x:c r="O629" s="22" t="n">
        <x:v>0.66580115594382</x:v>
      </x:c>
      <x:c r="P629" s="23" t="n">
        <x:v>0.28981710724546</x:v>
      </x:c>
      <x:c r="Q629" s="23" t="n">
        <x:v>0.28981710724546</x:v>
      </x:c>
      <x:c r="R629" s="22" t="n">
        <x:v>0.35520486198508</x:v>
      </x:c>
      <x:c r="S629" s="22" t="n">
        <x:v>0.35520486198508</x:v>
      </x:c>
      <x:c r="T629" s="20" t="n">
        <x:v>1.3340422933599951</x:v>
      </x:c>
      <x:c r="U629" s="18" t="n">
        <x:f aca="0"/>
        <x:v>1.5558</x:v>
      </x:c>
      <x:c r="V629" s="18" t="n">
        <x:f aca="0"/>
        <x:v>1.3951</x:v>
      </x:c>
      <x:c r="W629" s="76" t="n">
        <x:f>'2080回测'!$O$13*G629/$G$4+'2080回测'!$O$14*H629/$H$4+'2080回测'!$O$15*I629/$I$4+'2080回测'!$O$16*J629/$J$4+'2080回测'!$O$17*K629/$K$4</x:f>
        <x:v>1.2131265005102139</x:v>
      </x:c>
    </x:row>
    <x:row r="630" ht="13.800000190734863" hidden="0">
      <x:c r="A630" s="15" t="n">
        <x:v>44776</x:v>
      </x:c>
      <x:c r="B630" s="21" t="n">
        <x:v>73.480662983425</x:v>
      </x:c>
      <x:c r="C630" s="21" t="n">
        <x:v>50.283768444949</x:v>
      </x:c>
      <x:c r="D630" s="21" t="n">
        <x:v>92.769230769231</x:v>
      </x:c>
      <x:c r="E630" s="21" t="n">
        <x:v>112.28515625</x:v>
      </x:c>
      <x:c r="F630" s="17" t="n">
        <x:v>1.82204704611901</x:v>
      </x:c>
      <x:c r="G630" s="18" t="n">
        <x:f aca="0"/>
        <x:v>1.38</x:v>
      </x:c>
      <x:c r="H630" s="18" t="n">
        <x:f aca="0"/>
        <x:v>2.2539851852</x:v>
      </x:c>
      <x:c r="I630" s="18" t="n">
        <x:f aca="0"/>
        <x:v>2416.14</x:v>
      </x:c>
      <x:c r="J630" s="18" t="n">
        <x:f aca="0"/>
        <x:v>6.459667263</x:v>
      </x:c>
      <x:c r="K630" s="18" t="n">
        <x:f aca="0"/>
        <x:v>2.4281918997</x:v>
      </x:c>
      <x:c r="L630" s="22" t="n">
        <x:v>0.23745204603581</x:v>
      </x:c>
      <x:c r="M630" s="22" t="n">
        <x:v>0.22196160194596</x:v>
      </x:c>
      <x:c r="N630" s="22" t="n">
        <x:v>0.49700455307932</x:v>
      </x:c>
      <x:c r="O630" s="22" t="n">
        <x:v>0.62249769670571</x:v>
      </x:c>
      <x:c r="P630" s="23" t="n">
        <x:v>0.24985461735183</x:v>
      </x:c>
      <x:c r="Q630" s="23" t="n">
        <x:v>0.24985461735183</x:v>
      </x:c>
      <x:c r="R630" s="22" t="n">
        <x:v>0.29685660720475</x:v>
      </x:c>
      <x:c r="S630" s="22" t="n">
        <x:v>0.29685660720475</x:v>
      </x:c>
      <x:c r="T630" s="20" t="n">
        <x:v>1.32366020147206</x:v>
      </x:c>
      <x:c r="U630" s="18" t="n">
        <x:f aca="0"/>
        <x:v>1.557</x:v>
      </x:c>
      <x:c r="V630" s="18" t="n">
        <x:f aca="0"/>
        <x:v>1.3895</x:v>
      </x:c>
      <x:c r="W630" s="76" t="n">
        <x:f>'2080回测'!$O$13*G630/$G$4+'2080回测'!$O$14*H630/$H$4+'2080回测'!$O$15*I630/$I$4+'2080回测'!$O$16*J630/$J$4+'2080回测'!$O$17*K630/$K$4</x:f>
        <x:v>1.2013738411121266</x:v>
      </x:c>
    </x:row>
    <x:row r="631" ht="13.800000190734863" hidden="0">
      <x:c r="A631" s="15" t="n">
        <x:v>44777</x:v>
      </x:c>
      <x:c r="B631" s="21" t="n">
        <x:v>73.41927562922</x:v>
      </x:c>
      <x:c r="C631" s="21" t="n">
        <x:v>50.454029511918</x:v>
      </x:c>
      <x:c r="D631" s="21" t="n">
        <x:v>94.923076923077</x:v>
      </x:c>
      <x:c r="E631" s="21" t="n">
        <x:v>115.8203125</x:v>
      </x:c>
      <x:c r="F631" s="17" t="n">
        <x:v>1.83654173641054</x:v>
      </x:c>
      <x:c r="G631" s="18" t="n">
        <x:f aca="0"/>
        <x:v>1.39</x:v>
      </x:c>
      <x:c r="H631" s="18" t="n">
        <x:f aca="0"/>
        <x:v>2.2660444444</x:v>
      </x:c>
      <x:c r="I631" s="18" t="n">
        <x:f aca="0"/>
        <x:v>2433.15</x:v>
      </x:c>
      <x:c r="J631" s="18" t="n">
        <x:f aca="0"/>
        <x:v>6.5033136634</x:v>
      </x:c>
      <x:c r="K631" s="18" t="n">
        <x:f aca="0"/>
        <x:v>2.4312208293</x:v>
      </x:c>
      <x:c r="L631" s="22" t="n">
        <x:v>0.22330562659847</x:v>
      </x:c>
      <x:c r="M631" s="22" t="n">
        <x:v>0.21231865172444</x:v>
      </x:c>
      <x:c r="N631" s="22" t="n">
        <x:v>0.48861730170141</x:v>
      </x:c>
      <x:c r="O631" s="22" t="n">
        <x:v>0.60608091136064</x:v>
      </x:c>
      <x:c r="P631" s="23" t="n">
        <x:v>0.24243387815377</x:v>
      </x:c>
      <x:c r="Q631" s="23" t="n">
        <x:v>0.24243387815377</x:v>
      </x:c>
      <x:c r="R631" s="22" t="n">
        <x:v>0.28704568204199</x:v>
      </x:c>
      <x:c r="S631" s="22" t="n">
        <x:v>0.28704568204199</x:v>
      </x:c>
      <x:c r="T631" s="20" t="n">
        <x:v>1.3349414084566038</x:v>
      </x:c>
      <x:c r="U631" s="18" t="n">
        <x:f aca="0"/>
        <x:v>1.5579</x:v>
      </x:c>
      <x:c r="V631" s="18" t="n">
        <x:f aca="0"/>
        <x:v>1.3941</x:v>
      </x:c>
      <x:c r="W631" s="76" t="n">
        <x:f>'2080回测'!$O$13*G631/$G$4+'2080回测'!$O$14*H631/$H$4+'2080回测'!$O$15*I631/$I$4+'2080回测'!$O$16*J631/$J$4+'2080回测'!$O$17*K631/$K$4</x:f>
        <x:v>1.2082699686540153</x:v>
      </x:c>
    </x:row>
    <x:row r="632" ht="13.800000190734863" hidden="0">
      <x:c r="A632" s="15" t="n">
        <x:v>44778</x:v>
      </x:c>
      <x:c r="B632" s="21" t="n">
        <x:v>74.340085942296</x:v>
      </x:c>
      <x:c r="C632" s="21" t="n">
        <x:v>53.916004540295</x:v>
      </x:c>
      <x:c r="D632" s="21" t="n">
        <x:v>94.307692307692</x:v>
      </x:c>
      <x:c r="E632" s="21" t="n">
        <x:v>123.41796875</x:v>
      </x:c>
      <x:c r="F632" s="17" t="n">
        <x:v>1.86495437885071</x:v>
      </x:c>
      <x:c r="G632" s="18" t="n">
        <x:f aca="0"/>
        <x:v>1.3978</x:v>
      </x:c>
      <x:c r="H632" s="18" t="n">
        <x:f aca="0"/>
        <x:v>2.2824888889</x:v>
      </x:c>
      <x:c r="I632" s="18" t="n">
        <x:f aca="0"/>
        <x:v>2452.23</x:v>
      </x:c>
      <x:c r="J632" s="18" t="n">
        <x:f aca="0"/>
        <x:v>6.5843712642</x:v>
      </x:c>
      <x:c r="K632" s="18" t="n">
        <x:f aca="0"/>
        <x:v>2.4463654773</x:v>
      </x:c>
      <x:c r="L632" s="22" t="n">
        <x:v>0.23065856777494</x:v>
      </x:c>
      <x:c r="M632" s="22" t="n">
        <x:v>0.22048475371384</x:v>
      </x:c>
      <x:c r="N632" s="22" t="n">
        <x:v>0.49628564581836</x:v>
      </x:c>
      <x:c r="O632" s="22" t="n">
        <x:v>0.61763966839167</x:v>
      </x:c>
      <x:c r="P632" s="23" t="n">
        <x:v>0.25027313472006</x:v>
      </x:c>
      <x:c r="Q632" s="23" t="n">
        <x:v>0.25027313472006</x:v>
      </x:c>
      <x:c r="R632" s="22" t="n">
        <x:v>0.30695818125695</x:v>
      </x:c>
      <x:c r="S632" s="22" t="n">
        <x:v>0.30695818125695</x:v>
      </x:c>
      <x:c r="T632" s="20" t="n">
        <x:v>1.3536652398639686</x:v>
      </x:c>
      <x:c r="U632" s="18" t="n">
        <x:f aca="0"/>
        <x:v>1.5574</x:v>
      </x:c>
      <x:c r="V632" s="18" t="n">
        <x:f aca="0"/>
        <x:v>1.4055</x:v>
      </x:c>
      <x:c r="W632" s="76" t="n">
        <x:f>'2080回测'!$O$13*G632/$G$4+'2080回测'!$O$14*H632/$H$4+'2080回测'!$O$15*I632/$I$4+'2080回测'!$O$16*J632/$J$4+'2080回测'!$O$17*K632/$K$4</x:f>
        <x:v>1.217013766979987</x:v>
      </x:c>
    </x:row>
    <x:row r="633" ht="13.800000190734863" hidden="0">
      <x:c r="A633" s="15" t="n">
        <x:v>44781</x:v>
      </x:c>
      <x:c r="B633" s="21" t="n">
        <x:v>77.286678944138</x:v>
      </x:c>
      <x:c r="C633" s="21" t="n">
        <x:v>55.107832009081</x:v>
      </x:c>
      <x:c r="D633" s="21" t="n">
        <x:v>94.461538461538</x:v>
      </x:c>
      <x:c r="E633" s="21" t="n">
        <x:v>125.234375</x:v>
      </x:c>
      <x:c r="F633" s="17" t="n">
        <x:v>1.88022606103689</x:v>
      </x:c>
      <x:c r="G633" s="18" t="n">
        <x:f aca="0"/>
        <x:v>1.4105</x:v>
      </x:c>
      <x:c r="H633" s="18" t="n">
        <x:f aca="0"/>
        <x:v>2.3164740741</x:v>
      </x:c>
      <x:c r="I633" s="18" t="n">
        <x:f aca="0"/>
        <x:v>2456.02</x:v>
      </x:c>
      <x:c r="J633" s="18" t="n">
        <x:f aca="0"/>
        <x:v>6.6280176646</x:v>
      </x:c>
      <x:c r="K633" s="18" t="n">
        <x:f aca="0"/>
        <x:v>2.454442623</x:v>
      </x:c>
      <x:c r="L633" s="22" t="n">
        <x:v>0.24632352941176</x:v>
      </x:c>
      <x:c r="M633" s="22" t="n">
        <x:v>0.23577447658761</x:v>
      </x:c>
      <x:c r="N633" s="22" t="n">
        <x:v>0.52827701893122</x:v>
      </x:c>
      <x:c r="O633" s="22" t="n">
        <x:v>0.6398358321751</x:v>
      </x:c>
      <x:c r="P633" s="23" t="n">
        <x:v>0.27356936809967</x:v>
      </x:c>
      <x:c r="Q633" s="23" t="n">
        <x:v>0.27356936809967</x:v>
      </x:c>
      <x:c r="R633" s="22" t="n">
        <x:v>0.31598616280336</x:v>
      </x:c>
      <x:c r="S633" s="22" t="n">
        <x:v>0.31598616280336</x:v>
      </x:c>
      <x:c r="T633" s="20" t="n">
        <x:v>1.3686200902225025</x:v>
      </x:c>
      <x:c r="U633" s="18" t="n">
        <x:f aca="0"/>
        <x:v>1.5571</x:v>
      </x:c>
      <x:c r="V633" s="18" t="n">
        <x:f aca="0"/>
        <x:v>1.3977</x:v>
      </x:c>
      <x:c r="W633" s="76" t="n">
        <x:f>'2080回测'!$O$13*G633/$G$4+'2080回测'!$O$14*H633/$H$4+'2080回测'!$O$15*I633/$I$4+'2080回测'!$O$16*J633/$J$4+'2080回测'!$O$17*K633/$K$4</x:f>
        <x:v>1.2276531735737635</x:v>
      </x:c>
    </x:row>
    <x:row r="634" ht="13.800000190734863" hidden="0">
      <x:c r="A634" s="15" t="n">
        <x:v>44782</x:v>
      </x:c>
      <x:c r="B634" s="21" t="n">
        <x:v>78.637200736648</x:v>
      </x:c>
      <x:c r="C634" s="21" t="n">
        <x:v>56.640181611805</x:v>
      </x:c>
      <x:c r="D634" s="21" t="n">
        <x:v>90.923076923077</x:v>
      </x:c>
      <x:c r="E634" s="21" t="n">
        <x:v>126.357421875</x:v>
      </x:c>
      <x:c r="F634" s="17" t="n">
        <x:v>1.88139470286633</x:v>
      </x:c>
      <x:c r="G634" s="18" t="n">
        <x:f aca="0"/>
        <x:v>1.4144</x:v>
      </x:c>
      <x:c r="H634" s="18" t="n">
        <x:f aca="0"/>
        <x:v>2.3208592593</x:v>
      </x:c>
      <x:c r="I634" s="18" t="n">
        <x:f aca="0"/>
        <x:v>2467.12</x:v>
      </x:c>
      <x:c r="J634" s="18" t="n">
        <x:f aca="0"/>
        <x:v>6.6155472645</x:v>
      </x:c>
      <x:c r="K634" s="18" t="n">
        <x:f aca="0"/>
        <x:v>2.4554522662</x:v>
      </x:c>
      <x:c r="L634" s="22" t="n">
        <x:v>0.24728260869565</x:v>
      </x:c>
      <x:c r="M634" s="22" t="n">
        <x:v>0.23838067935019</x:v>
      </x:c>
      <x:c r="N634" s="22" t="n">
        <x:v>0.53965971722981</x:v>
      </x:c>
      <x:c r="O634" s="22" t="n">
        <x:v>0.65717396772165</x:v>
      </x:c>
      <x:c r="P634" s="23" t="n">
        <x:v>0.28903582931878</x:v>
      </x:c>
      <x:c r="Q634" s="23" t="n">
        <x:v>0.28903582931878</x:v>
      </x:c>
      <x:c r="R634" s="22" t="n">
        <x:v>0.34419604507258</x:v>
      </x:c>
      <x:c r="S634" s="22" t="n">
        <x:v>0.34419604507258</x:v>
      </x:c>
      <x:c r="T634" s="20" t="n">
        <x:v>1.3757659863984575</x:v>
      </x:c>
      <x:c r="U634" s="18" t="n">
        <x:f aca="0"/>
        <x:v>1.5565</x:v>
      </x:c>
      <x:c r="V634" s="18" t="n">
        <x:f aca="0"/>
        <x:v>1.4025</x:v>
      </x:c>
      <x:c r="W634" s="76" t="n">
        <x:f>'2080回测'!$O$13*G634/$G$4+'2080回测'!$O$14*H634/$H$4+'2080回测'!$O$15*I634/$I$4+'2080回测'!$O$16*J634/$J$4+'2080回测'!$O$17*K634/$K$4</x:f>
        <x:v>1.229969408276749</x:v>
      </x:c>
    </x:row>
    <x:row r="635" ht="13.800000190734863" hidden="0">
      <x:c r="A635" s="15" t="n">
        <x:v>44783</x:v>
      </x:c>
      <x:c r="B635" s="21" t="n">
        <x:v>79.803560466544</x:v>
      </x:c>
      <x:c r="C635" s="21" t="n">
        <x:v>56.299659477866</x:v>
      </x:c>
      <x:c r="D635" s="21" t="n">
        <x:v>90.307692307692</x:v>
      </x:c>
      <x:c r="E635" s="21" t="n">
        <x:v>120.29296875</x:v>
      </x:c>
      <x:c r="F635" s="17" t="n">
        <x:v>1.86675970250526</x:v>
      </x:c>
      <x:c r="G635" s="18" t="n">
        <x:f aca="0"/>
        <x:v>1.4106</x:v>
      </x:c>
      <x:c r="H635" s="18" t="n">
        <x:f aca="0"/>
        <x:v>2.3120888889</x:v>
      </x:c>
      <x:c r="I635" s="18" t="n">
        <x:f aca="0"/>
        <x:v>2429.27</x:v>
      </x:c>
      <x:c r="J635" s="18" t="n">
        <x:f aca="0"/>
        <x:v>6.6280176646</x:v>
      </x:c>
      <x:c r="K635" s="18" t="n">
        <x:f aca="0"/>
        <x:v>2.4433365477</x:v>
      </x:c>
      <x:c r="L635" s="22" t="n">
        <x:v>0.25351662404092</x:v>
      </x:c>
      <x:c r="M635" s="22" t="n">
        <x:v>0.24437494570411</x:v>
      </x:c>
      <x:c r="N635" s="22" t="n">
        <x:v>0.5484064222382</x:v>
      </x:c>
      <x:c r="O635" s="22" t="n">
        <x:v>0.67057542515565</x:v>
      </x:c>
      <x:c r="P635" s="23" t="n">
        <x:v>0.29465661511257</x:v>
      </x:c>
      <x:c r="Q635" s="23" t="n">
        <x:v>0.29465661511257</x:v>
      </x:c>
      <x:c r="R635" s="22" t="n">
        <x:v>0.34997062191182</x:v>
      </x:c>
      <x:c r="S635" s="22" t="n">
        <x:v>0.34997062191182</x:v>
      </x:c>
      <x:c r="T635" s="20" t="n">
        <x:v>1.3739079369432037</x:v>
      </x:c>
      <x:c r="U635" s="18" t="n">
        <x:f aca="0"/>
        <x:v>1.5563</x:v>
      </x:c>
      <x:c r="V635" s="18" t="n">
        <x:f aca="0"/>
        <x:v>1.4059</x:v>
      </x:c>
      <x:c r="W635" s="76" t="n">
        <x:f>'2080回测'!$O$13*G635/$G$4+'2080回测'!$O$14*H635/$H$4+'2080回测'!$O$15*I635/$I$4+'2080回测'!$O$16*J635/$J$4+'2080回测'!$O$17*K635/$K$4</x:f>
        <x:v>1.2244530346929656</x:v>
      </x:c>
    </x:row>
    <x:row r="636" ht="13.800000190734863" hidden="0">
      <x:c r="A636" s="15" t="n">
        <x:v>44784</x:v>
      </x:c>
      <x:c r="B636" s="21" t="n">
        <x:v>78.453038674033</x:v>
      </x:c>
      <x:c r="C636" s="21" t="n">
        <x:v>56.980703745743</x:v>
      </x:c>
      <x:c r="D636" s="21" t="n">
        <x:v>93.615384615385</x:v>
      </x:c>
      <x:c r="E636" s="21" t="n">
        <x:v>123.095703125</x:v>
      </x:c>
      <x:c r="F636" s="17" t="n">
        <x:v>1.8803620754004</x:v>
      </x:c>
      <x:c r="G636" s="18" t="n">
        <x:f aca="0"/>
        <x:v>1.4269</x:v>
      </x:c>
      <x:c r="H636" s="18" t="n">
        <x:f aca="0"/>
        <x:v>2.3394962963</x:v>
      </x:c>
      <x:c r="I636" s="18" t="n">
        <x:f aca="0"/>
        <x:v>2464.04</x:v>
      </x:c>
      <x:c r="J636" s="18" t="n">
        <x:f aca="0"/>
        <x:v>6.6966048653</x:v>
      </x:c>
      <x:c r="K636" s="18" t="n">
        <x:f aca="0"/>
        <x:v>2.4605004822</x:v>
      </x:c>
      <x:c r="L636" s="22" t="n">
        <x:v>0.24184782608696</x:v>
      </x:c>
      <x:c r="M636" s="22" t="n">
        <x:v>0.23403700807923</x:v>
      </x:c>
      <x:c r="N636" s="22" t="n">
        <x:v>0.53834172058471</x:v>
      </x:c>
      <x:c r="O636" s="22" t="n">
        <x:v>0.66219951424011</x:v>
      </x:c>
      <x:c r="P636" s="23" t="n">
        <x:v>0.29549711668675</x:v>
      </x:c>
      <x:c r="Q636" s="23" t="n">
        <x:v>0.29549711668675</x:v>
      </x:c>
      <x:c r="R636" s="22" t="n">
        <x:v>0.36192159659056</x:v>
      </x:c>
      <x:c r="S636" s="22" t="n">
        <x:v>0.36192159659056</x:v>
      </x:c>
      <x:c r="T636" s="20" t="n">
        <x:v>1.3919202074313</x:v>
      </x:c>
      <x:c r="U636" s="18" t="n">
        <x:f aca="0"/>
        <x:v>1.5563</x:v>
      </x:c>
      <x:c r="V636" s="18" t="n">
        <x:f aca="0"/>
        <x:v>1.4004</x:v>
      </x:c>
      <x:c r="W636" s="76" t="n">
        <x:f>'2080回测'!$O$13*G636/$G$4+'2080回测'!$O$14*H636/$H$4+'2080回测'!$O$15*I636/$I$4+'2080回测'!$O$16*J636/$J$4+'2080回测'!$O$17*K636/$K$4</x:f>
        <x:v>1.2382028803067646</x:v>
      </x:c>
    </x:row>
    <x:row r="637" ht="13.800000190734863" hidden="0">
      <x:c r="A637" s="15" t="n">
        <x:v>44785</x:v>
      </x:c>
      <x:c r="B637" s="21" t="n">
        <x:v>74.033149171271</x:v>
      </x:c>
      <x:c r="C637" s="21" t="n">
        <x:v>52.497162315551</x:v>
      </x:c>
      <x:c r="D637" s="21" t="n">
        <x:v>90.461538461538</x:v>
      </x:c>
      <x:c r="E637" s="21" t="n">
        <x:v>119.267578125</x:v>
      </x:c>
      <x:c r="F637" s="17" t="n">
        <x:v>1.8406485701834</x:v>
      </x:c>
      <x:c r="G637" s="18" t="n">
        <x:f aca="0"/>
        <x:v>1.4365</x:v>
      </x:c>
      <x:c r="H637" s="18" t="n">
        <x:f aca="0"/>
        <x:v>2.3537481481</x:v>
      </x:c>
      <x:c r="I637" s="18" t="n">
        <x:f aca="0"/>
        <x:v>2481.25</x:v>
      </x:c>
      <x:c r="J637" s="18" t="n">
        <x:f aca="0"/>
        <x:v>6.7028400653</x:v>
      </x:c>
      <x:c r="K637" s="18" t="n">
        <x:f aca="0"/>
        <x:v>2.4655486982</x:v>
      </x:c>
      <x:c r="L637" s="22" t="n">
        <x:v>0.26086956521739</x:v>
      </x:c>
      <x:c r="M637" s="22" t="n">
        <x:v>0.24993484493094</x:v>
      </x:c>
      <x:c r="N637" s="22" t="n">
        <x:v>0.56877546129883</x:v>
      </x:c>
      <x:c r="O637" s="22" t="n">
        <x:v>0.68581958291544</x:v>
      </x:c>
      <x:c r="P637" s="23" t="n">
        <x:v>0.3103005317195</x:v>
      </x:c>
      <x:c r="Q637" s="23" t="n">
        <x:v>0.3103005317195</x:v>
      </x:c>
      <x:c r="R637" s="22" t="n">
        <x:v>0.3746805708244</x:v>
      </x:c>
      <x:c r="S637" s="22" t="n">
        <x:v>0.3746805708244</x:v>
      </x:c>
      <x:c r="T637" s="20" t="n">
        <x:v>1.3851172742735338</x:v>
      </x:c>
      <x:c r="U637" s="18" t="n">
        <x:f aca="0"/>
        <x:v>1.5565</x:v>
      </x:c>
      <x:c r="V637" s="18" t="n">
        <x:f aca="0"/>
        <x:v>1.4052</x:v>
      </x:c>
      <x:c r="W637" s="76" t="n">
        <x:f>'2080回测'!$O$13*G637/$G$4+'2080回测'!$O$14*H637/$H$4+'2080回测'!$O$15*I637/$I$4+'2080回测'!$O$16*J637/$J$4+'2080回测'!$O$17*K637/$K$4</x:f>
        <x:v>1.2447321311870856</x:v>
      </x:c>
    </x:row>
    <x:row r="638" ht="13.800000190734863" hidden="0">
      <x:c r="A638" s="15" t="n">
        <x:v>44788</x:v>
      </x:c>
      <x:c r="B638" s="21" t="n">
        <x:v>77.470841006753</x:v>
      </x:c>
      <x:c r="C638" s="21" t="n">
        <x:v>55.16458569807</x:v>
      </x:c>
      <x:c r="D638" s="21" t="n">
        <x:v>93</x:v>
      </x:c>
      <x:c r="E638" s="21" t="n">
        <x:v>119.70703125</x:v>
      </x:c>
      <x:c r="F638" s="17" t="n">
        <x:v>1.86335614488706</x:v>
      </x:c>
      <x:c r="G638" s="18" t="n">
        <x:f aca="0"/>
        <x:v>1.4362</x:v>
      </x:c>
      <x:c r="H638" s="18" t="n">
        <x:f aca="0"/>
        <x:v>2.3592296296</x:v>
      </x:c>
      <x:c r="I638" s="18" t="n">
        <x:f aca="0"/>
        <x:v>2451.77</x:v>
      </x:c>
      <x:c r="J638" s="18" t="n">
        <x:f aca="0"/>
        <x:v>6.6903696652</x:v>
      </x:c>
      <x:c r="K638" s="18" t="n">
        <x:f aca="0"/>
        <x:v>2.4665583414</x:v>
      </x:c>
      <x:c r="L638" s="22" t="n">
        <x:v>0.25687340153453</x:v>
      </x:c>
      <x:c r="M638" s="22" t="n">
        <x:v>0.24758926244462</x:v>
      </x:c>
      <x:c r="N638" s="22" t="n">
        <x:v>0.56530074287084</x:v>
      </x:c>
      <x:c r="O638" s="22" t="n">
        <x:v>0.68163162749626</x:v>
      </x:c>
      <x:c r="P638" s="23" t="n">
        <x:v>0.29850757126821</x:v>
      </x:c>
      <x:c r="Q638" s="23" t="n">
        <x:v>0.29850757126821</x:v>
      </x:c>
      <x:c r="R638" s="22" t="n">
        <x:v>0.3662640086528</x:v>
      </x:c>
      <x:c r="S638" s="22" t="n">
        <x:v>0.3662640086528</x:v>
      </x:c>
      <x:c r="T638" s="20" t="n">
        <x:v>1.3931960050965737</x:v>
      </x:c>
      <x:c r="U638" s="18" t="n">
        <x:f aca="0"/>
        <x:v>1.5609</x:v>
      </x:c>
      <x:c r="V638" s="18" t="n">
        <x:f aca="0"/>
        <x:v>1.407</x:v>
      </x:c>
      <x:c r="W638" s="76" t="n">
        <x:f>'2080回测'!$O$13*G638/$G$4+'2080回测'!$O$14*H638/$H$4+'2080回测'!$O$15*I638/$I$4+'2080回测'!$O$16*J638/$J$4+'2080回测'!$O$17*K638/$K$4</x:f>
        <x:v>1.2434223968828046</x:v>
      </x:c>
    </x:row>
    <x:row r="639" ht="13.800000190734863" hidden="0">
      <x:c r="A639" s="15" t="n">
        <x:v>44789</x:v>
      </x:c>
      <x:c r="B639" s="21" t="n">
        <x:v>78.575813382443</x:v>
      </x:c>
      <x:c r="C639" s="21" t="n">
        <x:v>55.675368898978</x:v>
      </x:c>
      <x:c r="D639" s="21" t="n">
        <x:v>97.923076923077</x:v>
      </x:c>
      <x:c r="E639" s="21" t="n">
        <x:v>119.55078125</x:v>
      </x:c>
      <x:c r="F639" s="17" t="n">
        <x:v>1.87931260113624</x:v>
      </x:c>
      <x:c r="G639" s="18" t="n">
        <x:f aca="0"/>
        <x:v>1.4387</x:v>
      </x:c>
      <x:c r="H639" s="18" t="n">
        <x:f aca="0"/>
        <x:v>2.3712888889</x:v>
      </x:c>
      <x:c r="I639" s="18" t="n">
        <x:f aca="0"/>
        <x:v>2457.97</x:v>
      </x:c>
      <x:c r="J639" s="18" t="n">
        <x:f aca="0"/>
        <x:v>6.7090752654</x:v>
      </x:c>
      <x:c r="K639" s="18" t="n">
        <x:f aca="0"/>
        <x:v>2.4716065574</x:v>
      </x:c>
      <x:c r="L639" s="22" t="n">
        <x:v>0.25727301790281</x:v>
      </x:c>
      <x:c r="M639" s="22" t="n">
        <x:v>0.25245417426809</x:v>
      </x:c>
      <x:c r="N639" s="22" t="n">
        <x:v>0.56973400431344</x:v>
      </x:c>
      <x:c r="O639" s="22" t="n">
        <x:v>0.69134768412433</x:v>
      </x:c>
      <x:c r="P639" s="23" t="n">
        <x:v>0.30832707476316</x:v>
      </x:c>
      <x:c r="Q639" s="23" t="n">
        <x:v>0.30832707476316</x:v>
      </x:c>
      <x:c r="R639" s="22" t="n">
        <x:v>0.3790525053188</x:v>
      </x:c>
      <x:c r="S639" s="22" t="n">
        <x:v>0.3790525053188</x:v>
      </x:c>
      <x:c r="T639" s="20" t="n">
        <x:v>1.4006004904484837</x:v>
      </x:c>
      <x:c r="U639" s="18" t="n">
        <x:f aca="0"/>
        <x:v>1.5625</x:v>
      </x:c>
      <x:c r="V639" s="18" t="n">
        <x:f aca="0"/>
        <x:v>1.4054</x:v>
      </x:c>
      <x:c r="W639" s="76" t="n">
        <x:f>'2080回测'!$O$13*G639/$G$4+'2080回测'!$O$14*H639/$H$4+'2080回测'!$O$15*I639/$I$4+'2080回测'!$O$16*J639/$J$4+'2080回测'!$O$17*K639/$K$4</x:f>
        <x:v>1.2471803181325822</x:v>
      </x:c>
    </x:row>
    <x:row r="640" ht="13.800000190734863" hidden="0">
      <x:c r="A640" s="15" t="n">
        <x:v>44790</x:v>
      </x:c>
      <x:c r="B640" s="21" t="n">
        <x:v>80.847145488029</x:v>
      </x:c>
      <x:c r="C640" s="21" t="n">
        <x:v>55.788876276958</x:v>
      </x:c>
      <x:c r="D640" s="21" t="n">
        <x:v>98.538461538462</x:v>
      </x:c>
      <x:c r="E640" s="21" t="n">
        <x:v>119.453125</x:v>
      </x:c>
      <x:c r="F640" s="17" t="n">
        <x:v>1.88656902075862</x:v>
      </x:c>
      <x:c r="G640" s="18" t="n">
        <x:f aca="0"/>
        <x:v>1.4448</x:v>
      </x:c>
      <x:c r="H640" s="18" t="n">
        <x:f aca="0"/>
        <x:v>2.378962963</x:v>
      </x:c>
      <x:c r="I640" s="18" t="n">
        <x:f aca="0"/>
        <x:v>2481.06</x:v>
      </x:c>
      <x:c r="J640" s="18" t="n">
        <x:f aca="0"/>
        <x:v>6.7651920659</x:v>
      </x:c>
      <x:c r="K640" s="18" t="n">
        <x:f aca="0"/>
        <x:v>2.484731919</x:v>
      </x:c>
      <x:c r="L640" s="22" t="n">
        <x:v>0.25511508951407</x:v>
      </x:c>
      <x:c r="M640" s="22" t="n">
        <x:v>0.25210668056641</x:v>
      </x:c>
      <x:c r="N640" s="22" t="n">
        <x:v>0.57512580877067</x:v>
      </x:c>
      <x:c r="O640" s="22" t="n">
        <x:v>0.69905352214502</x:v>
      </x:c>
      <x:c r="P640" s="23" t="n">
        <x:v>0.31571337910158</x:v>
      </x:c>
      <x:c r="Q640" s="23" t="n">
        <x:v>0.31571337910158</x:v>
      </x:c>
      <x:c r="R640" s="22" t="n">
        <x:v>0.39598803219427</x:v>
      </x:c>
      <x:c r="S640" s="22" t="n">
        <x:v>0.39598803219427</x:v>
      </x:c>
      <x:c r="T640" s="20" t="n">
        <x:v>1.4029762728278752</x:v>
      </x:c>
      <x:c r="U640" s="18" t="n">
        <x:f aca="0"/>
        <x:v>1.5628</x:v>
      </x:c>
      <x:c r="V640" s="18" t="n">
        <x:f aca="0"/>
        <x:v>1.4</x:v>
      </x:c>
      <x:c r="W640" s="76" t="n">
        <x:f>'2080回测'!$O$13*G640/$G$4+'2080回测'!$O$14*H640/$H$4+'2080回测'!$O$15*I640/$I$4+'2080回测'!$O$16*J640/$J$4+'2080回测'!$O$17*K640/$K$4</x:f>
        <x:v>1.2536641781668707</x:v>
      </x:c>
    </x:row>
    <x:row r="641" ht="13.800000190734863" hidden="0">
      <x:c r="A641" s="15" t="n">
        <x:v>44791</x:v>
      </x:c>
      <x:c r="B641" s="21" t="n">
        <x:v>84.653161448742</x:v>
      </x:c>
      <x:c r="C641" s="21" t="n">
        <x:v>59.818388195233</x:v>
      </x:c>
      <x:c r="D641" s="21" t="n">
        <x:v>95.230769230769</x:v>
      </x:c>
      <x:c r="E641" s="21" t="n">
        <x:v>119.58984375</x:v>
      </x:c>
      <x:c r="F641" s="17" t="n">
        <x:v>1.89823040656186</x:v>
      </x:c>
      <x:c r="G641" s="18" t="n">
        <x:f aca="0"/>
        <x:v>1.4329</x:v>
      </x:c>
      <x:c r="H641" s="18" t="n">
        <x:f aca="0"/>
        <x:v>2.3592296296</x:v>
      </x:c>
      <x:c r="I641" s="18" t="n">
        <x:f aca="0"/>
        <x:v>2452.31</x:v>
      </x:c>
      <x:c r="J641" s="18" t="n">
        <x:f aca="0"/>
        <x:v>6.7776624661</x:v>
      </x:c>
      <x:c r="K641" s="18" t="n">
        <x:f aca="0"/>
        <x:v>2.4776644166</x:v>
      </x:c>
      <x:c r="L641" s="22" t="n">
        <x:v>0.26254795396419</x:v>
      </x:c>
      <x:c r="M641" s="22" t="n">
        <x:v>0.25957779515246</x:v>
      </x:c>
      <x:c r="N641" s="22" t="n">
        <x:v>0.57848070932183</x:v>
      </x:c>
      <x:c r="O641" s="22" t="n">
        <x:v>0.69704330353764</x:v>
      </x:c>
      <x:c r="P641" s="23" t="n">
        <x:v>0.31644154076328</x:v>
      </x:c>
      <x:c r="Q641" s="23" t="n">
        <x:v>0.31644154076328</x:v>
      </x:c>
      <x:c r="R641" s="22" t="n">
        <x:v>0.39663866956016</x:v>
      </x:c>
      <x:c r="S641" s="22" t="n">
        <x:v>0.39663866956016</x:v>
      </x:c>
      <x:c r="T641" s="20" t="n">
        <x:v>1.4022584175987576</x:v>
      </x:c>
      <x:c r="U641" s="18" t="n">
        <x:f aca="0"/>
        <x:v>1.564</x:v>
      </x:c>
      <x:c r="V641" s="18" t="n">
        <x:f aca="0"/>
        <x:v>1.3944</x:v>
      </x:c>
      <x:c r="W641" s="76" t="n">
        <x:f>'2080回测'!$O$13*G641/$G$4+'2080回测'!$O$14*H641/$H$4+'2080回测'!$O$15*I641/$I$4+'2080回测'!$O$16*J641/$J$4+'2080回测'!$O$17*K641/$K$4</x:f>
        <x:v>1.2451119267496074</x:v>
      </x:c>
    </x:row>
    <x:row r="642" ht="13.800000190734863" hidden="0">
      <x:c r="A642" s="15" t="n">
        <x:v>44792</x:v>
      </x:c>
      <x:c r="B642" s="21" t="n">
        <x:v>77.286678944138</x:v>
      </x:c>
      <x:c r="C642" s="21" t="n">
        <x:v>54.937570942111</x:v>
      </x:c>
      <x:c r="D642" s="21" t="n">
        <x:v>92.846153846154</x:v>
      </x:c>
      <x:c r="E642" s="21" t="n">
        <x:v>112.333984375</x:v>
      </x:c>
      <x:c r="F642" s="17" t="n">
        <x:v>1.84351097026851</x:v>
      </x:c>
      <x:c r="G642" s="18" t="n">
        <x:f aca="0"/>
        <x:v>1.4459</x:v>
      </x:c>
      <x:c r="H642" s="18" t="n">
        <x:f aca="0"/>
        <x:v>2.3767703704</x:v>
      </x:c>
      <x:c r="I642" s="18" t="n">
        <x:f aca="0"/>
        <x:v>2473.57</x:v>
      </x:c>
      <x:c r="J642" s="18" t="n">
        <x:f aca="0"/>
        <x:v>6.7589568659</x:v>
      </x:c>
      <x:c r="K642" s="18" t="n">
        <x:f aca="0"/>
        <x:v>2.4928090646</x:v>
      </x:c>
      <x:c r="L642" s="22" t="n">
        <x:v>0.25135869565217</x:v>
      </x:c>
      <x:c r="M642" s="22" t="n">
        <x:v>0.25314916167144</x:v>
      </x:c>
      <x:c r="N642" s="22" t="n">
        <x:v>0.568655643422</x:v>
      </x:c>
      <x:c r="O642" s="22" t="n">
        <x:v>0.69025881571843</x:v>
      </x:c>
      <x:c r="P642" s="23" t="n">
        <x:v>0.32053057705963</x:v>
      </x:c>
      <x:c r="Q642" s="23" t="n">
        <x:v>0.32053057705963</x:v>
      </x:c>
      <x:c r="R642" s="22" t="n">
        <x:v>0.40679193510338</x:v>
      </x:c>
      <x:c r="S642" s="22" t="n">
        <x:v>0.40679193510338</x:v>
      </x:c>
      <x:c r="T642" s="20" t="n">
        <x:v>1.3847464298311887</x:v>
      </x:c>
      <x:c r="U642" s="18" t="n">
        <x:f aca="0"/>
        <x:v>1.5646</x:v>
      </x:c>
      <x:c r="V642" s="18" t="n">
        <x:f aca="0"/>
        <x:v>1.3908</x:v>
      </x:c>
      <x:c r="W642" s="76" t="n">
        <x:f>'2080回测'!$O$13*G642/$G$4+'2080回测'!$O$14*H642/$H$4+'2080回测'!$O$15*I642/$I$4+'2080回测'!$O$16*J642/$J$4+'2080回测'!$O$17*K642/$K$4</x:f>
        <x:v>1.253573458025316</x:v>
      </x:c>
    </x:row>
    <x:row r="643" ht="13.800000190734863" hidden="0">
      <x:c r="A643" s="15" t="n">
        <x:v>44795</x:v>
      </x:c>
      <x:c r="B643" s="21" t="n">
        <x:v>78.944137507673</x:v>
      </x:c>
      <x:c r="C643" s="21" t="n">
        <x:v>55.959137343927</x:v>
      </x:c>
      <x:c r="D643" s="21" t="n">
        <x:v>93.846153846154</x:v>
      </x:c>
      <x:c r="E643" s="21" t="n">
        <x:v>119.443359375</x:v>
      </x:c>
      <x:c r="F643" s="17" t="n">
        <x:v>1.87048197018189</x:v>
      </x:c>
      <x:c r="G643" s="18" t="n">
        <x:f aca="0"/>
        <x:v>1.4571</x:v>
      </x:c>
      <x:c r="H643" s="18" t="n">
        <x:f aca="0"/>
        <x:v>2.3965037037</x:v>
      </x:c>
      <x:c r="I643" s="18" t="n">
        <x:f aca="0"/>
        <x:v>2481.25</x:v>
      </x:c>
      <x:c r="J643" s="18" t="n">
        <x:f aca="0"/>
        <x:v>6.7776624661</x:v>
      </x:c>
      <x:c r="K643" s="18" t="n">
        <x:f aca="0"/>
        <x:v>2.5089633558</x:v>
      </x:c>
      <x:c r="L643" s="22" t="n">
        <x:v>0.24488491048593</x:v>
      </x:c>
      <x:c r="M643" s="22" t="n">
        <x:v>0.24350621144992</x:v>
      </x:c>
      <x:c r="N643" s="22" t="n">
        <x:v>0.55295950155763</x:v>
      </x:c>
      <x:c r="O643" s="22" t="n">
        <x:v>0.67317195747851</x:v>
      </x:c>
      <x:c r="P643" s="23" t="n">
        <x:v>0.29950822996738</x:v>
      </x:c>
      <x:c r="Q643" s="23" t="n">
        <x:v>0.29950822996738</x:v>
      </x:c>
      <x:c r="R643" s="22" t="n">
        <x:v>0.38221619887138</x:v>
      </x:c>
      <x:c r="S643" s="22" t="n">
        <x:v>0.38221619887138</x:v>
      </x:c>
      <x:c r="T643" s="20" t="n">
        <x:v>1.3980655382242837</x:v>
      </x:c>
      <x:c r="U643" s="18" t="n">
        <x:f aca="0"/>
        <x:v>1.5647</x:v>
      </x:c>
      <x:c r="V643" s="18" t="n">
        <x:f aca="0"/>
        <x:v>1.3871</x:v>
      </x:c>
      <x:c r="W643" s="76" t="n">
        <x:f>'2080回测'!$O$13*G643/$G$4+'2080回测'!$O$14*H643/$H$4+'2080回测'!$O$15*I643/$I$4+'2080回测'!$O$16*J643/$J$4+'2080回测'!$O$17*K643/$K$4</x:f>
        <x:v>1.2618383929551142</x:v>
      </x:c>
    </x:row>
    <x:row r="644" ht="13.800000190734863" hidden="0">
      <x:c r="A644" s="15" t="n">
        <x:v>44796</x:v>
      </x:c>
      <x:c r="B644" s="21" t="n">
        <x:v>81.95211786372</x:v>
      </x:c>
      <x:c r="C644" s="21" t="n">
        <x:v>57.207718501703</x:v>
      </x:c>
      <x:c r="D644" s="21" t="n">
        <x:v>96.692307692308</x:v>
      </x:c>
      <x:c r="E644" s="21" t="n">
        <x:v>118.173828125</x:v>
      </x:c>
      <x:c r="F644" s="17" t="n">
        <x:v>1.88506493045683</x:v>
      </x:c>
      <x:c r="G644" s="18" t="n">
        <x:f aca="0"/>
        <x:v>1.4576</x:v>
      </x:c>
      <x:c r="H644" s="18" t="n">
        <x:f aca="0"/>
        <x:v>2.4074666667</x:v>
      </x:c>
      <x:c r="I644" s="18" t="n">
        <x:f aca="0"/>
        <x:v>2467.81</x:v>
      </x:c>
      <x:c r="J644" s="18" t="n">
        <x:f aca="0"/>
        <x:v>6.7838976661</x:v>
      </x:c>
      <x:c r="K644" s="18" t="n">
        <x:f aca="0"/>
        <x:v>2.5079537126</x:v>
      </x:c>
      <x:c r="L644" s="22" t="n">
        <x:v>0.25519501278772</x:v>
      </x:c>
      <x:c r="M644" s="22" t="n">
        <x:v>0.25436538962731</x:v>
      </x:c>
      <x:c r="N644" s="22" t="n">
        <x:v>0.5765636232926</x:v>
      </x:c>
      <x:c r="O644" s="22" t="n">
        <x:v>0.703157718462</x:v>
      </x:c>
      <x:c r="P644" s="23" t="n">
        <x:v>0.30923897882409</x:v>
      </x:c>
      <x:c r="Q644" s="23" t="n">
        <x:v>0.30923897882409</x:v>
      </x:c>
      <x:c r="R644" s="22" t="n">
        <x:v>0.38838230198823</x:v>
      </x:c>
      <x:c r="S644" s="22" t="n">
        <x:v>0.38838230198823</x:v>
      </x:c>
      <x:c r="T644" s="20" t="n">
        <x:v>1.4009981777476574</x:v>
      </x:c>
      <x:c r="U644" s="18" t="n">
        <x:f aca="0"/>
        <x:v>1.5643</x:v>
      </x:c>
      <x:c r="V644" s="18" t="n">
        <x:f aca="0"/>
        <x:v>1.3945</x:v>
      </x:c>
      <x:c r="W644" s="76" t="n">
        <x:f>'2080回测'!$O$13*G644/$G$4+'2080回测'!$O$14*H644/$H$4+'2080回测'!$O$15*I644/$I$4+'2080回测'!$O$16*J644/$J$4+'2080回测'!$O$17*K644/$K$4</x:f>
        <x:v>1.262908080057649</x:v>
      </x:c>
    </x:row>
    <x:row r="645" ht="13.800000190734863" hidden="0">
      <x:c r="A645" s="15" t="n">
        <x:v>44797</x:v>
      </x:c>
      <x:c r="B645" s="21" t="n">
        <x:v>73.910374462861</x:v>
      </x:c>
      <x:c r="C645" s="21" t="n">
        <x:v>50.964812712826</x:v>
      </x:c>
      <x:c r="D645" s="21" t="n">
        <x:v>93.538461538462</x:v>
      </x:c>
      <x:c r="E645" s="21" t="n">
        <x:v>110.341796875</x:v>
      </x:c>
      <x:c r="F645" s="17" t="n">
        <x:v>1.82188861397287</x:v>
      </x:c>
      <x:c r="G645" s="18" t="n">
        <x:f aca="0"/>
        <x:v>1.4434</x:v>
      </x:c>
      <x:c r="H645" s="18" t="n">
        <x:f aca="0"/>
        <x:v>2.3658074074</x:v>
      </x:c>
      <x:c r="I645" s="18" t="n">
        <x:f aca="0"/>
        <x:v>2451.12</x:v>
      </x:c>
      <x:c r="J645" s="18" t="n">
        <x:f aca="0"/>
        <x:v>6.7090752654</x:v>
      </x:c>
      <x:c r="K645" s="18" t="n">
        <x:f aca="0"/>
        <x:v>2.4806933462</x:v>
      </x:c>
      <x:c r="L645" s="22" t="n">
        <x:v>0.25191815856777</x:v>
      </x:c>
      <x:c r="M645" s="22" t="n">
        <x:v>0.25080357918513</x:v>
      </x:c>
      <x:c r="N645" s="22" t="n">
        <x:v>0.57644380541577</x:v>
      </x:c>
      <x:c r="O645" s="22" t="n">
        <x:v>0.70265516377157</x:v>
      </x:c>
      <x:c r="P645" s="23" t="n">
        <x:v>0.31237247920032</x:v>
      </x:c>
      <x:c r="Q645" s="23" t="n">
        <x:v>0.31237247920032</x:v>
      </x:c>
      <x:c r="R645" s="22" t="n">
        <x:v>0.40070987832019</x:v>
      </x:c>
      <x:c r="S645" s="22" t="n">
        <x:v>0.40070987832019</x:v>
      </x:c>
      <x:c r="T645" s="20" t="n">
        <x:v>1.3599508411528076</x:v>
      </x:c>
      <x:c r="U645" s="18" t="n">
        <x:f aca="0"/>
        <x:v>1.5642</x:v>
      </x:c>
      <x:c r="V645" s="18" t="n">
        <x:f aca="0"/>
        <x:v>1.4001</x:v>
      </x:c>
      <x:c r="W645" s="76" t="n">
        <x:f>'2080回测'!$O$13*G645/$G$4+'2080回测'!$O$14*H645/$H$4+'2080回测'!$O$15*I645/$I$4+'2080回测'!$O$16*J645/$J$4+'2080回测'!$O$17*K645/$K$4</x:f>
        <x:v>1.2477972802139286</x:v>
      </x:c>
    </x:row>
    <x:row r="646" ht="13.800000190734863" hidden="0">
      <x:c r="A646" s="15" t="n">
        <x:v>44798</x:v>
      </x:c>
      <x:c r="B646" s="21" t="n">
        <x:v>70.104358502149</x:v>
      </x:c>
      <x:c r="C646" s="21" t="n">
        <x:v>48.524404086266</x:v>
      </x:c>
      <x:c r="D646" s="21" t="n">
        <x:v>94.307692307692</x:v>
      </x:c>
      <x:c r="E646" s="21" t="n">
        <x:v>104.970703125</x:v>
      </x:c>
      <x:c r="F646" s="17" t="n">
        <x:v>1.79476789505277</x:v>
      </x:c>
      <x:c r="G646" s="18" t="n">
        <x:f aca="0"/>
        <x:v>1.4771</x:v>
      </x:c>
      <x:c r="H646" s="18" t="n">
        <x:f aca="0"/>
        <x:v>2.4063703704</x:v>
      </x:c>
      <x:c r="I646" s="18" t="n">
        <x:f aca="0"/>
        <x:v>2485.09</x:v>
      </x:c>
      <x:c r="J646" s="18" t="n">
        <x:f aca="0"/>
        <x:v>6.7464864658</x:v>
      </x:c>
      <x:c r="K646" s="18" t="n">
        <x:f aca="0"/>
        <x:v>2.5018958534</x:v>
      </x:c>
      <x:c r="L646" s="22" t="n">
        <x:v>0.22674232736573</x:v>
      </x:c>
      <x:c r="M646" s="22" t="n">
        <x:v>0.22613152636608</x:v>
      </x:c>
      <x:c r="N646" s="22" t="n">
        <x:v>0.53450754852624</x:v>
      </x:c>
      <x:c r="O646" s="22" t="n">
        <x:v>0.65717396772165</x:v>
      </x:c>
      <x:c r="P646" s="23" t="n">
        <x:v>0.26448151106703</x:v>
      </x:c>
      <x:c r="Q646" s="23" t="n">
        <x:v>0.26448151106703</x:v>
      </x:c>
      <x:c r="R646" s="22" t="n">
        <x:v>0.35304416855435</x:v>
      </x:c>
      <x:c r="S646" s="22" t="n">
        <x:v>0.35304416855435</x:v>
      </x:c>
      <x:c r="T646" s="20" t="n">
        <x:v>1.3604204643148123</x:v>
      </x:c>
      <x:c r="U646" s="18" t="n">
        <x:f aca="0"/>
        <x:v>1.5627</x:v>
      </x:c>
      <x:c r="V646" s="18" t="n">
        <x:f aca="0"/>
        <x:v>1.4042</x:v>
      </x:c>
      <x:c r="W646" s="76" t="n">
        <x:f>'2080回测'!$O$13*G646/$G$4+'2080回测'!$O$14*H646/$H$4+'2080回测'!$O$15*I646/$I$4+'2080回测'!$O$16*J646/$J$4+'2080回测'!$O$17*K646/$K$4</x:f>
        <x:v>1.2680457358339556</x:v>
      </x:c>
    </x:row>
    <x:row r="647" ht="13.800000190734863" hidden="0">
      <x:c r="A647" s="15" t="n">
        <x:v>44799</x:v>
      </x:c>
      <x:c r="B647" s="21" t="n">
        <x:v>69.244935543278</x:v>
      </x:c>
      <x:c r="C647" s="21" t="n">
        <x:v>46.935300794552</x:v>
      </x:c>
      <x:c r="D647" s="21" t="n">
        <x:v>93.692307692308</x:v>
      </x:c>
      <x:c r="E647" s="21" t="n">
        <x:v>107.587890625</x:v>
      </x:c>
      <x:c r="F647" s="17" t="n">
        <x:v>1.79365108663785</x:v>
      </x:c>
      <x:c r="G647" s="18" t="n">
        <x:f aca="0"/>
        <x:v>1.4734</x:v>
      </x:c>
      <x:c r="H647" s="18" t="n">
        <x:f aca="0"/>
        <x:v>2.3965037037</x:v>
      </x:c>
      <x:c r="I647" s="18" t="n">
        <x:f aca="0"/>
        <x:v>2498.54</x:v>
      </x:c>
      <x:c r="J647" s="18" t="n">
        <x:f aca="0"/>
        <x:v>6.7215456655</x:v>
      </x:c>
      <x:c r="K647" s="18" t="n">
        <x:f aca="0"/>
        <x:v>2.499876567</x:v>
      </x:c>
      <x:c r="L647" s="22" t="n">
        <x:v>0.23665281329923</x:v>
      </x:c>
      <x:c r="M647" s="22" t="n">
        <x:v>0.23438450178091</x:v>
      </x:c>
      <x:c r="N647" s="22" t="n">
        <x:v>0.54493170381021</x:v>
      </x:c>
      <x:c r="O647" s="22" t="n">
        <x:v>0.66797889275563</x:v>
      </x:c>
      <x:c r="P647" s="23" t="n">
        <x:v>0.26033125724241</x:v>
      </x:c>
      <x:c r="Q647" s="23" t="n">
        <x:v>0.26033125724241</x:v>
      </x:c>
      <x:c r="R647" s="22" t="n">
        <x:v>0.33937664419385</x:v>
      </x:c>
      <x:c r="S647" s="22" t="n">
        <x:v>0.33937664419385</x:v>
      </x:c>
      <x:c r="T647" s="20" t="n">
        <x:v>1.3543074807831412</x:v>
      </x:c>
      <x:c r="U647" s="18" t="n">
        <x:f aca="0"/>
        <x:v>1.5623</x:v>
      </x:c>
      <x:c r="V647" s="18" t="n">
        <x:f aca="0"/>
        <x:v>1.4058</x:v>
      </x:c>
      <x:c r="W647" s="76" t="n">
        <x:f>'2080回测'!$O$13*G647/$G$4+'2080回测'!$O$14*H647/$H$4+'2080回测'!$O$15*I647/$I$4+'2080回测'!$O$16*J647/$J$4+'2080回测'!$O$17*K647/$K$4</x:f>
        <x:v>1.2656738049411405</x:v>
      </x:c>
    </x:row>
    <x:row r="648" ht="13.800000190734863" hidden="0">
      <x:c r="A648" s="15" t="n">
        <x:v>44802</x:v>
      </x:c>
      <x:c r="B648" s="21" t="n">
        <x:v>72.80540208717</x:v>
      </x:c>
      <x:c r="C648" s="21" t="n">
        <x:v>49.489216799092</x:v>
      </x:c>
      <x:c r="D648" s="21" t="n">
        <x:v>95.307692307692</x:v>
      </x:c>
      <x:c r="E648" s="21" t="n">
        <x:v>106.8359375</x:v>
      </x:c>
      <x:c r="F648" s="17" t="n">
        <x:v>1.81109562173489</x:v>
      </x:c>
      <x:c r="G648" s="18" t="n">
        <x:f aca="0"/>
        <x:v>1.4829</x:v>
      </x:c>
      <x:c r="H648" s="18" t="n">
        <x:f aca="0"/>
        <x:v>2.4140444444</x:v>
      </x:c>
      <x:c r="I648" s="18" t="n">
        <x:f aca="0"/>
        <x:v>2486.98</x:v>
      </x:c>
      <x:c r="J648" s="18" t="n">
        <x:f aca="0"/>
        <x:v>6.7090752654</x:v>
      </x:c>
      <x:c r="K648" s="18" t="n">
        <x:f aca="0"/>
        <x:v>2.5089633558</x:v>
      </x:c>
      <x:c r="L648" s="22" t="n">
        <x:v>0.23161764705882</x:v>
      </x:c>
      <x:c r="M648" s="22" t="n">
        <x:v>0.23221266614543</x:v>
      </x:c>
      <x:c r="N648" s="22" t="n">
        <x:v>0.54457225017973</x:v>
      </x:c>
      <x:c r="O648" s="22" t="n">
        <x:v>0.65759276323271</x:v>
      </x:c>
      <x:c r="P648" s="23" t="n">
        <x:v>0.25384209146955</x:v>
      </x:c>
      <x:c r="Q648" s="23" t="n">
        <x:v>0.25384209146955</x:v>
      </x:c>
      <x:c r="R648" s="22" t="n">
        <x:v>0.33039016835467</x:v>
      </x:c>
      <x:c r="S648" s="22" t="n">
        <x:v>0.33039016835467</x:v>
      </x:c>
      <x:c r="T648" s="20" t="n">
        <x:v>1.3596173963217688</x:v>
      </x:c>
      <x:c r="U648" s="18" t="n">
        <x:f aca="0"/>
        <x:v>1.5636</x:v>
      </x:c>
      <x:c r="V648" s="18" t="n">
        <x:f aca="0"/>
        <x:v>1.3953</x:v>
      </x:c>
      <x:c r="W648" s="76" t="n">
        <x:f>'2080回测'!$O$13*G648/$G$4+'2080回测'!$O$14*H648/$H$4+'2080回测'!$O$15*I648/$I$4+'2080回测'!$O$16*J648/$J$4+'2080回测'!$O$17*K648/$K$4</x:f>
        <x:v>1.2707314921047266</x:v>
      </x:c>
    </x:row>
    <x:row r="649" ht="13.800000190734863" hidden="0">
      <x:c r="A649" s="15" t="n">
        <x:v>44803</x:v>
      </x:c>
      <x:c r="B649" s="21" t="n">
        <x:v>72.621240024555</x:v>
      </x:c>
      <x:c r="C649" s="21" t="n">
        <x:v>49.545970488082</x:v>
      </x:c>
      <x:c r="D649" s="21" t="n">
        <x:v>95.461538461538</x:v>
      </x:c>
      <x:c r="E649" s="21" t="n">
        <x:v>106.005859375</x:v>
      </x:c>
      <x:c r="F649" s="17" t="n">
        <x:v>1.80908652087294</x:v>
      </x:c>
      <x:c r="G649" s="18" t="n">
        <x:f aca="0"/>
        <x:v>1.4849</x:v>
      </x:c>
      <x:c r="H649" s="18" t="n">
        <x:f aca="0"/>
        <x:v>2.4008888889</x:v>
      </x:c>
      <x:c r="I649" s="18" t="n">
        <x:f aca="0"/>
        <x:v>2485.67</x:v>
      </x:c>
      <x:c r="J649" s="18" t="n">
        <x:f aca="0"/>
        <x:v>6.7527216658</x:v>
      </x:c>
      <x:c r="K649" s="18" t="n">
        <x:f aca="0"/>
        <x:v>2.499876567</x:v>
      </x:c>
      <x:c r="L649" s="22" t="n">
        <x:v>0.22890025575448</x:v>
      </x:c>
      <x:c r="M649" s="22" t="n">
        <x:v>0.23082269133872</x:v>
      </x:c>
      <x:c r="N649" s="22" t="n">
        <x:v>0.5418164390127</x:v>
      </x:c>
      <x:c r="O649" s="22" t="n">
        <x:v>0.66219951424011</x:v>
      </x:c>
      <x:c r="P649" s="23" t="n">
        <x:v>0.26123103635276</x:v>
      </x:c>
      <x:c r="Q649" s="23" t="n">
        <x:v>0.26123103635276</x:v>
      </x:c>
      <x:c r="R649" s="22" t="n">
        <x:v>0.34536909876131</x:v>
      </x:c>
      <x:c r="S649" s="22" t="n">
        <x:v>0.34536909876131</x:v>
      </x:c>
      <x:c r="T649" s="20" t="n">
        <x:v>1.35073415034646</x:v>
      </x:c>
      <x:c r="U649" s="18" t="n">
        <x:f aca="0"/>
        <x:v>1.5643</x:v>
      </x:c>
      <x:c r="V649" s="18" t="n">
        <x:f aca="0"/>
        <x:v>1.4003</x:v>
      </x:c>
      <x:c r="W649" s="76" t="n">
        <x:f>'2080回测'!$O$13*G649/$G$4+'2080回测'!$O$14*H649/$H$4+'2080回测'!$O$15*I649/$I$4+'2080回测'!$O$16*J649/$J$4+'2080回测'!$O$17*K649/$K$4</x:f>
        <x:v>1.2693435228638257</x:v>
      </x:c>
    </x:row>
    <x:row r="650" ht="13.800000190734863" hidden="0">
      <x:c r="A650" s="15" t="n">
        <x:v>44804</x:v>
      </x:c>
      <x:c r="B650" s="21" t="n">
        <x:v>63.4131368938</x:v>
      </x:c>
      <x:c r="C650" s="21" t="n">
        <x:v>43.927355278093</x:v>
      </x:c>
      <x:c r="D650" s="21" t="n">
        <x:v>89.230769230769</x:v>
      </x:c>
      <x:c r="E650" s="21" t="n">
        <x:v>101.357421875</x:v>
      </x:c>
      <x:c r="F650" s="17" t="n">
        <x:v>1.74482170819416</x:v>
      </x:c>
      <x:c r="G650" s="18" t="n">
        <x:f aca="0"/>
        <x:v>1.4771</x:v>
      </x:c>
      <x:c r="H650" s="18" t="n">
        <x:f aca="0"/>
        <x:v>2.3778666667</x:v>
      </x:c>
      <x:c r="I650" s="18" t="n">
        <x:f aca="0"/>
        <x:v>2479.65</x:v>
      </x:c>
      <x:c r="J650" s="18" t="n">
        <x:f aca="0"/>
        <x:v>6.7153104655</x:v>
      </x:c>
      <x:c r="K650" s="18" t="n">
        <x:f aca="0"/>
        <x:v>2.4766547734</x:v>
      </x:c>
      <x:c r="L650" s="22" t="n">
        <x:v>0.22442455242967</x:v>
      </x:c>
      <x:c r="M650" s="22" t="n">
        <x:v>0.22508904526105</x:v>
      </x:c>
      <x:c r="N650" s="22" t="n">
        <x:v>0.53858135633837</x:v>
      </x:c>
      <x:c r="O650" s="22" t="n">
        <x:v>0.64511265607735</x:v>
      </x:c>
      <x:c r="P650" s="23" t="n">
        <x:v>0.25322084492763</x:v>
      </x:c>
      <x:c r="Q650" s="23" t="n">
        <x:v>0.25322084492763</x:v>
      </x:c>
      <x:c r="R650" s="22" t="n">
        <x:v>0.33311195140499</x:v>
      </x:c>
      <x:c r="S650" s="22" t="n">
        <x:v>0.33311195140499</x:v>
      </x:c>
      <x:c r="T650" s="20" t="n">
        <x:v>1.3181852625065538</x:v>
      </x:c>
      <x:c r="U650" s="18" t="n">
        <x:f aca="0"/>
        <x:v>1.5645</x:v>
      </x:c>
      <x:c r="V650" s="18" t="n">
        <x:f aca="0"/>
        <x:v>1.3929</x:v>
      </x:c>
      <x:c r="W650" s="76" t="n">
        <x:f>'2080回测'!$O$13*G650/$G$4+'2080回测'!$O$14*H650/$H$4+'2080回测'!$O$15*I650/$I$4+'2080回测'!$O$16*J650/$J$4+'2080回测'!$O$17*K650/$K$4</x:f>
        <x:v>1.2607181162849765</x:v>
      </x:c>
    </x:row>
    <x:row r="651" ht="13.800000190734863" hidden="0">
      <x:c r="A651" s="15" t="n">
        <x:v>44805</x:v>
      </x:c>
      <x:c r="B651" s="21" t="n">
        <x:v>63.474524248005</x:v>
      </x:c>
      <x:c r="C651" s="21" t="n">
        <x:v>43.359818388195</x:v>
      </x:c>
      <x:c r="D651" s="21" t="n">
        <x:v>88.230769230769</x:v>
      </x:c>
      <x:c r="E651" s="21" t="n">
        <x:v>96.42578125</x:v>
      </x:c>
      <x:c r="F651" s="17" t="n">
        <x:v>1.72872723279242</x:v>
      </x:c>
      <x:c r="G651" s="18" t="n">
        <x:f aca="0"/>
        <x:v>1.4927</x:v>
      </x:c>
      <x:c r="H651" s="18" t="n">
        <x:f aca="0"/>
        <x:v>2.3921185185</x:v>
      </x:c>
      <x:c r="I651" s="18" t="n">
        <x:f aca="0"/>
        <x:v>2479.8</x:v>
      </x:c>
      <x:c r="J651" s="18" t="n">
        <x:f aca="0"/>
        <x:v>6.6841344652</x:v>
      </x:c>
      <x:c r="K651" s="18" t="n">
        <x:f aca="0"/>
        <x:v>2.4705969142</x:v>
      </x:c>
      <x:c r="L651" s="22" t="n">
        <x:v>0.22018861892583</x:v>
      </x:c>
      <x:c r="M651" s="22" t="n">
        <x:v>0.21327425940405</x:v>
      </x:c>
      <x:c r="N651" s="22" t="n">
        <x:v>0.51162233405224</x:v>
      </x:c>
      <x:c r="O651" s="22" t="n">
        <x:v>0.60649970687169</x:v>
      </x:c>
      <x:c r="P651" s="23" t="n">
        <x:v>0.21262850426789</x:v>
      </x:c>
      <x:c r="Q651" s="23" t="n">
        <x:v>0.21262850426789</x:v>
      </x:c>
      <x:c r="R651" s="22" t="n">
        <x:v>0.28432008613142</x:v>
      </x:c>
      <x:c r="S651" s="22" t="n">
        <x:v>0.28432008613142</x:v>
      </x:c>
      <x:c r="T651" s="20" t="n">
        <x:v>1.3119933663621013</x:v>
      </x:c>
      <x:c r="U651" s="18" t="n">
        <x:f aca="0"/>
        <x:v>1.5654</x:v>
      </x:c>
      <x:c r="V651" s="18" t="n">
        <x:f aca="0"/>
        <x:v>1.3837</x:v>
      </x:c>
      <x:c r="W651" s="76" t="n">
        <x:f>'2080回测'!$O$13*G651/$G$4+'2080回测'!$O$14*H651/$H$4+'2080回测'!$O$15*I651/$I$4+'2080回测'!$O$16*J651/$J$4+'2080回测'!$O$17*K651/$K$4</x:f>
        <x:v>1.2662434882190678</x:v>
      </x:c>
    </x:row>
    <x:row r="652" ht="13.800000190734863" hidden="0">
      <x:c r="A652" s="15" t="n">
        <x:v>44806</x:v>
      </x:c>
      <x:c r="B652" s="21" t="n">
        <x:v>64.51810926949</x:v>
      </x:c>
      <x:c r="C652" s="21" t="n">
        <x:v>45.346197502838</x:v>
      </x:c>
      <x:c r="D652" s="21" t="n">
        <x:v>90.384615384615</x:v>
      </x:c>
      <x:c r="E652" s="21" t="n">
        <x:v>96.77734375</x:v>
      </x:c>
      <x:c r="F652" s="17" t="n">
        <x:v>1.74256566476736</x:v>
      </x:c>
      <x:c r="G652" s="18" t="n">
        <x:f aca="0"/>
        <x:v>1.4899</x:v>
      </x:c>
      <x:c r="H652" s="18" t="n">
        <x:f aca="0"/>
        <x:v>2.3910222222</x:v>
      </x:c>
      <x:c r="I652" s="18" t="n">
        <x:f aca="0"/>
        <x:v>2458.55</x:v>
      </x:c>
      <x:c r="J652" s="18" t="n">
        <x:f aca="0"/>
        <x:v>6.7090752654</x:v>
      </x:c>
      <x:c r="K652" s="18" t="n">
        <x:f aca="0"/>
        <x:v>2.4605004822</x:v>
      </x:c>
      <x:c r="L652" s="22" t="n">
        <x:v>0.21371483375959</x:v>
      </x:c>
      <x:c r="M652" s="22" t="n">
        <x:v>0.2062375119451</x:v>
      </x:c>
      <x:c r="N652" s="22" t="n">
        <x:v>0.50203690390606</x:v>
      </x:c>
      <x:c r="O652" s="22" t="n">
        <x:v>0.60139040125102</x:v>
      </x:c>
      <x:c r="P652" s="23" t="n">
        <x:v>0.2065852851959</x:v>
      </x:c>
      <x:c r="Q652" s="23" t="n">
        <x:v>0.2065852851959</x:v>
      </x:c>
      <x:c r="R652" s="22" t="n">
        <x:v>0.27969835482162</x:v>
      </x:c>
      <x:c r="S652" s="22" t="n">
        <x:v>0.27969835482162</x:v>
      </x:c>
      <x:c r="T652" s="20" t="n">
        <x:v>1.320356475351945</x:v>
      </x:c>
      <x:c r="U652" s="18" t="n">
        <x:f aca="0"/>
        <x:v>1.5654</x:v>
      </x:c>
      <x:c r="V652" s="18" t="n">
        <x:f aca="0"/>
        <x:v>1.3835</x:v>
      </x:c>
      <x:c r="W652" s="76" t="n">
        <x:f>'2080回测'!$O$13*G652/$G$4+'2080回测'!$O$14*H652/$H$4+'2080回测'!$O$15*I652/$I$4+'2080回测'!$O$16*J652/$J$4+'2080回测'!$O$17*K652/$K$4</x:f>
        <x:v>1.2637068411653845</x:v>
      </x:c>
    </x:row>
    <x:row r="653" ht="13.800000190734863" hidden="0">
      <x:c r="A653" s="15" t="n">
        <x:v>44809</x:v>
      </x:c>
      <x:c r="B653" s="21" t="n">
        <x:v>66.973603437692</x:v>
      </x:c>
      <x:c r="C653" s="21" t="n">
        <x:v>46.935300794552</x:v>
      </x:c>
      <x:c r="D653" s="21" t="n">
        <x:v>88.769230769231</x:v>
      </x:c>
      <x:c r="E653" s="21" t="n">
        <x:v>95.625</x:v>
      </x:c>
      <x:c r="F653" s="17" t="n">
        <x:v>1.74575783750369</x:v>
      </x:c>
      <x:c r="G653" s="18" t="n">
        <x:f aca="0"/>
        <x:v>1.5168</x:v>
      </x:c>
      <x:c r="H653" s="18" t="n">
        <x:f aca="0"/>
        <x:v>2.4250074074</x:v>
      </x:c>
      <x:c r="I653" s="18" t="n">
        <x:f aca="0"/>
        <x:v>2469.98</x:v>
      </x:c>
      <x:c r="J653" s="18" t="n">
        <x:f aca="0"/>
        <x:v>6.6966048653</x:v>
      </x:c>
      <x:c r="K653" s="18" t="n">
        <x:f aca="0"/>
        <x:v>2.469587271</x:v>
      </x:c>
      <x:c r="L653" s="22" t="n">
        <x:v>0.20644181585678</x:v>
      </x:c>
      <x:c r="M653" s="22" t="n">
        <x:v>0.20206758752498</x:v>
      </x:c>
      <x:c r="N653" s="22" t="n">
        <x:v>0.5065899832255</x:v>
      </x:c>
      <x:c r="O653" s="22" t="n">
        <x:v>0.60716977976654</x:v>
      </x:c>
      <x:c r="P653" s="23" t="n">
        <x:v>0.21731392646676</x:v>
      </x:c>
      <x:c r="Q653" s="23" t="n">
        <x:v>0.21731392646676</x:v>
      </x:c>
      <x:c r="R653" s="22" t="n">
        <x:v>0.30297739175412</x:v>
      </x:c>
      <x:c r="S653" s="22" t="n">
        <x:v>0.30297739175412</x:v>
      </x:c>
      <x:c r="T653" s="20" t="n">
        <x:v>1.324676764702</x:v>
      </x:c>
      <x:c r="U653" s="18" t="n">
        <x:f aca="0"/>
        <x:v>1.5666</x:v>
      </x:c>
      <x:c r="V653" s="18" t="n">
        <x:f aca="0"/>
        <x:v>1.3935</x:v>
      </x:c>
      <x:c r="W653" s="76" t="n">
        <x:f>'2080回测'!$O$13*G653/$G$4+'2080回测'!$O$14*H653/$H$4+'2080回测'!$O$15*I653/$I$4+'2080回测'!$O$16*J653/$J$4+'2080回测'!$O$17*K653/$K$4</x:f>
        <x:v>1.2776877945137153</x:v>
      </x:c>
    </x:row>
    <x:row r="654" ht="13.800000190734863" hidden="0">
      <x:c r="A654" s="15" t="n">
        <x:v>44810</x:v>
      </x:c>
      <x:c r="B654" s="21" t="n">
        <x:v>71.270718232044</x:v>
      </x:c>
      <x:c r="C654" s="21" t="n">
        <x:v>50.11350737798</x:v>
      </x:c>
      <x:c r="D654" s="21" t="n">
        <x:v>91.076923076923</x:v>
      </x:c>
      <x:c r="E654" s="21" t="n">
        <x:v>100.01953125</x:v>
      </x:c>
      <x:c r="F654" s="17" t="n">
        <x:v>1.78120169984237</x:v>
      </x:c>
      <x:c r="G654" s="18" t="n">
        <x:f aca="0"/>
        <x:v>1.5326</x:v>
      </x:c>
      <x:c r="H654" s="18" t="n">
        <x:f aca="0"/>
        <x:v>2.4633777778</x:v>
      </x:c>
      <x:c r="I654" s="18" t="n">
        <x:f aca="0"/>
        <x:v>2475.49</x:v>
      </x:c>
      <x:c r="J654" s="18" t="n">
        <x:f aca="0"/>
        <x:v>6.7402512657</x:v>
      </x:c>
      <x:c r="K654" s="18" t="n">
        <x:f aca="0"/>
        <x:v>2.4958379942</x:v>
      </x:c>
      <x:c r="L654" s="22" t="n">
        <x:v>0.20875959079284</x:v>
      </x:c>
      <x:c r="M654" s="22" t="n">
        <x:v>0.20189384067414</x:v>
      </x:c>
      <x:c r="N654" s="22" t="n">
        <x:v>0.51282051282051</x:v>
      </x:c>
      <x:c r="O654" s="22" t="n">
        <x:v>0.61546193150271</x:v>
      </x:c>
      <x:c r="P654" s="23" t="n">
        <x:v>0.21987638657791</x:v>
      </x:c>
      <x:c r="Q654" s="23" t="n">
        <x:v>0.21987638657791</x:v>
      </x:c>
      <x:c r="R654" s="22" t="n">
        <x:v>0.30936273433499</x:v>
      </x:c>
      <x:c r="S654" s="22" t="n">
        <x:v>0.30936273433499</x:v>
      </x:c>
      <x:c r="T654" s="20" t="n">
        <x:v>1.3468593620275489</x:v>
      </x:c>
      <x:c r="U654" s="18" t="n">
        <x:f aca="0"/>
        <x:v>1.5672</x:v>
      </x:c>
      <x:c r="V654" s="18" t="n">
        <x:f aca="0"/>
        <x:v>1.3994</x:v>
      </x:c>
      <x:c r="W654" s="76" t="n">
        <x:f>'2080回测'!$O$13*G654/$G$4+'2080回测'!$O$14*H654/$H$4+'2080回测'!$O$15*I654/$I$4+'2080回测'!$O$16*J654/$J$4+'2080回测'!$O$17*K654/$K$4</x:f>
        <x:v>1.2912795498562686</x:v>
      </x:c>
    </x:row>
    <x:row r="655" ht="13.800000190734863" hidden="0">
      <x:c r="A655" s="15" t="n">
        <x:v>44811</x:v>
      </x:c>
      <x:c r="B655" s="21" t="n">
        <x:v>74.462860650706</x:v>
      </x:c>
      <x:c r="C655" s="21" t="n">
        <x:v>54.313280363224</x:v>
      </x:c>
      <x:c r="D655" s="21" t="n">
        <x:v>91.692307692308</x:v>
      </x:c>
      <x:c r="E655" s="21" t="n">
        <x:v>102.880859375</x:v>
      </x:c>
      <x:c r="F655" s="17" t="n">
        <x:v>1.8083732702031</x:v>
      </x:c>
      <x:c r="G655" s="18" t="n">
        <x:f aca="0"/>
        <x:v>1.5339</x:v>
      </x:c>
      <x:c r="H655" s="18" t="n">
        <x:f aca="0"/>
        <x:v>2.4568</x:v>
      </x:c>
      <x:c r="I655" s="18" t="n">
        <x:f aca="0"/>
        <x:v>2461.88</x:v>
      </x:c>
      <x:c r="J655" s="18" t="n">
        <x:f aca="0"/>
        <x:v>6.7277808656</x:v>
      </x:c>
      <x:c r="K655" s="18" t="n">
        <x:f aca="0"/>
        <x:v>2.5059344262</x:v>
      </x:c>
      <x:c r="L655" s="22" t="n">
        <x:v>0.22666240409207</x:v>
      </x:c>
      <x:c r="M655" s="22" t="n">
        <x:v>0.21518547476327</x:v>
      </x:c>
      <x:c r="N655" s="22" t="n">
        <x:v>0.53570572729451</x:v>
      </x:c>
      <x:c r="O655" s="22" t="n">
        <x:v>0.64695535648032</x:v>
      </x:c>
      <x:c r="P655" s="23" t="n">
        <x:v>0.24296845375265</x:v>
      </x:c>
      <x:c r="Q655" s="23" t="n">
        <x:v>0.24296845375265</x:v>
      </x:c>
      <x:c r="R655" s="22" t="n">
        <x:v>0.33221451304246</x:v>
      </x:c>
      <x:c r="S655" s="22" t="n">
        <x:v>0.33221451304246</x:v>
      </x:c>
      <x:c r="T655" s="20" t="n">
        <x:v>1.352497840391531</x:v>
      </x:c>
      <x:c r="U655" s="18" t="n">
        <x:f aca="0"/>
        <x:v>1.5673</x:v>
      </x:c>
      <x:c r="V655" s="18" t="n">
        <x:f aca="0"/>
        <x:v>1.3944</x:v>
      </x:c>
      <x:c r="W655" s="76" t="n">
        <x:f>'2080回测'!$O$13*G655/$G$4+'2080回测'!$O$14*H655/$H$4+'2080回测'!$O$15*I655/$I$4+'2080回测'!$O$16*J655/$J$4+'2080回测'!$O$17*K655/$K$4</x:f>
        <x:v>1.290160569694585</x:v>
      </x:c>
    </x:row>
    <x:row r="656" ht="13.800000190734863" hidden="0">
      <x:c r="A656" s="15" t="n">
        <x:v>44812</x:v>
      </x:c>
      <x:c r="B656" s="21" t="n">
        <x:v>73.603437691835</x:v>
      </x:c>
      <x:c r="C656" s="21" t="n">
        <x:v>53.745743473326</x:v>
      </x:c>
      <x:c r="D656" s="21" t="n">
        <x:v>87.307692307692</x:v>
      </x:c>
      <x:c r="E656" s="21" t="n">
        <x:v>100.048828125</x:v>
      </x:c>
      <x:c r="F656" s="17" t="n">
        <x:v>1.78676425399463</x:v>
      </x:c>
      <x:c r="G656" s="18" t="n">
        <x:f aca="0"/>
        <x:v>1.5354</x:v>
      </x:c>
      <x:c r="H656" s="18" t="n">
        <x:f aca="0"/>
        <x:v>2.4480296296</x:v>
      </x:c>
      <x:c r="I656" s="18" t="n">
        <x:f aca="0"/>
        <x:v>2430.94</x:v>
      </x:c>
      <x:c r="J656" s="18" t="n">
        <x:f aca="0"/>
        <x:v>6.7090752654</x:v>
      </x:c>
      <x:c r="K656" s="18" t="n">
        <x:f aca="0"/>
        <x:v>2.5029054966</x:v>
      </x:c>
      <x:c r="L656" s="22" t="n">
        <x:v>0.2275415601023</x:v>
      </x:c>
      <x:c r="M656" s="22" t="n">
        <x:v>0.22005038658674</x:v>
      </x:c>
      <x:c r="N656" s="22" t="n">
        <x:v>0.53354900551162</x:v>
      </x:c>
      <x:c r="O656" s="22" t="n">
        <x:v>0.65315353050689</x:v>
      </x:c>
      <x:c r="P656" s="23" t="n">
        <x:v>0.25084934829738</x:v>
      </x:c>
      <x:c r="Q656" s="23" t="n">
        <x:v>0.25084934829738</x:v>
      </x:c>
      <x:c r="R656" s="22" t="n">
        <x:v>0.34199477191497</x:v>
      </x:c>
      <x:c r="S656" s="22" t="n">
        <x:v>0.34199477191497</x:v>
      </x:c>
      <x:c r="T656" s="20" t="n">
        <x:v>1.3419302645001876</x:v>
      </x:c>
      <x:c r="U656" s="18" t="n">
        <x:f aca="0"/>
        <x:v>1.5673</x:v>
      </x:c>
      <x:c r="V656" s="18" t="n">
        <x:f aca="0"/>
        <x:v>1.4028</x:v>
      </x:c>
      <x:c r="W656" s="76" t="n">
        <x:f>'2080回测'!$O$13*G656/$G$4+'2080回测'!$O$14*H656/$H$4+'2080回测'!$O$15*I656/$I$4+'2080回测'!$O$16*J656/$J$4+'2080回测'!$O$17*K656/$K$4</x:f>
        <x:v>1.286562899193392</x:v>
      </x:c>
    </x:row>
    <x:row r="657" ht="13.800000190734863" hidden="0">
      <x:c r="A657" s="15" t="n">
        <x:v>44813</x:v>
      </x:c>
      <x:c r="B657" s="21" t="n">
        <x:v>71.577655003069</x:v>
      </x:c>
      <x:c r="C657" s="21" t="n">
        <x:v>51.418842224745</x:v>
      </x:c>
      <x:c r="D657" s="21" t="n">
        <x:v>85.461538461538</x:v>
      </x:c>
      <x:c r="E657" s="21" t="n">
        <x:v>101.376953125</x:v>
      </x:c>
      <x:c r="F657" s="17" t="n">
        <x:v>1.77458747203588</x:v>
      </x:c>
      <x:c r="G657" s="18" t="n">
        <x:f aca="0"/>
        <x:v>1.5528</x:v>
      </x:c>
      <x:c r="H657" s="18" t="n">
        <x:f aca="0"/>
        <x:v>2.4721481481</x:v>
      </x:c>
      <x:c r="I657" s="18" t="n">
        <x:f aca="0"/>
        <x:v>2479.01</x:v>
      </x:c>
      <x:c r="J657" s="18" t="n">
        <x:f aca="0"/>
        <x:v>6.7402512657</x:v>
      </x:c>
      <x:c r="K657" s="18" t="n">
        <x:f aca="0"/>
        <x:v>2.5261272903</x:v>
      </x:c>
      <x:c r="L657" s="22" t="n">
        <x:v>0.22282608695652</x:v>
      </x:c>
      <x:c r="M657" s="22" t="n">
        <x:v>0.21379549995656</x:v>
      </x:c>
      <x:c r="N657" s="22" t="n">
        <x:v>0.52456266474958</x:v>
      </x:c>
      <x:c r="O657" s="22" t="n">
        <x:v>0.64519641517956</x:v>
      </x:c>
      <x:c r="P657" s="23" t="n">
        <x:v>0.23891839692705</x:v>
      </x:c>
      <x:c r="Q657" s="23" t="n">
        <x:v>0.23891839692705</x:v>
      </x:c>
      <x:c r="R657" s="22" t="n">
        <x:v>0.32561232765259</x:v>
      </x:c>
      <x:c r="S657" s="22" t="n">
        <x:v>0.32561232765259</x:v>
      </x:c>
      <x:c r="T657" s="20" t="n">
        <x:v>1.3461385197791174</x:v>
      </x:c>
      <x:c r="U657" s="18" t="n">
        <x:f aca="0"/>
        <x:v>1.5669</x:v>
      </x:c>
      <x:c r="V657" s="18" t="n">
        <x:f aca="0"/>
        <x:v>1.4041</x:v>
      </x:c>
      <x:c r="W657" s="76" t="n">
        <x:f>'2080回测'!$O$13*G657/$G$4+'2080回测'!$O$14*H657/$H$4+'2080回测'!$O$15*I657/$I$4+'2080回测'!$O$16*J657/$J$4+'2080回测'!$O$17*K657/$K$4</x:f>
        <x:v>1.300622550508352</x:v>
      </x:c>
    </x:row>
    <x:row r="658" ht="13.800000190734863" hidden="0">
      <x:c r="A658" s="15" t="n">
        <x:v>44817</x:v>
      </x:c>
      <x:c r="B658" s="21" t="n">
        <x:v>71.639042357274</x:v>
      </x:c>
      <x:c r="C658" s="21" t="n">
        <x:v>51.589103291714</x:v>
      </x:c>
      <x:c r="D658" s="21" t="n">
        <x:v>88.076923076923</x:v>
      </x:c>
      <x:c r="E658" s="21" t="n">
        <x:v>101.8359375</x:v>
      </x:c>
      <x:c r="F658" s="17" t="n">
        <x:v>1.78285251556478</x:v>
      </x:c>
      <x:c r="G658" s="18" t="n">
        <x:f aca="0"/>
        <x:v>1.5442</x:v>
      </x:c>
      <x:c r="H658" s="18" t="n">
        <x:f aca="0"/>
        <x:v>2.4557037037</x:v>
      </x:c>
      <x:c r="I658" s="18" t="n">
        <x:f aca="0"/>
        <x:v>2480.66</x:v>
      </x:c>
      <x:c r="J658" s="18" t="n">
        <x:f aca="0"/>
        <x:v>6.7464864658</x:v>
      </x:c>
      <x:c r="K658" s="18" t="n">
        <x:f aca="0"/>
        <x:v>2.5220887175</x:v>
      </x:c>
      <x:c r="L658" s="22" t="n">
        <x:v>0.23537404092072</x:v>
      </x:c>
      <x:c r="M658" s="22" t="n">
        <x:v>0.22422031100686</x:v>
      </x:c>
      <x:c r="N658" s="22" t="n">
        <x:v>0.53630481667865</x:v>
      </x:c>
      <x:c r="O658" s="22" t="n">
        <x:v>0.65424239891279</x:v>
      </x:c>
      <x:c r="P658" s="23" t="n">
        <x:v>0.24187857338011</x:v>
      </x:c>
      <x:c r="Q658" s="23" t="n">
        <x:v>0.24187857338011</x:v>
      </x:c>
      <x:c r="R658" s="22" t="n">
        <x:v>0.31760472197685</x:v>
      </x:c>
      <x:c r="S658" s="22" t="n">
        <x:v>0.31760472197685</x:v>
      </x:c>
      <x:c r="T658" s="20" t="n">
        <x:v>1.3467631342224688</x:v>
      </x:c>
      <x:c r="U658" s="18" t="n">
        <x:f aca="0"/>
        <x:v>1.5671</x:v>
      </x:c>
      <x:c r="V658" s="18" t="n">
        <x:f aca="0"/>
        <x:v>1.4016</x:v>
      </x:c>
      <x:c r="W658" s="76" t="n">
        <x:f>'2080回测'!$O$13*G658/$G$4+'2080回测'!$O$14*H658/$H$4+'2080回测'!$O$15*I658/$I$4+'2080回测'!$O$16*J658/$J$4+'2080回测'!$O$17*K658/$K$4</x:f>
        <x:v>1.2955726444779874</x:v>
      </x:c>
    </x:row>
    <x:row r="659" ht="13.800000190734863" hidden="0">
      <x:c r="A659" s="15" t="n">
        <x:v>44818</x:v>
      </x:c>
      <x:c r="B659" s="21" t="n">
        <x:v>71.393492940454</x:v>
      </x:c>
      <x:c r="C659" s="21" t="n">
        <x:v>52.55391600454</x:v>
      </x:c>
      <x:c r="D659" s="21" t="n">
        <x:v>84.384615384615</x:v>
      </x:c>
      <x:c r="E659" s="21" t="n">
        <x:v>99.31640625</x:v>
      </x:c>
      <x:c r="F659" s="17" t="n">
        <x:v>1.76912107644902</x:v>
      </x:c>
      <x:c r="G659" s="18" t="n">
        <x:f aca="0"/>
        <x:v>1.5338</x:v>
      </x:c>
      <x:c r="H659" s="18" t="n">
        <x:f aca="0"/>
        <x:v>2.4370666667</x:v>
      </x:c>
      <x:c r="I659" s="18" t="n">
        <x:f aca="0"/>
        <x:v>2445.38</x:v>
      </x:c>
      <x:c r="J659" s="18" t="n">
        <x:f aca="0"/>
        <x:v>6.7215456655</x:v>
      </x:c>
      <x:c r="K659" s="18" t="n">
        <x:f aca="0"/>
        <x:v>2.5089633558</x:v>
      </x:c>
      <x:c r="L659" s="22" t="n">
        <x:v>0.23793158567775</x:v>
      </x:c>
      <x:c r="M659" s="22" t="n">
        <x:v>0.22804274172531</x:v>
      </x:c>
      <x:c r="N659" s="22" t="n">
        <x:v>0.53582554517134</x:v>
      </x:c>
      <x:c r="O659" s="22" t="n">
        <x:v>0.65198090299877</x:v>
      </x:c>
      <x:c r="P659" s="23" t="n">
        <x:v>0.24017182941075</x:v>
      </x:c>
      <x:c r="Q659" s="23" t="n">
        <x:v>0.24017182941075</x:v>
      </x:c>
      <x:c r="R659" s="22" t="n">
        <x:v>0.31999031969254</x:v>
      </x:c>
      <x:c r="S659" s="22" t="n">
        <x:v>0.31999031969254</x:v>
      </x:c>
      <x:c r="T659" s="20" t="n">
        <x:v>1.3340372310898776</x:v>
      </x:c>
      <x:c r="U659" s="18" t="n">
        <x:f aca="0"/>
        <x:v>1.5666</x:v>
      </x:c>
      <x:c r="V659" s="18" t="n">
        <x:f aca="0"/>
        <x:v>1.392</x:v>
      </x:c>
      <x:c r="W659" s="76" t="n">
        <x:f>'2080回测'!$O$13*G659/$G$4+'2080回测'!$O$14*H659/$H$4+'2080回测'!$O$15*I659/$I$4+'2080回测'!$O$16*J659/$J$4+'2080回测'!$O$17*K659/$K$4</x:f>
        <x:v>1.2859931278971442</x:v>
      </x:c>
    </x:row>
    <x:row r="660" ht="13.800000190734863" hidden="0">
      <x:c r="A660" s="15" t="n">
        <x:v>44819</x:v>
      </x:c>
      <x:c r="B660" s="21" t="n">
        <x:v>65.561694290976</x:v>
      </x:c>
      <x:c r="C660" s="21" t="n">
        <x:v>46.538024971623</x:v>
      </x:c>
      <x:c r="D660" s="21" t="n">
        <x:v>79.615384615385</x:v>
      </x:c>
      <x:c r="E660" s="21" t="n">
        <x:v>90.634765625</x:v>
      </x:c>
      <x:c r="F660" s="17" t="n">
        <x:v>1.70587467375746</x:v>
      </x:c>
      <x:c r="G660" s="18" t="n">
        <x:f aca="0"/>
        <x:v>1.5405</x:v>
      </x:c>
      <x:c r="H660" s="18" t="n">
        <x:f aca="0"/>
        <x:v>2.4326814815</x:v>
      </x:c>
      <x:c r="I660" s="18" t="n">
        <x:f aca="0"/>
        <x:v>2455.67</x:v>
      </x:c>
      <x:c r="J660" s="18" t="n">
        <x:f aca="0"/>
        <x:v>6.6778992651</x:v>
      </x:c>
      <x:c r="K660" s="18" t="n">
        <x:f aca="0"/>
        <x:v>2.4938187078</x:v>
      </x:c>
      <x:c r="L660" s="22" t="n">
        <x:v>0.22722186700767</x:v>
      </x:c>
      <x:c r="M660" s="22" t="n">
        <x:v>0.21379549995656</x:v>
      </x:c>
      <x:c r="N660" s="22" t="n">
        <x:v>0.52659956865564</x:v>
      </x:c>
      <x:c r="O660" s="22" t="n">
        <x:v>0.63866320466699</x:v>
      </x:c>
      <x:c r="P660" s="23" t="n">
        <x:v>0.22678595582243</x:v>
      </x:c>
      <x:c r="Q660" s="23" t="n">
        <x:v>0.22678595582243</x:v>
      </x:c>
      <x:c r="R660" s="22" t="n">
        <x:v>0.30622289839365</x:v>
      </x:c>
      <x:c r="S660" s="22" t="n">
        <x:v>0.30622289839365</x:v>
      </x:c>
      <x:c r="T660" s="20" t="n">
        <x:v>1.3014490824021037</x:v>
      </x:c>
      <x:c r="U660" s="18" t="n">
        <x:f aca="0"/>
        <x:v>1.5667</x:v>
      </x:c>
      <x:c r="V660" s="18" t="n">
        <x:f aca="0"/>
        <x:v>1.3874</x:v>
      </x:c>
      <x:c r="W660" s="76" t="n">
        <x:f>'2080回测'!$O$13*G660/$G$4+'2080回测'!$O$14*H660/$H$4+'2080回测'!$O$15*I660/$I$4+'2080回测'!$O$16*J660/$J$4+'2080回测'!$O$17*K660/$K$4</x:f>
        <x:v>1.2858502970169978</x:v>
      </x:c>
    </x:row>
    <x:row r="661" ht="13.800000190734863" hidden="0">
      <x:c r="A661" s="15" t="n">
        <x:v>44820</x:v>
      </x:c>
      <x:c r="B661" s="21" t="n">
        <x:v>64.886433394721</x:v>
      </x:c>
      <x:c r="C661" s="21" t="n">
        <x:v>46.821793416572</x:v>
      </x:c>
      <x:c r="D661" s="21" t="n">
        <x:v>77.153846153846</x:v>
      </x:c>
      <x:c r="E661" s="21" t="n">
        <x:v>86.81640625</x:v>
      </x:c>
      <x:c r="F661" s="17" t="n">
        <x:v>1.68919619803785</x:v>
      </x:c>
      <x:c r="G661" s="18" t="n">
        <x:f aca="0"/>
        <x:v>1.4995</x:v>
      </x:c>
      <x:c r="H661" s="18" t="n">
        <x:f aca="0"/>
        <x:v>2.3614222222</x:v>
      </x:c>
      <x:c r="I661" s="18" t="n">
        <x:f aca="0"/>
        <x:v>2416.63</x:v>
      </x:c>
      <x:c r="J661" s="18" t="n">
        <x:f aca="0"/>
        <x:v>6.5906064642</x:v>
      </x:c>
      <x:c r="K661" s="18" t="n">
        <x:f aca="0"/>
        <x:v>2.4443461909</x:v>
      </x:c>
      <x:c r="L661" s="22" t="n">
        <x:v>0.21299552429668</x:v>
      </x:c>
      <x:c r="M661" s="22" t="n">
        <x:v>0.19563895404396</x:v>
      </x:c>
      <x:c r="N661" s="22" t="n">
        <x:v>0.49329019889768</x:v>
      </x:c>
      <x:c r="O661" s="22" t="n">
        <x:v>0.59745372313847</x:v>
      </x:c>
      <x:c r="P661" s="23" t="n">
        <x:v>0.1889975863265</x:v>
      </x:c>
      <x:c r="Q661" s="23" t="n">
        <x:v>0.1889975863265</x:v>
      </x:c>
      <x:c r="R661" s="22" t="n">
        <x:v>0.26710954309352</x:v>
      </x:c>
      <x:c r="S661" s="22" t="n">
        <x:v>0.26710954309352</x:v>
      </x:c>
      <x:c r="T661" s="20" t="n">
        <x:v>1.2730082679062475</x:v>
      </x:c>
      <x:c r="U661" s="18" t="n">
        <x:f aca="0"/>
        <x:v>1.5664</x:v>
      </x:c>
      <x:c r="V661" s="18" t="n">
        <x:f aca="0"/>
        <x:v>1.3845</x:v>
      </x:c>
      <x:c r="W661" s="76" t="n">
        <x:f>'2080回测'!$O$13*G661/$G$4+'2080回测'!$O$14*H661/$H$4+'2080回测'!$O$15*I661/$I$4+'2080回测'!$O$16*J661/$J$4+'2080回测'!$O$17*K661/$K$4</x:f>
        <x:v>1.255339201782848</x:v>
      </x:c>
    </x:row>
    <x:row r="662" ht="13.800000190734863" hidden="0">
      <x:c r="A662" s="15" t="n">
        <x:v>44823</x:v>
      </x:c>
      <x:c r="B662" s="21" t="n">
        <x:v>62.92203806016</x:v>
      </x:c>
      <x:c r="C662" s="21" t="n">
        <x:v>45.005675368899</x:v>
      </x:c>
      <x:c r="D662" s="21" t="n">
        <x:v>78.769230769231</x:v>
      </x:c>
      <x:c r="E662" s="21" t="n">
        <x:v>87.55859375</x:v>
      </x:c>
      <x:c r="F662" s="17" t="n">
        <x:v>1.68563884487073</x:v>
      </x:c>
      <x:c r="G662" s="18" t="n">
        <x:f aca="0"/>
        <x:v>1.5004</x:v>
      </x:c>
      <x:c r="H662" s="18" t="n">
        <x:f aca="0"/>
        <x:v>2.3625185185</x:v>
      </x:c>
      <x:c r="I662" s="18" t="n">
        <x:f aca="0"/>
        <x:v>2389.46</x:v>
      </x:c>
      <x:c r="J662" s="18" t="n">
        <x:f aca="0"/>
        <x:v>6.4970784633</x:v>
      </x:c>
      <x:c r="K662" s="18" t="n">
        <x:f aca="0"/>
        <x:v>2.4453558341</x:v>
      </x:c>
      <x:c r="L662" s="22" t="n">
        <x:v>0.18654092071611</x:v>
      </x:c>
      <x:c r="M662" s="22" t="n">
        <x:v>0.1727043697333</x:v>
      </x:c>
      <x:c r="N662" s="22" t="n">
        <x:v>0.45662592858855</x:v>
      </x:c>
      <x:c r="O662" s="22" t="n">
        <x:v>0.56411759783506</x:v>
      </x:c>
      <x:c r="P662" s="23" t="n">
        <x:v>0.1642187499158</x:v>
      </x:c>
      <x:c r="Q662" s="23" t="n">
        <x:v>0.1642187499158</x:v>
      </x:c>
      <x:c r="R662" s="22" t="n">
        <x:v>0.23781991327268</x:v>
      </x:c>
      <x:c r="S662" s="22" t="n">
        <x:v>0.23781991327268</x:v>
      </x:c>
      <x:c r="T662" s="20" t="n">
        <x:v>1.264472593765415</x:v>
      </x:c>
      <x:c r="U662" s="18" t="n">
        <x:f aca="0"/>
        <x:v>1.5666</x:v>
      </x:c>
      <x:c r="V662" s="18" t="n">
        <x:f aca="0"/>
        <x:v>1.3834</x:v>
      </x:c>
      <x:c r="W662" s="76" t="n">
        <x:f>'2080回测'!$O$13*G662/$G$4+'2080回测'!$O$14*H662/$H$4+'2080回测'!$O$15*I662/$I$4+'2080回测'!$O$16*J662/$J$4+'2080回测'!$O$17*K662/$K$4</x:f>
        <x:v>1.2521580615986</x:v>
      </x:c>
    </x:row>
    <x:row r="663" ht="13.800000190734863" hidden="0">
      <x:c r="A663" s="15" t="n">
        <x:v>44824</x:v>
      </x:c>
      <x:c r="B663" s="21" t="n">
        <x:v>63.842848373235</x:v>
      </x:c>
      <x:c r="C663" s="21" t="n">
        <x:v>45.289443813848</x:v>
      </x:c>
      <x:c r="D663" s="21" t="n">
        <x:v>78.692307692308</x:v>
      </x:c>
      <x:c r="E663" s="21" t="n">
        <x:v>92.265625</x:v>
      </x:c>
      <x:c r="F663" s="17" t="n">
        <x:v>1.70022556219848</x:v>
      </x:c>
      <x:c r="G663" s="18" t="n">
        <x:f aca="0"/>
        <x:v>1.4934</x:v>
      </x:c>
      <x:c r="H663" s="18" t="n">
        <x:f aca="0"/>
        <x:v>2.3647111111</x:v>
      </x:c>
      <x:c r="I663" s="18" t="n">
        <x:f aca="0"/>
        <x:v>2389.06</x:v>
      </x:c>
      <x:c r="J663" s="18" t="n">
        <x:f aca="0"/>
        <x:v>6.5095488635</x:v>
      </x:c>
      <x:c r="K663" s="18" t="n">
        <x:f aca="0"/>
        <x:v>2.4423269045</x:v>
      </x:c>
      <x:c r="L663" s="22" t="n">
        <x:v>0.18646099744246</x:v>
      </x:c>
      <x:c r="M663" s="22" t="n">
        <x:v>0.17279124315872</x:v>
      </x:c>
      <x:c r="N663" s="22" t="n">
        <x:v>0.45099448837767</x:v>
      </x:c>
      <x:c r="O663" s="22" t="n">
        <x:v>0.56093475171957</x:v>
      </x:c>
      <x:c r="P663" s="23" t="n">
        <x:v>0.14958926954448</x:v>
      </x:c>
      <x:c r="Q663" s="23" t="n">
        <x:v>0.14958926954448</x:v>
      </x:c>
      <x:c r="R663" s="22" t="n">
        <x:v>0.22271036516797</x:v>
      </x:c>
      <x:c r="S663" s="22" t="n">
        <x:v>0.22271036516797</x:v>
      </x:c>
      <x:c r="T663" s="20" t="n">
        <x:v>1.2790289716175025</x:v>
      </x:c>
      <x:c r="U663" s="18" t="n">
        <x:f aca="0"/>
        <x:v>1.5672</x:v>
      </x:c>
      <x:c r="V663" s="18" t="n">
        <x:f aca="0"/>
        <x:v>1.3879</x:v>
      </x:c>
      <x:c r="W663" s="76" t="n">
        <x:f>'2080回测'!$O$13*G663/$G$4+'2080回测'!$O$14*H663/$H$4+'2080回测'!$O$15*I663/$I$4+'2080回测'!$O$16*J663/$J$4+'2080回测'!$O$17*K663/$K$4</x:f>
        <x:v>1.250591661108468</x:v>
      </x:c>
    </x:row>
    <x:row r="664" ht="13.800000190734863" hidden="0">
      <x:c r="A664" s="15" t="n">
        <x:v>44825</x:v>
      </x:c>
      <x:c r="B664" s="21" t="n">
        <x:v>62.369551872314</x:v>
      </x:c>
      <x:c r="C664" s="21" t="n">
        <x:v>42.849035187287</x:v>
      </x:c>
      <x:c r="D664" s="21" t="n">
        <x:v>77.307692307692</x:v>
      </x:c>
      <x:c r="E664" s="21" t="n">
        <x:v>91.376953125</x:v>
      </x:c>
      <x:c r="F664" s="17" t="n">
        <x:v>1.68475808123073</x:v>
      </x:c>
      <x:c r="G664" s="18" t="n">
        <x:f aca="0"/>
        <x:v>1.5049</x:v>
      </x:c>
      <x:c r="H664" s="18" t="n">
        <x:f aca="0"/>
        <x:v>2.3822518519</x:v>
      </x:c>
      <x:c r="I664" s="18" t="n">
        <x:f aca="0"/>
        <x:v>2359.43</x:v>
      </x:c>
      <x:c r="J664" s="18" t="n">
        <x:f aca="0"/>
        <x:v>6.5344896637</x:v>
      </x:c>
      <x:c r="K664" s="18" t="n">
        <x:f aca="0"/>
        <x:v>2.4382883317</x:v>
      </x:c>
      <x:c r="L664" s="22" t="n">
        <x:v>0.18686061381074</x:v>
      </x:c>
      <x:c r="M664" s="22" t="n">
        <x:v>0.17843801581096</x:v>
      </x:c>
      <x:c r="N664" s="22" t="n">
        <x:v>0.46321591181404</x:v>
      </x:c>
      <x:c r="O664" s="22" t="n">
        <x:v>0.57936175567202</x:v>
      </x:c>
      <x:c r="P664" s="23" t="n">
        <x:v>0.16437809871075</x:v>
      </x:c>
      <x:c r="Q664" s="23" t="n">
        <x:v>0.16437809871075</x:v>
      </x:c>
      <x:c r="R664" s="22" t="n">
        <x:v>0.24779963920538</x:v>
      </x:c>
      <x:c r="S664" s="22" t="n">
        <x:v>0.24779963920538</x:v>
      </x:c>
      <x:c r="T664" s="20" t="n">
        <x:v>1.2796631458620913</x:v>
      </x:c>
      <x:c r="U664" s="18" t="n">
        <x:f aca="0"/>
        <x:v>1.5677</x:v>
      </x:c>
      <x:c r="V664" s="18" t="n">
        <x:f aca="0"/>
        <x:v>1.3917</x:v>
      </x:c>
      <x:c r="W664" s="76" t="n">
        <x:f>'2080回测'!$O$13*G664/$G$4+'2080回测'!$O$14*H664/$H$4+'2080回测'!$O$15*I664/$I$4+'2080回测'!$O$16*J664/$J$4+'2080回测'!$O$17*K664/$K$4</x:f>
        <x:v>1.2548588837251629</x:v>
      </x:c>
    </x:row>
    <x:row r="665" ht="13.800000190734863" hidden="0">
      <x:c r="A665" s="15" t="n">
        <x:v>44826</x:v>
      </x:c>
      <x:c r="B665" s="21" t="n">
        <x:v>63.16758747698</x:v>
      </x:c>
      <x:c r="C665" s="21" t="n">
        <x:v>44.324631101022</x:v>
      </x:c>
      <x:c r="D665" s="21" t="n">
        <x:v>76.076923076923</x:v>
      </x:c>
      <x:c r="E665" s="21" t="n">
        <x:v>89.794921875</x:v>
      </x:c>
      <x:c r="F665" s="17" t="n">
        <x:v>1.68341015882481</x:v>
      </x:c>
      <x:c r="G665" s="18" t="n">
        <x:f aca="0"/>
        <x:v>1.499</x:v>
      </x:c>
      <x:c r="H665" s="18" t="n">
        <x:f aca="0"/>
        <x:v>2.3800592593</x:v>
      </x:c>
      <x:c r="I665" s="18" t="n">
        <x:f aca="0"/>
        <x:v>2349.39</x:v>
      </x:c>
      <x:c r="J665" s="18" t="n">
        <x:f aca="0"/>
        <x:v>6.4970784633</x:v>
      </x:c>
      <x:c r="K665" s="18" t="n">
        <x:f aca="0"/>
        <x:v>2.4312208293</x:v>
      </x:c>
      <x:c r="L665" s="22" t="n">
        <x:v>0.1809462915601</x:v>
      </x:c>
      <x:c r="M665" s="22" t="n">
        <x:v>0.17096690122492</x:v>
      </x:c>
      <x:c r="N665" s="22" t="n">
        <x:v>0.47172298106878</x:v>
      </x:c>
      <x:c r="O665" s="22" t="n">
        <x:v>0.58296339729857</x:v>
      </x:c>
      <x:c r="P665" s="23" t="n">
        <x:v>0.16410344612651</x:v>
      </x:c>
      <x:c r="Q665" s="23" t="n">
        <x:v>0.16410344612651</x:v>
      </x:c>
      <x:c r="R665" s="22" t="n">
        <x:v>0.25124935174567</x:v>
      </x:c>
      <x:c r="S665" s="22" t="n">
        <x:v>0.25124935174567</x:v>
      </x:c>
      <x:c r="T665" s="20" t="n">
        <x:v>1.2766707201931224</x:v>
      </x:c>
      <x:c r="U665" s="18" t="n">
        <x:f aca="0"/>
        <x:v>1.5678</x:v>
      </x:c>
      <x:c r="V665" s="18" t="n">
        <x:f aca="0"/>
        <x:v>1.3883</x:v>
      </x:c>
      <x:c r="W665" s="76" t="n">
        <x:f>'2080回测'!$O$13*G665/$G$4+'2080回测'!$O$14*H665/$H$4+'2080回测'!$O$15*I665/$I$4+'2080回测'!$O$16*J665/$J$4+'2080回测'!$O$17*K665/$K$4</x:f>
        <x:v>1.250965261118541</x:v>
      </x:c>
    </x:row>
    <x:row r="666" ht="13.800000190734863" hidden="0">
      <x:c r="A666" s="15" t="n">
        <x:v>44827</x:v>
      </x:c>
      <x:c r="B666" s="21" t="n">
        <x:v>60.773480662983</x:v>
      </x:c>
      <x:c r="C666" s="21" t="n">
        <x:v>41.089670828604</x:v>
      </x:c>
      <x:c r="D666" s="21" t="n">
        <x:v>71.307692307692</x:v>
      </x:c>
      <x:c r="E666" s="21" t="n">
        <x:v>85.3125</x:v>
      </x:c>
      <x:c r="F666" s="17" t="n">
        <x:v>1.6462083594982</x:v>
      </x:c>
      <x:c r="G666" s="18" t="n">
        <x:f aca="0"/>
        <x:v>1.4868</x:v>
      </x:c>
      <x:c r="H666" s="18" t="n">
        <x:f aca="0"/>
        <x:v>2.3559407407</x:v>
      </x:c>
      <x:c r="I666" s="18" t="n">
        <x:f aca="0"/>
        <x:v>2339.53</x:v>
      </x:c>
      <x:c r="J666" s="18" t="n">
        <x:f aca="0"/>
        <x:v>6.4534320629</x:v>
      </x:c>
      <x:c r="K666" s="18" t="n">
        <x:f aca="0"/>
        <x:v>2.4100183221</x:v>
      </x:c>
      <x:c r="L666" s="22" t="n">
        <x:v>0.1738331202046</x:v>
      </x:c>
      <x:c r="M666" s="22" t="n">
        <x:v>0.16419077404222</x:v>
      </x:c>
      <x:c r="N666" s="22" t="n">
        <x:v>0.46633117661155</x:v>
      </x:c>
      <x:c r="O666" s="22" t="n">
        <x:v>0.58187452889267</x:v>
      </x:c>
      <x:c r="P666" s="23" t="n">
        <x:v>0.16530201994491</x:v>
      </x:c>
      <x:c r="Q666" s="23" t="n">
        <x:v>0.16530201994491</x:v>
      </x:c>
      <x:c r="R666" s="22" t="n">
        <x:v>0.24826606095206</x:v>
      </x:c>
      <x:c r="S666" s="22" t="n">
        <x:v>0.24826606095206</x:v>
      </x:c>
      <x:c r="T666" s="20" t="n">
        <x:v>1.2568759904236675</x:v>
      </x:c>
      <x:c r="U666" s="18" t="n">
        <x:f aca="0"/>
        <x:v>1.5674</x:v>
      </x:c>
      <x:c r="V666" s="18" t="n">
        <x:f aca="0"/>
        <x:v>1.3961</x:v>
      </x:c>
      <x:c r="W666" s="76" t="n">
        <x:f>'2080回测'!$O$13*G666/$G$4+'2080回测'!$O$14*H666/$H$4+'2080回测'!$O$15*I666/$I$4+'2080回测'!$O$16*J666/$J$4+'2080回测'!$O$17*K666/$K$4</x:f>
        <x:v>1.2407167368805174</x:v>
      </x:c>
    </x:row>
    <x:row r="667" ht="13.800000190734863" hidden="0">
      <x:c r="A667" s="15" t="n">
        <x:v>44830</x:v>
      </x:c>
      <x:c r="B667" s="21" t="n">
        <x:v>61.571516267649</x:v>
      </x:c>
      <x:c r="C667" s="21" t="n">
        <x:v>42.451759364359</x:v>
      </x:c>
      <x:c r="D667" s="21" t="n">
        <x:v>68.615384615385</x:v>
      </x:c>
      <x:c r="E667" s="21" t="n">
        <x:v>87.12890625</x:v>
      </x:c>
      <x:c r="F667" s="17" t="n">
        <x:v>1.64941891624348</x:v>
      </x:c>
      <x:c r="G667" s="18" t="n">
        <x:f aca="0"/>
        <x:v>1.4618</x:v>
      </x:c>
      <x:c r="H667" s="18" t="n">
        <x:f aca="0"/>
        <x:v>2.3153777778</x:v>
      </x:c>
      <x:c r="I667" s="18" t="n">
        <x:f aca="0"/>
        <x:v>2280.01</x:v>
      </x:c>
      <x:c r="J667" s="18" t="n">
        <x:f aca="0"/>
        <x:v>6.359904062</x:v>
      </x:c>
      <x:c r="K667" s="18" t="n">
        <x:f aca="0"/>
        <x:v>2.3938640309</x:v>
      </x:c>
      <x:c r="L667" s="22" t="n">
        <x:v>0.16823849104859</x:v>
      </x:c>
      <x:c r="M667" s="22" t="n">
        <x:v>0.15645903917991</x:v>
      </x:c>
      <x:c r="N667" s="22" t="n">
        <x:v>0.44943685597891</x:v>
      </x:c>
      <x:c r="O667" s="22" t="n">
        <x:v>0.56068347441293</x:v>
      </x:c>
      <x:c r="P667" s="23" t="n">
        <x:v>0.14310145098835</x:v>
      </x:c>
      <x:c r="Q667" s="23" t="n">
        <x:v>0.14310145098835</x:v>
      </x:c>
      <x:c r="R667" s="22" t="n">
        <x:v>0.21699358039615</x:v>
      </x:c>
      <x:c r="S667" s="22" t="n">
        <x:v>0.21699358039615</x:v>
      </x:c>
      <x:c r="T667" s="20" t="n">
        <x:v>1.2423637968488712</x:v>
      </x:c>
      <x:c r="U667" s="18" t="n">
        <x:f aca="0"/>
        <x:v>1.5663</x:v>
      </x:c>
      <x:c r="V667" s="18" t="n">
        <x:f aca="0"/>
        <x:v>1.3883</x:v>
      </x:c>
      <x:c r="W667" s="76" t="n">
        <x:f>'2080回测'!$O$13*G667/$G$4+'2080回测'!$O$14*H667/$H$4+'2080回测'!$O$15*I667/$I$4+'2080回测'!$O$16*J667/$J$4+'2080回测'!$O$17*K667/$K$4</x:f>
        <x:v>1.2204169425014573</x:v>
      </x:c>
    </x:row>
    <x:row r="668" ht="13.800000190734863" hidden="0">
      <x:c r="A668" s="15" t="n">
        <x:v>44831</x:v>
      </x:c>
      <x:c r="B668" s="21" t="n">
        <x:v>63.720073664825</x:v>
      </x:c>
      <x:c r="C668" s="21" t="n">
        <x:v>45.516458569807</x:v>
      </x:c>
      <x:c r="D668" s="21" t="n">
        <x:v>72.230769230769</x:v>
      </x:c>
      <x:c r="E668" s="21" t="n">
        <x:v>86.54296875</x:v>
      </x:c>
      <x:c r="F668" s="17" t="n">
        <x:v>1.6700256755385</x:v>
      </x:c>
      <x:c r="G668" s="18" t="n">
        <x:f aca="0"/>
        <x:v>1.4769</x:v>
      </x:c>
      <x:c r="H668" s="18" t="n">
        <x:f aca="0"/>
        <x:v>2.3416888889</x:v>
      </x:c>
      <x:c r="I668" s="18" t="n">
        <x:f aca="0"/>
        <x:v>2281.08</x:v>
      </x:c>
      <x:c r="J668" s="18" t="n">
        <x:f aca="0"/>
        <x:v>6.4409616628</x:v>
      </x:c>
      <x:c r="K668" s="18" t="n">
        <x:f aca="0"/>
        <x:v>2.4261726133</x:v>
      </x:c>
      <x:c r="L668" s="22" t="n">
        <x:v>0.16304347826087</x:v>
      </x:c>
      <x:c r="M668" s="22" t="n">
        <x:v>0.15298410216315</x:v>
      </x:c>
      <x:c r="N668" s="22" t="n">
        <x:v>0.42667145938174</x:v>
      </x:c>
      <x:c r="O668" s="22" t="n">
        <x:v>0.54401541176123</x:v>
      </x:c>
      <x:c r="P668" s="23" t="n">
        <x:v>0.12871479296063</x:v>
      </x:c>
      <x:c r="Q668" s="23" t="n">
        <x:v>0.12871479296063</x:v>
      </x:c>
      <x:c r="R668" s="22" t="n">
        <x:v>0.19738316865136</x:v>
      </x:c>
      <x:c r="S668" s="22" t="n">
        <x:v>0.19738316865136</x:v>
      </x:c>
      <x:c r="T668" s="20" t="n">
        <x:v>1.2648879833075837</x:v>
      </x:c>
      <x:c r="U668" s="18" t="n">
        <x:f aca="0"/>
        <x:v>1.5662</x:v>
      </x:c>
      <x:c r="V668" s="18" t="n">
        <x:f aca="0"/>
        <x:v>1.3888</x:v>
      </x:c>
      <x:c r="W668" s="76" t="n">
        <x:f>'2080回测'!$O$13*G668/$G$4+'2080回测'!$O$14*H668/$H$4+'2080回测'!$O$15*I668/$I$4+'2080回测'!$O$16*J668/$J$4+'2080回测'!$O$17*K668/$K$4</x:f>
        <x:v>1.2327908989199052</x:v>
      </x:c>
    </x:row>
    <x:row r="669" ht="13.800000190734863" hidden="0">
      <x:c r="A669" s="15" t="n">
        <x:v>44832</x:v>
      </x:c>
      <x:c r="B669" s="21" t="n">
        <x:v>60.098219766728</x:v>
      </x:c>
      <x:c r="C669" s="21" t="n">
        <x:v>41.657207718502</x:v>
      </x:c>
      <x:c r="D669" s="21" t="n">
        <x:v>68</x:v>
      </x:c>
      <x:c r="E669" s="21" t="n">
        <x:v>79.47265625</x:v>
      </x:c>
      <x:c r="F669" s="17" t="n">
        <x:v>1.62307020933808</x:v>
      </x:c>
      <x:c r="G669" s="18" t="n">
        <x:f aca="0"/>
        <x:v>1.4645</x:v>
      </x:c>
      <x:c r="H669" s="18" t="n">
        <x:f aca="0"/>
        <x:v>2.3142814815</x:v>
      </x:c>
      <x:c r="I669" s="18" t="n">
        <x:f aca="0"/>
        <x:v>2220.25</x:v>
      </x:c>
      <x:c r="J669" s="18" t="n">
        <x:f aca="0"/>
        <x:v>6.3848448622</x:v>
      </x:c>
      <x:c r="K669" s="18" t="n">
        <x:f aca="0"/>
        <x:v>2.3898254581</x:v>
      </x:c>
      <x:c r="L669" s="22" t="n">
        <x:v>0.17886828644501</x:v>
      </x:c>
      <x:c r="M669" s="22" t="n">
        <x:v>0.16740509078273</x:v>
      </x:c>
      <x:c r="N669" s="22" t="n">
        <x:v>0.44979630960939</x:v>
      </x:c>
      <x:c r="O669" s="22" t="n">
        <x:v>0.56654661203066</x:v>
      </x:c>
      <x:c r="P669" s="23" t="n">
        <x:v>0.15138099594524</x:v>
      </x:c>
      <x:c r="Q669" s="23" t="n">
        <x:v>0.15138099594524</x:v>
      </x:c>
      <x:c r="R669" s="22" t="n">
        <x:v>0.2268627878512</x:v>
      </x:c>
      <x:c r="S669" s="22" t="n">
        <x:v>0.2268627878512</x:v>
      </x:c>
      <x:c r="T669" s="20" t="n">
        <x:v>1.2317971477674412</x:v>
      </x:c>
      <x:c r="U669" s="18" t="n">
        <x:f aca="0"/>
        <x:v>1.5652</x:v>
      </x:c>
      <x:c r="V669" s="18" t="n">
        <x:f aca="0"/>
        <x:v>1.3885</x:v>
      </x:c>
      <x:c r="W669" s="76" t="n">
        <x:f>'2080回测'!$O$13*G669/$G$4+'2080回测'!$O$14*H669/$H$4+'2080回测'!$O$15*I669/$I$4+'2080回测'!$O$16*J669/$J$4+'2080回测'!$O$17*K669/$K$4</x:f>
        <x:v>1.2173176353419972</x:v>
      </x:c>
    </x:row>
    <x:row r="670" ht="13.800000190734863" hidden="0">
      <x:c r="A670" s="15" t="n">
        <x:v>44833</x:v>
      </x:c>
      <x:c r="B670" s="21" t="n">
        <x:v>61.264579496624</x:v>
      </x:c>
      <x:c r="C670" s="21" t="n">
        <x:v>43.019296254257</x:v>
      </x:c>
      <x:c r="D670" s="21" t="n">
        <x:v>67.923076923077</x:v>
      </x:c>
      <x:c r="E670" s="21" t="n">
        <x:v>81.25</x:v>
      </x:c>
      <x:c r="F670" s="17" t="n">
        <x:v>1.6336423816849</x:v>
      </x:c>
      <x:c r="G670" s="18" t="n">
        <x:f aca="0"/>
        <x:v>1.4534</x:v>
      </x:c>
      <x:c r="H670" s="18" t="n">
        <x:f aca="0"/>
        <x:v>2.3033185185</x:v>
      </x:c>
      <x:c r="I670" s="18" t="n">
        <x:f aca="0"/>
        <x:v>2177.69</x:v>
      </x:c>
      <x:c r="J670" s="18" t="n">
        <x:f aca="0"/>
        <x:v>6.3411984618</x:v>
      </x:c>
      <x:c r="K670" s="18" t="n">
        <x:f aca="0"/>
        <x:v>2.3979026037</x:v>
      </x:c>
      <x:c r="L670" s="22" t="n">
        <x:v>0.15704923273657</x:v>
      </x:c>
      <x:c r="M670" s="22" t="n">
        <x:v>0.14794544348884</x:v>
      </x:c>
      <x:c r="N670" s="22" t="n">
        <x:v>0.4150491253295</x:v>
      </x:c>
      <x:c r="O670" s="22" t="n">
        <x:v>0.52868749482206</x:v>
      </x:c>
      <x:c r="P670" s="23" t="n">
        <x:v>0.11569467973335</x:v>
      </x:c>
      <x:c r="Q670" s="23" t="n">
        <x:v>0.11569467973335</x:v>
      </x:c>
      <x:c r="R670" s="22" t="n">
        <x:v>0.18712826314793</x:v>
      </x:c>
      <x:c r="S670" s="22" t="n">
        <x:v>0.18712826314793</x:v>
      </x:c>
      <x:c r="T670" s="20" t="n">
        <x:v>1.2333630370358901</x:v>
      </x:c>
      <x:c r="U670" s="18" t="n">
        <x:f aca="0"/>
        <x:v>1.5645</x:v>
      </x:c>
      <x:c r="V670" s="18" t="n">
        <x:f aca="0"/>
        <x:v>1.3997</x:v>
      </x:c>
      <x:c r="W670" s="76" t="n">
        <x:f>'2080回测'!$O$13*G670/$G$4+'2080回测'!$O$14*H670/$H$4+'2080回测'!$O$15*I670/$I$4+'2080回测'!$O$16*J670/$J$4+'2080回测'!$O$17*K670/$K$4</x:f>
        <x:v>1.209414506603465</x:v>
      </x:c>
    </x:row>
    <x:row r="671" ht="13.800000190734863" hidden="0">
      <x:c r="A671" s="15" t="n">
        <x:v>44834</x:v>
      </x:c>
      <x:c r="B671" s="21" t="n">
        <x:v>57.151626764886</x:v>
      </x:c>
      <x:c r="C671" s="21" t="n">
        <x:v>38.933030646992</x:v>
      </x:c>
      <x:c r="D671" s="21" t="n">
        <x:v>66.307692307692</x:v>
      </x:c>
      <x:c r="E671" s="21" t="n">
        <x:v>74.970703125</x:v>
      </x:c>
      <x:c r="F671" s="17" t="n">
        <x:v>1.59340763211143</x:v>
      </x:c>
      <x:c r="G671" s="18" t="n">
        <x:f aca="0"/>
        <x:v>1.4591</x:v>
      </x:c>
      <x:c r="H671" s="18" t="n">
        <x:f aca="0"/>
        <x:v>2.3164740741</x:v>
      </x:c>
      <x:c r="I671" s="18" t="n">
        <x:f aca="0"/>
        <x:v>2204.6</x:v>
      </x:c>
      <x:c r="J671" s="18" t="n">
        <x:f aca="0"/>
        <x:v>6.3287280617</x:v>
      </x:c>
      <x:c r="K671" s="18" t="n">
        <x:f aca="0"/>
        <x:v>2.3979026037</x:v>
      </x:c>
      <x:c r="L671" s="22" t="n">
        <x:v>0.15824808184143</x:v>
      </x:c>
      <x:c r="M671" s="22" t="n">
        <x:v>0.15089913995309</x:v>
      </x:c>
      <x:c r="N671" s="22" t="n">
        <x:v>0.41840402588066</x:v>
      </x:c>
      <x:c r="O671" s="22" t="n">
        <x:v>0.53982745626488</x:v>
      </x:c>
      <x:c r="P671" s="23" t="n">
        <x:v>0.11886866846308</x:v>
      </x:c>
      <x:c r="Q671" s="23" t="n">
        <x:v>0.11886866846308</x:v>
      </x:c>
      <x:c r="R671" s="22" t="n">
        <x:v>0.18089412771045</x:v>
      </x:c>
      <x:c r="S671" s="22" t="n">
        <x:v>0.18089412771045</x:v>
      </x:c>
      <x:c r="T671" s="20" t="n">
        <x:v>1.2186544191816764</x:v>
      </x:c>
      <x:c r="U671" s="18" t="n">
        <x:f aca="0"/>
        <x:v>1.5635</x:v>
      </x:c>
      <x:c r="V671" s="18" t="n">
        <x:f aca="0"/>
        <x:v>1.4032</x:v>
      </x:c>
      <x:c r="W671" s="76" t="n">
        <x:f>'2080回测'!$O$13*G671/$G$4+'2080回测'!$O$14*H671/$H$4+'2080回测'!$O$15*I671/$I$4+'2080回测'!$O$16*J671/$J$4+'2080回测'!$O$17*K671/$K$4</x:f>
        <x:v>1.2145864700956477</x:v>
      </x:c>
    </x:row>
    <x:row r="672" ht="13.800000190734863" hidden="0">
      <x:c r="A672" s="15" t="n">
        <x:v>44844</x:v>
      </x:c>
      <x:c r="B672" s="21" t="n">
        <x:v>52.117863720074</x:v>
      </x:c>
      <x:c r="C672" s="21" t="n">
        <x:v>32.292849035187</x:v>
      </x:c>
      <x:c r="D672" s="21" t="n">
        <x:v>70.769230769231</x:v>
      </x:c>
      <x:c r="E672" s="21" t="n">
        <x:v>66.396484375</x:v>
      </x:c>
      <x:c r="F672" s="17" t="n">
        <x:v>1.55394106974873</x:v>
      </x:c>
      <x:c r="G672" s="18" t="n">
        <x:f aca="0"/>
        <x:v>1.4648</x:v>
      </x:c>
      <x:c r="H672" s="18" t="n">
        <x:f aca="0"/>
        <x:v>2.3098962963</x:v>
      </x:c>
      <x:c r="I672" s="18" t="n">
        <x:f aca="0"/>
        <x:v>2194.3</x:v>
      </x:c>
      <x:c r="J672" s="18" t="n">
        <x:f aca="0"/>
        <x:v>6.2913168613</x:v>
      </x:c>
      <x:c r="K672" s="18" t="n">
        <x:f aca="0"/>
        <x:v>2.3857868852</x:v>
      </x:c>
      <x:c r="L672" s="22" t="n">
        <x:v>0.15217391304348</x:v>
      </x:c>
      <x:c r="M672" s="22" t="n">
        <x:v>0.13995308835027</x:v>
      </x:c>
      <x:c r="N672" s="22" t="n">
        <x:v>0.40570333093698</x:v>
      </x:c>
      <x:c r="O672" s="22" t="n">
        <x:v>0.5236619483036</x:v>
      </x:c>
      <x:c r="P672" s="23" t="n">
        <x:v>0.10020254954479</x:v>
      </x:c>
      <x:c r="Q672" s="23" t="n">
        <x:v>0.10020254954479</x:v>
      </x:c>
      <x:c r="R672" s="22" t="n">
        <x:v>0.16366898686475</x:v>
      </x:c>
      <x:c r="S672" s="22" t="n">
        <x:v>0.16366898686475</x:v>
      </x:c>
      <x:c r="T672" s="20" t="n">
        <x:v>1.1974634072759733</x:v>
      </x:c>
      <x:c r="U672" s="18" t="n">
        <x:f aca="0"/>
        <x:v>1.5659</x:v>
      </x:c>
      <x:c r="V672" s="18" t="n">
        <x:f aca="0"/>
        <x:v>1.4127</x:v>
      </x:c>
      <x:c r="W672" s="76" t="n">
        <x:f>'2080回测'!$O$13*G672/$G$4+'2080回测'!$O$14*H672/$H$4+'2080回测'!$O$15*I672/$I$4+'2080回测'!$O$16*J672/$J$4+'2080回测'!$O$17*K672/$K$4</x:f>
        <x:v>1.212817913762632</x:v>
      </x:c>
    </x:row>
    <x:row r="673" ht="13.800000190734863" hidden="0">
      <x:c r="A673" s="15" t="n">
        <x:v>44845</x:v>
      </x:c>
      <x:c r="B673" s="21" t="n">
        <x:v>50.767341927563</x:v>
      </x:c>
      <x:c r="C673" s="21" t="n">
        <x:v>31.782065834279</x:v>
      </x:c>
      <x:c r="D673" s="21" t="n">
        <x:v>74.923076923077</x:v>
      </x:c>
      <x:c r="E673" s="21" t="n">
        <x:v>68.80859375</x:v>
      </x:c>
      <x:c r="F673" s="17" t="n">
        <x:v>1.5657026960873</x:v>
      </x:c>
      <x:c r="G673" s="18" t="n">
        <x:f aca="0"/>
        <x:v>1.4632</x:v>
      </x:c>
      <x:c r="H673" s="18" t="n">
        <x:f aca="0"/>
        <x:v>2.3098962963</x:v>
      </x:c>
      <x:c r="I673" s="18" t="n">
        <x:f aca="0"/>
        <x:v>2170.44</x:v>
      </x:c>
      <x:c r="J673" s="18" t="n">
        <x:f aca="0"/>
        <x:v>6.3100224615</x:v>
      </x:c>
      <x:c r="K673" s="18" t="n">
        <x:f aca="0"/>
        <x:v>2.3807386692</x:v>
      </x:c>
      <x:c r="L673" s="22" t="n">
        <x:v>0.13123401534527</x:v>
      </x:c>
      <x:c r="M673" s="22" t="n">
        <x:v>0.11788723829381</x:v>
      </x:c>
      <x:c r="N673" s="22" t="n">
        <x:v>0.38797028516655</x:v>
      </x:c>
      <x:c r="O673" s="22" t="n">
        <x:v>0.50691012654969</x:v>
      </x:c>
      <x:c r="P673" s="23" t="n">
        <x:v>0.074989280645543</x:v>
      </x:c>
      <x:c r="Q673" s="23" t="n">
        <x:v>0.074989280645543</x:v>
      </x:c>
      <x:c r="R673" s="22" t="n">
        <x:v>0.14286351578069</x:v>
      </x:c>
      <x:c r="S673" s="22" t="n">
        <x:v>0.14286351578069</x:v>
      </x:c>
      <x:c r="T673" s="20" t="n">
        <x:v>1.2051086291290698</x:v>
      </x:c>
      <x:c r="U673" s="18" t="n">
        <x:f aca="0"/>
        <x:v>1.5661</x:v>
      </x:c>
      <x:c r="V673" s="18" t="n">
        <x:f aca="0"/>
        <x:v>1.4105</x:v>
      </x:c>
      <x:c r="W673" s="76" t="n">
        <x:f>'2080回测'!$O$13*G673/$G$4+'2080回测'!$O$14*H673/$H$4+'2080回测'!$O$15*I673/$I$4+'2080回测'!$O$16*J673/$J$4+'2080回测'!$O$17*K673/$K$4</x:f>
        <x:v>1.210847189391629</x:v>
      </x:c>
    </x:row>
    <x:row r="674" ht="13.800000190734863" hidden="0">
      <x:c r="A674" s="15" t="n">
        <x:v>44846</x:v>
      </x:c>
      <x:c r="B674" s="21" t="n">
        <x:v>54.63474524248</x:v>
      </x:c>
      <x:c r="C674" s="21" t="n">
        <x:v>36.88989784336</x:v>
      </x:c>
      <x:c r="D674" s="21" t="n">
        <x:v>78</x:v>
      </x:c>
      <x:c r="E674" s="21" t="n">
        <x:v>73.3984375</x:v>
      </x:c>
      <x:c r="F674" s="17" t="n">
        <x:v>1.6073077014646</x:v>
      </x:c>
      <x:c r="G674" s="18" t="n">
        <x:f aca="0"/>
        <x:v>1.48</x:v>
      </x:c>
      <x:c r="H674" s="18" t="n">
        <x:f aca="0"/>
        <x:v>2.3405925926</x:v>
      </x:c>
      <x:c r="I674" s="18" t="n">
        <x:f aca="0"/>
        <x:v>2165.17</x:v>
      </x:c>
      <x:c r="J674" s="18" t="n">
        <x:f aca="0"/>
        <x:v>6.4160208625</x:v>
      </x:c>
      <x:c r="K674" s="18" t="n">
        <x:f aca="0"/>
        <x:v>2.3989122469</x:v>
      </x:c>
      <x:c r="L674" s="22" t="n">
        <x:v>0.12971547314578</x:v>
      </x:c>
      <x:c r="M674" s="22" t="n">
        <x:v>0.12075406133264</x:v>
      </x:c>
      <x:c r="N674" s="22" t="n">
        <x:v>0.39719626168224</x:v>
      </x:c>
      <x:c r="O674" s="22" t="n">
        <x:v>0.51913895639841</x:v>
      </x:c>
      <x:c r="P674" s="23" t="n">
        <x:v>0.080956301139224</x:v>
      </x:c>
      <x:c r="Q674" s="23" t="n">
        <x:v>0.080956301139224</x:v>
      </x:c>
      <x:c r="R674" s="22" t="n">
        <x:v>0.15607583909752</x:v>
      </x:c>
      <x:c r="S674" s="22" t="n">
        <x:v>0.15607583909752</x:v>
      </x:c>
      <x:c r="T674" s="20" t="n">
        <x:v>1.23438418000216</x:v>
      </x:c>
      <x:c r="U674" s="18" t="n">
        <x:f aca="0"/>
        <x:v>1.5665</x:v>
      </x:c>
      <x:c r="V674" s="18" t="n">
        <x:f aca="0"/>
        <x:v>1.4123</x:v>
      </x:c>
      <x:c r="W674" s="76" t="n">
        <x:f>'2080回测'!$O$13*G674/$G$4+'2080回测'!$O$14*H674/$H$4+'2080回测'!$O$15*I674/$I$4+'2080回测'!$O$16*J674/$J$4+'2080回测'!$O$17*K674/$K$4</x:f>
        <x:v>1.2234867806446703</x:v>
      </x:c>
    </x:row>
    <x:row r="675" ht="13.800000190734863" hidden="0">
      <x:c r="A675" s="15" t="n">
        <x:v>44847</x:v>
      </x:c>
      <x:c r="B675" s="21" t="n">
        <x:v>56.967464702271</x:v>
      </x:c>
      <x:c r="C675" s="21" t="n">
        <x:v>38.024971623156</x:v>
      </x:c>
      <x:c r="D675" s="21" t="n">
        <x:v>83.384615384615</x:v>
      </x:c>
      <x:c r="E675" s="21" t="n">
        <x:v>72.32421875</x:v>
      </x:c>
      <x:c r="F675" s="17" t="n">
        <x:v>1.62675317615011</x:v>
      </x:c>
      <x:c r="G675" s="18" t="n">
        <x:f aca="0"/>
        <x:v>1.4674</x:v>
      </x:c>
      <x:c r="H675" s="18" t="n">
        <x:f aca="0"/>
        <x:v>2.3208592593</x:v>
      </x:c>
      <x:c r="I675" s="18" t="n">
        <x:f aca="0"/>
        <x:v>2148.44</x:v>
      </x:c>
      <x:c r="J675" s="18" t="n">
        <x:f aca="0"/>
        <x:v>6.4222560626</x:v>
      </x:c>
      <x:c r="K675" s="18" t="n">
        <x:f aca="0"/>
        <x:v>2.3857868852</x:v>
      </x:c>
      <x:c r="L675" s="22" t="n">
        <x:v>0.14785805626598</x:v>
      </x:c>
      <x:c r="M675" s="22" t="n">
        <x:v>0.13647815133351</x:v>
      </x:c>
      <x:c r="N675" s="22" t="n">
        <x:v>0.42894799904146</x:v>
      </x:c>
      <x:c r="O675" s="22" t="n">
        <x:v>0.55138621329591</x:v>
      </x:c>
      <x:c r="P675" s="23" t="n">
        <x:v>0.11237950269021</x:v>
      </x:c>
      <x:c r="Q675" s="23" t="n">
        <x:v>0.11237950269021</x:v>
      </x:c>
      <x:c r="R675" s="22" t="n">
        <x:v>0.19282200735</x:v>
      </x:c>
      <x:c r="S675" s="22" t="n">
        <x:v>0.19282200735</x:v>
      </x:c>
      <x:c r="T675" s="20" t="n">
        <x:v>1.2382014334586575</x:v>
      </x:c>
      <x:c r="U675" s="18" t="n">
        <x:f aca="0"/>
        <x:v>1.5673</x:v>
      </x:c>
      <x:c r="V675" s="18" t="n">
        <x:f aca="0"/>
        <x:v>1.4133</x:v>
      </x:c>
      <x:c r="W675" s="76" t="n">
        <x:f>'2080回测'!$O$13*G675/$G$4+'2080回测'!$O$14*H675/$H$4+'2080回测'!$O$15*I675/$I$4+'2080回测'!$O$16*J675/$J$4+'2080回测'!$O$17*K675/$K$4</x:f>
        <x:v>1.2149688755345922</x:v>
      </x:c>
    </x:row>
    <x:row r="676" ht="13.800000190734863" hidden="0">
      <x:c r="A676" s="15" t="n">
        <x:v>44848</x:v>
      </x:c>
      <x:c r="B676" s="21" t="n">
        <x:v>58.747697974217</x:v>
      </x:c>
      <x:c r="C676" s="21" t="n">
        <x:v>38.649262202043</x:v>
      </x:c>
      <x:c r="D676" s="21" t="n">
        <x:v>82.846153846154</x:v>
      </x:c>
      <x:c r="E676" s="21" t="n">
        <x:v>76.552734375</x:v>
      </x:c>
      <x:c r="F676" s="17" t="n">
        <x:v>1.64198962099354</x:v>
      </x:c>
      <x:c r="G676" s="18" t="n">
        <x:f aca="0"/>
        <x:v>1.4771</x:v>
      </x:c>
      <x:c r="H676" s="18" t="n">
        <x:f aca="0"/>
        <x:v>2.3449777778</x:v>
      </x:c>
      <x:c r="I676" s="18" t="n">
        <x:f aca="0"/>
        <x:v>2168.78</x:v>
      </x:c>
      <x:c r="J676" s="18" t="n">
        <x:f aca="0"/>
        <x:v>6.5095488635</x:v>
      </x:c>
      <x:c r="K676" s="18" t="n">
        <x:f aca="0"/>
        <x:v>2.4120376085</x:v>
      </x:c>
      <x:c r="L676" s="22" t="n">
        <x:v>0.13690856777494</x:v>
      </x:c>
      <x:c r="M676" s="22" t="n">
        <x:v>0.12761706194075</x:v>
      </x:c>
      <x:c r="N676" s="22" t="n">
        <x:v>0.43421998562185</x:v>
      </x:c>
      <x:c r="O676" s="22" t="n">
        <x:v>0.5523075634974</x:v>
      </x:c>
      <x:c r="P676" s="23" t="n">
        <x:v>0.12307983444682</x:v>
      </x:c>
      <x:c r="Q676" s="23" t="n">
        <x:v>0.12307983444682</x:v>
      </x:c>
      <x:c r="R676" s="22" t="n">
        <x:v>0.20419930997034</x:v>
      </x:c>
      <x:c r="S676" s="22" t="n">
        <x:v>0.20419930997034</x:v>
      </x:c>
      <x:c r="T676" s="20" t="n">
        <x:v>1.2665558239278374</x:v>
      </x:c>
      <x:c r="U676" s="18" t="n">
        <x:f aca="0"/>
        <x:v>1.5688</x:v>
      </x:c>
      <x:c r="V676" s="18" t="n">
        <x:f aca="0"/>
        <x:v>1.4117</x:v>
      </x:c>
      <x:c r="W676" s="76" t="n">
        <x:f>'2080回测'!$O$13*G676/$G$4+'2080回测'!$O$14*H676/$H$4+'2080回测'!$O$15*I676/$I$4+'2080回测'!$O$16*J676/$J$4+'2080回测'!$O$17*K676/$K$4</x:f>
        <x:v>1.2264569424351728</x:v>
      </x:c>
    </x:row>
    <x:row r="677" ht="13.800000190734863" hidden="0">
      <x:c r="A677" s="15" t="n">
        <x:v>44851</x:v>
      </x:c>
      <x:c r="B677" s="21" t="n">
        <x:v>61.203192142419</x:v>
      </x:c>
      <x:c r="C677" s="21" t="n">
        <x:v>40.295119182747</x:v>
      </x:c>
      <x:c r="D677" s="21" t="n">
        <x:v>81.846153846154</x:v>
      </x:c>
      <x:c r="E677" s="21" t="n">
        <x:v>75.4296875</x:v>
      </x:c>
      <x:c r="F677" s="17" t="n">
        <x:v>1.6469353816783</x:v>
      </x:c>
      <x:c r="G677" s="18" t="n">
        <x:f aca="0"/>
        <x:v>1.4719</x:v>
      </x:c>
      <x:c r="H677" s="18" t="n">
        <x:f aca="0"/>
        <x:v>2.3460740741</x:v>
      </x:c>
      <x:c r="I677" s="18" t="n">
        <x:f aca="0"/>
        <x:v>2166.45</x:v>
      </x:c>
      <x:c r="J677" s="18" t="n">
        <x:f aca="0"/>
        <x:v>6.5719008641</x:v>
      </x:c>
      <x:c r="K677" s="18" t="n">
        <x:f aca="0"/>
        <x:v>2.4079990357</x:v>
      </x:c>
      <x:c r="L677" s="22" t="n">
        <x:v>0.16048593350384</x:v>
      </x:c>
      <x:c r="M677" s="22" t="n">
        <x:v>0.15176787420728</x:v>
      </x:c>
      <x:c r="N677" s="22" t="n">
        <x:v>0.47160316319195</x:v>
      </x:c>
      <x:c r="O677" s="22" t="n">
        <x:v>0.58522489328975</x:v>
      </x:c>
      <x:c r="P677" s="23" t="n">
        <x:v>0.15078486152318</x:v>
      </x:c>
      <x:c r="Q677" s="23" t="n">
        <x:v>0.15078486152318</x:v>
      </x:c>
      <x:c r="R677" s="22" t="n">
        <x:v>0.23089750209176</x:v>
      </x:c>
      <x:c r="S677" s="22" t="n">
        <x:v>0.23089750209176</x:v>
      </x:c>
      <x:c r="T677" s="20" t="n">
        <x:v>1.275050965328925</x:v>
      </x:c>
      <x:c r="U677" s="18" t="n">
        <x:f aca="0"/>
        <x:v>1.5693</x:v>
      </x:c>
      <x:c r="V677" s="18" t="n">
        <x:f aca="0"/>
        <x:v>1.4064</x:v>
      </x:c>
      <x:c r="W677" s="76" t="n">
        <x:f>'2080回测'!$O$13*G677/$G$4+'2080回测'!$O$14*H677/$H$4+'2080回测'!$O$15*I677/$I$4+'2080回测'!$O$16*J677/$J$4+'2080回测'!$O$17*K677/$K$4</x:f>
        <x:v>1.2260315987761325</x:v>
      </x:c>
    </x:row>
    <x:row r="678" ht="13.800000190734863" hidden="0">
      <x:c r="A678" s="15" t="n">
        <x:v>44852</x:v>
      </x:c>
      <x:c r="B678" s="21" t="n">
        <x:v>61.510128913444</x:v>
      </x:c>
      <x:c r="C678" s="21" t="n">
        <x:v>41.089670828604</x:v>
      </x:c>
      <x:c r="D678" s="21" t="n">
        <x:v>83</x:v>
      </x:c>
      <x:c r="E678" s="21" t="n">
        <x:v>74.775390625</x:v>
      </x:c>
      <x:c r="F678" s="17" t="n">
        <x:v>1.65093797591762</x:v>
      </x:c>
      <x:c r="G678" s="18" t="n">
        <x:f aca="0"/>
        <x:v>1.4679</x:v>
      </x:c>
      <x:c r="H678" s="18" t="n">
        <x:f aca="0"/>
        <x:v>2.3482666667</x:v>
      </x:c>
      <x:c r="I678" s="18" t="n">
        <x:f aca="0"/>
        <x:v>2195</x:v>
      </x:c>
      <x:c r="J678" s="18" t="n">
        <x:f aca="0"/>
        <x:v>6.6093120644</x:v>
      </x:c>
      <x:c r="K678" s="18" t="n">
        <x:f aca="0"/>
        <x:v>2.4019411765</x:v>
      </x:c>
      <x:c r="L678" s="22" t="n">
        <x:v>0.15960677749361</x:v>
      </x:c>
      <x:c r="M678" s="22" t="n">
        <x:v>0.15020415254974</x:v>
      </x:c>
      <x:c r="N678" s="22" t="n">
        <x:v>0.47723460340283</x:v>
      </x:c>
      <x:c r="O678" s="22" t="n">
        <x:v>0.58623000259344</x:v>
      </x:c>
      <x:c r="P678" s="23" t="n">
        <x:v>0.16263925505741</x:v>
      </x:c>
      <x:c r="Q678" s="23" t="n">
        <x:v>0.16263925505741</x:v>
      </x:c>
      <x:c r="R678" s="22" t="n">
        <x:v>0.25092683823848</x:v>
      </x:c>
      <x:c r="S678" s="22" t="n">
        <x:v>0.25092683823848</x:v>
      </x:c>
      <x:c r="T678" s="20" t="n">
        <x:v>1.2783915936825225</x:v>
      </x:c>
      <x:c r="U678" s="18" t="n">
        <x:f aca="0"/>
        <x:v>1.5695</x:v>
      </x:c>
      <x:c r="V678" s="18" t="n">
        <x:f aca="0"/>
        <x:v>1.406</x:v>
      </x:c>
      <x:c r="W678" s="76" t="n">
        <x:f>'2080回测'!$O$13*G678/$G$4+'2080回测'!$O$14*H678/$H$4+'2080回测'!$O$15*I678/$I$4+'2080回测'!$O$16*J678/$J$4+'2080回测'!$O$17*K678/$K$4</x:f>
        <x:v>1.2274722077832032</x:v>
      </x:c>
    </x:row>
    <x:row r="679" ht="13.800000190734863" hidden="0">
      <x:c r="A679" s="15" t="n">
        <x:v>44853</x:v>
      </x:c>
      <x:c r="B679" s="21" t="n">
        <x:v>61.510128913444</x:v>
      </x:c>
      <x:c r="C679" s="21" t="n">
        <x:v>41.203178206583</x:v>
      </x:c>
      <x:c r="D679" s="21" t="n">
        <x:v>77</x:v>
      </x:c>
      <x:c r="E679" s="21" t="n">
        <x:v>73.623046875</x:v>
      </x:c>
      <x:c r="F679" s="17" t="n">
        <x:v>1.63334088498757</x:v>
      </x:c>
      <x:c r="G679" s="18" t="n">
        <x:f aca="0"/>
        <x:v>1.4615</x:v>
      </x:c>
      <x:c r="H679" s="18" t="n">
        <x:f aca="0"/>
        <x:v>2.3307259259</x:v>
      </x:c>
      <x:c r="I679" s="18" t="n">
        <x:f aca="0"/>
        <x:v>2180.86</x:v>
      </x:c>
      <x:c r="J679" s="18" t="n">
        <x:f aca="0"/>
        <x:v>6.5968416643</x:v>
      </x:c>
      <x:c r="K679" s="18" t="n">
        <x:f aca="0"/>
        <x:v>2.384777242</x:v>
      </x:c>
      <x:c r="L679" s="22" t="n">
        <x:v>0.15704923273657</x:v>
      </x:c>
      <x:c r="M679" s="22" t="n">
        <x:v>0.1495960385718</x:v>
      </x:c>
      <x:c r="N679" s="22" t="n">
        <x:v>0.47783369278696</x:v>
      </x:c>
      <x:c r="O679" s="22" t="n">
        <x:v>0.59008292160379</x:v>
      </x:c>
      <x:c r="P679" s="23" t="n">
        <x:v>0.16911536180942</x:v>
      </x:c>
      <x:c r="Q679" s="23" t="n">
        <x:v>0.16911536180942</x:v>
      </x:c>
      <x:c r="R679" s="22" t="n">
        <x:v>0.25717007007111</x:v>
      </x:c>
      <x:c r="S679" s="22" t="n">
        <x:v>0.25717007007111</x:v>
      </x:c>
      <x:c r="T679" s="20" t="n">
        <x:v>1.2665917221339913</x:v>
      </x:c>
      <x:c r="U679" s="18" t="n">
        <x:f aca="0"/>
        <x:v>1.5699</x:v>
      </x:c>
      <x:c r="V679" s="18" t="n">
        <x:f aca="0"/>
        <x:v>1.4032</x:v>
      </x:c>
      <x:c r="W679" s="76" t="n">
        <x:f>'2080回测'!$O$13*G679/$G$4+'2080回测'!$O$14*H679/$H$4+'2080回测'!$O$15*I679/$I$4+'2080回测'!$O$16*J679/$J$4+'2080回测'!$O$17*K679/$K$4</x:f>
        <x:v>1.2205164567009803</x:v>
      </x:c>
    </x:row>
    <x:row r="680" ht="13.800000190734863" hidden="0">
      <x:c r="A680" s="15" t="n">
        <x:v>44854</x:v>
      </x:c>
      <x:c r="B680" s="21" t="n">
        <x:v>63.965623081645</x:v>
      </x:c>
      <x:c r="C680" s="21" t="n">
        <x:v>42.338251986379</x:v>
      </x:c>
      <x:c r="D680" s="21" t="n">
        <x:v>74.153846153846</x:v>
      </x:c>
      <x:c r="E680" s="21" t="n">
        <x:v>71.689453125</x:v>
      </x:c>
      <x:c r="F680" s="17" t="n">
        <x:v>1.63036793586718</x:v>
      </x:c>
      <x:c r="G680" s="18" t="n">
        <x:f aca="0"/>
        <x:v>1.451</x:v>
      </x:c>
      <x:c r="H680" s="18" t="n">
        <x:f aca="0"/>
        <x:v>2.3098962963</x:v>
      </x:c>
      <x:c r="I680" s="18" t="n">
        <x:f aca="0"/>
        <x:v>2179.01</x:v>
      </x:c>
      <x:c r="J680" s="18" t="n">
        <x:f aca="0"/>
        <x:v>6.5781360641</x:v>
      </x:c>
      <x:c r="K680" s="18" t="n">
        <x:f aca="0"/>
        <x:v>2.3706422372</x:v>
      </x:c>
      <x:c r="L680" s="22" t="n">
        <x:v>0.14290281329923</x:v>
      </x:c>
      <x:c r="M680" s="22" t="n">
        <x:v>0.13222135348797</x:v>
      </x:c>
      <x:c r="N680" s="22" t="n">
        <x:v>0.46561226935059</x:v>
      </x:c>
      <x:c r="O680" s="22" t="n">
        <x:v>0.57492252286904</x:v>
      </x:c>
      <x:c r="P680" s="23" t="n">
        <x:v>0.16060856833434</x:v>
      </x:c>
      <x:c r="Q680" s="23" t="n">
        <x:v>0.16060856833434</x:v>
      </x:c>
      <x:c r="R680" s="22" t="n">
        <x:v>0.24792884069821</x:v>
      </x:c>
      <x:c r="S680" s="22" t="n">
        <x:v>0.24792884069821</x:v>
      </x:c>
      <x:c r="T680" s="20" t="n">
        <x:v>1.2593029830851463</x:v>
      </x:c>
      <x:c r="U680" s="18" t="n">
        <x:f aca="0"/>
        <x:v>1.5695</x:v>
      </x:c>
      <x:c r="V680" s="18" t="n">
        <x:f aca="0"/>
        <x:v>1.398</x:v>
      </x:c>
      <x:c r="W680" s="76" t="n">
        <x:f>'2080回测'!$O$13*G680/$G$4+'2080回测'!$O$14*H680/$H$4+'2080回测'!$O$15*I680/$I$4+'2080回测'!$O$16*J680/$J$4+'2080回测'!$O$17*K680/$K$4</x:f>
        <x:v>1.2127918808246854</x:v>
      </x:c>
    </x:row>
    <x:row r="681" ht="13.800000190734863" hidden="0">
      <x:c r="A681" s="15" t="n">
        <x:v>44855</x:v>
      </x:c>
      <x:c r="B681" s="21" t="n">
        <x:v>64.886433394721</x:v>
      </x:c>
      <x:c r="C681" s="21" t="n">
        <x:v>43.700340522134</x:v>
      </x:c>
      <x:c r="D681" s="21" t="n">
        <x:v>75.846153846154</x:v>
      </x:c>
      <x:c r="E681" s="21" t="n">
        <x:v>68.564453125</x:v>
      </x:c>
      <x:c r="F681" s="17" t="n">
        <x:v>1.63249345222002</x:v>
      </x:c>
      <x:c r="G681" s="18" t="n">
        <x:f aca="0"/>
        <x:v>1.4556</x:v>
      </x:c>
      <x:c r="H681" s="18" t="n">
        <x:f aca="0"/>
        <x:v>2.319762963</x:v>
      </x:c>
      <x:c r="I681" s="18" t="n">
        <x:f aca="0"/>
        <x:v>2191.93</x:v>
      </x:c>
      <x:c r="J681" s="18" t="n">
        <x:f aca="0"/>
        <x:v>6.5906064642</x:v>
      </x:c>
      <x:c r="K681" s="18" t="n">
        <x:f aca="0"/>
        <x:v>2.3615554484</x:v>
      </x:c>
      <x:c r="L681" s="22" t="n">
        <x:v>0.13826726342711</x:v>
      </x:c>
      <x:c r="M681" s="22" t="n">
        <x:v>0.12362088437147</x:v>
      </x:c>
      <x:c r="N681" s="22" t="n">
        <x:v>0.45782410735682</x:v>
      </x:c>
      <x:c r="O681" s="22" t="n">
        <x:v>0.56369880232401</x:v>
      </x:c>
      <x:c r="P681" s="23" t="n">
        <x:v>0.15496067653991</x:v>
      </x:c>
      <x:c r="Q681" s="23" t="n">
        <x:v>0.15496067653991</x:v>
      </x:c>
      <x:c r="R681" s="22" t="n">
        <x:v>0.24054572706097</x:v>
      </x:c>
      <x:c r="S681" s="22" t="n">
        <x:v>0.24054572706097</x:v>
      </x:c>
      <x:c r="T681" s="20" t="n">
        <x:v>1.2589906187456825</x:v>
      </x:c>
      <x:c r="U681" s="18" t="n">
        <x:f aca="0"/>
        <x:v>1.5694</x:v>
      </x:c>
      <x:c r="V681" s="18" t="n">
        <x:f aca="0"/>
        <x:v>1.3991</x:v>
      </x:c>
      <x:c r="W681" s="76" t="n">
        <x:f>'2080回测'!$O$13*G681/$G$4+'2080回测'!$O$14*H681/$H$4+'2080回测'!$O$15*I681/$I$4+'2080回测'!$O$16*J681/$J$4+'2080回测'!$O$17*K681/$K$4</x:f>
        <x:v>1.216089984663481</x:v>
      </x:c>
    </x:row>
    <x:row r="682" ht="13.800000190734863" hidden="0">
      <x:c r="A682" s="15" t="n">
        <x:v>44858</x:v>
      </x:c>
      <x:c r="B682" s="21" t="n">
        <x:v>66.052793124616</x:v>
      </x:c>
      <x:c r="C682" s="21" t="n">
        <x:v>45.119182746879</x:v>
      </x:c>
      <x:c r="D682" s="21" t="n">
        <x:v>68.384615384615</x:v>
      </x:c>
      <x:c r="E682" s="21" t="n">
        <x:v>67.40234375</x:v>
      </x:c>
      <x:c r="F682" s="17" t="n">
        <x:v>1.61739733751527</x:v>
      </x:c>
      <x:c r="G682" s="18" t="n">
        <x:f aca="0"/>
        <x:v>1.4245</x:v>
      </x:c>
      <x:c r="H682" s="18" t="n">
        <x:f aca="0"/>
        <x:v>2.2726222222</x:v>
      </x:c>
      <x:c r="I682" s="18" t="n">
        <x:f aca="0"/>
        <x:v>2088.87</x:v>
      </x:c>
      <x:c r="J682" s="18" t="n">
        <x:f aca="0"/>
        <x:v>6.5344896637</x:v>
      </x:c>
      <x:c r="K682" s="18" t="n">
        <x:f aca="0"/>
        <x:v>2.3262179364</x:v>
      </x:c>
      <x:c r="L682" s="22" t="n">
        <x:v>0.13570971867008</x:v>
      </x:c>
      <x:c r="M682" s="22" t="n">
        <x:v>0.1201459473547</x:v>
      </x:c>
      <x:c r="N682" s="22" t="n">
        <x:v>0.45722501797268</x:v>
      </x:c>
      <x:c r="O682" s="22" t="n">
        <x:v>0.56059971523356</x:v>
      </x:c>
      <x:c r="P682" s="23" t="n">
        <x:v>0.15543153776886</x:v>
      </x:c>
      <x:c r="Q682" s="23" t="n">
        <x:v>0.15543153776886</x:v>
      </x:c>
      <x:c r="R682" s="22" t="n">
        <x:v>0.24369073759836</x:v>
      </x:c>
      <x:c r="S682" s="22" t="n">
        <x:v>0.24369073759836</x:v>
      </x:c>
      <x:c r="T682" s="20" t="n">
        <x:v>1.2425459675302104</x:v>
      </x:c>
      <x:c r="U682" s="18" t="n">
        <x:f aca="0"/>
        <x:v>1.5702</x:v>
      </x:c>
      <x:c r="V682" s="18" t="n">
        <x:f aca="0"/>
        <x:v>1.4144</x:v>
      </x:c>
      <x:c r="W682" s="76" t="n">
        <x:f>'2080回测'!$O$13*G682/$G$4+'2080回测'!$O$14*H682/$H$4+'2080回测'!$O$15*I682/$I$4+'2080回测'!$O$16*J682/$J$4+'2080回测'!$O$17*K682/$K$4</x:f>
        <x:v>1.189627916526122</x:v>
      </x:c>
    </x:row>
    <x:row r="683" ht="13.800000190734863" hidden="0">
      <x:c r="A683" s="15" t="n">
        <x:v>44859</x:v>
      </x:c>
      <x:c r="B683" s="21" t="n">
        <x:v>65.991405770411</x:v>
      </x:c>
      <x:c r="C683" s="21" t="n">
        <x:v>44.77866061294</x:v>
      </x:c>
      <x:c r="D683" s="21" t="n">
        <x:v>66.923076923077</x:v>
      </x:c>
      <x:c r="E683" s="21" t="n">
        <x:v>67.98828125</x:v>
      </x:c>
      <x:c r="F683" s="17" t="n">
        <x:v>1.61420356139107</x:v>
      </x:c>
      <x:c r="G683" s="18" t="n">
        <x:f aca="0"/>
        <x:v>1.417</x:v>
      </x:c>
      <x:c r="H683" s="18" t="n">
        <x:f aca="0"/>
        <x:v>2.2649481481</x:v>
      </x:c>
      <x:c r="I683" s="18" t="n">
        <x:f aca="0"/>
        <x:v>2076.4</x:v>
      </x:c>
      <x:c r="J683" s="18" t="n">
        <x:f aca="0"/>
        <x:v>6.5407248638</x:v>
      </x:c>
      <x:c r="K683" s="18" t="n">
        <x:f aca="0"/>
        <x:v>2.3141022179</x:v>
      </x:c>
      <x:c r="L683" s="22" t="n">
        <x:v>0.11173273657289</x:v>
      </x:c>
      <x:c r="M683" s="22" t="n">
        <x:v>0.093215185474763</x:v>
      </x:c>
      <x:c r="N683" s="22" t="n">
        <x:v>0.43853342918763</x:v>
      </x:c>
      <x:c r="O683" s="22" t="n">
        <x:v>0.54543931657598</x:v>
      </x:c>
      <x:c r="P683" s="23" t="n">
        <x:v>0.14575076167143</x:v>
      </x:c>
      <x:c r="Q683" s="23" t="n">
        <x:v>0.14575076167143</x:v>
      </x:c>
      <x:c r="R683" s="22" t="n">
        <x:v>0.22997277454378</x:v>
      </x:c>
      <x:c r="S683" s="22" t="n">
        <x:v>0.22997277454378</x:v>
      </x:c>
      <x:c r="T683" s="20" t="n">
        <x:v>1.2395697686647051</x:v>
      </x:c>
      <x:c r="U683" s="18" t="n">
        <x:f aca="0"/>
        <x:v>1.5697</x:v>
      </x:c>
      <x:c r="V683" s="18" t="n">
        <x:f aca="0"/>
        <x:v>1.4161</x:v>
      </x:c>
      <x:c r="W683" s="76" t="n">
        <x:f>'2080回测'!$O$13*G683/$G$4+'2080回测'!$O$14*H683/$H$4+'2080回测'!$O$15*I683/$I$4+'2080回测'!$O$16*J683/$J$4+'2080回测'!$O$17*K683/$K$4</x:f>
        <x:v>1.1847918958107129</x:v>
      </x:c>
    </x:row>
    <x:row r="684" ht="13.800000190734863" hidden="0">
      <x:c r="A684" s="15" t="n">
        <x:v>44860</x:v>
      </x:c>
      <x:c r="B684" s="21" t="n">
        <x:v>68.631062001228</x:v>
      </x:c>
      <x:c r="C684" s="21" t="n">
        <x:v>47.843359818388</x:v>
      </x:c>
      <x:c r="D684" s="21" t="n">
        <x:v>67.230769230769</x:v>
      </x:c>
      <x:c r="E684" s="21" t="n">
        <x:v>68.076171875</x:v>
      </x:c>
      <x:c r="F684" s="17" t="n">
        <x:v>1.62945340731346</x:v>
      </x:c>
      <x:c r="G684" s="18" t="n">
        <x:f aca="0"/>
        <x:v>1.4072</x:v>
      </x:c>
      <x:c r="H684" s="18" t="n">
        <x:f aca="0"/>
        <x:v>2.2594666667</x:v>
      </x:c>
      <x:c r="I684" s="18" t="n">
        <x:f aca="0"/>
        <x:v>2076.17</x:v>
      </x:c>
      <x:c r="J684" s="18" t="n">
        <x:f aca="0"/>
        <x:v>6.5968416643</x:v>
      </x:c>
      <x:c r="K684" s="18" t="n">
        <x:f aca="0"/>
        <x:v>2.3211697203</x:v>
      </x:c>
      <x:c r="L684" s="22" t="n">
        <x:v>0.1074168797954</x:v>
      </x:c>
      <x:c r="M684" s="22" t="n">
        <x:v>0.09147771696638</x:v>
      </x:c>
      <x:c r="N684" s="22" t="n">
        <x:v>0.43170381020848</x:v>
      </x:c>
      <x:c r="O684" s="22" t="n">
        <x:v>0.54167015666784</x:v>
      </x:c>
      <x:c r="P684" s="23" t="n">
        <x:v>0.14168146659091</x:v>
      </x:c>
      <x:c r="Q684" s="23" t="n">
        <x:v>0.14168146659091</x:v>
      </x:c>
      <x:c r="R684" s="22" t="n">
        <x:v>0.23046332624886</x:v>
      </x:c>
      <x:c r="S684" s="22" t="n">
        <x:v>0.23046332624886</x:v>
      </x:c>
      <x:c r="T684" s="20" t="n">
        <x:v>1.2593881854352715</x:v>
      </x:c>
      <x:c r="U684" s="18" t="n">
        <x:f aca="0"/>
        <x:v>1.5706</x:v>
      </x:c>
      <x:c r="V684" s="18" t="n">
        <x:f aca="0"/>
        <x:v>1.417</x:v>
      </x:c>
      <x:c r="W684" s="76" t="n">
        <x:f>'2080回测'!$O$13*G684/$G$4+'2080回测'!$O$14*H684/$H$4+'2080回测'!$O$15*I684/$I$4+'2080回测'!$O$16*J684/$J$4+'2080回测'!$O$17*K684/$K$4</x:f>
        <x:v>1.182841844616011</x:v>
      </x:c>
    </x:row>
    <x:row r="685" ht="13.800000190734863" hidden="0">
      <x:c r="A685" s="15" t="n">
        <x:v>44861</x:v>
      </x:c>
      <x:c r="B685" s="21" t="n">
        <x:v>65.745856353591</x:v>
      </x:c>
      <x:c r="C685" s="21" t="n">
        <x:v>45.005675368899</x:v>
      </x:c>
      <x:c r="D685" s="21" t="n">
        <x:v>61.769230769231</x:v>
      </x:c>
      <x:c r="E685" s="21" t="n">
        <x:v>68.896484375</x:v>
      </x:c>
      <x:c r="F685" s="17" t="n">
        <x:v>1.6035431171668</x:v>
      </x:c>
      <x:c r="G685" s="18" t="n">
        <x:f aca="0"/>
        <x:v>1.4135</x:v>
      </x:c>
      <x:c r="H685" s="18" t="n">
        <x:f aca="0"/>
        <x:v>2.2649481481</x:v>
      </x:c>
      <x:c r="I685" s="18" t="n">
        <x:f aca="0"/>
        <x:v>2078.82</x:v>
      </x:c>
      <x:c r="J685" s="18" t="n">
        <x:f aca="0"/>
        <x:v>6.6280176646</x:v>
      </x:c>
      <x:c r="K685" s="18" t="n">
        <x:f aca="0"/>
        <x:v>2.3252082932</x:v>
      </x:c>
      <x:c r="L685" s="22" t="n">
        <x:v>0.11980498721228</x:v>
      </x:c>
      <x:c r="M685" s="22" t="n">
        <x:v>0.098427590999913</x:v>
      </x:c>
      <x:c r="N685" s="22" t="n">
        <x:v>0.45566738557393</x:v>
      </x:c>
      <x:c r="O685" s="22" t="n">
        <x:v>0.56160482461441</x:v>
      </x:c>
      <x:c r="P685" s="23" t="n">
        <x:v>0.16609540485928</x:v>
      </x:c>
      <x:c r="Q685" s="23" t="n">
        <x:v>0.16609540485928</x:v>
      </x:c>
      <x:c r="R685" s="22" t="n">
        <x:v>0.25370494268154</x:v>
      </x:c>
      <x:c r="S685" s="22" t="n">
        <x:v>0.25370494268154</x:v>
      </x:c>
      <x:c r="T685" s="20" t="n">
        <x:v>1.2530476854176253</x:v>
      </x:c>
      <x:c r="U685" s="18" t="n">
        <x:f aca="0"/>
        <x:v>1.5712</x:v>
      </x:c>
      <x:c r="V685" s="18" t="n">
        <x:f aca="0"/>
        <x:v>1.4139</x:v>
      </x:c>
      <x:c r="W685" s="76" t="n">
        <x:f>'2080回测'!$O$13*G685/$G$4+'2080回测'!$O$14*H685/$H$4+'2080回测'!$O$15*I685/$I$4+'2080回测'!$O$16*J685/$J$4+'2080回测'!$O$17*K685/$K$4</x:f>
        <x:v>1.1865486947168784</x:v>
      </x:c>
    </x:row>
    <x:row r="686" ht="13.800000190734863" hidden="0">
      <x:c r="A686" s="15" t="n">
        <x:v>44862</x:v>
      </x:c>
      <x:c r="B686" s="21" t="n">
        <x:v>62.308164518109</x:v>
      </x:c>
      <x:c r="C686" s="21" t="n">
        <x:v>44.324631101022</x:v>
      </x:c>
      <x:c r="D686" s="21" t="n">
        <x:v>56.461538461538</x:v>
      </x:c>
      <x:c r="E686" s="21" t="n">
        <x:v>63.4375</x:v>
      </x:c>
      <x:c r="F686" s="17" t="n">
        <x:v>1.56632958520167</x:v>
      </x:c>
      <x:c r="G686" s="18" t="n">
        <x:f aca="0"/>
        <x:v>1.39</x:v>
      </x:c>
      <x:c r="H686" s="18" t="n">
        <x:f aca="0"/>
        <x:v>2.209037037</x:v>
      </x:c>
      <x:c r="I686" s="18" t="n">
        <x:f aca="0"/>
        <x:v>2023.58</x:v>
      </x:c>
      <x:c r="J686" s="18" t="n">
        <x:f aca="0"/>
        <x:v>6.5220192636</x:v>
      </x:c>
      <x:c r="K686" s="18" t="n">
        <x:f aca="0"/>
        <x:v>2.2797743491</x:v>
      </x:c>
      <x:c r="L686" s="22" t="n">
        <x:v>0.11365089514066</x:v>
      </x:c>
      <x:c r="M686" s="22" t="n">
        <x:v>0.089219007905482</x:v>
      </x:c>
      <x:c r="N686" s="22" t="n">
        <x:v>0.45375029954469</x:v>
      </x:c>
      <x:c r="O686" s="22" t="n">
        <x:v>0.55456905941141</x:v>
      </x:c>
      <x:c r="P686" s="23" t="n">
        <x:v>0.1606918442912</x:v>
      </x:c>
      <x:c r="Q686" s="23" t="n">
        <x:v>0.1606918442912</x:v>
      </x:c>
      <x:c r="R686" s="22" t="n">
        <x:v>0.24590426637818</x:v>
      </x:c>
      <x:c r="S686" s="22" t="n">
        <x:v>0.24590426637818</x:v>
      </x:c>
      <x:c r="T686" s="20" t="n">
        <x:v>1.2114696015341877</x:v>
      </x:c>
      <x:c r="U686" s="18" t="n">
        <x:f aca="0"/>
        <x:v>1.5721</x:v>
      </x:c>
      <x:c r="V686" s="18" t="n">
        <x:f aca="0"/>
        <x:v>1.4121</x:v>
      </x:c>
      <x:c r="W686" s="76" t="n">
        <x:f>'2080回测'!$O$13*G686/$G$4+'2080回测'!$O$14*H686/$H$4+'2080回测'!$O$15*I686/$I$4+'2080回测'!$O$16*J686/$J$4+'2080回测'!$O$17*K686/$K$4</x:f>
        <x:v>1.1621653568122867</x:v>
      </x:c>
    </x:row>
    <x:row r="687" ht="13.800000190734863" hidden="0">
      <x:c r="A687" s="15" t="n">
        <x:v>44865</x:v>
      </x:c>
      <x:c r="B687" s="21" t="n">
        <x:v>64.088397790055</x:v>
      </x:c>
      <x:c r="C687" s="21" t="n">
        <x:v>47.27582292849</x:v>
      </x:c>
      <x:c r="D687" s="21" t="n">
        <x:v>55.846153846154</x:v>
      </x:c>
      <x:c r="E687" s="21" t="n">
        <x:v>68.544921875</x:v>
      </x:c>
      <x:c r="F687" s="17" t="n">
        <x:v>1.58938824109925</x:v>
      </x:c>
      <x:c r="G687" s="18" t="n">
        <x:f aca="0"/>
        <x:v>1.3567</x:v>
      </x:c>
      <x:c r="H687" s="18" t="n">
        <x:f aca="0"/>
        <x:v>2.179437037</x:v>
      </x:c>
      <x:c r="I687" s="18" t="n">
        <x:f aca="0"/>
        <x:v>1958.11</x:v>
      </x:c>
      <x:c r="J687" s="18" t="n">
        <x:f aca="0"/>
        <x:v>6.5531952639</x:v>
      </x:c>
      <x:c r="K687" s="18" t="n">
        <x:f aca="0"/>
        <x:v>2.2626104147</x:v>
      </x:c>
      <x:c r="L687" s="22" t="n">
        <x:v>0.08991368286445</x:v>
      </x:c>
      <x:c r="M687" s="22" t="n">
        <x:v>0.063330727130571</x:v>
      </x:c>
      <x:c r="N687" s="22" t="n">
        <x:v>0.40366642703091</x:v>
      </x:c>
      <x:c r="O687" s="22" t="n">
        <x:v>0.49819917922531</x:v>
      </x:c>
      <x:c r="P687" s="23" t="n">
        <x:v>0.12087203363084</x:v>
      </x:c>
      <x:c r="Q687" s="23" t="n">
        <x:v>0.12087203363084</x:v>
      </x:c>
      <x:c r="R687" s="22" t="n">
        <x:v>0.19745136438029</x:v>
      </x:c>
      <x:c r="S687" s="22" t="n">
        <x:v>0.19745136438029</x:v>
      </x:c>
      <x:c r="T687" s="20" t="n">
        <x:v>1.2134512878725585</x:v>
      </x:c>
      <x:c r="U687" s="18" t="n">
        <x:f aca="0"/>
        <x:v>1.5731</x:v>
      </x:c>
      <x:c r="V687" s="18" t="n">
        <x:f aca="0"/>
        <x:v>1.4089</x:v>
      </x:c>
      <x:c r="W687" s="76" t="n">
        <x:f>'2080回测'!$O$13*G687/$G$4+'2080回测'!$O$14*H687/$H$4+'2080回测'!$O$15*I687/$I$4+'2080回测'!$O$16*J687/$J$4+'2080回测'!$O$17*K687/$K$4</x:f>
        <x:v>1.1434107641143703</x:v>
      </x:c>
    </x:row>
    <x:row r="688" ht="13.800000190734863" hidden="0">
      <x:c r="A688" s="15" t="n">
        <x:v>44866</x:v>
      </x:c>
      <x:c r="B688" s="21" t="n">
        <x:v>64.333947206875</x:v>
      </x:c>
      <x:c r="C688" s="21" t="n">
        <x:v>47.559591373439</x:v>
      </x:c>
      <x:c r="D688" s="21" t="n">
        <x:v>57.923076923077</x:v>
      </x:c>
      <x:c r="E688" s="21" t="n">
        <x:v>74.267578125</x:v>
      </x:c>
      <x:c r="F688" s="17" t="n">
        <x:v>1.61021048407098</x:v>
      </x:c>
      <x:c r="G688" s="18" t="n">
        <x:f aca="0"/>
        <x:v>1.3688</x:v>
      </x:c>
      <x:c r="H688" s="18" t="n">
        <x:f aca="0"/>
        <x:v>2.2068444444</x:v>
      </x:c>
      <x:c r="I688" s="18" t="n">
        <x:f aca="0"/>
        <x:v>2001.2</x:v>
      </x:c>
      <x:c r="J688" s="18" t="n">
        <x:f aca="0"/>
        <x:v>6.6591936649</x:v>
      </x:c>
      <x:c r="K688" s="18" t="n">
        <x:f aca="0"/>
        <x:v>2.3100636451</x:v>
      </x:c>
      <x:c r="L688" s="22" t="n">
        <x:v>0.076806265984655</x:v>
      </x:c>
      <x:c r="M688" s="22" t="n">
        <x:v>0.050647207019373</x:v>
      </x:c>
      <x:c r="N688" s="22" t="n">
        <x:v>0.40043134435658</x:v>
      </x:c>
      <x:c r="O688" s="22" t="n">
        <x:v>0.49375994642232</x:v>
      </x:c>
      <x:c r="P688" s="23" t="n">
        <x:v>0.13033623116658</x:v>
      </x:c>
      <x:c r="Q688" s="23" t="n">
        <x:v>0.13033623116658</x:v>
      </x:c>
      <x:c r="R688" s="22" t="n">
        <x:v>0.21264653843219</x:v>
      </x:c>
      <x:c r="S688" s="22" t="n">
        <x:v>0.21264653843219</x:v>
      </x:c>
      <x:c r="T688" s="20" t="n">
        <x:v>1.2435031233980849</x:v>
      </x:c>
      <x:c r="U688" s="18" t="n">
        <x:f aca="0"/>
        <x:v>1.5722</x:v>
      </x:c>
      <x:c r="V688" s="18" t="n">
        <x:f aca="0"/>
        <x:v>1.4098</x:v>
      </x:c>
      <x:c r="W688" s="76" t="n">
        <x:f>'2080回测'!$O$13*G688/$G$4+'2080回测'!$O$14*H688/$H$4+'2080回测'!$O$15*I688/$I$4+'2080回测'!$O$16*J688/$J$4+'2080回测'!$O$17*K688/$K$4</x:f>
        <x:v>1.1594479479331425</x:v>
      </x:c>
    </x:row>
    <x:row r="689" ht="13.800000190734863" hidden="0">
      <x:c r="A689" s="15" t="n">
        <x:v>44867</x:v>
      </x:c>
      <x:c r="B689" s="21" t="n">
        <x:v>63.228974831185</x:v>
      </x:c>
      <x:c r="C689" s="21" t="n">
        <x:v>47.27582292849</x:v>
      </x:c>
      <x:c r="D689" s="21" t="n">
        <x:v>58.153846153846</x:v>
      </x:c>
      <x:c r="E689" s="21" t="n">
        <x:v>76.9921875</x:v>
      </x:c>
      <x:c r="F689" s="17" t="n">
        <x:v>1.6141270785338</x:v>
      </x:c>
      <x:c r="G689" s="18" t="n">
        <x:f aca="0"/>
        <x:v>1.3857</x:v>
      </x:c>
      <x:c r="H689" s="18" t="n">
        <x:f aca="0"/>
        <x:v>2.2320592593</x:v>
      </x:c>
      <x:c r="I689" s="18" t="n">
        <x:f aca="0"/>
        <x:v>2028.1</x:v>
      </x:c>
      <x:c r="J689" s="18" t="n">
        <x:f aca="0"/>
        <x:v>6.7090752654</x:v>
      </x:c>
      <x:c r="K689" s="18" t="n">
        <x:f aca="0"/>
        <x:v>2.3363143684</x:v>
      </x:c>
      <x:c r="L689" s="22" t="n">
        <x:v>0.099904092071611</x:v>
      </x:c>
      <x:c r="M689" s="22" t="n">
        <x:v>0.083398488402398</x:v>
      </x:c>
      <x:c r="N689" s="22" t="n">
        <x:v>0.43374071411455</x:v>
      </x:c>
      <x:c r="O689" s="22" t="n">
        <x:v>0.52826869923384</x:v>
      </x:c>
      <x:c r="P689" s="23" t="n">
        <x:v>0.15677817968746</x:v>
      </x:c>
      <x:c r="Q689" s="23" t="n">
        <x:v>0.15677817968746</x:v>
      </x:c>
      <x:c r="R689" s="22" t="n">
        <x:v>0.24457831699368</x:v>
      </x:c>
      <x:c r="S689" s="22" t="n">
        <x:v>0.24457831699368</x:v>
      </x:c>
      <x:c r="T689" s="20" t="n">
        <x:v>1.2585014817444855</x:v>
      </x:c>
      <x:c r="U689" s="18" t="n">
        <x:f aca="0"/>
        <x:v>1.5716</x:v>
      </x:c>
      <x:c r="V689" s="18" t="n">
        <x:f aca="0"/>
        <x:v>1.412</x:v>
      </x:c>
      <x:c r="W689" s="76" t="n">
        <x:f>'2080回测'!$O$13*G689/$G$4+'2080回测'!$O$14*H689/$H$4+'2080回测'!$O$15*I689/$I$4+'2080回测'!$O$16*J689/$J$4+'2080回测'!$O$17*K689/$K$4</x:f>
        <x:v>1.1727616003809593</x:v>
      </x:c>
    </x:row>
    <x:row r="690" ht="13.800000190734863" hidden="0">
      <x:c r="A690" s="15" t="n">
        <x:v>44868</x:v>
      </x:c>
      <x:c r="B690" s="21" t="n">
        <x:v>65.500306936771</x:v>
      </x:c>
      <x:c r="C690" s="21" t="n">
        <x:v>49.205448354143</x:v>
      </x:c>
      <x:c r="D690" s="21" t="n">
        <x:v>57.461538461538</x:v>
      </x:c>
      <x:c r="E690" s="21" t="n">
        <x:v>74.12109375</x:v>
      </x:c>
      <x:c r="F690" s="17" t="n">
        <x:v>1.61572096875613</x:v>
      </x:c>
      <x:c r="G690" s="18" t="n">
        <x:f aca="0"/>
        <x:v>1.3745</x:v>
      </x:c>
      <x:c r="H690" s="18" t="n">
        <x:f aca="0"/>
        <x:v>2.2210962963</x:v>
      </x:c>
      <x:c r="I690" s="18" t="n">
        <x:f aca="0"/>
        <x:v>2010.45</x:v>
      </x:c>
      <x:c r="J690" s="18" t="n">
        <x:f aca="0"/>
        <x:v>6.7028400653</x:v>
      </x:c>
      <x:c r="K690" s="18" t="n">
        <x:f aca="0"/>
        <x:v>2.3231890068</x:v>
      </x:c>
      <x:c r="L690" s="22" t="n">
        <x:v>0.11205242966752</x:v>
      </x:c>
      <x:c r="M690" s="22" t="n">
        <x:v>0.095213274259404</x:v>
      </x:c>
      <x:c r="N690" s="22" t="n">
        <x:v>0.4476395878265</x:v>
      </x:c>
      <x:c r="O690" s="22" t="n">
        <x:v>0.54443420727228</x:v>
      </x:c>
      <x:c r="P690" s="23" t="n">
        <x:v>0.17199118453223</x:v>
      </x:c>
      <x:c r="Q690" s="23" t="n">
        <x:v>0.17199118453223</x:v>
      </x:c>
      <x:c r="R690" s="22" t="n">
        <x:v>0.26234499293286</x:v>
      </x:c>
      <x:c r="S690" s="22" t="n">
        <x:v>0.26234499293286</x:v>
      </x:c>
      <x:c r="T690" s="20" t="n">
        <x:v>1.2626500033835053</x:v>
      </x:c>
      <x:c r="U690" s="18" t="n">
        <x:f aca="0"/>
        <x:v>1.5719</x:v>
      </x:c>
      <x:c r="V690" s="18" t="n">
        <x:f aca="0"/>
        <x:v>1.4098</x:v>
      </x:c>
      <x:c r="W690" s="76" t="n">
        <x:f>'2080回测'!$O$13*G690/$G$4+'2080回测'!$O$14*H690/$H$4+'2080回测'!$O$15*I690/$I$4+'2080回测'!$O$16*J690/$J$4+'2080回测'!$O$17*K690/$K$4</x:f>
        <x:v>1.1657167705444216</x:v>
      </x:c>
    </x:row>
    <x:row r="691" ht="13.800000190734863" hidden="0">
      <x:c r="A691" s="15" t="n">
        <x:v>44869</x:v>
      </x:c>
      <x:c r="B691" s="21" t="n">
        <x:v>65.930018416206</x:v>
      </x:c>
      <x:c r="C691" s="21" t="n">
        <x:v>49.602724177072</x:v>
      </x:c>
      <x:c r="D691" s="21" t="n">
        <x:v>61.461538461538</x:v>
      </x:c>
      <x:c r="E691" s="21" t="n">
        <x:v>80.46875</x:v>
      </x:c>
      <x:c r="F691" s="17" t="n">
        <x:v>1.64365757763704</x:v>
      </x:c>
      <x:c r="G691" s="18" t="n">
        <x:f aca="0"/>
        <x:v>1.3966</x:v>
      </x:c>
      <x:c r="H691" s="18" t="n">
        <x:f aca="0"/>
        <x:v>2.2638518519</x:v>
      </x:c>
      <x:c r="I691" s="18" t="n">
        <x:f aca="0"/>
        <x:v>2083.82</x:v>
      </x:c>
      <x:c r="J691" s="18" t="n">
        <x:f aca="0"/>
        <x:v>6.7838976661</x:v>
      </x:c>
      <x:c r="K691" s="18" t="n">
        <x:f aca="0"/>
        <x:v>2.3676133076</x:v>
      </x:c>
      <x:c r="L691" s="22" t="n">
        <x:v>0.10653772378517</x:v>
      </x:c>
      <x:c r="M691" s="22" t="n">
        <x:v>0.089132134480063</x:v>
      </x:c>
      <x:c r="N691" s="22" t="n">
        <x:v>0.45003594536305</x:v>
      </x:c>
      <x:c r="O691" s="22" t="n">
        <x:v>0.55616048250774</x:v>
      </x:c>
      <x:c r="P691" s="23" t="n">
        <x:v>0.1795944626159</x:v>
      </x:c>
      <x:c r="Q691" s="23" t="n">
        <x:v>0.1795944626159</x:v>
      </x:c>
      <x:c r="R691" s="22" t="n">
        <x:v>0.27007240785011</x:v>
      </x:c>
      <x:c r="S691" s="22" t="n">
        <x:v>0.27007240785011</x:v>
      </x:c>
      <x:c r="T691" s="20" t="n">
        <x:v>1.2907772919993499</x:v>
      </x:c>
      <x:c r="U691" s="18" t="n">
        <x:f aca="0"/>
        <x:v>1.5709</x:v>
      </x:c>
      <x:c r="V691" s="18" t="n">
        <x:f aca="0"/>
        <x:v>1.4119</x:v>
      </x:c>
      <x:c r="W691" s="76" t="n">
        <x:f>'2080回测'!$O$13*G691/$G$4+'2080回测'!$O$14*H691/$H$4+'2080回测'!$O$15*I691/$I$4+'2080回测'!$O$16*J691/$J$4+'2080回测'!$O$17*K691/$K$4</x:f>
        <x:v>1.1882133029984396</x:v>
      </x:c>
    </x:row>
    <x:row r="692" ht="13.800000190734863" hidden="0">
      <x:c r="A692" s="15" t="n">
        <x:v>44872</x:v>
      </x:c>
      <x:c r="B692" s="21" t="n">
        <x:v>65.316144874156</x:v>
      </x:c>
      <x:c r="C692" s="21" t="n">
        <x:v>47.219069239501</x:v>
      </x:c>
      <x:c r="D692" s="21" t="n">
        <x:v>61.076923076923</x:v>
      </x:c>
      <x:c r="E692" s="21" t="n">
        <x:v>79.82421875</x:v>
      </x:c>
      <x:c r="F692" s="17" t="n">
        <x:v>1.63359088985145</x:v>
      </x:c>
      <x:c r="G692" s="18" t="n">
        <x:f aca="0"/>
        <x:v>1.4029</x:v>
      </x:c>
      <x:c r="H692" s="18" t="n">
        <x:f aca="0"/>
        <x:v>2.2792</x:v>
      </x:c>
      <x:c r="I692" s="18" t="n">
        <x:f aca="0"/>
        <x:v>2136.04</x:v>
      </x:c>
      <x:c r="J692" s="18" t="n">
        <x:f aca="0"/>
        <x:v>6.8150736664</x:v>
      </x:c>
      <x:c r="K692" s="18" t="n">
        <x:f aca="0"/>
        <x:v>2.3736711668</x:v>
      </x:c>
      <x:c r="L692" s="22" t="n">
        <x:v>0.14482097186701</x:v>
      </x:c>
      <x:c r="M692" s="22" t="n">
        <x:v>0.12205716271393</x:v>
      </x:c>
      <x:c r="N692" s="22" t="n">
        <x:v>0.47891205367841</x:v>
      </x:c>
      <x:c r="O692" s="22" t="n">
        <x:v>0.58539241149417</x:v>
      </x:c>
      <x:c r="P692" s="23" t="n">
        <x:v>0.20524606195077</x:v>
      </x:c>
      <x:c r="Q692" s="23" t="n">
        <x:v>0.20524606195077</x:v>
      </x:c>
      <x:c r="R692" s="22" t="n">
        <x:v>0.29227180616987</x:v>
      </x:c>
      <x:c r="S692" s="22" t="n">
        <x:v>0.29227180616987</x:v>
      </x:c>
      <x:c r="T692" s="20" t="n">
        <x:v>1.2946005160466525</x:v>
      </x:c>
      <x:c r="U692" s="18" t="n">
        <x:f aca="0"/>
        <x:v>1.5711</x:v>
      </x:c>
      <x:c r="V692" s="18" t="n">
        <x:f aca="0"/>
        <x:v>1.4184</x:v>
      </x:c>
      <x:c r="W692" s="76" t="n">
        <x:f>'2080回测'!$O$13*G692/$G$4+'2080回测'!$O$14*H692/$H$4+'2080回测'!$O$15*I692/$I$4+'2080回测'!$O$16*J692/$J$4+'2080回测'!$O$17*K692/$K$4</x:f>
        <x:v>1.1968672391888635</x:v>
      </x:c>
    </x:row>
    <x:row r="693" ht="13.800000190734863" hidden="0">
      <x:c r="A693" s="15" t="n">
        <x:v>44873</x:v>
      </x:c>
      <x:c r="B693" s="21" t="n">
        <x:v>65.070595457336</x:v>
      </x:c>
      <x:c r="C693" s="21" t="n">
        <x:v>46.651532349603</x:v>
      </x:c>
      <x:c r="D693" s="21" t="n">
        <x:v>59.307692307692</x:v>
      </x:c>
      <x:c r="E693" s="21" t="n">
        <x:v>80.322265625</x:v>
      </x:c>
      <x:c r="F693" s="17" t="n">
        <x:v>1.62838021434908</x:v>
      </x:c>
      <x:c r="G693" s="18" t="n">
        <x:f aca="0"/>
        <x:v>1.4029</x:v>
      </x:c>
      <x:c r="H693" s="18" t="n">
        <x:f aca="0"/>
        <x:v>2.2813925926</x:v>
      </x:c>
      <x:c r="I693" s="18" t="n">
        <x:f aca="0"/>
        <x:v>2135.07</x:v>
      </x:c>
      <x:c r="J693" s="18" t="n">
        <x:f aca="0"/>
        <x:v>6.7963680663</x:v>
      </x:c>
      <x:c r="K693" s="18" t="n">
        <x:f aca="0"/>
        <x:v>2.3686229508</x:v>
      </x:c>
      <x:c r="L693" s="22" t="n">
        <x:v>0.14737851662404</x:v>
      </x:c>
      <x:c r="M693" s="22" t="n">
        <x:v>0.12344713752063</x:v>
      </x:c>
      <x:c r="N693" s="22" t="n">
        <x:v>0.48166786484543</x:v>
      </x:c>
      <x:c r="O693" s="22" t="n">
        <x:v>0.58824022120082</x:v>
      </x:c>
      <x:c r="P693" s="23" t="n">
        <x:v>0.2059633021755</x:v>
      </x:c>
      <x:c r="Q693" s="23" t="n">
        <x:v>0.2059633021755</x:v>
      </x:c>
      <x:c r="R693" s="22" t="n">
        <x:v>0.30207189191565</x:v>
      </x:c>
      <x:c r="S693" s="22" t="n">
        <x:v>0.30207189191565</x:v>
      </x:c>
      <x:c r="T693" s="20" t="n">
        <x:v>1.2912705983089023</x:v>
      </x:c>
      <x:c r="U693" s="18" t="n">
        <x:f aca="0"/>
        <x:v>1.5706</x:v>
      </x:c>
      <x:c r="V693" s="18" t="n">
        <x:f aca="0"/>
        <x:v>1.4211</x:v>
      </x:c>
      <x:c r="W693" s="76" t="n">
        <x:f>'2080回测'!$O$13*G693/$G$4+'2080回测'!$O$14*H693/$H$4+'2080回测'!$O$15*I693/$I$4+'2080回测'!$O$16*J693/$J$4+'2080回测'!$O$17*K693/$K$4</x:f>
        <x:v>1.1964161473082158</x:v>
      </x:c>
    </x:row>
    <x:row r="694" ht="13.800000190734863" hidden="0">
      <x:c r="A694" s="15" t="n">
        <x:v>44874</x:v>
      </x:c>
      <x:c r="B694" s="21" t="n">
        <x:v>63.965623081645</x:v>
      </x:c>
      <x:c r="C694" s="21" t="n">
        <x:v>45.629965947787</x:v>
      </x:c>
      <x:c r="D694" s="21" t="n">
        <x:v>60.076923076923</x:v>
      </x:c>
      <x:c r="E694" s="21" t="n">
        <x:v>78.45703125</x:v>
      </x:c>
      <x:c r="F694" s="17" t="n">
        <x:v>1.62032385839089</x:v>
      </x:c>
      <x:c r="G694" s="18" t="n">
        <x:f aca="0"/>
        <x:v>1.4014</x:v>
      </x:c>
      <x:c r="H694" s="18" t="n">
        <x:f aca="0"/>
        <x:v>2.2835851852</x:v>
      </x:c>
      <x:c r="I694" s="18" t="n">
        <x:f aca="0"/>
        <x:v>2148.11</x:v>
      </x:c>
      <x:c r="J694" s="18" t="n">
        <x:f aca="0"/>
        <x:v>6.771427266</x:v>
      </x:c>
      <x:c r="K694" s="18" t="n">
        <x:f aca="0"/>
        <x:v>2.3726615236</x:v>
      </x:c>
      <x:c r="L694" s="22" t="n">
        <x:v>0.14010549872123</x:v>
      </x:c>
      <x:c r="M694" s="22" t="n">
        <x:v>0.11502041525497</x:v>
      </x:c>
      <x:c r="N694" s="22" t="n">
        <x:v>0.4797507788162</x:v>
      </x:c>
      <x:c r="O694" s="22" t="n">
        <x:v>0.58748638920376</x:v>
      </x:c>
      <x:c r="P694" s="23" t="n">
        <x:v>0.20260760085309</x:v>
      </x:c>
      <x:c r="Q694" s="23" t="n">
        <x:v>0.20260760085309</x:v>
      </x:c>
      <x:c r="R694" s="22" t="n">
        <x:v>0.30129325138444</x:v>
      </x:c>
      <x:c r="S694" s="22" t="n">
        <x:v>0.30129325138444</x:v>
      </x:c>
      <x:c r="T694" s="20" t="n">
        <x:v>1.2863948701983712</x:v>
      </x:c>
      <x:c r="U694" s="18" t="n">
        <x:f aca="0"/>
        <x:v>1.5703</x:v>
      </x:c>
      <x:c r="V694" s="18" t="n">
        <x:f aca="0"/>
        <x:v>1.4504</x:v>
      </x:c>
      <x:c r="W694" s="76" t="n">
        <x:f>'2080回测'!$O$13*G694/$G$4+'2080回测'!$O$14*H694/$H$4+'2080回测'!$O$15*I694/$I$4+'2080回测'!$O$16*J694/$J$4+'2080回测'!$O$17*K694/$K$4</x:f>
        <x:v>1.1969790112947223</x:v>
      </x:c>
    </x:row>
    <x:row r="695" ht="13.800000190734863" hidden="0">
      <x:c r="A695" s="15" t="n">
        <x:v>44875</x:v>
      </x:c>
      <x:c r="B695" s="21" t="n">
        <x:v>60.405156537753</x:v>
      </x:c>
      <x:c r="C695" s="21" t="n">
        <x:v>43.303064699205</x:v>
      </x:c>
      <x:c r="D695" s="21" t="n">
        <x:v>59.615384615385</x:v>
      </x:c>
      <x:c r="E695" s="21" t="n">
        <x:v>73.7109375</x:v>
      </x:c>
      <x:c r="F695" s="17" t="n">
        <x:v>1.59258635838086</x:v>
      </x:c>
      <x:c r="G695" s="18" t="n">
        <x:f aca="0"/>
        <x:v>1.4039</x:v>
      </x:c>
      <x:c r="H695" s="18" t="n">
        <x:f aca="0"/>
        <x:v>2.2824888889</x:v>
      </x:c>
      <x:c r="I695" s="18" t="n">
        <x:f aca="0"/>
        <x:v>2119.67</x:v>
      </x:c>
      <x:c r="J695" s="18" t="n">
        <x:f aca="0"/>
        <x:v>6.7651920659</x:v>
      </x:c>
      <x:c r="K695" s="18" t="n">
        <x:f aca="0"/>
        <x:v>2.3615554484</x:v>
      </x:c>
      <x:c r="L695" s="22" t="n">
        <x:v>0.12699808184143</x:v>
      </x:c>
      <x:c r="M695" s="22" t="n">
        <x:v>0.10355312309964</x:v>
      </x:c>
      <x:c r="N695" s="22" t="n">
        <x:v>0.47435897435897</x:v>
      </x:c>
      <x:c r="O695" s="22" t="n">
        <x:v>0.57978055118307</x:v>
      </x:c>
      <x:c r="P695" s="23" t="n">
        <x:v>0.19920393861506</x:v>
      </x:c>
      <x:c r="Q695" s="23" t="n">
        <x:v>0.19920393861506</x:v>
      </x:c>
      <x:c r="R695" s="22" t="n">
        <x:v>0.30403017693687</x:v>
      </x:c>
      <x:c r="S695" s="22" t="n">
        <x:v>0.30403017693687</x:v>
      </x:c>
      <x:c r="T695" s="20" t="n">
        <x:v>1.276499269255641</x:v>
      </x:c>
      <x:c r="U695" s="18" t="n">
        <x:f aca="0"/>
        <x:v>1.5698</x:v>
      </x:c>
      <x:c r="V695" s="18" t="n">
        <x:f aca="0"/>
        <x:v>1.4478</x:v>
      </x:c>
      <x:c r="W695" s="76" t="n">
        <x:f>'2080回测'!$O$13*G695/$G$4+'2080回测'!$O$14*H695/$H$4+'2080回测'!$O$15*I695/$I$4+'2080回测'!$O$16*J695/$J$4+'2080回测'!$O$17*K695/$K$4</x:f>
        <x:v>1.194729056668245</x:v>
      </x:c>
    </x:row>
    <x:row r="696" ht="13.800000190734863" hidden="0">
      <x:c r="A696" s="15" t="n">
        <x:v>44876</x:v>
      </x:c>
      <x:c r="B696" s="21" t="n">
        <x:v>61.325966850829</x:v>
      </x:c>
      <x:c r="C696" s="21" t="n">
        <x:v>42.962542565267</x:v>
      </x:c>
      <x:c r="D696" s="21" t="n">
        <x:v>59</x:v>
      </x:c>
      <x:c r="E696" s="21" t="n">
        <x:v>75.01953125</x:v>
      </x:c>
      <x:c r="F696" s="17" t="n">
        <x:v>1.59577010166524</x:v>
      </x:c>
      <x:c r="G696" s="18" t="n">
        <x:f aca="0"/>
        <x:v>1.4379</x:v>
      </x:c>
      <x:c r="H696" s="18" t="n">
        <x:f aca="0"/>
        <x:v>2.3307259259</x:v>
      </x:c>
      <x:c r="I696" s="18" t="n">
        <x:f aca="0"/>
        <x:v>2221.85</x:v>
      </x:c>
      <x:c r="J696" s="18" t="n">
        <x:f aca="0"/>
        <x:v>6.8462496667</x:v>
      </x:c>
      <x:c r="K696" s="18" t="n">
        <x:f aca="0"/>
        <x:v>2.4069893925</x:v>
      </x:c>
      <x:c r="L696" s="22" t="n">
        <x:v>0.11524936061381</x:v>
      </x:c>
      <x:c r="M696" s="22" t="n">
        <x:v>0.094952653983147</x:v>
      </x:c>
      <x:c r="N696" s="22" t="n">
        <x:v>0.46561226935059</x:v>
      </x:c>
      <x:c r="O696" s="22" t="n">
        <x:v>0.56713292574614</x:v>
      </x:c>
      <x:c r="P696" s="23" t="n">
        <x:v>0.18614504350881</x:v>
      </x:c>
      <x:c r="Q696" s="23" t="n">
        <x:v>0.18614504350881</x:v>
      </x:c>
      <x:c r="R696" s="22" t="n">
        <x:v>0.29837842866691</x:v>
      </x:c>
      <x:c r="S696" s="22" t="n">
        <x:v>0.29837842866691</x:v>
      </x:c>
      <x:c r="T696" s="20" t="n">
        <x:v>1.287321274128486</x:v>
      </x:c>
      <x:c r="U696" s="18" t="n">
        <x:f aca="0"/>
        <x:v>1.5683</x:v>
      </x:c>
      <x:c r="V696" s="18" t="n">
        <x:f aca="0"/>
        <x:v>1.4646</x:v>
      </x:c>
      <x:c r="W696" s="76" t="n">
        <x:f>'2080回测'!$O$13*G696/$G$4+'2080回测'!$O$14*H696/$H$4+'2080回测'!$O$15*I696/$I$4+'2080回测'!$O$16*J696/$J$4+'2080回测'!$O$17*K696/$K$4</x:f>
        <x:v>1.223330973052804</x:v>
      </x:c>
    </x:row>
    <x:row r="697" ht="13.800000190734863" hidden="0">
      <x:c r="A697" s="15" t="n">
        <x:v>44879</x:v>
      </x:c>
      <x:c r="B697" s="21" t="n">
        <x:v>59.729895641498</x:v>
      </x:c>
      <x:c r="C697" s="21" t="n">
        <x:v>40.919409761635</x:v>
      </x:c>
      <x:c r="D697" s="21" t="n">
        <x:v>57.230769230769</x:v>
      </x:c>
      <x:c r="E697" s="21" t="n">
        <x:v>74.658203125</x:v>
      </x:c>
      <x:c r="F697" s="17" t="n">
        <x:v>1.58134569439726</x:v>
      </x:c>
      <x:c r="G697" s="18" t="n">
        <x:f aca="0"/>
        <x:v>1.4337</x:v>
      </x:c>
      <x:c r="H697" s="18" t="n">
        <x:f aca="0"/>
        <x:v>2.3362074074</x:v>
      </x:c>
      <x:c r="I697" s="18" t="n">
        <x:f aca="0"/>
        <x:v>2276.14</x:v>
      </x:c>
      <x:c r="J697" s="18" t="n">
        <x:f aca="0"/>
        <x:v>6.8649552669</x:v>
      </x:c>
      <x:c r="K697" s="18" t="n">
        <x:f aca="0"/>
        <x:v>2.4160761813</x:v>
      </x:c>
      <x:c r="L697" s="22" t="n">
        <x:v>0.142023657289</x:v>
      </x:c>
      <x:c r="M697" s="22" t="n">
        <x:v>0.11866909912258</x:v>
      </x:c>
      <x:c r="N697" s="22" t="n">
        <x:v>0.4784327821711</x:v>
      </x:c>
      <x:c r="O697" s="22" t="n">
        <x:v>0.57718401878305</x:v>
      </x:c>
      <x:c r="P697" s="23" t="n">
        <x:v>0.19336129316999</x:v>
      </x:c>
      <x:c r="Q697" s="23" t="n">
        <x:v>0.19336129316999</x:v>
      </x:c>
      <x:c r="R697" s="22" t="n">
        <x:v>0.29776902466109</x:v>
      </x:c>
      <x:c r="S697" s="22" t="n">
        <x:v>0.29776902466109</x:v>
      </x:c>
      <x:c r="T697" s="20" t="n">
        <x:v>1.2817212328683376</x:v>
      </x:c>
      <x:c r="U697" s="18" t="n">
        <x:f aca="0"/>
        <x:v>1.5615</x:v>
      </x:c>
      <x:c r="V697" s="18" t="n">
        <x:f aca="0"/>
        <x:v>1.4482</x:v>
      </x:c>
      <x:c r="W697" s="76" t="n">
        <x:f>'2080回测'!$O$13*G697/$G$4+'2080回测'!$O$14*H697/$H$4+'2080回测'!$O$15*I697/$I$4+'2080回测'!$O$16*J697/$J$4+'2080回测'!$O$17*K697/$K$4</x:f>
        <x:v>1.2276074472357459</x:v>
      </x:c>
    </x:row>
    <x:row r="698" ht="13.800000190734863" hidden="0">
      <x:c r="A698" s="15" t="n">
        <x:v>44880</x:v>
      </x:c>
      <x:c r="B698" s="21" t="n">
        <x:v>62.79926335175</x:v>
      </x:c>
      <x:c r="C698" s="21" t="n">
        <x:v>45.005675368899</x:v>
      </x:c>
      <x:c r="D698" s="21" t="n">
        <x:v>58.538461538462</x:v>
      </x:c>
      <x:c r="E698" s="21" t="n">
        <x:v>84.658203125</x:v>
      </x:c>
      <x:c r="F698" s="17" t="n">
        <x:v>1.62750400846028</x:v>
      </x:c>
      <x:c r="G698" s="18" t="n">
        <x:f aca="0"/>
        <x:v>1.4402</x:v>
      </x:c>
      <x:c r="H698" s="18" t="n">
        <x:f aca="0"/>
        <x:v>2.3581333333</x:v>
      </x:c>
      <x:c r="I698" s="18" t="n">
        <x:f aca="0"/>
        <x:v>2323.87</x:v>
      </x:c>
      <x:c r="J698" s="18" t="n">
        <x:f aca="0"/>
        <x:v>6.9148368674</x:v>
      </x:c>
      <x:c r="K698" s="18" t="n">
        <x:f aca="0"/>
        <x:v>2.4443461909</x:v>
      </x:c>
      <x:c r="L698" s="22" t="n">
        <x:v>0.14274296675192</x:v>
      </x:c>
      <x:c r="M698" s="22" t="n">
        <x:v>0.11328294674659</x:v>
      </x:c>
      <x:c r="N698" s="22" t="n">
        <x:v>0.47136352743829</x:v>
      </x:c>
      <x:c r="O698" s="22" t="n">
        <x:v>0.56864058974026</x:v>
      </x:c>
      <x:c r="P698" s="23" t="n">
        <x:v>0.18549063747242</x:v>
      </x:c>
      <x:c r="Q698" s="23" t="n">
        <x:v>0.18549063747242</x:v>
      </x:c>
      <x:c r="R698" s="22" t="n">
        <x:v>0.2933792786624</x:v>
      </x:c>
      <x:c r="S698" s="22" t="n">
        <x:v>0.2933792786624</x:v>
      </x:c>
      <x:c r="T698" s="20" t="n">
        <x:v>1.3061712467083437</x:v>
      </x:c>
      <x:c r="U698" s="18" t="n">
        <x:f aca="0"/>
        <x:v>1.5607</x:v>
      </x:c>
      <x:c r="V698" s="18" t="n">
        <x:f aca="0"/>
        <x:v>1.4563</x:v>
      </x:c>
      <x:c r="W698" s="76" t="n">
        <x:f>'2080回测'!$O$13*G698/$G$4+'2080回测'!$O$14*H698/$H$4+'2080回测'!$O$15*I698/$I$4+'2080回测'!$O$16*J698/$J$4+'2080回测'!$O$17*K698/$K$4</x:f>
        <x:v>1.2390265355912506</x:v>
      </x:c>
    </x:row>
    <x:row r="699" ht="13.800000190734863" hidden="0">
      <x:c r="A699" s="15" t="n">
        <x:v>44881</x:v>
      </x:c>
      <x:c r="B699" s="21" t="n">
        <x:v>62.185389809699</x:v>
      </x:c>
      <x:c r="C699" s="21" t="n">
        <x:v>43.076049943246</x:v>
      </x:c>
      <x:c r="D699" s="21" t="n">
        <x:v>58.461538461538</x:v>
      </x:c>
      <x:c r="E699" s="21" t="n">
        <x:v>83.466796875</x:v>
      </x:c>
      <x:c r="F699" s="17" t="n">
        <x:v>1.61797443772371</x:v>
      </x:c>
      <x:c r="G699" s="18" t="n">
        <x:f aca="0"/>
        <x:v>1.4363</x:v>
      </x:c>
      <x:c r="H699" s="18" t="n">
        <x:f aca="0"/>
        <x:v>2.349362963</x:v>
      </x:c>
      <x:c r="I699" s="18" t="n">
        <x:f aca="0"/>
        <x:v>2295.7</x:v>
      </x:c>
      <x:c r="J699" s="18" t="n">
        <x:f aca="0"/>
        <x:v>6.8898960672</x:v>
      </x:c>
      <x:c r="K699" s="18" t="n">
        <x:f aca="0"/>
        <x:v>2.4251629701</x:v>
      </x:c>
      <x:c r="L699" s="22" t="n">
        <x:v>0.1650415601023</x:v>
      </x:c>
      <x:c r="M699" s="22" t="n">
        <x:v>0.13074450525584</x:v>
      </x:c>
      <x:c r="N699" s="22" t="n">
        <x:v>0.49364965252816</x:v>
      </x:c>
      <x:c r="O699" s="22" t="n">
        <x:v>0.59393584053697</x:v>
      </x:c>
      <x:c r="P699" s="23" t="n">
        <x:v>0.21294641149064</x:v>
      </x:c>
      <x:c r="Q699" s="23" t="n">
        <x:v>0.21294641149064</x:v>
      </x:c>
      <x:c r="R699" s="22" t="n">
        <x:v>0.3200527961311</x:v>
      </x:c>
      <x:c r="S699" s="22" t="n">
        <x:v>0.3200527961311</x:v>
      </x:c>
      <x:c r="T699" s="20" t="n">
        <x:v>1.2978627650255898</x:v>
      </x:c>
      <x:c r="U699" s="18" t="n">
        <x:f aca="0"/>
        <x:v>1.5586</x:v>
      </x:c>
      <x:c r="V699" s="18" t="n">
        <x:f aca="0"/>
        <x:v>1.4625</x:v>
      </x:c>
      <x:c r="W699" s="76" t="n">
        <x:f>'2080回测'!$O$13*G699/$G$4+'2080回测'!$O$14*H699/$H$4+'2080回测'!$O$15*I699/$I$4+'2080回测'!$O$16*J699/$J$4+'2080回测'!$O$17*K699/$K$4</x:f>
        <x:v>1.2328507341497523</x:v>
      </x:c>
    </x:row>
    <x:row r="700" ht="13.800000190734863" hidden="0">
      <x:c r="A700" s="15" t="n">
        <x:v>44882</x:v>
      </x:c>
      <x:c r="B700" s="21" t="n">
        <x:v>62.185389809699</x:v>
      </x:c>
      <x:c r="C700" s="21" t="n">
        <x:v>45.459704880817</x:v>
      </x:c>
      <x:c r="D700" s="21" t="n">
        <x:v>57.615384615385</x:v>
      </x:c>
      <x:c r="E700" s="21" t="n">
        <x:v>89.51171875</x:v>
      </x:c>
      <x:c r="F700" s="17" t="n">
        <x:v>1.63693049513975</x:v>
      </x:c>
      <x:c r="G700" s="18" t="n">
        <x:f aca="0"/>
        <x:v>1.4317</x:v>
      </x:c>
      <x:c r="H700" s="18" t="n">
        <x:f aca="0"/>
        <x:v>2.3405925926</x:v>
      </x:c>
      <x:c r="I700" s="18" t="n">
        <x:f aca="0"/>
        <x:v>2293.84</x:v>
      </x:c>
      <x:c r="J700" s="18" t="n">
        <x:f aca="0"/>
        <x:v>6.9210720675</x:v>
      </x:c>
      <x:c r="K700" s="18" t="n">
        <x:f aca="0"/>
        <x:v>2.4150665381</x:v>
      </x:c>
      <x:c r="L700" s="22" t="n">
        <x:v>0.15329283887468</x:v>
      </x:c>
      <x:c r="M700" s="22" t="n">
        <x:v>0.1210146816089</x:v>
      </x:c>
      <x:c r="N700" s="22" t="n">
        <x:v>0.4863407620417</x:v>
      </x:c>
      <x:c r="O700" s="22" t="n">
        <x:v>0.5845548203949</x:v>
      </x:c>
      <x:c r="P700" s="23" t="n">
        <x:v>0.20388023566593</x:v>
      </x:c>
      <x:c r="Q700" s="23" t="n">
        <x:v>0.20388023566593</x:v>
      </x:c>
      <x:c r="R700" s="22" t="n">
        <x:v>0.31496927297634</x:v>
      </x:c>
      <x:c r="S700" s="22" t="n">
        <x:v>0.31496927297634</x:v>
      </x:c>
      <x:c r="T700" s="20" t="n">
        <x:v>1.2986504634701237</x:v>
      </x:c>
      <x:c r="U700" s="18" t="n">
        <x:f aca="0"/>
        <x:v>1.5588</x:v>
      </x:c>
      <x:c r="V700" s="18" t="n">
        <x:f aca="0"/>
        <x:v>1.4645</x:v>
      </x:c>
      <x:c r="W700" s="76" t="n">
        <x:f>'2080回测'!$O$13*G700/$G$4+'2080回测'!$O$14*H700/$H$4+'2080回测'!$O$15*I700/$I$4+'2080回测'!$O$16*J700/$J$4+'2080回测'!$O$17*K700/$K$4</x:f>
        <x:v>1.2299815419557838</x:v>
      </x:c>
    </x:row>
    <x:row r="701" ht="13.800000190734863" hidden="0">
      <x:c r="A701" s="15" t="n">
        <x:v>44883</x:v>
      </x:c>
      <x:c r="B701" s="21" t="n">
        <x:v>61.141804788214</x:v>
      </x:c>
      <x:c r="C701" s="21" t="n">
        <x:v>43.246311010216</x:v>
      </x:c>
      <x:c r="D701" s="21" t="n">
        <x:v>57.769230769231</x:v>
      </x:c>
      <x:c r="E701" s="21" t="n">
        <x:v>83.798828125</x:v>
      </x:c>
      <x:c r="F701" s="17" t="n">
        <x:v>1.61489043673165</x:v>
      </x:c>
      <x:c r="G701" s="18" t="n">
        <x:f aca="0"/>
        <x:v>1.4243</x:v>
      </x:c>
      <x:c r="H701" s="18" t="n">
        <x:f aca="0"/>
        <x:v>2.3263407407</x:v>
      </x:c>
      <x:c r="I701" s="18" t="n">
        <x:f aca="0"/>
        <x:v>2275.15</x:v>
      </x:c>
      <x:c r="J701" s="18" t="n">
        <x:f aca="0"/>
        <x:v>6.9086016673</x:v>
      </x:c>
      <x:c r="K701" s="18" t="n">
        <x:f aca="0"/>
        <x:v>2.4049701061</x:v>
      </x:c>
      <x:c r="L701" s="22" t="n">
        <x:v>0.15065537084399</x:v>
      </x:c>
      <x:c r="M701" s="22" t="n">
        <x:v>0.11502041525497</x:v>
      </x:c>
      <x:c r="N701" s="22" t="n">
        <x:v>0.48562185478073</x:v>
      </x:c>
      <x:c r="O701" s="22" t="n">
        <x:v>0.58254460178752</x:v>
      </x:c>
      <x:c r="P701" s="23" t="n">
        <x:v>0.20611886080072</x:v>
      </x:c>
      <x:c r="Q701" s="23" t="n">
        <x:v>0.20611886080072</x:v>
      </x:c>
      <x:c r="R701" s="22" t="n">
        <x:v>0.32156187174617</x:v>
      </x:c>
      <x:c r="S701" s="22" t="n">
        <x:v>0.32156187174617</x:v>
      </x:c>
      <x:c r="T701" s="20" t="n">
        <x:v>1.29079161748898</x:v>
      </x:c>
      <x:c r="U701" s="18" t="n">
        <x:f aca="0"/>
        <x:v>1.5583</x:v>
      </x:c>
      <x:c r="V701" s="18" t="n">
        <x:f aca="0"/>
        <x:v>1.4621</x:v>
      </x:c>
      <x:c r="W701" s="76" t="n">
        <x:f>'2080回测'!$O$13*G701/$G$4+'2080回测'!$O$14*H701/$H$4+'2080回测'!$O$15*I701/$I$4+'2080回测'!$O$16*J701/$J$4+'2080回测'!$O$17*K701/$K$4</x:f>
        <x:v>1.2234787068888389</x:v>
      </x:c>
    </x:row>
    <x:row r="702" ht="13.800000190734863" hidden="0">
      <x:c r="A702" s="15" t="n">
        <x:v>44886</x:v>
      </x:c>
      <x:c r="B702" s="21" t="n">
        <x:v>60.159607120933</x:v>
      </x:c>
      <x:c r="C702" s="21" t="n">
        <x:v>43.984108967083</x:v>
      </x:c>
      <x:c r="D702" s="21" t="n">
        <x:v>58.384615384615</x:v>
      </x:c>
      <x:c r="E702" s="21" t="n">
        <x:v>81.171875</x:v>
      </x:c>
      <x:c r="F702" s="17" t="n">
        <x:v>1.60925051618158</x:v>
      </x:c>
      <x:c r="G702" s="18" t="n">
        <x:f aca="0"/>
        <x:v>1.4191</x:v>
      </x:c>
      <x:c r="H702" s="18" t="n">
        <x:f aca="0"/>
        <x:v>2.327437037</x:v>
      </x:c>
      <x:c r="I702" s="18" t="n">
        <x:f aca="0"/>
        <x:v>2259.92</x:v>
      </x:c>
      <x:c r="J702" s="18" t="n">
        <x:f aca="0"/>
        <x:v>6.9086016673</x:v>
      </x:c>
      <x:c r="K702" s="18" t="n">
        <x:f aca="0"/>
        <x:v>2.3979026037</x:v>
      </x:c>
      <x:c r="L702" s="22" t="n">
        <x:v>0.14330242966752</x:v>
      </x:c>
      <x:c r="M702" s="22" t="n">
        <x:v>0.11085049083485</x:v>
      </x:c>
      <x:c r="N702" s="22" t="n">
        <x:v>0.47987059669303</x:v>
      </x:c>
      <x:c r="O702" s="22" t="n">
        <x:v>0.57550883666168</x:v>
      </x:c>
      <x:c r="P702" s="23" t="n">
        <x:v>0.19604114076565</x:v>
      </x:c>
      <x:c r="Q702" s="23" t="n">
        <x:v>0.19604114076565</x:v>
      </x:c>
      <x:c r="R702" s="22" t="n">
        <x:v>0.31235915226173</x:v>
      </x:c>
      <x:c r="S702" s="22" t="n">
        <x:v>0.31235915226173</x:v>
      </x:c>
      <x:c r="T702" s="20" t="n">
        <x:v>1.2928537546894812</x:v>
      </x:c>
      <x:c r="U702" s="18" t="n">
        <x:f aca="0"/>
        <x:v>1.5602</x:v>
      </x:c>
      <x:c r="V702" s="18" t="n">
        <x:f aca="0"/>
        <x:v>1.4551</x:v>
      </x:c>
      <x:c r="W702" s="76" t="n">
        <x:f>'2080回测'!$O$13*G702/$G$4+'2080回测'!$O$14*H702/$H$4+'2080回测'!$O$15*I702/$I$4+'2080回测'!$O$16*J702/$J$4+'2080回测'!$O$17*K702/$K$4</x:f>
        <x:v>1.220728152329324</x:v>
      </x:c>
    </x:row>
    <x:row r="703" ht="13.800000190734863" hidden="0">
      <x:c r="A703" s="15" t="n">
        <x:v>44887</x:v>
      </x:c>
      <x:c r="B703" s="21" t="n">
        <x:v>57.765500306937</x:v>
      </x:c>
      <x:c r="C703" s="21" t="n">
        <x:v>41.713961407491</x:v>
      </x:c>
      <x:c r="D703" s="21" t="n">
        <x:v>56.615384615385</x:v>
      </x:c>
      <x:c r="E703" s="21" t="n">
        <x:v>79.08203125</x:v>
      </x:c>
      <x:c r="F703" s="17" t="n">
        <x:v>1.58794219394953</x:v>
      </x:c>
      <x:c r="G703" s="18" t="n">
        <x:f aca="0"/>
        <x:v>1.4333</x:v>
      </x:c>
      <x:c r="H703" s="18" t="n">
        <x:f aca="0"/>
        <x:v>2.3296296296</x:v>
      </x:c>
      <x:c r="I703" s="18" t="n">
        <x:f aca="0"/>
        <x:v>2294.83</x:v>
      </x:c>
      <x:c r="J703" s="18" t="n">
        <x:f aca="0"/>
        <x:v>6.9210720675</x:v>
      </x:c>
      <x:c r="K703" s="18" t="n">
        <x:f aca="0"/>
        <x:v>2.3857868852</x:v>
      </x:c>
      <x:c r="L703" s="22" t="n">
        <x:v>0.13475063938619</x:v>
      </x:c>
      <x:c r="M703" s="22" t="n">
        <x:v>0.10485622448093</x:v>
      </x:c>
      <x:c r="N703" s="22" t="n">
        <x:v>0.47951114306254</x:v>
      </x:c>
      <x:c r="O703" s="22" t="n">
        <x:v>0.57668146416979</x:v>
      </x:c>
      <x:c r="P703" s="23" t="n">
        <x:v>0.20159614645719</x:v>
      </x:c>
      <x:c r="Q703" s="23" t="n">
        <x:v>0.20159614645719</x:v>
      </x:c>
      <x:c r="R703" s="22" t="n">
        <x:v>0.32191913675101</x:v>
      </x:c>
      <x:c r="S703" s="22" t="n">
        <x:v>0.32191913675101</x:v>
      </x:c>
      <x:c r="T703" s="20" t="n">
        <x:v>1.278311250212085</x:v>
      </x:c>
      <x:c r="U703" s="18" t="n">
        <x:f aca="0"/>
        <x:v>1.56</x:v>
      </x:c>
      <x:c r="V703" s="18" t="n">
        <x:f aca="0"/>
        <x:v>1.4558</x:v>
      </x:c>
      <x:c r="W703" s="76" t="n">
        <x:f>'2080回测'!$O$13*G703/$G$4+'2080回测'!$O$14*H703/$H$4+'2080回测'!$O$15*I703/$I$4+'2080回测'!$O$16*J703/$J$4+'2080回测'!$O$17*K703/$K$4</x:f>
        <x:v>1.2266660483806744</x:v>
      </x:c>
    </x:row>
    <x:row r="704" ht="13.800000190734863" hidden="0">
      <x:c r="A704" s="15" t="n">
        <x:v>44888</x:v>
      </x:c>
      <x:c r="B704" s="21" t="n">
        <x:v>57.028852056476</x:v>
      </x:c>
      <x:c r="C704" s="21" t="n">
        <x:v>41.657207718502</x:v>
      </x:c>
      <x:c r="D704" s="21" t="n">
        <x:v>57.538461538462</x:v>
      </x:c>
      <x:c r="E704" s="21" t="n">
        <x:v>77.900390625</x:v>
      </x:c>
      <x:c r="F704" s="17" t="n">
        <x:v>1.5853122798461</x:v>
      </x:c>
      <x:c r="G704" s="18" t="n">
        <x:f aca="0"/>
        <x:v>1.4421</x:v>
      </x:c>
      <x:c r="H704" s="18" t="n">
        <x:f aca="0"/>
        <x:v>2.3351111111</x:v>
      </x:c>
      <x:c r="I704" s="18" t="n">
        <x:f aca="0"/>
        <x:v>2321.23</x:v>
      </x:c>
      <x:c r="J704" s="18" t="n">
        <x:f aca="0"/>
        <x:v>6.9086016673</x:v>
      </x:c>
      <x:c r="K704" s="18" t="n">
        <x:f aca="0"/>
        <x:v>2.384777242</x:v>
      </x:c>
      <x:c r="L704" s="22" t="n">
        <x:v>0.13642902813299</x:v>
      </x:c>
      <x:c r="M704" s="22" t="n">
        <x:v>0.10120754061333</x:v>
      </x:c>
      <x:c r="N704" s="22" t="n">
        <x:v>0.46369518332135</x:v>
      </x:c>
      <x:c r="O704" s="22" t="n">
        <x:v>0.55733311001585</x:v>
      </x:c>
      <x:c r="P704" s="23" t="n">
        <x:v>0.18253892154043</x:v>
      </x:c>
      <x:c r="Q704" s="23" t="n">
        <x:v>0.18253892154043</x:v>
      </x:c>
      <x:c r="R704" s="22" t="n">
        <x:v>0.30137364826615</x:v>
      </x:c>
      <x:c r="S704" s="22" t="n">
        <x:v>0.30137364826615</x:v>
      </x:c>
      <x:c r="T704" s="20" t="n">
        <x:v>1.2761286994809125</x:v>
      </x:c>
      <x:c r="U704" s="18" t="n">
        <x:f aca="0"/>
        <x:v>1.5615</x:v>
      </x:c>
      <x:c r="V704" s="18" t="n">
        <x:f aca="0"/>
        <x:v>1.4538</x:v>
      </x:c>
      <x:c r="W704" s="76" t="n">
        <x:f>'2080回测'!$O$13*G704/$G$4+'2080回测'!$O$14*H704/$H$4+'2080回测'!$O$15*I704/$I$4+'2080回测'!$O$16*J704/$J$4+'2080回测'!$O$17*K704/$K$4</x:f>
        <x:v>1.2313625172622413</x:v>
      </x:c>
    </x:row>
    <x:row r="705" ht="13.800000190734863" hidden="0">
      <x:c r="A705" s="15" t="n">
        <x:v>44889</x:v>
      </x:c>
      <x:c r="B705" s="21" t="n">
        <x:v>57.826887661142</x:v>
      </x:c>
      <x:c r="C705" s="21" t="n">
        <x:v>40.749148694665</x:v>
      </x:c>
      <x:c r="D705" s="21" t="n">
        <x:v>58.769230769231</x:v>
      </x:c>
      <x:c r="E705" s="21" t="n">
        <x:v>74.873046875</x:v>
      </x:c>
      <x:c r="F705" s="17" t="n">
        <x:v>1.5805457850001</x:v>
      </x:c>
      <x:c r="G705" s="18" t="n">
        <x:f aca="0"/>
        <x:v>1.4482</x:v>
      </x:c>
      <x:c r="H705" s="18" t="n">
        <x:f aca="0"/>
        <x:v>2.3504592593</x:v>
      </x:c>
      <x:c r="I705" s="18" t="n">
        <x:f aca="0"/>
        <x:v>2352.02</x:v>
      </x:c>
      <x:c r="J705" s="18" t="n">
        <x:f aca="0"/>
        <x:v>6.8898960672</x:v>
      </x:c>
      <x:c r="K705" s="18" t="n">
        <x:f aca="0"/>
        <x:v>2.3928543877</x:v>
      </x:c>
      <x:c r="L705" s="22" t="n">
        <x:v>0.13994565217391</x:v>
      </x:c>
      <x:c r="M705" s="22" t="n">
        <x:v>0.10303188254713</x:v>
      </x:c>
      <x:c r="N705" s="22" t="n">
        <x:v>0.46441409058231</x:v>
      </x:c>
      <x:c r="O705" s="22" t="n">
        <x:v>0.55657927801879</x:v>
      </x:c>
      <x:c r="P705" s="23" t="n">
        <x:v>0.17980141306868</x:v>
      </x:c>
      <x:c r="Q705" s="23" t="n">
        <x:v>0.17980141306868</x:v>
      </x:c>
      <x:c r="R705" s="22" t="n">
        <x:v>0.2927279331939</x:v>
      </x:c>
      <x:c r="S705" s="22" t="n">
        <x:v>0.2927279331939</x:v>
      </x:c>
      <x:c r="T705" s="20" t="n">
        <x:v>1.2789211168428676</x:v>
      </x:c>
      <x:c r="U705" s="18" t="n">
        <x:f aca="0"/>
        <x:v>1.5631</x:v>
      </x:c>
      <x:c r="V705" s="18" t="n">
        <x:f aca="0"/>
        <x:v>1.4592</x:v>
      </x:c>
      <x:c r="W705" s="76" t="n">
        <x:f>'2080回测'!$O$13*G705/$G$4+'2080回测'!$O$14*H705/$H$4+'2080回测'!$O$15*I705/$I$4+'2080回测'!$O$16*J705/$J$4+'2080回测'!$O$17*K705/$K$4</x:f>
        <x:v>1.237691666967878</x:v>
      </x:c>
    </x:row>
    <x:row r="706" ht="13.800000190734863" hidden="0">
      <x:c r="A706" s="15" t="n">
        <x:v>44890</x:v>
      </x:c>
      <x:c r="B706" s="21" t="n">
        <x:v>55.739717618171</x:v>
      </x:c>
      <x:c r="C706" s="21" t="n">
        <x:v>38.308740068104</x:v>
      </x:c>
      <x:c r="D706" s="21" t="n">
        <x:v>59.076923076923</x:v>
      </x:c>
      <x:c r="E706" s="21" t="n">
        <x:v>74.04296875</x:v>
      </x:c>
      <x:c r="F706" s="17" t="n">
        <x:v>1.56792087378299</x:v>
      </x:c>
      <x:c r="G706" s="18" t="n">
        <x:f aca="0"/>
        <x:v>1.474</x:v>
      </x:c>
      <x:c r="H706" s="18" t="n">
        <x:f aca="0"/>
        <x:v>2.3778666667</x:v>
      </x:c>
      <x:c r="I706" s="18" t="n">
        <x:f aca="0"/>
        <x:v>2400.14</x:v>
      </x:c>
      <x:c r="J706" s="18" t="n">
        <x:f aca="0"/>
        <x:v>6.9148368674</x:v>
      </x:c>
      <x:c r="K706" s="18" t="n">
        <x:f aca="0"/>
        <x:v>2.3958833173</x:v>
      </x:c>
      <x:c r="L706" s="22" t="n">
        <x:v>0.13554987212276</x:v>
      </x:c>
      <x:c r="M706" s="22" t="n">
        <x:v>0.099730692381201</x:v>
      </x:c>
      <x:c r="N706" s="22" t="n">
        <x:v>0.46872753414809</x:v>
      </x:c>
      <x:c r="O706" s="22" t="n">
        <x:v>0.56160482461441</x:v>
      </x:c>
      <x:c r="P706" s="23" t="n">
        <x:v>0.18318996851644</x:v>
      </x:c>
      <x:c r="Q706" s="23" t="n">
        <x:v>0.18318996851644</x:v>
      </x:c>
      <x:c r="R706" s="22" t="n">
        <x:v>0.2996880372218</x:v>
      </x:c>
      <x:c r="S706" s="22" t="n">
        <x:v>0.2996880372218</x:v>
      </x:c>
      <x:c r="T706" s="20" t="n">
        <x:v>1.269242589461855</x:v>
      </x:c>
      <x:c r="U706" s="18" t="n">
        <x:f aca="0"/>
        <x:v>1.5621</x:v>
      </x:c>
      <x:c r="V706" s="18" t="n">
        <x:f aca="0"/>
        <x:v>1.4609</x:v>
      </x:c>
      <x:c r="W706" s="76" t="n">
        <x:f>'2080回测'!$O$13*G706/$G$4+'2080回测'!$O$14*H706/$H$4+'2080回测'!$O$15*I706/$I$4+'2080回测'!$O$16*J706/$J$4+'2080回测'!$O$17*K706/$K$4</x:f>
        <x:v>1.2530421329253523</x:v>
      </x:c>
    </x:row>
    <x:row r="707" ht="13.800000190734863" hidden="0">
      <x:c r="A707" s="15" t="n">
        <x:v>44893</x:v>
      </x:c>
      <x:c r="B707" s="21" t="n">
        <x:v>55.12584407612</x:v>
      </x:c>
      <x:c r="C707" s="21" t="n">
        <x:v>38.195232690125</x:v>
      </x:c>
      <x:c r="D707" s="21" t="n">
        <x:v>63.153846153846</x:v>
      </x:c>
      <x:c r="E707" s="21" t="n">
        <x:v>72.060546875</x:v>
      </x:c>
      <x:c r="F707" s="17" t="n">
        <x:v>1.57133867448773</x:v>
      </x:c>
      <x:c r="G707" s="18" t="n">
        <x:f aca="0"/>
        <x:v>1.4665</x:v>
      </x:c>
      <x:c r="H707" s="18" t="n">
        <x:f aca="0"/>
        <x:v>2.368</x:v>
      </x:c>
      <x:c r="I707" s="18" t="n">
        <x:f aca="0"/>
        <x:v>2356.79</x:v>
      </x:c>
      <x:c r="J707" s="18" t="n">
        <x:f aca="0"/>
        <x:v>6.871190467</x:v>
      </x:c>
      <x:c r="K707" s="18" t="n">
        <x:f aca="0"/>
        <x:v>2.3908351013</x:v>
      </x:c>
      <x:c r="L707" s="22" t="n">
        <x:v>0.14226342710997</x:v>
      </x:c>
      <x:c r="M707" s="22" t="n">
        <x:v>0.09773260359656</x:v>
      </x:c>
      <x:c r="N707" s="22" t="n">
        <x:v>0.46057991852384</x:v>
      </x:c>
      <x:c r="O707" s="22" t="n">
        <x:v>0.54937599468853</x:v>
      </x:c>
      <x:c r="P707" s="23" t="n">
        <x:v>0.16977246227928</x:v>
      </x:c>
      <x:c r="Q707" s="23" t="n">
        <x:v>0.16977246227928</x:v>
      </x:c>
      <x:c r="R707" s="22" t="n">
        <x:v>0.28222192360869</x:v>
      </x:c>
      <x:c r="S707" s="22" t="n">
        <x:v>0.28222192360869</x:v>
      </x:c>
      <x:c r="T707" s="20" t="n">
        <x:v>1.2609480143802823</x:v>
      </x:c>
      <x:c r="U707" s="18" t="n">
        <x:f aca="0"/>
        <x:v>1.5611</x:v>
      </x:c>
      <x:c r="V707" s="18" t="n">
        <x:f aca="0"/>
        <x:v>1.4629</x:v>
      </x:c>
      <x:c r="W707" s="76" t="n">
        <x:f>'2080回测'!$O$13*G707/$G$4+'2080回测'!$O$14*H707/$H$4+'2080回测'!$O$15*I707/$I$4+'2080回测'!$O$16*J707/$J$4+'2080回测'!$O$17*K707/$K$4</x:f>
        <x:v>1.245327700546202</x:v>
      </x:c>
    </x:row>
    <x:row r="708" ht="13.800000190734863" hidden="0">
      <x:c r="A708" s="15" t="n">
        <x:v>44894</x:v>
      </x:c>
      <x:c r="B708" s="21" t="n">
        <x:v>56.783302639656</x:v>
      </x:c>
      <x:c r="C708" s="21" t="n">
        <x:v>37.400681044268</x:v>
      </x:c>
      <x:c r="D708" s="21" t="n">
        <x:v>62.923076923077</x:v>
      </x:c>
      <x:c r="E708" s="21" t="n">
        <x:v>74.921875</x:v>
      </x:c>
      <x:c r="F708" s="17" t="n">
        <x:v>1.5800723390175</x:v>
      </x:c>
      <x:c r="G708" s="18" t="n">
        <x:f aca="0"/>
        <x:v>1.5062</x:v>
      </x:c>
      <x:c r="H708" s="18" t="n">
        <x:f aca="0"/>
        <x:v>2.4315851852</x:v>
      </x:c>
      <x:c r="I708" s="18" t="n">
        <x:f aca="0"/>
        <x:v>2440.99</x:v>
      </x:c>
      <x:c r="J708" s="18" t="n">
        <x:f aca="0"/>
        <x:v>6.9584832678</x:v>
      </x:c>
      <x:c r="K708" s="18" t="n">
        <x:f aca="0"/>
        <x:v>2.4483847637</x:v>
      </x:c>
      <x:c r="L708" s="22" t="n">
        <x:v>0.12907608695652</x:v>
      </x:c>
      <x:c r="M708" s="22" t="n">
        <x:v>0.085570324037877</x:v>
      </x:c>
      <x:c r="N708" s="22" t="n">
        <x:v>0.44668104481189</x:v>
      </x:c>
      <x:c r="O708" s="22" t="n">
        <x:v>0.53714716483981</x:v>
      </x:c>
      <x:c r="P708" s="23" t="n">
        <x:v>0.16627869818627</x:v>
      </x:c>
      <x:c r="Q708" s="23" t="n">
        <x:v>0.16627869818627</x:v>
      </x:c>
      <x:c r="R708" s="22" t="n">
        <x:v>0.27827604901181</x:v>
      </x:c>
      <x:c r="S708" s="22" t="n">
        <x:v>0.27827604901181</x:v>
      </x:c>
      <x:c r="T708" s="20" t="n">
        <x:v>1.283235622457185</x:v>
      </x:c>
      <x:c r="U708" s="18" t="n">
        <x:f aca="0"/>
        <x:v>1.5586</x:v>
      </x:c>
      <x:c r="V708" s="18" t="n">
        <x:f aca="0"/>
        <x:v>1.462</x:v>
      </x:c>
      <x:c r="W708" s="76" t="n">
        <x:f>'2080回测'!$O$13*G708/$G$4+'2080回测'!$O$14*H708/$H$4+'2080回测'!$O$15*I708/$I$4+'2080回测'!$O$16*J708/$J$4+'2080回测'!$O$17*K708/$K$4</x:f>
        <x:v>1.2777662984791154</x:v>
      </x:c>
    </x:row>
    <x:row r="709" ht="13.800000190734863" hidden="0">
      <x:c r="A709" s="15" t="n">
        <x:v>44895</x:v>
      </x:c>
      <x:c r="B709" s="21" t="n">
        <x:v>56.660527931246</x:v>
      </x:c>
      <x:c r="C709" s="21" t="n">
        <x:v>36.662883087401</x:v>
      </x:c>
      <x:c r="D709" s="21" t="n">
        <x:v>63.307692307692</x:v>
      </x:c>
      <x:c r="E709" s="21" t="n">
        <x:v>74.541015625</x:v>
      </x:c>
      <x:c r="F709" s="17" t="n">
        <x:v>1.57793029737835</x:v>
      </x:c>
      <x:c r="G709" s="18" t="n">
        <x:f aca="0"/>
        <x:v>1.5037</x:v>
      </x:c>
      <x:c r="H709" s="18" t="n">
        <x:f aca="0"/>
        <x:v>2.4272</x:v>
      </x:c>
      <x:c r="I709" s="18" t="n">
        <x:f aca="0"/>
        <x:v>2479.59</x:v>
      </x:c>
      <x:c r="J709" s="18" t="n">
        <x:f aca="0"/>
        <x:v>6.970953668</x:v>
      </x:c>
      <x:c r="K709" s="18" t="n">
        <x:f aca="0"/>
        <x:v>2.4463654773</x:v>
      </x:c>
      <x:c r="L709" s="22" t="n">
        <x:v>0.16104539641944</x:v>
      </x:c>
      <x:c r="M709" s="22" t="n">
        <x:v>0.1105898705586</x:v>
      </x:c>
      <x:c r="N709" s="22" t="n">
        <x:v>0.46705008387251</x:v>
      </x:c>
      <x:c r="O709" s="22" t="n">
        <x:v>0.55699807360701</x:v>
      </x:c>
      <x:c r="P709" s="23" t="n">
        <x:v>0.18453088027321</x:v>
      </x:c>
      <x:c r="Q709" s="23" t="n">
        <x:v>0.18453088027321</x:v>
      </x:c>
      <x:c r="R709" s="22" t="n">
        <x:v>0.30056989732675</x:v>
      </x:c>
      <x:c r="S709" s="22" t="n">
        <x:v>0.30056989732675</x:v>
      </x:c>
      <x:c r="T709" s="20" t="n">
        <x:v>1.2833537602215674</x:v>
      </x:c>
      <x:c r="U709" s="18" t="n">
        <x:f aca="0"/>
        <x:v>1.558</x:v>
      </x:c>
      <x:c r="V709" s="18" t="n">
        <x:f aca="0"/>
        <x:v>1.4587</x:v>
      </x:c>
      <x:c r="W709" s="76" t="n">
        <x:f>'2080回测'!$O$13*G709/$G$4+'2080回测'!$O$14*H709/$H$4+'2080回测'!$O$15*I709/$I$4+'2080回测'!$O$16*J709/$J$4+'2080回测'!$O$17*K709/$K$4</x:f>
        <x:v>1.2790014368483609</x:v>
      </x:c>
    </x:row>
    <x:row r="710" ht="13.800000190734863" hidden="0">
      <x:c r="A710" s="15" t="n">
        <x:v>44896</x:v>
      </x:c>
      <x:c r="B710" s="21" t="n">
        <x:v>58.993247391037</x:v>
      </x:c>
      <x:c r="C710" s="21" t="n">
        <x:v>39.160045402951</x:v>
      </x:c>
      <x:c r="D710" s="21" t="n">
        <x:v>61.230769230769</x:v>
      </x:c>
      <x:c r="E710" s="21" t="n">
        <x:v>77.8125</x:v>
      </x:c>
      <x:c r="F710" s="17" t="n">
        <x:v>1.59299140506189</x:v>
      </x:c>
      <x:c r="G710" s="18" t="n">
        <x:f aca="0"/>
        <x:v>1.4945</x:v>
      </x:c>
      <x:c r="H710" s="18" t="n">
        <x:f aca="0"/>
        <x:v>2.416237037</x:v>
      </x:c>
      <x:c r="I710" s="18" t="n">
        <x:f aca="0"/>
        <x:v>2442.14</x:v>
      </x:c>
      <x:c r="J710" s="18" t="n">
        <x:f aca="0"/>
        <x:v>7.0021296683</x:v>
      </x:c>
      <x:c r="K710" s="18" t="n">
        <x:f aca="0"/>
        <x:v>2.4685776278</x:v>
      </x:c>
      <x:c r="L710" s="22" t="n">
        <x:v>0.16144501278772</x:v>
      </x:c>
      <x:c r="M710" s="22" t="n">
        <x:v>0.11310919989575</x:v>
      </x:c>
      <x:c r="N710" s="22" t="n">
        <x:v>0.46393481907501</x:v>
      </x:c>
      <x:c r="O710" s="22" t="n">
        <x:v>0.5576681464247</x:v>
      </x:c>
      <x:c r="P710" s="23" t="n">
        <x:v>0.18380952654673</x:v>
      </x:c>
      <x:c r="Q710" s="23" t="n">
        <x:v>0.18380952654673</x:v>
      </x:c>
      <x:c r="R710" s="22" t="n">
        <x:v>0.30152692524795</x:v>
      </x:c>
      <x:c r="S710" s="22" t="n">
        <x:v>0.30152692524795</x:v>
      </x:c>
      <x:c r="T710" s="20" t="n">
        <x:v>1.2937791869347524</x:v>
      </x:c>
      <x:c r="U710" s="18" t="n">
        <x:f aca="0"/>
        <x:v>1.5585</x:v>
      </x:c>
      <x:c r="V710" s="18" t="n">
        <x:f aca="0"/>
        <x:v>1.4643</x:v>
      </x:c>
      <x:c r="W710" s="76" t="n">
        <x:f>'2080回测'!$O$13*G710/$G$4+'2080回测'!$O$14*H710/$H$4+'2080回测'!$O$15*I710/$I$4+'2080回测'!$O$16*J710/$J$4+'2080回测'!$O$17*K710/$K$4</x:f>
        <x:v>1.2744796038014519</x:v>
      </x:c>
    </x:row>
    <x:row r="711" ht="13.800000190734863" hidden="0">
      <x:c r="A711" s="15" t="n">
        <x:v>44897</x:v>
      </x:c>
      <x:c r="B711" s="21" t="n">
        <x:v>60.343769183548</x:v>
      </x:c>
      <x:c r="C711" s="21" t="n">
        <x:v>39.160045402951</x:v>
      </x:c>
      <x:c r="D711" s="21" t="n">
        <x:v>60.461538461538</x:v>
      </x:c>
      <x:c r="E711" s="21" t="n">
        <x:v>74.873046875</x:v>
      </x:c>
      <x:c r="F711" s="17" t="n">
        <x:v>1.58709599980759</x:v>
      </x:c>
      <x:c r="G711" s="18" t="n">
        <x:f aca="0"/>
        <x:v>1.4838</x:v>
      </x:c>
      <x:c r="H711" s="18" t="n">
        <x:f aca="0"/>
        <x:v>2.408562963</x:v>
      </x:c>
      <x:c r="I711" s="18" t="n">
        <x:f aca="0"/>
        <x:v>2424.59</x:v>
      </x:c>
      <x:c r="J711" s="18" t="n">
        <x:f aca="0"/>
        <x:v>7.0021296683</x:v>
      </x:c>
      <x:c r="K711" s="18" t="n">
        <x:f aca="0"/>
        <x:v>2.4574715526</x:v>
      </x:c>
      <x:c r="L711" s="22" t="n">
        <x:v>0.17287404092072</x:v>
      </x:c>
      <x:c r="M711" s="22" t="n">
        <x:v>0.12379463122231</x:v>
      </x:c>
      <x:c r="N711" s="22" t="n">
        <x:v>0.47244188832974</x:v>
      </x:c>
      <x:c r="O711" s="22" t="n">
        <x:v>0.56855683063805</x:v>
      </x:c>
      <x:c r="P711" s="23" t="n">
        <x:v>0.19604581111698</x:v>
      </x:c>
      <x:c r="Q711" s="23" t="n">
        <x:v>0.19604581111698</x:v>
      </x:c>
      <x:c r="R711" s="22" t="n">
        <x:v>0.31023724106662</x:v>
      </x:c>
      <x:c r="S711" s="22" t="n">
        <x:v>0.31023724106662</x:v>
      </x:c>
      <x:c r="T711" s="20" t="n">
        <x:v>1.2952064560740875</x:v>
      </x:c>
      <x:c r="U711" s="18" t="n">
        <x:f aca="0"/>
        <x:v>1.5583</x:v>
      </x:c>
      <x:c r="V711" s="18" t="n">
        <x:f aca="0"/>
        <x:v>1.4735</x:v>
      </x:c>
      <x:c r="W711" s="76" t="n">
        <x:f>'2080回测'!$O$13*G711/$G$4+'2080回测'!$O$14*H711/$H$4+'2080回测'!$O$15*I711/$I$4+'2080回测'!$O$16*J711/$J$4+'2080回测'!$O$17*K711/$K$4</x:f>
        <x:v>1.2683744402799308</x:v>
      </x:c>
    </x:row>
    <x:row r="712" ht="13.800000190734863" hidden="0">
      <x:c r="A712" s="15" t="n">
        <x:v>44900</x:v>
      </x:c>
      <x:c r="B712" s="21" t="n">
        <x:v>59.422958870473</x:v>
      </x:c>
      <x:c r="C712" s="21" t="n">
        <x:v>37.968217934166</x:v>
      </x:c>
      <x:c r="D712" s="21" t="n">
        <x:v>60.230769230769</x:v>
      </x:c>
      <x:c r="E712" s="21" t="n">
        <x:v>75.498046875</x:v>
      </x:c>
      <x:c r="F712" s="17" t="n">
        <x:v>1.58279998227602</x:v>
      </x:c>
      <x:c r="G712" s="18" t="n">
        <x:f aca="0"/>
        <x:v>1.5072</x:v>
      </x:c>
      <x:c r="H712" s="18" t="n">
        <x:f aca="0"/>
        <x:v>2.4414518519</x:v>
      </x:c>
      <x:c r="I712" s="18" t="n">
        <x:f aca="0"/>
        <x:v>2514.98</x:v>
      </x:c>
      <x:c r="J712" s="18" t="n">
        <x:f aca="0"/>
        <x:v>7.1268336695</x:v>
      </x:c>
      <x:c r="K712" s="18" t="n">
        <x:f aca="0"/>
        <x:v>2.4877608486</x:v>
      </x:c>
      <x:c r="L712" s="22" t="n">
        <x:v>0.16584079283887</x:v>
      </x:c>
      <x:c r="M712" s="22" t="n">
        <x:v>0.11814785857006</x:v>
      </x:c>
      <x:c r="N712" s="22" t="n">
        <x:v>0.46513299784328</x:v>
      </x:c>
      <x:c r="O712" s="22" t="n">
        <x:v>0.57148839944691</x:v>
      </x:c>
      <x:c r="P712" s="23" t="n">
        <x:v>0.20001830418465</x:v>
      </x:c>
      <x:c r="Q712" s="23" t="n">
        <x:v>0.20001830418465</x:v>
      </x:c>
      <x:c r="R712" s="22" t="n">
        <x:v>0.32050249576214</x:v>
      </x:c>
      <x:c r="S712" s="22" t="n">
        <x:v>0.32050249576214</x:v>
      </x:c>
      <x:c r="T712" s="20" t="n">
        <x:v>1.3046085089161399</x:v>
      </x:c>
      <x:c r="U712" s="18" t="n">
        <x:f aca="0"/>
        <x:v>1.5577</x:v>
      </x:c>
      <x:c r="V712" s="18" t="n">
        <x:f aca="0"/>
        <x:v>1.4604</x:v>
      </x:c>
      <x:c r="W712" s="76" t="n">
        <x:f>'2080回测'!$O$13*G712/$G$4+'2080回测'!$O$14*H712/$H$4+'2080回测'!$O$15*I712/$I$4+'2080回测'!$O$16*J712/$J$4+'2080回测'!$O$17*K712/$K$4</x:f>
        <x:v>1.290652146853772</x:v>
      </x:c>
    </x:row>
    <x:row r="713" ht="13.800000190734863" hidden="0">
      <x:c r="A713" s="15" t="n">
        <x:v>44901</x:v>
      </x:c>
      <x:c r="B713" s="21" t="n">
        <x:v>58.870472682627</x:v>
      </x:c>
      <x:c r="C713" s="21" t="n">
        <x:v>38.138479001135</x:v>
      </x:c>
      <x:c r="D713" s="21" t="n">
        <x:v>60.153846153846</x:v>
      </x:c>
      <x:c r="E713" s="21" t="n">
        <x:v>77.71484375</x:v>
      </x:c>
      <x:c r="F713" s="17" t="n">
        <x:v>1.58719410396902</x:v>
      </x:c>
      <x:c r="G713" s="18" t="n">
        <x:f aca="0"/>
        <x:v>1.5009</x:v>
      </x:c>
      <x:c r="H713" s="18" t="n">
        <x:f aca="0"/>
        <x:v>2.4293925926</x:v>
      </x:c>
      <x:c r="I713" s="18" t="n">
        <x:f aca="0"/>
        <x:v>2519.09</x:v>
      </x:c>
      <x:c r="J713" s="18" t="n">
        <x:f aca="0"/>
        <x:v>7.1330688695</x:v>
      </x:c>
      <x:c r="K713" s="18" t="n">
        <x:f aca="0"/>
        <x:v>2.4958379942</x:v>
      </x:c>
      <x:c r="L713" s="22" t="n">
        <x:v>0.18598145780051</x:v>
      </x:c>
      <x:c r="M713" s="22" t="n">
        <x:v>0.13430631569803</x:v>
      </x:c>
      <x:c r="N713" s="22" t="n">
        <x:v>0.47280134196022</x:v>
      </x:c>
      <x:c r="O713" s="22" t="n">
        <x:v>0.57818912808674</x:v>
      </x:c>
      <x:c r="P713" s="23" t="n">
        <x:v>0.20609434145621</x:v>
      </x:c>
      <x:c r="Q713" s="23" t="n">
        <x:v>0.20609434145621</x:v>
      </x:c>
      <x:c r="R713" s="22" t="n">
        <x:v>0.3267005724356</x:v>
      </x:c>
      <x:c r="S713" s="22" t="n">
        <x:v>0.3267005724356</x:v>
      </x:c>
      <x:c r="T713" s="20" t="n">
        <x:v>1.302668379503555</x:v>
      </x:c>
      <x:c r="U713" s="18" t="n">
        <x:f aca="0"/>
        <x:v>1.5563</x:v>
      </x:c>
      <x:c r="V713" s="18" t="n">
        <x:f aca="0"/>
        <x:v>1.4505</x:v>
      </x:c>
      <x:c r="W713" s="76" t="n">
        <x:f>'2080回测'!$O$13*G713/$G$4+'2080回测'!$O$14*H713/$H$4+'2080回测'!$O$15*I713/$I$4+'2080回测'!$O$16*J713/$J$4+'2080回测'!$O$17*K713/$K$4</x:f>
        <x:v>1.2879538660061804</x:v>
      </x:c>
    </x:row>
    <x:row r="714" ht="13.800000190734863" hidden="0">
      <x:c r="A714" s="15" t="n">
        <x:v>44902</x:v>
      </x:c>
      <x:c r="B714" s="21" t="n">
        <x:v>58.502148557397</x:v>
      </x:c>
      <x:c r="C714" s="21" t="n">
        <x:v>37.343927355278</x:v>
      </x:c>
      <x:c r="D714" s="21" t="n">
        <x:v>61.538461538462</x:v>
      </x:c>
      <x:c r="E714" s="21" t="n">
        <x:v>75</x:v>
      </x:c>
      <x:c r="F714" s="17" t="n">
        <x:v>1.58096134362784</x:v>
      </x:c>
      <x:c r="G714" s="18" t="n">
        <x:f aca="0"/>
        <x:v>1.4926</x:v>
      </x:c>
      <x:c r="H714" s="18" t="n">
        <x:f aca="0"/>
        <x:v>2.4151407407</x:v>
      </x:c>
      <x:c r="I714" s="18" t="n">
        <x:f aca="0"/>
        <x:v>2444.82</x:v>
      </x:c>
      <x:c r="J714" s="18" t="n">
        <x:f aca="0"/>
        <x:v>7.1393040696</x:v>
      </x:c>
      <x:c r="K714" s="18" t="n">
        <x:f aca="0"/>
        <x:v>2.4887704918</x:v>
      </x:c>
      <x:c r="L714" s="22" t="n">
        <x:v>0.19253516624041</x:v>
      </x:c>
      <x:c r="M714" s="22" t="n">
        <x:v>0.13726001216228</x:v>
      </x:c>
      <x:c r="N714" s="22" t="n">
        <x:v>0.4718427989456</x:v>
      </x:c>
      <x:c r="O714" s="22" t="n">
        <x:v>0.57718401878305</x:v>
      </x:c>
      <x:c r="P714" s="23" t="n">
        <x:v>0.20415172678157</x:v>
      </x:c>
      <x:c r="Q714" s="23" t="n">
        <x:v>0.20415172678157</x:v>
      </x:c>
      <x:c r="R714" s="22" t="n">
        <x:v>0.31711079316698</x:v>
      </x:c>
      <x:c r="S714" s="22" t="n">
        <x:v>0.31711079316698</x:v>
      </x:c>
      <x:c r="T714" s="20" t="n">
        <x:v>1.3023959464942962</x:v>
      </x:c>
      <x:c r="U714" s="18" t="n">
        <x:f aca="0"/>
        <x:v>1.5559</x:v>
      </x:c>
      <x:c r="V714" s="18" t="n">
        <x:f aca="0"/>
        <x:v>1.4467</x:v>
      </x:c>
      <x:c r="W714" s="76" t="n">
        <x:f>'2080回测'!$O$13*G714/$G$4+'2080回测'!$O$14*H714/$H$4+'2080回测'!$O$15*I714/$I$4+'2080回测'!$O$16*J714/$J$4+'2080回测'!$O$17*K714/$K$4</x:f>
        <x:v>1.27817869258172</x:v>
      </x:c>
    </x:row>
    <x:row r="715" ht="13.800000190734863" hidden="0">
      <x:c r="A715" s="15" t="n">
        <x:v>44903</x:v>
      </x:c>
      <x:c r="B715" s="21" t="n">
        <x:v>57.458563535912</x:v>
      </x:c>
      <x:c r="C715" s="21" t="n">
        <x:v>35.868331441544</x:v>
      </x:c>
      <x:c r="D715" s="21" t="n">
        <x:v>61.307692307692</x:v>
      </x:c>
      <x:c r="E715" s="21" t="n">
        <x:v>72.59765625</x:v>
      </x:c>
      <x:c r="F715" s="17" t="n">
        <x:v>1.56808060883787</x:v>
      </x:c>
      <x:c r="G715" s="18" t="n">
        <x:f aca="0"/>
        <x:v>1.4973</x:v>
      </x:c>
      <x:c r="H715" s="18" t="n">
        <x:f aca="0"/>
        <x:v>2.4206222222</x:v>
      </x:c>
      <x:c r="I715" s="18" t="n">
        <x:f aca="0"/>
        <x:v>2490.88</x:v>
      </x:c>
      <x:c r="J715" s="18" t="n">
        <x:f aca="0"/>
        <x:v>7.1268336695</x:v>
      </x:c>
      <x:c r="K715" s="18" t="n">
        <x:f aca="0"/>
        <x:v>2.4857415622</x:v>
      </x:c>
      <x:c r="L715" s="22" t="n">
        <x:v>0.19141624040921</x:v>
      </x:c>
      <x:c r="M715" s="22" t="n">
        <x:v>0.13526192337764</x:v>
      </x:c>
      <x:c r="N715" s="22" t="n">
        <x:v>0.47064462017733</x:v>
      </x:c>
      <x:c r="O715" s="22" t="n">
        <x:v>0.57626266858157</x:v>
      </x:c>
      <x:c r="P715" s="23" t="n">
        <x:v>0.2044633649558</x:v>
      </x:c>
      <x:c r="Q715" s="23" t="n">
        <x:v>0.2044633649558</x:v>
      </x:c>
      <x:c r="R715" s="22" t="n">
        <x:v>0.31832769474851</x:v>
      </x:c>
      <x:c r="S715" s="22" t="n">
        <x:v>0.31832769474851</x:v>
      </x:c>
      <x:c r="T715" s="20" t="n">
        <x:v>1.2971217294984088</x:v>
      </x:c>
      <x:c r="U715" s="18" t="n">
        <x:f aca="0"/>
        <x:v>1.5558</x:v>
      </x:c>
      <x:c r="V715" s="18" t="n">
        <x:f aca="0"/>
        <x:v>1.4502</x:v>
      </x:c>
      <x:c r="W715" s="76" t="n">
        <x:f>'2080回测'!$O$13*G715/$G$4+'2080回测'!$O$14*H715/$H$4+'2080回测'!$O$15*I715/$I$4+'2080回测'!$O$16*J715/$J$4+'2080回测'!$O$17*K715/$K$4</x:f>
        <x:v>1.2828818986183812</x:v>
      </x:c>
    </x:row>
    <x:row r="716" ht="13.800000190734863" hidden="0">
      <x:c r="A716" s="15" t="n">
        <x:v>44904</x:v>
      </x:c>
      <x:c r="B716" s="21" t="n">
        <x:v>56.967464702271</x:v>
      </x:c>
      <x:c r="C716" s="21" t="n">
        <x:v>35.130533484676</x:v>
      </x:c>
      <x:c r="D716" s="21" t="n">
        <x:v>58.692307692308</x:v>
      </x:c>
      <x:c r="E716" s="21" t="n">
        <x:v>73.125</x:v>
      </x:c>
      <x:c r="F716" s="17" t="n">
        <x:v>1.55978826469814</x:v>
      </x:c>
      <x:c r="G716" s="18" t="n">
        <x:f aca="0"/>
        <x:v>1.4829</x:v>
      </x:c>
      <x:c r="H716" s="18" t="n">
        <x:f aca="0"/>
        <x:v>2.4129481481</x:v>
      </x:c>
      <x:c r="I716" s="18" t="n">
        <x:f aca="0"/>
        <x:v>2539.14</x:v>
      </x:c>
      <x:c r="J716" s="18" t="n">
        <x:f aca="0"/>
        <x:v>7.1455392697</x:v>
      </x:c>
      <x:c r="K716" s="18" t="n">
        <x:f aca="0"/>
        <x:v>2.5018958534</x:v>
      </x:c>
      <x:c r="L716" s="22" t="n">
        <x:v>0.19133631713555</x:v>
      </x:c>
      <x:c r="M716" s="22" t="n">
        <x:v>0.13456693597429</x:v>
      </x:c>
      <x:c r="N716" s="22" t="n">
        <x:v>0.46129882578481</x:v>
      </x:c>
      <x:c r="O716" s="22" t="n">
        <x:v>0.56972945814616</x:v>
      </x:c>
      <x:c r="P716" s="23" t="n">
        <x:v>0.19674952528573</x:v>
      </x:c>
      <x:c r="Q716" s="23" t="n">
        <x:v>0.19674952528573</x:v>
      </x:c>
      <x:c r="R716" s="22" t="n">
        <x:v>0.3132716241875</x:v>
      </x:c>
      <x:c r="S716" s="22" t="n">
        <x:v>0.3132716241875</x:v>
      </x:c>
      <x:c r="T716" s="20" t="n">
        <x:v>1.2995698455451326</x:v>
      </x:c>
      <x:c r="U716" s="18" t="n">
        <x:f aca="0"/>
        <x:v>1.5552</x:v>
      </x:c>
      <x:c r="V716" s="18" t="n">
        <x:f aca="0"/>
        <x:v>1.4549</x:v>
      </x:c>
      <x:c r="W716" s="76" t="n">
        <x:f>'2080回测'!$O$13*G716/$G$4+'2080回测'!$O$14*H716/$H$4+'2080回测'!$O$15*I716/$I$4+'2080回测'!$O$16*J716/$J$4+'2080回测'!$O$17*K716/$K$4</x:f>
        <x:v>1.2823504721108552</x:v>
      </x:c>
    </x:row>
    <x:row r="717" ht="13.800000190734863" hidden="0">
      <x:c r="A717" s="15" t="n">
        <x:v>44907</x:v>
      </x:c>
      <x:c r="B717" s="21" t="n">
        <x:v>57.519950890117</x:v>
      </x:c>
      <x:c r="C717" s="21" t="n">
        <x:v>37.173666288309</x:v>
      </x:c>
      <x:c r="D717" s="21" t="n">
        <x:v>57.846153846154</x:v>
      </x:c>
      <x:c r="E717" s="21" t="n">
        <x:v>77.587890625</x:v>
      </x:c>
      <x:c r="F717" s="17" t="n">
        <x:v>1.57531915412395</x:v>
      </x:c>
      <x:c r="G717" s="18" t="n">
        <x:f aca="0"/>
        <x:v>1.4608</x:v>
      </x:c>
      <x:c r="H717" s="18" t="n">
        <x:f aca="0"/>
        <x:v>2.3800592593</x:v>
      </x:c>
      <x:c r="I717" s="18" t="n">
        <x:f aca="0"/>
        <x:v>2517.13</x:v>
      </x:c>
      <x:c r="J717" s="18" t="n">
        <x:f aca="0"/>
        <x:v>7.1205984694</x:v>
      </x:c>
      <x:c r="K717" s="18" t="n">
        <x:f aca="0"/>
        <x:v>2.4716065574</x:v>
      </x:c>
      <x:c r="L717" s="22" t="n">
        <x:v>0.20044757033248</x:v>
      </x:c>
      <x:c r="M717" s="22" t="n">
        <x:v>0.14403613934497</x:v>
      </x:c>
      <x:c r="N717" s="22" t="n">
        <x:v>0.46381500119818</x:v>
      </x:c>
      <x:c r="O717" s="22" t="n">
        <x:v>0.56939442166015</x:v>
      </x:c>
      <x:c r="P717" s="23" t="n">
        <x:v>0.199988431899</x:v>
      </x:c>
      <x:c r="Q717" s="23" t="n">
        <x:v>0.199988431899</x:v>
      </x:c>
      <x:c r="R717" s="22" t="n">
        <x:v>0.30944438401364</x:v>
      </x:c>
      <x:c r="S717" s="22" t="n">
        <x:v>0.30944438401364</x:v>
      </x:c>
      <x:c r="T717" s="20" t="n">
        <x:v>1.2921659737910538</x:v>
      </x:c>
      <x:c r="U717" s="18" t="n">
        <x:f aca="0"/>
        <x:v>1.5546</x:v>
      </x:c>
      <x:c r="V717" s="18" t="n">
        <x:f aca="0"/>
        <x:v>1.4516</x:v>
      </x:c>
      <x:c r="W717" s="76" t="n">
        <x:f>'2080回测'!$O$13*G717/$G$4+'2080回测'!$O$14*H717/$H$4+'2080回测'!$O$15*I717/$I$4+'2080回测'!$O$16*J717/$J$4+'2080回测'!$O$17*K717/$K$4</x:f>
        <x:v>1.2669180189503368</x:v>
      </x:c>
    </x:row>
    <x:row r="718" ht="13.800000190734863" hidden="0">
      <x:c r="A718" s="15" t="n">
        <x:v>44908</x:v>
      </x:c>
      <x:c r="B718" s="21" t="n">
        <x:v>54.696132596685</x:v>
      </x:c>
      <x:c r="C718" s="21" t="n">
        <x:v>34.22247446084</x:v>
      </x:c>
      <x:c r="D718" s="21" t="n">
        <x:v>58.692307692308</x:v>
      </x:c>
      <x:c r="E718" s="21" t="n">
        <x:v>74.521484375</x:v>
      </x:c>
      <x:c r="F718" s="17" t="n">
        <x:v>1.55533099781208</x:v>
      </x:c>
      <x:c r="G718" s="18" t="n">
        <x:f aca="0"/>
        <x:v>1.4679</x:v>
      </x:c>
      <x:c r="H718" s="18" t="n">
        <x:f aca="0"/>
        <x:v>2.3899259259</x:v>
      </x:c>
      <x:c r="I718" s="18" t="n">
        <x:f aca="0"/>
        <x:v>2510.68</x:v>
      </x:c>
      <x:c r="J718" s="18" t="n">
        <x:f aca="0"/>
        <x:v>7.1081280693</x:v>
      </x:c>
      <x:c r="K718" s="18" t="n">
        <x:f aca="0"/>
        <x:v>2.4705969142</x:v>
      </x:c>
      <x:c r="L718" s="22" t="n">
        <x:v>0.18462276214834</x:v>
      </x:c>
      <x:c r="M718" s="22" t="n">
        <x:v>0.130570758405</x:v>
      </x:c>
      <x:c r="N718" s="22" t="n">
        <x:v>0.45566738557393</x:v>
      </x:c>
      <x:c r="O718" s="22" t="n">
        <x:v>0.55842197842176</x:v>
      </x:c>
      <x:c r="P718" s="23" t="n">
        <x:v>0.19555132868801</x:v>
      </x:c>
      <x:c r="Q718" s="23" t="n">
        <x:v>0.19555132868801</x:v>
      </x:c>
      <x:c r="R718" s="22" t="n">
        <x:v>0.30847112420169</x:v>
      </x:c>
      <x:c r="S718" s="22" t="n">
        <x:v>0.30847112420169</x:v>
      </x:c>
      <x:c r="T718" s="20" t="n">
        <x:v>1.2861689322018</x:v>
      </x:c>
      <x:c r="U718" s="18" t="n">
        <x:f aca="0"/>
        <x:v>1.5524</x:v>
      </x:c>
      <x:c r="V718" s="18" t="n">
        <x:f aca="0"/>
        <x:v>1.4557</x:v>
      </x:c>
      <x:c r="W718" s="76" t="n">
        <x:f>'2080回测'!$O$13*G718/$G$4+'2080回测'!$O$14*H718/$H$4+'2080回测'!$O$15*I718/$I$4+'2080回测'!$O$16*J718/$J$4+'2080回测'!$O$17*K718/$K$4</x:f>
        <x:v>1.2697068422710325</x:v>
      </x:c>
    </x:row>
    <x:row r="719" ht="13.800000190734863" hidden="0">
      <x:c r="A719" s="15" t="n">
        <x:v>44909</x:v>
      </x:c>
      <x:c r="B719" s="21" t="n">
        <x:v>55.00306936771</x:v>
      </x:c>
      <x:c r="C719" s="21" t="n">
        <x:v>33.541430192963</x:v>
      </x:c>
      <x:c r="D719" s="21" t="n">
        <x:v>60.153846153846</x:v>
      </x:c>
      <x:c r="E719" s="21" t="n">
        <x:v>74.169921875</x:v>
      </x:c>
      <x:c r="F719" s="17" t="n">
        <x:v>1.5571706689738</x:v>
      </x:c>
      <x:c r="G719" s="18" t="n">
        <x:f aca="0"/>
        <x:v>1.4626</x:v>
      </x:c>
      <x:c r="H719" s="18" t="n">
        <x:f aca="0"/>
        <x:v>2.3811555556</x:v>
      </x:c>
      <x:c r="I719" s="18" t="n">
        <x:f aca="0"/>
        <x:v>2509.18</x:v>
      </x:c>
      <x:c r="J719" s="18" t="n">
        <x:f aca="0"/>
        <x:v>7.1143632694</x:v>
      </x:c>
      <x:c r="K719" s="18" t="n">
        <x:f aca="0"/>
        <x:v>2.4776644166</x:v>
      </x:c>
      <x:c r="L719" s="22" t="n">
        <x:v>0.18118606138107</x:v>
      </x:c>
      <x:c r="M719" s="22" t="n">
        <x:v>0.12779080879159</x:v>
      </x:c>
      <x:c r="N719" s="22" t="n">
        <x:v>0.45135394200815</x:v>
      </x:c>
      <x:c r="O719" s="22" t="n">
        <x:v>0.55515537320405</x:v>
      </x:c>
      <x:c r="P719" s="23" t="n">
        <x:v>0.18441322334536</x:v>
      </x:c>
      <x:c r="Q719" s="23" t="n">
        <x:v>0.18441322334536</x:v>
      </x:c>
      <x:c r="R719" s="22" t="n">
        <x:v>0.30251941276941</x:v>
      </x:c>
      <x:c r="S719" s="22" t="n">
        <x:v>0.30251941276941</x:v>
      </x:c>
      <x:c r="T719" s="20" t="n">
        <x:v>1.2828180386551011</x:v>
      </x:c>
      <x:c r="U719" s="18" t="n">
        <x:f aca="0"/>
        <x:v>1.5532</x:v>
      </x:c>
      <x:c r="V719" s="18" t="n">
        <x:f aca="0"/>
        <x:v>1.4698</x:v>
      </x:c>
      <x:c r="W719" s="76" t="n">
        <x:f>'2080回测'!$O$13*G719/$G$4+'2080回测'!$O$14*H719/$H$4+'2080回测'!$O$15*I719/$I$4+'2080回测'!$O$16*J719/$J$4+'2080回测'!$O$17*K719/$K$4</x:f>
        <x:v>1.2673730490274555</x:v>
      </x:c>
    </x:row>
    <x:row r="720" ht="13.800000190734863" hidden="0">
      <x:c r="A720" s="15" t="n">
        <x:v>44910</x:v>
      </x:c>
      <x:c r="B720" s="21" t="n">
        <x:v>55.678330263966</x:v>
      </x:c>
      <x:c r="C720" s="21" t="n">
        <x:v>34.16572077185</x:v>
      </x:c>
      <x:c r="D720" s="21" t="n">
        <x:v>58.538461538462</x:v>
      </x:c>
      <x:c r="E720" s="21" t="n">
        <x:v>77.1484375</x:v>
      </x:c>
      <x:c r="F720" s="17" t="n">
        <x:v>1.5638273751857</x:v>
      </x:c>
      <x:c r="G720" s="18" t="n">
        <x:f aca="0"/>
        <x:v>1.4478</x:v>
      </x:c>
      <x:c r="H720" s="18" t="n">
        <x:f aca="0"/>
        <x:v>2.3581333333</x:v>
      </x:c>
      <x:c r="I720" s="18" t="n">
        <x:f aca="0"/>
        <x:v>2490.97</x:v>
      </x:c>
      <x:c r="J720" s="18" t="n">
        <x:f aca="0"/>
        <x:v>7.0894224691</x:v>
      </x:c>
      <x:c r="K720" s="18" t="n">
        <x:f aca="0"/>
        <x:v>2.4705969142</x:v>
      </x:c>
      <x:c r="L720" s="22" t="n">
        <x:v>0.1852621483376</x:v>
      </x:c>
      <x:c r="M720" s="22" t="n">
        <x:v>0.12987577100165</x:v>
      </x:c>
      <x:c r="N720" s="22" t="n">
        <x:v>0.44428468727534</x:v>
      </x:c>
      <x:c r="O720" s="22" t="n">
        <x:v>0.54728201697894</x:v>
      </x:c>
      <x:c r="P720" s="23" t="n">
        <x:v>0.18016514362318</x:v>
      </x:c>
      <x:c r="Q720" s="23" t="n">
        <x:v>0.18016514362318</x:v>
      </x:c>
      <x:c r="R720" s="22" t="n">
        <x:v>0.29775469920046</x:v>
      </x:c>
      <x:c r="S720" s="22" t="n">
        <x:v>0.29775469920046</x:v>
      </x:c>
      <x:c r="T720" s="20" t="n">
        <x:v>1.2870227570433501</x:v>
      </x:c>
      <x:c r="U720" s="18" t="n">
        <x:f aca="0"/>
        <x:v>1.5533</x:v>
      </x:c>
      <x:c r="V720" s="18" t="n">
        <x:f aca="0"/>
        <x:v>1.454</x:v>
      </x:c>
      <x:c r="W720" s="76" t="n">
        <x:f>'2080回测'!$O$13*G720/$G$4+'2080回测'!$O$14*H720/$H$4+'2080回测'!$O$15*I720/$I$4+'2080回测'!$O$16*J720/$J$4+'2080回测'!$O$17*K720/$K$4</x:f>
        <x:v>1.2574193528322073</x:v>
      </x:c>
    </x:row>
    <x:row r="721" ht="13.800000190734863" hidden="0">
      <x:c r="A721" s="15" t="n">
        <x:v>44911</x:v>
      </x:c>
      <x:c r="B721" s="21" t="n">
        <x:v>53.89809699202</x:v>
      </x:c>
      <x:c r="C721" s="21" t="n">
        <x:v>31.214528944381</x:v>
      </x:c>
      <x:c r="D721" s="21" t="n">
        <x:v>58.076923076923</x:v>
      </x:c>
      <x:c r="E721" s="21" t="n">
        <x:v>72.4609375</x:v>
      </x:c>
      <x:c r="F721" s="17" t="n">
        <x:v>1.53912621628331</x:v>
      </x:c>
      <x:c r="G721" s="18" t="n">
        <x:f aca="0"/>
        <x:v>1.4622</x:v>
      </x:c>
      <x:c r="H721" s="18" t="n">
        <x:f aca="0"/>
        <x:v>2.3811555556</x:v>
      </x:c>
      <x:c r="I721" s="18" t="n">
        <x:f aca="0"/>
        <x:v>2511.45</x:v>
      </x:c>
      <x:c r="J721" s="18" t="n">
        <x:f aca="0"/>
        <x:v>7.0956576692</x:v>
      </x:c>
      <x:c r="K721" s="18" t="n">
        <x:f aca="0"/>
        <x:v>2.4655486982</x:v>
      </x:c>
      <x:c r="L721" s="22" t="n">
        <x:v>0.18422314578005</x:v>
      </x:c>
      <x:c r="M721" s="22" t="n">
        <x:v>0.13187385978629</x:v>
      </x:c>
      <x:c r="N721" s="22" t="n">
        <x:v>0.44704049844237</x:v>
      </x:c>
      <x:c r="O721" s="22" t="n">
        <x:v>0.55088365868265</x:v>
      </x:c>
      <x:c r="P721" s="23" t="n">
        <x:v>0.18511072235426</x:v>
      </x:c>
      <x:c r="Q721" s="23" t="n">
        <x:v>0.18511072235426</x:v>
      </x:c>
      <x:c r="R721" s="22" t="n">
        <x:v>0.30596972447346</x:v>
      </x:c>
      <x:c r="S721" s="22" t="n">
        <x:v>0.30596972447346</x:v>
      </x:c>
      <x:c r="T721" s="20" t="n">
        <x:v>1.2759890081579237</x:v>
      </x:c>
      <x:c r="U721" s="18" t="n">
        <x:f aca="0"/>
        <x:v>1.5537</x:v>
      </x:c>
      <x:c r="V721" s="18" t="n">
        <x:f aca="0"/>
        <x:v>1.451</x:v>
      </x:c>
      <x:c r="W721" s="76" t="n">
        <x:f>'2080回测'!$O$13*G721/$G$4+'2080回测'!$O$14*H721/$H$4+'2080回测'!$O$15*I721/$I$4+'2080回测'!$O$16*J721/$J$4+'2080回测'!$O$17*K721/$K$4</x:f>
        <x:v>1.2661727254264306</x:v>
      </x:c>
    </x:row>
    <x:row r="722" ht="13.800000190734863" hidden="0">
      <x:c r="A722" s="15" t="n">
        <x:v>44914</x:v>
      </x:c>
      <x:c r="B722" s="21" t="n">
        <x:v>51.503990178023</x:v>
      </x:c>
      <x:c r="C722" s="21" t="n">
        <x:v>29.511918274688</x:v>
      </x:c>
      <x:c r="D722" s="21" t="n">
        <x:v>54.846153846154</x:v>
      </x:c>
      <x:c r="E722" s="21" t="n">
        <x:v>67.919921875</x:v>
      </x:c>
      <x:c r="F722" s="17" t="n">
        <x:v>1.50945496043466</x:v>
      </x:c>
      <x:c r="G722" s="18" t="n">
        <x:f aca="0"/>
        <x:v>1.4378</x:v>
      </x:c>
      <x:c r="H722" s="18" t="n">
        <x:f aca="0"/>
        <x:v>2.3351111111</x:v>
      </x:c>
      <x:c r="I722" s="18" t="n">
        <x:f aca="0"/>
        <x:v>2473.61</x:v>
      </x:c>
      <x:c r="J722" s="18" t="n">
        <x:f aca="0"/>
        <x:v>6.9958944682</x:v>
      </x:c>
      <x:c r="K722" s="18" t="n">
        <x:f aca="0"/>
        <x:v>2.4322304725</x:v>
      </x:c>
      <x:c r="L722" s="22" t="n">
        <x:v>0.18470268542199</x:v>
      </x:c>
      <x:c r="M722" s="22" t="n">
        <x:v>0.12796455564243</x:v>
      </x:c>
      <x:c r="N722" s="22" t="n">
        <x:v>0.43637670740474</x:v>
      </x:c>
      <x:c r="O722" s="22" t="n">
        <x:v>0.53773347855529</x:v>
      </x:c>
      <x:c r="P722" s="23" t="n">
        <x:v>0.1710791188053</x:v>
      </x:c>
      <x:c r="Q722" s="23" t="n">
        <x:v>0.1710791188053</x:v>
      </x:c>
      <x:c r="R722" s="22" t="n">
        <x:v>0.28948820031417</x:v>
      </x:c>
      <x:c r="S722" s="22" t="n">
        <x:v>0.28948820031417</x:v>
      </x:c>
      <x:c r="T722" s="20" t="n">
        <x:v>1.2515309056373436</x:v>
      </x:c>
      <x:c r="U722" s="18" t="n">
        <x:f aca="0"/>
        <x:v>1.5548</x:v>
      </x:c>
      <x:c r="V722" s="18" t="n">
        <x:f aca="0"/>
        <x:v>1.4585</x:v>
      </x:c>
      <x:c r="W722" s="76" t="n">
        <x:f>'2080回测'!$O$13*G722/$G$4+'2080回测'!$O$14*H722/$H$4+'2080回测'!$O$15*I722/$I$4+'2080回测'!$O$16*J722/$J$4+'2080回测'!$O$17*K722/$K$4</x:f>
        <x:v>1.245234110370531</x:v>
      </x:c>
    </x:row>
    <x:row r="723" ht="13.800000190734863" hidden="0">
      <x:c r="A723" s="15" t="n">
        <x:v>44915</x:v>
      </x:c>
      <x:c r="B723" s="21" t="n">
        <x:v>49.232658072437</x:v>
      </x:c>
      <x:c r="C723" s="21" t="n">
        <x:v>28.8876276958</x:v>
      </x:c>
      <x:c r="D723" s="21" t="n">
        <x:v>52.692307692308</x:v>
      </x:c>
      <x:c r="E723" s="21" t="n">
        <x:v>67.412109375</x:v>
      </x:c>
      <x:c r="F723" s="17" t="n">
        <x:v>1.49556175708886</x:v>
      </x:c>
      <x:c r="G723" s="18" t="n">
        <x:f aca="0"/>
        <x:v>1.4247</x:v>
      </x:c>
      <x:c r="H723" s="18" t="n">
        <x:f aca="0"/>
        <x:v>2.3142814815</x:v>
      </x:c>
      <x:c r="I723" s="18" t="n">
        <x:f aca="0"/>
        <x:v>2446.6</x:v>
      </x:c>
      <x:c r="J723" s="18" t="n">
        <x:f aca="0"/>
        <x:v>6.9460128677</x:v>
      </x:c>
      <x:c r="K723" s="18" t="n">
        <x:f aca="0"/>
        <x:v>2.4049701061</x:v>
      </x:c>
      <x:c r="L723" s="22" t="n">
        <x:v>0.16839833759591</x:v>
      </x:c>
      <x:c r="M723" s="22" t="n">
        <x:v>0.11128485796195</x:v>
      </x:c>
      <x:c r="N723" s="22" t="n">
        <x:v>0.40390606278457</x:v>
      </x:c>
      <x:c r="O723" s="22" t="n">
        <x:v>0.51051176817624</x:v>
      </x:c>
      <x:c r="P723" s="23" t="n">
        <x:v>0.14796696911982</x:v>
      </x:c>
      <x:c r="Q723" s="23" t="n">
        <x:v>0.14796696911982</x:v>
      </x:c>
      <x:c r="R723" s="22" t="n">
        <x:v>0.26110614017022</x:v>
      </x:c>
      <x:c r="S723" s="22" t="n">
        <x:v>0.26110614017022</x:v>
      </x:c>
      <x:c r="T723" s="20" t="n">
        <x:v>1.2409045152525313</x:v>
      </x:c>
      <x:c r="U723" s="18" t="n">
        <x:f aca="0"/>
        <x:v>1.5552</x:v>
      </x:c>
      <x:c r="V723" s="18" t="n">
        <x:f aca="0"/>
        <x:v>1.4585</x:v>
      </x:c>
      <x:c r="W723" s="76" t="n">
        <x:f>'2080回测'!$O$13*G723/$G$4+'2080回测'!$O$14*H723/$H$4+'2080回测'!$O$15*I723/$I$4+'2080回测'!$O$16*J723/$J$4+'2080回测'!$O$17*K723/$K$4</x:f>
        <x:v>1.2335905253322734</x:v>
      </x:c>
    </x:row>
    <x:row r="724" ht="13.800000190734863" hidden="0">
      <x:c r="A724" s="15" t="n">
        <x:v>44916</x:v>
      </x:c>
      <x:c r="B724" s="21" t="n">
        <x:v>48.802946593002</x:v>
      </x:c>
      <x:c r="C724" s="21" t="n">
        <x:v>27.752553916005</x:v>
      </x:c>
      <x:c r="D724" s="21" t="n">
        <x:v>53.538461538462</x:v>
      </x:c>
      <x:c r="E724" s="21" t="n">
        <x:v>65.4296875</x:v>
      </x:c>
      <x:c r="F724" s="17" t="n">
        <x:v>1.48880912386867</x:v>
      </x:c>
      <x:c r="G724" s="18" t="n">
        <x:f aca="0"/>
        <x:v>1.4244</x:v>
      </x:c>
      <x:c r="H724" s="18" t="n">
        <x:f aca="0"/>
        <x:v>2.3142814815</x:v>
      </x:c>
      <x:c r="I724" s="18" t="n">
        <x:f aca="0"/>
        <x:v>2455.11</x:v>
      </x:c>
      <x:c r="J724" s="18" t="n">
        <x:f aca="0"/>
        <x:v>6.9460128677</x:v>
      </x:c>
      <x:c r="K724" s="18" t="n">
        <x:f aca="0"/>
        <x:v>2.4049701061</x:v>
      </x:c>
      <x:c r="L724" s="22" t="n">
        <x:v>0.14881713554987</x:v>
      </x:c>
      <x:c r="M724" s="22" t="n">
        <x:v>0.097645730171141</x:v>
      </x:c>
      <x:c r="N724" s="22" t="n">
        <x:v>0.38940809968847</x:v>
      </x:c>
      <x:c r="O724" s="22" t="n">
        <x:v>0.49979060224447</x:v>
      </x:c>
      <x:c r="P724" s="23" t="n">
        <x:v>0.13913161642836</x:v>
      </x:c>
      <x:c r="Q724" s="23" t="n">
        <x:v>0.13913161642836</x:v>
      </x:c>
      <x:c r="R724" s="22" t="n">
        <x:v>0.25665566075479</x:v>
      </x:c>
      <x:c r="S724" s="22" t="n">
        <x:v>0.25665566075479</x:v>
      </x:c>
      <x:c r="T724" s="20" t="n">
        <x:v>1.2332899139976312</x:v>
      </x:c>
      <x:c r="U724" s="18" t="n">
        <x:f aca="0"/>
        <x:v>1.555</x:v>
      </x:c>
      <x:c r="V724" s="18" t="n">
        <x:f aca="0"/>
        <x:v>1.4731</x:v>
      </x:c>
      <x:c r="W724" s="76" t="n">
        <x:f>'2080回测'!$O$13*G724/$G$4+'2080回测'!$O$14*H724/$H$4+'2080回测'!$O$15*I724/$I$4+'2080回测'!$O$16*J724/$J$4+'2080回测'!$O$17*K724/$K$4</x:f>
        <x:v>1.2340619789454754</x:v>
      </x:c>
    </x:row>
    <x:row r="725" ht="13.800000190734863" hidden="0">
      <x:c r="A725" s="15" t="n">
        <x:v>44917</x:v>
      </x:c>
      <x:c r="B725" s="21" t="n">
        <x:v>48.434622467772</x:v>
      </x:c>
      <x:c r="C725" s="21" t="n">
        <x:v>26.730987514188</x:v>
      </x:c>
      <x:c r="D725" s="21" t="n">
        <x:v>51.153846153846</x:v>
      </x:c>
      <x:c r="E725" s="21" t="n">
        <x:v>63.49609375</x:v>
      </x:c>
      <x:c r="F725" s="17" t="n">
        <x:v>1.47453887471452</x:v>
      </x:c>
      <x:c r="G725" s="18" t="n">
        <x:f aca="0"/>
        <x:v>1.4167</x:v>
      </x:c>
      <x:c r="H725" s="18" t="n">
        <x:f aca="0"/>
        <x:v>2.3000296296</x:v>
      </x:c>
      <x:c r="I725" s="18" t="n">
        <x:f aca="0"/>
        <x:v>2471.5</x:v>
      </x:c>
      <x:c r="J725" s="18" t="n">
        <x:f aca="0"/>
        <x:v>6.9273072675</x:v>
      </x:c>
      <x:c r="K725" s="18" t="n">
        <x:f aca="0"/>
        <x:v>2.3908351013</x:v>
      </x:c>
      <x:c r="L725" s="22" t="n">
        <x:v>0.14961636828644</x:v>
      </x:c>
      <x:c r="M725" s="22" t="n">
        <x:v>0.09460516028147</x:v>
      </x:c>
      <x:c r="N725" s="22" t="n">
        <x:v>0.3816199376947</x:v>
      </x:c>
      <x:c r="O725" s="22" t="n">
        <x:v>0.48940447279872</x:v>
      </x:c>
      <x:c r="P725" s="23" t="n">
        <x:v>0.12971058371668</x:v>
      </x:c>
      <x:c r="Q725" s="23" t="n">
        <x:v>0.12971058371668</x:v>
      </x:c>
      <x:c r="R725" s="22" t="n">
        <x:v>0.24582610274318</x:v>
      </x:c>
      <x:c r="S725" s="22" t="n">
        <x:v>0.24582610274318</x:v>
      </x:c>
      <x:c r="T725" s="20" t="n">
        <x:v>1.2198023937429177</x:v>
      </x:c>
      <x:c r="U725" s="18" t="n">
        <x:f aca="0"/>
        <x:v>1.5561</x:v>
      </x:c>
      <x:c r="V725" s="18" t="n">
        <x:f aca="0"/>
        <x:v>1.4733</x:v>
      </x:c>
      <x:c r="W725" s="76" t="n">
        <x:f>'2080回测'!$O$13*G725/$G$4+'2080回测'!$O$14*H725/$H$4+'2080回测'!$O$15*I725/$I$4+'2080回测'!$O$16*J725/$J$4+'2080回测'!$O$17*K725/$K$4</x:f>
        <x:v>1.229348307048442</x:v>
      </x:c>
    </x:row>
    <x:row r="726" ht="13.800000190734863" hidden="0">
      <x:c r="A726" s="15" t="n">
        <x:v>44918</x:v>
      </x:c>
      <x:c r="B726" s="21" t="n">
        <x:v>49.539594843462</x:v>
      </x:c>
      <x:c r="C726" s="21" t="n">
        <x:v>25.766174801362</x:v>
      </x:c>
      <x:c r="D726" s="21" t="n">
        <x:v>52.538461538462</x:v>
      </x:c>
      <x:c r="E726" s="21" t="n">
        <x:v>59.90234375</x:v>
      </x:c>
      <x:c r="F726" s="17" t="n">
        <x:v>1.46936643733322</x:v>
      </x:c>
      <x:c r="G726" s="18" t="n">
        <x:f aca="0"/>
        <x:v>1.4119</x:v>
      </x:c>
      <x:c r="H726" s="18" t="n">
        <x:f aca="0"/>
        <x:v>2.2956444444</x:v>
      </x:c>
      <x:c r="I726" s="18" t="n">
        <x:f aca="0"/>
        <x:v>2474.21</x:v>
      </x:c>
      <x:c r="J726" s="18" t="n">
        <x:f aca="0"/>
        <x:v>6.9148368674</x:v>
      </x:c>
      <x:c r="K726" s="18" t="n">
        <x:f aca="0"/>
        <x:v>2.3837675988</x:v>
      </x:c>
      <x:c r="L726" s="22" t="n">
        <x:v>0.15153452685422</x:v>
      </x:c>
      <x:c r="M726" s="22" t="n">
        <x:v>0.091303970115542</x:v>
      </x:c>
      <x:c r="N726" s="22" t="n">
        <x:v>0.36820033549006</x:v>
      </x:c>
      <x:c r="O726" s="22" t="n">
        <x:v>0.47466286965218</x:v>
      </x:c>
      <x:c r="P726" s="23" t="n">
        <x:v>0.11135100151194</x:v>
      </x:c>
      <x:c r="Q726" s="23" t="n">
        <x:v>0.11135100151194</x:v>
      </x:c>
      <x:c r="R726" s="22" t="n">
        <x:v>0.22500772240373</x:v>
      </x:c>
      <x:c r="S726" s="22" t="n">
        <x:v>0.22500772240373</x:v>
      </x:c>
      <x:c r="T726" s="20" t="n">
        <x:v>1.2154514166189365</x:v>
      </x:c>
      <x:c r="U726" s="18" t="n">
        <x:f aca="0"/>
        <x:v>1.5578</x:v>
      </x:c>
      <x:c r="V726" s="18" t="n">
        <x:f aca="0"/>
        <x:v>1.4693</x:v>
      </x:c>
      <x:c r="W726" s="76" t="n">
        <x:f>'2080回测'!$O$13*G726/$G$4+'2080回测'!$O$14*H726/$H$4+'2080回测'!$O$15*I726/$I$4+'2080回测'!$O$16*J726/$J$4+'2080回测'!$O$17*K726/$K$4</x:f>
        <x:v>1.2267465292984352</x:v>
      </x:c>
    </x:row>
    <x:row r="727" ht="13.800000190734863" hidden="0">
      <x:c r="A727" s="15" t="n">
        <x:v>44921</x:v>
      </x:c>
      <x:c r="B727" s="21" t="n">
        <x:v>51.197053406998</x:v>
      </x:c>
      <x:c r="C727" s="21" t="n">
        <x:v>30.022701475596</x:v>
      </x:c>
      <x:c r="D727" s="21" t="n">
        <x:v>57.384615384615</x:v>
      </x:c>
      <x:c r="E727" s="21" t="n">
        <x:v>65.2734375</x:v>
      </x:c>
      <x:c r="F727" s="17" t="n">
        <x:v>1.50969451941802</x:v>
      </x:c>
      <x:c r="G727" s="18" t="n">
        <x:f aca="0"/>
        <x:v>1.4098</x:v>
      </x:c>
      <x:c r="H727" s="18" t="n">
        <x:f aca="0"/>
        <x:v>2.2912592593</x:v>
      </x:c>
      <x:c r="I727" s="18" t="n">
        <x:f aca="0"/>
        <x:v>2474.21</x:v>
      </x:c>
      <x:c r="J727" s="18" t="n">
        <x:f aca="0"/>
        <x:v>6.9210720675</x:v>
      </x:c>
      <x:c r="K727" s="18" t="n">
        <x:f aca="0"/>
        <x:v>2.3968929605</x:v>
      </x:c>
      <x:c r="L727" s="22" t="n">
        <x:v>0.14761828644501</x:v>
      </x:c>
      <x:c r="M727" s="22" t="n">
        <x:v>0.089132134480063</x:v>
      </x:c>
      <x:c r="N727" s="22" t="n">
        <x:v>0.36460579918524</x:v>
      </x:c>
      <x:c r="O727" s="22" t="n">
        <x:v>0.47039115505362</x:v>
      </x:c>
      <x:c r="P727" s="23" t="n">
        <x:v>0.10664784994089</x:v>
      </x:c>
      <x:c r="Q727" s="23" t="n">
        <x:v>0.10664784994089</x:v>
      </x:c>
      <x:c r="R727" s="22" t="n">
        <x:v>0.21928412895289</x:v>
      </x:c>
      <x:c r="S727" s="22" t="n">
        <x:v>0.21928412895289</x:v>
      </x:c>
      <x:c r="T727" s="20" t="n">
        <x:v>1.2332532744891447</x:v>
      </x:c>
      <x:c r="U727" s="18" t="n">
        <x:f aca="0"/>
        <x:v>1.5581</x:v>
      </x:c>
      <x:c r="V727" s="18" t="n">
        <x:f aca="0"/>
        <x:v>1.4644</x:v>
      </x:c>
      <x:c r="W727" s="76" t="n">
        <x:f>'2080回测'!$O$13*G727/$G$4+'2080回测'!$O$14*H727/$H$4+'2080回测'!$O$15*I727/$I$4+'2080回测'!$O$16*J727/$J$4+'2080回测'!$O$17*K727/$K$4</x:f>
        <x:v>1.2265218078369478</x:v>
      </x:c>
    </x:row>
    <x:row r="728" ht="13.800000190734863" hidden="0">
      <x:c r="A728" s="15" t="n">
        <x:v>44922</x:v>
      </x:c>
      <x:c r="B728" s="21" t="n">
        <x:v>51.995089011664</x:v>
      </x:c>
      <x:c r="C728" s="21" t="n">
        <x:v>32.065834279228</x:v>
      </x:c>
      <x:c r="D728" s="21" t="n">
        <x:v>57.076923076923</x:v>
      </x:c>
      <x:c r="E728" s="21" t="n">
        <x:v>66.533203125</x:v>
      </x:c>
      <x:c r="F728" s="17" t="n">
        <x:v>1.51917762373204</x:v>
      </x:c>
      <x:c r="G728" s="18" t="n">
        <x:f aca="0"/>
        <x:v>1.4255</x:v>
      </x:c>
      <x:c r="H728" s="18" t="n">
        <x:f aca="0"/>
        <x:v>2.3131851852</x:v>
      </x:c>
      <x:c r="I728" s="18" t="n">
        <x:f aca="0"/>
        <x:v>2474.21</x:v>
      </x:c>
      <x:c r="J728" s="18" t="n">
        <x:f aca="0"/>
        <x:v>6.9522480678</x:v>
      </x:c>
      <x:c r="K728" s="18" t="n">
        <x:f aca="0"/>
        <x:v>2.4201147541</x:v>
      </x:c>
      <x:c r="L728" s="22" t="n">
        <x:v>0.15033567774936</x:v>
      </x:c>
      <x:c r="M728" s="22" t="n">
        <x:v>0.097993223872817</x:v>
      </x:c>
      <x:c r="N728" s="22" t="n">
        <x:v>0.38197939132519</x:v>
      </x:c>
      <x:c r="O728" s="22" t="n">
        <x:v>0.49133093230389</x:v>
      </x:c>
      <x:c r="P728" s="23" t="n">
        <x:v>0.12726552905291</x:v>
      </x:c>
      <x:c r="Q728" s="23" t="n">
        <x:v>0.12726552905291</x:v>
      </x:c>
      <x:c r="R728" s="22" t="n">
        <x:v>0.24492795627804</x:v>
      </x:c>
      <x:c r="S728" s="22" t="n">
        <x:v>0.24492795627804</x:v>
      </x:c>
      <x:c r="T728" s="20" t="n">
        <x:v>1.2430749631838187</x:v>
      </x:c>
      <x:c r="U728" s="18" t="n">
        <x:f aca="0"/>
        <x:v>1.5578</x:v>
      </x:c>
      <x:c r="V728" s="18" t="n">
        <x:f aca="0"/>
        <x:v>1.466</x:v>
      </x:c>
      <x:c r="W728" s="76" t="n">
        <x:f>'2080回测'!$O$13*G728/$G$4+'2080回测'!$O$14*H728/$H$4+'2080回测'!$O$15*I728/$I$4+'2080回测'!$O$16*J728/$J$4+'2080回测'!$O$17*K728/$K$4</x:f>
        <x:v>1.2366318529305271</x:v>
      </x:c>
    </x:row>
    <x:row r="729" ht="13.800000190734863" hidden="0">
      <x:c r="A729" s="15" t="n">
        <x:v>44923</x:v>
      </x:c>
      <x:c r="B729" s="21" t="n">
        <x:v>50.644567219153</x:v>
      </x:c>
      <x:c r="C729" s="21" t="n">
        <x:v>30.987514188422</x:v>
      </x:c>
      <x:c r="D729" s="21" t="n">
        <x:v>60.692307692308</x:v>
      </x:c>
      <x:c r="E729" s="21" t="n">
        <x:v>63.388671875</x:v>
      </x:c>
      <x:c r="F729" s="17" t="n">
        <x:v>1.51428265243721</x:v>
      </x:c>
      <x:c r="G729" s="18" t="n">
        <x:f aca="0"/>
        <x:v>1.4264</x:v>
      </x:c>
      <x:c r="H729" s="18" t="n">
        <x:f aca="0"/>
        <x:v>2.3164740741</x:v>
      </x:c>
      <x:c r="I729" s="18" t="n">
        <x:f aca="0"/>
        <x:v>2509.81</x:v>
      </x:c>
      <x:c r="J729" s="18" t="n">
        <x:f aca="0"/>
        <x:v>6.9148368674</x:v>
      </x:c>
      <x:c r="K729" s="18" t="n">
        <x:f aca="0"/>
        <x:v>2.4069893925</x:v>
      </x:c>
      <x:c r="L729" s="22" t="n">
        <x:v>0.16456202046036</x:v>
      </x:c>
      <x:c r="M729" s="22" t="n">
        <x:v>0.10963426287899</x:v>
      </x:c>
      <x:c r="N729" s="22" t="n">
        <x:v>0.39144500359454</x:v>
      </x:c>
      <x:c r="O729" s="22" t="n">
        <x:v>0.5056537398622</x:v>
      </x:c>
      <x:c r="P729" s="23" t="n">
        <x:v>0.13626556551757</x:v>
      </x:c>
      <x:c r="Q729" s="23" t="n">
        <x:v>0.13626556551757</x:v>
      </x:c>
      <x:c r="R729" s="22" t="n">
        <x:v>0.25038677381966</x:v>
      </x:c>
      <x:c r="S729" s="22" t="n">
        <x:v>0.25038677381966</x:v>
      </x:c>
      <x:c r="T729" s="20" t="n">
        <x:v>1.2339184388778912</x:v>
      </x:c>
      <x:c r="U729" s="18" t="n">
        <x:f aca="0"/>
        <x:v>1.5581</x:v>
      </x:c>
      <x:c r="V729" s="18" t="n">
        <x:f aca="0"/>
        <x:v>1.4697</x:v>
      </x:c>
      <x:c r="W729" s="76" t="n">
        <x:f>'2080回测'!$O$13*G729/$G$4+'2080回测'!$O$14*H729/$H$4+'2080回测'!$O$15*I729/$I$4+'2080回测'!$O$16*J729/$J$4+'2080回测'!$O$17*K729/$K$4</x:f>
        <x:v>1.2380333539493877</x:v>
      </x:c>
    </x:row>
    <x:row r="730" ht="13.800000190734863" hidden="0">
      <x:c r="A730" s="15" t="n">
        <x:v>44924</x:v>
      </x:c>
      <x:c r="B730" s="21" t="n">
        <x:v>52.240638428484</x:v>
      </x:c>
      <x:c r="C730" s="21" t="n">
        <x:v>31.6685584563</x:v>
      </x:c>
      <x:c r="D730" s="21" t="n">
        <x:v>59.615384615385</x:v>
      </x:c>
      <x:c r="E730" s="21" t="n">
        <x:v>64.00390625</x:v>
      </x:c>
      <x:c r="F730" s="17" t="n">
        <x:v>1.51882121937542</x:v>
      </x:c>
      <x:c r="G730" s="18" t="n">
        <x:f aca="0"/>
        <x:v>1.4164</x:v>
      </x:c>
      <x:c r="H730" s="18" t="n">
        <x:f aca="0"/>
        <x:v>2.297837037</x:v>
      </x:c>
      <x:c r="I730" s="18" t="n">
        <x:f aca="0"/>
        <x:v>2488.19</x:v>
      </x:c>
      <x:c r="J730" s="18" t="n">
        <x:f aca="0"/>
        <x:v>6.9023664673</x:v>
      </x:c>
      <x:c r="K730" s="18" t="n">
        <x:f aca="0"/>
        <x:v>2.3968929605</x:v>
      </x:c>
      <x:c r="L730" s="22" t="n">
        <x:v>0.16080562659847</x:v>
      </x:c>
      <x:c r="M730" s="22" t="n">
        <x:v>0.10485622448093</x:v>
      </x:c>
      <x:c r="N730" s="22" t="n">
        <x:v>0.38868919242751</x:v>
      </x:c>
      <x:c r="O730" s="22" t="n">
        <x:v>0.4967752743334</x:v>
      </x:c>
      <x:c r="P730" s="23" t="n">
        <x:v>0.12599760051719</x:v>
      </x:c>
      <x:c r="Q730" s="23" t="n">
        <x:v>0.12599760051719</x:v>
      </x:c>
      <x:c r="R730" s="22" t="n">
        <x:v>0.23411299607422</x:v>
      </x:c>
      <x:c r="S730" s="22" t="n">
        <x:v>0.23411299607422</x:v>
      </x:c>
      <x:c r="T730" s="20" t="n">
        <x:v>1.2308426526840812</x:v>
      </x:c>
      <x:c r="U730" s="18" t="n">
        <x:f aca="0"/>
        <x:v>1.5595</x:v>
      </x:c>
      <x:c r="V730" s="18" t="n">
        <x:f aca="0"/>
        <x:v>1.4636</x:v>
      </x:c>
      <x:c r="W730" s="76" t="n">
        <x:f>'2080回测'!$O$13*G730/$G$4+'2080回测'!$O$14*H730/$H$4+'2080回测'!$O$15*I730/$I$4+'2080回测'!$O$16*J730/$J$4+'2080回测'!$O$17*K730/$K$4</x:f>
        <x:v>1.2299220735022658</x:v>
      </x:c>
    </x:row>
    <x:row r="731" ht="13.800000190734863" hidden="0">
      <x:c r="A731" s="15" t="n">
        <x:v>44925</x:v>
      </x:c>
      <x:c r="B731" s="21" t="n">
        <x:v>52.854511970534</x:v>
      </x:c>
      <x:c r="C731" s="21" t="n">
        <x:v>32.463110102157</x:v>
      </x:c>
      <x:c r="D731" s="21" t="n">
        <x:v>60.692307692308</x:v>
      </x:c>
      <x:c r="E731" s="21" t="n">
        <x:v>62.91015625</x:v>
      </x:c>
      <x:c r="F731" s="17" t="n">
        <x:v>1.5223002150375</x:v>
      </x:c>
      <x:c r="G731" s="18" t="n">
        <x:f aca="0"/>
        <x:v>1.4255</x:v>
      </x:c>
      <x:c r="H731" s="18" t="n">
        <x:f aca="0"/>
        <x:v>2.3120888889</x:v>
      </x:c>
      <x:c r="I731" s="18" t="n">
        <x:f aca="0"/>
        <x:v>2506.14</x:v>
      </x:c>
      <x:c r="J731" s="18" t="n">
        <x:f aca="0"/>
        <x:v>6.9460128677</x:v>
      </x:c>
      <x:c r="K731" s="18" t="n">
        <x:f aca="0"/>
        <x:v>2.4019411765</x:v>
      </x:c>
      <x:c r="L731" s="22" t="n">
        <x:v>0.15625</x:v>
      </x:c>
      <x:c r="M731" s="22" t="n">
        <x:v>0.10146816088958</x:v>
      </x:c>
      <x:c r="N731" s="22" t="n">
        <x:v>0.38868919242751</x:v>
      </x:c>
      <x:c r="O731" s="22" t="n">
        <x:v>0.49526761041644</x:v>
      </x:c>
      <x:c r="P731" s="23" t="n">
        <x:v>0.1248054753762</x:v>
      </x:c>
      <x:c r="Q731" s="23" t="n">
        <x:v>0.1248054753762</x:v>
      </x:c>
      <x:c r="R731" s="22" t="n">
        <x:v>0.22772765349336</x:v>
      </x:c>
      <x:c r="S731" s="22" t="n">
        <x:v>0.22772765349336</x:v>
      </x:c>
      <x:c r="T731" s="20" t="n">
        <x:v>1.236057634005195</x:v>
      </x:c>
      <x:c r="U731" s="18" t="n">
        <x:f aca="0"/>
        <x:v>1.5603</x:v>
      </x:c>
      <x:c r="V731" s="18" t="n">
        <x:f aca="0"/>
        <x:v>1.4748</x:v>
      </x:c>
      <x:c r="W731" s="76" t="n">
        <x:f>'2080回测'!$O$13*G731/$G$4+'2080回测'!$O$14*H731/$H$4+'2080回测'!$O$15*I731/$I$4+'2080回测'!$O$16*J731/$J$4+'2080回测'!$O$17*K731/$K$4</x:f>
        <x:v>1.2371242043741142</x:v>
      </x:c>
    </x:row>
    <x:row r="732" ht="13.800000190734863" hidden="0">
      <x:c r="A732" s="15" t="n">
        <x:v>44929</x:v>
      </x:c>
      <x:c r="B732" s="21" t="n">
        <x:v>57.151626764886</x:v>
      </x:c>
      <x:c r="C732" s="21" t="n">
        <x:v>36.71963677639</x:v>
      </x:c>
      <x:c r="D732" s="21" t="n">
        <x:v>63.153846153846</x:v>
      </x:c>
      <x:c r="E732" s="21" t="n">
        <x:v>68.26171875</x:v>
      </x:c>
      <x:c r="F732" s="17" t="n">
        <x:v>1.5632170711128</x:v>
      </x:c>
      <x:c r="G732" s="18" t="n">
        <x:f aca="0"/>
        <x:v>1.4329</x:v>
      </x:c>
      <x:c r="H732" s="18" t="n">
        <x:f aca="0"/>
        <x:v>2.3252444444</x:v>
      </x:c>
      <x:c r="I732" s="18" t="n">
        <x:f aca="0"/>
        <x:v>2547.27</x:v>
      </x:c>
      <x:c r="J732" s="18" t="n">
        <x:f aca="0"/>
        <x:v>6.9896592681</x:v>
      </x:c>
      <x:c r="K732" s="18" t="n">
        <x:f aca="0"/>
        <x:v>2.4120376085</x:v>
      </x:c>
      <x:c r="L732" s="22" t="n">
        <x:v>0.15928708439898</x:v>
      </x:c>
      <x:c r="M732" s="22" t="n">
        <x:v>0.10581183216054</x:v>
      </x:c>
      <x:c r="N732" s="22" t="n">
        <x:v>0.39108554996405</x:v>
      </x:c>
      <x:c r="O732" s="22" t="n">
        <x:v>0.49945556583563</x:v>
      </x:c>
      <x:c r="P732" s="23" t="n">
        <x:v>0.12836063662637</x:v>
      </x:c>
      <x:c r="Q732" s="23" t="n">
        <x:v>0.12836063662637</x:v>
      </x:c>
      <x:c r="R732" s="22" t="n">
        <x:v>0.23804988321481</x:v>
      </x:c>
      <x:c r="S732" s="22" t="n">
        <x:v>0.23804988321481</x:v>
      </x:c>
      <x:c r="T732" s="20" t="n">
        <x:v>1.2573539592370837</x:v>
      </x:c>
      <x:c r="U732" s="18" t="n">
        <x:f aca="0"/>
        <x:v>1.5623</x:v>
      </x:c>
      <x:c r="V732" s="18" t="n">
        <x:f aca="0"/>
        <x:v>1.4808</x:v>
      </x:c>
      <x:c r="W732" s="76" t="n">
        <x:f>'2080回测'!$O$13*G732/$G$4+'2080回测'!$O$14*H732/$H$4+'2080回测'!$O$15*I732/$I$4+'2080回测'!$O$16*J732/$J$4+'2080回测'!$O$17*K732/$K$4</x:f>
        <x:v>1.24554876445192</x:v>
      </x:c>
    </x:row>
    <x:row r="733" ht="13.800000190734863" hidden="0">
      <x:c r="A733" s="15" t="n">
        <x:v>44930</x:v>
      </x:c>
      <x:c r="B733" s="21" t="n">
        <x:v>57.949662369552</x:v>
      </x:c>
      <x:c r="C733" s="21" t="n">
        <x:v>36.152099886493</x:v>
      </x:c>
      <x:c r="D733" s="21" t="n">
        <x:v>63</x:v>
      </x:c>
      <x:c r="E733" s="21" t="n">
        <x:v>66.728515625</x:v>
      </x:c>
      <x:c r="F733" s="17" t="n">
        <x:v>1.55957569470261</x:v>
      </x:c>
      <x:c r="G733" s="18" t="n">
        <x:f aca="0"/>
        <x:v>1.4422</x:v>
      </x:c>
      <x:c r="H733" s="18" t="n">
        <x:f aca="0"/>
        <x:v>2.3427851852</x:v>
      </x:c>
      <x:c r="I733" s="18" t="n">
        <x:f aca="0"/>
        <x:v>2595.55</x:v>
      </x:c>
      <x:c r="J733" s="18" t="n">
        <x:f aca="0"/>
        <x:v>7.0021296683</x:v>
      </x:c>
      <x:c r="K733" s="18" t="n">
        <x:f aca="0"/>
        <x:v>2.4100183221</x:v>
      </x:c>
      <x:c r="L733" s="22" t="n">
        <x:v>0.16264386189258</x:v>
      </x:c>
      <x:c r="M733" s="22" t="n">
        <x:v>0.11415168100078</x:v>
      </x:c>
      <x:c r="N733" s="22" t="n">
        <x:v>0.41085549964055</x:v>
      </x:c>
      <x:c r="O733" s="22" t="n">
        <x:v>0.5225730798977</x:v>
      </x:c>
      <x:c r="P733" s="23" t="n">
        <x:v>0.15388238223125</x:v>
      </x:c>
      <x:c r="Q733" s="23" t="n">
        <x:v>0.15388238223125</x:v>
      </x:c>
      <x:c r="R733" s="22" t="n">
        <x:v>0.27042139350128</x:v>
      </x:c>
      <x:c r="S733" s="22" t="n">
        <x:v>0.27042139350128</x:v>
      </x:c>
      <x:c r="T733" s="20" t="n">
        <x:v>1.2580197586979338</x:v>
      </x:c>
      <x:c r="U733" s="18" t="n">
        <x:f aca="0"/>
        <x:v>1.5638</x:v>
      </x:c>
      <x:c r="V733" s="18" t="n">
        <x:f aca="0"/>
        <x:v>1.4863</x:v>
      </x:c>
      <x:c r="W733" s="76" t="n">
        <x:f>'2080回测'!$O$13*G733/$G$4+'2080回测'!$O$14*H733/$H$4+'2080回测'!$O$15*I733/$I$4+'2080回测'!$O$16*J733/$J$4+'2080回测'!$O$17*K733/$K$4</x:f>
        <x:v>1.2541714946407483</x:v>
      </x:c>
    </x:row>
    <x:row r="734" ht="13.800000190734863" hidden="0">
      <x:c r="A734" s="15" t="n">
        <x:v>44931</x:v>
      </x:c>
      <x:c r="B734" s="21" t="n">
        <x:v>59.607120933088</x:v>
      </x:c>
      <x:c r="C734" s="21" t="n">
        <x:v>37.343927355278</x:v>
      </x:c>
      <x:c r="D734" s="21" t="n">
        <x:v>64.230769230769</x:v>
      </x:c>
      <x:c r="E734" s="21" t="n">
        <x:v>69.16015625</x:v>
      </x:c>
      <x:c r="F734" s="17" t="n">
        <x:v>1.57585493442284</x:v>
      </x:c>
      <x:c r="G734" s="18" t="n">
        <x:f aca="0"/>
        <x:v>1.4418</x:v>
      </x:c>
      <x:c r="H734" s="18" t="n">
        <x:f aca="0"/>
        <x:v>2.3482666667</x:v>
      </x:c>
      <x:c r="I734" s="18" t="n">
        <x:f aca="0"/>
        <x:v>2595.6</x:v>
      </x:c>
      <x:c r="J734" s="18" t="n">
        <x:f aca="0"/>
        <x:v>7.0208352684</x:v>
      </x:c>
      <x:c r="K734" s="18" t="n">
        <x:f aca="0"/>
        <x:v>2.4372786885</x:v>
      </x:c>
      <x:c r="L734" s="22" t="n">
        <x:v>0.16384271099744</x:v>
      </x:c>
      <x:c r="M734" s="22" t="n">
        <x:v>0.11267483276866</x:v>
      </x:c>
      <x:c r="N734" s="22" t="n">
        <x:v>0.40893841361131</x:v>
      </x:c>
      <x:c r="O734" s="22" t="n">
        <x:v>0.51830136529914</x:v>
      </x:c>
      <x:c r="P734" s="23" t="n">
        <x:v>0.15344685400643</x:v>
      </x:c>
      <x:c r="Q734" s="23" t="n">
        <x:v>0.15344685400643</x:v>
      </x:c>
      <x:c r="R734" s="22" t="n">
        <x:v>0.27675351944703</x:v>
      </x:c>
      <x:c r="S734" s="22" t="n">
        <x:v>0.27675351944703</x:v>
      </x:c>
      <x:c r="T734" s="20" t="n">
        <x:v>1.2712669397332101</x:v>
      </x:c>
      <x:c r="U734" s="18" t="n">
        <x:f aca="0"/>
        <x:v>1.5646</x:v>
      </x:c>
      <x:c r="V734" s="18" t="n">
        <x:f aca="0"/>
        <x:v>1.483</x:v>
      </x:c>
      <x:c r="W734" s="76" t="n">
        <x:f>'2080回测'!$O$13*G734/$G$4+'2080回测'!$O$14*H734/$H$4+'2080回测'!$O$15*I734/$I$4+'2080回测'!$O$16*J734/$J$4+'2080回测'!$O$17*K734/$K$4</x:f>
        <x:v>1.2572485751572595</x:v>
      </x:c>
    </x:row>
    <x:row r="735" ht="13.800000190734863" hidden="0">
      <x:c r="A735" s="15" t="n">
        <x:v>44932</x:v>
      </x:c>
      <x:c r="B735" s="21" t="n">
        <x:v>59.545733578883</x:v>
      </x:c>
      <x:c r="C735" s="21" t="n">
        <x:v>36.77639046538</x:v>
      </x:c>
      <x:c r="D735" s="21" t="n">
        <x:v>62.769230769231</x:v>
      </x:c>
      <x:c r="E735" s="21" t="n">
        <x:v>69.931640625</x:v>
      </x:c>
      <x:c r="F735" s="17" t="n">
        <x:v>1.57255748859624</x:v>
      </x:c>
      <x:c r="G735" s="18" t="n">
        <x:f aca="0"/>
        <x:v>1.4403</x:v>
      </x:c>
      <x:c r="H735" s="18" t="n">
        <x:f aca="0"/>
        <x:v>2.3438814815</x:v>
      </x:c>
      <x:c r="I735" s="18" t="n">
        <x:f aca="0"/>
        <x:v>2598.36</x:v>
      </x:c>
      <x:c r="J735" s="18" t="n">
        <x:f aca="0"/>
        <x:v>7.0021296683</x:v>
      </x:c>
      <x:c r="K735" s="18" t="n">
        <x:f aca="0"/>
        <x:v>2.4433365477</x:v>
      </x:c>
      <x:c r="L735" s="22" t="n">
        <x:v>0.18406329923274</x:v>
      </x:c>
      <x:c r="M735" s="22" t="n">
        <x:v>0.13178698636087</x:v>
      </x:c>
      <x:c r="N735" s="22" t="n">
        <x:v>0.421639108555</x:v>
      </x:c>
      <x:c r="O735" s="22" t="n">
        <x:v>0.53689588745601</x:v>
      </x:c>
      <x:c r="P735" s="23" t="n">
        <x:v>0.16497761015607</x:v>
      </x:c>
      <x:c r="Q735" s="23" t="n">
        <x:v>0.16497761015607</x:v>
      </x:c>
      <x:c r="R735" s="22" t="n">
        <x:v>0.28289750797446</x:v>
      </x:c>
      <x:c r="S735" s="22" t="n">
        <x:v>0.28289750797446</x:v>
      </x:c>
      <x:c r="T735" s="20" t="n">
        <x:v>1.2734511494984826</x:v>
      </x:c>
      <x:c r="U735" s="18" t="n">
        <x:f aca="0"/>
        <x:v>1.5645</x:v>
      </x:c>
      <x:c r="V735" s="18" t="n">
        <x:f aca="0"/>
        <x:v>1.4708</x:v>
      </x:c>
      <x:c r="W735" s="76" t="n">
        <x:f>'2080回测'!$O$13*G735/$G$4+'2080回测'!$O$14*H735/$H$4+'2080回测'!$O$15*I735/$I$4+'2080回测'!$O$16*J735/$J$4+'2080回测'!$O$17*K735/$K$4</x:f>
        <x:v>1.2563610405407193</x:v>
      </x:c>
    </x:row>
    <x:row r="736" ht="13.800000190734863" hidden="0">
      <x:c r="A736" s="15" t="n">
        <x:v>44935</x:v>
      </x:c>
      <x:c r="B736" s="21" t="n">
        <x:v>61.203192142419</x:v>
      </x:c>
      <x:c r="C736" s="21" t="n">
        <x:v>37.457434733258</x:v>
      </x:c>
      <x:c r="D736" s="21" t="n">
        <x:v>62.461538461538</x:v>
      </x:c>
      <x:c r="E736" s="21" t="n">
        <x:v>70.322265625</x:v>
      </x:c>
      <x:c r="F736" s="17" t="n">
        <x:v>1.57861107740554</x:v>
      </x:c>
      <x:c r="G736" s="18" t="n">
        <x:f aca="0"/>
        <x:v>1.4396</x:v>
      </x:c>
      <x:c r="H736" s="18" t="n">
        <x:f aca="0"/>
        <x:v>2.3427851852</x:v>
      </x:c>
      <x:c r="I736" s="18" t="n">
        <x:f aca="0"/>
        <x:v>2614.32</x:v>
      </x:c>
      <x:c r="J736" s="18" t="n">
        <x:f aca="0"/>
        <x:v>7.0021296683</x:v>
      </x:c>
      <x:c r="K736" s="18" t="n">
        <x:f aca="0"/>
        <x:v>2.4504040501</x:v>
      </x:c>
      <x:c r="L736" s="22" t="n">
        <x:v>0.1869405370844</x:v>
      </x:c>
      <x:c r="M736" s="22" t="n">
        <x:v>0.13951872122318</x:v>
      </x:c>
      <x:c r="N736" s="22" t="n">
        <x:v>0.42247783369279</x:v>
      </x:c>
      <x:c r="O736" s="22" t="n">
        <x:v>0.54175391577005</x:v>
      </x:c>
      <x:c r="P736" s="23" t="n">
        <x:v>0.16764536872693</x:v>
      </x:c>
      <x:c r="Q736" s="23" t="n">
        <x:v>0.16764536872693</x:v>
      </x:c>
      <x:c r="R736" s="22" t="n">
        <x:v>0.28081372538179</x:v>
      </x:c>
      <x:c r="S736" s="22" t="n">
        <x:v>0.28081372538179</x:v>
      </x:c>
      <x:c r="T736" s="20" t="n">
        <x:v>1.2808383145189475</x:v>
      </x:c>
      <x:c r="U736" s="18" t="n">
        <x:f aca="0"/>
        <x:v>1.5642</x:v>
      </x:c>
      <x:c r="V736" s="18" t="n">
        <x:f aca="0"/>
        <x:v>1.485</x:v>
      </x:c>
      <x:c r="W736" s="76" t="n">
        <x:f>'2080回测'!$O$13*G736/$G$4+'2080回测'!$O$14*H736/$H$4+'2080回测'!$O$15*I736/$I$4+'2080回测'!$O$16*J736/$J$4+'2080回测'!$O$17*K736/$K$4</x:f>
        <x:v>1.257531847979093</x:v>
      </x:c>
    </x:row>
    <x:row r="737" ht="13.800000190734863" hidden="0">
      <x:c r="A737" s="15" t="n">
        <x:v>44936</x:v>
      </x:c>
      <x:c r="B737" s="21" t="n">
        <x:v>61.203192142419</x:v>
      </x:c>
      <x:c r="C737" s="21" t="n">
        <x:v>38.251986379115</x:v>
      </x:c>
      <x:c r="D737" s="21" t="n">
        <x:v>61.384615384615</x:v>
      </x:c>
      <x:c r="E737" s="21" t="n">
        <x:v>72.451171875</x:v>
      </x:c>
      <x:c r="F737" s="17" t="n">
        <x:v>1.58322741445287</x:v>
      </x:c>
      <x:c r="G737" s="18" t="n">
        <x:f aca="0"/>
        <x:v>1.4302</x:v>
      </x:c>
      <x:c r="H737" s="18" t="n">
        <x:f aca="0"/>
        <x:v>2.3296296296</x:v>
      </x:c>
      <x:c r="I737" s="18" t="n">
        <x:f aca="0"/>
        <x:v>2605.9</x:v>
      </x:c>
      <x:c r="J737" s="18" t="n">
        <x:f aca="0"/>
        <x:v>6.9834240681</x:v>
      </x:c>
      <x:c r="K737" s="18" t="n">
        <x:f aca="0"/>
        <x:v>2.4514136933</x:v>
      </x:c>
      <x:c r="L737" s="22" t="n">
        <x:v>0.19397378516624</x:v>
      </x:c>
      <x:c r="M737" s="22" t="n">
        <x:v>0.14690296238381</x:v>
      </x:c>
      <x:c r="N737" s="22" t="n">
        <x:v>0.43014617780973</x:v>
      </x:c>
      <x:c r="O737" s="22" t="n">
        <x:v>0.5491247173819</x:v>
      </x:c>
      <x:c r="P737" s="23" t="n">
        <x:v>0.17400944093559</x:v>
      </x:c>
      <x:c r="Q737" s="23" t="n">
        <x:v>0.17400944093559</x:v>
      </x:c>
      <x:c r="R737" s="22" t="n">
        <x:v>0.28926999576936</x:v>
      </x:c>
      <x:c r="S737" s="22" t="n">
        <x:v>0.28926999576936</x:v>
      </x:c>
      <x:c r="T737" s="20" t="n">
        <x:v>1.2815253565267037</x:v>
      </x:c>
      <x:c r="U737" s="18" t="n">
        <x:f aca="0"/>
        <x:v>1.5627</x:v>
      </x:c>
      <x:c r="V737" s="18" t="n">
        <x:f aca="0"/>
        <x:v>1.4874</x:v>
      </x:c>
      <x:c r="W737" s="76" t="n">
        <x:f>'2080回测'!$O$13*G737/$G$4+'2080回测'!$O$14*H737/$H$4+'2080回测'!$O$15*I737/$I$4+'2080回测'!$O$16*J737/$J$4+'2080回测'!$O$17*K737/$K$4</x:f>
        <x:v>1.2519793894886049</x:v>
      </x:c>
    </x:row>
    <x:row r="738" ht="13.800000190734863" hidden="0">
      <x:c r="A738" s="15" t="n">
        <x:v>44937</x:v>
      </x:c>
      <x:c r="B738" s="21" t="n">
        <x:v>59.545733578883</x:v>
      </x:c>
      <x:c r="C738" s="21" t="n">
        <x:v>36.606129398411</x:v>
      </x:c>
      <x:c r="D738" s="21" t="n">
        <x:v>59</x:v>
      </x:c>
      <x:c r="E738" s="21" t="n">
        <x:v>70.068359375</x:v>
      </x:c>
      <x:c r="F738" s="17" t="n">
        <x:v>1.56305055588074</x:v>
      </x:c>
      <x:c r="G738" s="18" t="n">
        <x:f aca="0"/>
        <x:v>1.4354</x:v>
      </x:c>
      <x:c r="H738" s="18" t="n">
        <x:f aca="0"/>
        <x:v>2.3416888889</x:v>
      </x:c>
      <x:c r="I738" s="18" t="n">
        <x:f aca="0"/>
        <x:v>2618.58</x:v>
      </x:c>
      <x:c r="J738" s="18" t="n">
        <x:f aca="0"/>
        <x:v>6.977188868</x:v>
      </x:c>
      <x:c r="K738" s="18" t="n">
        <x:f aca="0"/>
        <x:v>2.459490839</x:v>
      </x:c>
      <x:c r="L738" s="22" t="n">
        <x:v>0.19533248081841</x:v>
      </x:c>
      <x:c r="M738" s="22" t="n">
        <x:v>0.15029102597515</x:v>
      </x:c>
      <x:c r="N738" s="22" t="n">
        <x:v>0.43194344596214</x:v>
      </x:c>
      <x:c r="O738" s="22" t="n">
        <x:v>0.54996230848117</x:v>
      </x:c>
      <x:c r="P738" s="23" t="n">
        <x:v>0.17480905897271</x:v>
      </x:c>
      <x:c r="Q738" s="23" t="n">
        <x:v>0.17480905897271</x:v>
      </x:c>
      <x:c r="R738" s="22" t="n">
        <x:v>0.28752773651567</x:v>
      </x:c>
      <x:c r="S738" s="22" t="n">
        <x:v>0.28752773651567</x:v>
      </x:c>
      <x:c r="T738" s="20" t="n">
        <x:v>1.2739382341253187</x:v>
      </x:c>
      <x:c r="U738" s="18" t="n">
        <x:f aca="0"/>
        <x:v>1.5624</x:v>
      </x:c>
      <x:c r="V738" s="18" t="n">
        <x:f aca="0"/>
        <x:v>1.4905</x:v>
      </x:c>
      <x:c r="W738" s="76" t="n">
        <x:f>'2080回测'!$O$13*G738/$G$4+'2080回测'!$O$14*H738/$H$4+'2080回测'!$O$15*I738/$I$4+'2080回测'!$O$16*J738/$J$4+'2080回测'!$O$17*K738/$K$4</x:f>
        <x:v>1.2566097349945864</x:v>
      </x:c>
    </x:row>
    <x:row r="739" ht="13.800000190734863" hidden="0">
      <x:c r="A739" s="15" t="n">
        <x:v>44938</x:v>
      </x:c>
      <x:c r="B739" s="21" t="n">
        <x:v>59.422958870473</x:v>
      </x:c>
      <x:c r="C739" s="21" t="n">
        <x:v>36.88989784336</x:v>
      </x:c>
      <x:c r="D739" s="21" t="n">
        <x:v>58.076923076923</x:v>
      </x:c>
      <x:c r="E739" s="21" t="n">
        <x:v>70.830078125</x:v>
      </x:c>
      <x:c r="F739" s="17" t="n">
        <x:v>1.56304964478939</x:v>
      </x:c>
      <x:c r="G739" s="18" t="n">
        <x:f aca="0"/>
        <x:v>1.4334</x:v>
      </x:c>
      <x:c r="H739" s="18" t="n">
        <x:f aca="0"/>
        <x:v>2.3329185185</x:v>
      </x:c>
      <x:c r="I739" s="18" t="n">
        <x:f aca="0"/>
        <x:v>2630.51</x:v>
      </x:c>
      <x:c r="J739" s="18" t="n">
        <x:f aca="0"/>
        <x:v>6.9896592681</x:v>
      </x:c>
      <x:c r="K739" s="18" t="n">
        <x:f aca="0"/>
        <x:v>2.4574715526</x:v>
      </x:c>
      <x:c r="L739" s="22" t="n">
        <x:v>0.19333439897698</x:v>
      </x:c>
      <x:c r="M739" s="22" t="n">
        <x:v>0.14916167144471</x:v>
      </x:c>
      <x:c r="N739" s="22" t="n">
        <x:v>0.42487419122933</x:v>
      </x:c>
      <x:c r="O739" s="22" t="n">
        <x:v>0.54049752915973</x:v>
      </x:c>
      <x:c r="P739" s="23" t="n">
        <x:v>0.16523557521574</x:v>
      </x:c>
      <x:c r="Q739" s="23" t="n">
        <x:v>0.16523557521574</x:v>
      </x:c>
      <x:c r="R739" s="22" t="n">
        <x:v>0.27658346588016</x:v>
      </x:c>
      <x:c r="S739" s="22" t="n">
        <x:v>0.27658346588016</x:v>
      </x:c>
      <x:c r="T739" s="20" t="n">
        <x:v>1.2746355368265614</x:v>
      </x:c>
      <x:c r="U739" s="18" t="n">
        <x:f aca="0"/>
        <x:v>1.5626</x:v>
      </x:c>
      <x:c r="V739" s="18" t="n">
        <x:f aca="0"/>
        <x:v>1.4883</x:v>
      </x:c>
      <x:c r="W739" s="76" t="n">
        <x:f>'2080回测'!$O$13*G739/$G$4+'2080回测'!$O$14*H739/$H$4+'2080回测'!$O$15*I739/$I$4+'2080回测'!$O$16*J739/$J$4+'2080回测'!$O$17*K739/$K$4</x:f>
        <x:v>1.255545422329368</x:v>
      </x:c>
    </x:row>
    <x:row r="740" ht="13.800000190734863" hidden="0">
      <x:c r="A740" s="15" t="n">
        <x:v>44939</x:v>
      </x:c>
      <x:c r="B740" s="21" t="n">
        <x:v>59.607120933088</x:v>
      </x:c>
      <x:c r="C740" s="21" t="n">
        <x:v>36.152099886493</x:v>
      </x:c>
      <x:c r="D740" s="21" t="n">
        <x:v>59.846153846154</x:v>
      </x:c>
      <x:c r="E740" s="21" t="n">
        <x:v>70.693359375</x:v>
      </x:c>
      <x:c r="F740" s="17" t="n">
        <x:v>1.56574683510184</x:v>
      </x:c>
      <x:c r="G740" s="18" t="n">
        <x:f aca="0"/>
        <x:v>1.4461</x:v>
      </x:c>
      <x:c r="H740" s="18" t="n">
        <x:f aca="0"/>
        <x:v>2.3515555556</x:v>
      </x:c>
      <x:c r="I740" s="18" t="n">
        <x:f aca="0"/>
        <x:v>2652.16</x:v>
      </x:c>
      <x:c r="J740" s="18" t="n">
        <x:f aca="0"/>
        <x:v>7.0146000684</x:v>
      </x:c>
      <x:c r="K740" s="18" t="n">
        <x:f aca="0"/>
        <x:v>2.4756451302</x:v>
      </x:c>
      <x:c r="L740" s="22" t="n">
        <x:v>0.19493286445013</x:v>
      </x:c>
      <x:c r="M740" s="22" t="n">
        <x:v>0.15107288680393</x:v>
      </x:c>
      <x:c r="N740" s="22" t="n">
        <x:v>0.42451473759885</x:v>
      </x:c>
      <x:c r="O740" s="22" t="n">
        <x:v>0.54116760205458</x:v>
      </x:c>
      <x:c r="P740" s="23" t="n">
        <x:v>0.16571434011618</x:v>
      </x:c>
      <x:c r="Q740" s="23" t="n">
        <x:v>0.16571434011618</x:v>
      </x:c>
      <x:c r="R740" s="22" t="n">
        <x:v>0.27698376173632</x:v>
      </x:c>
      <x:c r="S740" s="22" t="n">
        <x:v>0.27698376173632</x:v>
      </x:c>
      <x:c r="T740" s="20" t="n">
        <x:v>1.2814184897914274</x:v>
      </x:c>
      <x:c r="U740" s="18" t="n">
        <x:f aca="0"/>
        <x:v>1.5623</x:v>
      </x:c>
      <x:c r="V740" s="18" t="n">
        <x:f aca="0"/>
        <x:v>1.4888</x:v>
      </x:c>
      <x:c r="W740" s="76" t="n">
        <x:f>'2080回测'!$O$13*G740/$G$4+'2080回测'!$O$14*H740/$H$4+'2080回测'!$O$15*I740/$I$4+'2080回测'!$O$16*J740/$J$4+'2080回测'!$O$17*K740/$K$4</x:f>
        <x:v>1.265228566000127</x:v>
      </x:c>
    </x:row>
    <x:row r="741" ht="13.800000190734863" hidden="0">
      <x:c r="A741" s="15" t="n">
        <x:v>44942</x:v>
      </x:c>
      <x:c r="B741" s="21" t="n">
        <x:v>62.492326580724</x:v>
      </x:c>
      <x:c r="C741" s="21" t="n">
        <x:v>37.627695800227</x:v>
      </x:c>
      <x:c r="D741" s="21" t="n">
        <x:v>58.692307692308</x:v>
      </x:c>
      <x:c r="E741" s="21" t="n">
        <x:v>78.232421875</x:v>
      </x:c>
      <x:c r="F741" s="17" t="n">
        <x:v>1.59261187987065</x:v>
      </x:c>
      <x:c r="G741" s="18" t="n">
        <x:f aca="0"/>
        <x:v>1.4505</x:v>
      </x:c>
      <x:c r="H741" s="18" t="n">
        <x:f aca="0"/>
        <x:v>2.3603259259</x:v>
      </x:c>
      <x:c r="I741" s="18" t="n">
        <x:f aca="0"/>
        <x:v>2667.44</x:v>
      </x:c>
      <x:c r="J741" s="18" t="n">
        <x:f aca="0"/>
        <x:v>7.0457760687</x:v>
      </x:c>
      <x:c r="K741" s="18" t="n">
        <x:f aca="0"/>
        <x:v>2.4907897782</x:v>
      </x:c>
      <x:c r="L741" s="22" t="n">
        <x:v>0.2093989769821</x:v>
      </x:c>
      <x:c r="M741" s="22" t="n">
        <x:v>0.1618451915559</x:v>
      </x:c>
      <x:c r="N741" s="22" t="n">
        <x:v>0.43541816439013</x:v>
      </x:c>
      <x:c r="O741" s="22" t="n">
        <x:v>0.54795208987379</x:v>
      </x:c>
      <x:c r="P741" s="23" t="n">
        <x:v>0.17073371039834</x:v>
      </x:c>
      <x:c r="Q741" s="23" t="n">
        <x:v>0.17073371039834</x:v>
      </x:c>
      <x:c r="R741" s="22" t="n">
        <x:v>0.27763303736641</x:v>
      </x:c>
      <x:c r="S741" s="22" t="n">
        <x:v>0.27763303736641</x:v>
      </x:c>
      <x:c r="T741" s="20" t="n">
        <x:v>1.293570479775204</x:v>
      </x:c>
      <x:c r="U741" s="18" t="n">
        <x:f aca="0"/>
        <x:v>1.5612</x:v>
      </x:c>
      <x:c r="V741" s="18" t="n">
        <x:f aca="0"/>
        <x:v>1.4985</x:v>
      </x:c>
      <x:c r="W741" s="76" t="n">
        <x:f>'2080回测'!$O$13*G741/$G$4+'2080回测'!$O$14*H741/$H$4+'2080回测'!$O$15*I741/$I$4+'2080回测'!$O$16*J741/$J$4+'2080回测'!$O$17*K741/$K$4</x:f>
        <x:v>1.2705444259617602</x:v>
      </x:c>
    </x:row>
    <x:row r="742" ht="13.800000190734863" hidden="0">
      <x:c r="A742" s="15" t="n">
        <x:v>44943</x:v>
      </x:c>
      <x:c r="B742" s="21" t="n">
        <x:v>62.308164518109</x:v>
      </x:c>
      <x:c r="C742" s="21" t="n">
        <x:v>38.649262202043</x:v>
      </x:c>
      <x:c r="D742" s="21" t="n">
        <x:v>58</x:v>
      </x:c>
      <x:c r="E742" s="21" t="n">
        <x:v>81.1328125</x:v>
      </x:c>
      <x:c r="F742" s="17" t="n">
        <x:v>1.60022559805038</x:v>
      </x:c>
      <x:c r="G742" s="18" t="n">
        <x:f aca="0"/>
        <x:v>1.4477</x:v>
      </x:c>
      <x:c r="H742" s="18" t="n">
        <x:f aca="0"/>
        <x:v>2.357037037</x:v>
      </x:c>
      <x:c r="I742" s="18" t="n">
        <x:f aca="0"/>
        <x:v>2648.95</x:v>
      </x:c>
      <x:c r="J742" s="18" t="n">
        <x:f aca="0"/>
        <x:v>7.0520112687</x:v>
      </x:c>
      <x:c r="K742" s="18" t="n">
        <x:f aca="0"/>
        <x:v>2.4887704918</x:v>
      </x:c>
      <x:c r="L742" s="22" t="n">
        <x:v>0.22498401534527</x:v>
      </x:c>
      <x:c r="M742" s="22" t="n">
        <x:v>0.17209625575536</x:v>
      </x:c>
      <x:c r="N742" s="22" t="n">
        <x:v>0.44967649173257</x:v>
      </x:c>
      <x:c r="O742" s="22" t="n">
        <x:v>0.55683055540259</x:v>
      </x:c>
      <x:c r="P742" s="23" t="n">
        <x:v>0.18407877230115</x:v>
      </x:c>
      <x:c r="Q742" s="23" t="n">
        <x:v>0.18407877230115</x:v>
      </x:c>
      <x:c r="R742" s="22" t="n">
        <x:v>0.28840948768177</x:v>
      </x:c>
      <x:c r="S742" s="22" t="n">
        <x:v>0.28840948768177</x:v>
      </x:c>
      <x:c r="T742" s="20" t="n">
        <x:v>1.2931995495651</x:v>
      </x:c>
      <x:c r="U742" s="18" t="n">
        <x:f aca="0"/>
        <x:v>1.5612</x:v>
      </x:c>
      <x:c r="V742" s="18" t="n">
        <x:f aca="0"/>
        <x:v>1.5021</x:v>
      </x:c>
      <x:c r="W742" s="76" t="n">
        <x:f>'2080回测'!$O$13*G742/$G$4+'2080回测'!$O$14*H742/$H$4+'2080回测'!$O$15*I742/$I$4+'2080回测'!$O$16*J742/$J$4+'2080回测'!$O$17*K742/$K$4</x:f>
        <x:v>1.2680269791799088</x:v>
      </x:c>
    </x:row>
    <x:row r="743" ht="13.800000190734863" hidden="0">
      <x:c r="A743" s="15" t="n">
        <x:v>44944</x:v>
      </x:c>
      <x:c r="B743" s="21" t="n">
        <x:v>62.676488643339</x:v>
      </x:c>
      <x:c r="C743" s="21" t="n">
        <x:v>39.4438138479</x:v>
      </x:c>
      <x:c r="D743" s="21" t="n">
        <x:v>56.230769230769</x:v>
      </x:c>
      <x:c r="E743" s="21" t="n">
        <x:v>81.669921875</x:v>
      </x:c>
      <x:c r="F743" s="17" t="n">
        <x:v>1.60005248399252</x:v>
      </x:c>
      <x:c r="G743" s="18" t="n">
        <x:f aca="0"/>
        <x:v>1.4528</x:v>
      </x:c>
      <x:c r="H743" s="18" t="n">
        <x:f aca="0"/>
        <x:v>2.3592296296</x:v>
      </x:c>
      <x:c r="I743" s="18" t="n">
        <x:f aca="0"/>
        <x:v>2654.72</x:v>
      </x:c>
      <x:c r="J743" s="18" t="n">
        <x:f aca="0"/>
        <x:v>7.0582464688</x:v>
      </x:c>
      <x:c r="K743" s="18" t="n">
        <x:f aca="0"/>
        <x:v>2.4887704918</x:v>
      </x:c>
      <x:c r="L743" s="22" t="n">
        <x:v>0.22298593350384</x:v>
      </x:c>
      <x:c r="M743" s="22" t="n">
        <x:v>0.17131439492659</x:v>
      </x:c>
      <x:c r="N743" s="22" t="n">
        <x:v>0.44991612748622</x:v>
      </x:c>
      <x:c r="O743" s="22" t="n">
        <x:v>0.56051595613135</x:v>
      </x:c>
      <x:c r="P743" s="23" t="n">
        <x:v>0.18510068109889</x:v>
      </x:c>
      <x:c r="Q743" s="23" t="n">
        <x:v>0.18510068109889</x:v>
      </x:c>
      <x:c r="R743" s="22" t="n">
        <x:v>0.28533131113751</x:v>
      </x:c>
      <x:c r="S743" s="22" t="n">
        <x:v>0.28533131113751</x:v>
      </x:c>
      <x:c r="T743" s="20" t="n">
        <x:v>1.2961066131299812</x:v>
      </x:c>
      <x:c r="U743" s="18" t="n">
        <x:f aca="0"/>
        <x:v>1.5607</x:v>
      </x:c>
      <x:c r="V743" s="18" t="n">
        <x:f aca="0"/>
        <x:v>1.502</x:v>
      </x:c>
      <x:c r="W743" s="76" t="n">
        <x:f>'2080回测'!$O$13*G743/$G$4+'2080回测'!$O$14*H743/$H$4+'2080回测'!$O$15*I743/$I$4+'2080回测'!$O$16*J743/$J$4+'2080回测'!$O$17*K743/$K$4</x:f>
        <x:v>1.270286738743413</x:v>
      </x:c>
    </x:row>
    <x:row r="744" ht="13.800000190734863" hidden="0">
      <x:c r="A744" s="15" t="n">
        <x:v>44945</x:v>
      </x:c>
      <x:c r="B744" s="21" t="n">
        <x:v>64.947820748926</x:v>
      </x:c>
      <x:c r="C744" s="21" t="n">
        <x:v>42.338251986379</x:v>
      </x:c>
      <x:c r="D744" s="21" t="n">
        <x:v>56.461538461538</x:v>
      </x:c>
      <x:c r="E744" s="21" t="n">
        <x:v>86.748046875</x:v>
      </x:c>
      <x:c r="F744" s="17" t="n">
        <x:v>1.62623914517961</x:v>
      </x:c>
      <x:c r="G744" s="18" t="n">
        <x:f aca="0"/>
        <x:v>1.4572</x:v>
      </x:c>
      <x:c r="H744" s="18" t="n">
        <x:f aca="0"/>
        <x:v>2.368</x:v>
      </x:c>
      <x:c r="I744" s="18" t="n">
        <x:f aca="0"/>
        <x:v>2659.29</x:v>
      </x:c>
      <x:c r="J744" s="18" t="n">
        <x:f aca="0"/>
        <x:v>7.0894224691</x:v>
      </x:c>
      <x:c r="K744" s="18" t="n">
        <x:f aca="0"/>
        <x:v>2.4978572806</x:v>
      </x:c>
      <x:c r="L744" s="22" t="n">
        <x:v>0.2204283887468</x:v>
      </x:c>
      <x:c r="M744" s="22" t="n">
        <x:v>0.17218312918078</x:v>
      </x:c>
      <x:c r="N744" s="22" t="n">
        <x:v>0.45458902468248</x:v>
      </x:c>
      <x:c r="O744" s="22" t="n">
        <x:v>0.56369880232401</x:v>
      </x:c>
      <x:c r="P744" s="23" t="n">
        <x:v>0.1878867971503</x:v>
      </x:c>
      <x:c r="Q744" s="23" t="n">
        <x:v>0.1878867971503</x:v>
      </x:c>
      <x:c r="R744" s="22" t="n">
        <x:v>0.29108998290259</x:v>
      </x:c>
      <x:c r="S744" s="22" t="n">
        <x:v>0.29108998290259</x:v>
      </x:c>
      <x:c r="T744" s="20" t="n">
        <x:v>1.3036770568950362</x:v>
      </x:c>
      <x:c r="U744" s="18" t="n">
        <x:f aca="0"/>
        <x:v>1.561</x:v>
      </x:c>
      <x:c r="V744" s="18" t="n">
        <x:f aca="0"/>
        <x:v>1.5054</x:v>
      </x:c>
      <x:c r="W744" s="76" t="n">
        <x:f>'2080回测'!$O$13*G744/$G$4+'2080回测'!$O$14*H744/$H$4+'2080回测'!$O$15*I744/$I$4+'2080回测'!$O$16*J744/$J$4+'2080回测'!$O$17*K744/$K$4</x:f>
        <x:v>1.2744768655062264</x:v>
      </x:c>
    </x:row>
    <x:row r="745" ht="13.800000190734863" hidden="0">
      <x:c r="A745" s="15" t="n">
        <x:v>44946</x:v>
      </x:c>
      <x:c r="B745" s="21" t="n">
        <x:v>65.438919582566</x:v>
      </x:c>
      <x:c r="C745" s="21" t="n">
        <x:v>42.905788876277</x:v>
      </x:c>
      <x:c r="D745" s="21" t="n">
        <x:v>58.384615384615</x:v>
      </x:c>
      <x:c r="E745" s="21" t="n">
        <x:v>88.310546875</x:v>
      </x:c>
      <x:c r="F745" s="17" t="n">
        <x:v>1.63759967679615</x:v>
      </x:c>
      <x:c r="G745" s="18" t="n">
        <x:f aca="0"/>
        <x:v>1.4691</x:v>
      </x:c>
      <x:c r="H745" s="18" t="n">
        <x:f aca="0"/>
        <x:v>2.3899259259</x:v>
      </x:c>
      <x:c r="I745" s="18" t="n">
        <x:f aca="0"/>
        <x:v>2715.25</x:v>
      </x:c>
      <x:c r="J745" s="18" t="n">
        <x:f aca="0"/>
        <x:v>7.1330688695</x:v>
      </x:c>
      <x:c r="K745" s="18" t="n">
        <x:f aca="0"/>
        <x:v>2.5160308582</x:v>
      </x:c>
      <x:c r="L745" s="22" t="n">
        <x:v>0.2275415601023</x:v>
      </x:c>
      <x:c r="M745" s="22" t="n">
        <x:v>0.17583181304839</x:v>
      </x:c>
      <x:c r="N745" s="22" t="n">
        <x:v>0.46369518332135</x:v>
      </x:c>
      <x:c r="O745" s="22" t="n">
        <x:v>0.57056704924543</x:v>
      </x:c>
      <x:c r="P745" s="23" t="n">
        <x:v>0.19921694374723</x:v>
      </x:c>
      <x:c r="Q745" s="23" t="n">
        <x:v>0.19921694374723</x:v>
      </x:c>
      <x:c r="R745" s="22" t="n">
        <x:v>0.29667348097418</x:v>
      </x:c>
      <x:c r="S745" s="22" t="n">
        <x:v>0.29667348097418</x:v>
      </x:c>
      <x:c r="T745" s="20" t="n">
        <x:v>1.313996871350815</x:v>
      </x:c>
      <x:c r="U745" s="18" t="n">
        <x:f aca="0"/>
        <x:v>1.5607</x:v>
      </x:c>
      <x:c r="V745" s="18" t="n">
        <x:f aca="0"/>
        <x:v>1.517</x:v>
      </x:c>
      <x:c r="W745" s="76" t="n">
        <x:f>'2080回测'!$O$13*G745/$G$4+'2080回测'!$O$14*H745/$H$4+'2080回测'!$O$15*I745/$I$4+'2080回测'!$O$16*J745/$J$4+'2080回测'!$O$17*K745/$K$4</x:f>
        <x:v>1.2870804227177595</x:v>
      </x:c>
    </x:row>
    <x:row r="746" ht="13.800000190734863" hidden="0">
      <x:c r="A746" s="15" t="n">
        <x:v>44956</x:v>
      </x:c>
      <x:c r="B746" s="21" t="n">
        <x:v>67.034990791897</x:v>
      </x:c>
      <x:c r="C746" s="21" t="n">
        <x:v>42.905788876277</x:v>
      </x:c>
      <x:c r="D746" s="21" t="n">
        <x:v>57.769230769231</x:v>
      </x:c>
      <x:c r="E746" s="21" t="n">
        <x:v>89.677734375</x:v>
      </x:c>
      <x:c r="F746" s="17" t="n">
        <x:v>1.64346936203101</x:v>
      </x:c>
      <x:c r="G746" s="18" t="n">
        <x:f aca="0"/>
        <x:v>1.468</x:v>
      </x:c>
      <x:c r="H746" s="18" t="n">
        <x:f aca="0"/>
        <x:v>2.3811555556</x:v>
      </x:c>
      <x:c r="I746" s="18" t="n">
        <x:f aca="0"/>
        <x:v>2694.32</x:v>
      </x:c>
      <x:c r="J746" s="18" t="n">
        <x:f aca="0"/>
        <x:v>7.1455392697</x:v>
      </x:c>
      <x:c r="K746" s="18" t="n">
        <x:f aca="0"/>
        <x:v>2.5109826422</x:v>
      </x:c>
      <x:c r="L746" s="22" t="n">
        <x:v>0.23449488491049</x:v>
      </x:c>
      <x:c r="M746" s="22" t="n">
        <x:v>0.18182607940231</x:v>
      </x:c>
      <x:c r="N746" s="22" t="n">
        <x:v>0.4757967888809</x:v>
      </x:c>
      <x:c r="O746" s="22" t="n">
        <x:v>0.58179076979046</x:v>
      </x:c>
      <x:c r="P746" s="23" t="n">
        <x:v>0.2101332074015</x:v>
      </x:c>
      <x:c r="Q746" s="23" t="n">
        <x:v>0.2101332074015</x:v>
      </x:c>
      <x:c r="R746" s="22" t="n">
        <x:v>0.30890001650968</x:v>
      </x:c>
      <x:c r="S746" s="22" t="n">
        <x:v>0.30890001650968</x:v>
      </x:c>
      <x:c r="T746" s="20" t="n">
        <x:v>1.326025249152445</x:v>
      </x:c>
      <x:c r="U746" s="18" t="n">
        <x:f aca="0"/>
        <x:v>1.5627</x:v>
      </x:c>
      <x:c r="V746" s="18" t="n">
        <x:f aca="0"/>
        <x:v>1.5175</x:v>
      </x:c>
      <x:c r="W746" s="76" t="n">
        <x:f>'2080回测'!$O$13*G746/$G$4+'2080回测'!$O$14*H746/$H$4+'2080回测'!$O$15*I746/$I$4+'2080回测'!$O$16*J746/$J$4+'2080回测'!$O$17*K746/$K$4</x:f>
        <x:v>1.283910264632011</x:v>
      </x:c>
    </x:row>
    <x:row r="747" ht="13.800000190734863" hidden="0">
      <x:c r="A747" s="15" t="n">
        <x:v>44957</x:v>
      </x:c>
      <x:c r="B747" s="21" t="n">
        <x:v>65.070595457336</x:v>
      </x:c>
      <x:c r="C747" s="21" t="n">
        <x:v>40.692395005675</x:v>
      </x:c>
      <x:c r="D747" s="21" t="n">
        <x:v>56.615384615385</x:v>
      </x:c>
      <x:c r="E747" s="21" t="n">
        <x:v>84.267578125</x:v>
      </x:c>
      <x:c r="F747" s="17" t="n">
        <x:v>1.61661488300849</x:v>
      </x:c>
      <x:c r="G747" s="18" t="n">
        <x:f aca="0"/>
        <x:v>1.4706</x:v>
      </x:c>
      <x:c r="H747" s="18" t="n">
        <x:f aca="0"/>
        <x:v>2.3855407407</x:v>
      </x:c>
      <x:c r="I747" s="18" t="n">
        <x:f aca="0"/>
        <x:v>2674.29</x:v>
      </x:c>
      <x:c r="J747" s="18" t="n">
        <x:f aca="0"/>
        <x:v>7.1455392697</x:v>
      </x:c>
      <x:c r="K747" s="18" t="n">
        <x:f aca="0"/>
        <x:v>2.5119922854</x:v>
      </x:c>
      <x:c r="L747" s="22" t="n">
        <x:v>0.24040920716113</x:v>
      </x:c>
      <x:c r="M747" s="22" t="n">
        <x:v>0.18929719398836</x:v>
      </x:c>
      <x:c r="N747" s="22" t="n">
        <x:v>0.48298586149053</x:v>
      </x:c>
      <x:c r="O747" s="22" t="n">
        <x:v>0.59418711792076</x:v>
      </x:c>
      <x:c r="P747" s="23" t="n">
        <x:v>0.21904307015963</x:v>
      </x:c>
      <x:c r="Q747" s="23" t="n">
        <x:v>0.21904307015963</x:v>
      </x:c>
      <x:c r="R747" s="22" t="n">
        <x:v>0.33161823616976</x:v>
      </x:c>
      <x:c r="S747" s="22" t="n">
        <x:v>0.33161823616976</x:v>
      </x:c>
      <x:c r="T747" s="20" t="n">
        <x:v>1.3265243012779362</x:v>
      </x:c>
      <x:c r="U747" s="18" t="n">
        <x:f aca="0"/>
        <x:v>1.5634</x:v>
      </x:c>
      <x:c r="V747" s="18" t="n">
        <x:f aca="0"/>
        <x:v>1.5029</x:v>
      </x:c>
      <x:c r="W747" s="76" t="n">
        <x:f>'2080回测'!$O$13*G747/$G$4+'2080回测'!$O$14*H747/$H$4+'2080回测'!$O$15*I747/$I$4+'2080回测'!$O$16*J747/$J$4+'2080回测'!$O$17*K747/$K$4</x:f>
        <x:v>1.2840948627320237</x:v>
      </x:c>
    </x:row>
    <x:row r="748" ht="13.800000190734863" hidden="0">
      <x:c r="A748" s="15" t="n">
        <x:v>44958</x:v>
      </x:c>
      <x:c r="B748" s="21" t="n">
        <x:v>67.771639042357</x:v>
      </x:c>
      <x:c r="C748" s="21" t="n">
        <x:v>42.508513053348</x:v>
      </x:c>
      <x:c r="D748" s="21" t="n">
        <x:v>57.769230769231</x:v>
      </x:c>
      <x:c r="E748" s="21" t="n">
        <x:v>87.03125</x:v>
      </x:c>
      <x:c r="F748" s="17" t="n">
        <x:v>1.63770158216234</x:v>
      </x:c>
      <x:c r="G748" s="18" t="n">
        <x:f aca="0"/>
        <x:v>1.4775</x:v>
      </x:c>
      <x:c r="H748" s="18" t="n">
        <x:f aca="0"/>
        <x:v>2.3921185185</x:v>
      </x:c>
      <x:c r="I748" s="18" t="n">
        <x:f aca="0"/>
        <x:v>2712.9</x:v>
      </x:c>
      <x:c r="J748" s="18" t="n">
        <x:f aca="0"/>
        <x:v>7.2078912703</x:v>
      </x:c>
      <x:c r="K748" s="18" t="n">
        <x:f aca="0"/>
        <x:v>2.5311755063</x:v>
      </x:c>
      <x:c r="L748" s="22" t="n">
        <x:v>0.22898017902813</x:v>
      </x:c>
      <x:c r="M748" s="22" t="n">
        <x:v>0.17939362349057</x:v>
      </x:c>
      <x:c r="N748" s="22" t="n">
        <x:v>0.48418404025881</x:v>
      </x:c>
      <x:c r="O748" s="22" t="n">
        <x:v>0.59644861383478</x:v>
      </x:c>
      <x:c r="P748" s="23" t="n">
        <x:v>0.22242415304526</x:v>
      </x:c>
      <x:c r="Q748" s="23" t="n">
        <x:v>0.22242415304526</x:v>
      </x:c>
      <x:c r="R748" s="22" t="n">
        <x:v>0.33916982376034</x:v>
      </x:c>
      <x:c r="S748" s="22" t="n">
        <x:v>0.33916982376034</x:v>
      </x:c>
      <x:c r="T748" s="20" t="n">
        <x:v>1.3430901643817914</x:v>
      </x:c>
      <x:c r="U748" s="18" t="n">
        <x:f aca="0"/>
        <x:v>1.5632</x:v>
      </x:c>
      <x:c r="V748" s="18" t="n">
        <x:f aca="0"/>
        <x:v>1.5138</x:v>
      </x:c>
      <x:c r="W748" s="76" t="n">
        <x:f>'2080回测'!$O$13*G748/$G$4+'2080回测'!$O$14*H748/$H$4+'2080回测'!$O$15*I748/$I$4+'2080回测'!$O$16*J748/$J$4+'2080回测'!$O$17*K748/$K$4</x:f>
        <x:v>1.2921903146083675</x:v>
      </x:c>
    </x:row>
    <x:row r="749" ht="13.800000190734863" hidden="0">
      <x:c r="A749" s="15" t="n">
        <x:v>44959</x:v>
      </x:c>
      <x:c r="B749" s="21" t="n">
        <x:v>68.569674647023</x:v>
      </x:c>
      <x:c r="C749" s="21" t="n">
        <x:v>43.246311010216</x:v>
      </x:c>
      <x:c r="D749" s="21" t="n">
        <x:v>59.461538461538</x:v>
      </x:c>
      <x:c r="E749" s="21" t="n">
        <x:v>89.0234375</x:v>
      </x:c>
      <x:c r="F749" s="17" t="n">
        <x:v>1.65075240404694</x:v>
      </x:c>
      <x:c r="G749" s="18" t="n">
        <x:f aca="0"/>
        <x:v>1.4784</x:v>
      </x:c>
      <x:c r="H749" s="18" t="n">
        <x:f aca="0"/>
        <x:v>2.3965037037</x:v>
      </x:c>
      <x:c r="I749" s="18" t="n">
        <x:f aca="0"/>
        <x:v>2692.04</x:v>
      </x:c>
      <x:c r="J749" s="18" t="n">
        <x:f aca="0"/>
        <x:v>7.2453024706</x:v>
      </x:c>
      <x:c r="K749" s="18" t="n">
        <x:f aca="0"/>
        <x:v>2.5372333655</x:v>
      </x:c>
      <x:c r="L749" s="22" t="n">
        <x:v>0.24096867007673</x:v>
      </x:c>
      <x:c r="M749" s="22" t="n">
        <x:v>0.18686473807662</x:v>
      </x:c>
      <x:c r="N749" s="22" t="n">
        <x:v>0.49808291397076</x:v>
      </x:c>
      <x:c r="O749" s="22" t="n">
        <x:v>0.60700226156212</x:v>
      </x:c>
      <x:c r="P749" s="23" t="n">
        <x:v>0.24244285959864</x:v>
      </x:c>
      <x:c r="Q749" s="23" t="n">
        <x:v>0.24244285959864</x:v>
      </x:c>
      <x:c r="R749" s="22" t="n">
        <x:v>0.36345850608541</x:v>
      </x:c>
      <x:c r="S749" s="22" t="n">
        <x:v>0.36345850608541</x:v>
      </x:c>
      <x:c r="T749" s="20" t="n">
        <x:v>1.3438825993776875</x:v>
      </x:c>
      <x:c r="U749" s="18" t="n">
        <x:f aca="0"/>
        <x:v>1.5638</x:v>
      </x:c>
      <x:c r="V749" s="18" t="n">
        <x:f aca="0"/>
        <x:v>1.5285</x:v>
      </x:c>
      <x:c r="W749" s="76" t="n">
        <x:f>'2080回测'!$O$13*G749/$G$4+'2080回测'!$O$14*H749/$H$4+'2080回测'!$O$15*I749/$I$4+'2080回测'!$O$16*J749/$J$4+'2080回测'!$O$17*K749/$K$4</x:f>
        <x:v>1.292971463857558</x:v>
      </x:c>
    </x:row>
    <x:row r="750" ht="13.800000190734863" hidden="0">
      <x:c r="A750" s="15" t="n">
        <x:v>44960</x:v>
      </x:c>
      <x:c r="B750" s="21" t="n">
        <x:v>69.981583793738</x:v>
      </x:c>
      <x:c r="C750" s="21" t="n">
        <x:v>44.494892167991</x:v>
      </x:c>
      <x:c r="D750" s="21" t="n">
        <x:v>58.461538461538</x:v>
      </x:c>
      <x:c r="E750" s="21" t="n">
        <x:v>90.625</x:v>
      </x:c>
      <x:c r="F750" s="17" t="n">
        <x:v>1.65890753605817</x:v>
      </x:c>
      <x:c r="G750" s="18" t="n">
        <x:f aca="0"/>
        <x:v>1.4675</x:v>
      </x:c>
      <x:c r="H750" s="18" t="n">
        <x:f aca="0"/>
        <x:v>2.3756740741</x:v>
      </x:c>
      <x:c r="I750" s="18" t="n">
        <x:f aca="0"/>
        <x:v>2661.45</x:v>
      </x:c>
      <x:c r="J750" s="18" t="n">
        <x:f aca="0"/>
        <x:v>7.2265968704</x:v>
      </x:c>
      <x:c r="K750" s="18" t="n">
        <x:f aca="0"/>
        <x:v>2.5140115718</x:v>
      </x:c>
      <x:c r="L750" s="22" t="n">
        <x:v>0.23737212276215</x:v>
      </x:c>
      <x:c r="M750" s="22" t="n">
        <x:v>0.18226044652941</x:v>
      </x:c>
      <x:c r="N750" s="22" t="n">
        <x:v>0.49640546369518</x:v>
      </x:c>
      <x:c r="O750" s="22" t="n">
        <x:v>0.60926375747614</x:v>
      </x:c>
      <x:c r="P750" s="23" t="n">
        <x:v>0.24540768844014</x:v>
      </x:c>
      <x:c r="Q750" s="23" t="n">
        <x:v>0.24540768844014</x:v>
      </x:c>
      <x:c r="R750" s="22" t="n">
        <x:v>0.36747181383917</x:v>
      </x:c>
      <x:c r="S750" s="22" t="n">
        <x:v>0.36747181383917</x:v>
      </x:c>
      <x:c r="T750" s="20" t="n">
        <x:v>1.339864796948665</x:v>
      </x:c>
      <x:c r="U750" s="18" t="n">
        <x:f aca="0"/>
        <x:v>1.5648</x:v>
      </x:c>
      <x:c r="V750" s="18" t="n">
        <x:f aca="0"/>
        <x:v>1.5066</x:v>
      </x:c>
      <x:c r="W750" s="76" t="n">
        <x:f>'2080回测'!$O$13*G750/$G$4+'2080回测'!$O$14*H750/$H$4+'2080回测'!$O$15*I750/$I$4+'2080回测'!$O$16*J750/$J$4+'2080回测'!$O$17*K750/$K$4</x:f>
        <x:v>1.2826225291619477</x:v>
      </x:c>
    </x:row>
    <x:row r="751" ht="13.800000190734863" hidden="0">
      <x:c r="A751" s="15" t="n">
        <x:v>44963</x:v>
      </x:c>
      <x:c r="B751" s="21" t="n">
        <x:v>68.569674647023</x:v>
      </x:c>
      <x:c r="C751" s="21" t="n">
        <x:v>44.097616345062</x:v>
      </x:c>
      <x:c r="D751" s="21" t="n">
        <x:v>58.461538461538</x:v>
      </x:c>
      <x:c r="E751" s="21" t="n">
        <x:v>88.818359375</x:v>
      </x:c>
      <x:c r="F751" s="17" t="n">
        <x:v>1.64986797207156</x:v>
      </x:c>
      <x:c r="G751" s="18" t="n">
        <x:f aca="0"/>
        <x:v>1.4645</x:v>
      </x:c>
      <x:c r="H751" s="18" t="n">
        <x:f aca="0"/>
        <x:v>2.3636148148</x:v>
      </x:c>
      <x:c r="I751" s="18" t="n">
        <x:f aca="0"/>
        <x:v>2625.34</x:v>
      </x:c>
      <x:c r="J751" s="18" t="n">
        <x:f aca="0"/>
        <x:v>7.2328320705</x:v>
      </x:c>
      <x:c r="K751" s="18" t="n">
        <x:f aca="0"/>
        <x:v>2.4968476374</x:v>
      </x:c>
      <x:c r="L751" s="22" t="n">
        <x:v>0.22682225063939</x:v>
      </x:c>
      <x:c r="M751" s="22" t="n">
        <x:v>0.17365997741291</x:v>
      </x:c>
      <x:c r="N751" s="22" t="n">
        <x:v>0.49233165588306</x:v>
      </x:c>
      <x:c r="O751" s="22" t="n">
        <x:v>0.6012228830466</x:v>
      </x:c>
      <x:c r="P751" s="23" t="n">
        <x:v>0.24394376681439</x:v>
      </x:c>
      <x:c r="Q751" s="23" t="n">
        <x:v>0.24394376681439</x:v>
      </x:c>
      <x:c r="R751" s="22" t="n">
        <x:v>0.36849703748929</x:v>
      </x:c>
      <x:c r="S751" s="22" t="n">
        <x:v>0.36849703748929</x:v>
      </x:c>
      <x:c r="T751" s="20" t="n">
        <x:v>1.33356119698296</x:v>
      </x:c>
      <x:c r="U751" s="18" t="n">
        <x:f aca="0"/>
        <x:v>1.565</x:v>
      </x:c>
      <x:c r="V751" s="18" t="n">
        <x:f aca="0"/>
        <x:v>1.4873</x:v>
      </x:c>
      <x:c r="W751" s="76" t="n">
        <x:f>'2080回测'!$O$13*G751/$G$4+'2080回测'!$O$14*H751/$H$4+'2080回测'!$O$15*I751/$I$4+'2080回测'!$O$16*J751/$J$4+'2080回测'!$O$17*K751/$K$4</x:f>
        <x:v>1.2764307376567954</x:v>
      </x:c>
    </x:row>
    <x:row r="752" ht="13.800000190734863" hidden="0">
      <x:c r="A752" s="15" t="n">
        <x:v>44964</x:v>
      </x:c>
      <x:c r="B752" s="21" t="n">
        <x:v>67.341927562922</x:v>
      </x:c>
      <x:c r="C752" s="21" t="n">
        <x:v>42.622020431328</x:v>
      </x:c>
      <x:c r="D752" s="21" t="n">
        <x:v>58.538461538462</x:v>
      </x:c>
      <x:c r="E752" s="21" t="n">
        <x:v>87.822265625</x:v>
      </x:c>
      <x:c r="F752" s="17" t="n">
        <x:v>1.64081168789428</x:v>
      </x:c>
      <x:c r="G752" s="18" t="n">
        <x:f aca="0"/>
        <x:v>1.4702</x:v>
      </x:c>
      <x:c r="H752" s="18" t="n">
        <x:f aca="0"/>
        <x:v>2.3756740741</x:v>
      </x:c>
      <x:c r="I752" s="18" t="n">
        <x:f aca="0"/>
        <x:v>2640.28</x:v>
      </x:c>
      <x:c r="J752" s="18" t="n">
        <x:f aca="0"/>
        <x:v>7.2764784709</x:v>
      </x:c>
      <x:c r="K752" s="18" t="n">
        <x:f aca="0"/>
        <x:v>2.504924783</x:v>
      </x:c>
      <x:c r="L752" s="22" t="n">
        <x:v>0.21251598465473</x:v>
      </x:c>
      <x:c r="M752" s="22" t="n">
        <x:v>0.16271392581009</x:v>
      </x:c>
      <x:c r="N752" s="22" t="n">
        <x:v>0.48670021567218</x:v>
      </x:c>
      <x:c r="O752" s="22" t="n">
        <x:v>0.59284697213106</x:v>
      </x:c>
      <x:c r="P752" s="23" t="n">
        <x:v>0.23789691923867</x:v>
      </x:c>
      <x:c r="Q752" s="23" t="n">
        <x:v>0.23789691923867</x:v>
      </x:c>
      <x:c r="R752" s="22" t="n">
        <x:v>0.36895931955914</x:v>
      </x:c>
      <x:c r="S752" s="22" t="n">
        <x:v>0.36895931955914</x:v>
      </x:c>
      <x:c r="T752" s="20" t="n">
        <x:v>1.3394066422977176</x:v>
      </x:c>
      <x:c r="U752" s="18" t="n">
        <x:f aca="0"/>
        <x:v>1.5654</x:v>
      </x:c>
      <x:c r="V752" s="18" t="n">
        <x:f aca="0"/>
        <x:v>1.4835</x:v>
      </x:c>
      <x:c r="W752" s="76" t="n">
        <x:f>'2080回测'!$O$13*G752/$G$4+'2080回测'!$O$14*H752/$H$4+'2080回测'!$O$15*I752/$I$4+'2080回测'!$O$16*J752/$J$4+'2080回测'!$O$17*K752/$K$4</x:f>
        <x:v>1.2823629596878785</x:v>
      </x:c>
    </x:row>
    <x:row r="753" ht="13.800000190734863" hidden="0">
      <x:c r="A753" s="15" t="n">
        <x:v>44965</x:v>
      </x:c>
      <x:c r="B753" s="21" t="n">
        <x:v>66.912216083487</x:v>
      </x:c>
      <x:c r="C753" s="21" t="n">
        <x:v>41.316685584563</x:v>
      </x:c>
      <x:c r="D753" s="21" t="n">
        <x:v>58.076923076923</x:v>
      </x:c>
      <x:c r="E753" s="21" t="n">
        <x:v>86.533203125</x:v>
      </x:c>
      <x:c r="F753" s="17" t="n">
        <x:v>1.63209756967493</x:v>
      </x:c>
      <x:c r="G753" s="18" t="n">
        <x:f aca="0"/>
        <x:v>1.4617</x:v>
      </x:c>
      <x:c r="H753" s="18" t="n">
        <x:f aca="0"/>
        <x:v>2.3658074074</x:v>
      </x:c>
      <x:c r="I753" s="18" t="n">
        <x:f aca="0"/>
        <x:v>2643.66</x:v>
      </x:c>
      <x:c r="J753" s="18" t="n">
        <x:f aca="0"/>
        <x:v>7.2515376707</x:v>
      </x:c>
      <x:c r="K753" s="18" t="n">
        <x:f aca="0"/>
        <x:v>2.4988669238</x:v>
      </x:c>
      <x:c r="L753" s="22" t="n">
        <x:v>0.21315537084399</x:v>
      </x:c>
      <x:c r="M753" s="22" t="n">
        <x:v>0.16757883763357</x:v>
      </x:c>
      <x:c r="N753" s="22" t="n">
        <x:v>0.49005511622334</x:v>
      </x:c>
      <x:c r="O753" s="22" t="n">
        <x:v>0.59477343163624</x:v>
      </x:c>
      <x:c r="P753" s="23" t="n">
        <x:v>0.24380820088546</x:v>
      </x:c>
      <x:c r="Q753" s="23" t="n">
        <x:v>0.24380820088546</x:v>
      </x:c>
      <x:c r="R753" s="22" t="n">
        <x:v>0.38103699013684</x:v>
      </x:c>
      <x:c r="S753" s="22" t="n">
        <x:v>0.38103699013684</x:v>
      </x:c>
      <x:c r="T753" s="20" t="n">
        <x:v>1.3316956368657387</x:v>
      </x:c>
      <x:c r="U753" s="18" t="n">
        <x:f aca="0"/>
        <x:v>1.5655</x:v>
      </x:c>
      <x:c r="V753" s="18" t="n">
        <x:f aca="0"/>
        <x:v>1.4849</x:v>
      </x:c>
      <x:c r="W753" s="76" t="n">
        <x:f>'2080回测'!$O$13*G753/$G$4+'2080回测'!$O$14*H753/$H$4+'2080回测'!$O$15*I753/$I$4+'2080回测'!$O$16*J753/$J$4+'2080回测'!$O$17*K753/$K$4</x:f>
        <x:v>1.2777258350423313</x:v>
      </x:c>
    </x:row>
    <x:row r="754" ht="13.800000190734863" hidden="0">
      <x:c r="A754" s="15" t="n">
        <x:v>44966</x:v>
      </x:c>
      <x:c r="B754" s="21" t="n">
        <x:v>70.227133210559</x:v>
      </x:c>
      <x:c r="C754" s="21" t="n">
        <x:v>43.984108967083</x:v>
      </x:c>
      <x:c r="D754" s="21" t="n">
        <x:v>59.307692307692</x:v>
      </x:c>
      <x:c r="E754" s="21" t="n">
        <x:v>92.48046875</x:v>
      </x:c>
      <x:c r="F754" s="17" t="n">
        <x:v>1.66499850808834</x:v>
      </x:c>
      <x:c r="G754" s="18" t="n">
        <x:f aca="0"/>
        <x:v>1.4734</x:v>
      </x:c>
      <x:c r="H754" s="18" t="n">
        <x:f aca="0"/>
        <x:v>2.3822518519</x:v>
      </x:c>
      <x:c r="I754" s="18" t="n">
        <x:f aca="0"/>
        <x:v>2652.94</x:v>
      </x:c>
      <x:c r="J754" s="18" t="n">
        <x:f aca="0"/>
        <x:v>7.3325952715</x:v>
      </x:c>
      <x:c r="K754" s="18" t="n">
        <x:f aca="0"/>
        <x:v>2.5170405014</x:v>
      </x:c>
      <x:c r="L754" s="22" t="n">
        <x:v>0.20668158567775</x:v>
      </x:c>
      <x:c r="M754" s="22" t="n">
        <x:v>0.16132395100339</x:v>
      </x:c>
      <x:c r="N754" s="22" t="n">
        <x:v>0.4784327821711</x:v>
      </x:c>
      <x:c r="O754" s="22" t="n">
        <x:v>0.58614624349123</x:v>
      </x:c>
      <x:c r="P754" s="23" t="n">
        <x:v>0.23543810500135</x:v>
      </x:c>
      <x:c r="Q754" s="23" t="n">
        <x:v>0.23543810500135</x:v>
      </x:c>
      <x:c r="R754" s="22" t="n">
        <x:v>0.37505216128987</x:v>
      </x:c>
      <x:c r="S754" s="22" t="n">
        <x:v>0.37505216128987</x:v>
      </x:c>
      <x:c r="T754" s="20" t="n">
        <x:v>1.3504034126314488</x:v>
      </x:c>
      <x:c r="U754" s="18" t="n">
        <x:f aca="0"/>
        <x:v>1.5661</x:v>
      </x:c>
      <x:c r="V754" s="18" t="n">
        <x:f aca="0"/>
        <x:v>1.4886</x:v>
      </x:c>
      <x:c r="W754" s="76" t="n">
        <x:f>'2080回测'!$O$13*G754/$G$4+'2080回测'!$O$14*H754/$H$4+'2080回测'!$O$15*I754/$I$4+'2080回测'!$O$16*J754/$J$4+'2080回测'!$O$17*K754/$K$4</x:f>
        <x:v>1.2871212246457626</x:v>
      </x:c>
    </x:row>
    <x:row r="755" ht="13.800000190734863" hidden="0">
      <x:c r="A755" s="15" t="n">
        <x:v>44967</x:v>
      </x:c>
      <x:c r="B755" s="21" t="n">
        <x:v>69.183548189073</x:v>
      </x:c>
      <x:c r="C755" s="21" t="n">
        <x:v>42.16799091941</x:v>
      </x:c>
      <x:c r="D755" s="21" t="n">
        <x:v>62.076923076923</x:v>
      </x:c>
      <x:c r="E755" s="21" t="n">
        <x:v>90.361328125</x:v>
      </x:c>
      <x:c r="F755" s="17" t="n">
        <x:v>1.65947447577602</x:v>
      </x:c>
      <x:c r="G755" s="18" t="n">
        <x:f aca="0"/>
        <x:v>1.4775</x:v>
      </x:c>
      <x:c r="H755" s="18" t="n">
        <x:f aca="0"/>
        <x:v>2.3833481481</x:v>
      </x:c>
      <x:c r="I755" s="18" t="n">
        <x:f aca="0"/>
        <x:v>2636.11</x:v>
      </x:c>
      <x:c r="J755" s="18" t="n">
        <x:f aca="0"/>
        <x:v>7.3263600714</x:v>
      </x:c>
      <x:c r="K755" s="18" t="n">
        <x:f aca="0"/>
        <x:v>2.5069440694</x:v>
      </x:c>
      <x:c r="L755" s="22" t="n">
        <x:v>0.22362531969309</x:v>
      </x:c>
      <x:c r="M755" s="22" t="n">
        <x:v>0.17809052210929</x:v>
      </x:c>
      <x:c r="N755" s="22" t="n">
        <x:v>0.49880182123173</x:v>
      </x:c>
      <x:c r="O755" s="22" t="n">
        <x:v>0.60407069275326</x:v>
      </x:c>
      <x:c r="P755" s="23" t="n">
        <x:v>0.2572553638536</x:v>
      </x:c>
      <x:c r="Q755" s="23" t="n">
        <x:v>0.2572553638536</x:v>
      </x:c>
      <x:c r="R755" s="22" t="n">
        <x:v>0.39206410877851</x:v>
      </x:c>
      <x:c r="S755" s="22" t="n">
        <x:v>0.39206410877851</x:v>
      </x:c>
      <x:c r="T755" s="20" t="n">
        <x:v>1.3457968327157388</x:v>
      </x:c>
      <x:c r="U755" s="18" t="n">
        <x:f aca="0"/>
        <x:v>1.5665</x:v>
      </x:c>
      <x:c r="V755" s="18" t="n">
        <x:f aca="0"/>
        <x:v>1.482</x:v>
      </x:c>
      <x:c r="W755" s="76" t="n">
        <x:f>'2080回测'!$O$13*G755/$G$4+'2080回测'!$O$14*H755/$H$4+'2080回测'!$O$15*I755/$I$4+'2080回测'!$O$16*J755/$J$4+'2080回测'!$O$17*K755/$K$4</x:f>
        <x:v>1.286490286862056</x:v>
      </x:c>
    </x:row>
    <x:row r="756" ht="13.800000190734863" hidden="0">
      <x:c r="A756" s="15" t="n">
        <x:v>44970</x:v>
      </x:c>
      <x:c r="B756" s="21" t="n">
        <x:v>70.963781461019</x:v>
      </x:c>
      <x:c r="C756" s="21" t="n">
        <x:v>43.416572077185</x:v>
      </x:c>
      <x:c r="D756" s="21" t="n">
        <x:v>62.923076923077</x:v>
      </x:c>
      <x:c r="E756" s="21" t="n">
        <x:v>92.67578125</x:v>
      </x:c>
      <x:c r="F756" s="17" t="n">
        <x:v>1.6749480292782</x:v>
      </x:c>
      <x:c r="G756" s="18" t="n">
        <x:f aca="0"/>
        <x:v>1.4824</x:v>
      </x:c>
      <x:c r="H756" s="18" t="n">
        <x:f aca="0"/>
        <x:v>2.3910222222</x:v>
      </x:c>
      <x:c r="I756" s="18" t="n">
        <x:f aca="0"/>
        <x:v>2638.44</x:v>
      </x:c>
      <x:c r="J756" s="18" t="n">
        <x:f aca="0"/>
        <x:v>7.3762416719</x:v>
      </x:c>
      <x:c r="K756" s="18" t="n">
        <x:f aca="0"/>
        <x:v>2.5271369335</x:v>
      </x:c>
      <x:c r="L756" s="22" t="n">
        <x:v>0.21603260869565</x:v>
      </x:c>
      <x:c r="M756" s="22" t="n">
        <x:v>0.17426809139084</x:v>
      </x:c>
      <x:c r="N756" s="22" t="n">
        <x:v>0.49592619218787</x:v>
      </x:c>
      <x:c r="O756" s="22" t="n">
        <x:v>0.59561102273551</x:v>
      </x:c>
      <x:c r="P756" s="23" t="n">
        <x:v>0.25298242349201</x:v>
      </x:c>
      <x:c r="Q756" s="23" t="n">
        <x:v>0.25298242349201</x:v>
      </x:c>
      <x:c r="R756" s="22" t="n">
        <x:v>0.38928594986601</x:v>
      </x:c>
      <x:c r="S756" s="22" t="n">
        <x:v>0.38928594986601</x:v>
      </x:c>
      <x:c r="T756" s="20" t="n">
        <x:v>1.3574668874582925</x:v>
      </x:c>
      <x:c r="U756" s="18" t="n">
        <x:f aca="0"/>
        <x:v>1.5673</x:v>
      </x:c>
      <x:c r="V756" s="18" t="n">
        <x:f aca="0"/>
        <x:v>1.4862</x:v>
      </x:c>
      <x:c r="W756" s="76" t="n">
        <x:f>'2080回测'!$O$13*G756/$G$4+'2080回测'!$O$14*H756/$H$4+'2080回测'!$O$15*I756/$I$4+'2080回测'!$O$16*J756/$J$4+'2080回测'!$O$17*K756/$K$4</x:f>
        <x:v>1.2916637631220538</x:v>
      </x:c>
    </x:row>
    <x:row r="757" ht="13.800000190734863" hidden="0">
      <x:c r="A757" s="15" t="n">
        <x:v>44971</x:v>
      </x:c>
      <x:c r="B757" s="21" t="n">
        <x:v>70.534069981584</x:v>
      </x:c>
      <x:c r="C757" s="21" t="n">
        <x:v>43.076049943246</x:v>
      </x:c>
      <x:c r="D757" s="21" t="n">
        <x:v>62.384615384615</x:v>
      </x:c>
      <x:c r="E757" s="21" t="n">
        <x:v>91.083984375</x:v>
      </x:c>
      <x:c r="F757" s="17" t="n">
        <x:v>1.66769679921111</x:v>
      </x:c>
      <x:c r="G757" s="18" t="n">
        <x:f aca="0"/>
        <x:v>1.49</x:v>
      </x:c>
      <x:c r="H757" s="18" t="n">
        <x:f aca="0"/>
        <x:v>2.4030814815</x:v>
      </x:c>
      <x:c r="I757" s="18" t="n">
        <x:f aca="0"/>
        <x:v>2645.11</x:v>
      </x:c>
      <x:c r="J757" s="18" t="n">
        <x:f aca="0"/>
        <x:v>7.382476872</x:v>
      </x:c>
      <x:c r="K757" s="18" t="n">
        <x:f aca="0"/>
        <x:v>2.5301658631</x:v>
      </x:c>
      <x:c r="L757" s="22" t="n">
        <x:v>0.22762148337596</x:v>
      </x:c>
      <x:c r="M757" s="22" t="n">
        <x:v>0.18356354791069</x:v>
      </x:c>
      <x:c r="N757" s="22" t="n">
        <x:v>0.50407380781213</x:v>
      </x:c>
      <x:c r="O757" s="22" t="n">
        <x:v>0.60273054696356</x:v>
      </x:c>
      <x:c r="P757" s="23" t="n">
        <x:v>0.26677470746087</x:v>
      </x:c>
      <x:c r="Q757" s="23" t="n">
        <x:v>0.26677470746087</x:v>
      </x:c>
      <x:c r="R757" s="22" t="n">
        <x:v>0.40409814934113</x:v>
      </x:c>
      <x:c r="S757" s="22" t="n">
        <x:v>0.40409814934113</x:v>
      </x:c>
      <x:c r="T757" s="20" t="n">
        <x:v>1.3584798346096862</x:v>
      </x:c>
      <x:c r="U757" s="18" t="n">
        <x:f aca="0"/>
        <x:v>1.5676</x:v>
      </x:c>
      <x:c r="V757" s="18" t="n">
        <x:f aca="0"/>
        <x:v>1.4836</x:v>
      </x:c>
      <x:c r="W757" s="76" t="n">
        <x:f>'2080回测'!$O$13*G757/$G$4+'2080回测'!$O$14*H757/$H$4+'2080回测'!$O$15*I757/$I$4+'2080回测'!$O$16*J757/$J$4+'2080回测'!$O$17*K757/$K$4</x:f>
        <x:v>1.29646197668235</x:v>
      </x:c>
    </x:row>
    <x:row r="758" ht="13.800000190734863" hidden="0">
      <x:c r="A758" s="15" t="n">
        <x:v>44972</x:v>
      </x:c>
      <x:c r="B758" s="21" t="n">
        <x:v>71.209330877839</x:v>
      </x:c>
      <x:c r="C758" s="21" t="n">
        <x:v>45.062429057889</x:v>
      </x:c>
      <x:c r="D758" s="21" t="n">
        <x:v>61</x:v>
      </x:c>
      <x:c r="E758" s="21" t="n">
        <x:v>94.833984375</x:v>
      </x:c>
      <x:c r="F758" s="17" t="n">
        <x:v>1.68026436077682</x:v>
      </x:c>
      <x:c r="G758" s="18" t="n">
        <x:f aca="0"/>
        <x:v>1.486</x:v>
      </x:c>
      <x:c r="H758" s="18" t="n">
        <x:f aca="0"/>
        <x:v>2.3888296296</x:v>
      </x:c>
      <x:c r="I758" s="18" t="n">
        <x:f aca="0"/>
        <x:v>2612.28</x:v>
      </x:c>
      <x:c r="J758" s="18" t="n">
        <x:f aca="0"/>
        <x:v>7.4011824721</x:v>
      </x:c>
      <x:c r="K758" s="18" t="n">
        <x:f aca="0"/>
        <x:v>2.5109826422</x:v>
      </x:c>
      <x:c r="L758" s="22" t="n">
        <x:v>0.22826086956522</x:v>
      </x:c>
      <x:c r="M758" s="22" t="n">
        <x:v>0.18286856050734</x:v>
      </x:c>
      <x:c r="N758" s="22" t="n">
        <x:v>0.50874670500839</x:v>
      </x:c>
      <x:c r="O758" s="22" t="n">
        <x:v>0.60289806524514</x:v>
      </x:c>
      <x:c r="P758" s="23" t="n">
        <x:v>0.26844029844982</x:v>
      </x:c>
      <x:c r="Q758" s="23" t="n">
        <x:v>0.26844029844982</x:v>
      </x:c>
      <x:c r="R758" s="22" t="n">
        <x:v>0.40409193982588</x:v>
      </x:c>
      <x:c r="S758" s="22" t="n">
        <x:v>0.40409193982588</x:v>
      </x:c>
      <x:c r="T758" s="20" t="n">
        <x:v>1.3580954756367625</x:v>
      </x:c>
      <x:c r="U758" s="18" t="n">
        <x:f aca="0"/>
        <x:v>1.5679</x:v>
      </x:c>
      <x:c r="V758" s="18" t="n">
        <x:f aca="0"/>
        <x:v>1.4815</x:v>
      </x:c>
      <x:c r="W758" s="76" t="n">
        <x:f>'2080回测'!$O$13*G758/$G$4+'2080回测'!$O$14*H758/$H$4+'2080回测'!$O$15*I758/$I$4+'2080回测'!$O$16*J758/$J$4+'2080回测'!$O$17*K758/$K$4</x:f>
        <x:v>1.289969157701074</x:v>
      </x:c>
    </x:row>
    <x:row r="759" ht="13.800000190734863" hidden="0">
      <x:c r="A759" s="15" t="n">
        <x:v>44973</x:v>
      </x:c>
      <x:c r="B759" s="21" t="n">
        <x:v>69.613259668508</x:v>
      </x:c>
      <x:c r="C759" s="21" t="n">
        <x:v>43.530079455165</x:v>
      </x:c>
      <x:c r="D759" s="21" t="n">
        <x:v>60.230769230769</x:v>
      </x:c>
      <x:c r="E759" s="21" t="n">
        <x:v>89.9609375</x:v>
      </x:c>
      <x:c r="F759" s="17" t="n">
        <x:v>1.65833761463611</x:v>
      </x:c>
      <x:c r="G759" s="18" t="n">
        <x:f aca="0"/>
        <x:v>1.4791</x:v>
      </x:c>
      <x:c r="H759" s="18" t="n">
        <x:f aca="0"/>
        <x:v>2.3701925926</x:v>
      </x:c>
      <x:c r="I759" s="18" t="n">
        <x:f aca="0"/>
        <x:v>2620.05</x:v>
      </x:c>
      <x:c r="J759" s="18" t="n">
        <x:f aca="0"/>
        <x:v>7.3575360717</x:v>
      </x:c>
      <x:c r="K759" s="18" t="n">
        <x:f aca="0"/>
        <x:v>2.4837222758</x:v>
      </x:c>
      <x:c r="L759" s="22" t="n">
        <x:v>0.22450447570332</x:v>
      </x:c>
      <x:c r="M759" s="22" t="n">
        <x:v>0.17652680045174</x:v>
      </x:c>
      <x:c r="N759" s="22" t="n">
        <x:v>0.50814761562425</x:v>
      </x:c>
      <x:c r="O759" s="22" t="n">
        <x:v>0.59745372313847</x:v>
      </x:c>
      <x:c r="P759" s="23" t="n">
        <x:v>0.268827542427</x:v>
      </x:c>
      <x:c r="Q759" s="23" t="n">
        <x:v>0.268827542427</x:v>
      </x:c>
      <x:c r="R759" s="22" t="n">
        <x:v>0.41023805266116</x:v>
      </x:c>
      <x:c r="S759" s="22" t="n">
        <x:v>0.41023805266116</x:v>
      </x:c>
      <x:c r="T759" s="20" t="n">
        <x:v>1.3336085247950462</x:v>
      </x:c>
      <x:c r="U759" s="18" t="n">
        <x:f aca="0"/>
        <x:v>1.5682</x:v>
      </x:c>
      <x:c r="V759" s="18" t="n">
        <x:f aca="0"/>
        <x:v>1.4799</x:v>
      </x:c>
      <x:c r="W759" s="76" t="n">
        <x:f>'2080回测'!$O$13*G759/$G$4+'2080回测'!$O$14*H759/$H$4+'2080回测'!$O$15*I759/$I$4+'2080回测'!$O$16*J759/$J$4+'2080回测'!$O$17*K759/$K$4</x:f>
        <x:v>1.282777943913252</x:v>
      </x:c>
    </x:row>
    <x:row r="760" ht="13.800000190734863" hidden="0">
      <x:c r="A760" s="15" t="n">
        <x:v>44974</x:v>
      </x:c>
      <x:c r="B760" s="21" t="n">
        <x:v>66.359729895641</x:v>
      </x:c>
      <x:c r="C760" s="21" t="n">
        <x:v>39.38706015891</x:v>
      </x:c>
      <x:c r="D760" s="21" t="n">
        <x:v>59.076923076923</x:v>
      </x:c>
      <x:c r="E760" s="21" t="n">
        <x:v>82.0703125</x:v>
      </x:c>
      <x:c r="F760" s="17" t="n">
        <x:v>1.61723506407869</x:v>
      </x:c>
      <x:c r="G760" s="18" t="n">
        <x:f aca="0"/>
        <x:v>1.4746</x:v>
      </x:c>
      <x:c r="H760" s="18" t="n">
        <x:f aca="0"/>
        <x:v>2.3723851852</x:v>
      </x:c>
      <x:c r="I760" s="18" t="n">
        <x:f aca="0"/>
        <x:v>2616.4</x:v>
      </x:c>
      <x:c r="J760" s="18" t="n">
        <x:f aca="0"/>
        <x:v>7.2951840711</x:v>
      </x:c>
      <x:c r="K760" s="18" t="n">
        <x:f aca="0"/>
        <x:v>2.484731919</x:v>
      </x:c>
      <x:c r="L760" s="22" t="n">
        <x:v>0.21091751918159</x:v>
      </x:c>
      <x:c r="M760" s="22" t="n">
        <x:v>0.16505950829641</x:v>
      </x:c>
      <x:c r="N760" s="22" t="n">
        <x:v>0.48430385813563</x:v>
      </x:c>
      <x:c r="O760" s="22" t="n">
        <x:v>0.57509004107346</x:v>
      </x:c>
      <x:c r="P760" s="23" t="n">
        <x:v>0.24396665153593</x:v>
      </x:c>
      <x:c r="Q760" s="23" t="n">
        <x:v>0.24396665153593</x:v>
      </x:c>
      <x:c r="R760" s="22" t="n">
        <x:v>0.37278198430071</x:v>
      </x:c>
      <x:c r="S760" s="22" t="n">
        <x:v>0.37278198430071</x:v>
      </x:c>
      <x:c r="T760" s="20" t="n">
        <x:v>1.3226514546773114</x:v>
      </x:c>
      <x:c r="U760" s="18" t="n">
        <x:f aca="0"/>
        <x:v>1.5683</x:v>
      </x:c>
      <x:c r="V760" s="18" t="n">
        <x:f aca="0"/>
        <x:v>1.4777</x:v>
      </x:c>
      <x:c r="W760" s="76" t="n">
        <x:f>'2080回测'!$O$13*G760/$G$4+'2080回测'!$O$14*H760/$H$4+'2080回测'!$O$15*I760/$I$4+'2080回测'!$O$16*J760/$J$4+'2080回测'!$O$17*K760/$K$4</x:f>
        <x:v>1.280449743069247</x:v>
      </x:c>
    </x:row>
    <x:row r="761" ht="13.800000190734863" hidden="0">
      <x:c r="A761" s="15" t="n">
        <x:v>44977</x:v>
      </x:c>
      <x:c r="B761" s="21" t="n">
        <x:v>69.429097605893</x:v>
      </x:c>
      <x:c r="C761" s="21" t="n">
        <x:v>42.678774120318</x:v>
      </x:c>
      <x:c r="D761" s="21" t="n">
        <x:v>59.923076923077</x:v>
      </x:c>
      <x:c r="E761" s="21" t="n">
        <x:v>86.328125</x:v>
      </x:c>
      <x:c r="F761" s="17" t="n">
        <x:v>1.64589768412322</x:v>
      </x:c>
      <x:c r="G761" s="18" t="n">
        <x:f aca="0"/>
        <x:v>1.5071</x:v>
      </x:c>
      <x:c r="H761" s="18" t="n">
        <x:f aca="0"/>
        <x:v>2.4228148148</x:v>
      </x:c>
      <x:c r="I761" s="18" t="n">
        <x:f aca="0"/>
        <x:v>2664.51</x:v>
      </x:c>
      <x:c r="J761" s="18" t="n">
        <x:f aca="0"/>
        <x:v>7.4136528723</x:v>
      </x:c>
      <x:c r="K761" s="18" t="n">
        <x:f aca="0"/>
        <x:v>2.5331947927</x:v>
      </x:c>
      <x:c r="L761" s="22" t="n">
        <x:v>0.19357416879795</x:v>
      </x:c>
      <x:c r="M761" s="22" t="n">
        <x:v>0.15176787420728</x:v>
      </x:c>
      <x:c r="N761" s="22" t="n">
        <x:v>0.47232207045291</x:v>
      </x:c>
      <x:c r="O761" s="22" t="n">
        <x:v>0.56663037113287</x:v>
      </x:c>
      <x:c r="P761" s="23" t="n">
        <x:v>0.23378965060922</x:v>
      </x:c>
      <x:c r="Q761" s="23" t="n">
        <x:v>0.23378965060922</x:v>
      </x:c>
      <x:c r="R761" s="22" t="n">
        <x:v>0.36466892580452</x:v>
      </x:c>
      <x:c r="S761" s="22" t="n">
        <x:v>0.36466892580452</x:v>
      </x:c>
      <x:c r="T761" s="20" t="n">
        <x:v>1.3422467644954774</x:v>
      </x:c>
      <x:c r="U761" s="18" t="n">
        <x:f aca="0"/>
        <x:v>1.5678</x:v>
      </x:c>
      <x:c r="V761" s="18" t="n">
        <x:f aca="0"/>
        <x:v>1.484</x:v>
      </x:c>
      <x:c r="W761" s="76" t="n">
        <x:f>'2080回测'!$O$13*G761/$G$4+'2080回测'!$O$14*H761/$H$4+'2080回测'!$O$15*I761/$I$4+'2080回测'!$O$16*J761/$J$4+'2080回测'!$O$17*K761/$K$4</x:f>
        <x:v>1.30644373006787</x:v>
      </x:c>
    </x:row>
    <x:row r="762" ht="13.800000190734863" hidden="0">
      <x:c r="A762" s="15" t="n">
        <x:v>44978</x:v>
      </x:c>
      <x:c r="B762" s="21" t="n">
        <x:v>68.631062001228</x:v>
      </x:c>
      <x:c r="C762" s="21" t="n">
        <x:v>41.543700340522</x:v>
      </x:c>
      <x:c r="D762" s="21" t="n">
        <x:v>60.923076923077</x:v>
      </x:c>
      <x:c r="E762" s="21" t="n">
        <x:v>84.55078125</x:v>
      </x:c>
      <x:c r="F762" s="17" t="n">
        <x:v>1.63912155128707</x:v>
      </x:c>
      <x:c r="G762" s="18" t="n">
        <x:f aca="0"/>
        <x:v>1.5208</x:v>
      </x:c>
      <x:c r="H762" s="18" t="n">
        <x:f aca="0"/>
        <x:v>2.4480296296</x:v>
      </x:c>
      <x:c r="I762" s="18" t="n">
        <x:f aca="0"/>
        <x:v>2674.14</x:v>
      </x:c>
      <x:c r="J762" s="18" t="n">
        <x:f aca="0"/>
        <x:v>7.4635344728</x:v>
      </x:c>
      <x:c r="K762" s="18" t="n">
        <x:f aca="0"/>
        <x:v>2.5543972999</x:v>
      </x:c>
      <x:c r="L762" s="22" t="n">
        <x:v>0.21882992327366</x:v>
      </x:c>
      <x:c r="M762" s="22" t="n">
        <x:v>0.17209625575536</x:v>
      </x:c>
      <x:c r="N762" s="22" t="n">
        <x:v>0.49520728492691</x:v>
      </x:c>
      <x:c r="O762" s="22" t="n">
        <x:v>0.58983164421999</x:v>
      </x:c>
      <x:c r="P762" s="23" t="n">
        <x:v>0.25010232560145</x:v>
      </x:c>
      <x:c r="Q762" s="23" t="n">
        <x:v>0.25010232560145</x:v>
      </x:c>
      <x:c r="R762" s="22" t="n">
        <x:v>0.3809021782925</x:v>
      </x:c>
      <x:c r="S762" s="22" t="n">
        <x:v>0.3809021782925</x:v>
      </x:c>
      <x:c r="T762" s="20" t="n">
        <x:v>1.349121446855775</x:v>
      </x:c>
      <x:c r="U762" s="18" t="n">
        <x:f aca="0"/>
        <x:v>1.5676</x:v>
      </x:c>
      <x:c r="V762" s="18" t="n">
        <x:f aca="0"/>
        <x:v>1.4796</x:v>
      </x:c>
      <x:c r="W762" s="76" t="n">
        <x:f>'2080回测'!$O$13*G762/$G$4+'2080回测'!$O$14*H762/$H$4+'2080回测'!$O$15*I762/$I$4+'2080回测'!$O$16*J762/$J$4+'2080回测'!$O$17*K762/$K$4</x:f>
        <x:v>1.3173932234600314</x:v>
      </x:c>
    </x:row>
    <x:row r="763" ht="13.800000190734863" hidden="0">
      <x:c r="A763" s="15" t="n">
        <x:v>44979</x:v>
      </x:c>
      <x:c r="B763" s="21" t="n">
        <x:v>68.937998772253</x:v>
      </x:c>
      <x:c r="C763" s="21" t="n">
        <x:v>41.770715096481</x:v>
      </x:c>
      <x:c r="D763" s="21" t="n">
        <x:v>60.769230769231</x:v>
      </x:c>
      <x:c r="E763" s="21" t="n">
        <x:v>85.48828125</x:v>
      </x:c>
      <x:c r="F763" s="17" t="n">
        <x:v>1.64241556471991</x:v>
      </x:c>
      <x:c r="G763" s="18" t="n">
        <x:f aca="0"/>
        <x:v>1.5211</x:v>
      </x:c>
      <x:c r="H763" s="18" t="n">
        <x:f aca="0"/>
        <x:v>2.4491259259</x:v>
      </x:c>
      <x:c r="I763" s="18" t="n">
        <x:f aca="0"/>
        <x:v>2658.09</x:v>
      </x:c>
      <x:c r="J763" s="18" t="n">
        <x:f aca="0"/>
        <x:v>7.4648568566</x:v>
      </x:c>
      <x:c r="K763" s="18" t="n">
        <x:f aca="0"/>
        <x:v>2.5574262295</x:v>
      </x:c>
      <x:c r="L763" s="22" t="n">
        <x:v>0.22258631713555</x:v>
      </x:c>
      <x:c r="M763" s="22" t="n">
        <x:v>0.17652680045174</x:v>
      </x:c>
      <x:c r="N763" s="22" t="n">
        <x:v>0.50754852624011</x:v>
      </x:c>
      <x:c r="O763" s="22" t="n">
        <x:v>0.6001340146407</x:v>
      </x:c>
      <x:c r="P763" s="23" t="n">
        <x:v>0.25569133504328</x:v>
      </x:c>
      <x:c r="Q763" s="23" t="n">
        <x:v>0.25569133504328</x:v>
      </x:c>
      <x:c r="R763" s="22" t="n">
        <x:v>0.38739662314577</x:v>
      </x:c>
      <x:c r="S763" s="22" t="n">
        <x:v>0.38739662314577</x:v>
      </x:c>
      <x:c r="T763" s="20" t="n">
        <x:v>1.3468957788737688</x:v>
      </x:c>
      <x:c r="U763" s="18" t="n">
        <x:f aca="0"/>
        <x:v>1.5678</x:v>
      </x:c>
      <x:c r="V763" s="18" t="n">
        <x:f aca="0"/>
        <x:v>1.487</x:v>
      </x:c>
      <x:c r="W763" s="76" t="n">
        <x:f>'2080回测'!$O$13*G763/$G$4+'2080回测'!$O$14*H763/$H$4+'2080回测'!$O$15*I763/$I$4+'2080回测'!$O$16*J763/$J$4+'2080回测'!$O$17*K763/$K$4</x:f>
        <x:v>1.3168469619211807</x:v>
      </x:c>
    </x:row>
    <x:row r="764" ht="13.800000190734863" hidden="0">
      <x:c r="A764" s="15" t="n">
        <x:v>44980</x:v>
      </x:c>
      <x:c r="B764" s="21" t="n">
        <x:v>67.648864333947</x:v>
      </x:c>
      <x:c r="C764" s="21" t="n">
        <x:v>40.522133938706</x:v>
      </x:c>
      <x:c r="D764" s="21" t="n">
        <x:v>59.846153846154</x:v>
      </x:c>
      <x:c r="E764" s="21" t="n">
        <x:v>83.154296875</x:v>
      </x:c>
      <x:c r="F764" s="17" t="n">
        <x:v>1.62792862248452</x:v>
      </x:c>
      <x:c r="G764" s="18" t="n">
        <x:f aca="0"/>
        <x:v>1.5213</x:v>
      </x:c>
      <x:c r="H764" s="18" t="n">
        <x:f aca="0"/>
        <x:v>2.4524148148</x:v>
      </x:c>
      <x:c r="I764" s="18" t="n">
        <x:f aca="0"/>
        <x:v>2644.72</x:v>
      </x:c>
      <x:c r="J764" s="18" t="n">
        <x:f aca="0"/>
        <x:v>7.4317972603</x:v>
      </x:c>
      <x:c r="K764" s="18" t="n">
        <x:f aca="0"/>
        <x:v>2.5594455159</x:v>
      </x:c>
      <x:c r="L764" s="22" t="n">
        <x:v>0.21283567774936</x:v>
      </x:c>
      <x:c r="M764" s="22" t="n">
        <x:v>0.17157501520285</x:v>
      </x:c>
      <x:c r="N764" s="22" t="n">
        <x:v>0.50191708602924</x:v>
      </x:c>
      <x:c r="O764" s="22" t="n">
        <x:v>0.59736996403626</x:v>
      </x:c>
      <x:c r="P764" s="23" t="n">
        <x:v>0.25712022903403</x:v>
      </x:c>
      <x:c r="Q764" s="23" t="n">
        <x:v>0.25712022903403</x:v>
      </x:c>
      <x:c r="R764" s="22" t="n">
        <x:v>0.38861401495219</x:v>
      </x:c>
      <x:c r="S764" s="22" t="n">
        <x:v>0.38861401495219</x:v>
      </x:c>
      <x:c r="T764" s="20" t="n">
        <x:v>1.34491671939531</x:v>
      </x:c>
      <x:c r="U764" s="18" t="n">
        <x:f aca="0"/>
        <x:v>1.5675</x:v>
      </x:c>
      <x:c r="V764" s="18" t="n">
        <x:f aca="0"/>
        <x:v>1.4828</x:v>
      </x:c>
      <x:c r="W764" s="76" t="n">
        <x:f>'2080回测'!$O$13*G764/$G$4+'2080回测'!$O$14*H764/$H$4+'2080回测'!$O$15*I764/$I$4+'2080回测'!$O$16*J764/$J$4+'2080回测'!$O$17*K764/$K$4</x:f>
        <x:v>1.3160256874925376</x:v>
      </x:c>
    </x:row>
    <x:row r="765" ht="13.800000190734863" hidden="0">
      <x:c r="A765" s="15" t="n">
        <x:v>44981</x:v>
      </x:c>
      <x:c r="B765" s="21" t="n">
        <x:v>68.017188459177</x:v>
      </x:c>
      <x:c r="C765" s="21" t="n">
        <x:v>40.976163450624</x:v>
      </x:c>
      <x:c r="D765" s="21" t="n">
        <x:v>59</x:v>
      </x:c>
      <x:c r="E765" s="21" t="n">
        <x:v>84.306640625</x:v>
      </x:c>
      <x:c r="F765" s="17" t="n">
        <x:v>1.630749981337</x:v>
      </x:c>
      <x:c r="G765" s="18" t="n">
        <x:f aca="0"/>
        <x:v>1.5179</x:v>
      </x:c>
      <x:c r="H765" s="18" t="n">
        <x:f aca="0"/>
        <x:v>2.4425481481</x:v>
      </x:c>
      <x:c r="I765" s="18" t="n">
        <x:f aca="0"/>
        <x:v>2614.78</x:v>
      </x:c>
      <x:c r="J765" s="18" t="n">
        <x:f aca="0"/>
        <x:v>7.4185734217</x:v>
      </x:c>
      <x:c r="K765" s="18" t="n">
        <x:f aca="0"/>
        <x:v>2.5443008679</x:v>
      </x:c>
      <x:c r="L765" s="22" t="n">
        <x:v>0.21171675191816</x:v>
      </x:c>
      <x:c r="M765" s="22" t="n">
        <x:v>0.17157501520285</x:v>
      </x:c>
      <x:c r="N765" s="22" t="n">
        <x:v>0.50251617541337</x:v>
      </x:c>
      <x:c r="O765" s="22" t="n">
        <x:v>0.60046905104954</x:v>
      </x:c>
      <x:c r="P765" s="23" t="n">
        <x:v>0.25143619590543</x:v>
      </x:c>
      <x:c r="Q765" s="23" t="n">
        <x:v>0.25143619590543</x:v>
      </x:c>
      <x:c r="R765" s="22" t="n">
        <x:v>0.38509218488385</x:v>
      </x:c>
      <x:c r="S765" s="22" t="n">
        <x:v>0.38509218488385</x:v>
      </x:c>
      <x:c r="T765" s="20" t="n">
        <x:v>1.3395007458744626</x:v>
      </x:c>
      <x:c r="U765" s="18" t="n">
        <x:f aca="0"/>
        <x:v>1.5678</x:v>
      </x:c>
      <x:c r="V765" s="18" t="n">
        <x:f aca="0"/>
        <x:v>1.4869</x:v>
      </x:c>
      <x:c r="W765" s="76" t="n">
        <x:f>'2080回测'!$O$13*G765/$G$4+'2080回测'!$O$14*H765/$H$4+'2080回测'!$O$15*I765/$I$4+'2080回测'!$O$16*J765/$J$4+'2080回测'!$O$17*K765/$K$4</x:f>
        <x:v>1.3102217429536034</x:v>
      </x:c>
    </x:row>
    <x:row r="766" ht="13.800000190734863" hidden="0">
      <x:c r="A766" s="15" t="n">
        <x:v>44984</x:v>
      </x:c>
      <x:c r="B766" s="21" t="n">
        <x:v>68.078575813382</x:v>
      </x:c>
      <x:c r="C766" s="21" t="n">
        <x:v>40.295119182747</x:v>
      </x:c>
      <x:c r="D766" s="21" t="n">
        <x:v>59.538461538462</x:v>
      </x:c>
      <x:c r="E766" s="21" t="n">
        <x:v>81.220703125</x:v>
      </x:c>
      <x:c r="F766" s="17" t="n">
        <x:v>1.62283214914898</x:v>
      </x:c>
      <x:c r="G766" s="18" t="n">
        <x:f aca="0"/>
        <x:v>1.5114</x:v>
      </x:c>
      <x:c r="H766" s="18" t="n">
        <x:f aca="0"/>
        <x:v>2.4403555556</x:v>
      </x:c>
      <x:c r="I766" s="18" t="n">
        <x:f aca="0"/>
        <x:v>2575.78</x:v>
      </x:c>
      <x:c r="J766" s="18" t="n">
        <x:f aca="0"/>
        <x:v>7.425185341</x:v>
      </x:c>
      <x:c r="K766" s="18" t="n">
        <x:f aca="0"/>
        <x:v>2.5432912247</x:v>
      </x:c>
      <x:c r="L766" s="22" t="n">
        <x:v>0.19964833759591</x:v>
      </x:c>
      <x:c r="M766" s="22" t="n">
        <x:v>0.16366953348971</x:v>
      </x:c>
      <x:c r="N766" s="22" t="n">
        <x:v>0.4960460100647</x:v>
      </x:c>
      <x:c r="O766" s="22" t="n">
        <x:v>0.59703492762742</x:v>
      </x:c>
      <x:c r="P766" s="23" t="n">
        <x:v>0.24749107828173</x:v>
      </x:c>
      <x:c r="Q766" s="23" t="n">
        <x:v>0.24749107828173</x:v>
      </x:c>
      <x:c r="R766" s="22" t="n">
        <x:v>0.38231250082725</x:v>
      </x:c>
      <x:c r="S766" s="22" t="n">
        <x:v>0.38231250082725</x:v>
      </x:c>
      <x:c r="T766" s="20" t="n">
        <x:v>1.3316387709800401</x:v>
      </x:c>
      <x:c r="U766" s="18" t="n">
        <x:f aca="0"/>
        <x:v>1.5679</x:v>
      </x:c>
      <x:c r="V766" s="18" t="n">
        <x:f aca="0"/>
        <x:v>1.4836</x:v>
      </x:c>
      <x:c r="W766" s="76" t="n">
        <x:f>'2080回测'!$O$13*G766/$G$4+'2080回测'!$O$14*H766/$H$4+'2080回测'!$O$15*I766/$I$4+'2080回测'!$O$16*J766/$J$4+'2080回测'!$O$17*K766/$K$4</x:f>
        <x:v>1.305602308819974</x:v>
      </x:c>
    </x:row>
    <x:row r="767" ht="13.800000190734863" hidden="0">
      <x:c r="A767" s="15" t="n">
        <x:v>44985</x:v>
      </x:c>
      <x:c r="B767" s="21" t="n">
        <x:v>69.244935543278</x:v>
      </x:c>
      <x:c r="C767" s="21" t="n">
        <x:v>41.259931895573</x:v>
      </x:c>
      <x:c r="D767" s="21" t="n">
        <x:v>62.230769230769</x:v>
      </x:c>
      <x:c r="E767" s="21" t="n">
        <x:v>83.6328125</x:v>
      </x:c>
      <x:c r="F767" s="17" t="n">
        <x:v>1.64092112292405</x:v>
      </x:c>
      <x:c r="G767" s="18" t="n">
        <x:f aca="0"/>
        <x:v>1.5193</x:v>
      </x:c>
      <x:c r="H767" s="18" t="n">
        <x:f aca="0"/>
        <x:v>2.4502222222</x:v>
      </x:c>
      <x:c r="I767" s="18" t="n">
        <x:f aca="0"/>
        <x:v>2555.45</x:v>
      </x:c>
      <x:c r="J767" s="18" t="n">
        <x:f aca="0"/>
        <x:v>7.4714687759</x:v>
      </x:c>
      <x:c r="K767" s="18" t="n">
        <x:f aca="0"/>
        <x:v>2.5503587271</x:v>
      </x:c>
      <x:c r="L767" s="22" t="n">
        <x:v>0.1957320971867</x:v>
      </x:c>
      <x:c r="M767" s="22" t="n">
        <x:v>0.16097645730171</x:v>
      </x:c>
      <x:c r="N767" s="22" t="n">
        <x:v>0.48610112628804</x:v>
      </x:c>
      <x:c r="O767" s="22" t="n">
        <x:v>0.59376832233255</x:v>
      </x:c>
      <x:c r="P767" s="23" t="n">
        <x:v>0.2384147713872</x:v>
      </x:c>
      <x:c r="Q767" s="23" t="n">
        <x:v>0.2384147713872</x:v>
      </x:c>
      <x:c r="R767" s="22" t="n">
        <x:v>0.36985131097846</x:v>
      </x:c>
      <x:c r="S767" s="22" t="n">
        <x:v>0.36985131097846</x:v>
      </x:c>
      <x:c r="T767" s="20" t="n">
        <x:v>1.342419487250785</x:v>
      </x:c>
      <x:c r="U767" s="18" t="n">
        <x:f aca="0"/>
        <x:v>1.5683</x:v>
      </x:c>
      <x:c r="V767" s="18" t="n">
        <x:f aca="0"/>
        <x:v>1.4826</x:v>
      </x:c>
      <x:c r="W767" s="76" t="n">
        <x:f>'2080回测'!$O$13*G767/$G$4+'2080回测'!$O$14*H767/$H$4+'2080回测'!$O$15*I767/$I$4+'2080回测'!$O$16*J767/$J$4+'2080回测'!$O$17*K767/$K$4</x:f>
        <x:v>1.3094765397524815</x:v>
      </x:c>
    </x:row>
    <x:row r="768" ht="13.800000190734863" hidden="0">
      <x:c r="A768" s="15" t="n">
        <x:v>44986</x:v>
      </x:c>
      <x:c r="B768" s="21" t="n">
        <x:v>70.595457335789</x:v>
      </x:c>
      <x:c r="C768" s="21" t="n">
        <x:v>44.097616345062</x:v>
      </x:c>
      <x:c r="D768" s="21" t="n">
        <x:v>61.538461538462</x:v>
      </x:c>
      <x:c r="E768" s="21" t="n">
        <x:v>87.470703125</x:v>
      </x:c>
      <x:c r="F768" s="17" t="n">
        <x:v>1.65925559586078</x:v>
      </x:c>
      <x:c r="G768" s="18" t="n">
        <x:f aca="0"/>
        <x:v>1.5298</x:v>
      </x:c>
      <x:c r="H768" s="18" t="n">
        <x:f aca="0"/>
        <x:v>2.4666666667</x:v>
      </x:c>
      <x:c r="I768" s="18" t="n">
        <x:f aca="0"/>
        <x:v>2650.21</x:v>
      </x:c>
      <x:c r="J768" s="18" t="n">
        <x:f aca="0"/>
        <x:v>7.5111402915</x:v>
      </x:c>
      <x:c r="K768" s="18" t="n">
        <x:f aca="0"/>
        <x:v>2.5644937319</x:v>
      </x:c>
      <x:c r="L768" s="22" t="n">
        <x:v>0.20300511508951</x:v>
      </x:c>
      <x:c r="M768" s="22" t="n">
        <x:v>0.16558074884893</x:v>
      </x:c>
      <x:c r="N768" s="22" t="n">
        <x:v>0.49976036424635</x:v>
      </x:c>
      <x:c r="O768" s="22" t="n">
        <x:v>0.60599715225843</x:v>
      </x:c>
      <x:c r="P768" s="23" t="n">
        <x:v>0.24942203504093</x:v>
      </x:c>
      <x:c r="Q768" s="23" t="n">
        <x:v>0.24942203504093</x:v>
      </x:c>
      <x:c r="R768" s="22" t="n">
        <x:v>0.3830842237406</x:v>
      </x:c>
      <x:c r="S768" s="22" t="n">
        <x:v>0.3830842237406</x:v>
      </x:c>
      <x:c r="T768" s="20" t="n">
        <x:v>1.3518494563593613</x:v>
      </x:c>
      <x:c r="U768" s="18" t="n">
        <x:f aca="0"/>
        <x:v>1.5683</x:v>
      </x:c>
      <x:c r="V768" s="18" t="n">
        <x:f aca="0"/>
        <x:v>1.4896</x:v>
      </x:c>
      <x:c r="W768" s="76" t="n">
        <x:f>'2080回测'!$O$13*G768/$G$4+'2080回测'!$O$14*H768/$H$4+'2080回测'!$O$15*I768/$I$4+'2080回测'!$O$16*J768/$J$4+'2080回测'!$O$17*K768/$K$4</x:f>
        <x:v>1.322978543158845</x:v>
      </x:c>
    </x:row>
    <x:row r="769" ht="13.800000190734863" hidden="0">
      <x:c r="A769" s="15" t="n">
        <x:v>44987</x:v>
      </x:c>
      <x:c r="B769" s="21" t="n">
        <x:v>70.165745856354</x:v>
      </x:c>
      <x:c r="C769" s="21" t="n">
        <x:v>43.132803632236</x:v>
      </x:c>
      <x:c r="D769" s="21" t="n">
        <x:v>59.769230769231</x:v>
      </x:c>
      <x:c r="E769" s="21" t="n">
        <x:v>87.1875</x:v>
      </x:c>
      <x:c r="F769" s="17" t="n">
        <x:v>1.65063820064455</x:v>
      </x:c>
      <x:c r="G769" s="18" t="n">
        <x:f aca="0"/>
        <x:v>1.5384</x:v>
      </x:c>
      <x:c r="H769" s="18" t="n">
        <x:f aca="0"/>
        <x:v>2.4765333333</x:v>
      </x:c>
      <x:c r="I769" s="18" t="n">
        <x:f aca="0"/>
        <x:v>2677.88</x:v>
      </x:c>
      <x:c r="J769" s="18" t="n">
        <x:f aca="0"/>
        <x:v>7.52436413</x:v>
      </x:c>
      <x:c r="K769" s="18" t="n">
        <x:f aca="0"/>
        <x:v>2.5574262295</x:v>
      </x:c>
      <x:c r="L769" s="22" t="n">
        <x:v>0.21675191815857</x:v>
      </x:c>
      <x:c r="M769" s="22" t="n">
        <x:v>0.17504995221962</x:v>
      </x:c>
      <x:c r="N769" s="22" t="n">
        <x:v>0.50766834411694</x:v>
      </x:c>
      <x:c r="O769" s="22" t="n">
        <x:v>0.60809112996802</x:v>
      </x:c>
      <x:c r="P769" s="23" t="n">
        <x:v>0.25790005196664</x:v>
      </x:c>
      <x:c r="Q769" s="23" t="n">
        <x:v>0.25790005196664</x:v>
      </x:c>
      <x:c r="R769" s="22" t="n">
        <x:v>0.39571710123923</x:v>
      </x:c>
      <x:c r="S769" s="22" t="n">
        <x:v>0.39571710123923</x:v>
      </x:c>
      <x:c r="T769" s="20" t="n">
        <x:v>1.3456646572183864</x:v>
      </x:c>
      <x:c r="U769" s="18" t="n">
        <x:f aca="0"/>
        <x:v>1.5685</x:v>
      </x:c>
      <x:c r="V769" s="18" t="n">
        <x:f aca="0"/>
        <x:v>1.488</x:v>
      </x:c>
      <x:c r="W769" s="76" t="n">
        <x:f>'2080回测'!$O$13*G769/$G$4+'2080回测'!$O$14*H769/$H$4+'2080回测'!$O$15*I769/$I$4+'2080回测'!$O$16*J769/$J$4+'2080回测'!$O$17*K769/$K$4</x:f>
        <x:v>1.3284985704663108</x:v>
      </x:c>
    </x:row>
    <x:row r="770" ht="13.800000190734863" hidden="0">
      <x:c r="A770" s="15" t="n">
        <x:v>44988</x:v>
      </x:c>
      <x:c r="B770" s="21" t="n">
        <x:v>68.385512584408</x:v>
      </x:c>
      <x:c r="C770" s="21" t="n">
        <x:v>42.451759364359</x:v>
      </x:c>
      <x:c r="D770" s="21" t="n">
        <x:v>60.923076923077</x:v>
      </x:c>
      <x:c r="E770" s="21" t="n">
        <x:v>86.826171875</x:v>
      </x:c>
      <x:c r="F770" s="17" t="n">
        <x:v>1.64646630186711</x:v>
      </x:c>
      <x:c r="G770" s="18" t="n">
        <x:f aca="0"/>
        <x:v>1.5514</x:v>
      </x:c>
      <x:c r="H770" s="18" t="n">
        <x:f aca="0"/>
        <x:v>2.4864</x:v>
      </x:c>
      <x:c r="I770" s="18" t="n">
        <x:f aca="0"/>
        <x:v>2712.8</x:v>
      </x:c>
      <x:c r="J770" s="18" t="n">
        <x:f aca="0"/>
        <x:v>7.52436413</x:v>
      </x:c>
      <x:c r="K770" s="18" t="n">
        <x:f aca="0"/>
        <x:v>2.5554069431</x:v>
      </x:c>
      <x:c r="L770" s="22" t="n">
        <x:v>0.21371483375959</x:v>
      </x:c>
      <x:c r="M770" s="22" t="n">
        <x:v>0.16888193901486</x:v>
      </x:c>
      <x:c r="N770" s="22" t="n">
        <x:v>0.50047927150731</x:v>
      </x:c>
      <x:c r="O770" s="22" t="n">
        <x:v>0.60097160573997</x:v>
      </x:c>
      <x:c r="P770" s="23" t="n">
        <x:v>0.25242767556794</x:v>
      </x:c>
      <x:c r="Q770" s="23" t="n">
        <x:v>0.25242767556794</x:v>
      </x:c>
      <x:c r="R770" s="22" t="n">
        <x:v>0.38820712829474</x:v>
      </x:c>
      <x:c r="S770" s="22" t="n">
        <x:v>0.38820712829474</x:v>
      </x:c>
      <x:c r="T770" s="20" t="n">
        <x:v>1.345180463285385</x:v>
      </x:c>
      <x:c r="U770" s="18" t="n">
        <x:f aca="0"/>
        <x:v>1.5686</x:v>
      </x:c>
      <x:c r="V770" s="18" t="n">
        <x:f aca="0"/>
        <x:v>1.4948</x:v>
      </x:c>
      <x:c r="W770" s="76" t="n">
        <x:f>'2080回测'!$O$13*G770/$G$4+'2080回测'!$O$14*H770/$H$4+'2080回测'!$O$15*I770/$I$4+'2080回测'!$O$16*J770/$J$4+'2080回测'!$O$17*K770/$K$4</x:f>
        <x:v>1.3357916412555715</x:v>
      </x:c>
    </x:row>
    <x:row r="771" ht="13.800000190734863" hidden="0">
      <x:c r="A771" s="15" t="n">
        <x:v>44991</x:v>
      </x:c>
      <x:c r="B771" s="21" t="n">
        <x:v>69.183548189073</x:v>
      </x:c>
      <x:c r="C771" s="21" t="n">
        <x:v>43.927355278093</x:v>
      </x:c>
      <x:c r="D771" s="21" t="n">
        <x:v>63.538461538462</x:v>
      </x:c>
      <x:c r="E771" s="21" t="n">
        <x:v>84.43359375</x:v>
      </x:c>
      <x:c r="F771" s="17" t="n">
        <x:v>1.65270739688907</x:v>
      </x:c>
      <x:c r="G771" s="18" t="n">
        <x:f aca="0"/>
        <x:v>1.5491</x:v>
      </x:c>
      <x:c r="H771" s="18" t="n">
        <x:f aca="0"/>
        <x:v>2.475437037</x:v>
      </x:c>
      <x:c r="I771" s="18" t="n">
        <x:f aca="0"/>
        <x:v>2737.08</x:v>
      </x:c>
      <x:c r="J771" s="18" t="n">
        <x:f aca="0"/>
        <x:v>7.5177522108</x:v>
      </x:c>
      <x:c r="K771" s="18" t="n">
        <x:f aca="0"/>
        <x:v>2.5453105111</x:v>
      </x:c>
      <x:c r="L771" s="22" t="n">
        <x:v>0.21699168797954</x:v>
      </x:c>
      <x:c r="M771" s="22" t="n">
        <x:v>0.17140126835201</x:v>
      </x:c>
      <x:c r="N771" s="22" t="n">
        <x:v>0.49928109273904</x:v>
      </x:c>
      <x:c r="O771" s="22" t="n">
        <x:v>0.59820755513553</x:v>
      </x:c>
      <x:c r="P771" s="23" t="n">
        <x:v>0.25164337987578</x:v>
      </x:c>
      <x:c r="Q771" s="23" t="n">
        <x:v>0.25164337987578</x:v>
      </x:c>
      <x:c r="R771" s="22" t="n">
        <x:v>0.3861376711627</x:v>
      </x:c>
      <x:c r="S771" s="22" t="n">
        <x:v>0.3861376711627</x:v>
      </x:c>
      <x:c r="T771" s="20" t="n">
        <x:v>1.3474621470452788</x:v>
      </x:c>
      <x:c r="U771" s="18" t="n">
        <x:f aca="0"/>
        <x:v>1.5705</x:v>
      </x:c>
      <x:c r="V771" s="18" t="n">
        <x:f aca="0"/>
        <x:v>1.5087</x:v>
      </x:c>
      <x:c r="W771" s="76" t="n">
        <x:f>'2080回测'!$O$13*G771/$G$4+'2080回测'!$O$14*H771/$H$4+'2080回测'!$O$15*I771/$I$4+'2080回测'!$O$16*J771/$J$4+'2080回测'!$O$17*K771/$K$4</x:f>
        <x:v>1.334138594865146</x:v>
      </x:c>
    </x:row>
    <x:row r="772" ht="13.800000190734863" hidden="0">
      <x:c r="A772" s="15" t="n">
        <x:v>44992</x:v>
      </x:c>
      <x:c r="B772" s="21" t="n">
        <x:v>64.947820748926</x:v>
      </x:c>
      <x:c r="C772" s="21" t="n">
        <x:v>39.897843359818</x:v>
      </x:c>
      <x:c r="D772" s="21" t="n">
        <x:v>60.461538461538</x:v>
      </x:c>
      <x:c r="E772" s="21" t="n">
        <x:v>77.451171875</x:v>
      </x:c>
      <x:c r="F772" s="17" t="n">
        <x:v>1.60689593611321</x:v>
      </x:c>
      <x:c r="G772" s="18" t="n">
        <x:f aca="0"/>
        <x:v>1.544</x:v>
      </x:c>
      <x:c r="H772" s="18" t="n">
        <x:f aca="0"/>
        <x:v>2.4611851852</x:v>
      </x:c>
      <x:c r="I772" s="18" t="n">
        <x:f aca="0"/>
        <x:v>2739.43</x:v>
      </x:c>
      <x:c r="J772" s="18" t="n">
        <x:f aca="0"/>
        <x:v>7.4317972603</x:v>
      </x:c>
      <x:c r="K772" s="18" t="n">
        <x:f aca="0"/>
        <x:v>2.5170405014</x:v>
      </x:c>
      <x:c r="L772" s="22" t="n">
        <x:v>0.21147698209719</x:v>
      </x:c>
      <x:c r="M772" s="22" t="n">
        <x:v>0.17140126835201</x:v>
      </x:c>
      <x:c r="N772" s="22" t="n">
        <x:v>0.50119817876827</x:v>
      </x:c>
      <x:c r="O772" s="22" t="n">
        <x:v>0.60499204295474</x:v>
      </x:c>
      <x:c r="P772" s="23" t="n">
        <x:v>0.25687137115947</x:v>
      </x:c>
      <x:c r="Q772" s="23" t="n">
        <x:v>0.25687137115947</x:v>
      </x:c>
      <x:c r="R772" s="22" t="n">
        <x:v>0.38844298093554</x:v>
      </x:c>
      <x:c r="S772" s="22" t="n">
        <x:v>0.38844298093554</x:v>
      </x:c>
      <x:c r="T772" s="20" t="n">
        <x:v>1.32426253084368</x:v>
      </x:c>
      <x:c r="U772" s="18" t="n">
        <x:f aca="0"/>
        <x:v>1.571</x:v>
      </x:c>
      <x:c r="V772" s="18" t="n">
        <x:f aca="0"/>
        <x:v>1.5074</x:v>
      </x:c>
      <x:c r="W772" s="76" t="n">
        <x:f>'2080回测'!$O$13*G772/$G$4+'2080回测'!$O$14*H772/$H$4+'2080回测'!$O$15*I772/$I$4+'2080回测'!$O$16*J772/$J$4+'2080回测'!$O$17*K772/$K$4</x:f>
        <x:v>1.3268575996638652</x:v>
      </x:c>
    </x:row>
    <x:row r="773" ht="13.800000190734863" hidden="0">
      <x:c r="A773" s="15" t="n">
        <x:v>44993</x:v>
      </x:c>
      <x:c r="B773" s="21" t="n">
        <x:v>67.710251688152</x:v>
      </x:c>
      <x:c r="C773" s="21" t="n">
        <x:v>42.05448354143</x:v>
      </x:c>
      <x:c r="D773" s="21" t="n">
        <x:v>59.307692307692</x:v>
      </x:c>
      <x:c r="E773" s="21" t="n">
        <x:v>81.982421875</x:v>
      </x:c>
      <x:c r="F773" s="17" t="n">
        <x:v>1.62763712353069</x:v>
      </x:c>
      <x:c r="G773" s="18" t="n">
        <x:f aca="0"/>
        <x:v>1.5438</x:v>
      </x:c>
      <x:c r="H773" s="18" t="n">
        <x:f aca="0"/>
        <x:v>2.4589925926</x:v>
      </x:c>
      <x:c r="I773" s="18" t="n">
        <x:f aca="0"/>
        <x:v>2723.66</x:v>
      </x:c>
      <x:c r="J773" s="18" t="n">
        <x:f aca="0"/>
        <x:v>7.4317972603</x:v>
      </x:c>
      <x:c r="K773" s="18" t="n">
        <x:f aca="0"/>
        <x:v>2.5089633558</x:v>
      </x:c>
      <x:c r="L773" s="22" t="n">
        <x:v>0.19613171355499</x:v>
      </x:c>
      <x:c r="M773" s="22" t="n">
        <x:v>0.1563721657545</x:v>
      </x:c>
      <x:c r="N773" s="22" t="n">
        <x:v>0.4810687754613</x:v>
      </x:c>
      <x:c r="O773" s="22" t="n">
        <x:v>0.58296339729857</x:v>
      </x:c>
      <x:c r="P773" s="23" t="n">
        <x:v>0.23141779472117</x:v>
      </x:c>
      <x:c r="Q773" s="23" t="n">
        <x:v>0.23141779472117</x:v>
      </x:c>
      <x:c r="R773" s="22" t="n">
        <x:v>0.35736430261887</x:v>
      </x:c>
      <x:c r="S773" s="22" t="n">
        <x:v>0.35736430261887</x:v>
      </x:c>
      <x:c r="T773" s="20" t="n">
        <x:v>1.3291659950391113</x:v>
      </x:c>
      <x:c r="U773" s="18" t="n">
        <x:f aca="0"/>
        <x:v>1.5712</x:v>
      </x:c>
      <x:c r="V773" s="18" t="n">
        <x:f aca="0"/>
        <x:v>1.4914</x:v>
      </x:c>
      <x:c r="W773" s="76" t="n">
        <x:f>'2080回测'!$O$13*G773/$G$4+'2080回测'!$O$14*H773/$H$4+'2080回测'!$O$15*I773/$I$4+'2080回测'!$O$16*J773/$J$4+'2080回测'!$O$17*K773/$K$4</x:f>
        <x:v>1.324854163756734</x:v>
      </x:c>
    </x:row>
    <x:row r="774" ht="13.800000190734863" hidden="0">
      <x:c r="A774" s="15" t="n">
        <x:v>44994</x:v>
      </x:c>
      <x:c r="B774" s="21" t="n">
        <x:v>68.324125230203</x:v>
      </x:c>
      <x:c r="C774" s="21" t="n">
        <x:v>43.019296254257</x:v>
      </x:c>
      <x:c r="D774" s="21" t="n">
        <x:v>57.461538461538</x:v>
      </x:c>
      <x:c r="E774" s="21" t="n">
        <x:v>82.05078125</x:v>
      </x:c>
      <x:c r="F774" s="17" t="n">
        <x:v>1.62713935299</x:v>
      </x:c>
      <x:c r="G774" s="18" t="n">
        <x:f aca="0"/>
        <x:v>1.5403</x:v>
      </x:c>
      <x:c r="H774" s="18" t="n">
        <x:f aca="0"/>
        <x:v>2.4513185185</x:v>
      </x:c>
      <x:c r="I774" s="18" t="n">
        <x:f aca="0"/>
        <x:v>2691.02</x:v>
      </x:c>
      <x:c r="J774" s="18" t="n">
        <x:f aca="0"/>
        <x:v>7.4516330181</x:v>
      </x:c>
      <x:c r="K774" s="18" t="n">
        <x:f aca="0"/>
        <x:v>2.4988669238</x:v>
      </x:c>
      <x:c r="L774" s="22" t="n">
        <x:v>0.19245524296675</x:v>
      </x:c>
      <x:c r="M774" s="22" t="n">
        <x:v>0.15376596299192</x:v>
      </x:c>
      <x:c r="N774" s="22" t="n">
        <x:v>0.4850227653966</x:v>
      </x:c>
      <x:c r="O774" s="22" t="n">
        <x:v>0.58597872520964</x:v>
      </x:c>
      <x:c r="P774" s="23" t="n">
        <x:v>0.2379045714297</x:v>
      </x:c>
      <x:c r="Q774" s="23" t="n">
        <x:v>0.2379045714297</x:v>
      </x:c>
      <x:c r="R774" s="22" t="n">
        <x:v>0.37014806044429</x:v>
      </x:c>
      <x:c r="S774" s="22" t="n">
        <x:v>0.37014806044429</x:v>
      </x:c>
      <x:c r="T774" s="20" t="n">
        <x:v>1.328986109716455</x:v>
      </x:c>
      <x:c r="U774" s="18" t="n">
        <x:f aca="0"/>
        <x:v>1.5718</x:v>
      </x:c>
      <x:c r="V774" s="18" t="n">
        <x:f aca="0"/>
        <x:v>1.492</x:v>
      </x:c>
      <x:c r="W774" s="76" t="n">
        <x:f>'2080回测'!$O$13*G774/$G$4+'2080回测'!$O$14*H774/$H$4+'2080回测'!$O$15*I774/$I$4+'2080回测'!$O$16*J774/$J$4+'2080回测'!$O$17*K774/$K$4</x:f>
        <x:v>1.3202278474883449</x:v>
      </x:c>
    </x:row>
    <x:row r="775" ht="13.800000190734863" hidden="0">
      <x:c r="A775" s="15" t="n">
        <x:v>44995</x:v>
      </x:c>
      <x:c r="B775" s="21" t="n">
        <x:v>67.403314917127</x:v>
      </x:c>
      <x:c r="C775" s="21" t="n">
        <x:v>41.600454029512</x:v>
      </x:c>
      <x:c r="D775" s="21" t="n">
        <x:v>54</x:v>
      </x:c>
      <x:c r="E775" s="21" t="n">
        <x:v>79.033203125</x:v>
      </x:c>
      <x:c r="F775" s="17" t="n">
        <x:v>1.6050924301791</x:v>
      </x:c>
      <x:c r="G775" s="18" t="n">
        <x:f aca="0"/>
        <x:v>1.515</x:v>
      </x:c>
      <x:c r="H775" s="18" t="n">
        <x:f aca="0"/>
        <x:v>2.4107555556</x:v>
      </x:c>
      <x:c r="I775" s="18" t="n">
        <x:f aca="0"/>
        <x:v>2637.5</x:v>
      </x:c>
      <x:c r="J775" s="18" t="n">
        <x:f aca="0"/>
        <x:v>7.3855138254</x:v>
      </x:c>
      <x:c r="K775" s="18" t="n">
        <x:f aca="0"/>
        <x:v>2.464539055</x:v>
      </x:c>
      <x:c r="L775" s="22" t="n">
        <x:v>0.19061700767263</x:v>
      </x:c>
      <x:c r="M775" s="22" t="n">
        <x:v>0.15532968464947</x:v>
      </x:c>
      <x:c r="N775" s="22" t="n">
        <x:v>0.47987059669303</x:v>
      </x:c>
      <x:c r="O775" s="22" t="n">
        <x:v>0.58589496610743</x:v>
      </x:c>
      <x:c r="P775" s="23" t="n">
        <x:v>0.23815621355217</x:v>
      </x:c>
      <x:c r="Q775" s="23" t="n">
        <x:v>0.23815621355217</x:v>
      </x:c>
      <x:c r="R775" s="22" t="n">
        <x:v>0.37193209775237</x:v>
      </x:c>
      <x:c r="S775" s="22" t="n">
        <x:v>0.37193209775237</x:v>
      </x:c>
      <x:c r="T775" s="20" t="n">
        <x:v>1.3111399072734824</x:v>
      </x:c>
      <x:c r="U775" s="18" t="n">
        <x:f aca="0"/>
        <x:v>1.5724</x:v>
      </x:c>
      <x:c r="V775" s="18" t="n">
        <x:f aca="0"/>
        <x:v>1.5</x:v>
      </x:c>
      <x:c r="W775" s="76" t="n">
        <x:f>'2080回测'!$O$13*G775/$G$4+'2080回测'!$O$14*H775/$H$4+'2080回测'!$O$15*I775/$I$4+'2080回测'!$O$16*J775/$J$4+'2080回测'!$O$17*K775/$K$4</x:f>
        <x:v>1.299509955921525</x:v>
      </x:c>
    </x:row>
    <x:row r="776" ht="13.800000190734863" hidden="0">
      <x:c r="A776" s="15" t="n">
        <x:v>44998</x:v>
      </x:c>
      <x:c r="B776" s="21" t="n">
        <x:v>70.718232044199</x:v>
      </x:c>
      <x:c r="C776" s="21" t="n">
        <x:v>45.062429057889</x:v>
      </x:c>
      <x:c r="D776" s="21" t="n">
        <x:v>55.692307692308</x:v>
      </x:c>
      <x:c r="E776" s="21" t="n">
        <x:v>84.6484375</x:v>
      </x:c>
      <x:c r="F776" s="17" t="n">
        <x:v>1.64030351573599</x:v>
      </x:c>
      <x:c r="G776" s="18" t="n">
        <x:f aca="0"/>
        <x:v>1.5345</x:v>
      </x:c>
      <x:c r="H776" s="18" t="n">
        <x:f aca="0"/>
        <x:v>2.438162963</x:v>
      </x:c>
      <x:c r="I776" s="18" t="n">
        <x:f aca="0"/>
        <x:v>2701.98</x:v>
      </x:c>
      <x:c r="J776" s="18" t="n">
        <x:f aca="0"/>
        <x:v>7.4317972603</x:v>
      </x:c>
      <x:c r="K776" s="18" t="n">
        <x:f aca="0"/>
        <x:v>2.4786740598</x:v>
      </x:c>
      <x:c r="L776" s="22" t="n">
        <x:v>0.17447250639386</x:v>
      </x:c>
      <x:c r="M776" s="22" t="n">
        <x:v>0.14134306315698</x:v>
      </x:c>
      <x:c r="N776" s="22" t="n">
        <x:v>0.46549245147376</x:v>
      </x:c>
      <x:c r="O776" s="22" t="n">
        <x:v>0.56319624763358</x:v>
      </x:c>
      <x:c r="P776" s="23" t="n">
        <x:v>0.22117090019046</x:v>
      </x:c>
      <x:c r="Q776" s="23" t="n">
        <x:v>0.22117090019046</x:v>
      </x:c>
      <x:c r="R776" s="22" t="n">
        <x:v>0.35113659457438</x:v>
      </x:c>
      <x:c r="S776" s="22" t="n">
        <x:v>0.35113659457438</x:v>
      </x:c>
      <x:c r="T776" s="20" t="n">
        <x:v>1.3176449206190362</x:v>
      </x:c>
      <x:c r="U776" s="18" t="n">
        <x:f aca="0"/>
        <x:v>1.5727</x:v>
      </x:c>
      <x:c r="V776" s="18" t="n">
        <x:f aca="0"/>
        <x:v>1.5132</x:v>
      </x:c>
      <x:c r="W776" s="76" t="n">
        <x:f>'2080回测'!$O$13*G776/$G$4+'2080回测'!$O$14*H776/$H$4+'2080回测'!$O$15*I776/$I$4+'2080回测'!$O$16*J776/$J$4+'2080回测'!$O$17*K776/$K$4</x:f>
        <x:v>1.315408427640732</x:v>
      </x:c>
    </x:row>
    <x:row r="777" ht="13.800000190734863" hidden="0">
      <x:c r="A777" s="15" t="n">
        <x:v>44999</x:v>
      </x:c>
      <x:c r="B777" s="21" t="n">
        <x:v>69.367710251688</x:v>
      </x:c>
      <x:c r="C777" s="21" t="n">
        <x:v>44.267877412032</x:v>
      </x:c>
      <x:c r="D777" s="21" t="n">
        <x:v>56.538461538462</x:v>
      </x:c>
      <x:c r="E777" s="21" t="n">
        <x:v>86.42578125</x:v>
      </x:c>
      <x:c r="F777" s="17" t="n">
        <x:v>1.64149957613046</x:v>
      </x:c>
      <x:c r="G777" s="18" t="n">
        <x:f aca="0"/>
        <x:v>1.5258</x:v>
      </x:c>
      <x:c r="H777" s="18" t="n">
        <x:f aca="0"/>
        <x:v>2.4184296296</x:v>
      </x:c>
      <x:c r="I777" s="18" t="n">
        <x:f aca="0"/>
        <x:v>2644.48</x:v>
      </x:c>
      <x:c r="J777" s="18" t="n">
        <x:f aca="0"/>
        <x:v>7.3987376639</x:v>
      </x:c>
      <x:c r="K777" s="18" t="n">
        <x:f aca="0"/>
        <x:v>2.4625197686</x:v>
      </x:c>
      <x:c r="L777" s="22" t="n">
        <x:v>0.18670076726343</x:v>
      </x:c>
      <x:c r="M777" s="22" t="n">
        <x:v>0.14933541829554</x:v>
      </x:c>
      <x:c r="N777" s="22" t="n">
        <x:v>0.47256170620657</x:v>
      </x:c>
      <x:c r="O777" s="22" t="n">
        <x:v>0.57056704924543</x:v>
      </x:c>
      <x:c r="P777" s="23" t="n">
        <x:v>0.22733617709829</x:v>
      </x:c>
      <x:c r="Q777" s="23" t="n">
        <x:v>0.22733617709829</x:v>
      </x:c>
      <x:c r="R777" s="22" t="n">
        <x:v>0.35366103487237</x:v>
      </x:c>
      <x:c r="S777" s="22" t="n">
        <x:v>0.35366103487237</x:v>
      </x:c>
      <x:c r="T777" s="20" t="n">
        <x:v>1.303978334145055</x:v>
      </x:c>
      <x:c r="U777" s="18" t="n">
        <x:f aca="0"/>
        <x:v>1.5731</x:v>
      </x:c>
      <x:c r="V777" s="18" t="n">
        <x:f aca="0"/>
        <x:v>1.5327</x:v>
      </x:c>
      <x:c r="W777" s="76" t="n">
        <x:f>'2080回测'!$O$13*G777/$G$4+'2080回测'!$O$14*H777/$H$4+'2080回测'!$O$15*I777/$I$4+'2080回测'!$O$16*J777/$J$4+'2080回测'!$O$17*K777/$K$4</x:f>
        <x:v>1.3042959978594386</x:v>
      </x:c>
    </x:row>
    <x:row r="778" ht="13.800000190734863" hidden="0">
      <x:c r="A778" s="15" t="n">
        <x:v>45000</x:v>
      </x:c>
      <x:c r="B778" s="21" t="n">
        <x:v>67.157765500307</x:v>
      </x:c>
      <x:c r="C778" s="21" t="n">
        <x:v>42.11123723042</x:v>
      </x:c>
      <x:c r="D778" s="21" t="n">
        <x:v>57.307692307692</x:v>
      </x:c>
      <x:c r="E778" s="21" t="n">
        <x:v>85.283203125</x:v>
      </x:c>
      <x:c r="F778" s="17" t="n">
        <x:v>1.62964974540855</x:v>
      </x:c>
      <x:c r="G778" s="18" t="n">
        <x:f aca="0"/>
        <x:v>1.5507</x:v>
      </x:c>
      <x:c r="H778" s="18" t="n">
        <x:f aca="0"/>
        <x:v>2.445837037</x:v>
      </x:c>
      <x:c r="I778" s="18" t="n">
        <x:f aca="0"/>
        <x:v>2695.51</x:v>
      </x:c>
      <x:c r="J778" s="18" t="n">
        <x:f aca="0"/>
        <x:v>7.4317972603</x:v>
      </x:c>
      <x:c r="K778" s="18" t="n">
        <x:f aca="0"/>
        <x:v>2.4716065574</x:v>
      </x:c>
      <x:c r="L778" s="22" t="n">
        <x:v>0.17790920716113</x:v>
      </x:c>
      <x:c r="M778" s="22" t="n">
        <x:v>0.14021370862653</x:v>
      </x:c>
      <x:c r="N778" s="22" t="n">
        <x:v>0.46141864366163</x:v>
      </x:c>
      <x:c r="O778" s="22" t="n">
        <x:v>0.55214004529297</x:v>
      </x:c>
      <x:c r="P778" s="23" t="n">
        <x:v>0.21606052990884</x:v>
      </x:c>
      <x:c r="Q778" s="23" t="n">
        <x:v>0.21606052990884</x:v>
      </x:c>
      <x:c r="R778" s="22" t="n">
        <x:v>0.33401200430025</x:v>
      </x:c>
      <x:c r="S778" s="22" t="n">
        <x:v>0.33401200430025</x:v>
      </x:c>
      <x:c r="T778" s="20" t="n">
        <x:v>1.3113575942782414</x:v>
      </x:c>
      <x:c r="U778" s="18" t="n">
        <x:f aca="0"/>
        <x:v>1.5733</x:v>
      </x:c>
      <x:c r="V778" s="18" t="n">
        <x:f aca="0"/>
        <x:v>1.5314</x:v>
      </x:c>
      <x:c r="W778" s="76" t="n">
        <x:f>'2080回测'!$O$13*G778/$G$4+'2080回测'!$O$14*H778/$H$4+'2080回测'!$O$15*I778/$I$4+'2080回测'!$O$16*J778/$J$4+'2080回测'!$O$17*K778/$K$4</x:f>
        <x:v>1.3201815017188285</x:v>
      </x:c>
    </x:row>
    <x:row r="779" ht="13.800000190734863" hidden="0">
      <x:c r="A779" s="15" t="n">
        <x:v>45001</x:v>
      </x:c>
      <x:c r="B779" s="21" t="n">
        <x:v>65.623081645181</x:v>
      </x:c>
      <x:c r="C779" s="21" t="n">
        <x:v>40.635641316686</x:v>
      </x:c>
      <x:c r="D779" s="21" t="n">
        <x:v>55.538461538462</x:v>
      </x:c>
      <x:c r="E779" s="21" t="n">
        <x:v>82.83203125</x:v>
      </x:c>
      <x:c r="F779" s="17" t="n">
        <x:v>1.61157303937582</x:v>
      </x:c>
      <x:c r="G779" s="18" t="n">
        <x:f aca="0"/>
        <x:v>1.5369</x:v>
      </x:c>
      <x:c r="H779" s="18" t="n">
        <x:f aca="0"/>
        <x:v>2.4239111111</x:v>
      </x:c>
      <x:c r="I779" s="18" t="n">
        <x:f aca="0"/>
        <x:v>2665.72</x:v>
      </x:c>
      <x:c r="J779" s="18" t="n">
        <x:f aca="0"/>
        <x:v>7.3987376639</x:v>
      </x:c>
      <x:c r="K779" s="18" t="n">
        <x:f aca="0"/>
        <x:v>2.4332401157</x:v>
      </x:c>
      <x:c r="L779" s="22" t="n">
        <x:v>0.18086636828644</x:v>
      </x:c>
      <x:c r="M779" s="22" t="n">
        <x:v>0.14195117713491</x:v>
      </x:c>
      <x:c r="N779" s="22" t="n">
        <x:v>0.47076443805416</x:v>
      </x:c>
      <x:c r="O779" s="22" t="n">
        <x:v>0.56059971523356</x:v>
      </x:c>
      <x:c r="P779" s="23" t="n">
        <x:v>0.22210049769779</x:v>
      </x:c>
      <x:c r="Q779" s="23" t="n">
        <x:v>0.22210049769779</x:v>
      </x:c>
      <x:c r="R779" s="22" t="n">
        <x:v>0.34623903006064</x:v>
      </x:c>
      <x:c r="S779" s="22" t="n">
        <x:v>0.34623903006064</x:v>
      </x:c>
      <x:c r="T779" s="20" t="n">
        <x:v>1.2914462079001487</x:v>
      </x:c>
      <x:c r="U779" s="18" t="n">
        <x:f aca="0"/>
        <x:v>1.5744</x:v>
      </x:c>
      <x:c r="V779" s="18" t="n">
        <x:f aca="0"/>
        <x:v>1.5454</x:v>
      </x:c>
      <x:c r="W779" s="76" t="n">
        <x:f>'2080回测'!$O$13*G779/$G$4+'2080回测'!$O$14*H779/$H$4+'2080回测'!$O$15*I779/$I$4+'2080回测'!$O$16*J779/$J$4+'2080回测'!$O$17*K779/$K$4</x:f>
        <x:v>1.3075464237309433</x:v>
      </x:c>
    </x:row>
    <x:row r="780" ht="13.800000190734863" hidden="0">
      <x:c r="A780" s="15" t="n">
        <x:v>45002</x:v>
      </x:c>
      <x:c r="B780" s="21" t="n">
        <x:v>70.841006752609</x:v>
      </x:c>
      <x:c r="C780" s="21" t="n">
        <x:v>44.097616345062</x:v>
      </x:c>
      <x:c r="D780" s="21" t="n">
        <x:v>54.307692307692</x:v>
      </x:c>
      <x:c r="E780" s="21" t="n">
        <x:v>91.787109375</x:v>
      </x:c>
      <x:c r="F780" s="17" t="n">
        <x:v>1.65258356195091</x:v>
      </x:c>
      <x:c r="G780" s="18" t="n">
        <x:f aca="0"/>
        <x:v>1.5549</x:v>
      </x:c>
      <x:c r="H780" s="18" t="n">
        <x:f aca="0"/>
        <x:v>2.438162963</x:v>
      </x:c>
      <x:c r="I780" s="18" t="n">
        <x:f aca="0"/>
        <x:v>2734.31</x:v>
      </x:c>
      <x:c r="J780" s="18" t="n">
        <x:f aca="0"/>
        <x:v>7.4648568566</x:v>
      </x:c>
      <x:c r="K780" s="18" t="n">
        <x:f aca="0"/>
        <x:v>2.4342497589</x:v>
      </x:c>
      <x:c r="L780" s="22" t="n">
        <x:v>0.16695971867008</x:v>
      </x:c>
      <x:c r="M780" s="22" t="n">
        <x:v>0.12518460602902</x:v>
      </x:c>
      <x:c r="N780" s="22" t="n">
        <x:v>0.4529115744069</x:v>
      </x:c>
      <x:c r="O780" s="22" t="n">
        <x:v>0.53790099675971</x:v>
      </x:c>
      <x:c r="P780" s="23" t="n">
        <x:v>0.20167827278911</x:v>
      </x:c>
      <x:c r="Q780" s="23" t="n">
        <x:v>0.20167827278911</x:v>
      </x:c>
      <x:c r="R780" s="22" t="n">
        <x:v>0.32262811087863</x:v>
      </x:c>
      <x:c r="S780" s="22" t="n">
        <x:v>0.32262811087863</x:v>
      </x:c>
      <x:c r="T780" s="20" t="n">
        <x:v>1.29863656313783</x:v>
      </x:c>
      <x:c r="U780" s="18" t="n">
        <x:f aca="0"/>
        <x:v>1.5749</x:v>
      </x:c>
      <x:c r="V780" s="18" t="n">
        <x:f aca="0"/>
        <x:v>1.5525</x:v>
      </x:c>
      <x:c r="W780" s="76" t="n">
        <x:f>'2080回测'!$O$13*G780/$G$4+'2080回测'!$O$14*H780/$H$4+'2080回测'!$O$15*I780/$I$4+'2080回测'!$O$16*J780/$J$4+'2080回测'!$O$17*K780/$K$4</x:f>
        <x:v>1.320673683868501</x:v>
      </x:c>
    </x:row>
    <x:row r="781" ht="13.800000190734863" hidden="0">
      <x:c r="A781" s="15" t="n">
        <x:v>45005</x:v>
      </x:c>
      <x:c r="B781" s="21" t="n">
        <x:v>70.534069981584</x:v>
      </x:c>
      <x:c r="C781" s="21" t="n">
        <x:v>42.792281498297</x:v>
      </x:c>
      <x:c r="D781" s="21" t="n">
        <x:v>53.923076923077</x:v>
      </x:c>
      <x:c r="E781" s="21" t="n">
        <x:v>94.47265625</x:v>
      </x:c>
      <x:c r="F781" s="17" t="n">
        <x:v>1.65430521163239</x:v>
      </x:c>
      <x:c r="G781" s="18" t="n">
        <x:f aca="0"/>
        <x:v>1.5504</x:v>
      </x:c>
      <x:c r="H781" s="18" t="n">
        <x:f aca="0"/>
        <x:v>2.4272</x:v>
      </x:c>
      <x:c r="I781" s="18" t="n">
        <x:f aca="0"/>
        <x:v>2689.24</x:v>
      </x:c>
      <x:c r="J781" s="18" t="n">
        <x:f aca="0"/>
        <x:v>7.4450210988</x:v>
      </x:c>
      <x:c r="K781" s="18" t="n">
        <x:f aca="0"/>
        <x:v>2.4170858245</x:v>
      </x:c>
      <x:c r="L781" s="22" t="n">
        <x:v>0.173273657289</x:v>
      </x:c>
      <x:c r="M781" s="22" t="n">
        <x:v>0.12527147945443</x:v>
      </x:c>
      <x:c r="N781" s="22" t="n">
        <x:v>0.46333572969087</x:v>
      </x:c>
      <x:c r="O781" s="22" t="n">
        <x:v>0.5402462518531</x:v>
      </x:c>
      <x:c r="P781" s="23" t="n">
        <x:v>0.21004621312645</x:v>
      </x:c>
      <x:c r="Q781" s="23" t="n">
        <x:v>0.21004621312645</x:v>
      </x:c>
      <x:c r="R781" s="22" t="n">
        <x:v>0.33343648028117</x:v>
      </x:c>
      <x:c r="S781" s="22" t="n">
        <x:v>0.33343648028117</x:v>
      </x:c>
      <x:c r="T781" s="20" t="n">
        <x:v>1.2945050288604638</x:v>
      </x:c>
      <x:c r="U781" s="18" t="n">
        <x:f aca="0"/>
        <x:v>1.5765</x:v>
      </x:c>
      <x:c r="V781" s="18" t="n">
        <x:f aca="0"/>
        <x:v>1.6099</x:v>
      </x:c>
      <x:c r="W781" s="76" t="n">
        <x:f>'2080回测'!$O$13*G781/$G$4+'2080回测'!$O$14*H781/$H$4+'2080回测'!$O$15*I781/$I$4+'2080回测'!$O$16*J781/$J$4+'2080回测'!$O$17*K781/$K$4</x:f>
        <x:v>1.3131283706359138</x:v>
      </x:c>
    </x:row>
    <x:row r="782" ht="13.800000190734863" hidden="0">
      <x:c r="A782" s="15" t="n">
        <x:v>45006</x:v>
      </x:c>
      <x:c r="B782" s="21" t="n">
        <x:v>72.55985267035</x:v>
      </x:c>
      <x:c r="C782" s="21" t="n">
        <x:v>43.813847900113</x:v>
      </x:c>
      <x:c r="D782" s="21" t="n">
        <x:v>57.230769230769</x:v>
      </x:c>
      <x:c r="E782" s="21" t="n">
        <x:v>95.126953125</x:v>
      </x:c>
      <x:c r="F782" s="17" t="n">
        <x:v>1.67182855731558</x:v>
      </x:c>
      <x:c r="G782" s="18" t="n">
        <x:f aca="0"/>
        <x:v>1.5447</x:v>
      </x:c>
      <x:c r="H782" s="18" t="n">
        <x:f aca="0"/>
        <x:v>2.4261037037</x:v>
      </x:c>
      <x:c r="I782" s="18" t="n">
        <x:f aca="0"/>
        <x:v>2691.87</x:v>
      </x:c>
      <x:c r="J782" s="18" t="n">
        <x:f aca="0"/>
        <x:v>7.4648568566</x:v>
      </x:c>
      <x:c r="K782" s="18" t="n">
        <x:f aca="0"/>
        <x:v>2.4423269045</x:v>
      </x:c>
      <x:c r="L782" s="22" t="n">
        <x:v>0.16703964194373</x:v>
      </x:c>
      <x:c r="M782" s="22" t="n">
        <x:v>0.1228390235427</x:v>
      </x:c>
      <x:c r="N782" s="22" t="n">
        <x:v>0.45638629283489</x:v>
      </x:c>
      <x:c r="O782" s="22" t="n">
        <x:v>0.53438311423537</x:v>
      </x:c>
      <x:c r="P782" s="23" t="n">
        <x:v>0.20736746126707</x:v>
      </x:c>
      <x:c r="Q782" s="23" t="n">
        <x:v>0.20736746126707</x:v>
      </x:c>
      <x:c r="R782" s="22" t="n">
        <x:v>0.33032861789644</x:v>
      </x:c>
      <x:c r="S782" s="22" t="n">
        <x:v>0.33032861789644</x:v>
      </x:c>
      <x:c r="T782" s="20" t="n">
        <x:v>1.3114664930976125</x:v>
      </x:c>
      <x:c r="U782" s="18" t="n">
        <x:f aca="0"/>
        <x:v>1.5762</x:v>
      </x:c>
      <x:c r="V782" s="18" t="n">
        <x:f aca="0"/>
        <x:v>1.585</x:v>
      </x:c>
      <x:c r="W782" s="76" t="n">
        <x:f>'2080回测'!$O$13*G782/$G$4+'2080回测'!$O$14*H782/$H$4+'2080回测'!$O$15*I782/$I$4+'2080回测'!$O$16*J782/$J$4+'2080回测'!$O$17*K782/$K$4</x:f>
        <x:v>1.3137411624577544</x:v>
      </x:c>
    </x:row>
    <x:row r="783" ht="13.800000190734863" hidden="0">
      <x:c r="A783" s="15" t="n">
        <x:v>45007</x:v>
      </x:c>
      <x:c r="B783" s="21" t="n">
        <x:v>74.278698588091</x:v>
      </x:c>
      <x:c r="C783" s="21" t="n">
        <x:v>44.948921679909</x:v>
      </x:c>
      <x:c r="D783" s="21" t="n">
        <x:v>55.846153846154</x:v>
      </x:c>
      <x:c r="E783" s="21" t="n">
        <x:v>105.21484375</x:v>
      </x:c>
      <x:c r="F783" s="17" t="n">
        <x:v>1.70072154466039</x:v>
      </x:c>
      <x:c r="G783" s="18" t="n">
        <x:f aca="0"/>
        <x:v>1.5539</x:v>
      </x:c>
      <x:c r="H783" s="18" t="n">
        <x:f aca="0"/>
        <x:v>2.4370666667</x:v>
      </x:c>
      <x:c r="I783" s="18" t="n">
        <x:f aca="0"/>
        <x:v>2728.42</x:v>
      </x:c>
      <x:c r="J783" s="18" t="n">
        <x:f aca="0"/>
        <x:v>7.5508118071</x:v>
      </x:c>
      <x:c r="K783" s="18" t="n">
        <x:f aca="0"/>
        <x:v>2.4433365477</x:v>
      </x:c>
      <x:c r="L783" s="22" t="n">
        <x:v>0.17671035805627</x:v>
      </x:c>
      <x:c r="M783" s="22" t="n">
        <x:v>0.13682564503518</x:v>
      </x:c>
      <x:c r="N783" s="22" t="n">
        <x:v>0.47196261682243</x:v>
      </x:c>
      <x:c r="O783" s="22" t="n">
        <x:v>0.55490409589742</x:v>
      </x:c>
      <x:c r="P783" s="23" t="n">
        <x:v>0.2231634516986</x:v>
      </x:c>
      <x:c r="Q783" s="23" t="n">
        <x:v>0.2231634516986</x:v>
      </x:c>
      <x:c r="R783" s="22" t="n">
        <x:v>0.3525011627862</x:v>
      </x:c>
      <x:c r="S783" s="22" t="n">
        <x:v>0.3525011627862</x:v>
      </x:c>
      <x:c r="T783" s="20" t="n">
        <x:v>1.3184042073371638</x:v>
      </x:c>
      <x:c r="U783" s="18" t="n">
        <x:f aca="0"/>
        <x:v>1.5763</x:v>
      </x:c>
      <x:c r="V783" s="18" t="n">
        <x:f aca="0"/>
        <x:v>1.5591</x:v>
      </x:c>
      <x:c r="W783" s="76" t="n">
        <x:f>'2080回测'!$O$13*G783/$G$4+'2080回测'!$O$14*H783/$H$4+'2080回测'!$O$15*I783/$I$4+'2080回测'!$O$16*J783/$J$4+'2080回测'!$O$17*K783/$K$4</x:f>
        <x:v>1.322233681288087</x:v>
      </x:c>
    </x:row>
    <x:row r="784" ht="13.800000190734863" hidden="0">
      <x:c r="A784" s="15" t="n">
        <x:v>45008</x:v>
      </x:c>
      <x:c r="B784" s="21" t="n">
        <x:v>76.795580110497</x:v>
      </x:c>
      <x:c r="C784" s="21" t="n">
        <x:v>47.673098751419</x:v>
      </x:c>
      <x:c r="D784" s="21" t="n">
        <x:v>55.307692307692</x:v>
      </x:c>
      <x:c r="E784" s="21" t="n">
        <x:v>115.9375</x:v>
      </x:c>
      <x:c r="F784" s="17" t="n">
        <x:v>1.73928467792402</x:v>
      </x:c>
      <x:c r="G784" s="18" t="n">
        <x:f aca="0"/>
        <x:v>1.555</x:v>
      </x:c>
      <x:c r="H784" s="18" t="n">
        <x:f aca="0"/>
        <x:v>2.438162963</x:v>
      </x:c>
      <x:c r="I784" s="18" t="n">
        <x:f aca="0"/>
        <x:v>2745.3</x:v>
      </x:c>
      <x:c r="J784" s="18" t="n">
        <x:f aca="0"/>
        <x:v>7.5640356457</x:v>
      </x:c>
      <x:c r="K784" s="18" t="n">
        <x:f aca="0"/>
        <x:v>2.4453558341</x:v>
      </x:c>
      <x:c r="L784" s="22" t="n">
        <x:v>0.18126598465473</x:v>
      </x:c>
      <x:c r="M784" s="22" t="n">
        <x:v>0.14108244288072</x:v>
      </x:c>
      <x:c r="N784" s="22" t="n">
        <x:v>0.4784327821711</x:v>
      </x:c>
      <x:c r="O784" s="22" t="n">
        <x:v>0.56596029823802</x:v>
      </x:c>
      <x:c r="P784" s="23" t="n">
        <x:v>0.22872025367911</x:v>
      </x:c>
      <x:c r="Q784" s="23" t="n">
        <x:v>0.22872025367911</x:v>
      </x:c>
      <x:c r="R784" s="22" t="n">
        <x:v>0.36152582169726</x:v>
      </x:c>
      <x:c r="S784" s="22" t="n">
        <x:v>0.36152582169726</x:v>
      </x:c>
      <x:c r="T784" s="20" t="n">
        <x:v>1.3230768431290687</x:v>
      </x:c>
      <x:c r="U784" s="18" t="n">
        <x:f aca="0"/>
        <x:v>1.5761</x:v>
      </x:c>
      <x:c r="V784" s="18" t="n">
        <x:f aca="0"/>
        <x:v>1.5733</x:v>
      </x:c>
      <x:c r="W784" s="76" t="n">
        <x:f>'2080回测'!$O$13*G784/$G$4+'2080回测'!$O$14*H784/$H$4+'2080回测'!$O$15*I784/$I$4+'2080回测'!$O$16*J784/$J$4+'2080回测'!$O$17*K784/$K$4</x:f>
        <x:v>1.324223793485383</x:v>
      </x:c>
    </x:row>
    <x:row r="785" ht="13.800000190734863" hidden="0">
      <x:c r="A785" s="15" t="n">
        <x:v>45009</x:v>
      </x:c>
      <x:c r="B785" s="21" t="n">
        <x:v>79.803560466544</x:v>
      </x:c>
      <x:c r="C785" s="21" t="n">
        <x:v>48.297389330306</x:v>
      </x:c>
      <x:c r="D785" s="21" t="n">
        <x:v>55.384615384615</x:v>
      </x:c>
      <x:c r="E785" s="21" t="n">
        <x:v>119.53125</x:v>
      </x:c>
      <x:c r="F785" s="17" t="n">
        <x:v>1.75754203795366</x:v>
      </x:c>
      <x:c r="G785" s="18" t="n">
        <x:f aca="0"/>
        <x:v>1.5444</x:v>
      </x:c>
      <x:c r="H785" s="18" t="n">
        <x:f aca="0"/>
        <x:v>2.4195259259</x:v>
      </x:c>
      <x:c r="I785" s="18" t="n">
        <x:f aca="0"/>
        <x:v>2703.1</x:v>
      </x:c>
      <x:c r="J785" s="18" t="n">
        <x:f aca="0"/>
        <x:v>7.5177522108</x:v>
      </x:c>
      <x:c r="K785" s="18" t="n">
        <x:f aca="0"/>
        <x:v>2.4322304725</x:v>
      </x:c>
      <x:c r="L785" s="22" t="n">
        <x:v>0.19453324808184</x:v>
      </x:c>
      <x:c r="M785" s="22" t="n">
        <x:v>0.14603422812962</x:v>
      </x:c>
      <x:c r="N785" s="22" t="n">
        <x:v>0.48993529834651</x:v>
      </x:c>
      <x:c r="O785" s="22" t="n">
        <x:v>0.56914314435352</x:v>
      </x:c>
      <x:c r="P785" s="23" t="n">
        <x:v>0.23384116817702</x:v>
      </x:c>
      <x:c r="Q785" s="23" t="n">
        <x:v>0.23384116817702</x:v>
      </x:c>
      <x:c r="R785" s="22" t="n">
        <x:v>0.35864324488351</x:v>
      </x:c>
      <x:c r="S785" s="22" t="n">
        <x:v>0.35864324488351</x:v>
      </x:c>
      <x:c r="T785" s="20" t="n">
        <x:v>1.323557085365</x:v>
      </x:c>
      <x:c r="U785" s="18" t="n">
        <x:f aca="0"/>
        <x:v>1.576</x:v>
      </x:c>
      <x:c r="V785" s="18" t="n">
        <x:f aca="0"/>
        <x:v>1.5786</x:v>
      </x:c>
      <x:c r="W785" s="76" t="n">
        <x:f>'2080回测'!$O$13*G785/$G$4+'2080回测'!$O$14*H785/$H$4+'2080回测'!$O$15*I785/$I$4+'2080回测'!$O$16*J785/$J$4+'2080回测'!$O$17*K785/$K$4</x:f>
        <x:v>1.3137034122918196</x:v>
      </x:c>
    </x:row>
    <x:row r="786" ht="13.800000190734863" hidden="0">
      <x:c r="A786" s="15" t="n">
        <x:v>45012</x:v>
      </x:c>
      <x:c r="B786" s="21" t="n">
        <x:v>80.171884591774</x:v>
      </x:c>
      <x:c r="C786" s="21" t="n">
        <x:v>48.864926220204</x:v>
      </x:c>
      <x:c r="D786" s="21" t="n">
        <x:v>56.307692307692</x:v>
      </x:c>
      <x:c r="E786" s="21" t="n">
        <x:v>120.009765625</x:v>
      </x:c>
      <x:c r="F786" s="17" t="n">
        <x:v>1.76338567186168</x:v>
      </x:c>
      <x:c r="G786" s="18" t="n">
        <x:f aca="0"/>
        <x:v>1.5326</x:v>
      </x:c>
      <x:c r="H786" s="18" t="n">
        <x:f aca="0"/>
        <x:v>2.4008888889</x:v>
      </x:c>
      <x:c r="I786" s="18" t="n">
        <x:f aca="0"/>
        <x:v>2653.99</x:v>
      </x:c>
      <x:c r="J786" s="18" t="n">
        <x:f aca="0"/>
        <x:v>7.4913045337</x:v>
      </x:c>
      <x:c r="K786" s="18" t="n">
        <x:f aca="0"/>
        <x:v>2.4271822565</x:v>
      </x:c>
      <x:c r="L786" s="22" t="n">
        <x:v>0.19029731457801</x:v>
      </x:c>
      <x:c r="M786" s="22" t="n">
        <x:v>0.1455129875771</x:v>
      </x:c>
      <x:c r="N786" s="22" t="n">
        <x:v>0.48969566259286</x:v>
      </x:c>
      <x:c r="O786" s="22" t="n">
        <x:v>0.56981321724837</x:v>
      </x:c>
      <x:c r="P786" s="23" t="n">
        <x:v>0.23368266363788</x:v>
      </x:c>
      <x:c r="Q786" s="23" t="n">
        <x:v>0.23368266363788</x:v>
      </x:c>
      <x:c r="R786" s="22" t="n">
        <x:v>0.36288608682395</x:v>
      </x:c>
      <x:c r="S786" s="22" t="n">
        <x:v>0.36288608682395</x:v>
      </x:c>
      <x:c r="T786" s="20" t="n">
        <x:v>1.3237858484458838</x:v>
      </x:c>
      <x:c r="U786" s="18" t="n">
        <x:f aca="0"/>
        <x:v>1.5769</x:v>
      </x:c>
      <x:c r="V786" s="18" t="n">
        <x:f aca="0"/>
        <x:v>1.5707</x:v>
      </x:c>
      <x:c r="W786" s="76" t="n">
        <x:f>'2080回测'!$O$13*G786/$G$4+'2080回测'!$O$14*H786/$H$4+'2080回测'!$O$15*I786/$I$4+'2080回测'!$O$16*J786/$J$4+'2080回测'!$O$17*K786/$K$4</x:f>
        <x:v>1.3033774126118831</x:v>
      </x:c>
    </x:row>
    <x:row r="787" ht="13.800000190734863" hidden="0">
      <x:c r="A787" s="15" t="n">
        <x:v>45013</x:v>
      </x:c>
      <x:c r="B787" s="21" t="n">
        <x:v>77.777777777778</x:v>
      </x:c>
      <x:c r="C787" s="21" t="n">
        <x:v>46.027241770715</x:v>
      </x:c>
      <x:c r="D787" s="21" t="n">
        <x:v>56.769230769231</x:v>
      </x:c>
      <x:c r="E787" s="21" t="n">
        <x:v>114.0234375</x:v>
      </x:c>
      <x:c r="F787" s="17" t="n">
        <x:v>1.73649421954431</x:v>
      </x:c>
      <x:c r="G787" s="18" t="n">
        <x:f aca="0"/>
        <x:v>1.5365</x:v>
      </x:c>
      <x:c r="H787" s="18" t="n">
        <x:f aca="0"/>
        <x:v>2.4019851852</x:v>
      </x:c>
      <x:c r="I787" s="18" t="n">
        <x:f aca="0"/>
        <x:v>2679.85</x:v>
      </x:c>
      <x:c r="J787" s="18" t="n">
        <x:f aca="0"/>
        <x:v>7.5111402915</x:v>
      </x:c>
      <x:c r="K787" s="18" t="n">
        <x:f aca="0"/>
        <x:v>2.4191051109</x:v>
      </x:c>
      <x:c r="L787" s="22" t="n">
        <x:v>0.18622122762148</x:v>
      </x:c>
      <x:c r="M787" s="22" t="n">
        <x:v>0.14212492398575</x:v>
      </x:c>
      <x:c r="N787" s="22" t="n">
        <x:v>0.48789839444045</x:v>
      </x:c>
      <x:c r="O787" s="22" t="n">
        <x:v>0.56830555325425</x:v>
      </x:c>
      <x:c r="P787" s="23" t="n">
        <x:v>0.23704837028988</x:v>
      </x:c>
      <x:c r="Q787" s="23" t="n">
        <x:v>0.23704837028988</x:v>
      </x:c>
      <x:c r="R787" s="22" t="n">
        <x:v>0.36581997384269</x:v>
      </x:c>
      <x:c r="S787" s="22" t="n">
        <x:v>0.36581997384269</x:v>
      </x:c>
      <x:c r="T787" s="20" t="n">
        <x:v>1.314407685068094</x:v>
      </x:c>
      <x:c r="U787" s="18" t="n">
        <x:f aca="0"/>
        <x:v>1.577</x:v>
      </x:c>
      <x:c r="V787" s="18" t="n">
        <x:f aca="0"/>
        <x:v>1.5647</x:v>
      </x:c>
      <x:c r="W787" s="76" t="n">
        <x:f>'2080回测'!$O$13*G787/$G$4+'2080回测'!$O$14*H787/$H$4+'2080回测'!$O$15*I787/$I$4+'2080回测'!$O$16*J787/$J$4+'2080回测'!$O$17*K787/$K$4</x:f>
        <x:v>1.3061456037351813</x:v>
      </x:c>
    </x:row>
    <x:row r="788" ht="13.800000190734863" hidden="0">
      <x:c r="A788" s="15" t="n">
        <x:v>45014</x:v>
      </x:c>
      <x:c r="B788" s="21" t="n">
        <x:v>79.803560466544</x:v>
      </x:c>
      <x:c r="C788" s="21" t="n">
        <x:v>46.651532349603</x:v>
      </x:c>
      <x:c r="D788" s="21" t="n">
        <x:v>57.307692307692</x:v>
      </x:c>
      <x:c r="E788" s="21" t="n">
        <x:v>120.361328125</x:v>
      </x:c>
      <x:c r="F788" s="17" t="n">
        <x:v>1.7603102831221</x:v>
      </x:c>
      <x:c r="G788" s="18" t="n">
        <x:f aca="0"/>
        <x:v>1.53</x:v>
      </x:c>
      <x:c r="H788" s="18" t="n">
        <x:f aca="0"/>
        <x:v>2.3954074074</x:v>
      </x:c>
      <x:c r="I788" s="18" t="n">
        <x:f aca="0"/>
        <x:v>2675.25</x:v>
      </x:c>
      <x:c r="J788" s="18" t="n">
        <x:f aca="0"/>
        <x:v>7.5045283722</x:v>
      </x:c>
      <x:c r="K788" s="18" t="n">
        <x:f aca="0"/>
        <x:v>2.4150665381</x:v>
      </x:c>
      <x:c r="L788" s="22" t="n">
        <x:v>0.18014705882353</x:v>
      </x:c>
      <x:c r="M788" s="22" t="n">
        <x:v>0.14047432890279</x:v>
      </x:c>
      <x:c r="N788" s="22" t="n">
        <x:v>0.47891205367841</x:v>
      </x:c>
      <x:c r="O788" s="22" t="n">
        <x:v>0.56059971523356</x:v>
      </x:c>
      <x:c r="P788" s="23" t="n">
        <x:v>0.22603604110125</x:v>
      </x:c>
      <x:c r="Q788" s="23" t="n">
        <x:v>0.22603604110125</x:v>
      </x:c>
      <x:c r="R788" s="22" t="n">
        <x:v>0.35152812085198</x:v>
      </x:c>
      <x:c r="S788" s="22" t="n">
        <x:v>0.35152812085198</x:v>
      </x:c>
      <x:c r="T788" s="20" t="n">
        <x:v>1.3121855183820612</x:v>
      </x:c>
      <x:c r="U788" s="18" t="n">
        <x:f aca="0"/>
        <x:v>1.5773</x:v>
      </x:c>
      <x:c r="V788" s="18" t="n">
        <x:f aca="0"/>
        <x:v>1.5692</x:v>
      </x:c>
      <x:c r="W788" s="76" t="n">
        <x:f>'2080回测'!$O$13*G788/$G$4+'2080回测'!$O$14*H788/$H$4+'2080回测'!$O$15*I788/$I$4+'2080回测'!$O$16*J788/$J$4+'2080回测'!$O$17*K788/$K$4</x:f>
        <x:v>1.3025821874008967</x:v>
      </x:c>
    </x:row>
    <x:row r="789" ht="13.800000190734863" hidden="0">
      <x:c r="A789" s="15" t="n">
        <x:v>45015</x:v>
      </x:c>
      <x:c r="B789" s="21" t="n">
        <x:v>78.698588090853</x:v>
      </x:c>
      <x:c r="C789" s="21" t="n">
        <x:v>45.970488081725</x:v>
      </x:c>
      <x:c r="D789" s="21" t="n">
        <x:v>57.230769230769</x:v>
      </x:c>
      <x:c r="E789" s="21" t="n">
        <x:v>120.72265625</x:v>
      </x:c>
      <x:c r="F789" s="17" t="n">
        <x:v>1.75655625413337</x:v>
      </x:c>
      <x:c r="G789" s="18" t="n">
        <x:f aca="0"/>
        <x:v>1.537</x:v>
      </x:c>
      <x:c r="H789" s="18" t="n">
        <x:f aca="0"/>
        <x:v>2.4096592593</x:v>
      </x:c>
      <x:c r="I789" s="18" t="n">
        <x:f aca="0"/>
        <x:v>2667.5</x:v>
      </x:c>
      <x:c r="J789" s="18" t="n">
        <x:f aca="0"/>
        <x:v>7.4648568566</x:v>
      </x:c>
      <x:c r="K789" s="18" t="n">
        <x:f aca="0"/>
        <x:v>2.4423269045</x:v>
      </x:c>
      <x:c r="L789" s="22" t="n">
        <x:v>0.17934782608696</x:v>
      </x:c>
      <x:c r="M789" s="22" t="n">
        <x:v>0.14429675962123</x:v>
      </x:c>
      <x:c r="N789" s="22" t="n">
        <x:v>0.477114785526</x:v>
      </x:c>
      <x:c r="O789" s="22" t="n">
        <x:v>0.55892453311218</x:v>
      </x:c>
      <x:c r="P789" s="23" t="n">
        <x:v>0.22260476990167</x:v>
      </x:c>
      <x:c r="Q789" s="23" t="n">
        <x:v>0.22260476990167</x:v>
      </x:c>
      <x:c r="R789" s="22" t="n">
        <x:v>0.34629535145339</x:v>
      </x:c>
      <x:c r="S789" s="22" t="n">
        <x:v>0.34629535145339</x:v>
      </x:c>
      <x:c r="T789" s="20" t="n">
        <x:v>1.3135826674507463</x:v>
      </x:c>
      <x:c r="U789" s="18" t="n">
        <x:f aca="0"/>
        <x:v>1.5773</x:v>
      </x:c>
      <x:c r="V789" s="18" t="n">
        <x:f aca="0"/>
        <x:v>1.5698</x:v>
      </x:c>
      <x:c r="W789" s="76" t="n">
        <x:f>'2080回测'!$O$13*G789/$G$4+'2080回测'!$O$14*H789/$H$4+'2080回测'!$O$15*I789/$I$4+'2080回测'!$O$16*J789/$J$4+'2080回测'!$O$17*K789/$K$4</x:f>
        <x:v>1.3074033965493783</x:v>
      </x:c>
    </x:row>
    <x:row r="790" ht="13.800000190734863" hidden="0">
      <x:c r="A790" s="15" t="n">
        <x:v>45016</x:v>
      </x:c>
      <x:c r="B790" s="21" t="n">
        <x:v>84.162062615101</x:v>
      </x:c>
      <x:c r="C790" s="21" t="n">
        <x:v>50.11350737798</x:v>
      </x:c>
      <x:c r="D790" s="21" t="n">
        <x:v>60.153846153846</x:v>
      </x:c>
      <x:c r="E790" s="21" t="n">
        <x:v>127.94921875</x:v>
      </x:c>
      <x:c r="F790" s="17" t="n">
        <x:v>1.80594658724232</x:v>
      </x:c>
      <x:c r="G790" s="18" t="n">
        <x:f aca="0"/>
        <x:v>1.5404</x:v>
      </x:c>
      <x:c r="H790" s="18" t="n">
        <x:f aca="0"/>
        <x:v>2.4173333333</x:v>
      </x:c>
      <x:c r="I790" s="18" t="n">
        <x:f aca="0"/>
        <x:v>2683.72</x:v>
      </x:c>
      <x:c r="J790" s="18" t="n">
        <x:f aca="0"/>
        <x:v>7.4780806951</x:v>
      </x:c>
      <x:c r="K790" s="18" t="n">
        <x:f aca="0"/>
        <x:v>2.4473751205</x:v>
      </x:c>
      <x:c r="L790" s="22" t="n">
        <x:v>0.18734015345269</x:v>
      </x:c>
      <x:c r="M790" s="22" t="n">
        <x:v>0.1495960385718</x:v>
      </x:c>
      <x:c r="N790" s="22" t="n">
        <x:v>0.48046968607716</x:v>
      </x:c>
      <x:c r="O790" s="22" t="n">
        <x:v>0.57173967675354</x:v>
      </x:c>
      <x:c r="P790" s="23" t="n">
        <x:v>0.22284969390338</x:v>
      </x:c>
      <x:c r="Q790" s="23" t="n">
        <x:v>0.22284969390338</x:v>
      </x:c>
      <x:c r="R790" s="22" t="n">
        <x:v>0.33690819847201</x:v>
      </x:c>
      <x:c r="S790" s="22" t="n">
        <x:v>0.33690819847201</x:v>
      </x:c>
      <x:c r="T790" s="20" t="n">
        <x:v>1.32464952121186</x:v>
      </x:c>
      <x:c r="U790" s="18" t="n">
        <x:f aca="0"/>
        <x:v>1.5779</x:v>
      </x:c>
      <x:c r="V790" s="18" t="n">
        <x:f aca="0"/>
        <x:v>1.582</x:v>
      </x:c>
      <x:c r="W790" s="76" t="n">
        <x:f>'2080回测'!$O$13*G790/$G$4+'2080回测'!$O$14*H790/$H$4+'2080回测'!$O$15*I790/$I$4+'2080回测'!$O$16*J790/$J$4+'2080回测'!$O$17*K790/$K$4</x:f>
        <x:v>1.3112498144765903</x:v>
      </x:c>
    </x:row>
    <x:row r="791" ht="13.800000190734863" hidden="0">
      <x:c r="A791" s="15" t="n">
        <x:v>45019</x:v>
      </x:c>
      <x:c r="B791" s="21" t="n">
        <x:v>91.160220994475</x:v>
      </x:c>
      <x:c r="C791" s="21" t="n">
        <x:v>55.448354143019</x:v>
      </x:c>
      <x:c r="D791" s="21" t="n">
        <x:v>62.923076923077</x:v>
      </x:c>
      <x:c r="E791" s="21" t="n">
        <x:v>146.58203125</x:v>
      </x:c>
      <x:c r="F791" s="17" t="n">
        <x:v>1.89028420827643</x:v>
      </x:c>
      <x:c r="G791" s="18" t="n">
        <x:f aca="0"/>
        <x:v>1.5532</x:v>
      </x:c>
      <x:c r="H791" s="18" t="n">
        <x:f aca="0"/>
        <x:v>2.4272</x:v>
      </x:c>
      <x:c r="I791" s="18" t="n">
        <x:f aca="0"/>
        <x:v>2690.31</x:v>
      </x:c>
      <x:c r="J791" s="18" t="n">
        <x:f aca="0"/>
        <x:v>7.4846926144</x:v>
      </x:c>
      <x:c r="K791" s="18" t="n">
        <x:f aca="0"/>
        <x:v>2.4665583414</x:v>
      </x:c>
      <x:c r="L791" s="22" t="n">
        <x:v>0.19373401534527</x:v>
      </x:c>
      <x:c r="M791" s="22" t="n">
        <x:v>0.1541134566936</x:v>
      </x:c>
      <x:c r="N791" s="22" t="n">
        <x:v>0.49029475197699</x:v>
      </x:c>
      <x:c r="O791" s="22" t="n">
        <x:v>0.57986431028528</x:v>
      </x:c>
      <x:c r="P791" s="23" t="n">
        <x:v>0.23509386418223</x:v>
      </x:c>
      <x:c r="Q791" s="23" t="n">
        <x:v>0.23509386418223</x:v>
      </x:c>
      <x:c r="R791" s="22" t="n">
        <x:v>0.35450095351464</x:v>
      </x:c>
      <x:c r="S791" s="22" t="n">
        <x:v>0.35450095351464</x:v>
      </x:c>
      <x:c r="T791" s="20" t="n">
        <x:v>1.3376556710496175</x:v>
      </x:c>
      <x:c r="U791" s="18" t="n">
        <x:f aca="0"/>
        <x:v>1.5782</x:v>
      </x:c>
      <x:c r="V791" s="18" t="n">
        <x:f aca="0"/>
        <x:v>1.564</x:v>
      </x:c>
      <x:c r="W791" s="76" t="n">
        <x:f>'2080回测'!$O$13*G791/$G$4+'2080回测'!$O$14*H791/$H$4+'2080回测'!$O$15*I791/$I$4+'2080回测'!$O$16*J791/$J$4+'2080回测'!$O$17*K791/$K$4</x:f>
        <x:v>1.318276494985937</x:v>
      </x:c>
    </x:row>
    <x:row r="792" ht="13.800000190734863" hidden="0">
      <x:c r="A792" s="15" t="n">
        <x:v>45020</x:v>
      </x:c>
      <x:c r="B792" s="21" t="n">
        <x:v>91.09883364027</x:v>
      </x:c>
      <x:c r="C792" s="21" t="n">
        <x:v>54.937570942111</x:v>
      </x:c>
      <x:c r="D792" s="21" t="n">
        <x:v>60.076923076923</x:v>
      </x:c>
      <x:c r="E792" s="21" t="n">
        <x:v>147.4609375</x:v>
      </x:c>
      <x:c r="F792" s="17" t="n">
        <x:v>1.88393566289826</x:v>
      </x:c>
      <x:c r="G792" s="18" t="n">
        <x:f aca="0"/>
        <x:v>1.5616</x:v>
      </x:c>
      <x:c r="H792" s="18" t="n">
        <x:f aca="0"/>
        <x:v>2.4370666667</x:v>
      </x:c>
      <x:c r="I792" s="18" t="n">
        <x:f aca="0"/>
        <x:v>2711.12</x:v>
      </x:c>
      <x:c r="J792" s="18" t="n">
        <x:f aca="0"/>
        <x:v>7.4780806951</x:v>
      </x:c>
      <x:c r="K792" s="18" t="n">
        <x:f aca="0"/>
        <x:v>2.459490839</x:v>
      </x:c>
      <x:c r="L792" s="22" t="n">
        <x:v>0.2028452685422</x:v>
      </x:c>
      <x:c r="M792" s="22" t="n">
        <x:v>0.159586482495</x:v>
      </x:c>
      <x:c r="N792" s="22" t="n">
        <x:v>0.50563144021088</x:v>
      </x:c>
      <x:c r="O792" s="22" t="n">
        <x:v>0.59309824951486</x:v>
      </x:c>
      <x:c r="P792" s="23" t="n">
        <x:v>0.25061317222298</x:v>
      </x:c>
      <x:c r="Q792" s="23" t="n">
        <x:v>0.25061317222298</x:v>
      </x:c>
      <x:c r="R792" s="22" t="n">
        <x:v>0.36942879159402</x:v>
      </x:c>
      <x:c r="S792" s="22" t="n">
        <x:v>0.36942879159402</x:v>
      </x:c>
      <x:c r="T792" s="20" t="n">
        <x:v>1.3323686434947413</x:v>
      </x:c>
      <x:c r="U792" s="18" t="n">
        <x:f aca="0"/>
        <x:v>1.5782</x:v>
      </x:c>
      <x:c r="V792" s="18" t="n">
        <x:f aca="0"/>
        <x:v>1.5777</x:v>
      </x:c>
      <x:c r="W792" s="76" t="n">
        <x:f>'2080回测'!$O$13*G792/$G$4+'2080回测'!$O$14*H792/$H$4+'2080回测'!$O$15*I792/$I$4+'2080回测'!$O$16*J792/$J$4+'2080回测'!$O$17*K792/$K$4</x:f>
        <x:v>1.3228902814533505</x:v>
      </x:c>
    </x:row>
    <x:row r="793" ht="13.800000190734863" hidden="0">
      <x:c r="A793" s="15" t="n">
        <x:v>45022</x:v>
      </x:c>
      <x:c r="B793" s="21" t="n">
        <x:v>89.625537139349</x:v>
      </x:c>
      <x:c r="C793" s="21" t="n">
        <x:v>55.959137343927</x:v>
      </x:c>
      <x:c r="D793" s="21" t="n">
        <x:v>57.615384615385</x:v>
      </x:c>
      <x:c r="E793" s="21" t="n">
        <x:v>149.51171875</x:v>
      </x:c>
      <x:c r="F793" s="17" t="n">
        <x:v>1.88177944462165</x:v>
      </x:c>
      <x:c r="G793" s="18" t="n">
        <x:f aca="0"/>
        <x:v>1.5495</x:v>
      </x:c>
      <x:c r="H793" s="18" t="n">
        <x:f aca="0"/>
        <x:v>2.4228148148</x:v>
      </x:c>
      <x:c r="I793" s="18" t="n">
        <x:f aca="0"/>
        <x:v>2698.34</x:v>
      </x:c>
      <x:c r="J793" s="18" t="n">
        <x:f aca="0"/>
        <x:v>7.4780806951</x:v>
      </x:c>
      <x:c r="K793" s="18" t="n">
        <x:f aca="0"/>
        <x:v>2.4564619094</x:v>
      </x:c>
      <x:c r="L793" s="22" t="n">
        <x:v>0.20604219948849</x:v>
      </x:c>
      <x:c r="M793" s="22" t="n">
        <x:v>0.15923898879333</x:v>
      </x:c>
      <x:c r="N793" s="22" t="n">
        <x:v>0.50682961897915</x:v>
      </x:c>
      <x:c r="O793" s="22" t="n">
        <x:v>0.58472233859932</x:v>
      </x:c>
      <x:c r="P793" s="23" t="n">
        <x:v>0.24902483962283</x:v>
      </x:c>
      <x:c r="Q793" s="23" t="n">
        <x:v>0.24902483962283</x:v>
      </x:c>
      <x:c r="R793" s="22" t="n">
        <x:v>0.35203316142599</x:v>
      </x:c>
      <x:c r="S793" s="22" t="n">
        <x:v>0.35203316142599</x:v>
      </x:c>
      <x:c r="T793" s="20" t="n">
        <x:v>1.3325221633669262</x:v>
      </x:c>
      <x:c r="U793" s="18" t="n">
        <x:f aca="0"/>
        <x:v>1.5788</x:v>
      </x:c>
      <x:c r="V793" s="18" t="n">
        <x:f aca="0"/>
        <x:v>1.6033</x:v>
      </x:c>
      <x:c r="W793" s="76" t="n">
        <x:f>'2080回测'!$O$13*G793/$G$4+'2080回测'!$O$14*H793/$H$4+'2080回测'!$O$15*I793/$I$4+'2080回测'!$O$16*J793/$J$4+'2080回测'!$O$17*K793/$K$4</x:f>
        <x:v>1.3162298515075253</x:v>
      </x:c>
    </x:row>
    <x:row r="794" ht="13.800000190734863" hidden="0">
      <x:c r="A794" s="15" t="n">
        <x:v>45023</x:v>
      </x:c>
      <x:c r="B794" s="21" t="n">
        <x:v>92.572130141191</x:v>
      </x:c>
      <x:c r="C794" s="21" t="n">
        <x:v>59.023836549376</x:v>
      </x:c>
      <x:c r="D794" s="21" t="n">
        <x:v>59.538461538462</x:v>
      </x:c>
      <x:c r="E794" s="21" t="n">
        <x:v>152.236328125</x:v>
      </x:c>
      <x:c r="F794" s="17" t="n">
        <x:v>1.90842689088507</x:v>
      </x:c>
      <x:c r="G794" s="18" t="n">
        <x:f aca="0"/>
        <x:v>1.548</x:v>
      </x:c>
      <x:c r="H794" s="18" t="n">
        <x:f aca="0"/>
        <x:v>2.4315851852</x:v>
      </x:c>
      <x:c r="I794" s="18" t="n">
        <x:f aca="0"/>
        <x:v>2698.34</x:v>
      </x:c>
      <x:c r="J794" s="18" t="n">
        <x:f aca="0"/>
        <x:v>7.5706475649</x:v>
      </x:c>
      <x:c r="K794" s="18" t="n">
        <x:f aca="0"/>
        <x:v>2.469587271</x:v>
      </x:c>
      <x:c r="L794" s="22" t="n">
        <x:v>0.20780051150895</x:v>
      </x:c>
      <x:c r="M794" s="22" t="n">
        <x:v>0.15628529232908</x:v>
      </x:c>
      <x:c r="N794" s="22" t="n">
        <x:v>0.50838725137791</x:v>
      </x:c>
      <x:c r="O794" s="22" t="n">
        <x:v>0.58112069689561</x:v>
      </x:c>
      <x:c r="P794" s="23" t="n">
        <x:v>0.25435335123754</x:v>
      </x:c>
      <x:c r="Q794" s="23" t="n">
        <x:v>0.25435335123754</x:v>
      </x:c>
      <x:c r="R794" s="22" t="n">
        <x:v>0.34893842617439</x:v>
      </x:c>
      <x:c r="S794" s="22" t="n">
        <x:v>0.34893842617439</x:v>
      </x:c>
      <x:c r="T794" s="20" t="n">
        <x:v>1.3433240226288188</x:v>
      </x:c>
      <x:c r="U794" s="18" t="n">
        <x:f aca="0"/>
        <x:v>1.579</x:v>
      </x:c>
      <x:c r="V794" s="18" t="n">
        <x:f aca="0"/>
        <x:v>1.6004</x:v>
      </x:c>
      <x:c r="W794" s="76" t="n">
        <x:f>'2080回测'!$O$13*G794/$G$4+'2080回测'!$O$14*H794/$H$4+'2080回测'!$O$15*I794/$I$4+'2080回测'!$O$16*J794/$J$4+'2080回测'!$O$17*K794/$K$4</x:f>
        <x:v>1.3200319886068743</x:v>
      </x:c>
    </x:row>
    <x:row r="795" ht="13.800000190734863" hidden="0">
      <x:c r="A795" s="15" t="n">
        <x:v>45026</x:v>
      </x:c>
      <x:c r="B795" s="21" t="n">
        <x:v>87.108655616943</x:v>
      </x:c>
      <x:c r="C795" s="21" t="n">
        <x:v>53.745743473326</x:v>
      </x:c>
      <x:c r="D795" s="21" t="n">
        <x:v>55.846153846154</x:v>
      </x:c>
      <x:c r="E795" s="21" t="n">
        <x:v>143.837890625</x:v>
      </x:c>
      <x:c r="F795" s="17" t="n">
        <x:v>1.85134610890356</x:v>
      </x:c>
      <x:c r="G795" s="18" t="n">
        <x:f aca="0"/>
        <x:v>1.5515</x:v>
      </x:c>
      <x:c r="H795" s="18" t="n">
        <x:f aca="0"/>
        <x:v>2.4326814815</x:v>
      </x:c>
      <x:c r="I795" s="18" t="n">
        <x:f aca="0"/>
        <x:v>2698.34</x:v>
      </x:c>
      <x:c r="J795" s="18" t="n">
        <x:f aca="0"/>
        <x:v>7.5375879686</x:v>
      </x:c>
      <x:c r="K795" s="18" t="n">
        <x:f aca="0"/>
        <x:v>2.4665583414</x:v>
      </x:c>
      <x:c r="L795" s="22" t="n">
        <x:v>0.21187659846547</x:v>
      </x:c>
      <x:c r="M795" s="22" t="n">
        <x:v>0.15845712796456</x:v>
      </x:c>
      <x:c r="N795" s="22" t="n">
        <x:v>0.52624011502516</x:v>
      </x:c>
      <x:c r="O795" s="22" t="n">
        <x:v>0.59217689931338</x:v>
      </x:c>
      <x:c r="P795" s="23" t="n">
        <x:v>0.26510663759313</x:v>
      </x:c>
      <x:c r="Q795" s="23" t="n">
        <x:v>0.26510663759313</x:v>
      </x:c>
      <x:c r="R795" s="22" t="n">
        <x:v>0.36381408253786</x:v>
      </x:c>
      <x:c r="S795" s="22" t="n">
        <x:v>0.36381408253786</x:v>
      </x:c>
      <x:c r="T795" s="20" t="n">
        <x:v>1.332484393253985</x:v>
      </x:c>
      <x:c r="U795" s="18" t="n">
        <x:f aca="0"/>
        <x:v>1.5799</x:v>
      </x:c>
      <x:c r="V795" s="18" t="n">
        <x:f aca="0"/>
        <x:v>1.5876</x:v>
      </x:c>
      <x:c r="W795" s="76" t="n">
        <x:f>'2080回测'!$O$13*G795/$G$4+'2080回测'!$O$14*H795/$H$4+'2080回测'!$O$15*I795/$I$4+'2080回测'!$O$16*J795/$J$4+'2080回测'!$O$17*K795/$K$4</x:f>
        <x:v>1.3202844359424868</x:v>
      </x:c>
    </x:row>
    <x:row r="796" ht="13.800000190734863" hidden="0">
      <x:c r="A796" s="15" t="n">
        <x:v>45027</x:v>
      </x:c>
      <x:c r="B796" s="21" t="n">
        <x:v>88.397790055249</x:v>
      </x:c>
      <x:c r="C796" s="21" t="n">
        <x:v>54.313280363224</x:v>
      </x:c>
      <x:c r="D796" s="21" t="n">
        <x:v>58.461538461538</x:v>
      </x:c>
      <x:c r="E796" s="21" t="n">
        <x:v>144.970703125</x:v>
      </x:c>
      <x:c r="F796" s="17" t="n">
        <x:v>1.86535828001253</x:v>
      </x:c>
      <x:c r="G796" s="18" t="n">
        <x:f aca="0"/>
        <x:v>1.568</x:v>
      </x:c>
      <x:c r="H796" s="18" t="n">
        <x:f aca="0"/>
        <x:v>2.4469333333</x:v>
      </x:c>
      <x:c r="I796" s="18" t="n">
        <x:f aca="0"/>
        <x:v>2756.04</x:v>
      </x:c>
      <x:c r="J796" s="18" t="n">
        <x:f aca="0"/>
        <x:v>7.52436413</x:v>
      </x:c>
      <x:c r="K796" s="18" t="n">
        <x:f aca="0"/>
        <x:v>2.4766547734</x:v>
      </x:c>
      <x:c r="L796" s="22" t="n">
        <x:v>0.20660166240409</x:v>
      </x:c>
      <x:c r="M796" s="22" t="n">
        <x:v>0.15784901398662</x:v>
      </x:c>
      <x:c r="N796" s="22" t="n">
        <x:v>0.51929067816918</x:v>
      </x:c>
      <x:c r="O796" s="22" t="n">
        <x:v>0.58681631630891</x:v>
      </x:c>
      <x:c r="P796" s="23" t="n">
        <x:v>0.25175699515343</x:v>
      </x:c>
      <x:c r="Q796" s="23" t="n">
        <x:v>0.25175699515343</x:v>
      </x:c>
      <x:c r="R796" s="22" t="n">
        <x:v>0.34290174242811</x:v>
      </x:c>
      <x:c r="S796" s="22" t="n">
        <x:v>0.34290174242811</x:v>
      </x:c>
      <x:c r="T796" s="20" t="n">
        <x:v>1.3340128021839426</x:v>
      </x:c>
      <x:c r="U796" s="18" t="n">
        <x:f aca="0"/>
        <x:v>1.5809</x:v>
      </x:c>
      <x:c r="V796" s="18" t="n">
        <x:f aca="0"/>
        <x:v>1.5937</x:v>
      </x:c>
      <x:c r="W796" s="76" t="n">
        <x:f>'2080回测'!$O$13*G796/$G$4+'2080回测'!$O$14*H796/$H$4+'2080回测'!$O$15*I796/$I$4+'2080回测'!$O$16*J796/$J$4+'2080回测'!$O$17*K796/$K$4</x:f>
        <x:v>1.3313138491899268</x:v>
      </x:c>
    </x:row>
    <x:row r="797" ht="13.800000190734863" hidden="0">
      <x:c r="A797" s="15" t="n">
        <x:v>45028</x:v>
      </x:c>
      <x:c r="B797" s="21" t="n">
        <x:v>89.564149785144</x:v>
      </x:c>
      <x:c r="C797" s="21" t="n">
        <x:v>57.88876276958</x:v>
      </x:c>
      <x:c r="D797" s="21" t="n">
        <x:v>61</x:v>
      </x:c>
      <x:c r="E797" s="21" t="n">
        <x:v>148.57421875</x:v>
      </x:c>
      <x:c r="F797" s="17" t="n">
        <x:v>1.89256782826181</x:v>
      </x:c>
      <x:c r="G797" s="18" t="n">
        <x:f aca="0"/>
        <x:v>1.5907</x:v>
      </x:c>
      <x:c r="H797" s="18" t="n">
        <x:f aca="0"/>
        <x:v>2.4699555556</x:v>
      </x:c>
      <x:c r="I797" s="18" t="n">
        <x:f aca="0"/>
        <x:v>2783.6</x:v>
      </x:c>
      <x:c r="J797" s="18" t="n">
        <x:f aca="0"/>
        <x:v>7.5706475649</x:v>
      </x:c>
      <x:c r="K797" s="18" t="n">
        <x:f aca="0"/>
        <x:v>2.4726162006</x:v>
      </x:c>
      <x:c r="L797" s="22" t="n">
        <x:v>0.20468350383632</x:v>
      </x:c>
      <x:c r="M797" s="22" t="n">
        <x:v>0.15698027973243</x:v>
      </x:c>
      <x:c r="N797" s="22" t="n">
        <x:v>0.52048885693745</x:v>
      </x:c>
      <x:c r="O797" s="22" t="n">
        <x:v>0.58581120700522</x:v>
      </x:c>
      <x:c r="P797" s="23" t="n">
        <x:v>0.25455370930979</x:v>
      </x:c>
      <x:c r="Q797" s="23" t="n">
        <x:v>0.25455370930979</x:v>
      </x:c>
      <x:c r="R797" s="22" t="n">
        <x:v>0.34751557567027</x:v>
      </x:c>
      <x:c r="S797" s="22" t="n">
        <x:v>0.34751557567027</x:v>
      </x:c>
      <x:c r="T797" s="20" t="n">
        <x:v>1.33923371088847</x:v>
      </x:c>
      <x:c r="U797" s="18" t="n">
        <x:f aca="0"/>
        <x:v>1.5813</x:v>
      </x:c>
      <x:c r="V797" s="18" t="n">
        <x:f aca="0"/>
        <x:v>1.6053</x:v>
      </x:c>
      <x:c r="W797" s="76" t="n">
        <x:f>'2080回测'!$O$13*G797/$G$4+'2080回测'!$O$14*H797/$H$4+'2080回测'!$O$15*I797/$I$4+'2080回测'!$O$16*J797/$J$4+'2080回测'!$O$17*K797/$K$4</x:f>
        <x:v>1.3437052528570772</x:v>
      </x:c>
    </x:row>
    <x:row r="798" ht="13.800000190734863" hidden="0">
      <x:c r="A798" s="15" t="n">
        <x:v>45029</x:v>
      </x:c>
      <x:c r="B798" s="21" t="n">
        <x:v>87.538367096378</x:v>
      </x:c>
      <x:c r="C798" s="21" t="n">
        <x:v>53.405221339387</x:v>
      </x:c>
      <x:c r="D798" s="21" t="n">
        <x:v>56.615384615385</x:v>
      </x:c>
      <x:c r="E798" s="21" t="n">
        <x:v>135.95703125</x:v>
      </x:c>
      <x:c r="F798" s="17" t="n">
        <x:v>1.83379001075288</x:v>
      </x:c>
      <x:c r="G798" s="18" t="n">
        <x:f aca="0"/>
        <x:v>1.5932</x:v>
      </x:c>
      <x:c r="H798" s="18" t="n">
        <x:f aca="0"/>
        <x:v>2.4699555556</x:v>
      </x:c>
      <x:c r="I798" s="18" t="n">
        <x:f aca="0"/>
        <x:v>2799.73</x:v>
      </x:c>
      <x:c r="J798" s="18" t="n">
        <x:f aca="0"/>
        <x:v>7.5375879686</x:v>
      </x:c>
      <x:c r="K798" s="18" t="n">
        <x:f aca="0"/>
        <x:v>2.4635294118</x:v>
      </x:c>
      <x:c r="L798" s="22" t="n">
        <x:v>0.20204603580563</x:v>
      </x:c>
      <x:c r="M798" s="22" t="n">
        <x:v>0.15220224133438</x:v>
      </x:c>
      <x:c r="N798" s="22" t="n">
        <x:v>0.52588066139468</x:v>
      </x:c>
      <x:c r="O798" s="22" t="n">
        <x:v>0.58497361590595</x:v>
      </x:c>
      <x:c r="P798" s="23" t="n">
        <x:v>0.26117741712686</x:v>
      </x:c>
      <x:c r="Q798" s="23" t="n">
        <x:v>0.26117741712686</x:v>
      </x:c>
      <x:c r="R798" s="22" t="n">
        <x:v>0.3632061492067</x:v>
      </x:c>
      <x:c r="S798" s="22" t="n">
        <x:v>0.3632061492067</x:v>
      </x:c>
      <x:c r="T798" s="20" t="n">
        <x:v>1.331272900243255</x:v>
      </x:c>
      <x:c r="U798" s="18" t="n">
        <x:f aca="0"/>
        <x:v>1.5816</x:v>
      </x:c>
      <x:c r="V798" s="18" t="n">
        <x:f aca="0"/>
        <x:v>1.6069</x:v>
      </x:c>
      <x:c r="W798" s="76" t="n">
        <x:f>'2080回测'!$O$13*G798/$G$4+'2080回测'!$O$14*H798/$H$4+'2080回测'!$O$15*I798/$I$4+'2080回测'!$O$16*J798/$J$4+'2080回测'!$O$17*K798/$K$4</x:f>
        <x:v>1.3441289265080336</x:v>
      </x:c>
    </x:row>
    <x:row r="799" ht="13.800000190734863" hidden="0">
      <x:c r="A799" s="15" t="n">
        <x:v>45030</x:v>
      </x:c>
      <x:c r="B799" s="21" t="n">
        <x:v>87.047268262738</x:v>
      </x:c>
      <x:c r="C799" s="21" t="n">
        <x:v>55.732122587968</x:v>
      </x:c>
      <x:c r="D799" s="21" t="n">
        <x:v>56.307692307692</x:v>
      </x:c>
      <x:c r="E799" s="21" t="n">
        <x:v>142.451171875</x:v>
      </x:c>
      <x:c r="F799" s="17" t="n">
        <x:v>1.8538456375835</x:v>
      </x:c>
      <x:c r="G799" s="18" t="n">
        <x:f aca="0"/>
        <x:v>1.5883</x:v>
      </x:c>
      <x:c r="H799" s="18" t="n">
        <x:f aca="0"/>
        <x:v>2.467762963</x:v>
      </x:c>
      <x:c r="I799" s="18" t="n">
        <x:f aca="0"/>
        <x:v>2828.08</x:v>
      </x:c>
      <x:c r="J799" s="18" t="n">
        <x:f aca="0"/>
        <x:v>7.5508118071</x:v>
      </x:c>
      <x:c r="K799" s="18" t="n">
        <x:f aca="0"/>
        <x:v>2.4705969142</x:v>
      </x:c>
      <x:c r="L799" s="22" t="n">
        <x:v>0.19453324808184</x:v>
      </x:c>
      <x:c r="M799" s="22" t="n">
        <x:v>0.14707670923465</x:v>
      </x:c>
      <x:c r="N799" s="22" t="n">
        <x:v>0.51821231727774</x:v>
      </x:c>
      <x:c r="O799" s="22" t="n">
        <x:v>0.57777033257569</x:v>
      </x:c>
      <x:c r="P799" s="23" t="n">
        <x:v>0.25144187217859</x:v>
      </x:c>
      <x:c r="Q799" s="23" t="n">
        <x:v>0.25144187217859</x:v>
      </x:c>
      <x:c r="R799" s="22" t="n">
        <x:v>0.35485342520947</x:v>
      </x:c>
      <x:c r="S799" s="22" t="n">
        <x:v>0.35485342520947</x:v>
      </x:c>
      <x:c r="T799" s="20" t="n">
        <x:v>1.3372322722643237</x:v>
      </x:c>
      <x:c r="U799" s="18" t="n">
        <x:f aca="0"/>
        <x:v>1.5819</x:v>
      </x:c>
      <x:c r="V799" s="18" t="n">
        <x:f aca="0"/>
        <x:v>1.6128</x:v>
      </x:c>
      <x:c r="W799" s="76" t="n">
        <x:f>'2080回测'!$O$13*G799/$G$4+'2080回测'!$O$14*H799/$H$4+'2080回测'!$O$15*I799/$I$4+'2080回测'!$O$16*J799/$J$4+'2080回测'!$O$17*K799/$K$4</x:f>
        <x:v>1.345042625718828</x:v>
      </x:c>
    </x:row>
    <x:row r="800" ht="13.800000190734863" hidden="0">
      <x:c r="A800" s="15" t="n">
        <x:v>45033</x:v>
      </x:c>
      <x:c r="B800" s="21" t="n">
        <x:v>86.126457949662</x:v>
      </x:c>
      <x:c r="C800" s="21" t="n">
        <x:v>54.029511918275</x:v>
      </x:c>
      <x:c r="D800" s="21" t="n">
        <x:v>53.538461538462</x:v>
      </x:c>
      <x:c r="E800" s="21" t="n">
        <x:v>142.5</x:v>
      </x:c>
      <x:c r="F800" s="17" t="n">
        <x:v>1.840486078516</x:v>
      </x:c>
      <x:c r="G800" s="18" t="n">
        <x:f aca="0"/>
        <x:v>1.607</x:v>
      </x:c>
      <x:c r="H800" s="18" t="n">
        <x:f aca="0"/>
        <x:v>2.4995555556</x:v>
      </x:c>
      <x:c r="I800" s="18" t="n">
        <x:f aca="0"/>
        <x:v>2866.67</x:v>
      </x:c>
      <x:c r="J800" s="18" t="n">
        <x:f aca="0"/>
        <x:v>7.5904833228</x:v>
      </x:c>
      <x:c r="K800" s="18" t="n">
        <x:f aca="0"/>
        <x:v>2.5029054966</x:v>
      </x:c>
      <x:c r="L800" s="22" t="n">
        <x:v>0.20004795396419</x:v>
      </x:c>
      <x:c r="M800" s="22" t="n">
        <x:v>0.15350534271566</x:v>
      </x:c>
      <x:c r="N800" s="22" t="n">
        <x:v>0.52348430385814</x:v>
      </x:c>
      <x:c r="O800" s="22" t="n">
        <x:v>0.58413602480668</x:v>
      </x:c>
      <x:c r="P800" s="23" t="n">
        <x:v>0.26101179928339</x:v>
      </x:c>
      <x:c r="Q800" s="23" t="n">
        <x:v>0.26101179928339</x:v>
      </x:c>
      <x:c r="R800" s="22" t="n">
        <x:v>0.35733047710157</x:v>
      </x:c>
      <x:c r="S800" s="22" t="n">
        <x:v>0.35733047710157</x:v>
      </x:c>
      <x:c r="T800" s="20" t="n">
        <x:v>1.3405926627382188</x:v>
      </x:c>
      <x:c r="U800" s="18" t="n">
        <x:f aca="0"/>
        <x:v>1.5821</x:v>
      </x:c>
      <x:c r="V800" s="18" t="n">
        <x:f aca="0"/>
        <x:v>1.5982</x:v>
      </x:c>
      <x:c r="W800" s="76" t="n">
        <x:f>'2080回测'!$O$13*G800/$G$4+'2080回测'!$O$14*H800/$H$4+'2080回测'!$O$15*I800/$I$4+'2080回测'!$O$16*J800/$J$4+'2080回测'!$O$17*K800/$K$4</x:f>
        <x:v>1.3608849567973995</x:v>
      </x:c>
    </x:row>
    <x:row r="801" ht="13.800000190734863" hidden="0">
      <x:c r="A801" s="15" t="n">
        <x:v>45034</x:v>
      </x:c>
      <x:c r="B801" s="21" t="n">
        <x:v>85.573971761817</x:v>
      </x:c>
      <x:c r="C801" s="21" t="n">
        <x:v>53.859250851305</x:v>
      </x:c>
      <x:c r="D801" s="21" t="n">
        <x:v>54.153846153846</x:v>
      </x:c>
      <x:c r="E801" s="21" t="n">
        <x:v>149.78515625</x:v>
      </x:c>
      <x:c r="F801" s="17" t="n">
        <x:v>1.85843056254242</x:v>
      </x:c>
      <x:c r="G801" s="18" t="n">
        <x:f aca="0"/>
        <x:v>1.6091</x:v>
      </x:c>
      <x:c r="H801" s="18" t="n">
        <x:f aca="0"/>
        <x:v>2.5083259259</x:v>
      </x:c>
      <x:c r="I801" s="18" t="n">
        <x:f aca="0"/>
        <x:v>2873.88</x:v>
      </x:c>
      <x:c r="J801" s="18" t="n">
        <x:f aca="0"/>
        <x:v>7.6037071613</x:v>
      </x:c>
      <x:c r="K801" s="18" t="n">
        <x:f aca="0"/>
        <x:v>2.5059344262</x:v>
      </x:c>
      <x:c r="L801" s="22" t="n">
        <x:v>0.21499360613811</x:v>
      </x:c>
      <x:c r="M801" s="22" t="n">
        <x:v>0.16584136912518</x:v>
      </x:c>
      <x:c r="N801" s="22" t="n">
        <x:v>0.52408339324227</x:v>
      </x:c>
      <x:c r="O801" s="22" t="n">
        <x:v>0.59376832233255</x:v>
      </x:c>
      <x:c r="P801" s="23" t="n">
        <x:v>0.2596966822363</x:v>
      </x:c>
      <x:c r="Q801" s="23" t="n">
        <x:v>0.2596966822363</x:v>
      </x:c>
      <x:c r="R801" s="22" t="n">
        <x:v>0.35333062329752</x:v>
      </x:c>
      <x:c r="S801" s="22" t="n">
        <x:v>0.35333062329752</x:v>
      </x:c>
      <x:c r="T801" s="20" t="n">
        <x:v>1.3398577613091525</x:v>
      </x:c>
      <x:c r="U801" s="18" t="n">
        <x:f aca="0"/>
        <x:v>1.5829</x:v>
      </x:c>
      <x:c r="V801" s="18" t="n">
        <x:f aca="0"/>
        <x:v>1.5921</x:v>
      </x:c>
      <x:c r="W801" s="76" t="n">
        <x:f>'2080回测'!$O$13*G801/$G$4+'2080回测'!$O$14*H801/$H$4+'2080回测'!$O$15*I801/$I$4+'2080回测'!$O$16*J801/$J$4+'2080回测'!$O$17*K801/$K$4</x:f>
        <x:v>1.3638184376169455</x:v>
      </x:c>
    </x:row>
    <x:row r="802" ht="13.800000190734863" hidden="0">
      <x:c r="A802" s="15" t="n">
        <x:v>45035</x:v>
      </x:c>
      <x:c r="B802" s="21" t="n">
        <x:v>86.249232658072</x:v>
      </x:c>
      <x:c r="C802" s="21" t="n">
        <x:v>54.653802497162</x:v>
      </x:c>
      <x:c r="D802" s="21" t="n">
        <x:v>54.846153846154</x:v>
      </x:c>
      <x:c r="E802" s="21" t="n">
        <x:v>153.4765625</x:v>
      </x:c>
      <x:c r="F802" s="17" t="n">
        <x:v>1.87306437875347</x:v>
      </x:c>
      <x:c r="G802" s="18" t="n">
        <x:f aca="0"/>
        <x:v>1.6103</x:v>
      </x:c>
      <x:c r="H802" s="18" t="n">
        <x:f aca="0"/>
        <x:v>2.5061333333</x:v>
      </x:c>
      <x:c r="I802" s="18" t="n">
        <x:f aca="0"/>
        <x:v>2845.05</x:v>
      </x:c>
      <x:c r="J802" s="18" t="n">
        <x:f aca="0"/>
        <x:v>7.5772594842</x:v>
      </x:c>
      <x:c r="K802" s="18" t="n">
        <x:f aca="0"/>
        <x:v>2.4867512054</x:v>
      </x:c>
      <x:c r="L802" s="22" t="n">
        <x:v>0.21875</x:v>
      </x:c>
      <x:c r="M802" s="22" t="n">
        <x:v>0.17253062288246</x:v>
      </x:c>
      <x:c r="N802" s="22" t="n">
        <x:v>0.52432302899593</x:v>
      </x:c>
      <x:c r="O802" s="22" t="n">
        <x:v>0.59979897815469</x:v>
      </x:c>
      <x:c r="P802" s="23" t="n">
        <x:v>0.25687623910259</x:v>
      </x:c>
      <x:c r="Q802" s="23" t="n">
        <x:v>0.25687623910259</x:v>
      </x:c>
      <x:c r="R802" s="22" t="n">
        <x:v>0.34485349111748</x:v>
      </x:c>
      <x:c r="S802" s="22" t="n">
        <x:v>0.34485349111748</x:v>
      </x:c>
      <x:c r="T802" s="20" t="n">
        <x:v>1.33432551782004</x:v>
      </x:c>
      <x:c r="U802" s="18" t="n">
        <x:f aca="0"/>
        <x:v>1.5836</x:v>
      </x:c>
      <x:c r="V802" s="18" t="n">
        <x:f aca="0"/>
        <x:v>1.5918</x:v>
      </x:c>
      <x:c r="W802" s="76" t="n">
        <x:f>'2080回测'!$O$13*G802/$G$4+'2080回测'!$O$14*H802/$H$4+'2080回测'!$O$15*I802/$I$4+'2080回测'!$O$16*J802/$J$4+'2080回测'!$O$17*K802/$K$4</x:f>
        <x:v>1.360026364543728</x:v>
      </x:c>
    </x:row>
    <x:row r="803" ht="13.800000190734863" hidden="0">
      <x:c r="A803" s="15" t="n">
        <x:v>45036</x:v>
      </x:c>
      <x:c r="B803" s="21" t="n">
        <x:v>91.22160834868</x:v>
      </x:c>
      <x:c r="C803" s="21" t="n">
        <x:v>59.988649262202</x:v>
      </x:c>
      <x:c r="D803" s="21" t="n">
        <x:v>62.153846153846</x:v>
      </x:c>
      <x:c r="E803" s="21" t="n">
        <x:v>169.296875</x:v>
      </x:c>
      <x:c r="F803" s="17" t="n">
        <x:v>1.95665244691182</x:v>
      </x:c>
      <x:c r="G803" s="18" t="n">
        <x:f aca="0"/>
        <x:v>1.6216</x:v>
      </x:c>
      <x:c r="H803" s="18" t="n">
        <x:f aca="0"/>
        <x:v>2.5094222222</x:v>
      </x:c>
      <x:c r="I803" s="18" t="n">
        <x:f aca="0"/>
        <x:v>2863.2</x:v>
      </x:c>
      <x:c r="J803" s="18" t="n">
        <x:f aca="0"/>
        <x:v>7.6235429191</x:v>
      </x:c>
      <x:c r="K803" s="18" t="n">
        <x:f aca="0"/>
        <x:v>2.4665583414</x:v>
      </x:c>
      <x:c r="L803" s="22" t="n">
        <x:v>0.20931905370844</x:v>
      </x:c>
      <x:c r="M803" s="22" t="n">
        <x:v>0.16532012857267</x:v>
      </x:c>
      <x:c r="N803" s="22" t="n">
        <x:v>0.52192667145938</x:v>
      </x:c>
      <x:c r="O803" s="22" t="n">
        <x:v>0.58983164421999</x:v>
      </x:c>
      <x:c r="P803" s="23" t="n">
        <x:v>0.25121868327348</x:v>
      </x:c>
      <x:c r="Q803" s="23" t="n">
        <x:v>0.25121868327348</x:v>
      </x:c>
      <x:c r="R803" s="22" t="n">
        <x:v>0.34288463902644</x:v>
      </x:c>
      <x:c r="S803" s="22" t="n">
        <x:v>0.34288463902644</x:v>
      </x:c>
      <x:c r="T803" s="20" t="n">
        <x:v>1.3323893652745649</x:v>
      </x:c>
      <x:c r="U803" s="18" t="n">
        <x:f aca="0"/>
        <x:v>1.5841</x:v>
      </x:c>
      <x:c r="V803" s="18" t="n">
        <x:f aca="0"/>
        <x:v>1.5935</x:v>
      </x:c>
      <x:c r="W803" s="76" t="n">
        <x:f>'2080回测'!$O$13*G803/$G$4+'2080回测'!$O$14*H803/$H$4+'2080回测'!$O$15*I803/$I$4+'2080回测'!$O$16*J803/$J$4+'2080回测'!$O$17*K803/$K$4</x:f>
        <x:v>1.3643663054493815</x:v>
      </x:c>
    </x:row>
    <x:row r="804" ht="13.800000190734863" hidden="0">
      <x:c r="A804" s="15" t="n">
        <x:v>45037</x:v>
      </x:c>
      <x:c r="B804" s="21" t="n">
        <x:v>83.179864947821</x:v>
      </x:c>
      <x:c r="C804" s="21" t="n">
        <x:v>52.55391600454</x:v>
      </x:c>
      <x:c r="D804" s="21" t="n">
        <x:v>54.769230769231</x:v>
      </x:c>
      <x:c r="E804" s="21" t="n">
        <x:v>152.5</x:v>
      </x:c>
      <x:c r="F804" s="17" t="n">
        <x:v>1.85750752930398</x:v>
      </x:c>
      <x:c r="G804" s="18" t="n">
        <x:f aca="0"/>
        <x:v>1.6023</x:v>
      </x:c>
      <x:c r="H804" s="18" t="n">
        <x:f aca="0"/>
        <x:v>2.4809185185</x:v>
      </x:c>
      <x:c r="I804" s="18" t="n">
        <x:f aca="0"/>
        <x:v>2835.15</x:v>
      </x:c>
      <x:c r="J804" s="18" t="n">
        <x:f aca="0"/>
        <x:v>7.5508118071</x:v>
      </x:c>
      <x:c r="K804" s="18" t="n">
        <x:f aca="0"/>
        <x:v>2.4312208293</x:v>
      </x:c>
      <x:c r="L804" s="22" t="n">
        <x:v>0.21155690537084</x:v>
      </x:c>
      <x:c r="M804" s="22" t="n">
        <x:v>0.16471201459474</x:v>
      </x:c>
      <x:c r="N804" s="22" t="n">
        <x:v>0.51737359213995</x:v>
      </x:c>
      <x:c r="O804" s="22" t="n">
        <x:v>0.58447106129269</x:v>
      </x:c>
      <x:c r="P804" s="23" t="n">
        <x:v>0.25091742764952</x:v>
      </x:c>
      <x:c r="Q804" s="23" t="n">
        <x:v>0.25091742764952</x:v>
      </x:c>
      <x:c r="R804" s="22" t="n">
        <x:v>0.33958324674963</x:v>
      </x:c>
      <x:c r="S804" s="22" t="n">
        <x:v>0.33958324674963</x:v>
      </x:c>
      <x:c r="T804" s="20" t="n">
        <x:v>1.3006336524246014</x:v>
      </x:c>
      <x:c r="U804" s="18" t="n">
        <x:f aca="0"/>
        <x:v>1.5844</x:v>
      </x:c>
      <x:c r="V804" s="18" t="n">
        <x:f aca="0"/>
        <x:v>1.5881</x:v>
      </x:c>
      <x:c r="W804" s="76" t="n">
        <x:f>'2080回测'!$O$13*G804/$G$4+'2080回测'!$O$14*H804/$H$4+'2080回测'!$O$15*I804/$I$4+'2080回测'!$O$16*J804/$J$4+'2080回测'!$O$17*K804/$K$4</x:f>
        <x:v>1.3486822546579937</x:v>
      </x:c>
    </x:row>
    <x:row r="805" ht="13.800000190734863" hidden="0">
      <x:c r="A805" s="15" t="n">
        <x:v>45040</x:v>
      </x:c>
      <x:c r="B805" s="21" t="n">
        <x:v>81.522406384285</x:v>
      </x:c>
      <x:c r="C805" s="21" t="n">
        <x:v>52.383654937571</x:v>
      </x:c>
      <x:c r="D805" s="21" t="n">
        <x:v>55.846153846154</x:v>
      </x:c>
      <x:c r="E805" s="21" t="n">
        <x:v>151.865234375</x:v>
      </x:c>
      <x:c r="F805" s="17" t="n">
        <x:v>1.85404362385753</x:v>
      </x:c>
      <x:c r="G805" s="18" t="n">
        <x:f aca="0"/>
        <x:v>1.6042</x:v>
      </x:c>
      <x:c r="H805" s="18" t="n">
        <x:f aca="0"/>
        <x:v>2.4787259259</x:v>
      </x:c>
      <x:c r="I805" s="18" t="n">
        <x:f aca="0"/>
        <x:v>2833.83</x:v>
      </x:c>
      <x:c r="J805" s="18" t="n">
        <x:f aca="0"/>
        <x:v>7.5375879686</x:v>
      </x:c>
      <x:c r="K805" s="18" t="n">
        <x:f aca="0"/>
        <x:v>2.4019411765</x:v>
      </x:c>
      <x:c r="L805" s="22" t="n">
        <x:v>0.19253516624041</x:v>
      </x:c>
      <x:c r="M805" s="22" t="n">
        <x:v>0.14507862045</x:v>
      </x:c>
      <x:c r="N805" s="22" t="n">
        <x:v>0.48118859333813</x:v>
      </x:c>
      <x:c r="O805" s="22" t="n">
        <x:v>0.55272635900845</x:v>
      </x:c>
      <x:c r="P805" s="23" t="n">
        <x:v>0.21671851056029</x:v>
      </x:c>
      <x:c r="Q805" s="23" t="n">
        <x:v>0.21671851056029</x:v>
      </x:c>
      <x:c r="R805" s="22" t="n">
        <x:v>0.30005172961962</x:v>
      </x:c>
      <x:c r="S805" s="22" t="n">
        <x:v>0.30005172961962</x:v>
      </x:c>
      <x:c r="T805" s="20" t="n">
        <x:v>1.293711183555795</x:v>
      </x:c>
      <x:c r="U805" s="18" t="n">
        <x:f aca="0"/>
        <x:v>1.5859</x:v>
      </x:c>
      <x:c r="V805" s="18" t="n">
        <x:f aca="0"/>
        <x:v>1.5848</x:v>
      </x:c>
      <x:c r="W805" s="76" t="n">
        <x:f>'2080回测'!$O$13*G805/$G$4+'2080回测'!$O$14*H805/$H$4+'2080回测'!$O$15*I805/$I$4+'2080回测'!$O$16*J805/$J$4+'2080回测'!$O$17*K805/$K$4</x:f>
        <x:v>1.346430564695179</x:v>
      </x:c>
    </x:row>
    <x:row r="806" ht="13.800000190734863" hidden="0">
      <x:c r="A806" s="15" t="n">
        <x:v>45041</x:v>
      </x:c>
      <x:c r="B806" s="21" t="n">
        <x:v>81.82934315531</x:v>
      </x:c>
      <x:c r="C806" s="21" t="n">
        <x:v>51.872871736663</x:v>
      </x:c>
      <x:c r="D806" s="21" t="n">
        <x:v>56.692307692308</x:v>
      </x:c>
      <x:c r="E806" s="21" t="n">
        <x:v>153.3984375</x:v>
      </x:c>
      <x:c r="F806" s="17" t="n">
        <x:v>1.8594824002107</x:v>
      </x:c>
      <x:c r="G806" s="18" t="n">
        <x:f aca="0"/>
        <x:v>1.6153</x:v>
      </x:c>
      <x:c r="H806" s="18" t="n">
        <x:f aca="0"/>
        <x:v>2.4864</x:v>
      </x:c>
      <x:c r="I806" s="18" t="n">
        <x:f aca="0"/>
        <x:v>2816.25</x:v>
      </x:c>
      <x:c r="J806" s="18" t="n">
        <x:f aca="0"/>
        <x:v>7.4846926144</x:v>
      </x:c>
      <x:c r="K806" s="18" t="n">
        <x:f aca="0"/>
        <x:v>2.3827579556</x:v>
      </x:c>
      <x:c r="L806" s="22" t="n">
        <x:v>0.18454283887468</x:v>
      </x:c>
      <x:c r="M806" s="22" t="n">
        <x:v>0.13439318912345</x:v>
      </x:c>
      <x:c r="N806" s="22" t="n">
        <x:v>0.46980589503954</x:v>
      </x:c>
      <x:c r="O806" s="22" t="n">
        <x:v>0.54904095827969</x:v>
      </x:c>
      <x:c r="P806" s="23" t="n">
        <x:v>0.20805294310273</x:v>
      </x:c>
      <x:c r="Q806" s="23" t="n">
        <x:v>0.20805294310273</x:v>
      </x:c>
      <x:c r="R806" s="22" t="n">
        <x:v>0.29790035046177</x:v>
      </x:c>
      <x:c r="S806" s="22" t="n">
        <x:v>0.29790035046177</x:v>
      </x:c>
      <x:c r="T806" s="20" t="n">
        <x:v>1.2746707951509637</x:v>
      </x:c>
      <x:c r="U806" s="18" t="n">
        <x:f aca="0"/>
        <x:v>1.5862</x:v>
      </x:c>
      <x:c r="V806" s="18" t="n">
        <x:f aca="0"/>
        <x:v>1.5979</x:v>
      </x:c>
      <x:c r="W806" s="76" t="n">
        <x:f>'2080回测'!$O$13*G806/$G$4+'2080回测'!$O$14*H806/$H$4+'2080回测'!$O$15*I806/$I$4+'2080回测'!$O$16*J806/$J$4+'2080回测'!$O$17*K806/$K$4</x:f>
        <x:v>1.3471387274331652</x:v>
      </x:c>
    </x:row>
    <x:row r="807" ht="13.800000190734863" hidden="0">
      <x:c r="A807" s="15" t="n">
        <x:v>45042</x:v>
      </x:c>
      <x:c r="B807" s="21" t="n">
        <x:v>77.470841006753</x:v>
      </x:c>
      <x:c r="C807" s="21" t="n">
        <x:v>47.502837684449</x:v>
      </x:c>
      <x:c r="D807" s="21" t="n">
        <x:v>54.923076923077</x:v>
      </x:c>
      <x:c r="E807" s="21" t="n">
        <x:v>144.306640625</x:v>
      </x:c>
      <x:c r="F807" s="17" t="n">
        <x:v>1.8105084905982</x:v>
      </x:c>
      <x:c r="G807" s="18" t="n">
        <x:f aca="0"/>
        <x:v>1.6165</x:v>
      </x:c>
      <x:c r="H807" s="18" t="n">
        <x:f aca="0"/>
        <x:v>2.4918814815</x:v>
      </x:c>
      <x:c r="I807" s="18" t="n">
        <x:f aca="0"/>
        <x:v>2814.65</x:v>
      </x:c>
      <x:c r="J807" s="18" t="n">
        <x:f aca="0"/>
        <x:v>7.4714687759</x:v>
      </x:c>
      <x:c r="K807" s="18" t="n">
        <x:f aca="0"/>
        <x:v>2.3948736741</x:v>
      </x:c>
      <x:c r="L807" s="22" t="n">
        <x:v>0.18054667519182</x:v>
      </x:c>
      <x:c r="M807" s="22" t="n">
        <x:v>0.12631396055946</x:v>
      </x:c>
      <x:c r="N807" s="22" t="n">
        <x:v>0.44811885933381</x:v>
      </x:c>
      <x:c r="O807" s="22" t="n">
        <x:v>0.53053019522502</x:v>
      </x:c>
      <x:c r="P807" s="23" t="n">
        <x:v>0.18613252337466</x:v>
      </x:c>
      <x:c r="Q807" s="23" t="n">
        <x:v>0.18613252337466</x:v>
      </x:c>
      <x:c r="R807" s="22" t="n">
        <x:v>0.26979581207414</x:v>
      </x:c>
      <x:c r="S807" s="22" t="n">
        <x:v>0.26979581207414</x:v>
      </x:c>
      <x:c r="T807" s="20" t="n">
        <x:v>1.2826129352861688</x:v>
      </x:c>
      <x:c r="U807" s="18" t="n">
        <x:f aca="0"/>
        <x:v>1.5866</x:v>
      </x:c>
      <x:c r="V807" s="18" t="n">
        <x:f aca="0"/>
        <x:v>1.6</x:v>
      </x:c>
      <x:c r="W807" s="76" t="n">
        <x:f>'2080回测'!$O$13*G807/$G$4+'2080回测'!$O$14*H807/$H$4+'2080回测'!$O$15*I807/$I$4+'2080回测'!$O$16*J807/$J$4+'2080回测'!$O$17*K807/$K$4</x:f>
        <x:v>1.3488281356105385</x:v>
      </x:c>
    </x:row>
    <x:row r="808" ht="13.800000190734863" hidden="0">
      <x:c r="A808" s="15" t="n">
        <x:v>45043</x:v>
      </x:c>
      <x:c r="B808" s="21" t="n">
        <x:v>73.971761817066</x:v>
      </x:c>
      <x:c r="C808" s="21" t="n">
        <x:v>44.381384790011</x:v>
      </x:c>
      <x:c r="D808" s="21" t="n">
        <x:v>47.846153846154</x:v>
      </x:c>
      <x:c r="E808" s="21" t="n">
        <x:v>134.66796875</x:v>
      </x:c>
      <x:c r="F808" s="17" t="n">
        <x:v>1.75216817300808</x:v>
      </x:c>
      <x:c r="G808" s="18" t="n">
        <x:f aca="0"/>
        <x:v>1.6209</x:v>
      </x:c>
      <x:c r="H808" s="18" t="n">
        <x:f aca="0"/>
        <x:v>2.4984592593</x:v>
      </x:c>
      <x:c r="I808" s="18" t="n">
        <x:f aca="0"/>
        <x:v>2839.13</x:v>
      </x:c>
      <x:c r="J808" s="18" t="n">
        <x:f aca="0"/>
        <x:v>7.4913045337</x:v>
      </x:c>
      <x:c r="K808" s="18" t="n">
        <x:f aca="0"/>
        <x:v>2.4029508197</x:v>
      </x:c>
      <x:c r="L808" s="22" t="n">
        <x:v>0.17463235294118</x:v>
      </x:c>
      <x:c r="M808" s="22" t="n">
        <x:v>0.13109199895752</x:v>
      </x:c>
      <x:c r="N808" s="22" t="n">
        <x:v>0.46022046489336</x:v>
      </x:c>
      <x:c r="O808" s="22" t="n">
        <x:v>0.54309406155975</x:v>
      </x:c>
      <x:c r="P808" s="23" t="n">
        <x:v>0.18993374028859</x:v>
      </x:c>
      <x:c r="Q808" s="23" t="n">
        <x:v>0.18993374028859</x:v>
      </x:c>
      <x:c r="R808" s="22" t="n">
        <x:v>0.28599856168018</x:v>
      </x:c>
      <x:c r="S808" s="22" t="n">
        <x:v>0.28599856168018</x:v>
      </x:c>
      <x:c r="T808" s="20" t="n">
        <x:v>1.2848905900728937</x:v>
      </x:c>
      <x:c r="U808" s="18" t="n">
        <x:f aca="0"/>
        <x:v>1.5884</x:v>
      </x:c>
      <x:c r="V808" s="18" t="n">
        <x:f aca="0"/>
        <x:v>1.6029</x:v>
      </x:c>
      <x:c r="W808" s="76" t="n">
        <x:f>'2080回测'!$O$13*G808/$G$4+'2080回测'!$O$14*H808/$H$4+'2080回测'!$O$15*I808/$I$4+'2080回测'!$O$16*J808/$J$4+'2080回测'!$O$17*K808/$K$4</x:f>
        <x:v>1.3536620607625813</x:v>
      </x:c>
    </x:row>
    <x:row r="809" ht="13.800000190734863" hidden="0">
      <x:c r="A809" s="15" t="n">
        <x:v>45044</x:v>
      </x:c>
      <x:c r="B809" s="21" t="n">
        <x:v>80.417434008594</x:v>
      </x:c>
      <x:c r="C809" s="21" t="n">
        <x:v>49.489216799092</x:v>
      </x:c>
      <x:c r="D809" s="21" t="n">
        <x:v>56</x:v>
      </x:c>
      <x:c r="E809" s="21" t="n">
        <x:v>147.5</x:v>
      </x:c>
      <x:c r="F809" s="17" t="n">
        <x:v>1.83351662701922</x:v>
      </x:c>
      <x:c r="G809" s="18" t="n">
        <x:f aca="0"/>
        <x:v>1.6448</x:v>
      </x:c>
      <x:c r="H809" s="18" t="n">
        <x:f aca="0"/>
        <x:v>2.5247703704</x:v>
      </x:c>
      <x:c r="I809" s="18" t="n">
        <x:f aca="0"/>
        <x:v>2871.81</x:v>
      </x:c>
      <x:c r="J809" s="18" t="n">
        <x:f aca="0"/>
        <x:v>7.5177522108</x:v>
      </x:c>
      <x:c r="K809" s="18" t="n">
        <x:f aca="0"/>
        <x:v>2.4110279653</x:v>
      </x:c>
      <x:c r="L809" s="22" t="n">
        <x:v>0.18350383631714</x:v>
      </x:c>
      <x:c r="M809" s="22" t="n">
        <x:v>0.1418643037095</x:v>
      </x:c>
      <x:c r="N809" s="22" t="n">
        <x:v>0.46573208722741</x:v>
      </x:c>
      <x:c r="O809" s="22" t="n">
        <x:v>0.54870592179368</x:v>
      </x:c>
      <x:c r="P809" s="23" t="n">
        <x:v>0.19156696215022</x:v>
      </x:c>
      <x:c r="Q809" s="23" t="n">
        <x:v>0.19156696215022</x:v>
      </x:c>
      <x:c r="R809" s="22" t="n">
        <x:v>0.27809232361749</x:v>
      </x:c>
      <x:c r="S809" s="22" t="n">
        <x:v>0.27809232361749</x:v>
      </x:c>
      <x:c r="T809" s="20" t="n">
        <x:v>1.3008490052247075</x:v>
      </x:c>
      <x:c r="U809" s="18" t="n">
        <x:f aca="0"/>
        <x:v>1.5885</x:v>
      </x:c>
      <x:c r="V809" s="18" t="n">
        <x:f aca="0"/>
        <x:v>1.5908</x:v>
      </x:c>
      <x:c r="W809" s="76" t="n">
        <x:f>'2080回测'!$O$13*G809/$G$4+'2080回测'!$O$14*H809/$H$4+'2080回测'!$O$15*I809/$I$4+'2080回测'!$O$16*J809/$J$4+'2080回测'!$O$17*K809/$K$4</x:f>
        <x:v>1.367695458479624</x:v>
      </x:c>
    </x:row>
    <x:row r="810" ht="13.800000190734863" hidden="0">
      <x:c r="A810" s="15" t="n">
        <x:v>45050</x:v>
      </x:c>
      <x:c r="B810" s="21" t="n">
        <x:v>80.049109883364</x:v>
      </x:c>
      <x:c r="C810" s="21" t="n">
        <x:v>48.410896708286</x:v>
      </x:c>
      <x:c r="D810" s="21" t="n">
        <x:v>60.230769230769</x:v>
      </x:c>
      <x:c r="E810" s="21" t="n">
        <x:v>141.19140625</x:v>
      </x:c>
      <x:c r="F810" s="17" t="n">
        <x:v>1.82470545518105</x:v>
      </x:c>
      <x:c r="G810" s="18" t="n">
        <x:f aca="0"/>
        <x:v>1.683</x:v>
      </x:c>
      <x:c r="H810" s="18" t="n">
        <x:f aca="0"/>
        <x:v>2.5719111111</x:v>
      </x:c>
      <x:c r="I810" s="18" t="n">
        <x:f aca="0"/>
        <x:v>2911.24</x:v>
      </x:c>
      <x:c r="J810" s="18" t="n">
        <x:f aca="0"/>
        <x:v>7.5045283722</x:v>
      </x:c>
      <x:c r="K810" s="18" t="n">
        <x:f aca="0"/>
        <x:v>2.4059797493</x:v>
      </x:c>
      <x:c r="L810" s="22" t="n">
        <x:v>0.19429347826087</x:v>
      </x:c>
      <x:c r="M810" s="22" t="n">
        <x:v>0.14794544348884</x:v>
      </x:c>
      <x:c r="N810" s="22" t="n">
        <x:v>0.47735442127966</x:v>
      </x:c>
      <x:c r="O810" s="22" t="n">
        <x:v>0.55381522749151</x:v>
      </x:c>
      <x:c r="P810" s="23" t="n">
        <x:v>0.2076997747274</x:v>
      </x:c>
      <x:c r="Q810" s="23" t="n">
        <x:v>0.2076997747274</x:v>
      </x:c>
      <x:c r="R810" s="22" t="n">
        <x:v>0.30899196091099</x:v>
      </x:c>
      <x:c r="S810" s="22" t="n">
        <x:v>0.30899196091099</x:v>
      </x:c>
      <x:c r="T810" s="20" t="n">
        <x:v>1.304956844929425</x:v>
      </x:c>
      <x:c r="U810" s="18" t="n">
        <x:f aca="0"/>
        <x:v>1.5904</x:v>
      </x:c>
      <x:c r="V810" s="18" t="n">
        <x:f aca="0"/>
        <x:v>1.6246</x:v>
      </x:c>
      <x:c r="W810" s="76" t="n">
        <x:f>'2080回测'!$O$13*G810/$G$4+'2080回测'!$O$14*H810/$H$4+'2080回测'!$O$15*I810/$I$4+'2080回测'!$O$16*J810/$J$4+'2080回测'!$O$17*K810/$K$4</x:f>
        <x:v>1.387703456735984</x:v>
      </x:c>
    </x:row>
    <x:row r="811" ht="13.800000190734863" hidden="0">
      <x:c r="A811" s="15" t="n">
        <x:v>45051</x:v>
      </x:c>
      <x:c r="B811" s="21" t="n">
        <x:v>78.821362799263</x:v>
      </x:c>
      <x:c r="C811" s="21" t="n">
        <x:v>46.538024971623</x:v>
      </x:c>
      <x:c r="D811" s="21" t="n">
        <x:v>56.384615384615</x:v>
      </x:c>
      <x:c r="E811" s="21" t="n">
        <x:v>133.798828125</x:v>
      </x:c>
      <x:c r="F811" s="17" t="n">
        <x:v>1.78885707820125</x:v>
      </x:c>
      <x:c r="G811" s="18" t="n">
        <x:f aca="0"/>
        <x:v>1.6852</x:v>
      </x:c>
      <x:c r="H811" s="18" t="n">
        <x:f aca="0"/>
        <x:v>2.5784888889</x:v>
      </x:c>
      <x:c r="I811" s="18" t="n">
        <x:f aca="0"/>
        <x:v>2933.3</x:v>
      </x:c>
      <x:c r="J811" s="18" t="n">
        <x:f aca="0"/>
        <x:v>7.4450210988</x:v>
      </x:c>
      <x:c r="K811" s="18" t="n">
        <x:f aca="0"/>
        <x:v>2.3908351013</x:v>
      </x:c>
      <x:c r="L811" s="22" t="n">
        <x:v>0.19900895140665</x:v>
      </x:c>
      <x:c r="M811" s="22" t="n">
        <x:v>0.14473112674833</x:v>
      </x:c>
      <x:c r="N811" s="22" t="n">
        <x:v>0.48274622573688</x:v>
      </x:c>
      <x:c r="O811" s="22" t="n">
        <x:v>0.55398274569594</x:v>
      </x:c>
      <x:c r="P811" s="23" t="n">
        <x:v>0.20961549895609</x:v>
      </x:c>
      <x:c r="Q811" s="23" t="n">
        <x:v>0.20961549895609</x:v>
      </x:c>
      <x:c r="R811" s="22" t="n">
        <x:v>0.31997735596771</x:v>
      </x:c>
      <x:c r="S811" s="22" t="n">
        <x:v>0.31997735596771</x:v>
      </x:c>
      <x:c r="T811" s="20" t="n">
        <x:v>1.2925557733487913</x:v>
      </x:c>
      <x:c r="U811" s="18" t="n">
        <x:f aca="0"/>
        <x:v>1.592</x:v>
      </x:c>
      <x:c r="V811" s="18" t="n">
        <x:f aca="0"/>
        <x:v>1.6321</x:v>
      </x:c>
      <x:c r="W811" s="76" t="n">
        <x:f>'2080回测'!$O$13*G811/$G$4+'2080回测'!$O$14*H811/$H$4+'2080回测'!$O$15*I811/$I$4+'2080回测'!$O$16*J811/$J$4+'2080回测'!$O$17*K811/$K$4</x:f>
        <x:v>1.3885139763753125</x:v>
      </x:c>
    </x:row>
    <x:row r="812" ht="13.800000190734863" hidden="0">
      <x:c r="A812" s="15" t="n">
        <x:v>45054</x:v>
      </x:c>
      <x:c r="B812" s="21" t="n">
        <x:v>80.110497237569</x:v>
      </x:c>
      <x:c r="C812" s="21" t="n">
        <x:v>47.786606129398</x:v>
      </x:c>
      <x:c r="D812" s="21" t="n">
        <x:v>57.538461538462</x:v>
      </x:c>
      <x:c r="E812" s="21" t="n">
        <x:v>136.81640625</x:v>
      </x:c>
      <x:c r="F812" s="17" t="n">
        <x:v>1.80562992788857</x:v>
      </x:c>
      <x:c r="G812" s="18" t="n">
        <x:f aca="0"/>
        <x:v>1.7275</x:v>
      </x:c>
      <x:c r="H812" s="18" t="n">
        <x:f aca="0"/>
        <x:v>2.6322074074</x:v>
      </x:c>
      <x:c r="I812" s="18" t="n">
        <x:f aca="0"/>
        <x:v>3011.73</x:v>
      </x:c>
      <x:c r="J812" s="18" t="n">
        <x:f aca="0"/>
        <x:v>7.5309760493</x:v>
      </x:c>
      <x:c r="K812" s="18" t="n">
        <x:f aca="0"/>
        <x:v>2.4049701061</x:v>
      </x:c>
      <x:c r="L812" s="22" t="n">
        <x:v>0.19421355498721</x:v>
      </x:c>
      <x:c r="M812" s="22" t="n">
        <x:v>0.13760750586396</x:v>
      </x:c>
      <x:c r="N812" s="22" t="n">
        <x:v>0.46932662353223</x:v>
      </x:c>
      <x:c r="O812" s="22" t="n">
        <x:v>0.53505318705305</x:v>
      </x:c>
      <x:c r="P812" s="23" t="n">
        <x:v>0.19518838850066</x:v>
      </x:c>
      <x:c r="Q812" s="23" t="n">
        <x:v>0.19518838850066</x:v>
      </x:c>
      <x:c r="R812" s="22" t="n">
        <x:v>0.30693426917628</x:v>
      </x:c>
      <x:c r="S812" s="22" t="n">
        <x:v>0.30693426917628</x:v>
      </x:c>
      <x:c r="T812" s="20" t="n">
        <x:v>1.3014647954370338</x:v>
      </x:c>
      <x:c r="U812" s="18" t="n">
        <x:f aca="0"/>
        <x:v>1.5926</x:v>
      </x:c>
      <x:c r="V812" s="18" t="n">
        <x:f aca="0"/>
        <x:v>1.6148</x:v>
      </x:c>
      <x:c r="W812" s="76" t="n">
        <x:f>'2080回测'!$O$13*G812/$G$4+'2080回测'!$O$14*H812/$H$4+'2080回测'!$O$15*I812/$I$4+'2080回测'!$O$16*J812/$J$4+'2080回测'!$O$17*K812/$K$4</x:f>
        <x:v>1.416621234595617</x:v>
      </x:c>
    </x:row>
    <x:row r="813" ht="13.800000190734863" hidden="0">
      <x:c r="A813" s="15" t="n">
        <x:v>45055</x:v>
      </x:c>
      <x:c r="B813" s="21" t="n">
        <x:v>78.330263965623</x:v>
      </x:c>
      <x:c r="C813" s="21" t="n">
        <x:v>45.232690124858</x:v>
      </x:c>
      <x:c r="D813" s="21" t="n">
        <x:v>54.230769230769</x:v>
      </x:c>
      <x:c r="E813" s="21" t="n">
        <x:v>138.212890625</x:v>
      </x:c>
      <x:c r="F813" s="17" t="n">
        <x:v>1.79001653486563</x:v>
      </x:c>
      <x:c r="G813" s="18" t="n">
        <x:f aca="0"/>
        <x:v>1.7102</x:v>
      </x:c>
      <x:c r="H813" s="18" t="n">
        <x:f aca="0"/>
        <x:v>2.6124740741</x:v>
      </x:c>
      <x:c r="I813" s="18" t="n">
        <x:f aca="0"/>
        <x:v>2988.36</x:v>
      </x:c>
      <x:c r="J813" s="18" t="n">
        <x:f aca="0"/>
        <x:v>7.4846926144</x:v>
      </x:c>
      <x:c r="K813" s="18" t="n">
        <x:f aca="0"/>
        <x:v>2.3878061716</x:v>
      </x:c>
      <x:c r="L813" s="22" t="n">
        <x:v>0.20851982097187</x:v>
      </x:c>
      <x:c r="M813" s="22" t="n">
        <x:v>0.14273303796369</x:v>
      </x:c>
      <x:c r="N813" s="22" t="n">
        <x:v>0.47675533189552</x:v>
      </x:c>
      <x:c r="O813" s="22" t="n">
        <x:v>0.54677946228851</x:v>
      </x:c>
      <x:c r="P813" s="23" t="n">
        <x:v>0.20396266736698</x:v>
      </x:c>
      <x:c r="Q813" s="23" t="n">
        <x:v>0.20396266736698</x:v>
      </x:c>
      <x:c r="R813" s="22" t="n">
        <x:v>0.31450268782136</x:v>
      </x:c>
      <x:c r="S813" s="22" t="n">
        <x:v>0.31450268782136</x:v>
      </x:c>
      <x:c r="T813" s="20" t="n">
        <x:v>1.284641510363345</x:v>
      </x:c>
      <x:c r="U813" s="18" t="n">
        <x:f aca="0"/>
        <x:v>1.5929</x:v>
      </x:c>
      <x:c r="V813" s="18" t="n">
        <x:f aca="0"/>
        <x:v>1.6181</x:v>
      </x:c>
      <x:c r="W813" s="76" t="n">
        <x:f>'2080回测'!$O$13*G813/$G$4+'2080回测'!$O$14*H813/$H$4+'2080回测'!$O$15*I813/$I$4+'2080回测'!$O$16*J813/$J$4+'2080回测'!$O$17*K813/$K$4</x:f>
        <x:v>1.4050185424251946</x:v>
      </x:c>
    </x:row>
    <x:row r="814" ht="13.800000190734863" hidden="0">
      <x:c r="A814" s="15" t="n">
        <x:v>45056</x:v>
      </x:c>
      <x:c r="B814" s="21" t="n">
        <x:v>76.856967464702</x:v>
      </x:c>
      <x:c r="C814" s="21" t="n">
        <x:v>43.586833144154</x:v>
      </x:c>
      <x:c r="D814" s="21" t="n">
        <x:v>54.076923076923</x:v>
      </x:c>
      <x:c r="E814" s="21" t="n">
        <x:v>129.4140625</x:v>
      </x:c>
      <x:c r="F814" s="17" t="n">
        <x:v>1.75983696546445</x:v>
      </x:c>
      <x:c r="G814" s="18" t="n">
        <x:f aca="0"/>
        <x:v>1.6735</x:v>
      </x:c>
      <x:c r="H814" s="18" t="n">
        <x:f aca="0"/>
        <x:v>2.5675259259</x:v>
      </x:c>
      <x:c r="I814" s="18" t="n">
        <x:f aca="0"/>
        <x:v>2954.19</x:v>
      </x:c>
      <x:c r="J814" s="18" t="n">
        <x:f aca="0"/>
        <x:v>7.4780806951</x:v>
      </x:c>
      <x:c r="K814" s="18" t="n">
        <x:f aca="0"/>
        <x:v>2.3888158149</x:v>
      </x:c>
      <x:c r="L814" s="22" t="n">
        <x:v>0.19621163682864</x:v>
      </x:c>
      <x:c r="M814" s="22" t="n">
        <x:v>0.12892016332204</x:v>
      </x:c>
      <x:c r="N814" s="22" t="n">
        <x:v>0.46321591181404</x:v>
      </x:c>
      <x:c r="O814" s="22" t="n">
        <x:v>0.5324566547302</x:v>
      </x:c>
      <x:c r="P814" s="23" t="n">
        <x:v>0.18764101092988</x:v>
      </x:c>
      <x:c r="Q814" s="23" t="n">
        <x:v>0.18764101092988</x:v>
      </x:c>
      <x:c r="R814" s="22" t="n">
        <x:v>0.29052284717604</x:v>
      </x:c>
      <x:c r="S814" s="22" t="n">
        <x:v>0.29052284717604</x:v>
      </x:c>
      <x:c r="T814" s="20" t="n">
        <x:v>1.2841754382231012</x:v>
      </x:c>
      <x:c r="U814" s="18" t="n">
        <x:f aca="0"/>
        <x:v>1.5941</x:v>
      </x:c>
      <x:c r="V814" s="18" t="n">
        <x:f aca="0"/>
        <x:v>1.6233</x:v>
      </x:c>
      <x:c r="W814" s="76" t="n">
        <x:f>'2080回测'!$O$13*G814/$G$4+'2080回测'!$O$14*H814/$H$4+'2080回测'!$O$15*I814/$I$4+'2080回测'!$O$16*J814/$J$4+'2080回测'!$O$17*K814/$K$4</x:f>
        <x:v>1.3854272261056628</x:v>
      </x:c>
    </x:row>
    <x:row r="815" ht="13.800000190734863" hidden="0">
      <x:c r="A815" s="15" t="n">
        <x:v>45057</x:v>
      </x:c>
      <x:c r="B815" s="21" t="n">
        <x:v>76.488643339472</x:v>
      </x:c>
      <x:c r="C815" s="21" t="n">
        <x:v>43.473325766175</x:v>
      </x:c>
      <x:c r="D815" s="21" t="n">
        <x:v>54.846153846154</x:v>
      </x:c>
      <x:c r="E815" s="21" t="n">
        <x:v>126.494140625</x:v>
      </x:c>
      <x:c r="F815" s="17" t="n">
        <x:v>1.753255658942</x:v>
      </x:c>
      <x:c r="G815" s="18" t="n">
        <x:f aca="0"/>
        <x:v>1.6687</x:v>
      </x:c>
      <x:c r="H815" s="18" t="n">
        <x:f aca="0"/>
        <x:v>2.5653333333</x:v>
      </x:c>
      <x:c r="I815" s="18" t="n">
        <x:f aca="0"/>
        <x:v>2936.03</x:v>
      </x:c>
      <x:c r="J815" s="18" t="n">
        <x:f aca="0"/>
        <x:v>7.497916453</x:v>
      </x:c>
      <x:c r="K815" s="18" t="n">
        <x:f aca="0"/>
        <x:v>2.384777242</x:v>
      </x:c>
      <x:c r="L815" s="22" t="n">
        <x:v>0.18334398976982</x:v>
      </x:c>
      <x:c r="M815" s="22" t="n">
        <x:v>0.12214403613935</x:v>
      </x:c>
      <x:c r="N815" s="22" t="n">
        <x:v>0.45746465372634</x:v>
      </x:c>
      <x:c r="O815" s="22" t="n">
        <x:v>0.53094899073608</x:v>
      </x:c>
      <x:c r="P815" s="23" t="n">
        <x:v>0.19045664000914</x:v>
      </x:c>
      <x:c r="Q815" s="23" t="n">
        <x:v>0.19045664000914</x:v>
      </x:c>
      <x:c r="R815" s="22" t="n">
        <x:v>0.29929427769747</x:v>
      </x:c>
      <x:c r="S815" s="22" t="n">
        <x:v>0.29929427769747</x:v>
      </x:c>
      <x:c r="T815" s="20" t="n">
        <x:v>1.28536350196694</x:v>
      </x:c>
      <x:c r="U815" s="18" t="n">
        <x:f aca="0"/>
        <x:v>1.5962</x:v>
      </x:c>
      <x:c r="V815" s="18" t="n">
        <x:f aca="0"/>
        <x:v>1.6244</x:v>
      </x:c>
      <x:c r="W815" s="76" t="n">
        <x:f>'2080回测'!$O$13*G815/$G$4+'2080回测'!$O$14*H815/$H$4+'2080回测'!$O$15*I815/$I$4+'2080回测'!$O$16*J815/$J$4+'2080回测'!$O$17*K815/$K$4</x:f>
        <x:v>1.3826892588809958</x:v>
      </x:c>
    </x:row>
    <x:row r="816" ht="13.800000190734863" hidden="0">
      <x:c r="A816" s="15" t="n">
        <x:v>45058</x:v>
      </x:c>
      <x:c r="B816" s="21" t="n">
        <x:v>74.647022713321</x:v>
      </x:c>
      <x:c r="C816" s="21" t="n">
        <x:v>41.032917139614</x:v>
      </x:c>
      <x:c r="D816" s="21" t="n">
        <x:v>50.230769230769</x:v>
      </x:c>
      <x:c r="E816" s="21" t="n">
        <x:v>126.71875</x:v>
      </x:c>
      <x:c r="F816" s="17" t="n">
        <x:v>1.73157364770926</x:v>
      </x:c>
      <x:c r="G816" s="18" t="n">
        <x:f aca="0"/>
        <x:v>1.6527</x:v>
      </x:c>
      <x:c r="H816" s="18" t="n">
        <x:f aca="0"/>
        <x:v>2.5510814815</x:v>
      </x:c>
      <x:c r="I816" s="18" t="n">
        <x:f aca="0"/>
        <x:v>2864.22</x:v>
      </x:c>
      <x:c r="J816" s="18" t="n">
        <x:f aca="0"/>
        <x:v>7.4582449373</x:v>
      </x:c>
      <x:c r="K816" s="18" t="n">
        <x:f aca="0"/>
        <x:v>2.3686229508</x:v>
      </x:c>
      <x:c r="L816" s="22" t="n">
        <x:v>0.17998721227621</x:v>
      </x:c>
      <x:c r="M816" s="22" t="n">
        <x:v>0.12214403613935</x:v>
      </x:c>
      <x:c r="N816" s="22" t="n">
        <x:v>0.4555475676971</x:v>
      </x:c>
      <x:c r="O816" s="22" t="n">
        <x:v>0.52977636322796</x:v>
      </x:c>
      <x:c r="P816" s="23" t="n">
        <x:v>0.18959616370156</x:v>
      </x:c>
      <x:c r="Q816" s="23" t="n">
        <x:v>0.18959616370156</x:v>
      </x:c>
      <x:c r="R816" s="22" t="n">
        <x:v>0.30813025449589</x:v>
      </x:c>
      <x:c r="S816" s="22" t="n">
        <x:v>0.30813025449589</x:v>
      </x:c>
      <x:c r="T816" s="20" t="n">
        <x:v>1.270100608880126</x:v>
      </x:c>
      <x:c r="U816" s="18" t="n">
        <x:f aca="0"/>
        <x:v>1.5961</x:v>
      </x:c>
      <x:c r="V816" s="18" t="n">
        <x:f aca="0"/>
        <x:v>1.6156</x:v>
      </x:c>
      <x:c r="W816" s="76" t="n">
        <x:f>'2080回测'!$O$13*G816/$G$4+'2080回测'!$O$14*H816/$H$4+'2080回测'!$O$15*I816/$I$4+'2080回测'!$O$16*J816/$J$4+'2080回测'!$O$17*K816/$K$4</x:f>
        <x:v>1.3693723742376107</x:v>
      </x:c>
    </x:row>
    <x:row r="817" ht="13.800000190734863" hidden="0">
      <x:c r="A817" s="15" t="n">
        <x:v>45061</x:v>
      </x:c>
      <x:c r="B817" s="21" t="n">
        <x:v>74.217311233886</x:v>
      </x:c>
      <x:c r="C817" s="21" t="n">
        <x:v>41.146424517594</x:v>
      </x:c>
      <x:c r="D817" s="21" t="n">
        <x:v>47.769230769231</x:v>
      </x:c>
      <x:c r="E817" s="21" t="n">
        <x:v>127.958984375</x:v>
      </x:c>
      <x:c r="F817" s="17" t="n">
        <x:v>1.72772987723928</x:v>
      </x:c>
      <x:c r="G817" s="18" t="n">
        <x:f aca="0"/>
        <x:v>1.6474</x:v>
      </x:c>
      <x:c r="H817" s="18" t="n">
        <x:f aca="0"/>
        <x:v>2.5499851852</x:v>
      </x:c>
      <x:c r="I817" s="18" t="n">
        <x:f aca="0"/>
        <x:v>2887.35</x:v>
      </x:c>
      <x:c r="J817" s="18" t="n">
        <x:f aca="0"/>
        <x:v>7.497916453</x:v>
      </x:c>
      <x:c r="K817" s="18" t="n">
        <x:f aca="0"/>
        <x:v>2.3898254581</x:v>
      </x:c>
      <x:c r="L817" s="22" t="n">
        <x:v>0.16640025575448</x:v>
      </x:c>
      <x:c r="M817" s="22" t="n">
        <x:v>0.1083311614977</x:v>
      </x:c>
      <x:c r="N817" s="22" t="n">
        <x:v>0.43733525041936</x:v>
      </x:c>
      <x:c r="O817" s="22" t="n">
        <x:v>0.51469972367259</x:v>
      </x:c>
      <x:c r="P817" s="23" t="n">
        <x:v>0.17404439671904</x:v>
      </x:c>
      <x:c r="Q817" s="23" t="n">
        <x:v>0.17404439671904</x:v>
      </x:c>
      <x:c r="R817" s="22" t="n">
        <x:v>0.2929748431294</x:v>
      </x:c>
      <x:c r="S817" s="22" t="n">
        <x:v>0.2929748431294</x:v>
      </x:c>
      <x:c r="T817" s="20" t="n">
        <x:v>1.2817588325406861</x:v>
      </x:c>
      <x:c r="U817" s="18" t="n">
        <x:f aca="0"/>
        <x:v>1.5961</x:v>
      </x:c>
      <x:c r="V817" s="18" t="n">
        <x:f aca="0"/>
        <x:v>1.6213</x:v>
      </x:c>
      <x:c r="W817" s="76" t="n">
        <x:f>'2080回测'!$O$13*G817/$G$4+'2080回测'!$O$14*H817/$H$4+'2080回测'!$O$15*I817/$I$4+'2080回测'!$O$16*J817/$J$4+'2080回测'!$O$17*K817/$K$4</x:f>
        <x:v>1.371549337023839</x:v>
      </x:c>
    </x:row>
    <x:row r="818" ht="13.800000190734863" hidden="0">
      <x:c r="A818" s="15" t="n">
        <x:v>45062</x:v>
      </x:c>
      <x:c r="B818" s="21" t="n">
        <x:v>72.43707796194</x:v>
      </x:c>
      <x:c r="C818" s="21" t="n">
        <x:v>39.046538024972</x:v>
      </x:c>
      <x:c r="D818" s="21" t="n">
        <x:v>41.538461538462</x:v>
      </x:c>
      <x:c r="E818" s="21" t="n">
        <x:v>123.49609375</x:v>
      </x:c>
      <x:c r="F818" s="17" t="n">
        <x:v>1.69129542818844</x:v>
      </x:c>
      <x:c r="G818" s="18" t="n">
        <x:f aca="0"/>
        <x:v>1.6318</x:v>
      </x:c>
      <x:c r="H818" s="18" t="n">
        <x:f aca="0"/>
        <x:v>2.5335407407</x:v>
      </x:c>
      <x:c r="I818" s="18" t="n">
        <x:f aca="0"/>
        <x:v>2863.17</x:v>
      </x:c>
      <x:c r="J818" s="18" t="n">
        <x:f aca="0"/>
        <x:v>7.4714687759</x:v>
      </x:c>
      <x:c r="K818" s="18" t="n">
        <x:f aca="0"/>
        <x:v>2.3817483124</x:v>
      </x:c>
      <x:c r="L818" s="22" t="n">
        <x:v>0.18190537084399</x:v>
      </x:c>
      <x:c r="M818" s="22" t="n">
        <x:v>0.12379463122231</x:v>
      </x:c>
      <x:c r="N818" s="22" t="n">
        <x:v>0.44847831296429</x:v>
      </x:c>
      <x:c r="O818" s="22" t="n">
        <x:v>0.52701231262352</x:v>
      </x:c>
      <x:c r="P818" s="23" t="n">
        <x:v>0.18301978809897</x:v>
      </x:c>
      <x:c r="Q818" s="23" t="n">
        <x:v>0.18301978809897</x:v>
      </x:c>
      <x:c r="R818" s="22" t="n">
        <x:v>0.30342022823672</x:v>
      </x:c>
      <x:c r="S818" s="22" t="n">
        <x:v>0.30342022823672</x:v>
      </x:c>
      <x:c r="T818" s="20" t="n">
        <x:v>1.2722486335192187</x:v>
      </x:c>
      <x:c r="U818" s="18" t="n">
        <x:f aca="0"/>
        <x:v>1.596</x:v>
      </x:c>
      <x:c r="V818" s="18" t="n">
        <x:f aca="0"/>
        <x:v>1.6172</x:v>
      </x:c>
      <x:c r="W818" s="76" t="n">
        <x:f>'2080回测'!$O$13*G818/$G$4+'2080回测'!$O$14*H818/$H$4+'2080回测'!$O$15*I818/$I$4+'2080回测'!$O$16*J818/$J$4+'2080回测'!$O$17*K818/$K$4</x:f>
        <x:v>1.3619349013758513</x:v>
      </x:c>
    </x:row>
    <x:row r="819" ht="13.800000190734863" hidden="0">
      <x:c r="A819" s="15" t="n">
        <x:v>45063</x:v>
      </x:c>
      <x:c r="B819" s="21" t="n">
        <x:v>72.92817679558</x:v>
      </x:c>
      <x:c r="C819" s="21" t="n">
        <x:v>39.55732122588</x:v>
      </x:c>
      <x:c r="D819" s="21" t="n">
        <x:v>41.384615384615</x:v>
      </x:c>
      <x:c r="E819" s="21" t="n">
        <x:v>126.650390625</x:v>
      </x:c>
      <x:c r="F819" s="17" t="n">
        <x:v>1.70130126007769</x:v>
      </x:c>
      <x:c r="G819" s="18" t="n">
        <x:f aca="0"/>
        <x:v>1.6271</x:v>
      </x:c>
      <x:c r="H819" s="18" t="n">
        <x:f aca="0"/>
        <x:v>2.5214814815</x:v>
      </x:c>
      <x:c r="I819" s="18" t="n">
        <x:f aca="0"/>
        <x:v>2822.67</x:v>
      </x:c>
      <x:c r="J819" s="18" t="n">
        <x:f aca="0"/>
        <x:v>7.4780806951</x:v>
      </x:c>
      <x:c r="K819" s="18" t="n">
        <x:f aca="0"/>
        <x:v>2.3686229508</x:v>
      </x:c>
      <x:c r="L819" s="22" t="n">
        <x:v>0.17742966751918</x:v>
      </x:c>
      <x:c r="M819" s="22" t="n">
        <x:v>0.1164972634871</x:v>
      </x:c>
      <x:c r="N819" s="22" t="n">
        <x:v>0.44045051521687</x:v>
      </x:c>
      <x:c r="O819" s="22" t="n">
        <x:v>0.51846888350356</x:v>
      </x:c>
      <x:c r="P819" s="23" t="n">
        <x:v>0.17051373685049</x:v>
      </x:c>
      <x:c r="Q819" s="23" t="n">
        <x:v>0.17051373685049</x:v>
      </x:c>
      <x:c r="R819" s="22" t="n">
        <x:v>0.29205763236303</x:v>
      </x:c>
      <x:c r="S819" s="22" t="n">
        <x:v>0.29205763236303</x:v>
      </x:c>
      <x:c r="T819" s="20" t="n">
        <x:v>1.2773121186767837</x:v>
      </x:c>
      <x:c r="U819" s="18" t="n">
        <x:f aca="0"/>
        <x:v>1.5958</x:v>
      </x:c>
      <x:c r="V819" s="18" t="n">
        <x:f aca="0"/>
        <x:v>1.6106</x:v>
      </x:c>
      <x:c r="W819" s="76" t="n">
        <x:f>'2080回测'!$O$13*G819/$G$4+'2080回测'!$O$14*H819/$H$4+'2080回测'!$O$15*I819/$I$4+'2080回测'!$O$16*J819/$J$4+'2080回测'!$O$17*K819/$K$4</x:f>
        <x:v>1.3552815299209096</x:v>
      </x:c>
    </x:row>
    <x:row r="820" ht="13.800000190734863" hidden="0">
      <x:c r="A820" s="15" t="n">
        <x:v>45064</x:v>
      </x:c>
      <x:c r="B820" s="21" t="n">
        <x:v>77.409453652548</x:v>
      </x:c>
      <x:c r="C820" s="21" t="n">
        <x:v>43.246311010216</x:v>
      </x:c>
      <x:c r="D820" s="21" t="n">
        <x:v>46.615384615385</x:v>
      </x:c>
      <x:c r="E820" s="21" t="n">
        <x:v>141.142578125</x:v>
      </x:c>
      <x:c r="F820" s="17" t="n">
        <x:v>1.77103431850787</x:v>
      </x:c>
      <x:c r="G820" s="18" t="n">
        <x:f aca="0"/>
        <x:v>1.6427</x:v>
      </x:c>
      <x:c r="H820" s="18" t="n">
        <x:f aca="0"/>
        <x:v>2.5357333333</x:v>
      </x:c>
      <x:c r="I820" s="18" t="n">
        <x:f aca="0"/>
        <x:v>2872.1</x:v>
      </x:c>
      <x:c r="J820" s="18" t="n">
        <x:f aca="0"/>
        <x:v>7.5177522108</x:v>
      </x:c>
      <x:c r="K820" s="18" t="n">
        <x:f aca="0"/>
        <x:v>2.3615554484</x:v>
      </x:c>
      <x:c r="L820" s="22" t="n">
        <x:v>0.17471227621483</x:v>
      </x:c>
      <x:c r="M820" s="22" t="n">
        <x:v>0.11449917470246</x:v>
      </x:c>
      <x:c r="N820" s="22" t="n">
        <x:v>0.44224778336928</x:v>
      </x:c>
      <x:c r="O820" s="22" t="n">
        <x:v>0.51771505158366</x:v>
      </x:c>
      <x:c r="P820" s="23" t="n">
        <x:v>0.17746386630006</x:v>
      </x:c>
      <x:c r="Q820" s="23" t="n">
        <x:v>0.17746386630006</x:v>
      </x:c>
      <x:c r="R820" s="22" t="n">
        <x:v>0.30719746547196</x:v>
      </x:c>
      <x:c r="S820" s="22" t="n">
        <x:v>0.30719746547196</x:v>
      </x:c>
      <x:c r="T820" s="20" t="n">
        <x:v>1.2818285849364361</x:v>
      </x:c>
      <x:c r="U820" s="18" t="n">
        <x:f aca="0"/>
        <x:v>1.5956</x:v>
      </x:c>
      <x:c r="V820" s="18" t="n">
        <x:f aca="0"/>
        <x:v>1.6079</x:v>
      </x:c>
      <x:c r="W820" s="76" t="n">
        <x:f>'2080回测'!$O$13*G820/$G$4+'2080回测'!$O$14*H820/$H$4+'2080回测'!$O$15*I820/$I$4+'2080回测'!$O$16*J820/$J$4+'2080回测'!$O$17*K820/$K$4</x:f>
        <x:v>1.3653889520237548</x:v>
      </x:c>
    </x:row>
    <x:row r="821" ht="13.800000190734863" hidden="0">
      <x:c r="A821" s="15" t="n">
        <x:v>45065</x:v>
      </x:c>
      <x:c r="B821" s="21" t="n">
        <x:v>77.532228360958</x:v>
      </x:c>
      <x:c r="C821" s="21" t="n">
        <x:v>43.019296254257</x:v>
      </x:c>
      <x:c r="D821" s="21" t="n">
        <x:v>42.615384615385</x:v>
      </x:c>
      <x:c r="E821" s="21" t="n">
        <x:v>139.19921875</x:v>
      </x:c>
      <x:c r="F821" s="17" t="n">
        <x:v>1.7559153199515</x:v>
      </x:c>
      <x:c r="G821" s="18" t="n">
        <x:f aca="0"/>
        <x:v>1.6222</x:v>
      </x:c>
      <x:c r="H821" s="18" t="n">
        <x:f aca="0"/>
        <x:v>2.5072296296</x:v>
      </x:c>
      <x:c r="I821" s="18" t="n">
        <x:f aca="0"/>
        <x:v>2841.02</x:v>
      </x:c>
      <x:c r="J821" s="18" t="n">
        <x:f aca="0"/>
        <x:v>7.5177522108</x:v>
      </x:c>
      <x:c r="K821" s="18" t="n">
        <x:f aca="0"/>
        <x:v>2.359536162</x:v>
      </x:c>
      <x:c r="L821" s="22" t="n">
        <x:v>0.17479219948849</x:v>
      </x:c>
      <x:c r="M821" s="22" t="n">
        <x:v>0.1183216054209</x:v>
      </x:c>
      <x:c r="N821" s="22" t="n">
        <x:v>0.44224778336928</x:v>
      </x:c>
      <x:c r="O821" s="22" t="n">
        <x:v>0.51872016088736</x:v>
      </x:c>
      <x:c r="P821" s="23" t="n">
        <x:v>0.18262963413366</x:v>
      </x:c>
      <x:c r="Q821" s="23" t="n">
        <x:v>0.18262963413366</x:v>
      </x:c>
      <x:c r="R821" s="22" t="n">
        <x:v>0.31764383102907</x:v>
      </x:c>
      <x:c r="S821" s="22" t="n">
        <x:v>0.31764383102907</x:v>
      </x:c>
      <x:c r="T821" s="20" t="n">
        <x:v>1.2818362229310614</x:v>
      </x:c>
      <x:c r="U821" s="18" t="n">
        <x:f aca="0"/>
        <x:v>1.5961</x:v>
      </x:c>
      <x:c r="V821" s="18" t="n">
        <x:f aca="0"/>
        <x:v>1.6017</x:v>
      </x:c>
      <x:c r="W821" s="76" t="n">
        <x:f>'2080回测'!$O$13*G821/$G$4+'2080回测'!$O$14*H821/$H$4+'2080回测'!$O$15*I821/$I$4+'2080回测'!$O$16*J821/$J$4+'2080回测'!$O$17*K821/$K$4</x:f>
        <x:v>1.3530146253280568</x:v>
      </x:c>
    </x:row>
    <x:row r="822" ht="13.800000190734863" hidden="0">
      <x:c r="A822" s="15" t="n">
        <x:v>45068</x:v>
      </x:c>
      <x:c r="B822" s="21" t="n">
        <x:v>74.953959484346</x:v>
      </x:c>
      <x:c r="C822" s="21" t="n">
        <x:v>41.203178206583</x:v>
      </x:c>
      <x:c r="D822" s="21" t="n">
        <x:v>41.538461538462</x:v>
      </x:c>
      <x:c r="E822" s="21" t="n">
        <x:v>133.095703125</x:v>
      </x:c>
      <x:c r="F822" s="17" t="n">
        <x:v>1.72697825588598</x:v>
      </x:c>
      <x:c r="G822" s="18" t="n">
        <x:f aca="0"/>
        <x:v>1.6202</x:v>
      </x:c>
      <x:c r="H822" s="18" t="n">
        <x:f aca="0"/>
        <x:v>2.5072296296</x:v>
      </x:c>
      <x:c r="I822" s="18" t="n">
        <x:f aca="0"/>
        <x:v>2843.46</x:v>
      </x:c>
      <x:c r="J822" s="18" t="n">
        <x:f aca="0"/>
        <x:v>7.5441998879</x:v>
      </x:c>
      <x:c r="K822" s="18" t="n">
        <x:f aca="0"/>
        <x:v>2.3787193828</x:v>
      </x:c>
      <x:c r="L822" s="22" t="n">
        <x:v>0.17287404092072</x:v>
      </x:c>
      <x:c r="M822" s="22" t="n">
        <x:v>0.11519416210581</x:v>
      </x:c>
      <x:c r="N822" s="22" t="n">
        <x:v>0.44164869398514</x:v>
      </x:c>
      <x:c r="O822" s="22" t="n">
        <x:v>0.51947399288442</x:v>
      </x:c>
      <x:c r="P822" s="23" t="n">
        <x:v>0.18596699534564</x:v>
      </x:c>
      <x:c r="Q822" s="23" t="n">
        <x:v>0.18596699534564</x:v>
      </x:c>
      <x:c r="R822" s="22" t="n">
        <x:v>0.31678245143056</x:v>
      </x:c>
      <x:c r="S822" s="22" t="n">
        <x:v>0.31678245143056</x:v>
      </x:c>
      <x:c r="T822" s="20" t="n">
        <x:v>1.2849374105198075</x:v>
      </x:c>
      <x:c r="U822" s="18" t="n">
        <x:f aca="0"/>
        <x:v>1.597</x:v>
      </x:c>
      <x:c r="V822" s="18" t="n">
        <x:f aca="0"/>
        <x:v>1.6076</x:v>
      </x:c>
      <x:c r="W822" s="76" t="n">
        <x:f>'2080回测'!$O$13*G822/$G$4+'2080回测'!$O$14*H822/$H$4+'2080回测'!$O$15*I822/$I$4+'2080回测'!$O$16*J822/$J$4+'2080回测'!$O$17*K822/$K$4</x:f>
        <x:v>1.3545171897679287</x:v>
      </x:c>
    </x:row>
    <x:row r="823" ht="13.800000190734863" hidden="0">
      <x:c r="A823" s="15" t="n">
        <x:v>45069</x:v>
      </x:c>
      <x:c r="B823" s="21" t="n">
        <x:v>72.498465316145</x:v>
      </x:c>
      <x:c r="C823" s="21" t="n">
        <x:v>38.762769580023</x:v>
      </x:c>
      <x:c r="D823" s="21" t="n">
        <x:v>37.153846153846</x:v>
      </x:c>
      <x:c r="E823" s="21" t="n">
        <x:v>128.603515625</x:v>
      </x:c>
      <x:c r="F823" s="17" t="n">
        <x:v>1.69254649168754</x:v>
      </x:c>
      <x:c r="G823" s="18" t="n">
        <x:f aca="0"/>
        <x:v>1.5979</x:v>
      </x:c>
      <x:c r="H823" s="18" t="n">
        <x:f aca="0"/>
        <x:v>2.4776296296</x:v>
      </x:c>
      <x:c r="I823" s="18" t="n">
        <x:f aca="0"/>
        <x:v>2796.96</x:v>
      </x:c>
      <x:c r="J823" s="18" t="n">
        <x:f aca="0"/>
        <x:v>7.5045283722</x:v>
      </x:c>
      <x:c r="K823" s="18" t="n">
        <x:f aca="0"/>
        <x:v>2.3666036644</x:v>
      </x:c>
      <x:c r="L823" s="22" t="n">
        <x:v>0.17766943734015</x:v>
      </x:c>
      <x:c r="M823" s="22" t="n">
        <x:v>0.1228390235427</x:v>
      </x:c>
      <x:c r="N823" s="22" t="n">
        <x:v>0.44104960460101</x:v>
      </x:c>
      <x:c r="O823" s="22" t="n">
        <x:v>0.52424826201908</x:v>
      </x:c>
      <x:c r="P823" s="23" t="n">
        <x:v>0.18482940553792</x:v>
      </x:c>
      <x:c r="Q823" s="23" t="n">
        <x:v>0.18482940553792</x:v>
      </x:c>
      <x:c r="R823" s="22" t="n">
        <x:v>0.32201707278984</x:v>
      </x:c>
      <x:c r="S823" s="22" t="n">
        <x:v>0.32201707278984</x:v>
      </x:c>
      <x:c r="T823" s="20" t="n">
        <x:v>1.2712335292727976</x:v>
      </x:c>
      <x:c r="U823" s="18" t="n">
        <x:f aca="0"/>
        <x:v>1.598</x:v>
      </x:c>
      <x:c r="V823" s="18" t="n">
        <x:f aca="0"/>
        <x:v>1.5994</x:v>
      </x:c>
      <x:c r="W823" s="76" t="n">
        <x:f>'2080回测'!$O$13*G823/$G$4+'2080回测'!$O$14*H823/$H$4+'2080回测'!$O$15*I823/$I$4+'2080回测'!$O$16*J823/$J$4+'2080回测'!$O$17*K823/$K$4</x:f>
        <x:v>1.3389446290954423</x:v>
      </x:c>
    </x:row>
    <x:row r="824" ht="13.800000190734863" hidden="0">
      <x:c r="A824" s="15" t="n">
        <x:v>45070</x:v>
      </x:c>
      <x:c r="B824" s="21" t="n">
        <x:v>71.516267648864</x:v>
      </x:c>
      <x:c r="C824" s="21" t="n">
        <x:v>39.330306469921</x:v>
      </x:c>
      <x:c r="D824" s="21" t="n">
        <x:v>37.846153846154</x:v>
      </x:c>
      <x:c r="E824" s="21" t="n">
        <x:v>129.62890625</x:v>
      </x:c>
      <x:c r="F824" s="17" t="n">
        <x:v>1.69580408553735</x:v>
      </x:c>
      <x:c r="G824" s="18" t="n">
        <x:f aca="0"/>
        <x:v>1.5774</x:v>
      </x:c>
      <x:c r="H824" s="18" t="n">
        <x:f aca="0"/>
        <x:v>2.4436444444</x:v>
      </x:c>
      <x:c r="I824" s="18" t="n">
        <x:f aca="0"/>
        <x:v>2742.24</x:v>
      </x:c>
      <x:c r="J824" s="18" t="n">
        <x:f aca="0"/>
        <x:v>7.4714687759</x:v>
      </x:c>
      <x:c r="K824" s="18" t="n">
        <x:f aca="0"/>
        <x:v>2.3423722276</x:v>
      </x:c>
      <x:c r="L824" s="22" t="n">
        <x:v>0.16160485933504</x:v>
      </x:c>
      <x:c r="M824" s="22" t="n">
        <x:v>0.10963426287899</x:v>
      </x:c>
      <x:c r="N824" s="22" t="n">
        <x:v>0.42858854541098</x:v>
      </x:c>
      <x:c r="O824" s="22" t="n">
        <x:v>0.51000921356297</x:v>
      </x:c>
      <x:c r="P824" s="23" t="n">
        <x:v>0.17269886849961</x:v>
      </x:c>
      <x:c r="Q824" s="23" t="n">
        <x:v>0.17269886849961</x:v>
      </x:c>
      <x:c r="R824" s="22" t="n">
        <x:v>0.30731680799759</x:v>
      </x:c>
      <x:c r="S824" s="22" t="n">
        <x:v>0.30731680799759</x:v>
      </x:c>
      <x:c r="T824" s="20" t="n">
        <x:v>1.2663391954635141</x:v>
      </x:c>
      <x:c r="U824" s="18" t="n">
        <x:f aca="0"/>
        <x:v>1.5983</x:v>
      </x:c>
      <x:c r="V824" s="18" t="n">
        <x:f aca="0"/>
        <x:v>1.6094</x:v>
      </x:c>
      <x:c r="W824" s="76" t="n">
        <x:f>'2080回测'!$O$13*G824/$G$4+'2080回测'!$O$14*H824/$H$4+'2080回测'!$O$15*I824/$I$4+'2080回测'!$O$16*J824/$J$4+'2080回测'!$O$17*K824/$K$4</x:f>
        <x:v>1.3219109392574542</x:v>
      </x:c>
    </x:row>
    <x:row r="825" ht="13.800000190734863" hidden="0">
      <x:c r="A825" s="15" t="n">
        <x:v>45071</x:v>
      </x:c>
      <x:c r="B825" s="21" t="n">
        <x:v>70.104358502149</x:v>
      </x:c>
      <x:c r="C825" s="21" t="n">
        <x:v>38.989784335982</x:v>
      </x:c>
      <x:c r="D825" s="21" t="n">
        <x:v>34.538461538462</x:v>
      </x:c>
      <x:c r="E825" s="21" t="n">
        <x:v>136.708984375</x:v>
      </x:c>
      <x:c r="F825" s="17" t="n">
        <x:v>1.70085397187898</x:v>
      </x:c>
      <x:c r="G825" s="18" t="n">
        <x:f aca="0"/>
        <x:v>1.5693</x:v>
      </x:c>
      <x:c r="H825" s="18" t="n">
        <x:f aca="0"/>
        <x:v>2.4337777778</x:v>
      </x:c>
      <x:c r="I825" s="18" t="n">
        <x:f aca="0"/>
        <x:v>2701.19</x:v>
      </x:c>
      <x:c r="J825" s="18" t="n">
        <x:f aca="0"/>
        <x:v>7.4780806951</x:v>
      </x:c>
      <x:c r="K825" s="18" t="n">
        <x:f aca="0"/>
        <x:v>2.3332854388</x:v>
      </x:c>
      <x:c r="L825" s="22" t="n">
        <x:v>0.14873721227621</x:v>
      </x:c>
      <x:c r="M825" s="22" t="n">
        <x:v>0.098340717574494</x:v>
      </x:c>
      <x:c r="N825" s="22" t="n">
        <x:v>0.42115983704769</x:v>
      </x:c>
      <x:c r="O825" s="22" t="n">
        <x:v>0.5013820253408</x:v>
      </x:c>
      <x:c r="P825" s="23" t="n">
        <x:v>0.16995564782892</x:v>
      </x:c>
      <x:c r="Q825" s="23" t="n">
        <x:v>0.16995564782892</x:v>
      </x:c>
      <x:c r="R825" s="22" t="n">
        <x:v>0.31059123790554</x:v>
      </x:c>
      <x:c r="S825" s="22" t="n">
        <x:v>0.31059123790554</x:v>
      </x:c>
      <x:c r="T825" s="20" t="n">
        <x:v>1.265032383211315</x:v>
      </x:c>
      <x:c r="U825" s="18" t="n">
        <x:f aca="0"/>
        <x:v>1.5982</x:v>
      </x:c>
      <x:c r="V825" s="18" t="n">
        <x:f aca="0"/>
        <x:v>1.6047</x:v>
      </x:c>
      <x:c r="W825" s="76" t="n">
        <x:f>'2080回测'!$O$13*G825/$G$4+'2080回测'!$O$14*H825/$H$4+'2080回测'!$O$15*I825/$I$4+'2080回测'!$O$16*J825/$J$4+'2080回测'!$O$17*K825/$K$4</x:f>
        <x:v>1.3149197646083506</x:v>
      </x:c>
    </x:row>
    <x:row r="826" ht="13.800000190734863" hidden="0">
      <x:c r="A826" s="15" t="n">
        <x:v>45072</x:v>
      </x:c>
      <x:c r="B826" s="21" t="n">
        <x:v>73.357888275015</x:v>
      </x:c>
      <x:c r="C826" s="21" t="n">
        <x:v>42.05448354143</x:v>
      </x:c>
      <x:c r="D826" s="21" t="n">
        <x:v>41.692307692308</x:v>
      </x:c>
      <x:c r="E826" s="21" t="n">
        <x:v>141.904296875</x:v>
      </x:c>
      <x:c r="F826" s="17" t="n">
        <x:v>1.74752244095938</x:v>
      </x:c>
      <x:c r="G826" s="18" t="n">
        <x:f aca="0"/>
        <x:v>1.5902</x:v>
      </x:c>
      <x:c r="H826" s="18" t="n">
        <x:f aca="0"/>
        <x:v>2.4535111111</x:v>
      </x:c>
      <x:c r="I826" s="18" t="n">
        <x:f aca="0"/>
        <x:v>2701.19</x:v>
      </x:c>
      <x:c r="J826" s="18" t="n">
        <x:f aca="0"/>
        <x:v>7.5111402915</x:v>
      </x:c>
      <x:c r="K826" s="18" t="n">
        <x:f aca="0"/>
        <x:v>2.3332854388</x:v>
      </x:c>
      <x:c r="L826" s="22" t="n">
        <x:v>0.14681905370844</x:v>
      </x:c>
      <x:c r="M826" s="22" t="n">
        <x:v>0.09877508470159</x:v>
      </x:c>
      <x:c r="N826" s="22" t="n">
        <x:v>0.42008147615624</x:v>
      </x:c>
      <x:c r="O826" s="22" t="n">
        <x:v>0.49836669742973</x:v>
      </x:c>
      <x:c r="P826" s="23" t="n">
        <x:v>0.16776748045144</x:v>
      </x:c>
      <x:c r="Q826" s="23" t="n">
        <x:v>0.16776748045144</x:v>
      </x:c>
      <x:c r="R826" s="22" t="n">
        <x:v>0.31034089639582</x:v>
      </x:c>
      <x:c r="S826" s="22" t="n">
        <x:v>0.31034089639582</x:v>
      </x:c>
      <x:c r="T826" s="20" t="n">
        <x:v>1.27333716769312</x:v>
      </x:c>
      <x:c r="U826" s="18" t="n">
        <x:f aca="0"/>
        <x:v>1.5979</x:v>
      </x:c>
      <x:c r="V826" s="18" t="n">
        <x:f aca="0"/>
        <x:v>1.5963</x:v>
      </x:c>
      <x:c r="W826" s="76" t="n">
        <x:f>'2080回测'!$O$13*G826/$G$4+'2080回测'!$O$14*H826/$H$4+'2080回测'!$O$15*I826/$I$4+'2080回测'!$O$16*J826/$J$4+'2080回测'!$O$17*K826/$K$4</x:f>
        <x:v>1.3245104769486773</x:v>
      </x:c>
    </x:row>
    <x:row r="827" ht="13.800000190734863" hidden="0">
      <x:c r="A827" s="15" t="n">
        <x:v>45075</x:v>
      </x:c>
      <x:c r="B827" s="21" t="n">
        <x:v>74.831184775936</x:v>
      </x:c>
      <x:c r="C827" s="21" t="n">
        <x:v>42.792281498297</x:v>
      </x:c>
      <x:c r="D827" s="21" t="n">
        <x:v>43.153846153846</x:v>
      </x:c>
      <x:c r="E827" s="21" t="n">
        <x:v>143.408203125</x:v>
      </x:c>
      <x:c r="F827" s="17" t="n">
        <x:v>1.7604637888827</x:v>
      </x:c>
      <x:c r="G827" s="18" t="n">
        <x:f aca="0"/>
        <x:v>1.5981</x:v>
      </x:c>
      <x:c r="H827" s="18" t="n">
        <x:f aca="0"/>
        <x:v>2.4721481481</x:v>
      </x:c>
      <x:c r="I827" s="18" t="n">
        <x:f aca="0"/>
        <x:v>2689.39</x:v>
      </x:c>
      <x:c r="J827" s="18" t="n">
        <x:f aca="0"/>
        <x:v>7.5111402915</x:v>
      </x:c>
      <x:c r="K827" s="18" t="n">
        <x:f aca="0"/>
        <x:v>2.3302565092</x:v>
      </x:c>
      <x:c r="L827" s="22" t="n">
        <x:v>0.14833759590793</x:v>
      </x:c>
      <x:c r="M827" s="22" t="n">
        <x:v>0.10277126227087</x:v>
      </x:c>
      <x:c r="N827" s="22" t="n">
        <x:v>0.43350107836089</x:v>
      </x:c>
      <x:c r="O827" s="22" t="n">
        <x:v>0.50950665887255</x:v>
      </x:c>
      <x:c r="P827" s="23" t="n">
        <x:v>0.17592410535379</x:v>
      </x:c>
      <x:c r="Q827" s="23" t="n">
        <x:v>0.17592410535379</x:v>
      </x:c>
      <x:c r="R827" s="22" t="n">
        <x:v>0.32036626771257</x:v>
      </x:c>
      <x:c r="S827" s="22" t="n">
        <x:v>0.32036626771257</x:v>
      </x:c>
      <x:c r="T827" s="20" t="n">
        <x:v>1.2703420761050013</x:v>
      </x:c>
      <x:c r="U827" s="18" t="n">
        <x:f aca="0"/>
        <x:v>1.5984</x:v>
      </x:c>
      <x:c r="V827" s="18" t="n">
        <x:f aca="0"/>
        <x:v>1.5938</x:v>
      </x:c>
      <x:c r="W827" s="76" t="n">
        <x:f>'2080回测'!$O$13*G827/$G$4+'2080回测'!$O$14*H827/$H$4+'2080回测'!$O$15*I827/$I$4+'2080回测'!$O$16*J827/$J$4+'2080回测'!$O$17*K827/$K$4</x:f>
        <x:v>1.3286840349336617</x:v>
      </x:c>
    </x:row>
    <x:row r="828" ht="13.800000190734863" hidden="0">
      <x:c r="A828" s="15" t="n">
        <x:v>45076</x:v>
      </x:c>
      <x:c r="B828" s="21" t="n">
        <x:v>78.514426028238</x:v>
      </x:c>
      <x:c r="C828" s="21" t="n">
        <x:v>46.765039727582</x:v>
      </x:c>
      <x:c r="D828" s="21" t="n">
        <x:v>50.692307692308</x:v>
      </x:c>
      <x:c r="E828" s="21" t="n">
        <x:v>152.001953125</x:v>
      </x:c>
      <x:c r="F828" s="17" t="n">
        <x:v>1.81993431643282</x:v>
      </x:c>
      <x:c r="G828" s="18" t="n">
        <x:f aca="0"/>
        <x:v>1.604</x:v>
      </x:c>
      <x:c r="H828" s="18" t="n">
        <x:f aca="0"/>
        <x:v>2.4710518519</x:v>
      </x:c>
      <x:c r="I828" s="18" t="n">
        <x:f aca="0"/>
        <x:v>2692.87</x:v>
      </x:c>
      <x:c r="J828" s="18" t="n">
        <x:f aca="0"/>
        <x:v>7.5177522108</x:v>
      </x:c>
      <x:c r="K828" s="18" t="n">
        <x:f aca="0"/>
        <x:v>2.3302565092</x:v>
      </x:c>
      <x:c r="L828" s="22" t="n">
        <x:v>0.1463395140665</x:v>
      </x:c>
      <x:c r="M828" s="22" t="n">
        <x:v>0.095473894535661</x:v>
      </x:c>
      <x:c r="N828" s="22" t="n">
        <x:v>0.43110472082435</x:v>
      </x:c>
      <x:c r="O828" s="22" t="n">
        <x:v>0.51051176817624</x:v>
      </x:c>
      <x:c r="P828" s="23" t="n">
        <x:v>0.17371616083469</x:v>
      </x:c>
      <x:c r="Q828" s="23" t="n">
        <x:v>0.17371616083469</x:v>
      </x:c>
      <x:c r="R828" s="22" t="n">
        <x:v>0.31593719478394</x:v>
      </x:c>
      <x:c r="S828" s="22" t="n">
        <x:v>0.31593719478394</x:v>
      </x:c>
      <x:c r="T828" s="20" t="n">
        <x:v>1.276183459484924</x:v>
      </x:c>
      <x:c r="U828" s="18" t="n">
        <x:f aca="0"/>
        <x:v>1.5988</x:v>
      </x:c>
      <x:c r="V828" s="18" t="n">
        <x:f aca="0"/>
        <x:v>1.5912</x:v>
      </x:c>
      <x:c r="W828" s="76" t="n">
        <x:f>'2080回测'!$O$13*G828/$G$4+'2080回测'!$O$14*H828/$H$4+'2080回测'!$O$15*I828/$I$4+'2080回测'!$O$16*J828/$J$4+'2080回测'!$O$17*K828/$K$4</x:f>
        <x:v>1.3304975968861643</x:v>
      </x:c>
    </x:row>
    <x:row r="829" ht="13.800000190734863" hidden="0">
      <x:c r="A829" s="15" t="n">
        <x:v>45077</x:v>
      </x:c>
      <x:c r="B829" s="21" t="n">
        <x:v>78.759975445058</x:v>
      </x:c>
      <x:c r="C829" s="21" t="n">
        <x:v>48.013620885358</x:v>
      </x:c>
      <x:c r="D829" s="21" t="n">
        <x:v>52.384615384615</x:v>
      </x:c>
      <x:c r="E829" s="21" t="n">
        <x:v>155.966796875</x:v>
      </x:c>
      <x:c r="F829" s="17" t="n">
        <x:v>1.83781252147508</x:v>
      </x:c>
      <x:c r="G829" s="18" t="n">
        <x:f aca="0"/>
        <x:v>1.5933</x:v>
      </x:c>
      <x:c r="H829" s="18" t="n">
        <x:f aca="0"/>
        <x:v>2.4535111111</x:v>
      </x:c>
      <x:c r="I829" s="18" t="n">
        <x:f aca="0"/>
        <x:v>2634.22</x:v>
      </x:c>
      <x:c r="J829" s="18" t="n">
        <x:f aca="0"/>
        <x:v>7.4846926144</x:v>
      </x:c>
      <x:c r="K829" s="18" t="n">
        <x:f aca="0"/>
        <x:v>2.3070347155</x:v>
      </x:c>
      <x:c r="L829" s="22" t="n">
        <x:v>0.14761828644501</x:v>
      </x:c>
      <x:c r="M829" s="22" t="n">
        <x:v>0.097645730171141</x:v>
      </x:c>
      <x:c r="N829" s="22" t="n">
        <x:v>0.44009106158639</x:v>
      </x:c>
      <x:c r="O829" s="22" t="n">
        <x:v>0.51486724187701</x:v>
      </x:c>
      <x:c r="P829" s="23" t="n">
        <x:v>0.17916825713086</x:v>
      </x:c>
      <x:c r="Q829" s="23" t="n">
        <x:v>0.17916825713086</x:v>
      </x:c>
      <x:c r="R829" s="22" t="n">
        <x:v>0.32545442076906</x:v>
      </x:c>
      <x:c r="S829" s="22" t="n">
        <x:v>0.32545442076906</x:v>
      </x:c>
      <x:c r="T829" s="20" t="n">
        <x:v>1.2731691233435716</x:v>
      </x:c>
      <x:c r="U829" s="18" t="n">
        <x:f aca="0"/>
        <x:v>1.5992</x:v>
      </x:c>
      <x:c r="V829" s="18" t="n">
        <x:f aca="0"/>
        <x:v>1.6116</x:v>
      </x:c>
      <x:c r="W829" s="76" t="n">
        <x:f>'2080回测'!$O$13*G829/$G$4+'2080回测'!$O$14*H829/$H$4+'2080回测'!$O$15*I829/$I$4+'2080回测'!$O$16*J829/$J$4+'2080回测'!$O$17*K829/$K$4</x:f>
        <x:v>1.3186092725058882</x:v>
      </x:c>
    </x:row>
    <x:row r="830" ht="13.800000190734863" hidden="0">
      <x:c r="A830" s="15" t="n">
        <x:v>45078</x:v>
      </x:c>
      <x:c r="B830" s="21" t="n">
        <x:v>80.847145488029</x:v>
      </x:c>
      <x:c r="C830" s="21" t="n">
        <x:v>48.240635641317</x:v>
      </x:c>
      <x:c r="D830" s="21" t="n">
        <x:v>58.076923076923</x:v>
      </x:c>
      <x:c r="E830" s="21" t="n">
        <x:v>156.201171875</x:v>
      </x:c>
      <x:c r="F830" s="17" t="n">
        <x:v>1.85841469020317</x:v>
      </x:c>
      <x:c r="G830" s="18" t="n">
        <x:f aca="0"/>
        <x:v>1.6001</x:v>
      </x:c>
      <x:c r="H830" s="18" t="n">
        <x:f aca="0"/>
        <x:v>2.4447407407</x:v>
      </x:c>
      <x:c r="I830" s="18" t="n">
        <x:f aca="0"/>
        <x:v>2631.32</x:v>
      </x:c>
      <x:c r="J830" s="18" t="n">
        <x:f aca="0"/>
        <x:v>7.4913045337</x:v>
      </x:c>
      <x:c r="K830" s="18" t="n">
        <x:f aca="0"/>
        <x:v>2.3009768563</x:v>
      </x:c>
      <x:c r="L830" s="22" t="n">
        <x:v>0.13746803069054</x:v>
      </x:c>
      <x:c r="M830" s="22" t="n">
        <x:v>0.091217096690122</x:v>
      </x:c>
      <x:c r="N830" s="22" t="n">
        <x:v>0.44152887610832</x:v>
      </x:c>
      <x:c r="O830" s="22" t="n">
        <x:v>0.51210319127257</x:v>
      </x:c>
      <x:c r="P830" s="24" t="n">
        <x:v>0.17866172160287</x:v>
      </x:c>
      <x:c r="Q830" s="24" t="n">
        <x:v>0.17866172160287</x:v>
      </x:c>
      <x:c r="R830" s="22" t="n">
        <x:v>0.32285617439064</x:v>
      </x:c>
      <x:c r="S830" s="22" t="n">
        <x:v>0.32285617439064</x:v>
      </x:c>
      <x:c r="T830" s="20" t="n">
        <x:v>1.2754481766009285</x:v>
      </x:c>
      <x:c r="U830" s="18" t="n">
        <x:f aca="0"/>
        <x:v>1.5999</x:v>
      </x:c>
      <x:c r="V830" s="18" t="n">
        <x:f aca="0"/>
        <x:v>1.6108</x:v>
      </x:c>
      <x:c r="W830" s="76" t="n">
        <x:f>'2080回测'!$O$13*G830/$G$4+'2080回测'!$O$14*H830/$H$4+'2080回测'!$O$15*I830/$I$4+'2080回测'!$O$16*J830/$J$4+'2080回测'!$O$17*K830/$K$4</x:f>
        <x:v>1.3186013947303494</x:v>
      </x:c>
    </x:row>
    <x:row r="831" ht="13.800000190734863" hidden="0">
      <x:c r="A831" s="15" t="n">
        <x:v>45079</x:v>
      </x:c>
      <x:c r="B831" s="21" t="n">
        <x:v>80.478821362799</x:v>
      </x:c>
      <x:c r="C831" s="21" t="n">
        <x:v>47.44608399546</x:v>
      </x:c>
      <x:c r="D831" s="21" t="n">
        <x:v>56.076923076923</x:v>
      </x:c>
      <x:c r="E831" s="21" t="n">
        <x:v>152.333984375</x:v>
      </x:c>
      <x:c r="F831" s="17" t="n">
        <x:v>1.84083953202546</x:v>
      </x:c>
      <x:c r="G831" s="18" t="n">
        <x:f aca="0"/>
        <x:v>1.6017</x:v>
      </x:c>
      <x:c r="H831" s="18" t="n">
        <x:f aca="0"/>
        <x:v>2.4589925926</x:v>
      </x:c>
      <x:c r="I831" s="18" t="n">
        <x:f aca="0"/>
        <x:v>2693.73</x:v>
      </x:c>
      <x:c r="J831" s="18" t="n">
        <x:f aca="0"/>
        <x:v>7.5441998879</x:v>
      </x:c>
      <x:c r="K831" s="18" t="n">
        <x:f aca="0"/>
        <x:v>2.3413625844</x:v>
      </x:c>
      <x:c r="L831" s="22" t="n">
        <x:v>0.13954603580563</x:v>
      </x:c>
      <x:c r="M831" s="22" t="n">
        <x:v>0.0956476413865</x:v>
      </x:c>
      <x:c r="N831" s="22" t="n">
        <x:v>0.43913251857177</x:v>
      </x:c>
      <x:c r="O831" s="22" t="n">
        <x:v>0.50967417715413</x:v>
      </x:c>
      <x:c r="P831" s="25" t="n">
        <x:v>0.17866172160287</x:v>
      </x:c>
      <x:c r="Q831" s="25" t="n">
        <x:v>0.184176769837407</x:v>
      </x:c>
      <x:c r="R831" s="22" t="n">
        <x:v>0.32837327422456</x:v>
      </x:c>
      <x:c r="S831" s="22" t="n">
        <x:v>0.32837327422456</x:v>
      </x:c>
      <x:c r="T831" s="20" t="n">
        <x:v>1.2841955980855158</x:v>
      </x:c>
      <x:c r="U831" s="18" t="n">
        <x:f aca="0"/>
        <x:v>1.5996</x:v>
      </x:c>
      <x:c r="V831" s="18" t="n">
        <x:f aca="0"/>
        <x:v>1.6173</x:v>
      </x:c>
      <x:c r="W831" s="76" t="n">
        <x:f>'2080回测'!$O$13*G831/$G$4+'2080回测'!$O$14*H831/$H$4+'2080回测'!$O$15*I831/$I$4+'2080回测'!$O$16*J831/$J$4+'2080回测'!$O$17*K831/$K$4</x:f>
        <x:v>1.3293170579905915</x:v>
      </x:c>
    </x:row>
    <x:row r="832" ht="13.800000190734863" hidden="0">
      <x:c r="A832" s="15" t="n">
        <x:v>45082</x:v>
      </x:c>
      <x:c r="B832" s="21" t="n">
        <x:v>81.95211786372</x:v>
      </x:c>
      <x:c r="C832" s="21" t="n">
        <x:v>48.808172531215</x:v>
      </x:c>
      <x:c r="D832" s="21" t="n">
        <x:v>57.615384615385</x:v>
      </x:c>
      <x:c r="E832" s="21" t="n">
        <x:v>154.130859375</x:v>
      </x:c>
      <x:c r="F832" s="17" t="n">
        <x:v>1.8562663359633</x:v>
      </x:c>
      <x:c r="G832" s="18" t="n">
        <x:f aca="0"/>
        <x:v>1.618</x:v>
      </x:c>
      <x:c r="H832" s="18" t="n">
        <x:f aca="0"/>
        <x:v>2.4710518519</x:v>
      </x:c>
      <x:c r="I832" s="18" t="n">
        <x:f aca="0"/>
        <x:v>2700.91</x:v>
      </x:c>
      <x:c r="J832" s="18" t="n">
        <x:f aca="0"/>
        <x:v>7.5441998879</x:v>
      </x:c>
      <x:c r="K832" s="18" t="n">
        <x:f aca="0"/>
        <x:v>2.3383336548</x:v>
      </x:c>
      <x:c r="L832" s="22" t="n">
        <x:v>0.15329283887468</x:v>
      </x:c>
      <x:c r="M832" s="22" t="n">
        <x:v>0.11050299713318</x:v>
      </x:c>
      <x:c r="N832" s="22" t="n">
        <x:v>0.44739995207285</x:v>
      </x:c>
      <x:c r="O832" s="22" t="n">
        <x:v>0.51805008799251</x:v>
      </x:c>
      <x:c r="P832" s="25" t="n">
        <x:v>0.178897453947191</x:v>
      </x:c>
      <x:c r="Q832" s="25" t="n">
        <x:v>0.193528373365535</x:v>
      </x:c>
      <x:c r="R832" s="22" t="n">
        <x:v>0.33594654064909</x:v>
      </x:c>
      <x:c r="S832" s="22" t="n">
        <x:v>0.33594654064909</x:v>
      </x:c>
      <x:c r="T832" s="20" t="n">
        <x:v>1.2846936187860996</x:v>
      </x:c>
      <x:c r="U832" s="18" t="n">
        <x:f aca="0"/>
        <x:v>1.6002</x:v>
      </x:c>
      <x:c r="V832" s="18" t="n">
        <x:f aca="0"/>
        <x:v>1.6001</x:v>
      </x:c>
      <x:c r="W832" s="76" t="n">
        <x:f>'2080回测'!$O$13*G832/$G$4+'2080回测'!$O$14*H832/$H$4+'2080回测'!$O$15*I832/$I$4+'2080回测'!$O$16*J832/$J$4+'2080回测'!$O$17*K832/$K$4</x:f>
        <x:v>1.335992678374756</x:v>
      </x:c>
    </x:row>
    <x:row r="833" ht="13.800000190734863" hidden="0">
      <x:c r="A833" s="15" t="n">
        <x:v>45083</x:v>
      </x:c>
      <x:c r="B833" s="21" t="n">
        <x:v>78.882750153468</x:v>
      </x:c>
      <x:c r="C833" s="21" t="n">
        <x:v>45.573212258797</x:v>
      </x:c>
      <x:c r="D833" s="21" t="n">
        <x:v>54.384615384615</x:v>
      </x:c>
      <x:c r="E833" s="21" t="n">
        <x:v>146.298828125</x:v>
      </x:c>
      <x:c r="F833" s="17" t="n">
        <x:v>1.8128485148047</x:v>
      </x:c>
      <x:c r="G833" s="18" t="n">
        <x:f aca="0"/>
        <x:v>1.6072</x:v>
      </x:c>
      <x:c r="H833" s="18" t="n">
        <x:f aca="0"/>
        <x:v>2.4546074074</x:v>
      </x:c>
      <x:c r="I833" s="18" t="n">
        <x:f aca="0"/>
        <x:v>2709.28</x:v>
      </x:c>
      <x:c r="J833" s="18" t="n">
        <x:f aca="0"/>
        <x:v>7.4780806951</x:v>
      </x:c>
      <x:c r="K833" s="18" t="n">
        <x:f aca="0"/>
        <x:v>2.3252082932</x:v>
      </x:c>
      <x:c r="L833" s="22" t="n">
        <x:v>0.14785805626598</x:v>
      </x:c>
      <x:c r="M833" s="22" t="n">
        <x:v>0.10685431326557</x:v>
      </x:c>
      <x:c r="N833" s="22" t="n">
        <x:v>0.44200814761562</x:v>
      </x:c>
      <x:c r="O833" s="22" t="n">
        <x:v>0.51930647460283</x:v>
      </x:c>
      <x:c r="P833" s="25" t="n">
        <x:v>0.178897453947191</x:v>
      </x:c>
      <x:c r="Q833" s="25" t="n">
        <x:v>0.192809019247986</x:v>
      </x:c>
      <x:c r="R833" s="22" t="n">
        <x:v>0.34490774267181</x:v>
      </x:c>
      <x:c r="S833" s="22" t="n">
        <x:v>0.34490774267181</x:v>
      </x:c>
      <x:c r="T833" s="20" t="n">
        <x:v>1.2650585065436362</x:v>
      </x:c>
      <x:c r="U833" s="18" t="n">
        <x:f aca="0"/>
        <x:v>1.6008</x:v>
      </x:c>
      <x:c r="V833" s="18" t="n">
        <x:f aca="0"/>
        <x:v>1.6092</x:v>
      </x:c>
      <x:c r="W833" s="76" t="n">
        <x:f>'2080回测'!$O$13*G833/$G$4+'2080回测'!$O$14*H833/$H$4+'2080回测'!$O$15*I833/$I$4+'2080回测'!$O$16*J833/$J$4+'2080回测'!$O$17*K833/$K$4</x:f>
        <x:v>1.328656334846222</x:v>
      </x:c>
    </x:row>
    <x:row r="834" ht="13.800000190734863" hidden="0">
      <x:c r="A834" s="15" t="n">
        <x:v>45084</x:v>
      </x:c>
      <x:c r="B834" s="21" t="n">
        <x:v>78.698588090853</x:v>
      </x:c>
      <x:c r="C834" s="21" t="n">
        <x:v>45.743473325766</x:v>
      </x:c>
      <x:c r="D834" s="21" t="n">
        <x:v>58.769230769231</x:v>
      </x:c>
      <x:c r="E834" s="21" t="n">
        <x:v>146.962890625</x:v>
      </x:c>
      <x:c r="F834" s="17" t="n">
        <x:v>1.82543545702713</x:v>
      </x:c>
      <x:c r="G834" s="18" t="n">
        <x:f aca="0"/>
        <x:v>1.6211</x:v>
      </x:c>
      <x:c r="H834" s="18" t="n">
        <x:f aca="0"/>
        <x:v>2.4721481481</x:v>
      </x:c>
      <x:c r="I834" s="18" t="n">
        <x:f aca="0"/>
        <x:v>2713</x:v>
      </x:c>
      <x:c r="J834" s="18" t="n">
        <x:f aca="0"/>
        <x:v>7.4780806951</x:v>
      </x:c>
      <x:c r="K834" s="18" t="n">
        <x:f aca="0"/>
        <x:v>2.3191504339</x:v>
      </x:c>
      <x:c r="L834" s="22" t="n">
        <x:v>0.13650895140665</x:v>
      </x:c>
      <x:c r="M834" s="22" t="n">
        <x:v>0.097037616193206</x:v>
      </x:c>
      <x:c r="N834" s="22" t="n">
        <x:v>0.41361131080757</x:v>
      </x:c>
      <x:c r="O834" s="22" t="n">
        <x:v>0.49535136951865</x:v>
      </x:c>
      <x:c r="P834" s="25" t="n">
        <x:v>0.17877958777503</x:v>
      </x:c>
      <x:c r="Q834" s="25" t="n">
        <x:v>0.166792378663323</x:v>
      </x:c>
      <x:c r="R834" s="22" t="n">
        <x:v>0.31619341899233</x:v>
      </x:c>
      <x:c r="S834" s="22" t="n">
        <x:v>0.31619341899233</x:v>
      </x:c>
      <x:c r="T834" s="20" t="n">
        <x:v>1.267873374937171</x:v>
      </x:c>
      <x:c r="U834" s="18" t="n">
        <x:f aca="0"/>
        <x:v>1.6014</x:v>
      </x:c>
      <x:c r="V834" s="18" t="n">
        <x:f aca="0"/>
        <x:v>1.6105</x:v>
      </x:c>
      <x:c r="W834" s="76" t="n">
        <x:f>'2080回测'!$O$13*G834/$G$4+'2080回测'!$O$14*H834/$H$4+'2080回测'!$O$15*I834/$I$4+'2080回测'!$O$16*J834/$J$4+'2080回测'!$O$17*K834/$K$4</x:f>
        <x:v>1.3351062062661885</x:v>
      </x:c>
    </x:row>
    <x:row r="835" ht="13.800000190734863" hidden="0">
      <x:c r="A835" s="15" t="n">
        <x:v>45085</x:v>
      </x:c>
      <x:c r="B835" s="21" t="n">
        <x:v>76.856967464702</x:v>
      </x:c>
      <x:c r="C835" s="21" t="n">
        <x:v>43.643586833144</x:v>
      </x:c>
      <x:c r="D835" s="21" t="n">
        <x:v>53.461538461538</x:v>
      </x:c>
      <x:c r="E835" s="21" t="n">
        <x:v>142.98828125</x:v>
      </x:c>
      <x:c r="F835" s="17" t="n">
        <x:v>1.79237593502346</x:v>
      </x:c>
      <x:c r="G835" s="18" t="n">
        <x:f aca="0"/>
        <x:v>1.6321</x:v>
      </x:c>
      <x:c r="H835" s="18" t="n">
        <x:f aca="0"/>
        <x:v>2.4962666667</x:v>
      </x:c>
      <x:c r="I835" s="18" t="n">
        <x:f aca="0"/>
        <x:v>2741.23</x:v>
      </x:c>
      <x:c r="J835" s="18" t="n">
        <x:f aca="0"/>
        <x:v>7.4913045337</x:v>
      </x:c>
      <x:c r="K835" s="18" t="n">
        <x:f aca="0"/>
        <x:v>2.3302565092</x:v>
      </x:c>
      <x:c r="L835" s="22" t="n">
        <x:v>0.13251278772379</x:v>
      </x:c>
      <x:c r="M835" s="22" t="n">
        <x:v>0.094257666579793</x:v>
      </x:c>
      <x:c r="N835" s="22" t="n">
        <x:v>0.41780493649653</x:v>
      </x:c>
      <x:c r="O835" s="22" t="n">
        <x:v>0.4978641427393</x:v>
      </x:c>
      <x:c r="P835" s="25" t="n">
        <x:v>0.178072390742069</x:v>
      </x:c>
      <x:c r="Q835" s="25" t="n">
        <x:v>0.170389149251065</x:v>
      </x:c>
      <x:c r="R835" s="22" t="n">
        <x:v>0.32604296298241</x:v>
      </x:c>
      <x:c r="S835" s="22" t="n">
        <x:v>0.32604296298241</x:v>
      </x:c>
      <x:c r="T835" s="20" t="n">
        <x:v>1.2653391791521373</x:v>
      </x:c>
      <x:c r="U835" s="18" t="n">
        <x:f aca="0"/>
        <x:v>1.6015</x:v>
      </x:c>
      <x:c r="V835" s="18" t="n">
        <x:f aca="0"/>
        <x:v>1.6044</x:v>
      </x:c>
      <x:c r="W835" s="76" t="n">
        <x:f>'2080回测'!$O$13*G835/$G$4+'2080回测'!$O$14*H835/$H$4+'2080回测'!$O$15*I835/$I$4+'2080回测'!$O$16*J835/$J$4+'2080回测'!$O$17*K835/$K$4</x:f>
        <x:v>1.3448861538358634</x:v>
      </x:c>
    </x:row>
    <x:row r="836" ht="13.800000190734863" hidden="0">
      <x:c r="A836" s="15" t="n">
        <x:v>45086</x:v>
      </x:c>
      <x:c r="B836" s="21" t="n">
        <x:v>80.417434008594</x:v>
      </x:c>
      <x:c r="C836" s="21" t="n">
        <x:v>47.616345062429</x:v>
      </x:c>
      <x:c r="D836" s="21" t="n">
        <x:v>56.461538461538</x:v>
      </x:c>
      <x:c r="E836" s="21" t="n">
        <x:v>154.150390625</x:v>
      </x:c>
      <x:c r="F836" s="17" t="n">
        <x:v>1.8466142703939</x:v>
      </x:c>
      <x:c r="G836" s="18" t="n">
        <x:f aca="0"/>
        <x:v>1.6332</x:v>
      </x:c>
      <x:c r="H836" s="18" t="n">
        <x:f aca="0"/>
        <x:v>2.4929777778</x:v>
      </x:c>
      <x:c r="I836" s="18" t="n">
        <x:f aca="0"/>
        <x:v>2749.12</x:v>
      </x:c>
      <x:c r="J836" s="18" t="n">
        <x:f aca="0"/>
        <x:v>7.52436413</x:v>
      </x:c>
      <x:c r="K836" s="18" t="n">
        <x:f aca="0"/>
        <x:v>2.3312661524</x:v>
      </x:c>
      <x:c r="L836" s="22" t="n">
        <x:v>0.14098465473146</x:v>
      </x:c>
      <x:c r="M836" s="22" t="n">
        <x:v>0.10094692033707</x:v>
      </x:c>
      <x:c r="N836" s="22" t="n">
        <x:v>0.41301222142344</x:v>
      </x:c>
      <x:c r="O836" s="22" t="n">
        <x:v>0.49551888772308</x:v>
      </x:c>
      <x:c r="P836" s="25" t="n">
        <x:v>0.173239877683497</x:v>
      </x:c>
      <x:c r="Q836" s="25" t="n">
        <x:v>0.163435392781432</x:v>
      </x:c>
      <x:c r="R836" s="22" t="n">
        <x:v>0.31778773926856</x:v>
      </x:c>
      <x:c r="S836" s="22" t="n">
        <x:v>0.31778773926856</x:v>
      </x:c>
      <x:c r="T836" s="20" t="n">
        <x:v>1.272815403394665</x:v>
      </x:c>
      <x:c r="U836" s="18" t="n">
        <x:f aca="0"/>
        <x:v>1.6025</x:v>
      </x:c>
      <x:c r="V836" s="18" t="n">
        <x:f aca="0"/>
        <x:v>1.6157</x:v>
      </x:c>
      <x:c r="W836" s="76" t="n">
        <x:f>'2080回测'!$O$13*G836/$G$4+'2080回测'!$O$14*H836/$H$4+'2080回测'!$O$15*I836/$I$4+'2080回测'!$O$16*J836/$J$4+'2080回测'!$O$17*K836/$K$4</x:f>
        <x:v>1.3459232415504094</x:v>
      </x:c>
    </x:row>
    <x:row r="837" ht="13.800000190734863" hidden="0">
      <x:c r="A837" s="15" t="n">
        <x:v>45089</x:v>
      </x:c>
      <x:c r="B837" s="21" t="n">
        <x:v>80.049109883364</x:v>
      </x:c>
      <x:c r="C837" s="21" t="n">
        <x:v>48.127128263337</x:v>
      </x:c>
      <x:c r="D837" s="21" t="n">
        <x:v>54.615384615385</x:v>
      </x:c>
      <x:c r="E837" s="21" t="n">
        <x:v>158.65234375</x:v>
      </x:c>
      <x:c r="F837" s="17" t="n">
        <x:v>1.85360991628021</x:v>
      </x:c>
      <x:c r="G837" s="18" t="n">
        <x:f aca="0"/>
        <x:v>1.6215</x:v>
      </x:c>
      <x:c r="H837" s="18" t="n">
        <x:f aca="0"/>
        <x:v>2.4787259259</x:v>
      </x:c>
      <x:c r="I837" s="18" t="n">
        <x:f aca="0"/>
        <x:v>2730.36</x:v>
      </x:c>
      <x:c r="J837" s="18" t="n">
        <x:f aca="0"/>
        <x:v>7.5309760493</x:v>
      </x:c>
      <x:c r="K837" s="18" t="n">
        <x:f aca="0"/>
        <x:v>2.34943973</x:v>
      </x:c>
      <x:c r="L837" s="22" t="n">
        <x:v>0.14673913043478</x:v>
      </x:c>
      <x:c r="M837" s="22" t="n">
        <x:v>0.10572495873512</x:v>
      </x:c>
      <x:c r="N837" s="22" t="n">
        <x:v>0.42331655883058</x:v>
      </x:c>
      <x:c r="O837" s="22" t="n">
        <x:v>0.50188458003123</x:v>
      </x:c>
      <x:c r="P837" s="25" t="n">
        <x:v>0.179368918635832</x:v>
      </x:c>
      <x:c r="Q837" s="25" t="n">
        <x:v>0.172786996309559</x:v>
      </x:c>
      <x:c r="R837" s="22" t="n">
        <x:v>0.32635104209011</x:v>
      </x:c>
      <x:c r="S837" s="22" t="n">
        <x:v>0.32635104209011</x:v>
      </x:c>
      <x:c r="T837" s="20" t="n">
        <x:v>1.2808351140960785</x:v>
      </x:c>
      <x:c r="U837" s="18" t="n">
        <x:f aca="0"/>
        <x:v>1.6035</x:v>
      </x:c>
      <x:c r="V837" s="18" t="n">
        <x:f aca="0"/>
        <x:v>1.6176</x:v>
      </x:c>
      <x:c r="W837" s="76" t="n">
        <x:f>'2080回测'!$O$13*G837/$G$4+'2080回测'!$O$14*H837/$H$4+'2080回测'!$O$15*I837/$I$4+'2080回测'!$O$16*J837/$J$4+'2080回测'!$O$17*K837/$K$4</x:f>
        <x:v>1.3406174079276276</x:v>
      </x:c>
    </x:row>
    <x:row r="838" ht="13.800000190734863" hidden="0">
      <x:c r="A838" s="15" t="n">
        <x:v>45090</x:v>
      </x:c>
      <x:c r="B838" s="21" t="n">
        <x:v>82.259054634745</x:v>
      </x:c>
      <x:c r="C838" s="21" t="n">
        <x:v>51.191827468785</x:v>
      </x:c>
      <x:c r="D838" s="21" t="n">
        <x:v>58</x:v>
      </x:c>
      <x:c r="E838" s="21" t="n">
        <x:v>166.552734375</x:v>
      </x:c>
      <x:c r="F838" s="17" t="n">
        <x:v>1.89500904119633</x:v>
      </x:c>
      <x:c r="G838" s="18" t="n">
        <x:f aca="0"/>
        <x:v>1.6201</x:v>
      </x:c>
      <x:c r="H838" s="18" t="n">
        <x:f aca="0"/>
        <x:v>2.4743407407</x:v>
      </x:c>
      <x:c r="I838" s="18" t="n">
        <x:f aca="0"/>
        <x:v>2709.17</x:v>
      </x:c>
      <x:c r="J838" s="18" t="n">
        <x:f aca="0"/>
        <x:v>7.5508118071</x:v>
      </x:c>
      <x:c r="K838" s="18" t="n">
        <x:f aca="0"/>
        <x:v>2.34943973</x:v>
      </x:c>
      <x:c r="L838" s="22" t="n">
        <x:v>0.1485773657289</x:v>
      </x:c>
      <x:c r="M838" s="22" t="n">
        <x:v>0.11171922508905</x:v>
      </x:c>
      <x:c r="N838" s="22" t="n">
        <x:v>0.42930745267194</x:v>
      </x:c>
      <x:c r="O838" s="22" t="n">
        <x:v>0.51151687747993</x:v>
      </x:c>
      <x:c r="P838" s="25" t="n">
        <x:v>0.189741141785937</x:v>
      </x:c>
      <x:c r="Q838" s="25" t="n">
        <x:v>0.180220322190891</x:v>
      </x:c>
      <x:c r="R838" s="22" t="n">
        <x:v>0.33779926391099</x:v>
      </x:c>
      <x:c r="S838" s="22" t="n">
        <x:v>0.33779926391099</x:v>
      </x:c>
      <x:c r="T838" s="20" t="n">
        <x:v>1.2861282358911663</x:v>
      </x:c>
      <x:c r="U838" s="18" t="n">
        <x:f aca="0"/>
        <x:v>1.6052</x:v>
      </x:c>
      <x:c r="V838" s="18" t="n">
        <x:f aca="0"/>
        <x:v>1.6236</x:v>
      </x:c>
      <x:c r="W838" s="76" t="n">
        <x:f>'2080回测'!$O$13*G838/$G$4+'2080回测'!$O$14*H838/$H$4+'2080回测'!$O$15*I838/$I$4+'2080回测'!$O$16*J838/$J$4+'2080回测'!$O$17*K838/$K$4</x:f>
        <x:v>1.338555124140151</x:v>
      </x:c>
    </x:row>
    <x:row r="839" ht="13.800000190734863" hidden="0">
      <x:c r="A839" s="15" t="n">
        <x:v>45091</x:v>
      </x:c>
      <x:c r="B839" s="21" t="n">
        <x:v>83.916513198281</x:v>
      </x:c>
      <x:c r="C839" s="21" t="n">
        <x:v>53.688989784336</x:v>
      </x:c>
      <x:c r="D839" s="21" t="n">
        <x:v>61.384615384615</x:v>
      </x:c>
      <x:c r="E839" s="21" t="n">
        <x:v>173.92578125</x:v>
      </x:c>
      <x:c r="F839" s="17" t="n">
        <x:v>1.93228974904308</x:v>
      </x:c>
      <x:c r="G839" s="18" t="n">
        <x:f aca="0"/>
        <x:v>1.6106</x:v>
      </x:c>
      <x:c r="H839" s="18" t="n">
        <x:f aca="0"/>
        <x:v>2.4644740741</x:v>
      </x:c>
      <x:c r="I839" s="18" t="n">
        <x:f aca="0"/>
        <x:v>2689.57</x:v>
      </x:c>
      <x:c r="J839" s="18" t="n">
        <x:f aca="0"/>
        <x:v>7.5508118071</x:v>
      </x:c>
      <x:c r="K839" s="18" t="n">
        <x:f aca="0"/>
        <x:v>2.34943973</x:v>
      </x:c>
      <x:c r="L839" s="22" t="n">
        <x:v>0.15265345268542</x:v>
      </x:c>
      <x:c r="M839" s="22" t="n">
        <x:v>0.11823473199548</x:v>
      </x:c>
      <x:c r="N839" s="22" t="n">
        <x:v>0.43469925712916</x:v>
      </x:c>
      <x:c r="O839" s="22" t="n">
        <x:v>0.51545355559249</x:v>
      </x:c>
      <x:c r="P839" s="25" t="n">
        <x:v>0.194573654844509</x:v>
      </x:c>
      <x:c r="Q839" s="25" t="n">
        <x:v>0.184296662190332</x:v>
      </x:c>
      <x:c r="R839" s="22" t="n">
        <x:v>0.34455728634597</x:v>
      </x:c>
      <x:c r="S839" s="22" t="n">
        <x:v>0.34455728634597</x:v>
      </x:c>
      <x:c r="T839" s="20" t="n">
        <x:v>1.288462017731287</x:v>
      </x:c>
      <x:c r="U839" s="18" t="n">
        <x:f aca="0"/>
        <x:v>1.6062</x:v>
      </x:c>
      <x:c r="V839" s="18" t="n">
        <x:f aca="0"/>
        <x:v>1.6133</x:v>
      </x:c>
      <x:c r="W839" s="76" t="n">
        <x:f>'2080回测'!$O$13*G839/$G$4+'2080回测'!$O$14*H839/$H$4+'2080回测'!$O$15*I839/$I$4+'2080回测'!$O$16*J839/$J$4+'2080回测'!$O$17*K839/$K$4</x:f>
        <x:v>1.3330823227760042</x:v>
      </x:c>
    </x:row>
    <x:row r="840" ht="13.800000190734863" hidden="0">
      <x:c r="A840" s="15" t="n">
        <x:v>45092</x:v>
      </x:c>
      <x:c r="B840" s="21" t="n">
        <x:v>81.95211786372</x:v>
      </x:c>
      <x:c r="C840" s="21" t="n">
        <x:v>52.440408626561</x:v>
      </x:c>
      <x:c r="D840" s="21" t="n">
        <x:v>56.923076923077</x:v>
      </x:c>
      <x:c r="E840" s="21" t="n">
        <x:v>169.775390625</x:v>
      </x:c>
      <x:c r="F840" s="17" t="n">
        <x:v>1.9027274850959</x:v>
      </x:c>
      <x:c r="G840" s="18" t="n">
        <x:f aca="0"/>
        <x:v>1.6129</x:v>
      </x:c>
      <x:c r="H840" s="18" t="n">
        <x:f aca="0"/>
        <x:v>2.4699555556</x:v>
      </x:c>
      <x:c r="I840" s="18" t="n">
        <x:f aca="0"/>
        <x:v>2703.62</x:v>
      </x:c>
      <x:c r="J840" s="18" t="n">
        <x:f aca="0"/>
        <x:v>7.6037071613</x:v>
      </x:c>
      <x:c r="K840" s="18" t="n">
        <x:f aca="0"/>
        <x:v>2.364584378</x:v>
      </x:c>
      <x:c r="L840" s="22" t="n">
        <x:v>0.15393222506394</x:v>
      </x:c>
      <x:c r="M840" s="22" t="n">
        <x:v>0.12214403613935</x:v>
      </x:c>
      <x:c r="N840" s="22" t="n">
        <x:v>0.4326623532231</x:v>
      </x:c>
      <x:c r="O840" s="22" t="n">
        <x:v>0.51570483297628</x:v>
      </x:c>
      <x:c r="P840" s="25" t="n">
        <x:v>0.19917043555876</x:v>
      </x:c>
      <x:c r="Q840" s="25" t="n">
        <x:v>0.188732679248546</x:v>
      </x:c>
      <x:c r="R840" s="22" t="n">
        <x:v>0.34767478982016</x:v>
      </x:c>
      <x:c r="S840" s="22" t="n">
        <x:v>0.34767478982016</x:v>
      </x:c>
      <x:c r="T840" s="20" t="n">
        <x:v>1.297831611800577</x:v>
      </x:c>
      <x:c r="U840" s="18" t="n">
        <x:f aca="0"/>
        <x:v>1.6057</x:v>
      </x:c>
      <x:c r="V840" s="18" t="n">
        <x:f aca="0"/>
        <x:v>1.5998</x:v>
      </x:c>
      <x:c r="W840" s="76" t="n">
        <x:f>'2080回测'!$O$13*G840/$G$4+'2080回测'!$O$14*H840/$H$4+'2080回测'!$O$15*I840/$I$4+'2080回测'!$O$16*J840/$J$4+'2080回测'!$O$17*K840/$K$4</x:f>
        <x:v>1.3376562135854342</x:v>
      </x:c>
    </x:row>
    <x:row r="841" ht="13.800000190734863" hidden="0">
      <x:c r="A841" s="15" t="n">
        <x:v>45093</x:v>
      </x:c>
      <x:c r="B841" s="21" t="n">
        <x:v>85.635359116022</x:v>
      </x:c>
      <x:c r="C841" s="21" t="n">
        <x:v>56.242905788876</x:v>
      </x:c>
      <x:c r="D841" s="21" t="n">
        <x:v>61.461538461538</x:v>
      </x:c>
      <x:c r="E841" s="21" t="n">
        <x:v>182.275390625</x:v>
      </x:c>
      <x:c r="F841" s="17" t="n">
        <x:v>1.96403798497859</x:v>
      </x:c>
      <x:c r="G841" s="18" t="n">
        <x:f aca="0"/>
        <x:v>1.6094</x:v>
      </x:c>
      <x:c r="H841" s="18" t="n">
        <x:f aca="0"/>
        <x:v>2.4633777778</x:v>
      </x:c>
      <x:c r="I841" s="18" t="n">
        <x:f aca="0"/>
        <x:v>2722.62</x:v>
      </x:c>
      <x:c r="J841" s="18" t="n">
        <x:f aca="0"/>
        <x:v>7.6499905962</x:v>
      </x:c>
      <x:c r="K841" s="18" t="n">
        <x:f aca="0"/>
        <x:v>2.3676133076</x:v>
      </x:c>
      <x:c r="L841" s="22" t="n">
        <x:v>0.170476342711</x:v>
      </x:c>
      <x:c r="M841" s="22" t="n">
        <x:v>0.1346538093997</x:v>
      </x:c>
      <x:c r="N841" s="22" t="n">
        <x:v>0.44224778336928</x:v>
      </x:c>
      <x:c r="O841" s="22" t="n">
        <x:v>0.52692855352131</x:v>
      </x:c>
      <x:c r="P841" s="25" t="n">
        <x:v>0.210485588086147</x:v>
      </x:c>
      <x:c r="Q841" s="25" t="n">
        <x:v>0.19568643571818</x:v>
      </x:c>
      <x:c r="R841" s="22" t="n">
        <x:v>0.3510871907995</x:v>
      </x:c>
      <x:c r="S841" s="22" t="n">
        <x:v>0.3510871907995</x:v>
      </x:c>
      <x:c r="T841" s="20" t="n">
        <x:v>1.3078626237271636</x:v>
      </x:c>
      <x:c r="U841" s="18" t="n">
        <x:f aca="0"/>
        <x:v>1.6044</x:v>
      </x:c>
      <x:c r="V841" s="18" t="n">
        <x:f aca="0"/>
        <x:v>1.6122</x:v>
      </x:c>
      <x:c r="W841" s="76" t="n">
        <x:f>'2080回测'!$O$13*G841/$G$4+'2080回测'!$O$14*H841/$H$4+'2080回测'!$O$15*I841/$I$4+'2080回测'!$O$16*J841/$J$4+'2080回测'!$O$17*K841/$K$4</x:f>
        <x:v>1.3380350035297537</x:v>
      </x:c>
    </x:row>
    <x:row r="842" ht="13.800000190734863" hidden="0">
      <x:c r="A842" s="15" t="n">
        <x:v>45096</x:v>
      </x:c>
      <x:c r="B842" s="21" t="n">
        <x:v>89.686924493554</x:v>
      </x:c>
      <x:c r="C842" s="21" t="n">
        <x:v>60.783200908059</x:v>
      </x:c>
      <x:c r="D842" s="21" t="n">
        <x:v>64.461538461538</x:v>
      </x:c>
      <x:c r="E842" s="21" t="n">
        <x:v>196.572265625</x:v>
      </x:c>
      <x:c r="F842" s="17" t="n">
        <x:v>2.02875982372038</x:v>
      </x:c>
      <x:c r="G842" s="18" t="n">
        <x:f aca="0"/>
        <x:v>1.5877</x:v>
      </x:c>
      <x:c r="H842" s="18" t="n">
        <x:f aca="0"/>
        <x:v>2.4359703704</x:v>
      </x:c>
      <x:c r="I842" s="18" t="n">
        <x:f aca="0"/>
        <x:v>2707.79</x:v>
      </x:c>
      <x:c r="J842" s="18" t="n">
        <x:f aca="0"/>
        <x:v>7.6433786769</x:v>
      </x:c>
      <x:c r="K842" s="18" t="n">
        <x:f aca="0"/>
        <x:v>2.359536162</x:v>
      </x:c>
      <x:c r="L842" s="22" t="n">
        <x:v>0.18222506393862</x:v>
      </x:c>
      <x:c r="M842" s="22" t="n">
        <x:v>0.14542611415168</x:v>
      </x:c>
      <x:c r="N842" s="22" t="n">
        <x:v>0.45075485262401</x:v>
      </x:c>
      <x:c r="O842" s="22" t="n">
        <x:v>0.53212161824419</x:v>
      </x:c>
      <x:c r="P842" s="25" t="n">
        <x:v>0.21967914951465</x:v>
      </x:c>
      <x:c r="Q842" s="25" t="n">
        <x:v>0.204798254540458</x:v>
      </x:c>
      <x:c r="R842" s="22" t="n">
        <x:v>0.36394796840185</x:v>
      </x:c>
      <x:c r="S842" s="22" t="n">
        <x:v>0.36394796840185</x:v>
      </x:c>
      <x:c r="T842" s="20" t="n">
        <x:v>1.3079267668343981</x:v>
      </x:c>
      <x:c r="U842" s="18" t="n">
        <x:f aca="0"/>
        <x:v>1.6028</x:v>
      </x:c>
      <x:c r="V842" s="18" t="n">
        <x:f aca="0"/>
        <x:v>1.6133</x:v>
      </x:c>
      <x:c r="W842" s="76" t="n">
        <x:f>'2080回测'!$O$13*G842/$G$4+'2080回测'!$O$14*H842/$H$4+'2080回测'!$O$15*I842/$I$4+'2080回测'!$O$16*J842/$J$4+'2080回测'!$O$17*K842/$K$4</x:f>
        <x:v>1.3260000401499878</x:v>
      </x:c>
    </x:row>
    <x:row r="843" ht="13.800000190734863" hidden="0">
      <x:c r="A843" s="15" t="n">
        <x:v>45097</x:v>
      </x:c>
      <x:c r="B843" s="21" t="n">
        <x:v>93.554327808471</x:v>
      </x:c>
      <x:c r="C843" s="21" t="n">
        <x:v>62.826333711691</x:v>
      </x:c>
      <x:c r="D843" s="21" t="n">
        <x:v>67.692307692308</x:v>
      </x:c>
      <x:c r="E843" s="21" t="n">
        <x:v>202.275390625</x:v>
      </x:c>
      <x:c r="F843" s="17" t="n">
        <x:v>2.06587089959368</x:v>
      </x:c>
      <x:c r="G843" s="18" t="n">
        <x:f aca="0"/>
        <x:v>1.5733</x:v>
      </x:c>
      <x:c r="H843" s="18" t="n">
        <x:f aca="0"/>
        <x:v>2.4195259259</x:v>
      </x:c>
      <x:c r="I843" s="18" t="n">
        <x:f aca="0"/>
        <x:v>2661.21</x:v>
      </x:c>
      <x:c r="J843" s="18" t="n">
        <x:f aca="0"/>
        <x:v>7.6962740311</x:v>
      </x:c>
      <x:c r="K843" s="18" t="n">
        <x:f aca="0"/>
        <x:v>2.3484300868</x:v>
      </x:c>
      <x:c r="L843" s="22" t="n">
        <x:v>0.17607097186701</x:v>
      </x:c>
      <x:c r="M843" s="22" t="n">
        <x:v>0.13847624011815</x:v>
      </x:c>
      <x:c r="N843" s="22" t="n">
        <x:v>0.45111430625449</x:v>
      </x:c>
      <x:c r="O843" s="22" t="n">
        <x:v>0.53019515873902</x:v>
      </x:c>
      <x:c r="P843" s="25" t="n">
        <x:v>0.218736220137368</x:v>
      </x:c>
      <x:c r="Q843" s="25" t="n">
        <x:v>0.207555778657726</x:v>
      </x:c>
      <x:c r="R843" s="22" t="n">
        <x:v>0.37063272945071</x:v>
      </x:c>
      <x:c r="S843" s="22" t="n">
        <x:v>0.37063272945071</x:v>
      </x:c>
      <x:c r="T843" s="20" t="n">
        <x:v>1.3059041849329316</x:v>
      </x:c>
      <x:c r="U843" s="18" t="n">
        <x:f aca="0"/>
        <x:v>1.6029</x:v>
      </x:c>
      <x:c r="V843" s="18" t="n">
        <x:f aca="0"/>
        <x:v>1.6159</x:v>
      </x:c>
      <x:c r="W843" s="76" t="n">
        <x:f>'2080回测'!$O$13*G843/$G$4+'2080回测'!$O$14*H843/$H$4+'2080回测'!$O$15*I843/$I$4+'2080回测'!$O$16*J843/$J$4+'2080回测'!$O$17*K843/$K$4</x:f>
        <x:v>1.3166610277120723</x:v>
      </x:c>
    </x:row>
    <x:row r="844" ht="13.800000190734863" hidden="0">
      <x:c r="A844" s="15" t="n">
        <x:v>45098</x:v>
      </x:c>
      <x:c r="B844" s="21" t="n">
        <x:v>87.538367096378</x:v>
      </x:c>
      <x:c r="C844" s="21" t="n">
        <x:v>55.22133938706</x:v>
      </x:c>
      <x:c r="D844" s="21" t="n">
        <x:v>54.923076923077</x:v>
      </x:c>
      <x:c r="E844" s="21" t="n">
        <x:v>188.49609375</x:v>
      </x:c>
      <x:c r="F844" s="17" t="n">
        <x:v>1.96544719289129</x:v>
      </x:c>
      <x:c r="G844" s="18" t="n">
        <x:f aca="0"/>
        <x:v>1.5611</x:v>
      </x:c>
      <x:c r="H844" s="18" t="n">
        <x:f aca="0"/>
        <x:v>2.4019851852</x:v>
      </x:c>
      <x:c r="I844" s="18" t="n">
        <x:f aca="0"/>
        <x:v>2628.23</x:v>
      </x:c>
      <x:c r="J844" s="18" t="n">
        <x:f aca="0"/>
        <x:v>7.6499905962</x:v>
      </x:c>
      <x:c r="K844" s="18" t="n">
        <x:f aca="0"/>
        <x:v>2.3302565092</x:v>
      </x:c>
      <x:c r="L844" s="22" t="n">
        <x:v>0.17742966751918</x:v>
      </x:c>
      <x:c r="M844" s="22" t="n">
        <x:v>0.13621753105725</x:v>
      </x:c>
      <x:c r="N844" s="22" t="n">
        <x:v>0.45039539899353</x:v>
      </x:c>
      <x:c r="O844" s="22" t="n">
        <x:v>0.52885501302648</x:v>
      </x:c>
      <x:c r="P844" s="25" t="n">
        <x:v>0.217321826071444</x:v>
      </x:c>
      <x:c r="Q844" s="25" t="n">
        <x:v>0.204558469834608</x:v>
      </x:c>
      <x:c r="R844" s="22" t="n">
        <x:v>0.36622778648048</x:v>
      </x:c>
      <x:c r="S844" s="22" t="n">
        <x:v>0.36622778648048</x:v>
      </x:c>
      <x:c r="T844" s="20" t="n">
        <x:v>1.2839026301002132</x:v>
      </x:c>
      <x:c r="U844" s="18" t="n">
        <x:f aca="0"/>
        <x:v>1.6032</x:v>
      </x:c>
      <x:c r="V844" s="18" t="n">
        <x:f aca="0"/>
        <x:v>1.6114</x:v>
      </x:c>
      <x:c r="W844" s="76" t="n">
        <x:f>'2080回测'!$O$13*G844/$G$4+'2080回测'!$O$14*H844/$H$4+'2080回测'!$O$15*I844/$I$4+'2080回测'!$O$16*J844/$J$4+'2080回测'!$O$17*K844/$K$4</x:f>
        <x:v>1.3061180261655203</x:v>
      </x:c>
    </x:row>
    <x:row r="845" ht="13.800000190734863" hidden="0">
      <x:c r="A845" s="15" t="n">
        <x:v>45103</x:v>
      </x:c>
      <x:c r="B845" s="21" t="n">
        <x:v>80.785758133824</x:v>
      </x:c>
      <x:c r="C845" s="21" t="n">
        <x:v>48.978433598184</x:v>
      </x:c>
      <x:c r="D845" s="21" t="n">
        <x:v>43.846153846154</x:v>
      </x:c>
      <x:c r="E845" s="21" t="n">
        <x:v>177.587890625</x:v>
      </x:c>
      <x:c r="F845" s="17" t="n">
        <x:v>1.8779955905079</x:v>
      </x:c>
      <x:c r="G845" s="18" t="n">
        <x:f aca="0"/>
        <x:v>1.535</x:v>
      </x:c>
      <x:c r="H845" s="18" t="n">
        <x:f aca="0"/>
        <x:v>2.3734814815</x:v>
      </x:c>
      <x:c r="I845" s="18" t="n">
        <x:f aca="0"/>
        <x:v>2540.63</x:v>
      </x:c>
      <x:c r="J845" s="18" t="n">
        <x:f aca="0"/>
        <x:v>7.6037071613</x:v>
      </x:c>
      <x:c r="K845" s="18" t="n">
        <x:f aca="0"/>
        <x:v>2.3090540019</x:v>
      </x:c>
      <x:c r="L845" s="22" t="n">
        <x:v>0.16024616368286</x:v>
      </x:c>
      <x:c r="M845" s="22" t="n">
        <x:v>0.12170966901225</x:v>
      </x:c>
      <x:c r="N845" s="22" t="n">
        <x:v>0.42199856218548</x:v>
      </x:c>
      <x:c r="O845" s="22" t="n">
        <x:v>0.50758019936737</x:v>
      </x:c>
      <x:c r="P845" s="25" t="n">
        <x:v>0.195398718049631</x:v>
      </x:c>
      <x:c r="Q845" s="25" t="n">
        <x:v>0.180819783955515</x:v>
      </x:c>
      <x:c r="R845" s="22" t="n">
        <x:v>0.3417339722743</x:v>
      </x:c>
      <x:c r="S845" s="22" t="n">
        <x:v>0.3417339722743</x:v>
      </x:c>
      <x:c r="T845" s="20" t="n">
        <x:v>1.2615565534420345</x:v>
      </x:c>
      <x:c r="U845" s="18" t="n">
        <x:f aca="0"/>
        <x:v>1.6039</x:v>
      </x:c>
      <x:c r="V845" s="18" t="n">
        <x:f aca="0"/>
        <x:v>1.609</x:v>
      </x:c>
      <x:c r="W845" s="76" t="n">
        <x:f>'2080回测'!$O$13*G845/$G$4+'2080回测'!$O$14*H845/$H$4+'2080回测'!$O$15*I845/$I$4+'2080回测'!$O$16*J845/$J$4+'2080回测'!$O$17*K845/$K$4</x:f>
        <x:v>1.28621878056265</x:v>
      </x:c>
    </x:row>
    <x:row r="846" ht="13.800000190734863" hidden="0">
      <x:c r="A846" s="15" t="n">
        <x:v>45104</x:v>
      </x:c>
      <x:c r="B846" s="21" t="n">
        <x:v>82.013505217925</x:v>
      </x:c>
      <x:c r="C846" s="21" t="n">
        <x:v>49.148694665153</x:v>
      </x:c>
      <x:c r="D846" s="21" t="n">
        <x:v>44</x:v>
      </x:c>
      <x:c r="E846" s="21" t="n">
        <x:v>178.10546875</x:v>
      </x:c>
      <x:c r="F846" s="17" t="n">
        <x:v>1.8831691715827</x:v>
      </x:c>
      <x:c r="G846" s="18" t="n">
        <x:f aca="0"/>
        <x:v>1.5636</x:v>
      </x:c>
      <x:c r="H846" s="18" t="n">
        <x:f aca="0"/>
        <x:v>2.4118518519</x:v>
      </x:c>
      <x:c r="I846" s="18" t="n">
        <x:f aca="0"/>
        <x:v>2585.15</x:v>
      </x:c>
      <x:c r="J846" s="18" t="n">
        <x:f aca="0"/>
        <x:v>7.7028859504</x:v>
      </x:c>
      <x:c r="K846" s="18" t="n">
        <x:f aca="0"/>
        <x:v>2.3433818708</x:v>
      </x:c>
      <x:c r="L846" s="22" t="n">
        <x:v>0.14362212276215</x:v>
      </x:c>
      <x:c r="M846" s="22" t="n">
        <x:v>0.10598557901138</x:v>
      </x:c>
      <x:c r="N846" s="22" t="n">
        <x:v>0.39887371195782</x:v>
      </x:c>
      <x:c r="O846" s="22" t="n">
        <x:v>0.48563531289058</x:v>
      </x:c>
      <x:c r="P846" s="25" t="n">
        <x:v>0.176893729020466</x:v>
      </x:c>
      <x:c r="Q846" s="25" t="n">
        <x:v>0.16211657689926</x:v>
      </x:c>
      <x:c r="R846" s="22" t="n">
        <x:v>0.30966269749731</x:v>
      </x:c>
      <x:c r="S846" s="22" t="n">
        <x:v>0.30966269749731</x:v>
      </x:c>
      <x:c r="T846" s="20" t="n">
        <x:v>1.2800552754077708</x:v>
      </x:c>
      <x:c r="U846" s="18" t="n">
        <x:f aca="0"/>
        <x:v>1.6035</x:v>
      </x:c>
      <x:c r="V846" s="18" t="n">
        <x:f aca="0"/>
        <x:v>1.609</x:v>
      </x:c>
      <x:c r="W846" s="76" t="n">
        <x:f>'2080回测'!$O$13*G846/$G$4+'2080回测'!$O$14*H846/$H$4+'2080回测'!$O$15*I846/$I$4+'2080回测'!$O$16*J846/$J$4+'2080回测'!$O$17*K846/$K$4</x:f>
        <x:v>1.307584370550911</x:v>
      </x:c>
    </x:row>
    <x:row r="847" ht="13.800000190734863" hidden="0">
      <x:c r="A847" s="15" t="n">
        <x:v>45105</x:v>
      </x:c>
      <x:c r="B847" s="21" t="n">
        <x:v>78.146101903008</x:v>
      </x:c>
      <x:c r="C847" s="21" t="n">
        <x:v>47.162315550511</x:v>
      </x:c>
      <x:c r="D847" s="21" t="n">
        <x:v>40.230769230769</x:v>
      </x:c>
      <x:c r="E847" s="21" t="n">
        <x:v>170.068359375</x:v>
      </x:c>
      <x:c r="F847" s="17" t="n">
        <x:v>1.83901886514822</x:v>
      </x:c>
      <x:c r="G847" s="18" t="n">
        <x:f aca="0"/>
        <x:v>1.5704</x:v>
      </x:c>
      <x:c r="H847" s="18" t="n">
        <x:f aca="0"/>
        <x:v>2.4272</x:v>
      </x:c>
      <x:c r="I847" s="18" t="n">
        <x:f aca="0"/>
        <x:v>2580.54</x:v>
      </x:c>
      <x:c r="J847" s="18" t="n">
        <x:f aca="0"/>
        <x:v>7.6764382733</x:v>
      </x:c>
      <x:c r="K847" s="18" t="n">
        <x:f aca="0"/>
        <x:v>2.3423722276</x:v>
      </x:c>
      <x:c r="L847" s="22" t="n">
        <x:v>0.15632992327366</x:v>
      </x:c>
      <x:c r="M847" s="22" t="n">
        <x:v>0.11971158022761</x:v>
      </x:c>
      <x:c r="N847" s="22" t="n">
        <x:v>0.41301222142344</x:v>
      </x:c>
      <x:c r="O847" s="22" t="n">
        <x:v>0.50595711113732</x:v>
      </x:c>
      <x:c r="P847" s="25" t="n">
        <x:v>0.19504511953315</x:v>
      </x:c>
      <x:c r="Q847" s="25" t="n">
        <x:v>0.180579999249666</x:v>
      </x:c>
      <x:c r="R847" s="22" t="n">
        <x:v>0.33490312420866</x:v>
      </x:c>
      <x:c r="S847" s="22" t="n">
        <x:v>0.33490312420866</x:v>
      </x:c>
      <x:c r="T847" s="20" t="n">
        <x:v>1.2766002227282118</x:v>
      </x:c>
      <x:c r="U847" s="18" t="n">
        <x:f aca="0"/>
        <x:v>1.6038</x:v>
      </x:c>
      <x:c r="V847" s="18" t="n">
        <x:f aca="0"/>
        <x:v>1.6004</x:v>
      </x:c>
      <x:c r="W847" s="76" t="n">
        <x:f>'2080回测'!$O$13*G847/$G$4+'2080回测'!$O$14*H847/$H$4+'2080回测'!$O$15*I847/$I$4+'2080回测'!$O$16*J847/$J$4+'2080回测'!$O$17*K847/$K$4</x:f>
        <x:v>1.311001019027408</x:v>
      </x:c>
    </x:row>
    <x:row r="848" ht="13.800000190734863" hidden="0">
      <x:c r="A848" s="15" t="n">
        <x:v>45106</x:v>
      </x:c>
      <x:c r="B848" s="21" t="n">
        <x:v>79.987722529159</x:v>
      </x:c>
      <x:c r="C848" s="21" t="n">
        <x:v>49.94324631101</x:v>
      </x:c>
      <x:c r="D848" s="21" t="n">
        <x:v>42.846153846154</x:v>
      </x:c>
      <x:c r="E848" s="21" t="n">
        <x:v>174.8828125</x:v>
      </x:c>
      <x:c r="F848" s="17" t="n">
        <x:v>1.86914983796581</x:v>
      </x:c>
      <x:c r="G848" s="18" t="n">
        <x:f aca="0"/>
        <x:v>1.5667</x:v>
      </x:c>
      <x:c r="H848" s="18" t="n">
        <x:f aca="0"/>
        <x:v>2.4228148148</x:v>
      </x:c>
      <x:c r="I848" s="18" t="n">
        <x:f aca="0"/>
        <x:v>2566.15</x:v>
      </x:c>
      <x:c r="J848" s="18" t="n">
        <x:f aca="0"/>
        <x:v>7.7293336274</x:v>
      </x:c>
      <x:c r="K848" s="18" t="n">
        <x:f aca="0"/>
        <x:v>2.334295082</x:v>
      </x:c>
      <x:c r="L848" s="22" t="n">
        <x:v>0.15553069053708</x:v>
      </x:c>
      <x:c r="M848" s="22" t="n">
        <x:v>0.11806098514464</x:v>
      </x:c>
      <x:c r="N848" s="22" t="n">
        <x:v>0.4110951353942</x:v>
      </x:c>
      <x:c r="O848" s="22" t="n">
        <x:v>0.50707574220091</x:v>
      </x:c>
      <x:c r="P848" s="25" t="n">
        <x:v>0.190684071163219</x:v>
      </x:c>
      <x:c r="Q848" s="25" t="n">
        <x:v>0.176503659250225</x:v>
      </x:c>
      <x:c r="R848" s="22" t="n">
        <x:v>0.32692574906771</x:v>
      </x:c>
      <x:c r="S848" s="22" t="n">
        <x:v>0.32692574906771</x:v>
      </x:c>
      <x:c r="T848" s="20" t="n">
        <x:v>1.2852311591356056</x:v>
      </x:c>
      <x:c r="U848" s="18" t="n">
        <x:f aca="0"/>
        <x:v>1.6043</x:v>
      </x:c>
      <x:c r="V848" s="18" t="n">
        <x:f aca="0"/>
        <x:v>1.6014</x:v>
      </x:c>
      <x:c r="W848" s="76" t="n">
        <x:f>'2080回测'!$O$13*G848/$G$4+'2080回测'!$O$14*H848/$H$4+'2080回测'!$O$15*I848/$I$4+'2080回测'!$O$16*J848/$J$4+'2080回测'!$O$17*K848/$K$4</x:f>
        <x:v>1.3088500760359758</x:v>
      </x:c>
    </x:row>
    <x:row r="849" ht="13.800000190734863" hidden="0">
      <x:c r="A849" s="15" t="n">
        <x:v>45107</x:v>
      </x:c>
      <x:c r="B849" s="21" t="n">
        <x:v>80.294659300184</x:v>
      </x:c>
      <x:c r="C849" s="21" t="n">
        <x:v>51.135073779796</x:v>
      </x:c>
      <x:c r="D849" s="21" t="n">
        <x:v>39.692307692308</x:v>
      </x:c>
      <x:c r="E849" s="21" t="n">
        <x:v>179.599609375</x:v>
      </x:c>
      <x:c r="F849" s="17" t="n">
        <x:v>1.87680412536822</x:v>
      </x:c>
      <x:c r="G849" s="18" t="n">
        <x:f aca="0"/>
        <x:v>1.5731</x:v>
      </x:c>
      <x:c r="H849" s="18" t="n">
        <x:f aca="0"/>
        <x:v>2.4315851852</x:v>
      </x:c>
      <x:c r="I849" s="18" t="n">
        <x:f aca="0"/>
        <x:v>2584.93</x:v>
      </x:c>
      <x:c r="J849" s="18" t="n">
        <x:f aca="0"/>
        <x:v>7.7690051431</x:v>
      </x:c>
      <x:c r="K849" s="18" t="n">
        <x:f aca="0"/>
        <x:v>2.34943973</x:v>
      </x:c>
      <x:c r="L849" s="22" t="n">
        <x:v>0.1540121483376</x:v>
      </x:c>
      <x:c r="M849" s="22" t="n">
        <x:v>0.11727912431587</x:v>
      </x:c>
      <x:c r="N849" s="22" t="n">
        <x:v>0.41516894320633</x:v>
      </x:c>
      <x:c r="O849" s="22" t="n">
        <x:v>0.51639766798801</x:v>
      </x:c>
      <x:c r="P849" s="25" t="n">
        <x:v>0.205299476511095</x:v>
      </x:c>
      <x:c r="Q849" s="25" t="n">
        <x:v>0.185495585719579</x:v>
      </x:c>
      <x:c r="R849" s="22" t="n">
        <x:v>0.34409816350318</x:v>
      </x:c>
      <x:c r="S849" s="22" t="n">
        <x:v>0.34409816350318</x:v>
      </x:c>
      <x:c r="T849" s="20" t="n">
        <x:v>1.297052365045703</x:v>
      </x:c>
      <x:c r="U849" s="18" t="n">
        <x:f aca="0"/>
        <x:v>1.6051</x:v>
      </x:c>
      <x:c r="V849" s="18" t="n">
        <x:f aca="0"/>
        <x:v>1.6061</x:v>
      </x:c>
      <x:c r="W849" s="76" t="n">
        <x:f>'2080回测'!$O$13*G849/$G$4+'2080回测'!$O$14*H849/$H$4+'2080回测'!$O$15*I849/$I$4+'2080回测'!$O$16*J849/$J$4+'2080回测'!$O$17*K849/$K$4</x:f>
        <x:v>1.3151186629734757</x:v>
      </x:c>
    </x:row>
    <x:row r="850" ht="13.800000190734863" hidden="0">
      <x:c r="A850" s="15" t="n">
        <x:v>45110</x:v>
      </x:c>
      <x:c r="B850" s="21" t="n">
        <x:v>75.813382443217</x:v>
      </x:c>
      <x:c r="C850" s="21" t="n">
        <x:v>47.729852440409</x:v>
      </x:c>
      <x:c r="D850" s="21" t="n">
        <x:v>34.769230769231</x:v>
      </x:c>
      <x:c r="E850" s="21" t="n">
        <x:v>177.1875</x:v>
      </x:c>
      <x:c r="F850" s="17" t="n">
        <x:v>1.83874991413214</x:v>
      </x:c>
      <x:c r="G850" s="18" t="n">
        <x:f aca="0"/>
        <x:v>1.5933</x:v>
      </x:c>
      <x:c r="H850" s="18" t="n">
        <x:f aca="0"/>
        <x:v>2.4557037037</x:v>
      </x:c>
      <x:c r="I850" s="18" t="n">
        <x:f aca="0"/>
        <x:v>2622.71</x:v>
      </x:c>
      <x:c r="J850" s="18" t="n">
        <x:f aca="0"/>
        <x:v>7.8020647394</x:v>
      </x:c>
      <x:c r="K850" s="18" t="n">
        <x:f aca="0"/>
        <x:v>2.3655940212</x:v>
      </x:c>
      <x:c r="L850" s="22" t="n">
        <x:v>0.16192455242967</x:v>
      </x:c>
      <x:c r="M850" s="22" t="n">
        <x:v>0.12344713752063</x:v>
      </x:c>
      <x:c r="N850" s="22" t="n">
        <x:v>0.42463455547568</x:v>
      </x:c>
      <x:c r="O850" s="22" t="n">
        <x:v>0.52590603225998</x:v>
      </x:c>
      <x:c r="P850" s="25" t="n">
        <x:v>0.221093543580573</x:v>
      </x:c>
      <x:c r="Q850" s="25" t="n">
        <x:v>0.199043421600071</x:v>
      </x:c>
      <x:c r="R850" s="22" t="n">
        <x:v>0.36018483874951</x:v>
      </x:c>
      <x:c r="S850" s="22" t="n">
        <x:v>0.36018483874951</x:v>
      </x:c>
      <x:c r="T850" s="20" t="n">
        <x:v>1.303418959912956</x:v>
      </x:c>
      <x:c r="U850" s="18" t="n">
        <x:f aca="0"/>
        <x:v>1.6054</x:v>
      </x:c>
      <x:c r="V850" s="18" t="n">
        <x:f aca="0"/>
        <x:v>1.6098</x:v>
      </x:c>
      <x:c r="W850" s="76" t="n">
        <x:f>'2080回测'!$O$13*G850/$G$4+'2080回测'!$O$14*H850/$H$4+'2080回测'!$O$15*I850/$I$4+'2080回测'!$O$16*J850/$J$4+'2080回测'!$O$17*K850/$K$4</x:f>
        <x:v>1.328819222376717</x:v>
      </x:c>
    </x:row>
    <x:row r="851" ht="13.800000190734863" hidden="0">
      <x:c r="A851" s="15" t="n">
        <x:v>45111</x:v>
      </x:c>
      <x:c r="B851" s="21" t="n">
        <x:v>76.611418047882</x:v>
      </x:c>
      <x:c r="C851" s="21" t="n">
        <x:v>49.148694665153</x:v>
      </x:c>
      <x:c r="D851" s="21" t="n">
        <x:v>34.307692307692</x:v>
      </x:c>
      <x:c r="E851" s="21" t="n">
        <x:v>185.732421875</x:v>
      </x:c>
      <x:c r="F851" s="17" t="n">
        <x:v>1.86450056723932</x:v>
      </x:c>
      <x:c r="G851" s="18" t="n">
        <x:f aca="0"/>
        <x:v>1.5871</x:v>
      </x:c>
      <x:c r="H851" s="18" t="n">
        <x:f aca="0"/>
        <x:v>2.4436444444</x:v>
      </x:c>
      <x:c r="I851" s="18" t="n">
        <x:f aca="0"/>
        <x:v>2615.02</x:v>
      </x:c>
      <x:c r="J851" s="18" t="n">
        <x:f aca="0"/>
        <x:v>7.8483481743</x:v>
      </x:c>
      <x:c r="K851" s="18" t="n">
        <x:f aca="0"/>
        <x:v>2.3686229508</x:v>
      </x:c>
      <x:c r="L851" s="22" t="n">
        <x:v>0.17199488491049</x:v>
      </x:c>
      <x:c r="M851" s="22" t="n">
        <x:v>0.1391712275215</x:v>
      </x:c>
      <x:c r="N851" s="22" t="n">
        <x:v>0.43086508507069</x:v>
      </x:c>
      <x:c r="O851" s="22" t="n">
        <x:v>0.53243138031095</x:v>
      </x:c>
      <x:c r="P851" s="25" t="n">
        <x:v>0.224393796401061</x:v>
      </x:c>
      <x:c r="Q851" s="25" t="n">
        <x:v>0.207315993951877</x:v>
      </x:c>
      <x:c r="R851" s="22" t="n">
        <x:v>0.36058965556854</x:v>
      </x:c>
      <x:c r="S851" s="22" t="n">
        <x:v>0.36058965556854</x:v>
      </x:c>
      <x:c r="T851" s="20" t="n">
        <x:v>1.3074741460236479</x:v>
      </x:c>
      <x:c r="U851" s="18" t="n">
        <x:f aca="0"/>
        <x:v>1.6057</x:v>
      </x:c>
      <x:c r="V851" s="18" t="n">
        <x:f aca="0"/>
        <x:v>1.6115</x:v>
      </x:c>
      <x:c r="W851" s="76" t="n">
        <x:f>'2080回测'!$O$13*G851/$G$4+'2080回测'!$O$14*H851/$H$4+'2080回测'!$O$15*I851/$I$4+'2080回测'!$O$16*J851/$J$4+'2080回测'!$O$17*K851/$K$4</x:f>
        <x:v>1.3258395311747104</x:v>
      </x:c>
    </x:row>
    <x:row r="852" ht="13.800000190734863" hidden="0">
      <x:c r="A852" s="15" t="n">
        <x:v>45112</x:v>
      </x:c>
      <x:c r="B852" s="21" t="n">
        <x:v>74.340085942296</x:v>
      </x:c>
      <x:c r="C852" s="21" t="n">
        <x:v>46.083995459705</x:v>
      </x:c>
      <x:c r="D852" s="21" t="n">
        <x:v>31.615384615385</x:v>
      </x:c>
      <x:c r="E852" s="21" t="n">
        <x:v>179.296875</x:v>
      </x:c>
      <x:c r="F852" s="17" t="n">
        <x:v>1.82834085254347</x:v>
      </x:c>
      <x:c r="G852" s="18" t="n">
        <x:f aca="0"/>
        <x:v>1.5846</x:v>
      </x:c>
      <x:c r="H852" s="18" t="n">
        <x:f aca="0"/>
        <x:v>2.4414518519</x:v>
      </x:c>
      <x:c r="I852" s="18" t="n">
        <x:f aca="0"/>
        <x:v>2588.44</x:v>
      </x:c>
      <x:c r="J852" s="18" t="n">
        <x:f aca="0"/>
        <x:v>7.8285124165</x:v>
      </x:c>
      <x:c r="K852" s="18" t="n">
        <x:f aca="0"/>
        <x:v>2.3625650916</x:v>
      </x:c>
      <x:c r="L852" s="22" t="n">
        <x:v>0.17471227621483</x:v>
      </x:c>
      <x:c r="M852" s="22" t="n">
        <x:v>0.13977934149944</x:v>
      </x:c>
      <x:c r="N852" s="22" t="n">
        <x:v>0.43421998562185</x:v>
      </x:c>
      <x:c r="O852" s="22" t="n">
        <x:v>0.53149918773224</x:v>
      </x:c>
      <x:c r="P852" s="25" t="n">
        <x:v>0.229933506492595</x:v>
      </x:c>
      <x:c r="Q852" s="25" t="n">
        <x:v>0.210672979833769</x:v>
      </x:c>
      <x:c r="R852" s="22" t="n">
        <x:v>0.36948794539723</x:v>
      </x:c>
      <x:c r="S852" s="22" t="n">
        <x:v>0.36948794539723</x:v>
      </x:c>
      <x:c r="T852" s="20" t="n">
        <x:v>1.2982288679380964</x:v>
      </x:c>
      <x:c r="U852" s="18" t="n">
        <x:f aca="0"/>
        <x:v>1.6062</x:v>
      </x:c>
      <x:c r="V852" s="18" t="n">
        <x:f aca="0"/>
        <x:v>1.614</x:v>
      </x:c>
      <x:c r="W852" s="76" t="n">
        <x:f>'2080回测'!$O$13*G852/$G$4+'2080回测'!$O$14*H852/$H$4+'2080回测'!$O$15*I852/$I$4+'2080回测'!$O$16*J852/$J$4+'2080回测'!$O$17*K852/$K$4</x:f>
        <x:v>1.3222361697945153</x:v>
      </x:c>
    </x:row>
    <x:row r="853" ht="13.800000190734863" hidden="0">
      <x:c r="A853" s="15" t="n">
        <x:v>45113</x:v>
      </x:c>
      <x:c r="B853" s="21" t="n">
        <x:v>74.401473296501</x:v>
      </x:c>
      <x:c r="C853" s="21" t="n">
        <x:v>47.219069239501</x:v>
      </x:c>
      <x:c r="D853" s="21" t="n">
        <x:v>32.538461538462</x:v>
      </x:c>
      <x:c r="E853" s="21" t="n">
        <x:v>181.11328125</x:v>
      </x:c>
      <x:c r="F853" s="17" t="n">
        <x:v>1.83818071331116</x:v>
      </x:c>
      <x:c r="G853" s="18" t="n">
        <x:f aca="0"/>
        <x:v>1.5815</x:v>
      </x:c>
      <x:c r="H853" s="18" t="n">
        <x:f aca="0"/>
        <x:v>2.4315851852</x:v>
      </x:c>
      <x:c r="I853" s="18" t="n">
        <x:f aca="0"/>
        <x:v>2523.49</x:v>
      </x:c>
      <x:c r="J853" s="18" t="n">
        <x:f aca="0"/>
        <x:v>7.7954528201</x:v>
      </x:c>
      <x:c r="K853" s="18" t="n">
        <x:f aca="0"/>
        <x:v>2.3575168756</x:v>
      </x:c>
      <x:c r="L853" s="22" t="n">
        <x:v>0.16592071611253</x:v>
      </x:c>
      <x:c r="M853" s="22" t="n">
        <x:v>0.13204760663713</x:v>
      </x:c>
      <x:c r="N853" s="22" t="n">
        <x:v>0.4229571052001</x:v>
      </x:c>
      <x:c r="O853" s="22" t="n">
        <x:v>0.52245691974962</x:v>
      </x:c>
      <x:c r="P853" s="25" t="n">
        <x:v>0.224275930228901</x:v>
      </x:c>
      <x:c r="Q853" s="25" t="n">
        <x:v>0.20156116101149</x:v>
      </x:c>
      <x:c r="R853" s="22" t="n">
        <x:v>0.3583057522825</x:v>
      </x:c>
      <x:c r="S853" s="22" t="n">
        <x:v>0.3583057522825</x:v>
      </x:c>
      <x:c r="T853" s="20" t="n">
        <x:v>1.2947313728406544</x:v>
      </x:c>
      <x:c r="U853" s="18" t="n">
        <x:f aca="0"/>
        <x:v>1.6065</x:v>
      </x:c>
      <x:c r="V853" s="18" t="n">
        <x:f aca="0"/>
        <x:v>1.6129</x:v>
      </x:c>
      <x:c r="W853" s="76" t="n">
        <x:f>'2080回测'!$O$13*G853/$G$4+'2080回测'!$O$14*H853/$H$4+'2080回测'!$O$15*I853/$I$4+'2080回测'!$O$16*J853/$J$4+'2080回测'!$O$17*K853/$K$4</x:f>
        <x:v>1.3145444525469265</x:v>
      </x:c>
    </x:row>
    <x:row r="854" ht="13.800000190734863" hidden="0">
      <x:c r="A854" s="15" t="n">
        <x:v>45114</x:v>
      </x:c>
      <x:c r="B854" s="21" t="n">
        <x:v>74.094536525476</x:v>
      </x:c>
      <x:c r="C854" s="21" t="n">
        <x:v>45.402951191827</x:v>
      </x:c>
      <x:c r="D854" s="21" t="n">
        <x:v>31.230769230769</x:v>
      </x:c>
      <x:c r="E854" s="21" t="n">
        <x:v>177.236328125</x:v>
      </x:c>
      <x:c r="F854" s="17" t="n">
        <x:v>1.81991146268268</x:v>
      </x:c>
      <x:c r="G854" s="18" t="n">
        <x:f aca="0"/>
        <x:v>1.585</x:v>
      </x:c>
      <x:c r="H854" s="18" t="n">
        <x:f aca="0"/>
        <x:v>2.4403555556</x:v>
      </x:c>
      <x:c r="I854" s="18" t="n">
        <x:f aca="0"/>
        <x:v>2503.08</x:v>
      </x:c>
      <x:c r="J854" s="18" t="n">
        <x:f aca="0"/>
        <x:v>7.7888409009</x:v>
      </x:c>
      <x:c r="K854" s="18" t="n">
        <x:f aca="0"/>
        <x:v>2.3605458052</x:v>
      </x:c>
      <x:c r="L854" s="22" t="n">
        <x:v>0.159047314578</x:v>
      </x:c>
      <x:c r="M854" s="22" t="n">
        <x:v>0.12631396055946</x:v>
      </x:c>
      <x:c r="N854" s="22" t="n">
        <x:v>0.41804457225018</x:v>
      </x:c>
      <x:c r="O854" s="22" t="n">
        <x:v>0.51686376427736</x:v>
      </x:c>
      <x:c r="P854" s="25" t="n">
        <x:v>0.221565008269214</x:v>
      </x:c>
      <x:c r="Q854" s="25" t="n">
        <x:v>0.197245036306201</x:v>
      </x:c>
      <x:c r="R854" s="22" t="n">
        <x:v>0.35938566324241</x:v>
      </x:c>
      <x:c r="S854" s="22" t="n">
        <x:v>0.35938566324241</x:v>
      </x:c>
      <x:c r="T854" s="20" t="n">
        <x:v>1.288753491347127</x:v>
      </x:c>
      <x:c r="U854" s="18" t="n">
        <x:f aca="0"/>
        <x:v>1.6067</x:v>
      </x:c>
      <x:c r="V854" s="18" t="n">
        <x:f aca="0"/>
        <x:v>1.6106</x:v>
      </x:c>
      <x:c r="W854" s="76" t="n">
        <x:f>'2080回测'!$O$13*G854/$G$4+'2080回测'!$O$14*H854/$H$4+'2080回测'!$O$15*I854/$I$4+'2080回测'!$O$16*J854/$J$4+'2080回测'!$O$17*K854/$K$4</x:f>
        <x:v>1.3156610365010892</x:v>
      </x:c>
    </x:row>
    <x:row r="855" ht="13.800000190734863" hidden="0">
      <x:c r="A855" s="15" t="n">
        <x:v>45117</x:v>
      </x:c>
      <x:c r="B855" s="21" t="n">
        <x:v>72.989564149785</x:v>
      </x:c>
      <x:c r="C855" s="21" t="n">
        <x:v>44.381384790011</x:v>
      </x:c>
      <x:c r="D855" s="21" t="n">
        <x:v>31.692307692308</x:v>
      </x:c>
      <x:c r="E855" s="21" t="n">
        <x:v>177.63671875</x:v>
      </x:c>
      <x:c r="F855" s="17" t="n">
        <x:v>1.81674993845526</x:v>
      </x:c>
      <x:c r="G855" s="18" t="n">
        <x:f aca="0"/>
        <x:v>1.5902</x:v>
      </x:c>
      <x:c r="H855" s="18" t="n">
        <x:f aca="0"/>
        <x:v>2.4502222222</x:v>
      </x:c>
      <x:c r="I855" s="18" t="n">
        <x:f aca="0"/>
        <x:v>2496.53</x:v>
      </x:c>
      <x:c r="J855" s="18" t="n">
        <x:f aca="0"/>
        <x:v>7.7756170623</x:v>
      </x:c>
      <x:c r="K855" s="18" t="n">
        <x:f aca="0"/>
        <x:v>2.3635747348</x:v>
      </x:c>
      <x:c r="L855" s="22" t="n">
        <x:v>0.15385230179028</x:v>
      </x:c>
      <x:c r="M855" s="22" t="n">
        <x:v>0.12379463122231</x:v>
      </x:c>
      <x:c r="N855" s="22" t="n">
        <x:v>0.41157440690151</x:v>
      </x:c>
      <x:c r="O855" s="22" t="n">
        <x:v>0.51537225616686</x:v>
      </x:c>
      <x:c r="P855" s="25" t="n">
        <x:v>0.214610904111758</x:v>
      </x:c>
      <x:c r="Q855" s="25" t="n">
        <x:v>0.192089665130438</x:v>
      </x:c>
      <x:c r="R855" s="22" t="n">
        <x:v>0.34936688272693</x:v>
      </x:c>
      <x:c r="S855" s="22" t="n">
        <x:v>0.34936688272693</x:v>
      </x:c>
      <x:c r="T855" s="20" t="n">
        <x:v>1.2904114963224642</x:v>
      </x:c>
      <x:c r="U855" s="18" t="n">
        <x:f aca="0"/>
        <x:v>1.6073</x:v>
      </x:c>
      <x:c r="V855" s="18" t="n">
        <x:f aca="0"/>
        <x:v>1.6158</x:v>
      </x:c>
      <x:c r="W855" s="76" t="n">
        <x:f>'2080回测'!$O$13*G855/$G$4+'2080回测'!$O$14*H855/$H$4+'2080回测'!$O$15*I855/$I$4+'2080回测'!$O$16*J855/$J$4+'2080回测'!$O$17*K855/$K$4</x:f>
        <x:v>1.3181894581272238</x:v>
      </x:c>
    </x:row>
    <x:row r="856" ht="13.800000190734863" hidden="0">
      <x:c r="A856" s="15" t="n">
        <x:v>45118</x:v>
      </x:c>
      <x:c r="B856" s="21" t="n">
        <x:v>73.05095150399</x:v>
      </x:c>
      <x:c r="C856" s="21" t="n">
        <x:v>47.502837684449</x:v>
      </x:c>
      <x:c r="D856" s="21" t="n">
        <x:v>30.230769230769</x:v>
      </x:c>
      <x:c r="E856" s="21" t="n">
        <x:v>186.591796875</x:v>
      </x:c>
      <x:c r="F856" s="17" t="n">
        <x:v>1.84344088823552</x:v>
      </x:c>
      <x:c r="G856" s="18" t="n">
        <x:f aca="0"/>
        <x:v>1.5935</x:v>
      </x:c>
      <x:c r="H856" s="18" t="n">
        <x:f aca="0"/>
        <x:v>2.4546074074</x:v>
      </x:c>
      <x:c r="I856" s="18" t="n">
        <x:f aca="0"/>
        <x:v>2493.24</x:v>
      </x:c>
      <x:c r="J856" s="18" t="n">
        <x:f aca="0"/>
        <x:v>7.8285124165</x:v>
      </x:c>
      <x:c r="K856" s="18" t="n">
        <x:f aca="0"/>
        <x:v>2.3736711668</x:v>
      </x:c>
      <x:c r="L856" s="22" t="n">
        <x:v>0.15960677749361</x:v>
      </x:c>
      <x:c r="M856" s="22" t="n">
        <x:v>0.12666145426114</x:v>
      </x:c>
      <x:c r="N856" s="22" t="n">
        <x:v>0.41684639348191</x:v>
      </x:c>
      <x:c r="O856" s="22" t="n">
        <x:v>0.51686376427736</x:v>
      </x:c>
      <x:c r="P856" s="25" t="n">
        <x:v>0.214728770283918</x:v>
      </x:c>
      <x:c r="Q856" s="25" t="n">
        <x:v>0.195086973953557</x:v>
      </x:c>
      <x:c r="R856" s="22" t="n">
        <x:v>0.34674891841411</x:v>
      </x:c>
      <x:c r="S856" s="22" t="n">
        <x:v>0.34674891841411</x:v>
      </x:c>
      <x:c r="T856" s="20" t="n">
        <x:v>1.2991841859121633</x:v>
      </x:c>
      <x:c r="U856" s="18" t="n">
        <x:f aca="0"/>
        <x:v>1.6077</x:v>
      </x:c>
      <x:c r="V856" s="18" t="n">
        <x:f aca="0"/>
        <x:v>1.612</x:v>
      </x:c>
      <x:c r="W856" s="76" t="n">
        <x:f>'2080回测'!$O$13*G856/$G$4+'2080回测'!$O$14*H856/$H$4+'2080回测'!$O$15*I856/$I$4+'2080回测'!$O$16*J856/$J$4+'2080回测'!$O$17*K856/$K$4</x:f>
        <x:v>1.3213779075917536</x:v>
      </x:c>
    </x:row>
    <x:row r="857" ht="13.800000190734863" hidden="0">
      <x:c r="A857" s="15" t="n">
        <x:v>45119</x:v>
      </x:c>
      <x:c r="B857" s="21" t="n">
        <x:v>69.490484960098</x:v>
      </x:c>
      <x:c r="C857" s="21" t="n">
        <x:v>42.792281498297</x:v>
      </x:c>
      <x:c r="D857" s="21" t="n">
        <x:v>26.076923076923</x:v>
      </x:c>
      <x:c r="E857" s="21" t="n">
        <x:v>176.46484375</x:v>
      </x:c>
      <x:c r="F857" s="17" t="n">
        <x:v>1.7870613332133</x:v>
      </x:c>
      <x:c r="G857" s="18" t="n">
        <x:f aca="0"/>
        <x:v>1.5883</x:v>
      </x:c>
      <x:c r="H857" s="18" t="n">
        <x:f aca="0"/>
        <x:v>2.4425481481</x:v>
      </x:c>
      <x:c r="I857" s="18" t="n">
        <x:f aca="0"/>
        <x:v>2498.38</x:v>
      </x:c>
      <x:c r="J857" s="18" t="n">
        <x:f aca="0"/>
        <x:v>7.7623932238</x:v>
      </x:c>
      <x:c r="K857" s="18" t="n">
        <x:f aca="0"/>
        <x:v>2.3615554484</x:v>
      </x:c>
      <x:c r="L857" s="22" t="n">
        <x:v>0.16648017902813</x:v>
      </x:c>
      <x:c r="M857" s="22" t="n">
        <x:v>0.1328294674659</x:v>
      </x:c>
      <x:c r="N857" s="22" t="n">
        <x:v>0.4273903666427</x:v>
      </x:c>
      <x:c r="O857" s="22" t="n">
        <x:v>0.52599925157958</x:v>
      </x:c>
      <x:c r="P857" s="25" t="n">
        <x:v>0.222979402335138</x:v>
      </x:c>
      <x:c r="Q857" s="25" t="n">
        <x:v>0.204318685128759</x:v>
      </x:c>
      <x:c r="R857" s="22" t="n">
        <x:v>0.35673806755855</x:v>
      </x:c>
      <x:c r="S857" s="22" t="n">
        <x:v>0.35673806755855</x:v>
      </x:c>
      <x:c r="T857" s="20" t="n">
        <x:v>1.2851657628319715</x:v>
      </x:c>
      <x:c r="U857" s="18" t="n">
        <x:f aca="0"/>
        <x:v>1.6083</x:v>
      </x:c>
      <x:c r="V857" s="18" t="n">
        <x:f aca="0"/>
        <x:v>1.6155</x:v>
      </x:c>
      <x:c r="W857" s="76" t="n">
        <x:f>'2080回测'!$O$13*G857/$G$4+'2080回测'!$O$14*H857/$H$4+'2080回测'!$O$15*I857/$I$4+'2080回测'!$O$16*J857/$J$4+'2080回测'!$O$17*K857/$K$4</x:f>
        <x:v>1.3161476631823805</x:v>
      </x:c>
    </x:row>
    <x:row r="858" ht="13.800000190734863" hidden="0">
      <x:c r="A858" s="15" t="n">
        <x:v>45120</x:v>
      </x:c>
      <x:c r="B858" s="21" t="n">
        <x:v>71.700429711479</x:v>
      </x:c>
      <x:c r="C858" s="21" t="n">
        <x:v>46.708286038593</x:v>
      </x:c>
      <x:c r="D858" s="21" t="n">
        <x:v>27.692307692308</x:v>
      </x:c>
      <x:c r="E858" s="21" t="n">
        <x:v>184.5703125</x:v>
      </x:c>
      <x:c r="F858" s="17" t="n">
        <x:v>1.82667833985595</x:v>
      </x:c>
      <x:c r="G858" s="18" t="n">
        <x:f aca="0"/>
        <x:v>1.6105</x:v>
      </x:c>
      <x:c r="H858" s="18" t="n">
        <x:f aca="0"/>
        <x:v>2.4666666667</x:v>
      </x:c>
      <x:c r="I858" s="18" t="n">
        <x:f aca="0"/>
        <x:v>2534.97</x:v>
      </x:c>
      <x:c r="J858" s="18" t="n">
        <x:f aca="0"/>
        <x:v>7.8086766587</x:v>
      </x:c>
      <x:c r="K858" s="18" t="n">
        <x:f aca="0"/>
        <x:v>2.37468081</x:v>
      </x:c>
      <x:c r="L858" s="22" t="n">
        <x:v>0.16208439897698</x:v>
      </x:c>
      <x:c r="M858" s="22" t="n">
        <x:v>0.12683520111198</x:v>
      </x:c>
      <x:c r="N858" s="22" t="n">
        <x:v>0.4110951353942</x:v>
      </x:c>
      <x:c r="O858" s="22" t="n">
        <x:v>0.51248245918829</x:v>
      </x:c>
      <x:c r="P858" s="25" t="n">
        <x:v>0.204828011822454</x:v>
      </x:c>
      <x:c r="Q858" s="25" t="n">
        <x:v>0.189811710424868</x:v>
      </x:c>
      <x:c r="R858" s="22" t="n">
        <x:v>0.3370945928685</x:v>
      </x:c>
      <x:c r="S858" s="22" t="n">
        <x:v>0.3370945928685</x:v>
      </x:c>
      <x:c r="T858" s="20" t="n">
        <x:v>1.3005054945294618</x:v>
      </x:c>
      <x:c r="U858" s="18" t="n">
        <x:f aca="0"/>
        <x:v>1.6084</x:v>
      </x:c>
      <x:c r="V858" s="18" t="n">
        <x:f aca="0"/>
        <x:v>1.6281</x:v>
      </x:c>
      <x:c r="W858" s="76" t="n">
        <x:f>'2080回测'!$O$13*G858/$G$4+'2080回测'!$O$14*H858/$H$4+'2080回测'!$O$15*I858/$I$4+'2080回测'!$O$16*J858/$J$4+'2080回测'!$O$17*K858/$K$4</x:f>
        <x:v>1.330377772504894</x:v>
      </x:c>
    </x:row>
    <x:row r="859" ht="13.800000190734863" hidden="0">
      <x:c r="A859" s="15" t="n">
        <x:v>45121</x:v>
      </x:c>
      <x:c r="B859" s="21" t="n">
        <x:v>73.787599754451</x:v>
      </x:c>
      <x:c r="C859" s="21" t="n">
        <x:v>48.808172531215</x:v>
      </x:c>
      <x:c r="D859" s="21" t="n">
        <x:v>32.923076923077</x:v>
      </x:c>
      <x:c r="E859" s="21" t="n">
        <x:v>184.4140625</x:v>
      </x:c>
      <x:c r="F859" s="17" t="n">
        <x:v>1.84983227927186</x:v>
      </x:c>
      <x:c r="G859" s="18" t="n">
        <x:f aca="0"/>
        <x:v>1.6141</x:v>
      </x:c>
      <x:c r="H859" s="18" t="n">
        <x:f aca="0"/>
        <x:v>2.4710518519</x:v>
      </x:c>
      <x:c r="I859" s="18" t="n">
        <x:f aca="0"/>
        <x:v>2550.83</x:v>
      </x:c>
      <x:c r="J859" s="18" t="n">
        <x:f aca="0"/>
        <x:v>7.8351243358</x:v>
      </x:c>
      <x:c r="K859" s="18" t="n">
        <x:f aca="0"/>
        <x:v>2.364584378</x:v>
      </x:c>
      <x:c r="L859" s="22" t="n">
        <x:v>0.18030690537084</x:v>
      </x:c>
      <x:c r="M859" s="22" t="n">
        <x:v>0.14334115194162</x:v>
      </x:c>
      <x:c r="N859" s="22" t="n">
        <x:v>0.42727054876588</x:v>
      </x:c>
      <x:c r="O859" s="22" t="n">
        <x:v>0.52954158333238</x:v>
      </x:c>
      <x:c r="P859" s="25" t="n">
        <x:v>0.219089818653849</x:v>
      </x:c>
      <x:c r="Q859" s="25" t="n">
        <x:v>0.203479438658286</x:v>
      </x:c>
      <x:c r="R859" s="22" t="n">
        <x:v>0.35050725475642</x:v>
      </x:c>
      <x:c r="S859" s="22" t="n">
        <x:v>0.35050725475642</x:v>
      </x:c>
      <x:c r="T859" s="20" t="n">
        <x:v>1.2992738431280209</x:v>
      </x:c>
      <x:c r="U859" s="18" t="n">
        <x:f aca="0"/>
        <x:v>1.6086</x:v>
      </x:c>
      <x:c r="V859" s="18" t="n">
        <x:f aca="0"/>
        <x:v>1.6202</x:v>
      </x:c>
      <x:c r="W859" s="76" t="n">
        <x:f>'2080回测'!$O$13*G859/$G$4+'2080回测'!$O$14*H859/$H$4+'2080回测'!$O$15*I859/$I$4+'2080回测'!$O$16*J859/$J$4+'2080回测'!$O$17*K859/$K$4</x:f>
        <x:v>1.3329294069530544</x:v>
      </x:c>
    </x:row>
    <x:row r="860" ht="13.800000190734863" hidden="0">
      <x:c r="A860" s="15" t="n">
        <x:v>45124</x:v>
      </x:c>
      <x:c r="B860" s="21" t="n">
        <x:v>72.621240024555</x:v>
      </x:c>
      <x:c r="C860" s="21" t="n">
        <x:v>47.900113507378</x:v>
      </x:c>
      <x:c r="D860" s="21" t="n">
        <x:v>30.076923076923</x:v>
      </x:c>
      <x:c r="E860" s="21" t="n">
        <x:v>183.45703125</x:v>
      </x:c>
      <x:c r="F860" s="17" t="n">
        <x:v>1.83513826964714</x:v>
      </x:c>
      <x:c r="G860" s="18" t="n">
        <x:f aca="0"/>
        <x:v>1.6035</x:v>
      </x:c>
      <x:c r="H860" s="18" t="n">
        <x:f aca="0"/>
        <x:v>2.4578962963</x:v>
      </x:c>
      <x:c r="I860" s="18" t="n">
        <x:f aca="0"/>
        <x:v>2550.83</x:v>
      </x:c>
      <x:c r="J860" s="18" t="n">
        <x:f aca="0"/>
        <x:v>7.8285124165</x:v>
      </x:c>
      <x:c r="K860" s="18" t="n">
        <x:f aca="0"/>
        <x:v>2.3524686596</x:v>
      </x:c>
      <x:c r="L860" s="22" t="n">
        <x:v>0.17854859335038</x:v>
      </x:c>
      <x:c r="M860" s="22" t="n">
        <x:v>0.14160368343324</x:v>
      </x:c>
      <x:c r="N860" s="22" t="n">
        <x:v>0.41924275101845</x:v>
      </x:c>
      <x:c r="O860" s="22" t="n">
        <x:v>0.52618569006446</x:v>
      </x:c>
      <x:c r="P860" s="25" t="n">
        <x:v>0.221565008269214</x:v>
      </x:c>
      <x:c r="Q860" s="25" t="n">
        <x:v>0.203359546305362</x:v>
      </x:c>
      <x:c r="R860" s="22" t="n">
        <x:v>0.35184273629153</x:v>
      </x:c>
      <x:c r="S860" s="22" t="n">
        <x:v>0.35184273629153</x:v>
      </x:c>
      <x:c r="T860" s="20" t="n">
        <x:v>1.2952706038916135</x:v>
      </x:c>
      <x:c r="U860" s="18" t="n">
        <x:f aca="0"/>
        <x:v>1.6092</x:v>
      </x:c>
      <x:c r="V860" s="18" t="n">
        <x:f aca="0"/>
        <x:v>1.6256</x:v>
      </x:c>
      <x:c r="W860" s="76" t="n">
        <x:f>'2080回测'!$O$13*G860/$G$4+'2080回测'!$O$14*H860/$H$4+'2080回测'!$O$15*I860/$I$4+'2080回测'!$O$16*J860/$J$4+'2080回测'!$O$17*K860/$K$4</x:f>
        <x:v>1.3269129212658808</x:v>
      </x:c>
    </x:row>
    <x:row r="861" ht="13.800000190734863" hidden="0">
      <x:c r="A861" s="15" t="n">
        <x:v>45125</x:v>
      </x:c>
      <x:c r="B861" s="21" t="n">
        <x:v>70.841006752609</x:v>
      </x:c>
      <x:c r="C861" s="21" t="n">
        <x:v>46.538024971623</x:v>
      </x:c>
      <x:c r="D861" s="21" t="n">
        <x:v>28.384615384615</x:v>
      </x:c>
      <x:c r="E861" s="21" t="n">
        <x:v>180.9375</x:v>
      </x:c>
      <x:c r="F861" s="17" t="n">
        <x:v>1.81675286777212</x:v>
      </x:c>
      <x:c r="G861" s="18" t="n">
        <x:f aca="0"/>
        <x:v>1.6009</x:v>
      </x:c>
      <x:c r="H861" s="18" t="n">
        <x:f aca="0"/>
        <x:v>2.4578962963</x:v>
      </x:c>
      <x:c r="I861" s="18" t="n">
        <x:f aca="0"/>
        <x:v>2510.98</x:v>
      </x:c>
      <x:c r="J861" s="18" t="n">
        <x:f aca="0"/>
        <x:v>7.8285124165</x:v>
      </x:c>
      <x:c r="K861" s="18" t="n">
        <x:f aca="0"/>
        <x:v>2.3615554484</x:v>
      </x:c>
      <x:c r="L861" s="22" t="n">
        <x:v>0.17191496163683</x:v>
      </x:c>
      <x:c r="M861" s="22" t="n">
        <x:v>0.13578316393015</x:v>
      </x:c>
      <x:c r="N861" s="22" t="n">
        <x:v>0.41445003594536</x:v>
      </x:c>
      <x:c r="O861" s="22" t="n">
        <x:v>0.52525349748575</x:v>
      </x:c>
      <x:c r="P861" s="25" t="n">
        <x:v>0.216614629038483</x:v>
      </x:c>
      <x:c r="Q861" s="25" t="n">
        <x:v>0.201201483952717</x:v>
      </x:c>
      <x:c r="R861" s="22" t="n">
        <x:v>0.34847352957181</x:v>
      </x:c>
      <x:c r="S861" s="22" t="n">
        <x:v>0.34847352957181</x:v>
      </x:c>
      <x:c r="T861" s="20" t="n">
        <x:v>1.2925121854126043</x:v>
      </x:c>
      <x:c r="U861" s="18" t="n">
        <x:f aca="0"/>
        <x:v>1.6098</x:v>
      </x:c>
      <x:c r="V861" s="18" t="n">
        <x:f aca="0"/>
        <x:v>1.6331</x:v>
      </x:c>
      <x:c r="W861" s="76" t="n">
        <x:f>'2080回测'!$O$13*G861/$G$4+'2080回测'!$O$14*H861/$H$4+'2080回测'!$O$15*I861/$I$4+'2080回测'!$O$16*J861/$J$4+'2080回测'!$O$17*K861/$K$4</x:f>
        <x:v>1.324243057162113</x:v>
      </x:c>
    </x:row>
    <x:row r="862" ht="13.800000190734863" hidden="0">
      <x:c r="A862" s="15" t="n">
        <x:v>45126</x:v>
      </x:c>
      <x:c r="B862" s="21" t="n">
        <x:v>71.700429711479</x:v>
      </x:c>
      <x:c r="C862" s="21" t="n">
        <x:v>46.538024971623</x:v>
      </x:c>
      <x:c r="D862" s="21" t="n">
        <x:v>32.769230769231</x:v>
      </x:c>
      <x:c r="E862" s="21" t="n">
        <x:v>179.78515625</x:v>
      </x:c>
      <x:c r="F862" s="17" t="n">
        <x:v>1.82698210425583</x:v>
      </x:c>
      <x:c r="G862" s="18" t="n">
        <x:f aca="0"/>
        <x:v>1.6126</x:v>
      </x:c>
      <x:c r="H862" s="18" t="n">
        <x:f aca="0"/>
        <x:v>2.4710518519</x:v>
      </x:c>
      <x:c r="I862" s="18" t="n">
        <x:f aca="0"/>
        <x:v>2520.35</x:v>
      </x:c>
      <x:c r="J862" s="18" t="n">
        <x:f aca="0"/>
        <x:v>7.8219004972</x:v>
      </x:c>
      <x:c r="K862" s="18" t="n">
        <x:f aca="0"/>
        <x:v>2.3666036644</x:v>
      </x:c>
      <x:c r="L862" s="22" t="n">
        <x:v>0.16775895140665</x:v>
      </x:c>
      <x:c r="M862" s="22" t="n">
        <x:v>0.13091825210668</x:v>
      </x:c>
      <x:c r="N862" s="22" t="n">
        <x:v>0.41145458902468</x:v>
      </x:c>
      <x:c r="O862" s="22" t="n">
        <x:v>0.52161794641335</x:v>
      </x:c>
      <x:c r="P862" s="25" t="n">
        <x:v>0.214728770283918</x:v>
      </x:c>
      <x:c r="Q862" s="25" t="n">
        <x:v>0.201201483952717</x:v>
      </x:c>
      <x:c r="R862" s="22" t="n">
        <x:v>0.34620874505642</x:v>
      </x:c>
      <x:c r="S862" s="22" t="n">
        <x:v>0.34620874505642</x:v>
      </x:c>
      <x:c r="T862" s="20" t="n">
        <x:v>1.2911746153159274</x:v>
      </x:c>
      <x:c r="U862" s="18" t="n">
        <x:f aca="0"/>
        <x:v>1.6102</x:v>
      </x:c>
      <x:c r="V862" s="18" t="n">
        <x:f aca="0"/>
        <x:v>1.6536</x:v>
      </x:c>
      <x:c r="W862" s="76" t="n">
        <x:f>'2080回测'!$O$13*G862/$G$4+'2080回测'!$O$14*H862/$H$4+'2080回测'!$O$15*I862/$I$4+'2080回测'!$O$16*J862/$J$4+'2080回测'!$O$17*K862/$K$4</x:f>
        <x:v>1.3304039386579443</x:v>
      </x:c>
    </x:row>
    <x:row r="863" ht="13.800000190734863" hidden="0">
      <x:c r="A863" s="15" t="n">
        <x:v>45127</x:v>
      </x:c>
      <x:c r="B863" s="21" t="n">
        <x:v>66.850828729282</x:v>
      </x:c>
      <x:c r="C863" s="21" t="n">
        <x:v>40.749148694665</x:v>
      </x:c>
      <x:c r="D863" s="21" t="n">
        <x:v>27.076923076923</x:v>
      </x:c>
      <x:c r="E863" s="21" t="n">
        <x:v>167.24609375</x:v>
      </x:c>
      <x:c r="F863" s="17" t="n">
        <x:v>1.75480748562718</x:v>
      </x:c>
      <x:c r="G863" s="18" t="n">
        <x:f aca="0"/>
        <x:v>1.604</x:v>
      </x:c>
      <x:c r="H863" s="18" t="n">
        <x:f aca="0"/>
        <x:v>2.4622814815</x:v>
      </x:c>
      <x:c r="I863" s="18" t="n">
        <x:f aca="0"/>
        <x:v>2526.61</x:v>
      </x:c>
      <x:c r="J863" s="18" t="n">
        <x:f aca="0"/>
        <x:v>7.7623932238</x:v>
      </x:c>
      <x:c r="K863" s="18" t="n">
        <x:f aca="0"/>
        <x:v>2.3575168756</x:v>
      </x:c>
      <x:c r="L863" s="22" t="n">
        <x:v>0.16656010230179</x:v>
      </x:c>
      <x:c r="M863" s="22" t="n">
        <x:v>0.13039701155417</x:v>
      </x:c>
      <x:c r="N863" s="22" t="n">
        <x:v>0.40989695662593</x:v>
      </x:c>
      <x:c r="O863" s="22" t="n">
        <x:v>0.52199082346027</x:v>
      </x:c>
      <x:c r="P863" s="25" t="n">
        <x:v>0.213903707078796</x:v>
      </x:c>
      <x:c r="Q863" s="25" t="n">
        <x:v>0.200362237482244</x:v>
      </x:c>
      <x:c r="R863" s="22" t="n">
        <x:v>0.34314304201211</x:v>
      </x:c>
      <x:c r="S863" s="22" t="n">
        <x:v>0.34314304201211</x:v>
      </x:c>
      <x:c r="T863" s="20" t="n">
        <x:v>1.276252109712632</x:v>
      </x:c>
      <x:c r="U863" s="18" t="n">
        <x:f aca="0"/>
        <x:v>1.6107</x:v>
      </x:c>
      <x:c r="V863" s="18" t="n">
        <x:f aca="0"/>
        <x:v>1.6498</x:v>
      </x:c>
      <x:c r="W863" s="76" t="n">
        <x:f>'2080回测'!$O$13*G863/$G$4+'2080回测'!$O$14*H863/$H$4+'2080回测'!$O$15*I863/$I$4+'2080回测'!$O$16*J863/$J$4+'2080回测'!$O$17*K863/$K$4</x:f>
        <x:v>1.325183178475091</x:v>
      </x:c>
    </x:row>
    <x:row r="864" ht="13.800000190734863" hidden="0">
      <x:c r="A864" s="15" t="n">
        <x:v>45128</x:v>
      </x:c>
      <x:c r="B864" s="21" t="n">
        <x:v>66.298342541436</x:v>
      </x:c>
      <x:c r="C864" s="21" t="n">
        <x:v>39.273552780931</x:v>
      </x:c>
      <x:c r="D864" s="21" t="n">
        <x:v>26.076923076923</x:v>
      </x:c>
      <x:c r="E864" s="21" t="n">
        <x:v>165.380859375</x:v>
      </x:c>
      <x:c r="F864" s="17" t="n">
        <x:v>1.74257419443573</x:v>
      </x:c>
      <x:c r="G864" s="18" t="n">
        <x:f aca="0"/>
        <x:v>1.603</x:v>
      </x:c>
      <x:c r="H864" s="18" t="n">
        <x:f aca="0"/>
        <x:v>2.4644740741</x:v>
      </x:c>
      <x:c r="I864" s="18" t="n">
        <x:f aca="0"/>
        <x:v>2541.24</x:v>
      </x:c>
      <x:c r="J864" s="18" t="n">
        <x:f aca="0"/>
        <x:v>7.7623932238</x:v>
      </x:c>
      <x:c r="K864" s="18" t="n">
        <x:f aca="0"/>
        <x:v>2.354487946</x:v>
      </x:c>
      <x:c r="L864" s="22" t="n">
        <x:v>0.15648976982097</x:v>
      </x:c>
      <x:c r="M864" s="22" t="n">
        <x:v>0.12188341586309</x:v>
      </x:c>
      <x:c r="N864" s="22" t="n">
        <x:v>0.3921639108555</x:v>
      </x:c>
      <x:c r="O864" s="22" t="n">
        <x:v>0.50474526075413</x:v>
      </x:c>
      <x:c r="P864" s="25" t="n">
        <x:v>0.200584829624684</x:v>
      </x:c>
      <x:c r="Q864" s="25" t="n">
        <x:v>0.186095047484202</x:v>
      </x:c>
      <x:c r="R864" s="22" t="n">
        <x:v>0.32402732164924</x:v>
      </x:c>
      <x:c r="S864" s="22" t="n">
        <x:v>0.32402732164924</x:v>
      </x:c>
      <x:c r="T864" s="20" t="n">
        <x:v>1.2739831152136225</x:v>
      </x:c>
      <x:c r="U864" s="18" t="n">
        <x:f aca="0"/>
        <x:v>1.6116</x:v>
      </x:c>
      <x:c r="V864" s="18" t="n">
        <x:f aca="0"/>
        <x:v>1.6404</x:v>
      </x:c>
      <x:c r="W864" s="76" t="n">
        <x:f>'2080回测'!$O$13*G864/$G$4+'2080回测'!$O$14*H864/$H$4+'2080回测'!$O$15*I864/$I$4+'2080回测'!$O$16*J864/$J$4+'2080回测'!$O$17*K864/$K$4</x:f>
        <x:v>1.3259962470491744</x:v>
      </x:c>
    </x:row>
    <x:row r="865" ht="13.800000190734863" hidden="0">
      <x:c r="A865" s="15" t="n">
        <x:v>45131</x:v>
      </x:c>
      <x:c r="B865" s="21" t="n">
        <x:v>66.543891958257</x:v>
      </x:c>
      <x:c r="C865" s="21" t="n">
        <x:v>39.841089670829</x:v>
      </x:c>
      <x:c r="D865" s="21" t="n">
        <x:v>27.692307692308</x:v>
      </x:c>
      <x:c r="E865" s="21" t="n">
        <x:v>165.830078125</x:v>
      </x:c>
      <x:c r="F865" s="17" t="n">
        <x:v>1.74976841861599</x:v>
      </x:c>
      <x:c r="G865" s="18" t="n">
        <x:f aca="0"/>
        <x:v>1.6041</x:v>
      </x:c>
      <x:c r="H865" s="18" t="n">
        <x:f aca="0"/>
        <x:v>2.4644740741</x:v>
      </x:c>
      <x:c r="I865" s="18" t="n">
        <x:f aca="0"/>
        <x:v>2499.67</x:v>
      </x:c>
      <x:c r="J865" s="18" t="n">
        <x:f aca="0"/>
        <x:v>7.7690051431</x:v>
      </x:c>
      <x:c r="K865" s="18" t="n">
        <x:f aca="0"/>
        <x:v>2.3464108004</x:v>
      </x:c>
      <x:c r="L865" s="22" t="n">
        <x:v>0.15625</x:v>
      </x:c>
      <x:c r="M865" s="22" t="n">
        <x:v>0.12257840326644</x:v>
      </x:c>
      <x:c r="N865" s="22" t="n">
        <x:v>0.39192427510185</x:v>
      </x:c>
      <x:c r="O865" s="22" t="n">
        <x:v>0.50325375264363</x:v>
      </x:c>
      <x:c r="P865" s="25" t="n">
        <x:v>0.200584829624684</x:v>
      </x:c>
      <x:c r="Q865" s="25" t="n">
        <x:v>0.183936985131558</x:v>
      </x:c>
      <x:c r="R865" s="22" t="n">
        <x:v>0.31666833797041</x:v>
      </x:c>
      <x:c r="S865" s="22" t="n">
        <x:v>0.31666833797041</x:v>
      </x:c>
      <x:c r="T865" s="20" t="n">
        <x:v>1.2746852677491347</x:v>
      </x:c>
      <x:c r="U865" s="18" t="n">
        <x:f aca="0"/>
        <x:v>1.6124</x:v>
      </x:c>
      <x:c r="V865" s="18" t="n">
        <x:f aca="0"/>
        <x:v>1.6411</x:v>
      </x:c>
      <x:c r="W865" s="76" t="n">
        <x:f>'2080回测'!$O$13*G865/$G$4+'2080回测'!$O$14*H865/$H$4+'2080回测'!$O$15*I865/$I$4+'2080回测'!$O$16*J865/$J$4+'2080回测'!$O$17*K865/$K$4</x:f>
        <x:v>1.323156232512199</x:v>
      </x:c>
    </x:row>
    <x:row r="866" ht="13.800000190734863" hidden="0">
      <x:c r="A866" s="15" t="n">
        <x:v>45132</x:v>
      </x:c>
      <x:c r="B866" s="21" t="n">
        <x:v>68.876611418048</x:v>
      </x:c>
      <x:c r="C866" s="21" t="n">
        <x:v>40.805902383655</x:v>
      </x:c>
      <x:c r="D866" s="21" t="n">
        <x:v>29.615384615385</x:v>
      </x:c>
      <x:c r="E866" s="21" t="n">
        <x:v>170.01953125</x:v>
      </x:c>
      <x:c r="F866" s="17" t="n">
        <x:v>1.77329357416772</x:v>
      </x:c>
      <x:c r="G866" s="18" t="n">
        <x:f aca="0"/>
        <x:v>1.632</x:v>
      </x:c>
      <x:c r="H866" s="18" t="n">
        <x:f aca="0"/>
        <x:v>2.5039407407</x:v>
      </x:c>
      <x:c r="I866" s="18" t="n">
        <x:f aca="0"/>
        <x:v>2581</x:v>
      </x:c>
      <x:c r="J866" s="18" t="n">
        <x:f aca="0"/>
        <x:v>7.8219004972</x:v>
      </x:c>
      <x:c r="K866" s="18" t="n">
        <x:f aca="0"/>
        <x:v>2.3958833173</x:v>
      </x:c>
      <x:c r="L866" s="22" t="n">
        <x:v>0.15209398976982</x:v>
      </x:c>
      <x:c r="M866" s="22" t="n">
        <x:v>0.11953783337677</x:v>
      </x:c>
      <x:c r="N866" s="22" t="n">
        <x:v>0.39252336448598</x:v>
      </x:c>
      <x:c r="O866" s="22" t="n">
        <x:v>0.50623676886464</x:v>
      </x:c>
      <x:c r="P866" s="25" t="n">
        <x:v>0.204002948617332</x:v>
      </x:c>
      <x:c r="Q866" s="25" t="n">
        <x:v>0.186454724542977</x:v>
      </x:c>
      <x:c r="R866" s="22" t="n">
        <x:v>0.31831625616778</x:v>
      </x:c>
      <x:c r="S866" s="22" t="n">
        <x:v>0.31831625616778</x:v>
      </x:c>
      <x:c r="T866" s="20" t="n">
        <x:v>1.296486445269938</x:v>
      </x:c>
      <x:c r="U866" s="18" t="n">
        <x:f aca="0"/>
        <x:v>1.6102</x:v>
      </x:c>
      <x:c r="V866" s="18" t="n">
        <x:f aca="0"/>
        <x:v>1.6307</x:v>
      </x:c>
      <x:c r="W866" s="76" t="n">
        <x:f>'2080回测'!$O$13*G866/$G$4+'2080回测'!$O$14*H866/$H$4+'2080回测'!$O$15*I866/$I$4+'2080回测'!$O$16*J866/$J$4+'2080回测'!$O$17*K866/$K$4</x:f>
        <x:v>1.3470282812256595</x:v>
      </x:c>
    </x:row>
    <x:row r="867" ht="13.800000190734863" hidden="0">
      <x:c r="A867" s="15" t="n">
        <x:v>45133</x:v>
      </x:c>
      <x:c r="B867" s="21" t="n">
        <x:v>65.623081645181</x:v>
      </x:c>
      <x:c r="C867" s="21" t="n">
        <x:v>37.741203178207</x:v>
      </x:c>
      <x:c r="D867" s="21" t="n">
        <x:v>24.923076923077</x:v>
      </x:c>
      <x:c r="E867" s="21" t="n">
        <x:v>164.990234375</x:v>
      </x:c>
      <x:c r="F867" s="17" t="n">
        <x:v>1.73319399030366</x:v>
      </x:c>
      <x:c r="G867" s="18" t="n">
        <x:f aca="0"/>
        <x:v>1.629</x:v>
      </x:c>
      <x:c r="H867" s="18" t="n">
        <x:f aca="0"/>
        <x:v>2.5094222222</x:v>
      </x:c>
      <x:c r="I867" s="18" t="n">
        <x:f aca="0"/>
        <x:v>2576.3</x:v>
      </x:c>
      <x:c r="J867" s="18" t="n">
        <x:f aca="0"/>
        <x:v>7.7888409009</x:v>
      </x:c>
      <x:c r="K867" s="18" t="n">
        <x:f aca="0"/>
        <x:v>2.3968929605</x:v>
      </x:c>
      <x:c r="L867" s="22" t="n">
        <x:v>0.18262468030691</x:v>
      </x:c>
      <x:c r="M867" s="22" t="n">
        <x:v>0.14968291199722</x:v>
      </x:c>
      <x:c r="N867" s="22" t="n">
        <x:v>0.41205367840882</x:v>
      </x:c>
      <x:c r="O867" s="22" t="n">
        <x:v>0.52497383968127</x:v>
      </x:c>
      <x:c r="P867" s="25" t="n">
        <x:v>0.219325550998169</x:v>
      </x:c>
      <x:c r="Q867" s="25" t="n">
        <x:v>0.207795563363576</x:v>
      </x:c>
      <x:c r="R867" s="22" t="n">
        <x:v>0.33771766870177</x:v>
      </x:c>
      <x:c r="S867" s="22" t="n">
        <x:v>0.33771766870177</x:v>
      </x:c>
      <x:c r="T867" s="20" t="n">
        <x:v>1.2877920165139134</x:v>
      </x:c>
      <x:c r="U867" s="18" t="n">
        <x:f aca="0"/>
        <x:v>1.6102</x:v>
      </x:c>
      <x:c r="V867" s="18" t="n">
        <x:f aca="0"/>
        <x:v>1.6385</x:v>
      </x:c>
      <x:c r="W867" s="76" t="n">
        <x:f>'2080回测'!$O$13*G867/$G$4+'2080回测'!$O$14*H867/$H$4+'2080回测'!$O$15*I867/$I$4+'2080回测'!$O$16*J867/$J$4+'2080回测'!$O$17*K867/$K$4</x:f>
        <x:v>1.3461679123058643</x:v>
      </x:c>
    </x:row>
    <x:row r="868" ht="13.800000190734863" hidden="0">
      <x:c r="A868" s="15" t="n">
        <x:v>45134</x:v>
      </x:c>
      <x:c r="B868" s="21" t="n">
        <x:v>63.720073664825</x:v>
      </x:c>
      <x:c r="C868" s="21" t="n">
        <x:v>36.208853575482</x:v>
      </x:c>
      <x:c r="D868" s="21" t="n">
        <x:v>22.923076923077</x:v>
      </x:c>
      <x:c r="E868" s="21" t="n">
        <x:v>162.890625</x:v>
      </x:c>
      <x:c r="F868" s="17" t="n">
        <x:v>1.71435657290846</x:v>
      </x:c>
      <x:c r="G868" s="18" t="n">
        <x:f aca="0"/>
        <x:v>1.6319</x:v>
      </x:c>
      <x:c r="H868" s="18" t="n">
        <x:f aca="0"/>
        <x:v>2.5105185185</x:v>
      </x:c>
      <x:c r="I868" s="18" t="n">
        <x:f aca="0"/>
        <x:v>2587.46</x:v>
      </x:c>
      <x:c r="J868" s="18" t="n">
        <x:f aca="0"/>
        <x:v>7.7954528201</x:v>
      </x:c>
      <x:c r="K868" s="18" t="n">
        <x:f aca="0"/>
        <x:v>2.384777242</x:v>
      </x:c>
      <x:c r="L868" s="22" t="n">
        <x:v>0.17974744245524</x:v>
      </x:c>
      <x:c r="M868" s="22" t="n">
        <x:v>0.14386239249414</x:v>
      </x:c>
      <x:c r="N868" s="22" t="n">
        <x:v>0.40618260244428</x:v>
      </x:c>
      <x:c r="O868" s="22" t="n">
        <x:v>0.51583835245621</x:v>
      </x:c>
      <x:c r="P868" s="25" t="n">
        <x:v>0.207892532298621</x:v>
      </x:c>
      <x:c r="Q868" s="25" t="n">
        <x:v>0.197604713364975</x:v>
      </x:c>
      <x:c r="R868" s="22" t="n">
        <x:v>0.32560404829892</x:v>
      </x:c>
      <x:c r="S868" s="22" t="n">
        <x:v>0.32560404829892</x:v>
      </x:c>
      <x:c r="T868" s="20" t="n">
        <x:v>1.279937500174949</x:v>
      </x:c>
      <x:c r="U868" s="18" t="n">
        <x:f aca="0"/>
        <x:v>1.6111</x:v>
      </x:c>
      <x:c r="V868" s="18" t="n">
        <x:f aca="0"/>
        <x:v>1.6418</x:v>
      </x:c>
      <x:c r="W868" s="76" t="n">
        <x:f>'2080回测'!$O$13*G868/$G$4+'2080回测'!$O$14*H868/$H$4+'2080回测'!$O$15*I868/$I$4+'2080回测'!$O$16*J868/$J$4+'2080回测'!$O$17*K868/$K$4</x:f>
        <x:v>1.3471479167471938</x:v>
      </x:c>
    </x:row>
    <x:row r="869" ht="13.800000190734863" hidden="0">
      <x:c r="A869" s="15" t="n">
        <x:v>45135</x:v>
      </x:c>
      <x:c r="B869" s="21" t="n">
        <x:v>65.377532228361</x:v>
      </x:c>
      <x:c r="C869" s="21" t="n">
        <x:v>35.981838819523</x:v>
      </x:c>
      <x:c r="D869" s="21" t="n">
        <x:v>20.923076923077</x:v>
      </x:c>
      <x:c r="E869" s="21" t="n">
        <x:v>163.876953125</x:v>
      </x:c>
      <x:c r="F869" s="17" t="n">
        <x:v>1.7153985027399</x:v>
      </x:c>
      <x:c r="G869" s="18" t="n">
        <x:f aca="0"/>
        <x:v>1.6556</x:v>
      </x:c>
      <x:c r="H869" s="18" t="n">
        <x:f aca="0"/>
        <x:v>2.5543703704</x:v>
      </x:c>
      <x:c r="I869" s="18" t="n">
        <x:f aca="0"/>
        <x:v>2608.65</x:v>
      </x:c>
      <x:c r="J869" s="18" t="n">
        <x:f aca="0"/>
        <x:v>7.8615720128</x:v>
      </x:c>
      <x:c r="K869" s="18" t="n">
        <x:f aca="0"/>
        <x:v>2.4140568949</x:v>
      </x:c>
      <x:c r="L869" s="22" t="n">
        <x:v>0.17695012787724</x:v>
      </x:c>
      <x:c r="M869" s="22" t="n">
        <x:v>0.14047432890279</x:v>
      </x:c>
      <x:c r="N869" s="22" t="n">
        <x:v>0.39551881140666</x:v>
      </x:c>
      <x:c r="O869" s="22" t="n">
        <x:v>0.5082875925841</x:v>
      </x:c>
      <x:c r="P869" s="25" t="n">
        <x:v>0.198109640009317</x:v>
      </x:c>
      <x:c r="Q869" s="25" t="n">
        <x:v>0.190171387483643</x:v>
      </x:c>
      <x:c r="R869" s="22" t="n">
        <x:v>0.31499405656792</x:v>
      </x:c>
      <x:c r="S869" s="22" t="n">
        <x:v>0.31499405656792</x:v>
      </x:c>
      <x:c r="T869" s="20" t="n">
        <x:v>1.2939168455352754</x:v>
      </x:c>
      <x:c r="U869" s="18" t="n">
        <x:f aca="0"/>
        <x:v>1.6111</x:v>
      </x:c>
      <x:c r="V869" s="18" t="n">
        <x:f aca="0"/>
        <x:v>1.6306</x:v>
      </x:c>
      <x:c r="W869" s="76" t="n">
        <x:f>'2080回测'!$O$13*G869/$G$4+'2080回测'!$O$14*H869/$H$4+'2080回测'!$O$15*I869/$I$4+'2080回测'!$O$16*J869/$J$4+'2080回测'!$O$17*K869/$K$4</x:f>
        <x:v>1.3654875886164144</x:v>
      </x:c>
    </x:row>
    <x:row r="870" ht="13.800000190734863" hidden="0">
      <x:c r="A870" s="15" t="n">
        <x:v>45138</x:v>
      </x:c>
      <x:c r="B870" s="21" t="n">
        <x:v>65.807243707796</x:v>
      </x:c>
      <x:c r="C870" s="21" t="n">
        <x:v>36.435868331442</x:v>
      </x:c>
      <x:c r="D870" s="21" t="n">
        <x:v>22.230769230769</x:v>
      </x:c>
      <x:c r="E870" s="21" t="n">
        <x:v>163.701171875</x:v>
      </x:c>
      <x:c r="F870" s="17" t="n">
        <x:v>1.72043763286252</x:v>
      </x:c>
      <x:c r="G870" s="18" t="n">
        <x:f aca="0"/>
        <x:v>1.669</x:v>
      </x:c>
      <x:c r="H870" s="18" t="n">
        <x:f aca="0"/>
        <x:v>2.5730074074</x:v>
      </x:c>
      <x:c r="I870" s="18" t="n">
        <x:f aca="0"/>
        <x:v>2629.13</x:v>
      </x:c>
      <x:c r="J870" s="18" t="n">
        <x:f aca="0"/>
        <x:v>7.9343031248</x:v>
      </x:c>
      <x:c r="K870" s="18" t="n">
        <x:f aca="0"/>
        <x:v>2.4352594021</x:v>
      </x:c>
      <x:c r="L870" s="22" t="n">
        <x:v>0.20188618925831</x:v>
      </x:c>
      <x:c r="M870" s="22" t="n">
        <x:v>0.16349578663887</x:v>
      </x:c>
      <x:c r="N870" s="22" t="n">
        <x:v>0.41265276779295</x:v>
      </x:c>
      <x:c r="O870" s="22" t="n">
        <x:v>0.52609247082202</x:v>
      </x:c>
      <x:c r="P870" s="25" t="n">
        <x:v>0.208717595503743</x:v>
      </x:c>
      <x:c r="Q870" s="25" t="n">
        <x:v>0.199522991011771</x:v>
      </x:c>
      <x:c r="R870" s="22" t="n">
        <x:v>0.31948348162727</x:v>
      </x:c>
      <x:c r="S870" s="22" t="n">
        <x:v>0.31948348162727</x:v>
      </x:c>
      <x:c r="T870" s="20" t="n">
        <x:v>1.3029399041453453</x:v>
      </x:c>
      <x:c r="U870" s="18" t="n">
        <x:f aca="0"/>
        <x:v>1.6104</x:v>
      </x:c>
      <x:c r="V870" s="18" t="n">
        <x:f aca="0"/>
        <x:v>1.6295</x:v>
      </x:c>
      <x:c r="W870" s="76" t="n">
        <x:f>'2080回测'!$O$13*G870/$G$4+'2080回测'!$O$14*H870/$H$4+'2080回测'!$O$15*I870/$I$4+'2080回测'!$O$16*J870/$J$4+'2080回测'!$O$17*K870/$K$4</x:f>
        <x:v>1.3764759027354914</x:v>
      </x:c>
    </x:row>
    <x:row r="871" ht="13.800000190734863" hidden="0">
      <x:c r="A871" s="15" t="n">
        <x:v>45139</x:v>
      </x:c>
      <x:c r="B871" s="21" t="n">
        <x:v>66.482504604052</x:v>
      </x:c>
      <x:c r="C871" s="21" t="n">
        <x:v>37.230419977299</x:v>
      </x:c>
      <x:c r="D871" s="21" t="n">
        <x:v>22</x:v>
      </x:c>
      <x:c r="E871" s="21" t="n">
        <x:v>167.607421875</x:v>
      </x:c>
      <x:c r="F871" s="17" t="n">
        <x:v>1.73330086614088</x:v>
      </x:c>
      <x:c r="G871" s="18" t="n">
        <x:f aca="0"/>
        <x:v>1.6726</x:v>
      </x:c>
      <x:c r="H871" s="18" t="n">
        <x:f aca="0"/>
        <x:v>2.5752</x:v>
      </x:c>
      <x:c r="I871" s="18" t="n">
        <x:f aca="0"/>
        <x:v>2616.91</x:v>
      </x:c>
      <x:c r="J871" s="18" t="n">
        <x:f aca="0"/>
        <x:v>7.9078554477</x:v>
      </x:c>
      <x:c r="K871" s="18" t="n">
        <x:f aca="0"/>
        <x:v>2.4302111861</x:v>
      </x:c>
      <x:c r="L871" s="22" t="n">
        <x:v>0.20804028132992</x:v>
      </x:c>
      <x:c r="M871" s="22" t="n">
        <x:v>0.17148814177743</x:v>
      </x:c>
      <x:c r="N871" s="22" t="n">
        <x:v>0.421639108555</x:v>
      </x:c>
      <x:c r="O871" s="22" t="n">
        <x:v>0.53215172258364</x:v>
      </x:c>
      <x:c r="P871" s="25" t="n">
        <x:v>0.216378896694162</x:v>
      </x:c>
      <x:c r="Q871" s="25" t="n">
        <x:v>0.210193410422071</x:v>
      </x:c>
      <x:c r="R871" s="22" t="n">
        <x:v>0.33181383590027</x:v>
      </x:c>
      <x:c r="S871" s="22" t="n">
        <x:v>0.33181383590027</x:v>
      </x:c>
      <x:c r="T871" s="20" t="n">
        <x:v>1.300251034265949</x:v>
      </x:c>
      <x:c r="U871" s="18" t="n">
        <x:f aca="0"/>
        <x:v>1.6108</x:v>
      </x:c>
      <x:c r="V871" s="18" t="n">
        <x:f aca="0"/>
        <x:v>1.6335</x:v>
      </x:c>
      <x:c r="W871" s="76" t="n">
        <x:f>'2080回测'!$O$13*G871/$G$4+'2080回测'!$O$14*H871/$H$4+'2080回测'!$O$15*I871/$I$4+'2080回测'!$O$16*J871/$J$4+'2080回测'!$O$17*K871/$K$4</x:f>
        <x:v>1.3761272820989507</x:v>
      </x:c>
    </x:row>
    <x:row r="872" ht="13.800000190734863" hidden="0">
      <x:c r="A872" s="15" t="n">
        <x:v>45140</x:v>
      </x:c>
      <x:c r="B872" s="21" t="n">
        <x:v>66.482504604052</x:v>
      </x:c>
      <x:c r="C872" s="21" t="n">
        <x:v>37.514188422247</x:v>
      </x:c>
      <x:c r="D872" s="21" t="n">
        <x:v>21.769230769231</x:v>
      </x:c>
      <x:c r="E872" s="21" t="n">
        <x:v>167.75390625</x:v>
      </x:c>
      <x:c r="F872" s="17" t="n">
        <x:v>1.73379957511382</x:v>
      </x:c>
      <x:c r="G872" s="18" t="n">
        <x:f aca="0"/>
        <x:v>1.6517</x:v>
      </x:c>
      <x:c r="H872" s="18" t="n">
        <x:f aca="0"/>
        <x:v>2.5521777778</x:v>
      </x:c>
      <x:c r="I872" s="18" t="n">
        <x:f aca="0"/>
        <x:v>2575.63</x:v>
      </x:c>
      <x:c r="J872" s="18" t="n">
        <x:f aca="0"/>
        <x:v>7.9012435285</x:v>
      </x:c>
      <x:c r="K872" s="18" t="n">
        <x:f aca="0"/>
        <x:v>2.4221340405</x:v>
      </x:c>
      <x:c r="L872" s="22" t="n">
        <x:v>0.20292519181586</x:v>
      </x:c>
      <x:c r="M872" s="22" t="n">
        <x:v>0.16618886282686</x:v>
      </x:c>
      <x:c r="N872" s="22" t="n">
        <x:v>0.42104001917086</x:v>
      </x:c>
      <x:c r="O872" s="22" t="n">
        <x:v>0.53243138031095</x:v>
      </x:c>
      <x:c r="P872" s="25" t="n">
        <x:v>0.214021573250956</x:v>
      </x:c>
      <x:c r="Q872" s="25" t="n">
        <x:v>0.210073518069145</x:v>
      </x:c>
      <x:c r="R872" s="22" t="n">
        <x:v>0.32766386434148</x:v>
      </x:c>
      <x:c r="S872" s="22" t="n">
        <x:v>0.32766386434148</x:v>
      </x:c>
      <x:c r="T872" s="20" t="n">
        <x:v>1.2972417640682794</x:v>
      </x:c>
      <x:c r="U872" s="18" t="n">
        <x:f aca="0"/>
        <x:v>1.6114</x:v>
      </x:c>
      <x:c r="V872" s="18" t="n">
        <x:f aca="0"/>
        <x:v>1.6343</x:v>
      </x:c>
      <x:c r="W872" s="76" t="n">
        <x:f>'2080回测'!$O$13*G872/$G$4+'2080回测'!$O$14*H872/$H$4+'2080回测'!$O$15*I872/$I$4+'2080回测'!$O$16*J872/$J$4+'2080回测'!$O$17*K872/$K$4</x:f>
        <x:v>1.3632909889525133</x:v>
      </x:c>
    </x:row>
    <x:row r="873" ht="13.800000190734863" hidden="0">
      <x:c r="A873" s="15" t="n">
        <x:v>45141</x:v>
      </x:c>
      <x:c r="B873" s="21" t="n">
        <x:v>66.482504604052</x:v>
      </x:c>
      <x:c r="C873" s="21" t="n">
        <x:v>36.83314415437</x:v>
      </x:c>
      <x:c r="D873" s="21" t="n">
        <x:v>20.538461538462</x:v>
      </x:c>
      <x:c r="E873" s="21" t="n">
        <x:v>167.34375</x:v>
      </x:c>
      <x:c r="F873" s="17" t="n">
        <x:v>1.72799465074221</x:v>
      </x:c>
      <x:c r="G873" s="18" t="n">
        <x:f aca="0"/>
        <x:v>1.654</x:v>
      </x:c>
      <x:c r="H873" s="18" t="n">
        <x:f aca="0"/>
        <x:v>2.5664296296</x:v>
      </x:c>
      <x:c r="I873" s="18" t="n">
        <x:f aca="0"/>
        <x:v>2571.06</x:v>
      </x:c>
      <x:c r="J873" s="18" t="n">
        <x:f aca="0"/>
        <x:v>7.9078554477</x:v>
      </x:c>
      <x:c r="K873" s="18" t="n">
        <x:f aca="0"/>
        <x:v>2.4261726133</x:v>
      </x:c>
      <x:c r="L873" s="22" t="n">
        <x:v>0.1929347826087</x:v>
      </x:c>
      <x:c r="M873" s="22" t="n">
        <x:v>0.16123707757797</x:v>
      </x:c>
      <x:c r="N873" s="22" t="n">
        <x:v>0.41756530074287</x:v>
      </x:c>
      <x:c r="O873" s="22" t="n">
        <x:v>0.53010089886418</x:v>
      </x:c>
      <x:c r="P873" s="25" t="n">
        <x:v>0.214375171767437</x:v>
      </x:c>
      <x:c r="Q873" s="25" t="n">
        <x:v>0.206836424540178</x:v>
      </x:c>
      <x:c r="R873" s="22" t="n">
        <x:v>0.32744222822245</x:v>
      </x:c>
      <x:c r="S873" s="22" t="n">
        <x:v>0.32744222822245</x:v>
      </x:c>
      <x:c r="T873" s="20" t="n">
        <x:v>1.299600118000125</x:v>
      </x:c>
      <x:c r="U873" s="18" t="n">
        <x:f aca="0"/>
        <x:v>1.6121</x:v>
      </x:c>
      <x:c r="V873" s="18" t="n">
        <x:f aca="0"/>
        <x:v>1.6271</x:v>
      </x:c>
      <x:c r="W873" s="76" t="n">
        <x:f>'2080回测'!$O$13*G873/$G$4+'2080回测'!$O$14*H873/$H$4+'2080回测'!$O$15*I873/$I$4+'2080回测'!$O$16*J873/$J$4+'2080回测'!$O$17*K873/$K$4</x:f>
        <x:v>1.3663247388443587</x:v>
      </x:c>
    </x:row>
    <x:row r="874" ht="13.800000190734863" hidden="0">
      <x:c r="A874" s="15" t="n">
        <x:v>45142</x:v>
      </x:c>
      <x:c r="B874" s="21" t="n">
        <x:v>68.753836709638</x:v>
      </x:c>
      <x:c r="C874" s="21" t="n">
        <x:v>39.897843359818</x:v>
      </x:c>
      <x:c r="D874" s="21" t="n">
        <x:v>23.692307692308</x:v>
      </x:c>
      <x:c r="E874" s="21" t="n">
        <x:v>171.455078125</x:v>
      </x:c>
      <x:c r="F874" s="17" t="n">
        <x:v>1.75949766471691</x:v>
      </x:c>
      <x:c r="G874" s="18" t="n">
        <x:f aca="0"/>
        <x:v>1.6568</x:v>
      </x:c>
      <x:c r="H874" s="18" t="n">
        <x:f aca="0"/>
        <x:v>2.5587555556</x:v>
      </x:c>
      <x:c r="I874" s="18" t="n">
        <x:f aca="0"/>
        <x:v>2579.58</x:v>
      </x:c>
      <x:c r="J874" s="18" t="n">
        <x:f aca="0"/>
        <x:v>7.9078554477</x:v>
      </x:c>
      <x:c r="K874" s="18" t="n">
        <x:f aca="0"/>
        <x:v>2.4231436837</x:v>
      </x:c>
      <x:c r="L874" s="22" t="n">
        <x:v>0.20196611253197</x:v>
      </x:c>
      <x:c r="M874" s="22" t="n">
        <x:v>0.16810007818608</x:v>
      </x:c>
      <x:c r="N874" s="22" t="n">
        <x:v>0.421639108555</x:v>
      </x:c>
      <x:c r="O874" s="22" t="n">
        <x:v>0.53448220403041</x:v>
      </x:c>
      <x:c r="P874" s="25" t="n">
        <x:v>0.214728770283918</x:v>
      </x:c>
      <x:c r="Q874" s="25" t="n">
        <x:v>0.207435886304802</x:v>
      </x:c>
      <x:c r="R874" s="22" t="n">
        <x:v>0.32422439205441</x:v>
      </x:c>
      <x:c r="S874" s="22" t="n">
        <x:v>0.32422439205441</x:v>
      </x:c>
      <x:c r="T874" s="20" t="n">
        <x:v>1.3050078097270104</x:v>
      </x:c>
      <x:c r="U874" s="18" t="n">
        <x:f aca="0"/>
        <x:v>1.6123</x:v>
      </x:c>
      <x:c r="V874" s="18" t="n">
        <x:f aca="0"/>
        <x:v>1.6246</x:v>
      </x:c>
      <x:c r="W874" s="76" t="n">
        <x:f>'2080回测'!$O$13*G874/$G$4+'2080回测'!$O$14*H874/$H$4+'2080回测'!$O$15*I874/$I$4+'2080回测'!$O$16*J874/$J$4+'2080回测'!$O$17*K874/$K$4</x:f>
        <x:v>1.3662118066678248</x:v>
      </x:c>
    </x:row>
    <x:row r="875" ht="13.800000190734863" hidden="0">
      <x:c r="A875" s="15" t="n">
        <x:v>45145</x:v>
      </x:c>
      <x:c r="B875" s="21" t="n">
        <x:v>69.858809085328</x:v>
      </x:c>
      <x:c r="C875" s="21" t="n">
        <x:v>40.522133938706</x:v>
      </x:c>
      <x:c r="D875" s="21" t="n">
        <x:v>26.230769230769</x:v>
      </x:c>
      <x:c r="E875" s="21" t="n">
        <x:v>172.978515625</x:v>
      </x:c>
      <x:c r="F875" s="17" t="n">
        <x:v>1.77397556969951</x:v>
      </x:c>
      <x:c r="G875" s="18" t="n">
        <x:f aca="0"/>
        <x:v>1.6468</x:v>
      </x:c>
      <x:c r="H875" s="18" t="n">
        <x:f aca="0"/>
        <x:v>2.5379259259</x:v>
      </x:c>
      <x:c r="I875" s="18" t="n">
        <x:f aca="0"/>
        <x:v>2568.43</x:v>
      </x:c>
      <x:c r="J875" s="18" t="n">
        <x:f aca="0"/>
        <x:v>7.8219004972</x:v>
      </x:c>
      <x:c r="K875" s="18" t="n">
        <x:f aca="0"/>
        <x:v>2.4059797493</x:v>
      </x:c>
      <x:c r="L875" s="22" t="n">
        <x:v>0.20835997442455</x:v>
      </x:c>
      <x:c r="M875" s="22" t="n">
        <x:v>0.17331248371123</x:v>
      </x:c>
      <x:c r="N875" s="22" t="n">
        <x:v>0.42966690630242</x:v>
      </x:c>
      <x:c r="O875" s="22" t="n">
        <x:v>0.53867707063461</x:v>
      </x:c>
      <x:c r="P875" s="25" t="n">
        <x:v>0.222507937646497</x:v>
      </x:c>
      <x:c r="Q875" s="25" t="n">
        <x:v>0.211871903363016</x:v>
      </x:c>
      <x:c r="R875" s="22" t="n">
        <x:v>0.32783310086688</x:v>
      </x:c>
      <x:c r="S875" s="22" t="n">
        <x:v>0.32783310086688</x:v>
      </x:c>
      <x:c r="T875" s="20" t="n">
        <x:v>1.2975601290155563</x:v>
      </x:c>
      <x:c r="U875" s="18" t="n">
        <x:f aca="0"/>
        <x:v>1.6133</x:v>
      </x:c>
      <x:c r="V875" s="18" t="n">
        <x:f aca="0"/>
        <x:v>1.6277</x:v>
      </x:c>
      <x:c r="W875" s="76" t="n">
        <x:f>'2080回测'!$O$13*G875/$G$4+'2080回测'!$O$14*H875/$H$4+'2080回测'!$O$15*I875/$I$4+'2080回测'!$O$16*J875/$J$4+'2080回测'!$O$17*K875/$K$4</x:f>
        <x:v>1.356434540278107</x:v>
      </x:c>
    </x:row>
    <x:row r="876" ht="13.800000190734863" hidden="0">
      <x:c r="A876" s="15" t="n">
        <x:v>45146</x:v>
      </x:c>
      <x:c r="B876" s="21" t="n">
        <x:v>68.815224063843</x:v>
      </x:c>
      <x:c r="C876" s="21" t="n">
        <x:v>39.4438138479</x:v>
      </x:c>
      <x:c r="D876" s="21" t="n">
        <x:v>25.461538461538</x:v>
      </x:c>
      <x:c r="E876" s="21" t="n">
        <x:v>169.365234375</x:v>
      </x:c>
      <x:c r="F876" s="17" t="n">
        <x:v>1.7577145268707</x:v>
      </x:c>
      <x:c r="G876" s="18" t="n">
        <x:f aca="0"/>
        <x:v>1.646</x:v>
      </x:c>
      <x:c r="H876" s="18" t="n">
        <x:f aca="0"/>
        <x:v>2.534637037</x:v>
      </x:c>
      <x:c r="I876" s="18" t="n">
        <x:f aca="0"/>
        <x:v>2554.58</x:v>
      </x:c>
      <x:c r="J876" s="18" t="n">
        <x:f aca="0"/>
        <x:v>7.8219004972</x:v>
      </x:c>
      <x:c r="K876" s="18" t="n">
        <x:f aca="0"/>
        <x:v>2.4079990357</x:v>
      </x:c>
      <x:c r="L876" s="22" t="n">
        <x:v>0.19916879795396</x:v>
      </x:c>
      <x:c r="M876" s="22" t="n">
        <x:v>0.16662322995396</x:v>
      </x:c>
      <x:c r="N876" s="22" t="n">
        <x:v>0.41852384375749</x:v>
      </x:c>
      <x:c r="O876" s="22" t="n">
        <x:v>0.52916870628547</x:v>
      </x:c>
      <x:c r="P876" s="25" t="n">
        <x:v>0.217086093727124</x:v>
      </x:c>
      <x:c r="Q876" s="25" t="n">
        <x:v>0.205038039246308</x:v>
      </x:c>
      <x:c r="R876" s="22" t="n">
        <x:v>0.32243616060007</x:v>
      </x:c>
      <x:c r="S876" s="22" t="n">
        <x:v>0.32243616060007</x:v>
      </x:c>
      <x:c r="T876" s="20" t="n">
        <x:v>1.2947389124824953</x:v>
      </x:c>
      <x:c r="U876" s="18" t="n">
        <x:f aca="0"/>
        <x:v>1.6135</x:v>
      </x:c>
      <x:c r="V876" s="18" t="n">
        <x:f aca="0"/>
        <x:v>1.6275</x:v>
      </x:c>
      <x:c r="W876" s="76" t="n">
        <x:f>'2080回测'!$O$13*G876/$G$4+'2080回测'!$O$14*H876/$H$4+'2080回测'!$O$15*I876/$I$4+'2080回测'!$O$16*J876/$J$4+'2080回测'!$O$17*K876/$K$4</x:f>
        <x:v>1.3549292983128056</x:v>
      </x:c>
    </x:row>
    <x:row r="877" ht="13.800000190734863" hidden="0">
      <x:c r="A877" s="15" t="n">
        <x:v>45147</x:v>
      </x:c>
      <x:c r="B877" s="21" t="n">
        <x:v>65.991405770411</x:v>
      </x:c>
      <x:c r="C877" s="21" t="n">
        <x:v>36.095346197503</x:v>
      </x:c>
      <x:c r="D877" s="21" t="n">
        <x:v>21.307692307692</x:v>
      </x:c>
      <x:c r="E877" s="21" t="n">
        <x:v>161.630859375</x:v>
      </x:c>
      <x:c r="F877" s="17" t="n">
        <x:v>1.71256325912652</x:v>
      </x:c>
      <x:c r="G877" s="18" t="n">
        <x:f aca="0"/>
        <x:v>1.6359</x:v>
      </x:c>
      <x:c r="H877" s="18" t="n">
        <x:f aca="0"/>
        <x:v>2.5247703704</x:v>
      </x:c>
      <x:c r="I877" s="18" t="n">
        <x:f aca="0"/>
        <x:v>2563.54</x:v>
      </x:c>
      <x:c r="J877" s="18" t="n">
        <x:f aca="0"/>
        <x:v>7.8086766587</x:v>
      </x:c>
      <x:c r="K877" s="18" t="n">
        <x:f aca="0"/>
        <x:v>2.3999218901</x:v>
      </x:c>
      <x:c r="L877" s="22" t="n">
        <x:v>0.19653132992327</x:v>
      </x:c>
      <x:c r="M877" s="22" t="n">
        <x:v>0.1641039006168</x:v>
      </x:c>
      <x:c r="N877" s="22" t="n">
        <x:v>0.41468967169902</x:v>
      </x:c>
      <x:c r="O877" s="22" t="n">
        <x:v>0.52916870628547</x:v>
      </x:c>
      <x:c r="P877" s="25" t="n">
        <x:v>0.213078643873674</x:v>
      </x:c>
      <x:c r="Q877" s="25" t="n">
        <x:v>0.202520299834889</x:v>
      </x:c>
      <x:c r="R877" s="22" t="n">
        <x:v>0.31890937381342</x:v>
      </x:c>
      <x:c r="S877" s="22" t="n">
        <x:v>0.31890937381342</x:v>
      </x:c>
      <x:c r="T877" s="20" t="n">
        <x:v>1.2844317186335763</x:v>
      </x:c>
      <x:c r="U877" s="18" t="n">
        <x:f aca="0"/>
        <x:v>1.6139</x:v>
      </x:c>
      <x:c r="V877" s="18" t="n">
        <x:f aca="0"/>
        <x:v>1.628</x:v>
      </x:c>
      <x:c r="W877" s="76" t="n">
        <x:f>'2080回测'!$O$13*G877/$G$4+'2080回测'!$O$14*H877/$H$4+'2080回测'!$O$15*I877/$I$4+'2080回测'!$O$16*J877/$J$4+'2080回测'!$O$17*K877/$K$4</x:f>
        <x:v>1.350310346901998</x:v>
      </x:c>
    </x:row>
    <x:row r="878" ht="13.800000190734863" hidden="0">
      <x:c r="A878" s="15" t="n">
        <x:v>45148</x:v>
      </x:c>
      <x:c r="B878" s="21" t="n">
        <x:v>65.623081645181</x:v>
      </x:c>
      <x:c r="C878" s="21" t="n">
        <x:v>36.265607264472</x:v>
      </x:c>
      <x:c r="D878" s="21" t="n">
        <x:v>21.692307692308</x:v>
      </x:c>
      <x:c r="E878" s="21" t="n">
        <x:v>160.615234375</x:v>
      </x:c>
      <x:c r="F878" s="17" t="n">
        <x:v>1.7104905774424</x:v>
      </x:c>
      <x:c r="G878" s="18" t="n">
        <x:f aca="0"/>
        <x:v>1.6385</x:v>
      </x:c>
      <x:c r="H878" s="18" t="n">
        <x:f aca="0"/>
        <x:v>2.534637037</x:v>
      </x:c>
      <x:c r="I878" s="18" t="n">
        <x:f aca="0"/>
        <x:v>2568.45</x:v>
      </x:c>
      <x:c r="J878" s="18" t="n">
        <x:f aca="0"/>
        <x:v>7.8086766587</x:v>
      </x:c>
      <x:c r="K878" s="18" t="n">
        <x:f aca="0"/>
        <x:v>2.4039604629</x:v>
      </x:c>
      <x:c r="L878" s="22" t="n">
        <x:v>0.19173593350384</x:v>
      </x:c>
      <x:c r="M878" s="22" t="n">
        <x:v>0.16280079923551</x:v>
      </x:c>
      <x:c r="N878" s="22" t="n">
        <x:v>0.40246824826264</x:v>
      </x:c>
      <x:c r="O878" s="22" t="n">
        <x:v>0.51583835245621</x:v>
      </x:c>
      <x:c r="P878" s="25" t="n">
        <x:v>0.202942153067889</x:v>
      </x:c>
      <x:c r="Q878" s="25" t="n">
        <x:v>0.192689126895062</x:v>
      </x:c>
      <x:c r="R878" s="22" t="n">
        <x:v>0.30348956782373</x:v>
      </x:c>
      <x:c r="S878" s="22" t="n">
        <x:v>0.30348956782373</x:v>
      </x:c>
      <x:c r="T878" s="20" t="n">
        <x:v>1.286586428041564</x:v>
      </x:c>
      <x:c r="U878" s="18" t="n">
        <x:f aca="0"/>
        <x:v>1.614</x:v>
      </x:c>
      <x:c r="V878" s="18" t="n">
        <x:f aca="0"/>
        <x:v>1.623</x:v>
      </x:c>
      <x:c r="W878" s="76" t="n">
        <x:f>'2080回测'!$O$13*G878/$G$4+'2080回测'!$O$14*H878/$H$4+'2080回测'!$O$15*I878/$I$4+'2080回测'!$O$16*J878/$J$4+'2080回测'!$O$17*K878/$K$4</x:f>
        <x:v>1.3532089029697483</x:v>
      </x:c>
    </x:row>
    <x:row r="879" ht="13.800000190734863" hidden="0">
      <x:c r="A879" s="15" t="n">
        <x:v>45149</x:v>
      </x:c>
      <x:c r="B879" s="21" t="n">
        <x:v>63.106200122775</x:v>
      </x:c>
      <x:c r="C879" s="21" t="n">
        <x:v>33.598183881952</x:v>
      </x:c>
      <x:c r="D879" s="21" t="n">
        <x:v>19.230769230769</x:v>
      </x:c>
      <x:c r="E879" s="21" t="n">
        <x:v>155.68359375</x:v>
      </x:c>
      <x:c r="F879" s="17" t="n">
        <x:v>1.67904686746374</x:v>
      </x:c>
      <x:c r="G879" s="18" t="n">
        <x:f aca="0"/>
        <x:v>1.6147</x:v>
      </x:c>
      <x:c r="H879" s="18" t="n">
        <x:f aca="0"/>
        <x:v>2.497362963</x:v>
      </x:c>
      <x:c r="I879" s="18" t="n">
        <x:f aca="0"/>
        <x:v>2544.34</x:v>
      </x:c>
      <x:c r="J879" s="18" t="n">
        <x:f aca="0"/>
        <x:v>7.7161097889</x:v>
      </x:c>
      <x:c r="K879" s="18" t="n">
        <x:f aca="0"/>
        <x:v>2.3726615236</x:v>
      </x:c>
      <x:c r="L879" s="22" t="n">
        <x:v>0.19469309462916</x:v>
      </x:c>
      <x:c r="M879" s="22" t="n">
        <x:v>0.16549387542351</x:v>
      </x:c>
      <x:c r="N879" s="22" t="n">
        <x:v>0.40618260244428</x:v>
      </x:c>
      <x:c r="O879" s="22" t="n">
        <x:v>0.51854171094991</x:v>
      </x:c>
      <x:c r="P879" s="25" t="n">
        <x:v>0.202117089862767</x:v>
      </x:c>
      <x:c r="Q879" s="25" t="n">
        <x:v>0.193768158071384</x:v>
      </x:c>
      <x:c r="R879" s="22" t="n">
        <x:v>0.30594744647575</x:v>
      </x:c>
      <x:c r="S879" s="22" t="n">
        <x:v>0.30594744647575</x:v>
      </x:c>
      <x:c r="T879" s="20" t="n">
        <x:v>1.264416481869633</x:v>
      </x:c>
      <x:c r="U879" s="18" t="n">
        <x:f aca="0"/>
        <x:v>1.6147</x:v>
      </x:c>
      <x:c r="V879" s="18" t="n">
        <x:f aca="0"/>
        <x:v>1.6286</x:v>
      </x:c>
      <x:c r="W879" s="76" t="n">
        <x:f>'2080回测'!$O$13*G879/$G$4+'2080回测'!$O$14*H879/$H$4+'2080回测'!$O$15*I879/$I$4+'2080回测'!$O$16*J879/$J$4+'2080回测'!$O$17*K879/$K$4</x:f>
        <x:v>1.3350204108750185</x:v>
      </x:c>
    </x:row>
    <x:row r="880" ht="13.800000190734863" hidden="0">
      <x:c r="A880" s="15" t="n">
        <x:v>45152</x:v>
      </x:c>
      <x:c r="B880" s="21" t="n">
        <x:v>64.579496623696</x:v>
      </x:c>
      <x:c r="C880" s="21" t="n">
        <x:v>34.449489216799</x:v>
      </x:c>
      <x:c r="D880" s="21" t="n">
        <x:v>23.230769230769</x:v>
      </x:c>
      <x:c r="E880" s="21" t="n">
        <x:v>155.41015625</x:v>
      </x:c>
      <x:c r="F880" s="17" t="n">
        <x:v>1.69417477830316</x:v>
      </x:c>
      <x:c r="G880" s="18" t="n">
        <x:f aca="0"/>
        <x:v>1.6154</x:v>
      </x:c>
      <x:c r="H880" s="18" t="n">
        <x:f aca="0"/>
        <x:v>2.4962666667</x:v>
      </x:c>
      <x:c r="I880" s="18" t="n">
        <x:f aca="0"/>
        <x:v>2508.67</x:v>
      </x:c>
      <x:c r="J880" s="18" t="n">
        <x:f aca="0"/>
        <x:v>7.7293336274</x:v>
      </x:c>
      <x:c r="K880" s="18" t="n">
        <x:f aca="0"/>
        <x:v>2.3716518804</x:v>
      </x:c>
      <x:c r="L880" s="22" t="n">
        <x:v>0.17087595907928</x:v>
      </x:c>
      <x:c r="M880" s="22" t="n">
        <x:v>0.14255929111285</x:v>
      </x:c>
      <x:c r="N880" s="22" t="n">
        <x:v>0.38090103043374</x:v>
      </x:c>
      <x:c r="O880" s="22" t="n">
        <x:v>0.49355894980961</x:v>
      </x:c>
      <x:c r="P880" s="25" t="n">
        <x:v>0.184908628727365</x:v>
      </x:c>
      <x:c r="Q880" s="25" t="n">
        <x:v>0.172786996309559</x:v>
      </x:c>
      <x:c r="R880" s="22" t="n">
        <x:v>0.28487049974233</x:v>
      </x:c>
      <x:c r="S880" s="22" t="n">
        <x:v>0.28487049974233</x:v>
      </x:c>
      <x:c r="T880" s="20" t="n">
        <x:v>1.2671428315516073</x:v>
      </x:c>
      <x:c r="U880" s="18" t="n">
        <x:f aca="0"/>
        <x:v>1.616</x:v>
      </x:c>
      <x:c r="V880" s="18" t="n">
        <x:f aca="0"/>
        <x:v>1.6313</x:v>
      </x:c>
      <x:c r="W880" s="76" t="n">
        <x:f>'2080回测'!$O$13*G880/$G$4+'2080回测'!$O$14*H880/$H$4+'2080回测'!$O$15*I880/$I$4+'2080回测'!$O$16*J880/$J$4+'2080回测'!$O$17*K880/$K$4</x:f>
        <x:v>1.3329135876516</x:v>
      </x:c>
    </x:row>
    <x:row r="881" ht="13.800000190734863" hidden="0">
      <x:c r="A881" s="15" t="n">
        <x:v>45153</x:v>
      </x:c>
      <x:c r="B881" s="21" t="n">
        <x:v>63.351749539595</x:v>
      </x:c>
      <x:c r="C881" s="21" t="n">
        <x:v>32.973893303065</x:v>
      </x:c>
      <x:c r="D881" s="21" t="n">
        <x:v>20.153846153846</x:v>
      </x:c>
      <x:c r="E881" s="21" t="n">
        <x:v>152.1875</x:v>
      </x:c>
      <x:c r="F881" s="17" t="n">
        <x:v>1.67166747249127</x:v>
      </x:c>
      <x:c r="G881" s="18" t="n">
        <x:f aca="0"/>
        <x:v>1.6235</x:v>
      </x:c>
      <x:c r="H881" s="18" t="n">
        <x:f aca="0"/>
        <x:v>2.5116148148</x:v>
      </x:c>
      <x:c r="I881" s="18" t="n">
        <x:f aca="0"/>
        <x:v>2505.34</x:v>
      </x:c>
      <x:c r="J881" s="18" t="n">
        <x:f aca="0"/>
        <x:v>7.7161097889</x:v>
      </x:c>
      <x:c r="K881" s="18" t="n">
        <x:f aca="0"/>
        <x:v>2.3686229508</x:v>
      </x:c>
      <x:c r="L881" s="22" t="n">
        <x:v>0.16464194373402</x:v>
      </x:c>
      <x:c r="M881" s="22" t="n">
        <x:v>0.13830249326731</x:v>
      </x:c>
      <x:c r="N881" s="22" t="n">
        <x:v>0.38245866283249</x:v>
      </x:c>
      <x:c r="O881" s="22" t="n">
        <x:v>0.49644874678818</x:v>
      </x:c>
      <x:c r="P881" s="25" t="n">
        <x:v>0.189387543269456</x:v>
      </x:c>
      <x:c r="Q881" s="25" t="n">
        <x:v>0.177462798073623</x:v>
      </x:c>
      <x:c r="R881" s="22" t="n">
        <x:v>0.29422023222389</x:v>
      </x:c>
      <x:c r="S881" s="22" t="n">
        <x:v>0.29422023222389</x:v>
      </x:c>
      <x:c r="T881" s="20" t="n">
        <x:v>1.2608143590584178</x:v>
      </x:c>
      <x:c r="U881" s="18" t="n">
        <x:f aca="0"/>
        <x:v>1.6186</x:v>
      </x:c>
      <x:c r="V881" s="18" t="n">
        <x:f aca="0"/>
        <x:v>1.6314</x:v>
      </x:c>
      <x:c r="W881" s="76" t="n">
        <x:f>'2080回测'!$O$13*G881/$G$4+'2080回测'!$O$14*H881/$H$4+'2080回测'!$O$15*I881/$I$4+'2080回测'!$O$16*J881/$J$4+'2080回测'!$O$17*K881/$K$4</x:f>
        <x:v>1.3368989495704109</x:v>
      </x:c>
    </x:row>
    <x:row r="882" ht="13.800000190734863" hidden="0">
      <x:c r="A882" s="15" t="n">
        <x:v>45154</x:v>
      </x:c>
      <x:c r="B882" s="21" t="n">
        <x:v>60.220994475138</x:v>
      </x:c>
      <x:c r="C882" s="21" t="n">
        <x:v>30.022701475596</x:v>
      </x:c>
      <x:c r="D882" s="21" t="n">
        <x:v>17</x:v>
      </x:c>
      <x:c r="E882" s="21" t="n">
        <x:v>145.869140625</x:v>
      </x:c>
      <x:c r="F882" s="17" t="n">
        <x:v>1.63278209143934</x:v>
      </x:c>
      <x:c r="G882" s="18" t="n">
        <x:f aca="0"/>
        <x:v>1.6182</x:v>
      </x:c>
      <x:c r="H882" s="18" t="n">
        <x:f aca="0"/>
        <x:v>2.5105185185</x:v>
      </x:c>
      <x:c r="I882" s="18" t="n">
        <x:f aca="0"/>
        <x:v>2469</x:v>
      </x:c>
      <x:c r="J882" s="18" t="n">
        <x:f aca="0"/>
        <x:v>7.6566025155</x:v>
      </x:c>
      <x:c r="K882" s="18" t="n">
        <x:f aca="0"/>
        <x:v>2.3615554484</x:v>
      </x:c>
      <x:c r="L882" s="22" t="n">
        <x:v>0.16072570332481</x:v>
      </x:c>
      <x:c r="M882" s="22" t="n">
        <x:v>0.13812874641647</x:v>
      </x:c>
      <x:c r="N882" s="22" t="n">
        <x:v>0.37634795111431</x:v>
      </x:c>
      <x:c r="O882" s="22" t="n">
        <x:v>0.49225388018399</x:v>
      </x:c>
      <x:c r="P882" s="25" t="n">
        <x:v>0.18255130528416</x:v>
      </x:c>
      <x:c r="Q882" s="25" t="n">
        <x:v>0.169310118074742</x:v>
      </x:c>
      <x:c r="R882" s="22" t="n">
        <x:v>0.28359858403443</x:v>
      </x:c>
      <x:c r="S882" s="22" t="n">
        <x:v>0.28359858403443</x:v>
      </x:c>
      <x:c r="T882" s="20" t="n">
        <x:v>1.2493499516988225</x:v>
      </x:c>
      <x:c r="U882" s="18" t="n">
        <x:f aca="0"/>
        <x:v>1.6197</x:v>
      </x:c>
      <x:c r="V882" s="18" t="n">
        <x:f aca="0"/>
        <x:v>1.6343</x:v>
      </x:c>
      <x:c r="W882" s="76" t="n">
        <x:f>'2080回测'!$O$13*G882/$G$4+'2080回测'!$O$14*H882/$H$4+'2080回测'!$O$15*I882/$I$4+'2080回测'!$O$16*J882/$J$4+'2080回测'!$O$17*K882/$K$4</x:f>
        <x:v>1.331182800209281</x:v>
      </x:c>
    </x:row>
    <x:row r="883" ht="13.800000190734863" hidden="0">
      <x:c r="A883" s="15" t="n">
        <x:v>45155</x:v>
      </x:c>
      <x:c r="B883" s="21" t="n">
        <x:v>61.264579496624</x:v>
      </x:c>
      <x:c r="C883" s="21" t="n">
        <x:v>31.044267877412</x:v>
      </x:c>
      <x:c r="D883" s="21" t="n">
        <x:v>18.230769230769</x:v>
      </x:c>
      <x:c r="E883" s="21" t="n">
        <x:v>145.60546875</x:v>
      </x:c>
      <x:c r="F883" s="17" t="n">
        <x:v>1.64036271338701</x:v>
      </x:c>
      <x:c r="G883" s="18" t="n">
        <x:f aca="0"/>
        <x:v>1.6168</x:v>
      </x:c>
      <x:c r="H883" s="18" t="n">
        <x:f aca="0"/>
        <x:v>2.5105185185</x:v>
      </x:c>
      <x:c r="I883" s="18" t="n">
        <x:f aca="0"/>
        <x:v>2464.95</x:v>
      </x:c>
      <x:c r="J883" s="18" t="n">
        <x:f aca="0"/>
        <x:v>7.7094978696</x:v>
      </x:c>
      <x:c r="K883" s="18" t="n">
        <x:f aca="0"/>
        <x:v>2.3666036644</x:v>
      </x:c>
      <x:c r="L883" s="22" t="n">
        <x:v>0.15273337595908</x:v>
      </x:c>
      <x:c r="M883" s="22" t="n">
        <x:v>0.13065763183042</x:v>
      </x:c>
      <x:c r="N883" s="22" t="n">
        <x:v>0.36364725617062</x:v>
      </x:c>
      <x:c r="O883" s="22" t="n">
        <x:v>0.48078791151216</x:v>
      </x:c>
      <x:c r="P883" s="25" t="n">
        <x:v>0.172886279167016</x:v>
      </x:c>
      <x:c r="Q883" s="25" t="n">
        <x:v>0.158160129252744</x:v>
      </x:c>
      <x:c r="R883" s="22" t="n">
        <x:v>0.26796351484927</x:v>
      </x:c>
      <x:c r="S883" s="22" t="n">
        <x:v>0.26796351484927</x:v>
      </x:c>
      <x:c r="T883" s="20" t="n">
        <x:v>1.2607785539079304</x:v>
      </x:c>
      <x:c r="U883" s="18" t="n">
        <x:f aca="0"/>
        <x:v>1.6202</x:v>
      </x:c>
      <x:c r="V883" s="18" t="n">
        <x:f aca="0"/>
        <x:v>1.634</x:v>
      </x:c>
      <x:c r="W883" s="76" t="n">
        <x:f>'2080回测'!$O$13*G883/$G$4+'2080回测'!$O$14*H883/$H$4+'2080回测'!$O$15*I883/$I$4+'2080回测'!$O$16*J883/$J$4+'2080回测'!$O$17*K883/$K$4</x:f>
        <x:v>1.33196802951145</x:v>
      </x:c>
    </x:row>
    <x:row r="884" ht="13.800000190734863" hidden="0">
      <x:c r="A884" s="15" t="n">
        <x:v>45156</x:v>
      </x:c>
      <x:c r="B884" s="21" t="n">
        <x:v>57.581338244322</x:v>
      </x:c>
      <x:c r="C884" s="21" t="n">
        <x:v>27.809307604994</x:v>
      </x:c>
      <x:c r="D884" s="21" t="n">
        <x:v>13.769230769231</x:v>
      </x:c>
      <x:c r="E884" s="21" t="n">
        <x:v>138.046875</x:v>
      </x:c>
      <x:c r="F884" s="17" t="n">
        <x:v>1.59301687904637</x:v>
      </x:c>
      <x:c r="G884" s="18" t="n">
        <x:f aca="0"/>
        <x:v>1.6105</x:v>
      </x:c>
      <x:c r="H884" s="18" t="n">
        <x:f aca="0"/>
        <x:v>2.5006518519</x:v>
      </x:c>
      <x:c r="I884" s="18" t="n">
        <x:f aca="0"/>
        <x:v>2441.91</x:v>
      </x:c>
      <x:c r="J884" s="18" t="n">
        <x:f aca="0"/>
        <x:v>7.6367667576</x:v>
      </x:c>
      <x:c r="K884" s="18" t="n">
        <x:f aca="0"/>
        <x:v>2.3403529412</x:v>
      </x:c>
      <x:c r="L884" s="22" t="n">
        <x:v>0.15872762148338</x:v>
      </x:c>
      <x:c r="M884" s="22" t="n">
        <x:v>0.13587003735557</x:v>
      </x:c>
      <x:c r="N884" s="22" t="n">
        <x:v>0.37023723939612</x:v>
      </x:c>
      <x:c r="O884" s="22" t="n">
        <x:v>0.49122846836284</x:v>
      </x:c>
      <x:c r="P884" s="25" t="n">
        <x:v>0.185497959588167</x:v>
      </x:c>
      <x:c r="Q884" s="25" t="n">
        <x:v>0.169909579839366</x:v>
      </x:c>
      <x:c r="R884" s="22" t="n">
        <x:v>0.287378762619</x:v>
      </x:c>
      <x:c r="S884" s="22" t="n">
        <x:v>0.287378762619</x:v>
      </x:c>
      <x:c r="T884" s="20" t="n">
        <x:v>1.2420474055242436</x:v>
      </x:c>
      <x:c r="U884" s="18" t="n">
        <x:f aca="0"/>
        <x:v>1.6207</x:v>
      </x:c>
      <x:c r="V884" s="18" t="n">
        <x:f aca="0"/>
        <x:v>1.6318</x:v>
      </x:c>
      <x:c r="W884" s="76" t="n">
        <x:f>'2080回测'!$O$13*G884/$G$4+'2080回测'!$O$14*H884/$H$4+'2080回测'!$O$15*I884/$I$4+'2080回测'!$O$16*J884/$J$4+'2080回测'!$O$17*K884/$K$4</x:f>
        <x:v>1.3238154238320663</x:v>
      </x:c>
    </x:row>
    <x:row r="885" ht="13.800000190734863" hidden="0">
      <x:c r="A885" s="15" t="n">
        <x:v>45159</x:v>
      </x:c>
      <x:c r="B885" s="21" t="n">
        <x:v>56.537753222836</x:v>
      </x:c>
      <x:c r="C885" s="21" t="n">
        <x:v>26.958002270148</x:v>
      </x:c>
      <x:c r="D885" s="21" t="n">
        <x:v>12.923076923077</x:v>
      </x:c>
      <x:c r="E885" s="21" t="n">
        <x:v>136.728515625</x:v>
      </x:c>
      <x:c r="F885" s="17" t="n">
        <x:v>1.58286837010265</x:v>
      </x:c>
      <x:c r="G885" s="18" t="n">
        <x:f aca="0"/>
        <x:v>1.6009</x:v>
      </x:c>
      <x:c r="H885" s="18" t="n">
        <x:f aca="0"/>
        <x:v>2.475437037</x:v>
      </x:c>
      <x:c r="I885" s="18" t="n">
        <x:f aca="0"/>
        <x:v>2392.51</x:v>
      </x:c>
      <x:c r="J885" s="18" t="n">
        <x:f aca="0"/>
        <x:v>7.5904833228</x:v>
      </x:c>
      <x:c r="K885" s="18" t="n">
        <x:f aca="0"/>
        <x:v>2.3201600771</x:v>
      </x:c>
      <x:c r="L885" s="22" t="n">
        <x:v>0.14641943734015</x:v>
      </x:c>
      <x:c r="M885" s="22" t="n">
        <x:v>0.1242289983494</x:v>
      </x:c>
      <x:c r="N885" s="22" t="n">
        <x:v>0.34962856458184</x:v>
      </x:c>
      <x:c r="O885" s="22" t="n">
        <x:v>0.47118632792058</x:v>
      </x:c>
      <x:c r="P885" s="25" t="n">
        <x:v>0.166757238214681</x:v>
      </x:c>
      <x:c r="Q885" s="25" t="n">
        <x:v>0.148328956312918</x:v>
      </x:c>
      <x:c r="R885" s="22" t="n">
        <x:v>0.26491486073719</x:v>
      </x:c>
      <x:c r="S885" s="22" t="n">
        <x:v>0.26491486073719</x:v>
      </x:c>
      <x:c r="T885" s="20" t="n">
        <x:v>1.2313311900001576</x:v>
      </x:c>
      <x:c r="U885" s="18" t="n">
        <x:f aca="0"/>
        <x:v>1.622</x:v>
      </x:c>
      <x:c r="V885" s="18" t="n">
        <x:f aca="0"/>
        <x:v>1.6381</x:v>
      </x:c>
      <x:c r="W885" s="76" t="n">
        <x:f>'2080回测'!$O$13*G885/$G$4+'2080回测'!$O$14*H885/$H$4+'2080回测'!$O$15*I885/$I$4+'2080回测'!$O$16*J885/$J$4+'2080回测'!$O$17*K885/$K$4</x:f>
        <x:v>1.311551536930054</x:v>
      </x:c>
    </x:row>
    <x:row r="886" ht="13.800000190734863" hidden="0">
      <x:c r="A886" s="15" t="n">
        <x:v>45160</x:v>
      </x:c>
      <x:c r="B886" s="21" t="n">
        <x:v>59.607120933088</x:v>
      </x:c>
      <x:c r="C886" s="21" t="n">
        <x:v>30.703745743473</x:v>
      </x:c>
      <x:c r="D886" s="21" t="n">
        <x:v>17.538461538462</x:v>
      </x:c>
      <x:c r="E886" s="21" t="n">
        <x:v>146.083984375</x:v>
      </x:c>
      <x:c r="F886" s="17" t="n">
        <x:v>1.63483328147506</x:v>
      </x:c>
      <x:c r="G886" s="18" t="n">
        <x:f aca="0"/>
        <x:v>1.6198</x:v>
      </x:c>
      <x:c r="H886" s="18" t="n">
        <x:f aca="0"/>
        <x:v>2.4940740741</x:v>
      </x:c>
      <x:c r="I886" s="18" t="n">
        <x:f aca="0"/>
        <x:v>2420.24</x:v>
      </x:c>
      <x:c r="J886" s="18" t="n">
        <x:f aca="0"/>
        <x:v>7.6301548384</x:v>
      </x:c>
      <x:c r="K886" s="18" t="n">
        <x:f aca="0"/>
        <x:v>2.3201600771</x:v>
      </x:c>
      <x:c r="L886" s="22" t="n">
        <x:v>0.13395140664962</x:v>
      </x:c>
      <x:c r="M886" s="22" t="n">
        <x:v>0.1105898705586</x:v>
      </x:c>
      <x:c r="N886" s="22" t="n">
        <x:v>0.33285406182602</x:v>
      </x:c>
      <x:c r="O886" s="22" t="n">
        <x:v>0.45841528962312</x:v>
      </x:c>
      <x:c r="P886" s="25" t="n">
        <x:v>0.15791727530266</x:v>
      </x:c>
      <x:c r="Q886" s="25" t="n">
        <x:v>0.13873756807894</x:v>
      </x:c>
      <x:c r="R886" s="22" t="n">
        <x:v>0.25909202398115</x:v>
      </x:c>
      <x:c r="S886" s="22" t="n">
        <x:v>0.25909202398115</x:v>
      </x:c>
      <x:c r="T886" s="20" t="n">
        <x:v>1.23924053663818</x:v>
      </x:c>
      <x:c r="U886" s="18" t="n">
        <x:f aca="0"/>
        <x:v>1.6222</x:v>
      </x:c>
      <x:c r="V886" s="18" t="n">
        <x:f aca="0"/>
        <x:v>1.6376</x:v>
      </x:c>
      <x:c r="W886" s="76" t="n">
        <x:f>'2080回测'!$O$13*G886/$G$4+'2080回测'!$O$14*H886/$H$4+'2080回测'!$O$15*I886/$I$4+'2080回测'!$O$16*J886/$J$4+'2080回测'!$O$17*K886/$K$4</x:f>
        <x:v>1.3223561351620454</x:v>
      </x:c>
    </x:row>
    <x:row r="887" ht="13.800000190734863" hidden="0">
      <x:c r="A887" s="15" t="n">
        <x:v>45161</x:v>
      </x:c>
      <x:c r="B887" s="21" t="n">
        <x:v>55.616942909761</x:v>
      </x:c>
      <x:c r="C887" s="21" t="n">
        <x:v>27.525539160045</x:v>
      </x:c>
      <x:c r="D887" s="21" t="n">
        <x:v>14.384615384615</x:v>
      </x:c>
      <x:c r="E887" s="21" t="n">
        <x:v>137.958984375</x:v>
      </x:c>
      <x:c r="F887" s="17" t="n">
        <x:v>1.58871520457355</x:v>
      </x:c>
      <x:c r="G887" s="18" t="n">
        <x:f aca="0"/>
        <x:v>1.6181</x:v>
      </x:c>
      <x:c r="H887" s="18" t="n">
        <x:f aca="0"/>
        <x:v>2.4874962963</x:v>
      </x:c>
      <x:c r="I887" s="18" t="n">
        <x:f aca="0"/>
        <x:v>2411.12</x:v>
      </x:c>
      <x:c r="J887" s="18" t="n">
        <x:f aca="0"/>
        <x:v>7.5574237264</x:v>
      </x:c>
      <x:c r="K887" s="18" t="n">
        <x:f aca="0"/>
        <x:v>2.2969382835</x:v>
      </x:c>
      <x:c r="L887" s="22" t="n">
        <x:v>0.14186381074169</x:v>
      </x:c>
      <x:c r="M887" s="22" t="n">
        <x:v>0.11597602293458</x:v>
      </x:c>
      <x:c r="N887" s="22" t="n">
        <x:v>0.3411214953271</x:v>
      </x:c>
      <x:c r="O887" s="22" t="n">
        <x:v>0.46605926873767</x:v>
      </x:c>
      <x:c r="P887" s="25" t="n">
        <x:v>0.165814308837399</x:v>
      </x:c>
      <x:c r="Q887" s="25" t="n">
        <x:v>0.146410678666122</x:v>
      </x:c>
      <x:c r="R887" s="22" t="n">
        <x:v>0.26833935393044</x:v>
      </x:c>
      <x:c r="S887" s="22" t="n">
        <x:v>0.26833935393044</x:v>
      </x:c>
      <x:c r="T887" s="20" t="n">
        <x:v>1.219856491239895</x:v>
      </x:c>
      <x:c r="U887" s="18" t="n">
        <x:f aca="0"/>
        <x:v>1.6224</x:v>
      </x:c>
      <x:c r="V887" s="18" t="n">
        <x:f aca="0"/>
        <x:v>1.6395</x:v>
      </x:c>
      <x:c r="W887" s="76" t="n">
        <x:f>'2080回测'!$O$13*G887/$G$4+'2080回测'!$O$14*H887/$H$4+'2080回测'!$O$15*I887/$I$4+'2080回测'!$O$16*J887/$J$4+'2080回测'!$O$17*K887/$K$4</x:f>
        <x:v>1.317118301092131</x:v>
      </x:c>
    </x:row>
    <x:row r="888" ht="13.800000190734863" hidden="0">
      <x:c r="A888" s="15" t="n">
        <x:v>45162</x:v>
      </x:c>
      <x:c r="B888" s="21" t="n">
        <x:v>56.783302639656</x:v>
      </x:c>
      <x:c r="C888" s="21" t="n">
        <x:v>28.8876276958</x:v>
      </x:c>
      <x:c r="D888" s="21" t="n">
        <x:v>16.384615384615</x:v>
      </x:c>
      <x:c r="E888" s="21" t="n">
        <x:v>140.48828125</x:v>
      </x:c>
      <x:c r="F888" s="17" t="n">
        <x:v>1.60635956742518</x:v>
      </x:c>
      <x:c r="G888" s="18" t="n">
        <x:f aca="0"/>
        <x:v>1.6093</x:v>
      </x:c>
      <x:c r="H888" s="18" t="n">
        <x:f aca="0"/>
        <x:v>2.4765333333</x:v>
      </x:c>
      <x:c r="I888" s="18" t="n">
        <x:f aca="0"/>
        <x:v>2422.52</x:v>
      </x:c>
      <x:c r="J888" s="18" t="n">
        <x:f aca="0"/>
        <x:v>7.5640356457</x:v>
      </x:c>
      <x:c r="K888" s="18" t="n">
        <x:f aca="0"/>
        <x:v>2.3050154291</x:v>
      </x:c>
      <x:c r="L888" s="22" t="n">
        <x:v>0.1255594629156</x:v>
      </x:c>
      <x:c r="M888" s="22" t="n">
        <x:v>0.09773260359656</x:v>
      </x:c>
      <x:c r="N888" s="22" t="n">
        <x:v>0.32015336688234</x:v>
      </x:c>
      <x:c r="O888" s="22" t="n">
        <x:v>0.44573747049093</x:v>
      </x:c>
      <x:c r="P888" s="25" t="n">
        <x:v>0.148487981529837</x:v>
      </x:c>
      <x:c r="Q888" s="25" t="n">
        <x:v>0.126868225139394</x:v>
      </x:c>
      <x:c r="R888" s="22" t="n">
        <x:v>0.24715640968225</x:v>
      </x:c>
      <x:c r="S888" s="22" t="n">
        <x:v>0.24715640968225</x:v>
      </x:c>
      <x:c r="T888" s="20" t="n">
        <x:v>1.2238793065397635</x:v>
      </x:c>
      <x:c r="U888" s="18" t="n">
        <x:f aca="0"/>
        <x:v>1.6225</x:v>
      </x:c>
      <x:c r="V888" s="18" t="n">
        <x:f aca="0"/>
        <x:v>1.6445</x:v>
      </x:c>
      <x:c r="W888" s="76" t="n">
        <x:f>'2080回测'!$O$13*G888/$G$4+'2080回测'!$O$14*H888/$H$4+'2080回测'!$O$15*I888/$I$4+'2080回测'!$O$16*J888/$J$4+'2080回测'!$O$17*K888/$K$4</x:f>
        <x:v>1.3143880492401292</x:v>
      </x:c>
    </x:row>
    <x:row r="889" ht="13.800000190734863" hidden="0">
      <x:c r="A889" s="15" t="n">
        <x:v>45163</x:v>
      </x:c>
      <x:c r="B889" s="21" t="n">
        <x:v>52.486187845304</x:v>
      </x:c>
      <x:c r="C889" s="21" t="n">
        <x:v>24.574347332577</x:v>
      </x:c>
      <x:c r="D889" s="21" t="n">
        <x:v>10.538461538462</x:v>
      </x:c>
      <x:c r="E889" s="21" t="n">
        <x:v>129.55078125</x:v>
      </x:c>
      <x:c r="F889" s="17" t="n">
        <x:v>1.54287444491586</x:v>
      </x:c>
      <x:c r="G889" s="18" t="n">
        <x:f aca="0"/>
        <x:v>1.6095</x:v>
      </x:c>
      <x:c r="H889" s="18" t="n">
        <x:f aca="0"/>
        <x:v>2.4820148148</x:v>
      </x:c>
      <x:c r="I889" s="18" t="n">
        <x:f aca="0"/>
        <x:v>2421.33</x:v>
      </x:c>
      <x:c r="J889" s="18" t="n">
        <x:f aca="0"/>
        <x:v>7.5045283722</x:v>
      </x:c>
      <x:c r="K889" s="18" t="n">
        <x:f aca="0"/>
        <x:v>2.2989575699</x:v>
      </x:c>
      <x:c r="L889" s="22" t="n">
        <x:v>0.13235294117647</x:v>
      </x:c>
      <x:c r="M889" s="22" t="n">
        <x:v>0.10372686995048</x:v>
      </x:c>
      <x:c r="N889" s="22" t="n">
        <x:v>0.33117661155044</x:v>
      </x:c>
      <x:c r="O889" s="22" t="n">
        <x:v>0.45142384528279</x:v>
      </x:c>
      <x:c r="P889" s="25" t="n">
        <x:v>0.149077312390638</x:v>
      </x:c>
      <x:c r="Q889" s="25" t="n">
        <x:v>0.12830693337449</x:v>
      </x:c>
      <x:c r="R889" s="22" t="n">
        <x:v>0.2474849692964</x:v>
      </x:c>
      <x:c r="S889" s="22" t="n">
        <x:v>0.2474849692964</x:v>
      </x:c>
      <x:c r="T889" s="20" t="n">
        <x:v>1.2067173400901705</x:v>
      </x:c>
      <x:c r="U889" s="18" t="n">
        <x:f aca="0"/>
        <x:v>1.622</x:v>
      </x:c>
      <x:c r="V889" s="18" t="n">
        <x:f aca="0"/>
        <x:v>1.642</x:v>
      </x:c>
      <x:c r="W889" s="76" t="n">
        <x:f>'2080回测'!$O$13*G889/$G$4+'2080回测'!$O$14*H889/$H$4+'2080回测'!$O$15*I889/$I$4+'2080回测'!$O$16*J889/$J$4+'2080回测'!$O$17*K889/$K$4</x:f>
        <x:v>1.3136001025908537</x:v>
      </x:c>
    </x:row>
    <x:row r="890" ht="13.800000190734863" hidden="0">
      <x:c r="A890" s="15" t="n">
        <x:v>45166</x:v>
      </x:c>
      <x:c r="B890" s="21" t="n">
        <x:v>53.529772866789</x:v>
      </x:c>
      <x:c r="C890" s="21" t="n">
        <x:v>24.971623155505</x:v>
      </x:c>
      <x:c r="D890" s="21" t="n">
        <x:v>11.230769230769</x:v>
      </x:c>
      <x:c r="E890" s="21" t="n">
        <x:v>132.67578125</x:v>
      </x:c>
      <x:c r="F890" s="17" t="n">
        <x:v>1.55601986625766</x:v>
      </x:c>
      <x:c r="G890" s="18" t="n">
        <x:f aca="0"/>
        <x:v>1.6297</x:v>
      </x:c>
      <x:c r="H890" s="18" t="n">
        <x:f aca="0"/>
        <x:v>2.5138074074</x:v>
      </x:c>
      <x:c r="I890" s="18" t="n">
        <x:f aca="0"/>
        <x:v>2435.9</x:v>
      </x:c>
      <x:c r="J890" s="18" t="n">
        <x:f aca="0"/>
        <x:v>7.5508118071</x:v>
      </x:c>
      <x:c r="K890" s="18" t="n">
        <x:f aca="0"/>
        <x:v>2.3181407907</x:v>
      </x:c>
      <x:c r="L890" s="22" t="n">
        <x:v>0.12835677749361</x:v>
      </x:c>
      <x:c r="M890" s="22" t="n">
        <x:v>0.096863869342368</x:v>
      </x:c>
      <x:c r="N890" s="22" t="n">
        <x:v>0.31452192667146</x:v>
      </x:c>
      <x:c r="O890" s="22" t="n">
        <x:v>0.43688164099319</x:v>
      </x:c>
      <x:c r="P890" s="25" t="n">
        <x:v>0.130100858672832</x:v>
      </x:c>
      <x:c r="Q890" s="25" t="n">
        <x:v>0.109843511024084</x:v>
      </x:c>
      <x:c r="R890" s="22" t="n">
        <x:v>0.21858506826191</x:v>
      </x:c>
      <x:c r="S890" s="22" t="n">
        <x:v>0.21858506826191</x:v>
      </x:c>
      <x:c r="T890" s="20" t="n">
        <x:v>1.2186992036621198</x:v>
      </x:c>
      <x:c r="U890" s="18" t="n">
        <x:f aca="0"/>
        <x:v>1.6213</x:v>
      </x:c>
      <x:c r="V890" s="18" t="n">
        <x:f aca="0"/>
        <x:v>1.6423</x:v>
      </x:c>
      <x:c r="W890" s="76" t="n">
        <x:f>'2080回测'!$O$13*G890/$G$4+'2080回测'!$O$14*H890/$H$4+'2080回测'!$O$15*I890/$I$4+'2080回测'!$O$16*J890/$J$4+'2080回测'!$O$17*K890/$K$4</x:f>
        <x:v>1.327498764973079</x:v>
      </x:c>
    </x:row>
    <x:row r="891" ht="13.800000190734863" hidden="0">
      <x:c r="A891" s="15" t="n">
        <x:v>45167</x:v>
      </x:c>
      <x:c r="B891" s="21" t="n">
        <x:v>58.502148557397</x:v>
      </x:c>
      <x:c r="C891" s="21" t="n">
        <x:v>29.795686719637</x:v>
      </x:c>
      <x:c r="D891" s="21" t="n">
        <x:v>17.384615384615</x:v>
      </x:c>
      <x:c r="E891" s="21" t="n">
        <x:v>141.89453125</x:v>
      </x:c>
      <x:c r="F891" s="17" t="n">
        <x:v>1.61894245477912</x:v>
      </x:c>
      <x:c r="G891" s="18" t="n">
        <x:f aca="0"/>
        <x:v>1.6284</x:v>
      </x:c>
      <x:c r="H891" s="18" t="n">
        <x:f aca="0"/>
        <x:v>2.5181925926</x:v>
      </x:c>
      <x:c r="I891" s="18" t="n">
        <x:f aca="0"/>
        <x:v>2478.6</x:v>
      </x:c>
      <x:c r="J891" s="18" t="n">
        <x:f aca="0"/>
        <x:v>7.6499905962</x:v>
      </x:c>
      <x:c r="K891" s="18" t="n">
        <x:f aca="0"/>
        <x:v>2.3464108004</x:v>
      </x:c>
      <x:c r="L891" s="22" t="n">
        <x:v>0.14050511508951</x:v>
      </x:c>
      <x:c r="M891" s="22" t="n">
        <x:v>0.10763617409434</x:v>
      </x:c>
      <x:c r="N891" s="22" t="n">
        <x:v>0.33057752216631</x:v>
      </x:c>
      <x:c r="O891" s="22" t="n">
        <x:v>0.45188994157215</x:v>
      </x:c>
      <x:c r="P891" s="25" t="n">
        <x:v>0.140001617134296</x:v>
      </x:c>
      <x:c r="Q891" s="25" t="n">
        <x:v>0.120753715140233</x:v>
      </x:c>
      <x:c r="R891" s="22" t="n">
        <x:v>0.22911477205006</x:v>
      </x:c>
      <x:c r="S891" s="22" t="n">
        <x:v>0.22911477205006</x:v>
      </x:c>
      <x:c r="T891" s="20" t="n">
        <x:v>1.2495762775658001</x:v>
      </x:c>
      <x:c r="U891" s="18" t="n">
        <x:f aca="0"/>
        <x:v>1.6207</x:v>
      </x:c>
      <x:c r="V891" s="18" t="n">
        <x:f aca="0"/>
        <x:v>1.6467</x:v>
      </x:c>
      <x:c r="W891" s="76" t="n">
        <x:f>'2080回测'!$O$13*G891/$G$4+'2080回测'!$O$14*H891/$H$4+'2080回测'!$O$15*I891/$I$4+'2080回测'!$O$16*J891/$J$4+'2080回测'!$O$17*K891/$K$4</x:f>
        <x:v>1.334641734493276</x:v>
      </x:c>
    </x:row>
    <x:row r="892" ht="13.800000190734863" hidden="0">
      <x:c r="A892" s="15" t="n">
        <x:v>45168</x:v>
      </x:c>
      <x:c r="B892" s="21" t="n">
        <x:v>61.019030079804</x:v>
      </x:c>
      <x:c r="C892" s="21" t="n">
        <x:v>32.122587968218</x:v>
      </x:c>
      <x:c r="D892" s="21" t="n">
        <x:v>21.923076923077</x:v>
      </x:c>
      <x:c r="E892" s="21" t="n">
        <x:v>144.6875</x:v>
      </x:c>
      <x:c r="F892" s="17" t="n">
        <x:v>1.64938048742775</x:v>
      </x:c>
      <x:c r="G892" s="18" t="n">
        <x:f aca="0"/>
        <x:v>1.6158</x:v>
      </x:c>
      <x:c r="H892" s="18" t="n">
        <x:f aca="0"/>
        <x:v>2.5006518519</x:v>
      </x:c>
      <x:c r="I892" s="18" t="n">
        <x:f aca="0"/>
        <x:v>2466.28</x:v>
      </x:c>
      <x:c r="J892" s="18" t="n">
        <x:f aca="0"/>
        <x:v>7.669826354</x:v>
      </x:c>
      <x:c r="K892" s="18" t="n">
        <x:f aca="0"/>
        <x:v>2.3454011572</x:v>
      </x:c>
      <x:c r="L892" s="22" t="n">
        <x:v>0.15121483375959</x:v>
      </x:c>
      <x:c r="M892" s="22" t="n">
        <x:v>0.12144904873599</x:v>
      </x:c>
      <x:c r="N892" s="22" t="n">
        <x:v>0.35981308411215</x:v>
      </x:c>
      <x:c r="O892" s="22" t="n">
        <x:v>0.48526243584366</x:v>
      </x:c>
      <x:c r="P892" s="25" t="n">
        <x:v>0.175832933471023</x:v>
      </x:c>
      <x:c r="Q892" s="25" t="n">
        <x:v>0.152645081018208</x:v>
      </x:c>
      <x:c r="R892" s="22" t="n">
        <x:v>0.27519640179289</x:v>
      </x:c>
      <x:c r="S892" s="22" t="n">
        <x:v>0.27519640179289</x:v>
      </x:c>
      <x:c r="T892" s="20" t="n">
        <x:v>1.2544614466568844</x:v>
      </x:c>
      <x:c r="U892" s="18" t="n">
        <x:f aca="0"/>
        <x:v>1.6207</x:v>
      </x:c>
      <x:c r="V892" s="18" t="n">
        <x:f aca="0"/>
        <x:v>1.6523</x:v>
      </x:c>
      <x:c r="W892" s="76" t="n">
        <x:f>'2080回测'!$O$13*G892/$G$4+'2080回测'!$O$14*H892/$H$4+'2080回测'!$O$15*I892/$I$4+'2080回测'!$O$16*J892/$J$4+'2080回测'!$O$17*K892/$K$4</x:f>
        <x:v>1.327895051189656</x:v>
      </x:c>
    </x:row>
    <x:row r="893" ht="13.800000190734863" hidden="0">
      <x:c r="A893" s="15" t="n">
        <x:v>45169</x:v>
      </x:c>
      <x:c r="B893" s="21" t="n">
        <x:v>59.914057704113</x:v>
      </x:c>
      <x:c r="C893" s="21" t="n">
        <x:v>31.838819523269</x:v>
      </x:c>
      <x:c r="D893" s="21" t="n">
        <x:v>21.230769230769</x:v>
      </x:c>
      <x:c r="E893" s="21" t="n">
        <x:v>145</x:v>
      </x:c>
      <x:c r="F893" s="17" t="n">
        <x:v>1.64495911614538</x:v>
      </x:c>
      <x:c r="G893" s="18" t="n">
        <x:f aca="0"/>
        <x:v>1.6047</x:v>
      </x:c>
      <x:c r="H893" s="18" t="n">
        <x:f aca="0"/>
        <x:v>2.4765333333</x:v>
      </x:c>
      <x:c r="I893" s="18" t="n">
        <x:f aca="0"/>
        <x:v>2463.41</x:v>
      </x:c>
      <x:c r="J893" s="18" t="n">
        <x:f aca="0"/>
        <x:v>7.6566025155</x:v>
      </x:c>
      <x:c r="K893" s="18" t="n">
        <x:f aca="0"/>
        <x:v>2.3282372228</x:v>
      </x:c>
      <x:c r="L893" s="22" t="n">
        <x:v>0.14865728900256</x:v>
      </x:c>
      <x:c r="M893" s="22" t="n">
        <x:v>0.1228390235427</x:v>
      </x:c>
      <x:c r="N893" s="22" t="n">
        <x:v>0.36053199137311</x:v>
      </x:c>
      <x:c r="O893" s="22" t="n">
        <x:v>0.48516921660123</x:v>
      </x:c>
      <x:c r="P893" s="25" t="n">
        <x:v>0.184672896383045</x:v>
      </x:c>
      <x:c r="Q893" s="25" t="n">
        <x:v>0.15983862219369</x:v>
      </x:c>
      <x:c r="R893" s="22" t="n">
        <x:v>0.28699126707937</x:v>
      </x:c>
      <x:c r="S893" s="22" t="n">
        <x:v>0.28699126707937</x:v>
      </x:c>
      <x:c r="T893" s="20" t="n">
        <x:v>1.247031710271225</x:v>
      </x:c>
      <x:c r="U893" s="18" t="n">
        <x:f aca="0"/>
        <x:v>1.621</x:v>
      </x:c>
      <x:c r="V893" s="18" t="n">
        <x:f aca="0"/>
        <x:v>1.6599</x:v>
      </x:c>
      <x:c r="W893" s="76" t="n">
        <x:f>'2080回测'!$O$13*G893/$G$4+'2080回测'!$O$14*H893/$H$4+'2080回测'!$O$15*I893/$I$4+'2080回测'!$O$16*J893/$J$4+'2080回测'!$O$17*K893/$K$4</x:f>
        <x:v>1.3193107771050394</x:v>
      </x:c>
    </x:row>
    <x:row r="894" ht="13.800000190734863" hidden="0">
      <x:c r="A894" s="15" t="n">
        <x:v>45170</x:v>
      </x:c>
      <x:c r="B894" s="21" t="n">
        <x:v>59.054634745242</x:v>
      </x:c>
      <x:c r="C894" s="21" t="n">
        <x:v>30.874006810443</x:v>
      </x:c>
      <x:c r="D894" s="21" t="n">
        <x:v>18.923076923077</x:v>
      </x:c>
      <x:c r="E894" s="21" t="n">
        <x:v>140.732421875</x:v>
      </x:c>
      <x:c r="F894" s="17" t="n">
        <x:v>1.62396035088441</x:v>
      </x:c>
      <x:c r="G894" s="18" t="n">
        <x:f aca="0"/>
        <x:v>1.616</x:v>
      </x:c>
      <x:c r="H894" s="18" t="n">
        <x:f aca="0"/>
        <x:v>2.5017481481</x:v>
      </x:c>
      <x:c r="I894" s="18" t="n">
        <x:f aca="0"/>
        <x:v>2463.41</x:v>
      </x:c>
      <x:c r="J894" s="18" t="n">
        <x:f aca="0"/>
        <x:v>7.669826354</x:v>
      </x:c>
      <x:c r="K894" s="18" t="n">
        <x:f aca="0"/>
        <x:v>2.354487946</x:v>
      </x:c>
      <x:c r="L894" s="22" t="n">
        <x:v>0.14290281329923</x:v>
      </x:c>
      <x:c r="M894" s="22" t="n">
        <x:v>0.11710537746503</x:v>
      </x:c>
      <x:c r="N894" s="22" t="n">
        <x:v>0.35106637910376</x:v>
      </x:c>
      <x:c r="O894" s="22" t="n">
        <x:v>0.47472865975054</x:v>
      </x:c>
      <x:c r="P894" s="25" t="n">
        <x:v>0.177954524569908</x:v>
      </x:c>
      <x:c r="Q894" s="25" t="n">
        <x:v>0.153244542782831</x:v>
      </x:c>
      <x:c r="R894" s="22" t="n">
        <x:v>0.27962569259925</x:v>
      </x:c>
      <x:c r="S894" s="22" t="n">
        <x:v>0.27962569259925</x:v>
      </x:c>
      <x:c r="T894" s="20" t="n">
        <x:v>1.2493416279635654</x:v>
      </x:c>
      <x:c r="U894" s="18" t="n">
        <x:f aca="0"/>
        <x:v>1.6199</x:v>
      </x:c>
      <x:c r="V894" s="18" t="n">
        <x:f aca="0"/>
        <x:v>1.6586</x:v>
      </x:c>
      <x:c r="W894" s="76" t="n">
        <x:f>'2080回测'!$O$13*G894/$G$4+'2080回测'!$O$14*H894/$H$4+'2080回测'!$O$15*I894/$I$4+'2080回测'!$O$16*J894/$J$4+'2080回测'!$O$17*K894/$K$4</x:f>
        <x:v>1.3285808399710324</x:v>
      </x:c>
    </x:row>
    <x:row r="895" ht="13.800000190734863" hidden="0">
      <x:c r="A895" s="15" t="n">
        <x:v>45173</x:v>
      </x:c>
      <x:c r="B895" s="21" t="n">
        <x:v>58.993247391037</x:v>
      </x:c>
      <x:c r="C895" s="21" t="n">
        <x:v>31.101021566402</x:v>
      </x:c>
      <x:c r="D895" s="21" t="n">
        <x:v>17.615384615385</x:v>
      </x:c>
      <x:c r="E895" s="21" t="n">
        <x:v>143.6328125</x:v>
      </x:c>
      <x:c r="F895" s="17" t="n">
        <x:v>1.62835616518206</x:v>
      </x:c>
      <x:c r="G895" s="18" t="n">
        <x:f aca="0"/>
        <x:v>1.646</x:v>
      </x:c>
      <x:c r="H895" s="18" t="n">
        <x:f aca="0"/>
        <x:v>2.5379259259</x:v>
      </x:c>
      <x:c r="I895" s="18" t="n">
        <x:f aca="0"/>
        <x:v>2546.78</x:v>
      </x:c>
      <x:c r="J895" s="18" t="n">
        <x:f aca="0"/>
        <x:v>7.7359455467</x:v>
      </x:c>
      <x:c r="K895" s="18" t="n">
        <x:f aca="0"/>
        <x:v>2.3817483124</x:v>
      </x:c>
      <x:c r="L895" s="22" t="n">
        <x:v>0.15105498721228</x:v>
      </x:c>
      <x:c r="M895" s="22" t="n">
        <x:v>0.1246633654765</x:v>
      </x:c>
      <x:c r="N895" s="22" t="n">
        <x:v>0.35310328300982</x:v>
      </x:c>
      <x:c r="O895" s="22" t="n">
        <x:v>0.47705914119732</x:v>
      </x:c>
      <x:c r="P895" s="25" t="n">
        <x:v>0.175832933471023</x:v>
      </x:c>
      <x:c r="Q895" s="25" t="n">
        <x:v>0.1555224974884</x:v>
      </x:c>
      <x:c r="R895" s="22" t="n">
        <x:v>0.27874840792659</x:v>
      </x:c>
      <x:c r="S895" s="22" t="n">
        <x:v>0.27874840792659</x:v>
      </x:c>
      <x:c r="T895" s="20" t="n">
        <x:v>1.2655937535078459</x:v>
      </x:c>
      <x:c r="U895" s="18" t="n">
        <x:f aca="0"/>
        <x:v>1.6177</x:v>
      </x:c>
      <x:c r="V895" s="18" t="n">
        <x:f aca="0"/>
        <x:v>1.6647</x:v>
      </x:c>
      <x:c r="W895" s="76" t="n">
        <x:f>'2080回测'!$O$13*G895/$G$4+'2080回测'!$O$14*H895/$H$4+'2080回测'!$O$15*I895/$I$4+'2080回测'!$O$16*J895/$J$4+'2080回测'!$O$17*K895/$K$4</x:f>
        <x:v>1.3513387989235217</x:v>
      </x:c>
    </x:row>
    <x:row r="896" ht="13.800000190734863" hidden="0">
      <x:c r="A896" s="15" t="n">
        <x:v>45174</x:v>
      </x:c>
      <x:c r="B896" s="21" t="n">
        <x:v>57.519950890117</x:v>
      </x:c>
      <x:c r="C896" s="21" t="n">
        <x:v>29.568671963678</x:v>
      </x:c>
      <x:c r="D896" s="21" t="n">
        <x:v>15.076923076923</x:v>
      </x:c>
      <x:c r="E896" s="21" t="n">
        <x:v>138.45703125</x:v>
      </x:c>
      <x:c r="F896" s="17" t="n">
        <x:v>1.6015564429518</x:v>
      </x:c>
      <x:c r="G896" s="18" t="n">
        <x:f aca="0"/>
        <x:v>1.6294</x:v>
      </x:c>
      <x:c r="H896" s="18" t="n">
        <x:f aca="0"/>
        <x:v>2.5192888889</x:v>
      </x:c>
      <x:c r="I896" s="18" t="n">
        <x:f aca="0"/>
        <x:v>2520.92</x:v>
      </x:c>
      <x:c r="J896" s="18" t="n">
        <x:f aca="0"/>
        <x:v>7.6896621118</x:v>
      </x:c>
      <x:c r="K896" s="18" t="n">
        <x:f aca="0"/>
        <x:v>2.3726615236</x:v>
      </x:c>
      <x:c r="L896" s="22" t="n">
        <x:v>0.16496163682864</x:v>
      </x:c>
      <x:c r="M896" s="22" t="n">
        <x:v>0.1373468855877</x:v>
      </x:c>
      <x:c r="N896" s="22" t="n">
        <x:v>0.37071651090343</x:v>
      </x:c>
      <x:c r="O896" s="22" t="n">
        <x:v>0.49560977345191</x:v>
      </x:c>
      <x:c r="P896" s="25" t="n">
        <x:v>0.192569929917784</x:v>
      </x:c>
      <x:c r="Q896" s="25" t="n">
        <x:v>0.171348288074462</x:v>
      </x:c>
      <x:c r="R896" s="22" t="n">
        <x:v>0.29609850164942</x:v>
      </x:c>
      <x:c r="S896" s="22" t="n">
        <x:v>0.29609850164942</x:v>
      </x:c>
      <x:c r="T896" s="20" t="n">
        <x:v>1.259248269711437</x:v>
      </x:c>
      <x:c r="U896" s="18" t="n">
        <x:f aca="0"/>
        <x:v>1.6172</x:v>
      </x:c>
      <x:c r="V896" s="18" t="n">
        <x:f aca="0"/>
        <x:v>1.6659</x:v>
      </x:c>
      <x:c r="W896" s="76" t="n">
        <x:f>'2080回测'!$O$13*G896/$G$4+'2080回测'!$O$14*H896/$H$4+'2080回测'!$O$15*I896/$I$4+'2080回测'!$O$16*J896/$J$4+'2080回测'!$O$17*K896/$K$4</x:f>
        <x:v>1.3405131703955164</x:v>
      </x:c>
    </x:row>
    <x:row r="897" ht="13.800000190734863" hidden="0">
      <x:c r="A897" s="15" t="n">
        <x:v>45175</x:v>
      </x:c>
      <x:c r="B897" s="21" t="n">
        <x:v>57.397176181707</x:v>
      </x:c>
      <x:c r="C897" s="21" t="n">
        <x:v>30.476730987514</x:v>
      </x:c>
      <x:c r="D897" s="21" t="n">
        <x:v>13.076923076923</x:v>
      </x:c>
      <x:c r="E897" s="21" t="n">
        <x:v>139.150390625</x:v>
      </x:c>
      <x:c r="F897" s="17" t="n">
        <x:v>1.60025305217786</x:v>
      </x:c>
      <x:c r="G897" s="18" t="n">
        <x:f aca="0"/>
        <x:v>1.6265</x:v>
      </x:c>
      <x:c r="H897" s="18" t="n">
        <x:f aca="0"/>
        <x:v>2.5181925926</x:v>
      </x:c>
      <x:c r="I897" s="18" t="n">
        <x:f aca="0"/>
        <x:v>2533.41</x:v>
      </x:c>
      <x:c r="J897" s="18" t="n">
        <x:f aca="0"/>
        <x:v>7.6830501925</x:v>
      </x:c>
      <x:c r="K897" s="18" t="n">
        <x:f aca="0"/>
        <x:v>2.3686229508</x:v>
      </x:c>
      <x:c r="L897" s="22" t="n">
        <x:v>0.15808823529412</x:v>
      </x:c>
      <x:c r="M897" s="22" t="n">
        <x:v>0.13196073321171</x:v>
      </x:c>
      <x:c r="N897" s="22" t="n">
        <x:v>0.36173017014139</x:v>
      </x:c>
      <x:c r="O897" s="22" t="n">
        <x:v>0.48843189062671</x:v>
      </x:c>
      <x:c r="P897" s="25" t="n">
        <x:v>0.187030219826251</x:v>
      </x:c>
      <x:c r="Q897" s="25" t="n">
        <x:v>0.165113885722378</x:v>
      </x:c>
      <x:c r="R897" s="22" t="n">
        <x:v>0.29081551143447</x:v>
      </x:c>
      <x:c r="S897" s="22" t="n">
        <x:v>0.29081551143447</x:v>
      </x:c>
      <x:c r="T897" s="20" t="n">
        <x:v>1.2609991166468564</x:v>
      </x:c>
      <x:c r="U897" s="18" t="n">
        <x:f aca="0"/>
        <x:v>1.6154</x:v>
      </x:c>
      <x:c r="V897" s="18" t="n">
        <x:f aca="0"/>
        <x:v>1.6602</x:v>
      </x:c>
      <x:c r="W897" s="76" t="n">
        <x:f>'2080回测'!$O$13*G897/$G$4+'2080回测'!$O$14*H897/$H$4+'2080回测'!$O$15*I897/$I$4+'2080回测'!$O$16*J897/$J$4+'2080回测'!$O$17*K897/$K$4</x:f>
        <x:v>1.3399312842946562</x:v>
      </x:c>
    </x:row>
    <x:row r="898" ht="13.800000190734863" hidden="0">
      <x:c r="A898" s="15" t="n">
        <x:v>45176</x:v>
      </x:c>
      <x:c r="B898" s="21" t="n">
        <x:v>55.616942909761</x:v>
      </x:c>
      <x:c r="C898" s="21" t="n">
        <x:v>27.695800227015</x:v>
      </x:c>
      <x:c r="D898" s="21" t="n">
        <x:v>10.846153846154</x:v>
      </x:c>
      <x:c r="E898" s="21" t="n">
        <x:v>132.724609375</x:v>
      </x:c>
      <x:c r="F898" s="17" t="n">
        <x:v>1.56720876589483</x:v>
      </x:c>
      <x:c r="G898" s="18" t="n">
        <x:f aca="0"/>
        <x:v>1.6215</x:v>
      </x:c>
      <x:c r="H898" s="18" t="n">
        <x:f aca="0"/>
        <x:v>2.5061333333</x:v>
      </x:c>
      <x:c r="I898" s="18" t="n">
        <x:f aca="0"/>
        <x:v>2513.96</x:v>
      </x:c>
      <x:c r="J898" s="18" t="n">
        <x:f aca="0"/>
        <x:v>7.6169309998</x:v>
      </x:c>
      <x:c r="K898" s="18" t="n">
        <x:f aca="0"/>
        <x:v>2.3464108004</x:v>
      </x:c>
      <x:c r="L898" s="22" t="n">
        <x:v>0.15561061381074</x:v>
      </x:c>
      <x:c r="M898" s="22" t="n">
        <x:v>0.1291807835983</x:v>
      </x:c>
      <x:c r="N898" s="22" t="n">
        <x:v>0.35885454109753</x:v>
      </x:c>
      <x:c r="O898" s="22" t="n">
        <x:v>0.48610140917994</x:v>
      </x:c>
      <x:c r="P898" s="25" t="n">
        <x:v>0.193748591639387</x:v>
      </x:c>
      <x:c r="Q898" s="25" t="n">
        <x:v>0.166552593957474</x:v>
      </x:c>
      <x:c r="R898" s="22" t="n">
        <x:v>0.29897219994574</x:v>
      </x:c>
      <x:c r="S898" s="22" t="n">
        <x:v>0.29897219994574</x:v>
      </x:c>
      <x:c r="T898" s="20" t="n">
        <x:v>1.2420434526337232</x:v>
      </x:c>
      <x:c r="U898" s="18" t="n">
        <x:f aca="0"/>
        <x:v>1.614</x:v>
      </x:c>
      <x:c r="V898" s="18" t="n">
        <x:f aca="0"/>
        <x:v>1.661</x:v>
      </x:c>
      <x:c r="W898" s="76" t="n">
        <x:f>'2080回测'!$O$13*G898/$G$4+'2080回测'!$O$14*H898/$H$4+'2080回测'!$O$15*I898/$I$4+'2080回测'!$O$16*J898/$J$4+'2080回测'!$O$17*K898/$K$4</x:f>
        <x:v>1.3324410508825546</x:v>
      </x:c>
    </x:row>
    <x:row r="899" ht="13.800000190734863" hidden="0">
      <x:c r="A899" s="15" t="n">
        <x:v>45177</x:v>
      </x:c>
      <x:c r="B899" s="21" t="n">
        <x:v>55.064456721915</x:v>
      </x:c>
      <x:c r="C899" s="21" t="n">
        <x:v>28.036322360953</x:v>
      </x:c>
      <x:c r="D899" s="21" t="n">
        <x:v>8</x:v>
      </x:c>
      <x:c r="E899" s="21" t="n">
        <x:v>131.767578125</x:v>
      </x:c>
      <x:c r="F899" s="17" t="n">
        <x:v>1.55717089301967</x:v>
      </x:c>
      <x:c r="G899" s="18" t="n">
        <x:f aca="0"/>
        <x:v>1.6122</x:v>
      </x:c>
      <x:c r="H899" s="18" t="n">
        <x:f aca="0"/>
        <x:v>2.4907851852</x:v>
      </x:c>
      <x:c r="I899" s="18" t="n">
        <x:f aca="0"/>
        <x:v>2513.96</x:v>
      </x:c>
      <x:c r="J899" s="18" t="n">
        <x:f aca="0"/>
        <x:v>7.6103190806</x:v>
      </x:c>
      <x:c r="K899" s="18" t="n">
        <x:f aca="0"/>
        <x:v>2.3363143684</x:v>
      </x:c>
      <x:c r="L899" s="22" t="n">
        <x:v>0.13946611253197</x:v>
      </x:c>
      <x:c r="M899" s="22" t="n">
        <x:v>0.11449917470246</x:v>
      </x:c>
      <x:c r="N899" s="22" t="n">
        <x:v>0.33968368080518</x:v>
      </x:c>
      <x:c r="O899" s="22" t="n">
        <x:v>0.4667118035119</x:v>
      </x:c>
      <x:c r="P899" s="25" t="n">
        <x:v>0.175479334954542</x:v>
      </x:c>
      <x:c r="Q899" s="25" t="n">
        <x:v>0.147729494548294</x:v>
      </x:c>
      <x:c r="R899" s="22" t="n">
        <x:v>0.27638901000772</x:v>
      </x:c>
      <x:c r="S899" s="22" t="n">
        <x:v>0.27638901000772</x:v>
      </x:c>
      <x:c r="T899" s="20" t="n">
        <x:v>1.242486350831352</x:v>
      </x:c>
      <x:c r="U899" s="18" t="n">
        <x:f aca="0"/>
        <x:v>1.613</x:v>
      </x:c>
      <x:c r="V899" s="18" t="n">
        <x:f aca="0"/>
        <x:v>1.6725</x:v>
      </x:c>
      <x:c r="W899" s="76" t="n">
        <x:f>'2080回测'!$O$13*G899/$G$4+'2080回测'!$O$14*H899/$H$4+'2080回测'!$O$15*I899/$I$4+'2080回测'!$O$16*J899/$J$4+'2080回测'!$O$17*K899/$K$4</x:f>
        <x:v>1.3265756124384012</x:v>
      </x:c>
    </x:row>
    <x:row r="900" ht="13.800000190734863" hidden="0">
      <x:c r="A900" s="15" t="n">
        <x:v>45180</x:v>
      </x:c>
      <x:c r="B900" s="21" t="n">
        <x:v>56.292203806016</x:v>
      </x:c>
      <x:c r="C900" s="21" t="n">
        <x:v>28.433598183882</x:v>
      </x:c>
      <x:c r="D900" s="21" t="n">
        <x:v>10.230769230769</x:v>
      </x:c>
      <x:c r="E900" s="21" t="n">
        <x:v>137.197265625</x:v>
      </x:c>
      <x:c r="F900" s="17" t="n">
        <x:v>1.58038459211417</x:v>
      </x:c>
      <x:c r="G900" s="18" t="n">
        <x:f aca="0"/>
        <x:v>1.625</x:v>
      </x:c>
      <x:c r="H900" s="18" t="n">
        <x:f aca="0"/>
        <x:v>2.5083259259</x:v>
      </x:c>
      <x:c r="I900" s="18" t="n">
        <x:f aca="0"/>
        <x:v>2518.27</x:v>
      </x:c>
      <x:c r="J900" s="18" t="n">
        <x:f aca="0"/>
        <x:v>7.669826354</x:v>
      </x:c>
      <x:c r="K900" s="18" t="n">
        <x:f aca="0"/>
        <x:v>2.3484300868</x:v>
      </x:c>
      <x:c r="L900" s="22" t="n">
        <x:v>0.13594948849105</x:v>
      </x:c>
      <x:c r="M900" s="22" t="n">
        <x:v>0.11050299713318</x:v>
      </x:c>
      <x:c r="N900" s="22" t="n">
        <x:v>0.34100167745028</x:v>
      </x:c>
      <x:c r="O900" s="22" t="n">
        <x:v>0.46624570722255</x:v>
      </x:c>
      <x:c r="P900" s="25" t="n">
        <x:v>0.176304398159664</x:v>
      </x:c>
      <x:c r="Q900" s="25" t="n">
        <x:v>0.148688633371691</x:v>
      </x:c>
      <x:c r="R900" s="22" t="n">
        <x:v>0.2805989524112</x:v>
      </x:c>
      <x:c r="S900" s="22" t="n">
        <x:v>0.2805989524112</x:v>
      </x:c>
      <x:c r="T900" s="20" t="n">
        <x:v>1.2564003919460844</x:v>
      </x:c>
      <x:c r="U900" s="18" t="n">
        <x:f aca="0"/>
        <x:v>1.6125</x:v>
      </x:c>
      <x:c r="V900" s="18" t="n">
        <x:f aca="0"/>
        <x:v>1.6741</x:v>
      </x:c>
      <x:c r="W900" s="76" t="n">
        <x:f>'2080回测'!$O$13*G900/$G$4+'2080回测'!$O$14*H900/$H$4+'2080回测'!$O$15*I900/$I$4+'2080回测'!$O$16*J900/$J$4+'2080回测'!$O$17*K900/$K$4</x:f>
        <x:v>1.3352583142753367</x:v>
      </x:c>
    </x:row>
    <x:row r="901" ht="13.800000190734863" hidden="0">
      <x:c r="A901" s="15" t="n">
        <x:v>45181</x:v>
      </x:c>
      <x:c r="B901" s="21" t="n">
        <x:v>55.923879680786</x:v>
      </x:c>
      <x:c r="C901" s="21" t="n">
        <x:v>28.149829738933</x:v>
      </x:c>
      <x:c r="D901" s="21" t="n">
        <x:v>8.8461538461538</x:v>
      </x:c>
      <x:c r="E901" s="21" t="n">
        <x:v>138.49609375</x:v>
      </x:c>
      <x:c r="F901" s="17" t="n">
        <x:v>1.57853989253968</x:v>
      </x:c>
      <x:c r="G901" s="18" t="n">
        <x:f aca="0"/>
        <x:v>1.622</x:v>
      </x:c>
      <x:c r="H901" s="18" t="n">
        <x:f aca="0"/>
        <x:v>2.505037037</x:v>
      </x:c>
      <x:c r="I901" s="18" t="n">
        <x:f aca="0"/>
        <x:v>2493.06</x:v>
      </x:c>
      <x:c r="J901" s="18" t="n">
        <x:f aca="0"/>
        <x:v>7.6632144347</x:v>
      </x:c>
      <x:c r="K901" s="18" t="n">
        <x:f aca="0"/>
        <x:v>2.3484300868</x:v>
      </x:c>
      <x:c r="L901" s="22" t="n">
        <x:v>0.14450127877238</x:v>
      </x:c>
      <x:c r="M901" s="22" t="n">
        <x:v>0.12005907392928</x:v>
      </x:c>
      <x:c r="N901" s="22" t="n">
        <x:v>0.35705727294512</x:v>
      </x:c>
      <x:c r="O901" s="22" t="n">
        <x:v>0.48349126992868</x:v>
      </x:c>
      <x:c r="P901" s="25" t="n">
        <x:v>0.193630725467226</x:v>
      </x:c>
      <x:c r="Q901" s="25" t="n">
        <x:v>0.164394531604829</x:v>
      </x:c>
      <x:c r="R901" s="22" t="n">
        <x:v>0.29403449146058</x:v>
      </x:c>
      <x:c r="S901" s="22" t="n">
        <x:v>0.29403449146058</x:v>
      </x:c>
      <x:c r="T901" s="20" t="n">
        <x:v>1.2558216069734915</x:v>
      </x:c>
      <x:c r="U901" s="18" t="n">
        <x:f aca="0"/>
        <x:v>1.6126</x:v>
      </x:c>
      <x:c r="V901" s="18" t="n">
        <x:f aca="0"/>
        <x:v>1.6784</x:v>
      </x:c>
      <x:c r="W901" s="76" t="n">
        <x:f>'2080回测'!$O$13*G901/$G$4+'2080回测'!$O$14*H901/$H$4+'2080回测'!$O$15*I901/$I$4+'2080回测'!$O$16*J901/$J$4+'2080回测'!$O$17*K901/$K$4</x:f>
        <x:v>1.332128956320915</x:v>
      </x:c>
    </x:row>
    <x:row r="902" ht="13.800000190734863" hidden="0">
      <x:c r="A902" s="15" t="n">
        <x:v>45182</x:v>
      </x:c>
      <x:c r="B902" s="21" t="n">
        <x:v>54.02087170043</x:v>
      </x:c>
      <x:c r="C902" s="21" t="n">
        <x:v>25.709421112372</x:v>
      </x:c>
      <x:c r="D902" s="21" t="n">
        <x:v>6.7692307692308</x:v>
      </x:c>
      <x:c r="E902" s="21" t="n">
        <x:v>131.923828125</x:v>
      </x:c>
      <x:c r="F902" s="17" t="n">
        <x:v>1.54605837926758</x:v>
      </x:c>
      <x:c r="G902" s="18" t="n">
        <x:f aca="0"/>
        <x:v>1.6261</x:v>
      </x:c>
      <x:c r="H902" s="18" t="n">
        <x:f aca="0"/>
        <x:v>2.5116148148</x:v>
      </x:c>
      <x:c r="I902" s="18" t="n">
        <x:f aca="0"/>
        <x:v>2493.65</x:v>
      </x:c>
      <x:c r="J902" s="18" t="n">
        <x:f aca="0"/>
        <x:v>7.6301548384</x:v>
      </x:c>
      <x:c r="K902" s="18" t="n">
        <x:f aca="0"/>
        <x:v>2.3413625844</x:v>
      </x:c>
      <x:c r="L902" s="22" t="n">
        <x:v>0.14330242966752</x:v>
      </x:c>
      <x:c r="M902" s="22" t="n">
        <x:v>0.11797411171923</x:v>
      </x:c>
      <x:c r="N902" s="22" t="n">
        <x:v>0.3556194584232</x:v>
      </x:c>
      <x:c r="O902" s="22" t="n">
        <x:v>0.48060147295011</x:v>
      </x:c>
      <x:c r="P902" s="25" t="n">
        <x:v>0.194691521016669</x:v>
      </x:c>
      <x:c r="Q902" s="25" t="n">
        <x:v>0.166312809251624</x:v>
      </x:c>
      <x:c r="R902" s="22" t="n">
        <x:v>0.29403552637979</x:v>
      </x:c>
      <x:c r="S902" s="22" t="n">
        <x:v>0.29403552637979</x:v>
      </x:c>
      <x:c r="T902" s="20" t="n">
        <x:v>1.2427304289038874</x:v>
      </x:c>
      <x:c r="U902" s="18" t="n">
        <x:f aca="0"/>
        <x:v>1.6137</x:v>
      </x:c>
      <x:c r="V902" s="18" t="n">
        <x:f aca="0"/>
        <x:v>1.6814</x:v>
      </x:c>
      <x:c r="W902" s="76" t="n">
        <x:f>'2080回测'!$O$13*G902/$G$4+'2080回测'!$O$14*H902/$H$4+'2080回测'!$O$15*I902/$I$4+'2080回测'!$O$16*J902/$J$4+'2080回测'!$O$17*K902/$K$4</x:f>
        <x:v>1.3331754594496175</x:v>
      </x:c>
    </x:row>
    <x:row r="903" ht="13.800000190734863" hidden="0">
      <x:c r="A903" s="15" t="n">
        <x:v>45183</x:v>
      </x:c>
      <x:c r="B903" s="21" t="n">
        <x:v>52.608962553714</x:v>
      </x:c>
      <x:c r="C903" s="21" t="n">
        <x:v>24.460839954597</x:v>
      </x:c>
      <x:c r="D903" s="21" t="n">
        <x:v>5.6153846153846</x:v>
      </x:c>
      <x:c r="E903" s="21" t="n">
        <x:v>127.724609375</x:v>
      </x:c>
      <x:c r="F903" s="17" t="n">
        <x:v>1.52602449124674</x:v>
      </x:c>
      <x:c r="G903" s="18" t="n">
        <x:f aca="0"/>
        <x:v>1.6381</x:v>
      </x:c>
      <x:c r="H903" s="18" t="n">
        <x:f aca="0"/>
        <x:v>2.5357333333</x:v>
      </x:c>
      <x:c r="I903" s="18" t="n">
        <x:f aca="0"/>
        <x:v>2526.63</x:v>
      </x:c>
      <x:c r="J903" s="18" t="n">
        <x:f aca="0"/>
        <x:v>7.6301548384</x:v>
      </x:c>
      <x:c r="K903" s="18" t="n">
        <x:f aca="0"/>
        <x:v>2.3454011572</x:v>
      </x:c>
      <x:c r="L903" s="22" t="n">
        <x:v>0.13562979539642</x:v>
      </x:c>
      <x:c r="M903" s="22" t="n">
        <x:v>0.10980800972982</x:v>
      </x:c>
      <x:c r="N903" s="22" t="n">
        <x:v>0.34327821710999</x:v>
      </x:c>
      <x:c r="O903" s="22" t="n">
        <x:v>0.46829653094201</x:v>
      </x:c>
      <x:c r="P903" s="25" t="n">
        <x:v>0.179368918635832</x:v>
      </x:c>
      <x:c r="Q903" s="25" t="n">
        <x:v>0.150606911018487</x:v>
      </x:c>
      <x:c r="R903" s="22" t="n">
        <x:v>0.27742752419927</x:v>
      </x:c>
      <x:c r="S903" s="22" t="n">
        <x:v>0.27742752419927</x:v>
      </x:c>
      <x:c r="T903" s="20" t="n">
        <x:v>1.2372528439258645</x:v>
      </x:c>
      <x:c r="U903" s="18" t="n">
        <x:f aca="0"/>
        <x:v>1.6145</x:v>
      </x:c>
      <x:c r="V903" s="18" t="n">
        <x:f aca="0"/>
        <x:v>1.6968</x:v>
      </x:c>
      <x:c r="W903" s="76" t="n">
        <x:f>'2080回测'!$O$13*G903/$G$4+'2080回测'!$O$14*H903/$H$4+'2080回测'!$O$15*I903/$I$4+'2080回测'!$O$16*J903/$J$4+'2080回测'!$O$17*K903/$K$4</x:f>
        <x:v>1.3427713532547467</x:v>
      </x:c>
    </x:row>
    <x:row r="904" ht="13.800000190734863" hidden="0">
      <x:c r="A904" s="15" t="n">
        <x:v>45184</x:v>
      </x:c>
      <x:c r="B904" s="21" t="n">
        <x:v>51.381215469613</x:v>
      </x:c>
      <x:c r="C904" s="21" t="n">
        <x:v>23.836549375709</x:v>
      </x:c>
      <x:c r="D904" s="21" t="n">
        <x:v>4.3846153846154</x:v>
      </x:c>
      <x:c r="E904" s="21" t="n">
        <x:v>124.990234375</x:v>
      </x:c>
      <x:c r="F904" s="17" t="n">
        <x:v>1.51148153651234</x:v>
      </x:c>
      <x:c r="G904" s="18" t="n">
        <x:f aca="0"/>
        <x:v>1.638</x:v>
      </x:c>
      <x:c r="H904" s="18" t="n">
        <x:f aca="0"/>
        <x:v>2.5313481481</x:v>
      </x:c>
      <x:c r="I904" s="18" t="n">
        <x:f aca="0"/>
        <x:v>2531.76</x:v>
      </x:c>
      <x:c r="J904" s="18" t="n">
        <x:f aca="0"/>
        <x:v>7.6169309998</x:v>
      </x:c>
      <x:c r="K904" s="18" t="n">
        <x:f aca="0"/>
        <x:v>2.3413625844</x:v>
      </x:c>
      <x:c r="L904" s="22" t="n">
        <x:v>0.1349104859335</x:v>
      </x:c>
      <x:c r="M904" s="22" t="n">
        <x:v>0.10763617409434</x:v>
      </x:c>
      <x:c r="N904" s="22" t="n">
        <x:v>0.34136113108076</x:v>
      </x:c>
      <x:c r="O904" s="22" t="n">
        <x:v>0.46400844509538</x:v>
      </x:c>
      <x:c r="P904" s="25" t="n">
        <x:v>0.172061215961894</x:v>
      </x:c>
      <x:c r="Q904" s="25" t="n">
        <x:v>0.146410678666122</x:v>
      </x:c>
      <x:c r="R904" s="22" t="n">
        <x:v>0.26581731028746</x:v>
      </x:c>
      <x:c r="S904" s="22" t="n">
        <x:v>0.26581731028746</x:v>
      </x:c>
      <x:c r="T904" s="20" t="n">
        <x:v>1.236540305496323</x:v>
      </x:c>
      <x:c r="U904" s="18" t="n">
        <x:f aca="0"/>
        <x:v>1.6136</x:v>
      </x:c>
      <x:c r="V904" s="18" t="n">
        <x:f aca="0"/>
        <x:v>1.6803</x:v>
      </x:c>
      <x:c r="W904" s="76" t="n">
        <x:f>'2080回测'!$O$13*G904/$G$4+'2080回测'!$O$14*H904/$H$4+'2080回测'!$O$15*I904/$I$4+'2080回测'!$O$16*J904/$J$4+'2080回测'!$O$17*K904/$K$4</x:f>
        <x:v>1.3418222611520885</x:v>
      </x:c>
    </x:row>
    <x:row r="905" ht="13.800000190734863" hidden="0">
      <x:c r="A905" s="15" t="n">
        <x:v>45187</x:v>
      </x:c>
      <x:c r="B905" s="21" t="n">
        <x:v>51.258440761203</x:v>
      </x:c>
      <x:c r="C905" s="21" t="n">
        <x:v>23.041997729852</x:v>
      </x:c>
      <x:c r="D905" s="21" t="n">
        <x:v>4.0769230769231</x:v>
      </x:c>
      <x:c r="E905" s="21" t="n">
        <x:v>124.2578125</x:v>
      </x:c>
      <x:c r="F905" s="17" t="n">
        <x:v>1.50658793516995</x:v>
      </x:c>
      <x:c r="G905" s="18" t="n">
        <x:f aca="0"/>
        <x:v>1.6365</x:v>
      </x:c>
      <x:c r="H905" s="18" t="n">
        <x:f aca="0"/>
        <x:v>2.5335407407</x:v>
      </x:c>
      <x:c r="I905" s="18" t="n">
        <x:f aca="0"/>
        <x:v>2522.31</x:v>
      </x:c>
      <x:c r="J905" s="18" t="n">
        <x:f aca="0"/>
        <x:v>7.6367667576</x:v>
      </x:c>
      <x:c r="K905" s="18" t="n">
        <x:f aca="0"/>
        <x:v>2.3474204436</x:v>
      </x:c>
      <x:c r="L905" s="22" t="n">
        <x:v>0.12787723785166</x:v>
      </x:c>
      <x:c r="M905" s="22" t="n">
        <x:v>0.10138128746416</x:v>
      </x:c>
      <x:c r="N905" s="22" t="n">
        <x:v>0.34339803498682</x:v>
      </x:c>
      <x:c r="O905" s="22" t="n">
        <x:v>0.4622372791804</x:v>
      </x:c>
      <x:c r="P905" s="25" t="n">
        <x:v>0.17453640557726</x:v>
      </x:c>
      <x:c r="Q905" s="25" t="n">
        <x:v>0.147489709842445</x:v>
      </x:c>
      <x:c r="R905" s="22" t="n">
        <x:v>0.26770124453392</x:v>
      </x:c>
      <x:c r="S905" s="22" t="n">
        <x:v>0.26770124453392</x:v>
      </x:c>
      <x:c r="T905" s="20" t="n">
        <x:v>1.2416985489054793</x:v>
      </x:c>
      <x:c r="U905" s="18" t="n">
        <x:f aca="0"/>
        <x:v>1.6128</x:v>
      </x:c>
      <x:c r="V905" s="18" t="n">
        <x:f aca="0"/>
        <x:v>1.6775</x:v>
      </x:c>
      <x:c r="W905" s="76" t="n">
        <x:f>'2080回测'!$O$13*G905/$G$4+'2080回测'!$O$14*H905/$H$4+'2080回测'!$O$15*I905/$I$4+'2080回测'!$O$16*J905/$J$4+'2080回测'!$O$17*K905/$K$4</x:f>
        <x:v>1.3419759942641978</x:v>
      </x:c>
    </x:row>
    <x:row r="906" ht="13.800000190734863" hidden="0">
      <x:c r="A906" s="15" t="n">
        <x:v>45188</x:v>
      </x:c>
      <x:c r="B906" s="21" t="n">
        <x:v>51.074278698588</x:v>
      </x:c>
      <x:c r="C906" s="21" t="n">
        <x:v>22.020431328036</x:v>
      </x:c>
      <x:c r="D906" s="21" t="n">
        <x:v>2.2307692307692</x:v>
      </x:c>
      <x:c r="E906" s="21" t="n">
        <x:v>125.44921875</x:v>
      </x:c>
      <x:c r="F906" s="17" t="n">
        <x:v>1.50193674501848</x:v>
      </x:c>
      <x:c r="G906" s="18" t="n">
        <x:f aca="0"/>
        <x:v>1.6463</x:v>
      </x:c>
      <x:c r="H906" s="18" t="n">
        <x:f aca="0"/>
        <x:v>2.5499851852</x:v>
      </x:c>
      <x:c r="I906" s="18" t="n">
        <x:f aca="0"/>
        <x:v>2542.95</x:v>
      </x:c>
      <x:c r="J906" s="18" t="n">
        <x:f aca="0"/>
        <x:v>7.6235429191</x:v>
      </x:c>
      <x:c r="K906" s="18" t="n">
        <x:f aca="0"/>
        <x:v>2.3454011572</x:v>
      </x:c>
      <x:c r="L906" s="22" t="n">
        <x:v>0.13163363171355</x:v>
      </x:c>
      <x:c r="M906" s="22" t="n">
        <x:v>0.10746242724351</x:v>
      </x:c>
      <x:c r="N906" s="22" t="n">
        <x:v>0.34471603163192</x:v>
      </x:c>
      <x:c r="O906" s="22" t="n">
        <x:v>0.46727111912086</x:v>
      </x:c>
      <x:c r="P906" s="25" t="n">
        <x:v>0.180429714185274</x:v>
      </x:c>
      <x:c r="Q906" s="25" t="n">
        <x:v>0.15144615748896</x:v>
      </x:c>
      <x:c r="R906" s="22" t="n">
        <x:v>0.27531465492988</x:v>
      </x:c>
      <x:c r="S906" s="22" t="n">
        <x:v>0.27531465492988</x:v>
      </x:c>
      <x:c r="T906" s="20" t="n">
        <x:v>1.2325482383020123</x:v>
      </x:c>
      <x:c r="U906" s="18" t="n">
        <x:f aca="0"/>
        <x:v>1.6123</x:v>
      </x:c>
      <x:c r="V906" s="18" t="n">
        <x:f aca="0"/>
        <x:v>1.6845</x:v>
      </x:c>
      <x:c r="W906" s="76" t="n">
        <x:f>'2080回测'!$O$13*G906/$G$4+'2080回测'!$O$14*H906/$H$4+'2080回测'!$O$15*I906/$I$4+'2080回测'!$O$16*J906/$J$4+'2080回测'!$O$17*K906/$K$4</x:f>
        <x:v>1.3482377435395594</x:v>
      </x:c>
    </x:row>
    <x:row r="907" ht="13.800000190734863" hidden="0">
      <x:c r="A907" s="15" t="n">
        <x:v>45189</x:v>
      </x:c>
      <x:c r="B907" s="21" t="n">
        <x:v>50.276243093923</x:v>
      </x:c>
      <x:c r="C907" s="21" t="n">
        <x:v>20.828603859251</x:v>
      </x:c>
      <x:c r="D907" s="21" t="n">
        <x:v>1.4615384615385</x:v>
      </x:c>
      <x:c r="E907" s="21" t="n">
        <x:v>124.248046875</x:v>
      </x:c>
      <x:c r="F907" s="17" t="n">
        <x:v>1.49203608072428</x:v>
      </x:c>
      <x:c r="G907" s="18" t="n">
        <x:f aca="0"/>
        <x:v>1.6511</x:v>
      </x:c>
      <x:c r="H907" s="18" t="n">
        <x:f aca="0"/>
        <x:v>2.5521777778</x:v>
      </x:c>
      <x:c r="I907" s="18" t="n">
        <x:f aca="0"/>
        <x:v>2527.02</x:v>
      </x:c>
      <x:c r="J907" s="18" t="n">
        <x:f aca="0"/>
        <x:v>7.6103190806</x:v>
      </x:c>
      <x:c r="K907" s="18" t="n">
        <x:f aca="0"/>
        <x:v>2.3423722276</x:v>
      </x:c>
      <x:c r="L907" s="22" t="n">
        <x:v>0.12771739130435</x:v>
      </x:c>
      <x:c r="M907" s="22" t="n">
        <x:v>0.10390061680132</x:v>
      </x:c>
      <x:c r="N907" s="22" t="n">
        <x:v>0.33788641265277</x:v>
      </x:c>
      <x:c r="O907" s="22" t="n">
        <x:v>0.461584744329</x:v>
      </x:c>
      <x:c r="P907" s="25" t="n">
        <x:v>0.169350294002207</x:v>
      </x:c>
      <x:c r="Q907" s="25" t="n">
        <x:v>0.142094553960832</x:v>
      </x:c>
      <x:c r="R907" s="22" t="n">
        <x:v>0.25892594668281</x:v>
      </x:c>
      <x:c r="S907" s="22" t="n">
        <x:v>0.25892594668281</x:v>
      </x:c>
      <x:c r="T907" s="20" t="n">
        <x:v>1.225167058379875</x:v>
      </x:c>
      <x:c r="U907" s="18" t="n">
        <x:f aca="0"/>
        <x:v>1.6125</x:v>
      </x:c>
      <x:c r="V907" s="18" t="n">
        <x:f aca="0"/>
        <x:v>1.6876</x:v>
      </x:c>
      <x:c r="W907" s="76" t="n">
        <x:f>'2080回测'!$O$13*G907/$G$4+'2080回测'!$O$14*H907/$H$4+'2080回测'!$O$15*I907/$I$4+'2080回测'!$O$16*J907/$J$4+'2080回测'!$O$17*K907/$K$4</x:f>
        <x:v>1.3483908016220145</x:v>
      </x:c>
    </x:row>
    <x:row r="908" ht="13.800000190734863" hidden="0">
      <x:c r="A908" s="15" t="n">
        <x:v>45190</x:v>
      </x:c>
      <x:c r="B908" s="21" t="n">
        <x:v>49.600982197667</x:v>
      </x:c>
      <x:c r="C908" s="21" t="n">
        <x:v>20.147559591373</x:v>
      </x:c>
      <x:c r="D908" s="21" t="n">
        <x:v>1.3076923076923</x:v>
      </x:c>
      <x:c r="E908" s="21" t="n">
        <x:v>123.30078125</x:v>
      </x:c>
      <x:c r="F908" s="17" t="n">
        <x:v>1.48589253836683</x:v>
      </x:c>
      <x:c r="G908" s="18" t="n">
        <x:f aca="0"/>
        <x:v>1.6389</x:v>
      </x:c>
      <x:c r="H908" s="18" t="n">
        <x:f aca="0"/>
        <x:v>2.5368296296</x:v>
      </x:c>
      <x:c r="I908" s="18" t="n">
        <x:f aca="0"/>
        <x:v>2509.29</x:v>
      </x:c>
      <x:c r="J908" s="18" t="n">
        <x:f aca="0"/>
        <x:v>7.5838714035</x:v>
      </x:c>
      <x:c r="K908" s="18" t="n">
        <x:f aca="0"/>
        <x:v>2.3302565092</x:v>
      </x:c>
      <x:c r="L908" s="22" t="n">
        <x:v>0.12340153452685</x:v>
      </x:c>
      <x:c r="M908" s="22" t="n">
        <x:v>0.10172878116584</x:v>
      </x:c>
      <x:c r="N908" s="22" t="n">
        <x:v>0.33117661155044</x:v>
      </x:c>
      <x:c r="O908" s="22" t="n">
        <x:v>0.45356788816753</x:v>
      </x:c>
      <x:c r="P908" s="25" t="n">
        <x:v>0.161453260467468</x:v>
      </x:c>
      <x:c r="Q908" s="25" t="n">
        <x:v>0.133941873961952</x:v>
      </x:c>
      <x:c r="R908" s="22" t="n">
        <x:v>0.24803325859946</x:v>
      </x:c>
      <x:c r="S908" s="22" t="n">
        <x:v>0.24803325859946</x:v>
      </x:c>
      <x:c r="T908" s="20" t="n">
        <x:v>1.2168495749472468</x:v>
      </x:c>
      <x:c r="U908" s="18" t="n">
        <x:f aca="0"/>
        <x:v>1.613</x:v>
      </x:c>
      <x:c r="V908" s="18" t="n">
        <x:f aca="0"/>
        <x:v>1.6904</x:v>
      </x:c>
      <x:c r="W908" s="76" t="n">
        <x:f>'2080回测'!$O$13*G908/$G$4+'2080回测'!$O$14*H908/$H$4+'2080回测'!$O$15*I908/$I$4+'2080回测'!$O$16*J908/$J$4+'2080回测'!$O$17*K908/$K$4</x:f>
        <x:v>1.3400237891213345</x:v>
      </x:c>
    </x:row>
    <x:row r="909" ht="13.800000190734863" hidden="0">
      <x:c r="A909" s="15" t="n">
        <x:v>45191</x:v>
      </x:c>
      <x:c r="B909" s="21" t="n">
        <x:v>53.284223449969</x:v>
      </x:c>
      <x:c r="C909" s="21" t="n">
        <x:v>23.382519863791</x:v>
      </x:c>
      <x:c r="D909" s="21" t="n">
        <x:v>6.7692307692308</x:v>
      </x:c>
      <x:c r="E909" s="21" t="n">
        <x:v>138.96484375</x:v>
      </x:c>
      <x:c r="F909" s="17" t="n">
        <x:v>1.55600204458248</x:v>
      </x:c>
      <x:c r="G909" s="18" t="n">
        <x:f aca="0"/>
        <x:v>1.6503</x:v>
      </x:c>
      <x:c r="H909" s="18" t="n">
        <x:f aca="0"/>
        <x:v>2.5466962963</x:v>
      </x:c>
      <x:c r="I909" s="18" t="n">
        <x:f aca="0"/>
        <x:v>2542.1</x:v>
      </x:c>
      <x:c r="J909" s="18" t="n">
        <x:f aca="0"/>
        <x:v>7.6632144347</x:v>
      </x:c>
      <x:c r="K909" s="18" t="n">
        <x:f aca="0"/>
        <x:v>2.3373240116</x:v>
      </x:c>
      <x:c r="L909" s="22" t="n">
        <x:v>0.11365089514066</x:v>
      </x:c>
      <x:c r="M909" s="22" t="n">
        <x:v>0.09460516028147</x:v>
      </x:c>
      <x:c r="N909" s="22" t="n">
        <x:v>0.32302899592619</x:v>
      </x:c>
      <x:c r="O909" s="22" t="n">
        <x:v>0.44433918162287</x:v>
      </x:c>
      <x:c r="P909" s="25" t="n">
        <x:v>0.153674093104889</x:v>
      </x:c>
      <x:c r="Q909" s="25" t="n">
        <x:v>0.125909086315995</x:v>
      </x:c>
      <x:c r="R909" s="22" t="n">
        <x:v>0.23979459359295</x:v>
      </x:c>
      <x:c r="S909" s="22" t="n">
        <x:v>0.23979459359295</x:v>
      </x:c>
      <x:c r="T909" s="20" t="n">
        <x:v>1.2388110434476247</x:v>
      </x:c>
      <x:c r="U909" s="18" t="n">
        <x:f aca="0"/>
        <x:v>1.6127</x:v>
      </x:c>
      <x:c r="V909" s="18" t="n">
        <x:f aca="0"/>
        <x:v>1.6863</x:v>
      </x:c>
      <x:c r="W909" s="76" t="n">
        <x:f>'2080回测'!$O$13*G909/$G$4+'2080回测'!$O$14*H909/$H$4+'2080回测'!$O$15*I909/$I$4+'2080回测'!$O$16*J909/$J$4+'2080回测'!$O$17*K909/$K$4</x:f>
        <x:v>1.3489978887469647</x:v>
      </x:c>
    </x:row>
    <x:row r="910" ht="13.800000190734863" hidden="0">
      <x:c r="A910" s="15" t="n">
        <x:v>45194</x:v>
      </x:c>
      <x:c r="B910" s="21" t="n">
        <x:v>52.670349907919</x:v>
      </x:c>
      <x:c r="C910" s="21" t="n">
        <x:v>22.985244040863</x:v>
      </x:c>
      <x:c r="D910" s="21" t="n">
        <x:v>5.2307692307692</x:v>
      </x:c>
      <x:c r="E910" s="21" t="n">
        <x:v>136.357421875</x:v>
      </x:c>
      <x:c r="F910" s="17" t="n">
        <x:v>1.54310946263638</x:v>
      </x:c>
      <x:c r="G910" s="18" t="n">
        <x:f aca="0"/>
        <x:v>1.6469</x:v>
      </x:c>
      <x:c r="H910" s="18" t="n">
        <x:f aca="0"/>
        <x:v>2.5423111111</x:v>
      </x:c>
      <x:c r="I910" s="18" t="n">
        <x:f aca="0"/>
        <x:v>2514.37</x:v>
      </x:c>
      <x:c r="J910" s="18" t="n">
        <x:f aca="0"/>
        <x:v>7.6433786769</x:v>
      </x:c>
      <x:c r="K910" s="18" t="n">
        <x:f aca="0"/>
        <x:v>2.3312661524</x:v>
      </x:c>
      <x:c r="L910" s="22" t="n">
        <x:v>0.1309942455243</x:v>
      </x:c>
      <x:c r="M910" s="22" t="n">
        <x:v>0.1124142124924</x:v>
      </x:c>
      <x:c r="N910" s="22" t="n">
        <x:v>0.34100167745028</x:v>
      </x:c>
      <x:c r="O910" s="22" t="n">
        <x:v>0.4688558464738</x:v>
      </x:c>
      <x:c r="P910" s="25" t="n">
        <x:v>0.177718792225588</x:v>
      </x:c>
      <x:c r="Q910" s="25" t="n">
        <x:v>0.145571432195649</x:v>
      </x:c>
      <x:c r="R910" s="22" t="n">
        <x:v>0.26696607060949</x:v>
      </x:c>
      <x:c r="S910" s="22" t="n">
        <x:v>0.26696607060949</x:v>
      </x:c>
      <x:c r="T910" s="20" t="n">
        <x:v>1.2330116569949567</x:v>
      </x:c>
      <x:c r="U910" s="18" t="n">
        <x:f aca="0"/>
        <x:v>1.6121</x:v>
      </x:c>
      <x:c r="V910" s="18" t="n">
        <x:f aca="0"/>
        <x:v>1.6997</x:v>
      </x:c>
      <x:c r="W910" s="76" t="n">
        <x:f>'2080回测'!$O$13*G910/$G$4+'2080回测'!$O$14*H910/$H$4+'2080回测'!$O$15*I910/$I$4+'2080回测'!$O$16*J910/$J$4+'2080回测'!$O$17*K910/$K$4</x:f>
        <x:v>1.3447211429533155</x:v>
      </x:c>
    </x:row>
    <x:row r="911" ht="13.800000190734863" hidden="0">
      <x:c r="A911" s="15" t="n">
        <x:v>45195</x:v>
      </x:c>
      <x:c r="B911" s="21" t="n">
        <x:v>53.89809699202</x:v>
      </x:c>
      <x:c r="C911" s="21" t="n">
        <x:v>23.439273552781</x:v>
      </x:c>
      <x:c r="D911" s="21" t="n">
        <x:v>8.0769230769231</x:v>
      </x:c>
      <x:c r="E911" s="21" t="n">
        <x:v>138.330078125</x:v>
      </x:c>
      <x:c r="F911" s="17" t="n">
        <x:v>1.55936092936681</x:v>
      </x:c>
      <x:c r="G911" s="18" t="n">
        <x:f aca="0"/>
        <x:v>1.6436</x:v>
      </x:c>
      <x:c r="H911" s="18" t="n">
        <x:f aca="0"/>
        <x:v>2.5302518519</x:v>
      </x:c>
      <x:c r="I911" s="18" t="n">
        <x:f aca="0"/>
        <x:v>2487.7</x:v>
      </x:c>
      <x:c r="J911" s="18" t="n">
        <x:f aca="0"/>
        <x:v>7.6301548384</x:v>
      </x:c>
      <x:c r="K911" s="18" t="n">
        <x:f aca="0"/>
        <x:v>2.3201600771</x:v>
      </x:c>
      <x:c r="L911" s="22" t="n">
        <x:v>0.12539961636829</x:v>
      </x:c>
      <x:c r="M911" s="22" t="n">
        <x:v>0.10546433845887</x:v>
      </x:c>
      <x:c r="N911" s="22" t="n">
        <x:v>0.33333333333333</x:v>
      </x:c>
      <x:c r="O911" s="22" t="n">
        <x:v>0.4637287872909</x:v>
      </x:c>
      <x:c r="P911" s="25" t="n">
        <x:v>0.169821758690849</x:v>
      </x:c>
      <x:c r="Q911" s="25" t="n">
        <x:v>0.138617675726016</x:v>
      </x:c>
      <x:c r="R911" s="22" t="n">
        <x:v>0.2638638730457</x:v>
      </x:c>
      <x:c r="S911" s="22" t="n">
        <x:v>0.2638638730457</x:v>
      </x:c>
      <x:c r="T911" s="20" t="n">
        <x:v>1.2291425626403112</x:v>
      </x:c>
      <x:c r="U911" s="18" t="n">
        <x:f aca="0"/>
        <x:v>1.6113</x:v>
      </x:c>
      <x:c r="V911" s="18" t="n">
        <x:f aca="0"/>
        <x:v>1.6941</x:v>
      </x:c>
      <x:c r="W911" s="76" t="n">
        <x:f>'2080回测'!$O$13*G911/$G$4+'2080回测'!$O$14*H911/$H$4+'2080回测'!$O$15*I911/$I$4+'2080回测'!$O$16*J911/$J$4+'2080回测'!$O$17*K911/$K$4</x:f>
        <x:v>1.3390929795311082</x:v>
      </x:c>
    </x:row>
    <x:row r="912" ht="13.800000190734863" hidden="0">
      <x:c r="A912" s="15" t="n">
        <x:v>45196</x:v>
      </x:c>
      <x:c r="B912" s="21" t="n">
        <x:v>54.818907305095</x:v>
      </x:c>
      <x:c r="C912" s="21" t="n">
        <x:v>23.212258796822</x:v>
      </x:c>
      <x:c r="D912" s="21" t="n">
        <x:v>8.6153846153846</x:v>
      </x:c>
      <x:c r="E912" s="21" t="n">
        <x:v>139.248046875</x:v>
      </x:c>
      <x:c r="F912" s="17" t="n">
        <x:v>1.56473649398075</x:v>
      </x:c>
      <x:c r="G912" s="18" t="n">
        <x:f aca="0"/>
        <x:v>1.6394</x:v>
      </x:c>
      <x:c r="H912" s="18" t="n">
        <x:f aca="0"/>
        <x:v>2.5225777778</x:v>
      </x:c>
      <x:c r="I912" s="18" t="n">
        <x:f aca="0"/>
        <x:v>2494.17</x:v>
      </x:c>
      <x:c r="J912" s="18" t="n">
        <x:f aca="0"/>
        <x:v>7.6367667576</x:v>
      </x:c>
      <x:c r="K912" s="18" t="n">
        <x:f aca="0"/>
        <x:v>2.3231890068</x:v>
      </x:c>
      <x:c r="L912" s="22" t="n">
        <x:v>0.12028452685422</x:v>
      </x:c>
      <x:c r="M912" s="22" t="n">
        <x:v>0.10320562939797</x:v>
      </x:c>
      <x:c r="N912" s="22" t="n">
        <x:v>0.32830098250659</x:v>
      </x:c>
      <x:c r="O912" s="22" t="n">
        <x:v>0.46233049842283</x:v>
      </x:c>
      <x:c r="P912" s="25" t="n">
        <x:v>0.164989245632277</x:v>
      </x:c>
      <x:c r="Q912" s="25" t="n">
        <x:v>0.133702089256103</x:v>
      </x:c>
      <x:c r="R912" s="22" t="n">
        <x:v>0.26016376452625</x:v>
      </x:c>
      <x:c r="S912" s="22" t="n">
        <x:v>0.26016376452625</x:v>
      </x:c>
      <x:c r="T912" s="20" t="n">
        <x:v>1.23562617221029</x:v>
      </x:c>
      <x:c r="U912" s="18" t="n">
        <x:f aca="0"/>
        <x:v>1.6113</x:v>
      </x:c>
      <x:c r="V912" s="18" t="n">
        <x:f aca="0"/>
        <x:v>1.6556</x:v>
      </x:c>
      <x:c r="W912" s="76" t="n">
        <x:f>'2080回测'!$O$13*G912/$G$4+'2080回测'!$O$14*H912/$H$4+'2080回测'!$O$15*I912/$I$4+'2080回测'!$O$16*J912/$J$4+'2080回测'!$O$17*K912/$K$4</x:f>
        <x:v>1.3374789094258868</x:v>
      </x:c>
    </x:row>
    <x:row r="913" ht="13.800000190734863" hidden="0">
      <x:c r="A913" s="15" t="n">
        <x:v>45197</x:v>
      </x:c>
      <x:c r="B913" s="21" t="n">
        <x:v>54.082259054635</x:v>
      </x:c>
      <x:c r="C913" s="21" t="n">
        <x:v>23.77979568672</x:v>
      </x:c>
      <x:c r="D913" s="21" t="n">
        <x:v>9.5384615384615</x:v>
      </x:c>
      <x:c r="E913" s="21" t="n">
        <x:v>140.283203125</x:v>
      </x:c>
      <x:c r="F913" s="17" t="n">
        <x:v>1.56920929851204</x:v>
      </x:c>
      <x:c r="G913" s="18" t="n">
        <x:f aca="0"/>
        <x:v>1.6386</x:v>
      </x:c>
      <x:c r="H913" s="18" t="n">
        <x:f aca="0"/>
        <x:v>2.5225777778</x:v>
      </x:c>
      <x:c r="I913" s="18" t="n">
        <x:f aca="0"/>
        <x:v>2493.43</x:v>
      </x:c>
      <x:c r="J913" s="18" t="n">
        <x:f aca="0"/>
        <x:v>7.6499905962</x:v>
      </x:c>
      <x:c r="K913" s="18" t="n">
        <x:f aca="0"/>
        <x:v>2.3262179364</x:v>
      </x:c>
      <x:c r="L913" s="22" t="n">
        <x:v>0.125</x:v>
      </x:c>
      <x:c r="M913" s="22" t="n">
        <x:v>0.1065068195639</x:v>
      </x:c>
      <x:c r="N913" s="22" t="n">
        <x:v>0.33572969086988</x:v>
      </x:c>
      <x:c r="O913" s="22" t="n">
        <x:v>0.47109310867814</x:v>
      </x:c>
      <x:c r="P913" s="25" t="n">
        <x:v>0.174890004093741</x:v>
      </x:c>
      <x:c r="Q913" s="25" t="n">
        <x:v>0.141255307490359</x:v>
      </x:c>
      <x:c r="R913" s="22" t="n">
        <x:v>0.26526722349315</x:v>
      </x:c>
      <x:c r="S913" s="22" t="n">
        <x:v>0.26526722349315</x:v>
      </x:c>
      <x:c r="T913" s="20" t="n">
        <x:v>1.2429772512417694</x:v>
      </x:c>
      <x:c r="U913" s="18" t="n">
        <x:f aca="0"/>
        <x:v>1.6125</x:v>
      </x:c>
      <x:c r="V913" s="18" t="n">
        <x:f aca="0"/>
        <x:v>1.6009</x:v>
      </x:c>
      <x:c r="W913" s="76" t="n">
        <x:f>'2080回测'!$O$13*G913/$G$4+'2080回测'!$O$14*H913/$H$4+'2080回测'!$O$15*I913/$I$4+'2080回测'!$O$16*J913/$J$4+'2080回测'!$O$17*K913/$K$4</x:f>
        <x:v>1.3376937584521922</x:v>
      </x:c>
    </x:row>
    <x:row r="914" ht="13.800000190734863" hidden="0">
      <x:c r="A914" s="15" t="n">
        <x:v>45208</x:v>
      </x:c>
      <x:c r="B914" s="21" t="n">
        <x:v>53.6525475752</x:v>
      </x:c>
      <x:c r="C914" s="21" t="n">
        <x:v>24.631101021566</x:v>
      </x:c>
      <x:c r="D914" s="21" t="n">
        <x:v>8.6923076923077</x:v>
      </x:c>
      <x:c r="E914" s="21" t="n">
        <x:v>140.478515625</x:v>
      </x:c>
      <x:c r="F914" s="17" t="n">
        <x:v>1.56863617978518</x:v>
      </x:c>
      <x:c r="G914" s="18" t="n">
        <x:f aca="0"/>
        <x:v>1.6328</x:v>
      </x:c>
      <x:c r="H914" s="18" t="n">
        <x:f aca="0"/>
        <x:v>2.5138074074</x:v>
      </x:c>
      <x:c r="I914" s="18" t="n">
        <x:f aca="0"/>
        <x:v>2470.44</x:v>
      </x:c>
      <x:c r="J914" s="18" t="n">
        <x:f aca="0"/>
        <x:v>7.6367667576</x:v>
      </x:c>
      <x:c r="K914" s="18" t="n">
        <x:f aca="0"/>
        <x:v>2.3130925747</x:v>
      </x:c>
      <x:c r="L914" s="22" t="n">
        <x:v>0.12316176470588</x:v>
      </x:c>
      <x:c r="M914" s="22" t="n">
        <x:v>0.10668056641473</x:v>
      </x:c>
      <x:c r="N914" s="22" t="n">
        <x:v>0.33884495566739</x:v>
      </x:c>
      <x:c r="O914" s="22" t="n">
        <x:v>0.47761845672911</x:v>
      </x:c>
      <x:c r="P914" s="25" t="n">
        <x:v>0.183376368489282</x:v>
      </x:c>
      <x:c r="Q914" s="25" t="n">
        <x:v>0.149527879842164</x:v>
      </x:c>
      <x:c r="R914" s="22" t="n">
        <x:v>0.2823040090428</x:v>
      </x:c>
      <x:c r="S914" s="22" t="n">
        <x:v>0.2823040090428</x:v>
      </x:c>
      <x:c r="T914" s="20" t="n">
        <x:v>1.2384989588065232</x:v>
      </x:c>
      <x:c r="U914" s="18" t="n">
        <x:f aca="0"/>
        <x:v>1.6137</x:v>
      </x:c>
      <x:c r="V914" s="18" t="n">
        <x:f aca="0"/>
        <x:v>1.5697</x:v>
      </x:c>
      <x:c r="W914" s="76" t="n">
        <x:f>'2080回测'!$O$13*G914/$G$4+'2080回测'!$O$14*H914/$H$4+'2080回测'!$O$15*I914/$I$4+'2080回测'!$O$16*J914/$J$4+'2080回测'!$O$17*K914/$K$4</x:f>
        <x:v>1.3319983582859998</x:v>
      </x:c>
    </x:row>
    <x:row r="915" ht="13.800000190734863" hidden="0">
      <x:c r="A915" s="15" t="n">
        <x:v>45209</x:v>
      </x:c>
      <x:c r="B915" s="21" t="n">
        <x:v>53.222836095764</x:v>
      </x:c>
      <x:c r="C915" s="21" t="n">
        <x:v>24.006810442679</x:v>
      </x:c>
      <x:c r="D915" s="21" t="n">
        <x:v>9.5384615384615</x:v>
      </x:c>
      <x:c r="E915" s="21" t="n">
        <x:v>138.330078125</x:v>
      </x:c>
      <x:c r="F915" s="17" t="n">
        <x:v>1.56274546550476</x:v>
      </x:c>
      <x:c r="G915" s="18" t="n">
        <x:f aca="0"/>
        <x:v>1.617</x:v>
      </x:c>
      <x:c r="H915" s="18" t="n">
        <x:f aca="0"/>
        <x:v>2.4896888889</x:v>
      </x:c>
      <x:c r="I915" s="18" t="n">
        <x:f aca="0"/>
        <x:v>2458.51</x:v>
      </x:c>
      <x:c r="J915" s="18" t="n">
        <x:f aca="0"/>
        <x:v>7.5838714035</x:v>
      </x:c>
      <x:c r="K915" s="18" t="n">
        <x:f aca="0"/>
        <x:v>2.2999672131</x:v>
      </x:c>
      <x:c r="L915" s="22" t="n">
        <x:v>0.12148337595908</x:v>
      </x:c>
      <x:c r="M915" s="22" t="n">
        <x:v>0.10468247763009</x:v>
      </x:c>
      <x:c r="N915" s="22" t="n">
        <x:v>0.33225497244189</x:v>
      </x:c>
      <x:c r="O915" s="22" t="n">
        <x:v>0.46997447753739</x:v>
      </x:c>
      <x:c r="P915" s="25" t="n">
        <x:v>0.177129461364786</x:v>
      </x:c>
      <x:c r="Q915" s="25" t="n">
        <x:v>0.145571432195649</x:v>
      </x:c>
      <x:c r="R915" s="22" t="n">
        <x:v>0.27844773666165</x:v>
      </x:c>
      <x:c r="S915" s="22" t="n">
        <x:v>0.27844773666165</x:v>
      </x:c>
      <x:c r="T915" s="20" t="n">
        <x:v>1.2312661284056292</x:v>
      </x:c>
      <x:c r="U915" s="18" t="n">
        <x:f aca="0"/>
        <x:v>1.6132</x:v>
      </x:c>
      <x:c r="V915" s="18" t="n">
        <x:f aca="0"/>
        <x:v>1.6089</x:v>
      </x:c>
      <x:c r="W915" s="76" t="n">
        <x:f>'2080回测'!$O$13*G915/$G$4+'2080回测'!$O$14*H915/$H$4+'2080回测'!$O$15*I915/$I$4+'2080回测'!$O$16*J915/$J$4+'2080回测'!$O$17*K915/$K$4</x:f>
        <x:v>1.3210045974079405</x:v>
      </x:c>
    </x:row>
    <x:row r="916" ht="13.800000190734863" hidden="0">
      <x:c r="A916" s="15" t="n">
        <x:v>45210</x:v>
      </x:c>
      <x:c r="B916" s="21" t="n">
        <x:v>55.678330263966</x:v>
      </x:c>
      <x:c r="C916" s="21" t="n">
        <x:v>24.744608399546</x:v>
      </x:c>
      <x:c r="D916" s="21" t="n">
        <x:v>13.692307692308</x:v>
      </x:c>
      <x:c r="E916" s="21" t="n">
        <x:v>141.71875</x:v>
      </x:c>
      <x:c r="F916" s="17" t="n">
        <x:v>1.58958499088955</x:v>
      </x:c>
      <x:c r="G916" s="18" t="n">
        <x:f aca="0"/>
        <x:v>1.6132</x:v>
      </x:c>
      <x:c r="H916" s="18" t="n">
        <x:f aca="0"/>
        <x:v>2.4831111111</x:v>
      </x:c>
      <x:c r="I916" s="18" t="n">
        <x:f aca="0"/>
        <x:v>2473.32</x:v>
      </x:c>
      <x:c r="J916" s="18" t="n">
        <x:f aca="0"/>
        <x:v>7.6103190806</x:v>
      </x:c>
      <x:c r="K916" s="18" t="n">
        <x:f aca="0"/>
        <x:v>2.2959286403</x:v>
      </x:c>
      <x:c r="L916" s="22" t="n">
        <x:v>0.10997442455243</x:v>
      </x:c>
      <x:c r="M916" s="22" t="n">
        <x:v>0.093910172878117</x:v>
      </x:c>
      <x:c r="N916" s="22" t="n">
        <x:v>0.32302899592619</x:v>
      </x:c>
      <x:c r="O916" s="22" t="n">
        <x:v>0.4558983696143</x:v>
      </x:c>
      <x:c r="P916" s="25" t="n">
        <x:v>0.172179082134054</x:v>
      </x:c>
      <x:c r="Q916" s="25" t="n">
        <x:v>0.137778429255542</x:v>
      </x:c>
      <x:c r="R916" s="22" t="n">
        <x:v>0.2786797764422</x:v>
      </x:c>
      <x:c r="S916" s="22" t="n">
        <x:v>0.2786797764422</x:v>
      </x:c>
      <x:c r="T916" s="20" t="n">
        <x:v>1.2336498570126269</x:v>
      </x:c>
      <x:c r="U916" s="18" t="n">
        <x:f aca="0"/>
        <x:v>1.6116</x:v>
      </x:c>
      <x:c r="V916" s="18" t="n">
        <x:f aca="0"/>
        <x:v>1.6108</x:v>
      </x:c>
      <x:c r="W916" s="76" t="n">
        <x:f>'2080回测'!$O$13*G916/$G$4+'2080回测'!$O$14*H916/$H$4+'2080回测'!$O$15*I916/$I$4+'2080回测'!$O$16*J916/$J$4+'2080回测'!$O$17*K916/$K$4</x:f>
        <x:v>1.3201238007503995</x:v>
      </x:c>
    </x:row>
    <x:row r="917" ht="13.800000190734863" hidden="0">
      <x:c r="A917" s="15" t="n">
        <x:v>45211</x:v>
      </x:c>
      <x:c r="B917" s="21" t="n">
        <x:v>55.678330263966</x:v>
      </x:c>
      <x:c r="C917" s="21" t="n">
        <x:v>24.517593643587</x:v>
      </x:c>
      <x:c r="D917" s="21" t="n">
        <x:v>10.538461538462</x:v>
      </x:c>
      <x:c r="E917" s="21" t="n">
        <x:v>139.453125</x:v>
      </x:c>
      <x:c r="F917" s="17" t="n">
        <x:v>1.57546877611504</x:v>
      </x:c>
      <x:c r="G917" s="18" t="n">
        <x:f aca="0"/>
        <x:v>1.6323</x:v>
      </x:c>
      <x:c r="H917" s="18" t="n">
        <x:f aca="0"/>
        <x:v>2.5061333333</x:v>
      </x:c>
      <x:c r="I917" s="18" t="n">
        <x:f aca="0"/>
        <x:v>2522.82</x:v>
      </x:c>
      <x:c r="J917" s="18" t="n">
        <x:f aca="0"/>
        <x:v>7.6632144347</x:v>
      </x:c>
      <x:c r="K917" s="18" t="n">
        <x:f aca="0"/>
        <x:v>2.3040057859</x:v>
      </x:c>
      <x:c r="L917" s="22" t="n">
        <x:v>0.10941496163683</x:v>
      </x:c>
      <x:c r="M917" s="22" t="n">
        <x:v>0.09669012249153</x:v>
      </x:c>
      <x:c r="N917" s="22" t="n">
        <x:v>0.32422717469446</x:v>
      </x:c>
      <x:c r="O917" s="22" t="n">
        <x:v>0.45319501112061</x:v>
      </x:c>
      <x:c r="P917" s="25" t="n">
        <x:v>0.178308123086389</x:v>
      </x:c>
      <x:c r="Q917" s="25" t="n">
        <x:v>0.141135415137435</x:v>
      </x:c>
      <x:c r="R917" s="22" t="n">
        <x:v>0.28311402396688</x:v>
      </x:c>
      <x:c r="S917" s="22" t="n">
        <x:v>0.28311402396688</x:v>
      </x:c>
      <x:c r="T917" s="20" t="n">
        <x:v>1.2412790814688117</x:v>
      </x:c>
      <x:c r="U917" s="18" t="n">
        <x:f aca="0"/>
        <x:v>1.6111</x:v>
      </x:c>
      <x:c r="V917" s="18" t="n">
        <x:f aca="0"/>
        <x:v>1.6135</x:v>
      </x:c>
      <x:c r="W917" s="76" t="n">
        <x:f>'2080回测'!$O$13*G917/$G$4+'2080回测'!$O$14*H917/$H$4+'2080回测'!$O$15*I917/$I$4+'2080回测'!$O$16*J917/$J$4+'2080回测'!$O$17*K917/$K$4</x:f>
        <x:v>1.333942392157145</x:v>
      </x:c>
    </x:row>
    <x:row r="918" ht="13.800000190734863" hidden="0">
      <x:c r="A918" s="15" t="n">
        <x:v>45212</x:v>
      </x:c>
      <x:c r="B918" s="21" t="n">
        <x:v>54.02087170043</x:v>
      </x:c>
      <x:c r="C918" s="21" t="n">
        <x:v>23.950056753689</x:v>
      </x:c>
      <x:c r="D918" s="21" t="n">
        <x:v>8.3076923076923</x:v>
      </x:c>
      <x:c r="E918" s="21" t="n">
        <x:v>136.650390625</x:v>
      </x:c>
      <x:c r="F918" s="17" t="n">
        <x:v>1.55732252846703</x:v>
      </x:c>
      <x:c r="G918" s="18" t="n">
        <x:f aca="0"/>
        <x:v>1.6296</x:v>
      </x:c>
      <x:c r="H918" s="18" t="n">
        <x:f aca="0"/>
        <x:v>2.5028444444</x:v>
      </x:c>
      <x:c r="I918" s="18" t="n">
        <x:f aca="0"/>
        <x:v>2492.09</x:v>
      </x:c>
      <x:c r="J918" s="18" t="n">
        <x:f aca="0"/>
        <x:v>7.6235429191</x:v>
      </x:c>
      <x:c r="K918" s="18" t="n">
        <x:f aca="0"/>
        <x:v>2.2999672131</x:v>
      </x:c>
      <x:c r="L918" s="22" t="n">
        <x:v>0.11932544757033</x:v>
      </x:c>
      <x:c r="M918" s="22" t="n">
        <x:v>0.10277126227087</x:v>
      </x:c>
      <x:c r="N918" s="22" t="n">
        <x:v>0.33309369757968</x:v>
      </x:c>
      <x:c r="O918" s="22" t="n">
        <x:v>0.46018645546094</x:v>
      </x:c>
      <x:c r="P918" s="25" t="n">
        <x:v>0.188091015375693</x:v>
      </x:c>
      <x:c r="Q918" s="25" t="n">
        <x:v>0.148928418077541</x:v>
      </x:c>
      <x:c r="R918" s="22" t="n">
        <x:v>0.28891817770772</x:v>
      </x:c>
      <x:c r="S918" s="22" t="n">
        <x:v>0.28891817770772</x:v>
      </x:c>
      <x:c r="T918" s="20" t="n">
        <x:v>1.2342385892010934</x:v>
      </x:c>
      <x:c r="U918" s="18" t="n">
        <x:f aca="0"/>
        <x:v>1.6116</x:v>
      </x:c>
      <x:c r="V918" s="18" t="n">
        <x:f aca="0"/>
        <x:v>1.6228</x:v>
      </x:c>
      <x:c r="W918" s="76" t="n">
        <x:f>'2080回测'!$O$13*G918/$G$4+'2080回测'!$O$14*H918/$H$4+'2080回测'!$O$15*I918/$I$4+'2080回测'!$O$16*J918/$J$4+'2080回测'!$O$17*K918/$K$4</x:f>
        <x:v>1.3295768971518056</x:v>
      </x:c>
    </x:row>
    <x:row r="919" ht="13.800000190734863" hidden="0">
      <x:c r="A919" s="15" t="n">
        <x:v>45215</x:v>
      </x:c>
      <x:c r="B919" s="21" t="n">
        <x:v>52.486187845304</x:v>
      </x:c>
      <x:c r="C919" s="21" t="n">
        <x:v>23.041997729852</x:v>
      </x:c>
      <x:c r="D919" s="21" t="n">
        <x:v>6.0769230769231</x:v>
      </x:c>
      <x:c r="E919" s="21" t="n">
        <x:v>133.0859375</x:v>
      </x:c>
      <x:c r="F919" s="17" t="n">
        <x:v>1.5367276153802</x:v>
      </x:c>
      <x:c r="G919" s="18" t="n">
        <x:f aca="0"/>
        <x:v>1.6372</x:v>
      </x:c>
      <x:c r="H919" s="18" t="n">
        <x:f aca="0"/>
        <x:v>2.5072296296</x:v>
      </x:c>
      <x:c r="I919" s="18" t="n">
        <x:f aca="0"/>
        <x:v>2473.39</x:v>
      </x:c>
      <x:c r="J919" s="18" t="n">
        <x:f aca="0"/>
        <x:v>7.5904833228</x:v>
      </x:c>
      <x:c r="K919" s="18" t="n">
        <x:f aca="0"/>
        <x:v>2.2989575699</x:v>
      </x:c>
      <x:c r="L919" s="22" t="n">
        <x:v>0.10829603580563</x:v>
      </x:c>
      <x:c r="M919" s="22" t="n">
        <x:v>0.092780818347667</x:v>
      </x:c>
      <x:c r="N919" s="22" t="n">
        <x:v>0.32866043613707</x:v>
      </x:c>
      <x:c r="O919" s="22" t="n">
        <x:v>0.4523560378615</x:v>
      </x:c>
      <x:c r="P919" s="25" t="n">
        <x:v>0.183022769972801</x:v>
      </x:c>
      <x:c r="Q919" s="25" t="n">
        <x:v>0.14329347749008</x:v>
      </x:c>
      <x:c r="R919" s="22" t="n">
        <x:v>0.282749568997</x:v>
      </x:c>
      <x:c r="S919" s="22" t="n">
        <x:v>0.282749568997</x:v>
      </x:c>
      <x:c r="T919" s="20" t="n">
        <x:v>1.225588572564038</x:v>
      </x:c>
      <x:c r="U919" s="18" t="n">
        <x:f aca="0"/>
        <x:v>1.6118</x:v>
      </x:c>
      <x:c r="V919" s="18" t="n">
        <x:f aca="0"/>
        <x:v>1.645</x:v>
      </x:c>
      <x:c r="W919" s="76" t="n">
        <x:f>'2080回测'!$O$13*G919/$G$4+'2080回测'!$O$14*H919/$H$4+'2080回测'!$O$15*I919/$I$4+'2080回测'!$O$16*J919/$J$4+'2080回测'!$O$17*K919/$K$4</x:f>
        <x:v>1.3304105194940024</x:v>
      </x:c>
    </x:row>
    <x:row r="920" ht="13.800000190734863" hidden="0">
      <x:c r="A920" s="15" t="n">
        <x:v>45216</x:v>
      </x:c>
      <x:c r="B920" s="21" t="n">
        <x:v>52.608962553714</x:v>
      </x:c>
      <x:c r="C920" s="21" t="n">
        <x:v>23.382519863791</x:v>
      </x:c>
      <x:c r="D920" s="21" t="n">
        <x:v>5.6153846153846</x:v>
      </x:c>
      <x:c r="E920" s="21" t="n">
        <x:v>132.8125</x:v>
      </x:c>
      <x:c r="F920" s="17" t="n">
        <x:v>1.53604841758222</x:v>
      </x:c>
      <x:c r="G920" s="18" t="n">
        <x:f aca="0"/>
        <x:v>1.6447</x:v>
      </x:c>
      <x:c r="H920" s="18" t="n">
        <x:f aca="0"/>
        <x:v>2.5127111111</x:v>
      </x:c>
      <x:c r="I920" s="18" t="n">
        <x:f aca="0"/>
        <x:v>2489.11</x:v>
      </x:c>
      <x:c r="J920" s="18" t="n">
        <x:f aca="0"/>
        <x:v>7.5772594842</x:v>
      </x:c>
      <x:c r="K920" s="18" t="n">
        <x:f aca="0"/>
        <x:v>2.3029961427</x:v>
      </x:c>
      <x:c r="L920" s="22" t="n">
        <x:v>0.099904092071611</x:v>
      </x:c>
      <x:c r="M920" s="22" t="n">
        <x:v>0.087134045695422</x:v>
      </x:c>
      <x:c r="N920" s="22" t="n">
        <x:v>0.31811646297628</x:v>
      </x:c>
      <x:c r="O920" s="22" t="n">
        <x:v>0.44629678609989</x:v>
      </x:c>
      <x:c r="P920" s="25" t="n">
        <x:v>0.17041108955165</x:v>
      </x:c>
      <x:c r="Q920" s="25" t="n">
        <x:v>0.131903703962231</x:v>
      </x:c>
      <x:c r="R920" s="22" t="n">
        <x:v>0.27547120007761</x:v>
      </x:c>
      <x:c r="S920" s="22" t="n">
        <x:v>0.27547120007761</x:v>
      </x:c>
      <x:c r="T920" s="20" t="n">
        <x:v>1.2251807693786503</x:v>
      </x:c>
      <x:c r="U920" s="18" t="n">
        <x:f aca="0"/>
        <x:v>1.6114</x:v>
      </x:c>
      <x:c r="V920" s="18" t="n">
        <x:f aca="0"/>
        <x:v>1.6529</x:v>
      </x:c>
      <x:c r="W920" s="76" t="n">
        <x:f>'2080回测'!$O$13*G920/$G$4+'2080回测'!$O$14*H920/$H$4+'2080回测'!$O$15*I920/$I$4+'2080回测'!$O$16*J920/$J$4+'2080回测'!$O$17*K920/$K$4</x:f>
        <x:v>1.3343944493809423</x:v>
      </x:c>
    </x:row>
    <x:row r="921" ht="13.800000190734863" hidden="0">
      <x:c r="A921" s="15" t="n">
        <x:v>45217</x:v>
      </x:c>
      <x:c r="B921" s="21" t="n">
        <x:v>49.785144260282</x:v>
      </x:c>
      <x:c r="C921" s="21" t="n">
        <x:v>21.906923950057</x:v>
      </x:c>
      <x:c r="D921" s="21" t="n">
        <x:v>2</x:v>
      </x:c>
      <x:c r="E921" s="21" t="n">
        <x:v>128.41796875</x:v>
      </x:c>
      <x:c r="F921" s="17" t="n">
        <x:v>1.50527509240085</x:v>
      </x:c>
      <x:c r="G921" s="18" t="n">
        <x:f aca="0"/>
        <x:v>1.6368569394</x:v>
      </x:c>
      <x:c r="H921" s="18" t="n">
        <x:f aca="0"/>
        <x:v>2.4896888889</x:v>
      </x:c>
      <x:c r="I921" s="18" t="n">
        <x:f aca="0"/>
        <x:v>2480.4</x:v>
      </x:c>
      <x:c r="J921" s="18" t="n">
        <x:f aca="0"/>
        <x:v>7.5177522108</x:v>
      </x:c>
      <x:c r="K921" s="18" t="n">
        <x:f aca="0"/>
        <x:v>2.2898707811</x:v>
      </x:c>
      <x:c r="L921" s="22" t="n">
        <x:v>0.10334079283887</x:v>
      </x:c>
      <x:c r="M921" s="22" t="n">
        <x:v>0.090522109286769</x:v>
      </x:c>
      <x:c r="N921" s="22" t="n">
        <x:v>0.31775700934579</x:v>
      </x:c>
      <x:c r="O921" s="22" t="n">
        <x:v>0.45011877565717</x:v>
      </x:c>
      <x:c r="P921" s="25" t="n">
        <x:v>0.167818033764124</x:v>
      </x:c>
      <x:c r="Q921" s="25" t="n">
        <x:v>0.128546718080339</x:v>
      </x:c>
      <x:c r="R921" s="22" t="n">
        <x:v>0.27167135802807</x:v>
      </x:c>
      <x:c r="S921" s="22" t="n">
        <x:v>0.27167135802807</x:v>
      </x:c>
      <x:c r="T921" s="20" t="n">
        <x:v>1.2064961430732377</x:v>
      </x:c>
      <x:c r="U921" s="18" t="n">
        <x:f aca="0"/>
        <x:v>1.6109</x:v>
      </x:c>
      <x:c r="V921" s="18" t="n">
        <x:f aca="0"/>
        <x:v>1.665</x:v>
      </x:c>
      <x:c r="W921" s="76" t="n">
        <x:f>'2080回测'!$O$13*G921/$G$4+'2080回测'!$O$14*H921/$H$4+'2080回测'!$O$15*I921/$I$4+'2080回测'!$O$16*J921/$J$4+'2080回测'!$O$17*K921/$K$4</x:f>
        <x:v>1.3258453519861397</x:v>
      </x:c>
    </x:row>
    <x:row r="922" ht="13.800000190734863" hidden="0">
      <x:c r="A922" s="15" t="n">
        <x:v>45218</x:v>
      </x:c>
      <x:c r="B922" s="21" t="n">
        <x:v>47.943523634131</x:v>
      </x:c>
      <x:c r="C922" s="21" t="n">
        <x:v>20.544835414302</x:v>
      </x:c>
      <x:c r="D922" s="21" t="n">
        <x:v>1.6153846153846</x:v>
      </x:c>
      <x:c r="E922" s="21" t="n">
        <x:v>125.37109375</x:v>
      </x:c>
      <x:c r="F922" s="17" t="n">
        <x:v>1.48868709353454</x:v>
      </x:c>
      <x:c r="G922" s="18" t="n">
        <x:f aca="0"/>
        <x:v>1.6080311451</x:v>
      </x:c>
      <x:c r="H922" s="18" t="n">
        <x:f aca="0"/>
        <x:v>2.4513185185</x:v>
      </x:c>
      <x:c r="I922" s="18" t="n">
        <x:f aca="0"/>
        <x:v>2423.79</x:v>
      </x:c>
      <x:c r="J922" s="18" t="n">
        <x:f aca="0"/>
        <x:v>7.4516330181</x:v>
      </x:c>
      <x:c r="K922" s="18" t="n">
        <x:f aca="0"/>
        <x:v>2.2666489875</x:v>
      </x:c>
      <x:c r="L922" s="22" t="n">
        <x:v>0.091592071611253</x:v>
      </x:c>
      <x:c r="M922" s="22" t="n">
        <x:v>0.078533576578925</x:v>
      </x:c>
      <x:c r="N922" s="22" t="n">
        <x:v>0.29966450994488</x:v>
      </x:c>
      <x:c r="O922" s="22" t="n">
        <x:v>0.43277999363143</x:v>
      </x:c>
      <x:c r="P922" s="25" t="n">
        <x:v>0.146602122775272</x:v>
      </x:c>
      <x:c r="Q922" s="25" t="n">
        <x:v>0.108284910436062</x:v>
      </x:c>
      <x:c r="R922" s="22" t="n">
        <x:v>0.24725597980404</x:v>
      </x:c>
      <x:c r="S922" s="22" t="n">
        <x:v>0.24725597980404</x:v>
      </x:c>
      <x:c r="T922" s="20" t="n">
        <x:v>1.1927610315487356</x:v>
      </x:c>
      <x:c r="U922" s="18" t="n">
        <x:f aca="0"/>
        <x:v>1.6091</x:v>
      </x:c>
      <x:c r="V922" s="18" t="n">
        <x:f aca="0"/>
        <x:v>1.6755</x:v>
      </x:c>
      <x:c r="W922" s="76" t="n">
        <x:f>'2080回测'!$O$13*G922/$G$4+'2080回测'!$O$14*H922/$H$4+'2080回测'!$O$15*I922/$I$4+'2080回测'!$O$16*J922/$J$4+'2080回测'!$O$17*K922/$K$4</x:f>
        <x:v>1.3050891923198107</x:v>
      </x:c>
    </x:row>
    <x:row r="923" ht="13.800000190734863" hidden="0">
      <x:c r="A923" s="15" t="n">
        <x:v>45219</x:v>
      </x:c>
      <x:c r="B923" s="21" t="n">
        <x:v>45.24248004911</x:v>
      </x:c>
      <x:c r="C923" s="21" t="n">
        <x:v>17.707150964813</x:v>
      </x:c>
      <x:c r="D923" s="21" t="n">
        <x:v>-1.6923076923077</x:v>
      </x:c>
      <x:c r="E923" s="21" t="n">
        <x:v>120.595703125</x:v>
      </x:c>
      <x:c r="F923" s="17" t="n">
        <x:v>1.45463256611654</x:v>
      </x:c>
      <x:c r="G923" s="18" t="n">
        <x:f aca="0"/>
        <x:v>1.5984564997</x:v>
      </x:c>
      <x:c r="H923" s="18" t="n">
        <x:f aca="0"/>
        <x:v>2.4392592593</x:v>
      </x:c>
      <x:c r="I923" s="18" t="n">
        <x:f aca="0"/>
        <x:v>2417.28</x:v>
      </x:c>
      <x:c r="J923" s="18" t="n">
        <x:f aca="0"/>
        <x:v>7.4119615024</x:v>
      </x:c>
      <x:c r="K923" s="18" t="n">
        <x:f aca="0"/>
        <x:v>2.2595814851</x:v>
      </x:c>
      <x:c r="L923" s="22" t="n">
        <x:v>0.071291560102302</x:v>
      </x:c>
      <x:c r="M923" s="22" t="n">
        <x:v>0.061158891495092</x:v>
      </x:c>
      <x:c r="N923" s="22" t="n">
        <x:v>0.28744308650851</x:v>
      </x:c>
      <x:c r="O923" s="22" t="n">
        <x:v>0.41534799244042</x:v>
      </x:c>
      <x:c r="P923" s="25" t="n">
        <x:v>0.139412286273495</x:v>
      </x:c>
      <x:c r="Q923" s="25" t="n">
        <x:v>0.0966553522023652</x:v>
      </x:c>
      <x:c r="R923" s="22" t="n">
        <x:v>0.23538954168385</x:v>
      </x:c>
      <x:c r="S923" s="22" t="n">
        <x:v>0.23538954168385</x:v>
      </x:c>
      <x:c r="T923" s="20" t="n">
        <x:v>1.181369054736648</x:v>
      </x:c>
      <x:c r="U923" s="18" t="n">
        <x:f aca="0"/>
        <x:v>1.6091</x:v>
      </x:c>
      <x:c r="V923" s="18" t="n">
        <x:f aca="0"/>
        <x:v>1.6962</x:v>
      </x:c>
      <x:c r="W923" s="76" t="n">
        <x:f>'2080回测'!$O$13*G923/$G$4+'2080回测'!$O$14*H923/$H$4+'2080回测'!$O$15*I923/$I$4+'2080回测'!$O$16*J923/$J$4+'2080回测'!$O$17*K923/$K$4</x:f>
        <x:v>1.298789688455196</x:v>
      </x:c>
    </x:row>
    <x:row r="924" ht="13.800000190734863" hidden="0">
      <x:c r="A924" s="15" t="n">
        <x:v>45222</x:v>
      </x:c>
      <x:c r="B924" s="21" t="n">
        <x:v>43.830570902394</x:v>
      </x:c>
      <x:c r="C924" s="21" t="n">
        <x:v>16.231555051078</x:v>
      </x:c>
      <x:c r="D924" s="21" t="n">
        <x:v>-5.0769230769231</x:v>
      </x:c>
      <x:c r="E924" s="21" t="n">
        <x:v>117.568359375</x:v>
      </x:c>
      <x:c r="F924" s="17" t="n">
        <x:v>1.43138390562887</x:v>
      </x:c>
      <x:c r="G924" s="18" t="n">
        <x:f aca="0"/>
        <x:v>1.5766589026</x:v>
      </x:c>
      <x:c r="H924" s="18" t="n">
        <x:f aca="0"/>
        <x:v>2.408562963</x:v>
      </x:c>
      <x:c r="I924" s="18" t="n">
        <x:f aca="0"/>
        <x:v>2417.28</x:v>
      </x:c>
      <x:c r="J924" s="18" t="n">
        <x:f aca="0"/>
        <x:v>7.3326184712</x:v>
      </x:c>
      <x:c r="K924" s="18" t="n">
        <x:f aca="0"/>
        <x:v>2.2323211186</x:v>
      </x:c>
      <x:c r="L924" s="22" t="n">
        <x:v>0.063698849104859</x:v>
      </x:c>
      <x:c r="M924" s="22" t="n">
        <x:v>0.053427156632786</x:v>
      </x:c>
      <x:c r="N924" s="22" t="n">
        <x:v>0.27737838485502</x:v>
      </x:c>
      <x:c r="O924" s="22" t="n">
        <x:v>0.40537353187909</x:v>
      </x:c>
      <x:c r="P924" s="25" t="n">
        <x:v>0.129040063123389</x:v>
      </x:c>
      <x:c r="Q924" s="25" t="n">
        <x:v>0.0843064398511195</x:v>
      </x:c>
      <x:c r="R924" s="22" t="n">
        <x:v>0.21886400622346</x:v>
      </x:c>
      <x:c r="S924" s="22" t="n">
        <x:v>0.21886400622346</x:v>
      </x:c>
      <x:c r="T924" s="20" t="n">
        <x:v>1.1567096907272667</x:v>
      </x:c>
      <x:c r="U924" s="18" t="n">
        <x:f aca="0"/>
        <x:v>1.6098</x:v>
      </x:c>
      <x:c r="V924" s="18" t="n">
        <x:f aca="0"/>
        <x:v>1.688</x:v>
      </x:c>
      <x:c r="W924" s="76" t="n">
        <x:f>'2080回测'!$O$13*G924/$G$4+'2080回测'!$O$14*H924/$H$4+'2080回测'!$O$15*I924/$I$4+'2080回测'!$O$16*J924/$J$4+'2080回测'!$O$17*K924/$K$4</x:f>
        <x:v>1.2843294529531413</x:v>
      </x:c>
    </x:row>
    <x:row r="925" ht="13.800000190734863" hidden="0">
      <x:c r="A925" s="15" t="n">
        <x:v>45223</x:v>
      </x:c>
      <x:c r="B925" s="21" t="n">
        <x:v>45.672191528545</x:v>
      </x:c>
      <x:c r="C925" s="21" t="n">
        <x:v>17.253121452894</x:v>
      </x:c>
      <x:c r="D925" s="21" t="n">
        <x:v>-0.84615384615386</x:v>
      </x:c>
      <x:c r="E925" s="21" t="n">
        <x:v>117.880859375</x:v>
      </x:c>
      <x:c r="F925" s="17" t="n">
        <x:v>1.44990004627571</x:v>
      </x:c>
      <x:c r="G925" s="18" t="n">
        <x:f aca="0"/>
        <x:v>1.5882707066</x:v>
      </x:c>
      <x:c r="H925" s="18" t="n">
        <x:f aca="0"/>
        <x:v>2.4250074074</x:v>
      </x:c>
      <x:c r="I925" s="18" t="n">
        <x:f aca="0"/>
        <x:v>2402.55</x:v>
      </x:c>
      <x:c r="J925" s="18" t="n">
        <x:f aca="0"/>
        <x:v>7.3855138254</x:v>
      </x:c>
      <x:c r="K925" s="18" t="n">
        <x:f aca="0"/>
        <x:v>2.2515043394</x:v>
      </x:c>
      <x:c r="L925" s="22" t="n">
        <x:v>0.047953964194373</x:v>
      </x:c>
      <x:c r="M925" s="22" t="n">
        <x:v>0.040656763096169</x:v>
      </x:c>
      <x:c r="N925" s="22" t="n">
        <x:v>0.2491013659238</x:v>
      </x:c>
      <x:c r="O925" s="22" t="n">
        <x:v>0.37684843890884</x:v>
      </x:c>
      <x:c r="P925" s="25" t="n">
        <x:v>0.10075218180492</x:v>
      </x:c>
      <x:c r="Q925" s="25" t="n">
        <x:v>0.0597285075015508</x:v>
      </x:c>
      <x:c r="R925" s="22" t="n">
        <x:v>0.18931815219424</x:v>
      </x:c>
      <x:c r="S925" s="22" t="n">
        <x:v>0.18931815219424</x:v>
      </x:c>
      <x:c r="T925" s="20" t="n">
        <x:v>1.1735818299636183</x:v>
      </x:c>
      <x:c r="U925" s="18" t="n">
        <x:f aca="0"/>
        <x:v>1.6087</x:v>
      </x:c>
      <x:c r="V925" s="18" t="n">
        <x:f aca="0"/>
        <x:v>1.6903</x:v>
      </x:c>
      <x:c r="W925" s="76" t="n">
        <x:f>'2080回测'!$O$13*G925/$G$4+'2080回测'!$O$14*H925/$H$4+'2080回测'!$O$15*I925/$I$4+'2080回测'!$O$16*J925/$J$4+'2080回测'!$O$17*K925/$K$4</x:f>
        <x:v>1.2916342278632416</x:v>
      </x:c>
    </x:row>
    <x:row r="926" ht="13.800000190734863" hidden="0">
      <x:c r="A926" s="15" t="n">
        <x:v>45224</x:v>
      </x:c>
      <x:c r="B926" s="21" t="n">
        <x:v>44.99693063229</x:v>
      </x:c>
      <x:c r="C926" s="21" t="n">
        <x:v>17.196367763905</x:v>
      </x:c>
      <x:c r="D926" s="21" t="n">
        <x:v>-0.30769230769231</x:v>
      </x:c>
      <x:c r="E926" s="21" t="n">
        <x:v>116.03515625</x:v>
      </x:c>
      <x:c r="F926" s="17" t="n">
        <x:v>1.44480190584626</x:v>
      </x:c>
      <x:c r="G926" s="18" t="n">
        <x:f aca="0"/>
        <x:v>1.6035493962</x:v>
      </x:c>
      <x:c r="H926" s="18" t="n">
        <x:f aca="0"/>
        <x:v>2.445837037</x:v>
      </x:c>
      <x:c r="I926" s="18" t="n">
        <x:f aca="0"/>
        <x:v>2400.96</x:v>
      </x:c>
      <x:c r="J926" s="18" t="n">
        <x:f aca="0"/>
        <x:v>7.4317972603</x:v>
      </x:c>
      <x:c r="K926" s="18" t="n">
        <x:f aca="0"/>
        <x:v>2.2605911283</x:v>
      </x:c>
      <x:c r="L926" s="22" t="n">
        <x:v>0.051790281329923</x:v>
      </x:c>
      <x:c r="M926" s="22" t="n">
        <x:v>0.047432890278864</x:v>
      </x:c>
      <x:c r="N926" s="22" t="n">
        <x:v>0.26048406422238</x:v>
      </x:c>
      <x:c r="O926" s="22" t="n">
        <x:v>0.39260249350447</x:v>
      </x:c>
      <x:c r="P926" s="25" t="n">
        <x:v>0.120553698727849</x:v>
      </x:c>
      <x:c r="Q926" s="25" t="n">
        <x:v>0.0751946210288412</x:v>
      </x:c>
      <x:c r="R926" s="22" t="n">
        <x:v>0.22029829530831</x:v>
      </x:c>
      <x:c r="S926" s="22" t="n">
        <x:v>0.22029829530831</x:v>
      </x:c>
      <x:c r="T926" s="20" t="n">
        <x:v>1.1839161154380617</x:v>
      </x:c>
      <x:c r="U926" s="18" t="n">
        <x:f aca="0"/>
        <x:v>1.6092</x:v>
      </x:c>
      <x:c r="V926" s="18" t="n">
        <x:f aca="0"/>
        <x:v>1.6824</x:v>
      </x:c>
      <x:c r="W926" s="76" t="n">
        <x:f>'2080回测'!$O$13*G926/$G$4+'2080回测'!$O$14*H926/$H$4+'2080回测'!$O$15*I926/$I$4+'2080回测'!$O$16*J926/$J$4+'2080回测'!$O$17*K926/$K$4</x:f>
        <x:v>1.300658059423046</x:v>
      </x:c>
    </x:row>
    <x:row r="927" ht="13.800000190734863" hidden="0">
      <x:c r="A927" s="15" t="n">
        <x:v>45225</x:v>
      </x:c>
      <x:c r="B927" s="21" t="n">
        <x:v>44.689993861265</x:v>
      </x:c>
      <x:c r="C927" s="21" t="n">
        <x:v>17.536889897843</x:v>
      </x:c>
      <x:c r="D927" s="21" t="n">
        <x:v>-0.6923076923077</x:v>
      </x:c>
      <x:c r="E927" s="21" t="n">
        <x:v>114.599609375</x:v>
      </x:c>
      <x:c r="F927" s="17" t="n">
        <x:v>1.4403354636045</x:v>
      </x:c>
      <x:c r="G927" s="18" t="n">
        <x:f aca="0"/>
        <x:v>1.6106794513</x:v>
      </x:c>
      <x:c r="H927" s="18" t="n">
        <x:f aca="0"/>
        <x:v>2.4568</x:v>
      </x:c>
      <x:c r="I927" s="18" t="n">
        <x:f aca="0"/>
        <x:v>2404.43</x:v>
      </x:c>
      <x:c r="J927" s="18" t="n">
        <x:f aca="0"/>
        <x:v>7.4185734217</x:v>
      </x:c>
      <x:c r="K927" s="18" t="n">
        <x:f aca="0"/>
        <x:v>2.2565525554</x:v>
      </x:c>
      <x:c r="L927" s="22" t="n">
        <x:v>0.055866368286445</x:v>
      </x:c>
      <x:c r="M927" s="22" t="n">
        <x:v>0.053427156632786</x:v>
      </x:c>
      <x:c r="N927" s="22" t="n">
        <x:v>0.26431823628085</x:v>
      </x:c>
      <x:c r="O927" s="22" t="n">
        <x:v>0.39828886821917</x:v>
      </x:c>
      <x:c r="P927" s="25" t="n">
        <x:v>0.129982992500671</x:v>
      </x:c>
      <x:c r="Q927" s="25" t="n">
        <x:v>0.0856252557332915</x:v>
      </x:c>
      <x:c r="R927" s="22" t="n">
        <x:v>0.24191002292564</x:v>
      </x:c>
      <x:c r="S927" s="22" t="n">
        <x:v>0.24191002292564</x:v>
      </x:c>
      <x:c r="T927" s="20" t="n">
        <x:v>1.1894187066813298</x:v>
      </x:c>
      <x:c r="U927" s="18" t="n">
        <x:f aca="0"/>
        <x:v>1.6097</x:v>
      </x:c>
      <x:c r="V927" s="18" t="n">
        <x:f aca="0"/>
        <x:v>1.6929</x:v>
      </x:c>
      <x:c r="W927" s="76" t="n">
        <x:f>'2080回测'!$O$13*G927/$G$4+'2080回测'!$O$14*H927/$H$4+'2080回测'!$O$15*I927/$I$4+'2080回测'!$O$16*J927/$J$4+'2080回测'!$O$17*K927/$K$4</x:f>
        <x:v>1.304046833186619</x:v>
      </x:c>
    </x:row>
    <x:row r="928" ht="13.800000190734863" hidden="0">
      <x:c r="A928" s="15" t="n">
        <x:v>45226</x:v>
      </x:c>
      <x:c r="B928" s="21" t="n">
        <x:v>45.85635359116</x:v>
      </x:c>
      <x:c r="C928" s="21" t="n">
        <x:v>18.785471055619</x:v>
      </x:c>
      <x:c r="D928" s="21" t="n">
        <x:v>-0.23076923076924</x:v>
      </x:c>
      <x:c r="E928" s="21" t="n">
        <x:v>115.52734375</x:v>
      </x:c>
      <x:c r="F928" s="17" t="n">
        <x:v>1.44984599791502</x:v>
      </x:c>
      <x:c r="G928" s="18" t="n">
        <x:f aca="0"/>
        <x:v>1.6148556264</x:v>
      </x:c>
      <x:c r="H928" s="18" t="n">
        <x:f aca="0"/>
        <x:v>2.4666666667</x:v>
      </x:c>
      <x:c r="I928" s="18" t="n">
        <x:f aca="0"/>
        <x:v>2444.67</x:v>
      </x:c>
      <x:c r="J928" s="18" t="n">
        <x:f aca="0"/>
        <x:v>7.4846926144</x:v>
      </x:c>
      <x:c r="K928" s="18" t="n">
        <x:f aca="0"/>
        <x:v>2.2777550627</x:v>
      </x:c>
      <x:c r="L928" s="22" t="n">
        <x:v>0.060901534526854</x:v>
      </x:c>
      <x:c r="M928" s="22" t="n">
        <x:v>0.055685865693684</x:v>
      </x:c>
      <x:c r="N928" s="22" t="n">
        <x:v>0.27234603402828</x:v>
      </x:c>
      <x:c r="O928" s="22" t="n">
        <x:v>0.40294983111272</x:v>
      </x:c>
      <x:c r="P928" s="25" t="n">
        <x:v>0.13351897766548</x:v>
      </x:c>
      <x:c r="Q928" s="25" t="n">
        <x:v>0.0940177204380208</x:v>
      </x:c>
      <x:c r="R928" s="22" t="n">
        <x:v>0.2479648449928</x:v>
      </x:c>
      <x:c r="S928" s="22" t="n">
        <x:v>0.2479648449928</x:v>
      </x:c>
      <x:c r="T928" s="20" t="n">
        <x:v>1.2057827716037055</x:v>
      </x:c>
      <x:c r="U928" s="18" t="n">
        <x:f aca="0"/>
        <x:v>1.6099</x:v>
      </x:c>
      <x:c r="V928" s="18" t="n">
        <x:f aca="0"/>
        <x:v>1.6984</x:v>
      </x:c>
      <x:c r="W928" s="76" t="n">
        <x:f>'2080回测'!$O$13*G928/$G$4+'2080回测'!$O$14*H928/$H$4+'2080回测'!$O$15*I928/$I$4+'2080回测'!$O$16*J928/$J$4+'2080回测'!$O$17*K928/$K$4</x:f>
        <x:v>1.3122421139369638</x:v>
      </x:c>
    </x:row>
    <x:row r="929" ht="13.800000190734863" hidden="0">
      <x:c r="A929" s="15" t="n">
        <x:v>45229</x:v>
      </x:c>
      <x:c r="B929" s="21" t="n">
        <x:v>47.882136279926</x:v>
      </x:c>
      <x:c r="C929" s="21" t="n">
        <x:v>22.304199772985</x:v>
      </x:c>
      <x:c r="D929" s="21" t="n">
        <x:v>2</x:v>
      </x:c>
      <x:c r="E929" s="21" t="n">
        <x:v>125.654296875</x:v>
      </x:c>
      <x:c r="F929" s="17" t="n">
        <x:v>1.49460158231978</x:v>
      </x:c>
      <x:c r="G929" s="18" t="n">
        <x:f aca="0"/>
        <x:v>1.5890855701</x:v>
      </x:c>
      <x:c r="H929" s="18" t="n">
        <x:f aca="0"/>
        <x:v>2.4425481481</x:v>
      </x:c>
      <x:c r="I929" s="18" t="n">
        <x:f aca="0"/>
        <x:v>2417.51</x:v>
      </x:c>
      <x:c r="J929" s="18" t="n">
        <x:f aca="0"/>
        <x:v>7.5177522108</x:v>
      </x:c>
      <x:c r="K929" s="18" t="n">
        <x:f aca="0"/>
        <x:v>2.2878514947</x:v>
      </x:c>
      <x:c r="L929" s="22" t="n">
        <x:v>0.073209718670077</x:v>
      </x:c>
      <x:c r="M929" s="22" t="n">
        <x:v>0.068543132655721</x:v>
      </x:c>
      <x:c r="N929" s="22" t="n">
        <x:v>0.29630960939372</x:v>
      </x:c>
      <x:c r="O929" s="22" t="n">
        <x:v>0.42075470942781</x:v>
      </x:c>
      <x:c r="P929" s="25" t="n">
        <x:v>0.152966896071927</x:v>
      </x:c>
      <x:c r="Q929" s="25" t="n">
        <x:v>0.109963403377008</x:v>
      </x:c>
      <x:c r="R929" s="22" t="n">
        <x:v>0.26225735161669</x:v>
      </x:c>
      <x:c r="S929" s="22" t="n">
        <x:v>0.26225735161669</x:v>
      </x:c>
      <x:c r="T929" s="20" t="n">
        <x:v>1.2154940913515557</x:v>
      </x:c>
      <x:c r="U929" s="18" t="n">
        <x:f aca="0"/>
        <x:v>1.6109</x:v>
      </x:c>
      <x:c r="V929" s="18" t="n">
        <x:f aca="0"/>
        <x:v>1.7028</x:v>
      </x:c>
      <x:c r="W929" s="76" t="n">
        <x:f>'2080回测'!$O$13*G929/$G$4+'2080回测'!$O$14*H929/$H$4+'2080回测'!$O$15*I929/$I$4+'2080回测'!$O$16*J929/$J$4+'2080回测'!$O$17*K929/$K$4</x:f>
        <x:v>1.3009004756063212</x:v>
      </x:c>
    </x:row>
    <x:row r="930" ht="13.800000190734863" hidden="0">
      <x:c r="A930" s="15" t="n">
        <x:v>45230</x:v>
      </x:c>
      <x:c r="B930" s="21" t="n">
        <x:v>47.145488029466</x:v>
      </x:c>
      <x:c r="C930" s="21" t="n">
        <x:v>20.94211123723</x:v>
      </x:c>
      <x:c r="D930" s="21" t="n">
        <x:v>1.3076923076923</x:v>
      </x:c>
      <x:c r="E930" s="21" t="n">
        <x:v>124.140625</x:v>
      </x:c>
      <x:c r="F930" s="17" t="n">
        <x:v>1.48383979143597</x:v>
      </x:c>
      <x:c r="G930" s="18" t="n">
        <x:f aca="0"/>
        <x:v>1.5910208707</x:v>
      </x:c>
      <x:c r="H930" s="18" t="n">
        <x:f aca="0"/>
        <x:v>2.4469333333</x:v>
      </x:c>
      <x:c r="I930" s="18" t="n">
        <x:f aca="0"/>
        <x:v>2401.68</x:v>
      </x:c>
      <x:c r="J930" s="18" t="n">
        <x:f aca="0"/>
        <x:v>7.4913045337</x:v>
      </x:c>
      <x:c r="K930" s="18" t="n">
        <x:f aca="0"/>
        <x:v>2.2767454195</x:v>
      </x:c>
      <x:c r="L930" s="22" t="n">
        <x:v>0.075927109974425</x:v>
      </x:c>
      <x:c r="M930" s="22" t="n">
        <x:v>0.072539310225002</x:v>
      </x:c>
      <x:c r="N930" s="22" t="n">
        <x:v>0.29882578480709</x:v>
      </x:c>
      <x:c r="O930" s="22" t="n">
        <x:v>0.424949576032</x:v>
      </x:c>
      <x:c r="P930" s="25" t="n">
        <x:v>0.168171632280605</x:v>
      </x:c>
      <x:c r="Q930" s="25" t="n">
        <x:v>0.122552100434103</x:v>
      </x:c>
      <x:c r="R930" s="22" t="n">
        <x:v>0.28049360852961</x:v>
      </x:c>
      <x:c r="S930" s="22" t="n">
        <x:v>0.28049360852961</x:v>
      </x:c>
      <x:c r="T930" s="20" t="n">
        <x:v>1.2104169381738996</x:v>
      </x:c>
      <x:c r="U930" s="18" t="n">
        <x:f aca="0"/>
        <x:v>1.6114</x:v>
      </x:c>
      <x:c r="V930" s="18" t="n">
        <x:f aca="0"/>
        <x:v>1.7027</x:v>
      </x:c>
      <x:c r="W930" s="76" t="n">
        <x:f>'2080回测'!$O$13*G930/$G$4+'2080回测'!$O$14*H930/$H$4+'2080回测'!$O$15*I930/$I$4+'2080回测'!$O$16*J930/$J$4+'2080回测'!$O$17*K930/$K$4</x:f>
        <x:v>1.299779615011792</x:v>
      </x:c>
    </x:row>
    <x:row r="931" ht="13.800000190734863" hidden="0">
      <x:c r="A931" s="15" t="n">
        <x:v>45231</x:v>
      </x:c>
      <x:c r="B931" s="21" t="n">
        <x:v>46.22467771639</x:v>
      </x:c>
      <x:c r="C931" s="21" t="n">
        <x:v>19.693530079455</x:v>
      </x:c>
      <x:c r="D931" s="21" t="n">
        <x:v>1.4615384615385</x:v>
      </x:c>
      <x:c r="E931" s="21" t="n">
        <x:v>121.1328125</x:v>
      </x:c>
      <x:c r="F931" s="17" t="n">
        <x:v>1.47128139689346</x:v>
      </x:c>
      <x:c r="G931" s="18" t="n">
        <x:f aca="0"/>
        <x:v>1.5913264445</x:v>
      </x:c>
      <x:c r="H931" s="18" t="n">
        <x:f aca="0"/>
        <x:v>2.4436444444</x:v>
      </x:c>
      <x:c r="I931" s="18" t="n">
        <x:f aca="0"/>
        <x:v>2406.11</x:v>
      </x:c>
      <x:c r="J931" s="18" t="n">
        <x:f aca="0"/>
        <x:v>7.4648568566</x:v>
      </x:c>
      <x:c r="K931" s="18" t="n">
        <x:f aca="0"/>
        <x:v>2.2727068467</x:v>
      </x:c>
      <x:c r="L931" s="22" t="n">
        <x:v>0.070092710997442</x:v>
      </x:c>
      <x:c r="M931" s="22" t="n">
        <x:v>0.070193727738685</x:v>
      </x:c>
      <x:c r="N931" s="22" t="n">
        <x:v>0.29487179487179</x:v>
      </x:c>
      <x:c r="O931" s="22" t="n">
        <x:v>0.42112758639756</x:v>
      </x:c>
      <x:c r="P931" s="25" t="n">
        <x:v>0.163928450082834</x:v>
      </x:c>
      <x:c r="Q931" s="25" t="n">
        <x:v>0.117516621611266</x:v>
      </x:c>
      <x:c r="R931" s="22" t="n">
        <x:v>0.27280230684581</x:v>
      </x:c>
      <x:c r="S931" s="22" t="n">
        <x:v>0.27280230684581</x:v>
      </x:c>
      <x:c r="T931" s="20" t="n">
        <x:v>1.2110430568149642</x:v>
      </x:c>
      <x:c r="U931" s="18" t="n">
        <x:f aca="0"/>
        <x:v>1.6116</x:v>
      </x:c>
      <x:c r="V931" s="18" t="n">
        <x:f aca="0"/>
        <x:v>1.6976</x:v>
      </x:c>
      <x:c r="W931" s="76" t="n">
        <x:f>'2080回测'!$O$13*G931/$G$4+'2080回测'!$O$14*H931/$H$4+'2080回测'!$O$15*I931/$I$4+'2080回测'!$O$16*J931/$J$4+'2080回测'!$O$17*K931/$K$4</x:f>
        <x:v>1.2988023736066885</x:v>
      </x:c>
    </x:row>
    <x:row r="932" ht="13.800000190734863" hidden="0">
      <x:c r="A932" s="15" t="n">
        <x:v>45232</x:v>
      </x:c>
      <x:c r="B932" s="21" t="n">
        <x:v>44.935543278085</x:v>
      </x:c>
      <x:c r="C932" s="21" t="n">
        <x:v>18.104426787741</x:v>
      </x:c>
      <x:c r="D932" s="21" t="n">
        <x:v>3.3076923076923</x:v>
      </x:c>
      <x:c r="E932" s="21" t="n">
        <x:v>119.384765625</x:v>
      </x:c>
      <x:c r="F932" s="17" t="n">
        <x:v>1.4643310699963</x:v>
      </x:c>
      <x:c r="G932" s="18" t="n">
        <x:f aca="0"/>
        <x:v>1.5956044776</x:v>
      </x:c>
      <x:c r="H932" s="18" t="n">
        <x:f aca="0"/>
        <x:v>2.4469333333</x:v>
      </x:c>
      <x:c r="I932" s="18" t="n">
        <x:f aca="0"/>
        <x:v>2416.99</x:v>
      </x:c>
      <x:c r="J932" s="18" t="n">
        <x:f aca="0"/>
        <x:v>7.4516330181</x:v>
      </x:c>
      <x:c r="K932" s="18" t="n">
        <x:f aca="0"/>
        <x:v>2.2626104147</x:v>
      </x:c>
      <x:c r="L932" s="22" t="n">
        <x:v>0.070572250639386</x:v>
      </x:c>
      <x:c r="M932" s="22" t="n">
        <x:v>0.071931196247068</x:v>
      </x:c>
      <x:c r="N932" s="22" t="n">
        <x:v>0.2909178049365</x:v>
      </x:c>
      <x:c r="O932" s="22" t="n">
        <x:v>0.41889032427039</x:v>
      </x:c>
      <x:c r="P932" s="25" t="n">
        <x:v>0.164871379460116</x:v>
      </x:c>
      <x:c r="Q932" s="25" t="n">
        <x:v>0.118235975728813</x:v>
      </x:c>
      <x:c r="R932" s="22" t="n">
        <x:v>0.27646276161872</x:v>
      </x:c>
      <x:c r="S932" s="22" t="n">
        <x:v>0.27646276161872</x:v>
      </x:c>
      <x:c r="T932" s="20" t="n">
        <x:v>1.2006189029630983</x:v>
      </x:c>
      <x:c r="U932" s="18" t="n">
        <x:f aca="0"/>
        <x:v>1.613</x:v>
      </x:c>
      <x:c r="V932" s="18" t="n">
        <x:f aca="0"/>
        <x:v>1.7006</x:v>
      </x:c>
      <x:c r="W932" s="76" t="n">
        <x:f>'2080回测'!$O$13*G932/$G$4+'2080回测'!$O$14*H932/$H$4+'2080回测'!$O$15*I932/$I$4+'2080回测'!$O$16*J932/$J$4+'2080回测'!$O$17*K932/$K$4</x:f>
        <x:v>1.3002329040674678</x:v>
      </x:c>
    </x:row>
    <x:row r="933" ht="13.800000190734863" hidden="0">
      <x:c r="A933" s="15" t="n">
        <x:v>45233</x:v>
      </x:c>
      <x:c r="B933" s="21" t="n">
        <x:v>47.452424800491</x:v>
      </x:c>
      <x:c r="C933" s="21" t="n">
        <x:v>20.431328036322</x:v>
      </x:c>
      <x:c r="D933" s="21" t="n">
        <x:v>5.2307692307692</x:v>
      </x:c>
      <x:c r="E933" s="21" t="n">
        <x:v>123.935546875</x:v>
      </x:c>
      <x:c r="F933" s="17" t="n">
        <x:v>1.49262517235646</x:v>
      </x:c>
      <x:c r="G933" s="18" t="n">
        <x:f aca="0"/>
        <x:v>1.5878632749</x:v>
      </x:c>
      <x:c r="H933" s="18" t="n">
        <x:f aca="0"/>
        <x:v>2.4359703704</x:v>
      </x:c>
      <x:c r="I933" s="18" t="n">
        <x:f aca="0"/>
        <x:v>2443.21</x:v>
      </x:c>
      <x:c r="J933" s="18" t="n">
        <x:f aca="0"/>
        <x:v>7.4846926144</x:v>
      </x:c>
      <x:c r="K933" s="18" t="n">
        <x:f aca="0"/>
        <x:v>2.2706875603</x:v>
      </x:c>
      <x:c r="L933" s="22" t="n">
        <x:v>0.066416240409207</x:v>
      </x:c>
      <x:c r="M933" s="22" t="n">
        <x:v>0.066805664147337</x:v>
      </x:c>
      <x:c r="N933" s="22" t="n">
        <x:v>0.27833692786964</x:v>
      </x:c>
      <x:c r="O933" s="22" t="n">
        <x:v>0.40854298658497</x:v>
      </x:c>
      <x:c r="P933" s="25" t="n">
        <x:v>0.15390982544921</x:v>
      </x:c>
      <x:c r="Q933" s="25" t="n">
        <x:v>0.106726309848042</x:v>
      </x:c>
      <x:c r="R933" s="22" t="n">
        <x:v>0.26210663469819</x:v>
      </x:c>
      <x:c r="S933" s="22" t="n">
        <x:v>0.26210663469819</x:v>
      </x:c>
      <x:c r="T933" s="20" t="n">
        <x:v>1.2135338328022427</x:v>
      </x:c>
      <x:c r="U933" s="18" t="n">
        <x:f aca="0"/>
        <x:v>1.6132</x:v>
      </x:c>
      <x:c r="V933" s="18" t="n">
        <x:f aca="0"/>
        <x:v>1.7026</x:v>
      </x:c>
      <x:c r="W933" s="76" t="n">
        <x:f>'2080回测'!$O$13*G933/$G$4+'2080回测'!$O$14*H933/$H$4+'2080回测'!$O$15*I933/$I$4+'2080回测'!$O$16*J933/$J$4+'2080回测'!$O$17*K933/$K$4</x:f>
        <x:v>1.2992989166646873</x:v>
      </x:c>
    </x:row>
    <x:row r="934" ht="13.800000190734863" hidden="0">
      <x:c r="A934" s="15" t="n">
        <x:v>45236</x:v>
      </x:c>
      <x:c r="B934" s="21" t="n">
        <x:v>50.644567219153</x:v>
      </x:c>
      <x:c r="C934" s="21" t="n">
        <x:v>23.836549375709</x:v>
      </x:c>
      <x:c r="D934" s="21" t="n">
        <x:v>13.538461538462</x:v>
      </x:c>
      <x:c r="E934" s="21" t="n">
        <x:v>129.521484375</x:v>
      </x:c>
      <x:c r="F934" s="17" t="n">
        <x:v>1.54385265627081</x:v>
      </x:c>
      <x:c r="G934" s="18" t="n">
        <x:f aca="0"/>
        <x:v>1.5857242584</x:v>
      </x:c>
      <x:c r="H934" s="18" t="n">
        <x:f aca="0"/>
        <x:v>2.4326814815</x:v>
      </x:c>
      <x:c r="I934" s="18" t="n">
        <x:f aca="0"/>
        <x:v>2449.77</x:v>
      </x:c>
      <x:c r="J934" s="18" t="n">
        <x:f aca="0"/>
        <x:v>7.5640356457</x:v>
      </x:c>
      <x:c r="K934" s="18" t="n">
        <x:f aca="0"/>
        <x:v>2.2747261331</x:v>
      </x:c>
      <x:c r="L934" s="22" t="n">
        <x:v>0.077046035805626</x:v>
      </x:c>
      <x:c r="M934" s="22" t="n">
        <x:v>0.075579880114673</x:v>
      </x:c>
      <x:c r="N934" s="22" t="n">
        <x:v>0.28840162952312</x:v>
      </x:c>
      <x:c r="O934" s="22" t="n">
        <x:v>0.41963607828705</x:v>
      </x:c>
      <x:c r="P934" s="25" t="n">
        <x:v>0.168878829313566</x:v>
      </x:c>
      <x:c r="Q934" s="25" t="n">
        <x:v>0.121592961610706</x:v>
      </x:c>
      <x:c r="R934" s="22" t="n">
        <x:v>0.2785676238816</x:v>
      </x:c>
      <x:c r="S934" s="22" t="n">
        <x:v>0.2785676238816</x:v>
      </x:c>
      <x:c r="T934" s="20" t="n">
        <x:v>1.2351776894515214</x:v>
      </x:c>
      <x:c r="U934" s="18" t="n">
        <x:f aca="0"/>
        <x:v>1.6138</x:v>
      </x:c>
      <x:c r="V934" s="18" t="n">
        <x:f aca="0"/>
        <x:v>1.695</x:v>
      </x:c>
      <x:c r="W934" s="76" t="n">
        <x:f>'2080回测'!$O$13*G934/$G$4+'2080回测'!$O$14*H934/$H$4+'2080回测'!$O$15*I934/$I$4+'2080回测'!$O$16*J934/$J$4+'2080回测'!$O$17*K934/$K$4</x:f>
        <x:v>1.3005136133554063</x:v>
      </x:c>
    </x:row>
    <x:row r="935" ht="13.800000190734863" hidden="0">
      <x:c r="A935" s="15" t="n">
        <x:v>45237</x:v>
      </x:c>
      <x:c r="B935" s="21" t="n">
        <x:v>51.258440761203</x:v>
      </x:c>
      <x:c r="C935" s="21" t="n">
        <x:v>24.914869466515</x:v>
      </x:c>
      <x:c r="D935" s="21" t="n">
        <x:v>16.615384615385</x:v>
      </x:c>
      <x:c r="E935" s="21" t="n">
        <x:v>132.79296875</x:v>
      </x:c>
      <x:c r="F935" s="17" t="n">
        <x:v>1.56395415898276</x:v>
      </x:c>
      <x:c r="G935" s="18" t="n">
        <x:f aca="0"/>
        <x:v>1.5861316901</x:v>
      </x:c>
      <x:c r="H935" s="18" t="n">
        <x:f aca="0"/>
        <x:v>2.4315851852</x:v>
      </x:c>
      <x:c r="I935" s="18" t="n">
        <x:f aca="0"/>
        <x:v>2420.87</x:v>
      </x:c>
      <x:c r="J935" s="18" t="n">
        <x:f aca="0"/>
        <x:v>7.5508118071</x:v>
      </x:c>
      <x:c r="K935" s="18" t="n">
        <x:f aca="0"/>
        <x:v>2.2686682739</x:v>
      </x:c>
      <x:c r="L935" s="22" t="n">
        <x:v>0.09079283887468</x:v>
      </x:c>
      <x:c r="M935" s="22" t="n">
        <x:v>0.089045261054643</x:v>
      </x:c>
      <x:c r="N935" s="22" t="n">
        <x:v>0.30709321830817</x:v>
      </x:c>
      <x:c r="O935" s="22" t="n">
        <x:v>0.43865280690817</x:v>
      </x:c>
      <x:c r="P935" s="25" t="n">
        <x:v>0.19528085187747</x:v>
      </x:c>
      <x:c r="Q935" s="25" t="n">
        <x:v>0.141734876902058</x:v>
      </x:c>
      <x:c r="R935" s="22" t="n">
        <x:v>0.30941083084349</x:v>
      </x:c>
      <x:c r="S935" s="22" t="n">
        <x:v>0.30941083084349</x:v>
      </x:c>
      <x:c r="T935" s="20" t="n">
        <x:v>1.2393992147004338</x:v>
      </x:c>
      <x:c r="U935" s="18" t="n">
        <x:f aca="0"/>
        <x:v>1.6135</x:v>
      </x:c>
      <x:c r="V935" s="18" t="n">
        <x:f aca="0"/>
        <x:v>1.6838</x:v>
      </x:c>
      <x:c r="W935" s="76" t="n">
        <x:f>'2080回测'!$O$13*G935/$G$4+'2080回测'!$O$14*H935/$H$4+'2080回测'!$O$15*I935/$I$4+'2080回测'!$O$16*J935/$J$4+'2080回测'!$O$17*K935/$K$4</x:f>
        <x:v>1.2978709787085663</x:v>
      </x:c>
    </x:row>
    <x:row r="936" ht="13.800000190734863" hidden="0">
      <x:c r="A936" s="15" t="n">
        <x:v>45238</x:v>
      </x:c>
      <x:c r="B936" s="21" t="n">
        <x:v>52.363413136894</x:v>
      </x:c>
      <x:c r="C936" s="21" t="n">
        <x:v>24.801362088536</x:v>
      </x:c>
      <x:c r="D936" s="21" t="n">
        <x:v>19.538461538462</x:v>
      </x:c>
      <x:c r="E936" s="21" t="n">
        <x:v>131.181640625</x:v>
      </x:c>
      <x:c r="F936" s="17" t="n">
        <x:v>1.56971219347223</x:v>
      </x:c>
      <x:c r="G936" s="18" t="n">
        <x:f aca="0"/>
        <x:v>1.5867428377</x:v>
      </x:c>
      <x:c r="H936" s="18" t="n">
        <x:f aca="0"/>
        <x:v>2.4282962963</x:v>
      </x:c>
      <x:c r="I936" s="18" t="n">
        <x:f aca="0"/>
        <x:v>2401.99</x:v>
      </x:c>
      <x:c r="J936" s="18" t="n">
        <x:f aca="0"/>
        <x:v>7.5508118071</x:v>
      </x:c>
      <x:c r="K936" s="18" t="n">
        <x:f aca="0"/>
        <x:v>2.2666489875</x:v>
      </x:c>
      <x:c r="L936" s="22" t="n">
        <x:v>0.090393222506394</x:v>
      </x:c>
      <x:c r="M936" s="22" t="n">
        <x:v>0.089045261054643</x:v>
      </x:c>
      <x:c r="N936" s="22" t="n">
        <x:v>0.30517613227894</x:v>
      </x:c>
      <x:c r="O936" s="22" t="n">
        <x:v>0.44051719206559</x:v>
      </x:c>
      <x:c r="P936" s="25" t="n">
        <x:v>0.201763491346286</x:v>
      </x:c>
      <x:c r="Q936" s="25" t="n">
        <x:v>0.144252616313477</x:v>
      </x:c>
      <x:c r="R936" s="22" t="n">
        <x:v>0.32202290101907</x:v>
      </x:c>
      <x:c r="S936" s="22" t="n">
        <x:v>0.32202290101907</x:v>
      </x:c>
      <x:c r="T936" s="20" t="n">
        <x:v>1.2411003147450554</x:v>
      </x:c>
      <x:c r="U936" s="18" t="n">
        <x:f aca="0"/>
        <x:v>1.6137</x:v>
      </x:c>
      <x:c r="V936" s="18" t="n">
        <x:f aca="0"/>
        <x:v>1.6784</x:v>
      </x:c>
      <x:c r="W936" s="76" t="n">
        <x:f>'2080回测'!$O$13*G936/$G$4+'2080回测'!$O$14*H936/$H$4+'2080回测'!$O$15*I936/$I$4+'2080回测'!$O$16*J936/$J$4+'2080回测'!$O$17*K936/$K$4</x:f>
        <x:v>1.2961418680520966</x:v>
      </x:c>
    </x:row>
    <x:row r="937" ht="13.800000190734863" hidden="0">
      <x:c r="A937" s="15" t="n">
        <x:v>45239</x:v>
      </x:c>
      <x:c r="B937" s="21" t="n">
        <x:v>51.074278698588</x:v>
      </x:c>
      <x:c r="C937" s="21" t="n">
        <x:v>23.155505107832</x:v>
      </x:c>
      <x:c r="D937" s="21" t="n">
        <x:v>18.461538461538</x:v>
      </x:c>
      <x:c r="E937" s="21" t="n">
        <x:v>130.3125</x:v>
      </x:c>
      <x:c r="F937" s="17" t="n">
        <x:v>1.5575095556699</x:v>
      </x:c>
      <x:c r="G937" s="18" t="n">
        <x:f aca="0"/>
        <x:v>1.5907933005</x:v>
      </x:c>
      <x:c r="H937" s="18" t="n">
        <x:f aca="0"/>
        <x:v>2.4425481481</x:v>
      </x:c>
      <x:c r="I937" s="18" t="n">
        <x:f aca="0"/>
        <x:v>2400.99</x:v>
      </x:c>
      <x:c r="J937" s="18" t="n">
        <x:f aca="0"/>
        <x:v>7.5375879686</x:v>
      </x:c>
      <x:c r="K937" s="18" t="n">
        <x:f aca="0"/>
        <x:v>2.2737164899</x:v>
      </x:c>
      <x:c r="L937" s="22" t="n">
        <x:v>0.088634910485933</x:v>
      </x:c>
      <x:c r="M937" s="22" t="n">
        <x:v>0.088263400225871</x:v>
      </x:c>
      <x:c r="N937" s="22" t="n">
        <x:v>0.30517613227894</x:v>
      </x:c>
      <x:c r="O937" s="22" t="n">
        <x:v>0.43678842175075</x:v>
      </x:c>
      <x:c r="P937" s="25" t="n">
        <x:v>0.206242405888377</x:v>
      </x:c>
      <x:c r="Q937" s="25" t="n">
        <x:v>0.146650463371972</x:v>
      </x:c>
      <x:c r="R937" s="22" t="n">
        <x:v>0.3285233919793</x:v>
      </x:c>
      <x:c r="S937" s="22" t="n">
        <x:v>0.3285233919793</x:v>
      </x:c>
      <x:c r="T937" s="20" t="n">
        <x:v>1.2367627180580898</x:v>
      </x:c>
      <x:c r="U937" s="18" t="n">
        <x:f aca="0"/>
        <x:v>1.6139</x:v>
      </x:c>
      <x:c r="V937" s="18" t="n">
        <x:f aca="0"/>
        <x:v>1.6703</x:v>
      </x:c>
      <x:c r="W937" s="76" t="n">
        <x:f>'2080回测'!$O$13*G937/$G$4+'2080回测'!$O$14*H937/$H$4+'2080回测'!$O$15*I937/$I$4+'2080回测'!$O$16*J937/$J$4+'2080回测'!$O$17*K937/$K$4</x:f>
        <x:v>1.2997007028616532</x:v>
      </x:c>
    </x:row>
    <x:row r="938" ht="13.800000190734863" hidden="0">
      <x:c r="A938" s="15" t="n">
        <x:v>45240</x:v>
      </x:c>
      <x:c r="B938" s="21" t="n">
        <x:v>51.381215469613</x:v>
      </x:c>
      <x:c r="C938" s="21" t="n">
        <x:v>23.212258796822</x:v>
      </x:c>
      <x:c r="D938" s="21" t="n">
        <x:v>15.923076923077</x:v>
      </x:c>
      <x:c r="E938" s="21" t="n">
        <x:v>129.580078125</x:v>
      </x:c>
      <x:c r="F938" s="17" t="n">
        <x:v>1.55024157328628</x:v>
      </x:c>
      <x:c r="G938" s="18" t="n">
        <x:f aca="0"/>
        <x:v>1.5801997824</x:v>
      </x:c>
      <x:c r="H938" s="18" t="n">
        <x:f aca="0"/>
        <x:v>2.4348740741</x:v>
      </x:c>
      <x:c r="I938" s="18" t="n">
        <x:f aca="0"/>
        <x:v>2383.68</x:v>
      </x:c>
      <x:c r="J938" s="18" t="n">
        <x:f aca="0"/>
        <x:v>7.5111402915</x:v>
      </x:c>
      <x:c r="K938" s="18" t="n">
        <x:f aca="0"/>
        <x:v>2.2848225651</x:v>
      </x:c>
      <x:c r="L938" s="22" t="n">
        <x:v>0.09079283887468</x:v>
      </x:c>
      <x:c r="M938" s="22" t="n">
        <x:v>0.090956476413865</x:v>
      </x:c>
      <x:c r="N938" s="22" t="n">
        <x:v>0.30086268871316</x:v>
      </x:c>
      <x:c r="O938" s="22" t="n">
        <x:v>0.43511047507821</x:v>
      </x:c>
      <x:c r="P938" s="25" t="n">
        <x:v>0.200466963452523</x:v>
      </x:c>
      <x:c r="Q938" s="25" t="n">
        <x:v>0.14077573807866</x:v>
      </x:c>
      <x:c r="R938" s="22" t="n">
        <x:v>0.31756828192681</x:v>
      </x:c>
      <x:c r="S938" s="22" t="n">
        <x:v>0.31756828192681</x:v>
      </x:c>
      <x:c r="T938" s="20" t="n">
        <x:v>1.2324914729002696</x:v>
      </x:c>
      <x:c r="U938" s="18" t="n">
        <x:f aca="0"/>
        <x:v>1.6143</x:v>
      </x:c>
      <x:c r="V938" s="18" t="n">
        <x:f aca="0"/>
        <x:v>1.6762</x:v>
      </x:c>
      <x:c r="W938" s="76" t="n">
        <x:f>'2080回测'!$O$13*G938/$G$4+'2080回测'!$O$14*H938/$H$4+'2080回测'!$O$15*I938/$I$4+'2080回测'!$O$16*J938/$J$4+'2080回测'!$O$17*K938/$K$4</x:f>
        <x:v>1.2946717319369223</x:v>
      </x:c>
    </x:row>
    <x:row r="939" ht="13.800000190734863" hidden="0">
      <x:c r="A939" s="15" t="n">
        <x:v>45243</x:v>
      </x:c>
      <x:c r="B939" s="21" t="n">
        <x:v>51.012891344383</x:v>
      </x:c>
      <x:c r="C939" s="21" t="n">
        <x:v>23.77979568672</x:v>
      </x:c>
      <x:c r="D939" s="21" t="n">
        <x:v>16.923076923077</x:v>
      </x:c>
      <x:c r="E939" s="21" t="n">
        <x:v>130.634765625</x:v>
      </x:c>
      <x:c r="F939" s="17" t="n">
        <x:v>1.55587632394795</x:v>
      </x:c>
      <x:c r="G939" s="18" t="n">
        <x:f aca="0"/>
        <x:v>1.5872621278</x:v>
      </x:c>
      <x:c r="H939" s="18" t="n">
        <x:f aca="0"/>
        <x:v>2.438162963</x:v>
      </x:c>
      <x:c r="I939" s="18" t="n">
        <x:f aca="0"/>
        <x:v>2406.09</x:v>
      </x:c>
      <x:c r="J939" s="18" t="n">
        <x:f aca="0"/>
        <x:v>7.5441998879</x:v>
      </x:c>
      <x:c r="K939" s="18" t="n">
        <x:f aca="0"/>
        <x:v>2.2777550627</x:v>
      </x:c>
      <x:c r="L939" s="22" t="n">
        <x:v>0.083280051150895</x:v>
      </x:c>
      <x:c r="M939" s="22" t="n">
        <x:v>0.086004691164973</x:v>
      </x:c>
      <x:c r="N939" s="22" t="n">
        <x:v>0.29714833453151</x:v>
      </x:c>
      <x:c r="O939" s="22" t="n">
        <x:v>0.43156814332541</x:v>
      </x:c>
      <x:c r="P939" s="25" t="n">
        <x:v>0.196695245943394</x:v>
      </x:c>
      <x:c r="Q939" s="25" t="n">
        <x:v>0.137059075137994</x:v>
      </x:c>
      <x:c r="R939" s="22" t="n">
        <x:v>0.31408812097399</x:v>
      </x:c>
      <x:c r="S939" s="22" t="n">
        <x:v>0.31408812097399</x:v>
      </x:c>
      <x:c r="T939" s="20" t="n">
        <x:v>1.2409782729147598</x:v>
      </x:c>
      <x:c r="U939" s="18" t="n">
        <x:f aca="0"/>
        <x:v>1.6153</x:v>
      </x:c>
      <x:c r="V939" s="18" t="n">
        <x:f aca="0"/>
        <x:v>1.674</x:v>
      </x:c>
      <x:c r="W939" s="76" t="n">
        <x:f>'2080回测'!$O$13*G939/$G$4+'2080回测'!$O$14*H939/$H$4+'2080回测'!$O$15*I939/$I$4+'2080回测'!$O$16*J939/$J$4+'2080回测'!$O$17*K939/$K$4</x:f>
        <x:v>1.298778656003054</x:v>
      </x:c>
    </x:row>
    <x:row r="940" ht="13.800000190734863" hidden="0">
      <x:c r="A940" s="15" t="n">
        <x:v>45244</x:v>
      </x:c>
      <x:c r="B940" s="21" t="n">
        <x:v>51.381215469613</x:v>
      </x:c>
      <x:c r="C940" s="21" t="n">
        <x:v>24.517593643587</x:v>
      </x:c>
      <x:c r="D940" s="21" t="n">
        <x:v>17.307692307692</x:v>
      </x:c>
      <x:c r="E940" s="21" t="n">
        <x:v>131.865234375</x:v>
      </x:c>
      <x:c r="F940" s="17" t="n">
        <x:v>1.56267933948973</x:v>
      </x:c>
      <x:c r="G940" s="18" t="n">
        <x:f aca="0"/>
        <x:v>1.5870544117</x:v>
      </x:c>
      <x:c r="H940" s="18" t="n">
        <x:f aca="0"/>
        <x:v>2.4348740741</x:v>
      </x:c>
      <x:c r="I940" s="18" t="n">
        <x:f aca="0"/>
        <x:v>2412.7</x:v>
      </x:c>
      <x:c r="J940" s="18" t="n">
        <x:f aca="0"/>
        <x:v>7.5441998879</x:v>
      </x:c>
      <x:c r="K940" s="18" t="n">
        <x:f aca="0"/>
        <x:v>2.2797743491</x:v>
      </x:c>
      <x:c r="L940" s="22" t="n">
        <x:v>0.08519820971867</x:v>
      </x:c>
      <x:c r="M940" s="22" t="n">
        <x:v>0.085396577187039</x:v>
      </x:c>
      <x:c r="N940" s="22" t="n">
        <x:v>0.30242032111191</x:v>
      </x:c>
      <x:c r="O940" s="22" t="n">
        <x:v>0.43706807955523</x:v>
      </x:c>
      <x:c r="P940" s="25" t="n">
        <x:v>0.209306926364545</x:v>
      </x:c>
      <x:c r="Q940" s="25" t="n">
        <x:v>0.147489709842445</x:v>
      </x:c>
      <x:c r="R940" s="22" t="n">
        <x:v>0.33047317976912</x:v>
      </x:c>
      <x:c r="S940" s="22" t="n">
        <x:v>0.33047317976912</x:v>
      </x:c>
      <x:c r="T940" s="20" t="n">
        <x:v>1.2471310080411262</x:v>
      </x:c>
      <x:c r="U940" s="18" t="n">
        <x:f aca="0"/>
        <x:v>1.6152</x:v>
      </x:c>
      <x:c r="V940" s="18" t="n">
        <x:f aca="0"/>
        <x:v>1.6804</x:v>
      </x:c>
      <x:c r="W940" s="76" t="n">
        <x:f>'2080回测'!$O$13*G940/$G$4+'2080回测'!$O$14*H940/$H$4+'2080回测'!$O$15*I940/$I$4+'2080回测'!$O$16*J940/$J$4+'2080回测'!$O$17*K940/$K$4</x:f>
        <x:v>1.298769189926183</x:v>
      </x:c>
    </x:row>
    <x:row r="941" ht="13.800000190734863" hidden="0">
      <x:c r="A941" s="15" t="n">
        <x:v>45245</x:v>
      </x:c>
      <x:c r="B941" s="21" t="n">
        <x:v>51.626764886433</x:v>
      </x:c>
      <x:c r="C941" s="21" t="n">
        <x:v>24.460839954597</x:v>
      </x:c>
      <x:c r="D941" s="21" t="n">
        <x:v>15.615384615385</x:v>
      </x:c>
      <x:c r="E941" s="21" t="n">
        <x:v>133.408203125</x:v>
      </x:c>
      <x:c r="F941" s="17" t="n">
        <x:v>1.56277798145354</x:v>
      </x:c>
      <x:c r="G941" s="18" t="n">
        <x:f aca="0"/>
        <x:v>1.598374936</x:v>
      </x:c>
      <x:c r="H941" s="18" t="n">
        <x:f aca="0"/>
        <x:v>2.4469333333</x:v>
      </x:c>
      <x:c r="I941" s="18" t="n">
        <x:f aca="0"/>
        <x:v>2475.93</x:v>
      </x:c>
      <x:c r="J941" s="18" t="n">
        <x:f aca="0"/>
        <x:v>7.597095242</x:v>
      </x:c>
      <x:c r="K941" s="18" t="n">
        <x:f aca="0"/>
        <x:v>2.2868418515</x:v>
      </x:c>
      <x:c r="L941" s="22" t="n">
        <x:v>0.08727621483376</x:v>
      </x:c>
      <x:c r="M941" s="22" t="n">
        <x:v>0.085917817739553</x:v>
      </x:c>
      <x:c r="N941" s="22" t="n">
        <x:v>0.30613467529355</x:v>
      </x:c>
      <x:c r="O941" s="22" t="n">
        <x:v>0.44172904244878</x:v>
      </x:c>
      <x:c r="P941" s="25" t="n">
        <x:v>0.218146889276566</x:v>
      </x:c>
      <x:c r="Q941" s="25" t="n">
        <x:v>0.1555224974884</x:v>
      </x:c>
      <x:c r="R941" s="22" t="n">
        <x:v>0.3411604636242</x:v>
      </x:c>
      <x:c r="S941" s="22" t="n">
        <x:v>0.3411604636242</x:v>
      </x:c>
      <x:c r="T941" s="20" t="n">
        <x:v>1.254687442259572</x:v>
      </x:c>
      <x:c r="U941" s="18" t="n">
        <x:f aca="0"/>
        <x:v>1.6158</x:v>
      </x:c>
      <x:c r="V941" s="18" t="n">
        <x:f aca="0"/>
        <x:v>1.6835</x:v>
      </x:c>
      <x:c r="W941" s="76" t="n">
        <x:f>'2080回测'!$O$13*G941/$G$4+'2080回测'!$O$14*H941/$H$4+'2080回测'!$O$15*I941/$I$4+'2080回测'!$O$16*J941/$J$4+'2080回测'!$O$17*K941/$K$4</x:f>
        <x:v>1.309513561850673</x:v>
      </x:c>
    </x:row>
    <x:row r="942" ht="13.800000190734863" hidden="0">
      <x:c r="A942" s="15" t="n">
        <x:v>45246</x:v>
      </x:c>
      <x:c r="B942" s="21" t="n">
        <x:v>49.478207489257</x:v>
      </x:c>
      <x:c r="C942" s="21" t="n">
        <x:v>23.155505107832</x:v>
      </x:c>
      <x:c r="D942" s="21" t="n">
        <x:v>15.153846153846</x:v>
      </x:c>
      <x:c r="E942" s="21" t="n">
        <x:v>129.296875</x:v>
      </x:c>
      <x:c r="F942" s="17" t="n">
        <x:v>1.54271108437734</x:v>
      </x:c>
      <x:c r="G942" s="18" t="n">
        <x:f aca="0"/>
        <x:v>1.598374936</x:v>
      </x:c>
      <x:c r="H942" s="18" t="n">
        <x:f aca="0"/>
        <x:v>2.4436444444</x:v>
      </x:c>
      <x:c r="I942" s="18" t="n">
        <x:f aca="0"/>
        <x:v>2460.58</x:v>
      </x:c>
      <x:c r="J942" s="18" t="n">
        <x:f aca="0"/>
        <x:v>7.5375879686</x:v>
      </x:c>
      <x:c r="K942" s="18" t="n">
        <x:f aca="0"/>
        <x:v>2.2797743491</x:v>
      </x:c>
      <x:c r="L942" s="22" t="n">
        <x:v>0.093190537084399</x:v>
      </x:c>
      <x:c r="M942" s="22" t="n">
        <x:v>0.093215185474763</x:v>
      </x:c>
      <x:c r="N942" s="22" t="n">
        <x:v>0.31272465851905</x:v>
      </x:c>
      <x:c r="O942" s="22" t="n">
        <x:v>0.45151706452523</x:v>
      </x:c>
      <x:c r="P942" s="25" t="n">
        <x:v>0.226279655155626</x:v>
      </x:c>
      <x:c r="Q942" s="25" t="n">
        <x:v>0.160797761017087</x:v>
      </x:c>
      <x:c r="R942" s="22" t="n">
        <x:v>0.34988733815021</x:v>
      </x:c>
      <x:c r="S942" s="22" t="n">
        <x:v>0.34988733815021</x:v>
      </x:c>
      <x:c r="T942" s="20" t="n">
        <x:v>1.2451363549573258</x:v>
      </x:c>
      <x:c r="U942" s="18" t="n">
        <x:f aca="0"/>
        <x:v>1.6169</x:v>
      </x:c>
      <x:c r="V942" s="18" t="n">
        <x:f aca="0"/>
        <x:v>1.6812</x:v>
      </x:c>
      <x:c r="W942" s="76" t="n">
        <x:f>'2080回测'!$O$13*G942/$G$4+'2080回测'!$O$14*H942/$H$4+'2080回测'!$O$15*I942/$I$4+'2080回测'!$O$16*J942/$J$4+'2080回测'!$O$17*K942/$K$4</x:f>
        <x:v>1.3062758823972398</x:v>
      </x:c>
    </x:row>
    <x:row r="943" ht="13.800000190734863" hidden="0">
      <x:c r="A943" s="15" t="n">
        <x:v>45247</x:v>
      </x:c>
      <x:c r="B943" s="21" t="n">
        <x:v>50.153468385513</x:v>
      </x:c>
      <x:c r="C943" s="21" t="n">
        <x:v>24.347332576617</x:v>
      </x:c>
      <x:c r="D943" s="21" t="n">
        <x:v>16.692307692308</x:v>
      </x:c>
      <x:c r="E943" s="21" t="n">
        <x:v>132.958984375</x:v>
      </x:c>
      <x:c r="F943" s="17" t="n">
        <x:v>1.5603802325736</x:v>
      </x:c>
      <x:c r="G943" s="18" t="n">
        <x:f aca="0"/>
        <x:v>1.5947399053</x:v>
      </x:c>
      <x:c r="H943" s="18" t="n">
        <x:f aca="0"/>
        <x:v>2.4370666667</x:v>
      </x:c>
      <x:c r="I943" s="18" t="n">
        <x:f aca="0"/>
        <x:v>2429.56</x:v>
      </x:c>
      <x:c r="J943" s="18" t="n">
        <x:f aca="0"/>
        <x:v>7.5706475649</x:v>
      </x:c>
      <x:c r="K943" s="18" t="n">
        <x:f aca="0"/>
        <x:v>2.2807839923</x:v>
      </x:c>
      <x:c r="L943" s="22" t="n">
        <x:v>0.084558823529412</x:v>
      </x:c>
      <x:c r="M943" s="22" t="n">
        <x:v>0.085744070888715</x:v>
      </x:c>
      <x:c r="N943" s="22" t="n">
        <x:v>0.30110232446681</x:v>
      </x:c>
      <x:c r="O943" s="22" t="n">
        <x:v>0.4399578765338</x:v>
      </x:c>
      <x:c r="P943" s="25" t="n">
        <x:v>0.213314376217995</x:v>
      </x:c>
      <x:c r="Q943" s="25" t="n">
        <x:v>0.151326265136035</x:v>
      </x:c>
      <x:c r="R943" s="22" t="n">
        <x:v>0.34254355144292</x:v>
      </x:c>
      <x:c r="S943" s="22" t="n">
        <x:v>0.34254355144292</x:v>
      </x:c>
      <x:c r="T943" s="20" t="n">
        <x:v>1.2515501398434163</x:v>
      </x:c>
      <x:c r="U943" s="18" t="n">
        <x:f aca="0"/>
        <x:v>1.6178</x:v>
      </x:c>
      <x:c r="V943" s="18" t="n">
        <x:f aca="0"/>
        <x:v>1.684</x:v>
      </x:c>
      <x:c r="W943" s="76" t="n">
        <x:f>'2080回测'!$O$13*G943/$G$4+'2080回测'!$O$14*H943/$H$4+'2080回测'!$O$15*I943/$I$4+'2080回测'!$O$16*J943/$J$4+'2080回测'!$O$17*K943/$K$4</x:f>
        <x:v>1.3029476636533588</x:v>
      </x:c>
    </x:row>
    <x:row r="944" ht="13.800000190734863" hidden="0">
      <x:c r="A944" s="15" t="n">
        <x:v>45250</x:v>
      </x:c>
      <x:c r="B944" s="21" t="n">
        <x:v>51.074278698588</x:v>
      </x:c>
      <x:c r="C944" s="21" t="n">
        <x:v>24.631101021566</x:v>
      </x:c>
      <x:c r="D944" s="21" t="n">
        <x:v>17.076923076923</x:v>
      </x:c>
      <x:c r="E944" s="21" t="n">
        <x:v>130.44921875</x:v>
      </x:c>
      <x:c r="F944" s="17" t="n">
        <x:v>1.55807880386769</x:v>
      </x:c>
      <x:c r="G944" s="18" t="n">
        <x:f aca="0"/>
        <x:v>1.5975440718</x:v>
      </x:c>
      <x:c r="H944" s="18" t="n">
        <x:f aca="0"/>
        <x:v>2.4436444444</x:v>
      </x:c>
      <x:c r="I944" s="18" t="n">
        <x:f aca="0"/>
        <x:v>2456.29</x:v>
      </x:c>
      <x:c r="J944" s="18" t="n">
        <x:f aca="0"/>
        <x:v>7.5772594842</x:v>
      </x:c>
      <x:c r="K944" s="18" t="n">
        <x:f aca="0"/>
        <x:v>2.2838129219</x:v>
      </x:c>
      <x:c r="L944" s="22" t="n">
        <x:v>0.083759590792839</x:v>
      </x:c>
      <x:c r="M944" s="22" t="n">
        <x:v>0.085396577187039</x:v>
      </x:c>
      <x:c r="N944" s="22" t="n">
        <x:v>0.30577522166307</x:v>
      </x:c>
      <x:c r="O944" s="22" t="n">
        <x:v>0.44461883942735</x:v>
      </x:c>
      <x:c r="P944" s="25" t="n">
        <x:v>0.221918606785695</x:v>
      </x:c>
      <x:c r="Q944" s="25" t="n">
        <x:v>0.158999375723217</x:v>
      </x:c>
      <x:c r="R944" s="22" t="n">
        <x:v>0.35596645358406</x:v>
      </x:c>
      <x:c r="S944" s="22" t="n">
        <x:v>0.35596645358406</x:v>
      </x:c>
      <x:c r="T944" s="20" t="n">
        <x:v>1.2599747450149659</x:v>
      </x:c>
      <x:c r="U944" s="18" t="n">
        <x:f aca="0"/>
        <x:v>1.6186</x:v>
      </x:c>
      <x:c r="V944" s="18" t="n">
        <x:f aca="0"/>
        <x:v>1.666</x:v>
      </x:c>
      <x:c r="W944" s="76" t="n">
        <x:f>'2080回测'!$O$13*G944/$G$4+'2080回测'!$O$14*H944/$H$4+'2080回测'!$O$15*I944/$I$4+'2080回测'!$O$16*J944/$J$4+'2080回测'!$O$17*K944/$K$4</x:f>
        <x:v>1.3068615223112543</x:v>
      </x:c>
    </x:row>
    <x:row r="945" ht="13.800000190734863" hidden="0">
      <x:c r="A945" s="15" t="n">
        <x:v>45251</x:v>
      </x:c>
      <x:c r="B945" s="21" t="n">
        <x:v>49.723756906077</x:v>
      </x:c>
      <x:c r="C945" s="21" t="n">
        <x:v>22.531214528944</x:v>
      </x:c>
      <x:c r="D945" s="21" t="n">
        <x:v>18.230769230769</x:v>
      </x:c>
      <x:c r="E945" s="21" t="n">
        <x:v>128.193359375</x:v>
      </x:c>
      <x:c r="F945" s="17" t="n">
        <x:v>1.54669775010198</x:v>
      </x:c>
      <x:c r="G945" s="18" t="n">
        <x:f aca="0"/>
        <x:v>1.6022176827</x:v>
      </x:c>
      <x:c r="H945" s="18" t="n">
        <x:f aca="0"/>
        <x:v>2.4513185185</x:v>
      </x:c>
      <x:c r="I945" s="18" t="n">
        <x:f aca="0"/>
        <x:v>2453.05</x:v>
      </x:c>
      <x:c r="J945" s="18" t="n">
        <x:f aca="0"/>
        <x:v>7.5640356457</x:v>
      </x:c>
      <x:c r="K945" s="18" t="n">
        <x:f aca="0"/>
        <x:v>2.2928997107</x:v>
      </x:c>
      <x:c r="L945" s="22" t="n">
        <x:v>0.088235294117647</x:v>
      </x:c>
      <x:c r="M945" s="22" t="n">
        <x:v>0.089219007905482</x:v>
      </x:c>
      <x:c r="N945" s="22" t="n">
        <x:v>0.30913012221423</x:v>
      </x:c>
      <x:c r="O945" s="22" t="n">
        <x:v>0.45067809118896</x:v>
      </x:c>
      <x:c r="P945" s="25" t="n">
        <x:v>0.233823090173884</x:v>
      </x:c>
      <x:c r="Q945" s="25" t="n">
        <x:v>0.168350979251345</x:v>
      </x:c>
      <x:c r="R945" s="22" t="n">
        <x:v>0.37018068763409</x:v>
      </x:c>
      <x:c r="S945" s="22" t="n">
        <x:v>0.37018068763409</x:v>
      </x:c>
      <x:c r="T945" s="20" t="n">
        <x:v>1.256231444323503</x:v>
      </x:c>
      <x:c r="U945" s="18" t="n">
        <x:f aca="0"/>
        <x:v>1.619</x:v>
      </x:c>
      <x:c r="V945" s="18" t="n">
        <x:f aca="0"/>
        <x:v>1.6663</x:v>
      </x:c>
      <x:c r="W945" s="76" t="n">
        <x:f>'2080回测'!$O$13*G945/$G$4+'2080回测'!$O$14*H945/$H$4+'2080回测'!$O$15*I945/$I$4+'2080回测'!$O$16*J945/$J$4+'2080回测'!$O$17*K945/$K$4</x:f>
        <x:v>1.3095383199369965</x:v>
      </x:c>
    </x:row>
    <x:row r="946" ht="13.800000190734863" hidden="0">
      <x:c r="A946" s="15" t="n">
        <x:v>45252</x:v>
      </x:c>
      <x:c r="B946" s="21" t="n">
        <x:v>47.636586863106</x:v>
      </x:c>
      <x:c r="C946" s="21" t="n">
        <x:v>20.147559591373</x:v>
      </x:c>
      <x:c r="D946" s="21" t="n">
        <x:v>17.230769230769</x:v>
      </x:c>
      <x:c r="E946" s="21" t="n">
        <x:v>123.486328125</x:v>
      </x:c>
      <x:c r="F946" s="17" t="n">
        <x:v>1.52125310952562</x:v>
      </x:c>
      <x:c r="G946" s="18" t="n">
        <x:f aca="0"/>
        <x:v>1.5998289483</x:v>
      </x:c>
      <x:c r="H946" s="18" t="n">
        <x:f aca="0"/>
        <x:v>2.4447407407</x:v>
      </x:c>
      <x:c r="I946" s="18" t="n">
        <x:f aca="0"/>
        <x:v>2460.2</x:v>
      </x:c>
      <x:c r="J946" s="18" t="n">
        <x:f aca="0"/>
        <x:v>7.5045283722</x:v>
      </x:c>
      <x:c r="K946" s="18" t="n">
        <x:f aca="0"/>
        <x:v>2.2757357763</x:v>
      </x:c>
      <x:c r="L946" s="22" t="n">
        <x:v>0.089434143222506</x:v>
      </x:c>
      <x:c r="M946" s="22" t="n">
        <x:v>0.089305881330901</x:v>
      </x:c>
      <x:c r="N946" s="22" t="n">
        <x:v>0.30673376467769</x:v>
      </x:c>
      <x:c r="O946" s="22" t="n">
        <x:v>0.44788151345283</x:v>
      </x:c>
      <x:c r="P946" s="25" t="n">
        <x:v>0.230640703525557</x:v>
      </x:c>
      <x:c r="Q946" s="25" t="n">
        <x:v>0.164154746898979</x:v>
      </x:c>
      <x:c r="R946" s="22" t="n">
        <x:v>0.36085040073978</x:v>
      </x:c>
      <x:c r="S946" s="22" t="n">
        <x:v>0.36085040073978</x:v>
      </x:c>
      <x:c r="T946" s="20" t="n">
        <x:v>1.2433420557895147</x:v>
      </x:c>
      <x:c r="U946" s="18" t="n">
        <x:f aca="0"/>
        <x:v>1.6185</x:v>
      </x:c>
      <x:c r="V946" s="18" t="n">
        <x:f aca="0"/>
        <x:v>1.6629</x:v>
      </x:c>
      <x:c r="W946" s="76" t="n">
        <x:f>'2080回测'!$O$13*G946/$G$4+'2080回测'!$O$14*H946/$H$4+'2080回测'!$O$15*I946/$I$4+'2080回测'!$O$16*J946/$J$4+'2080回测'!$O$17*K946/$K$4</x:f>
        <x:v>1.3058678987712122</x:v>
      </x:c>
    </x:row>
    <x:row r="947" ht="13.800000190734863" hidden="0">
      <x:c r="A947" s="15" t="n">
        <x:v>45253</x:v>
      </x:c>
      <x:c r="B947" s="21" t="n">
        <x:v>48.864333947207</x:v>
      </x:c>
      <x:c r="C947" s="21" t="n">
        <x:v>21.679909194098</x:v>
      </x:c>
      <x:c r="D947" s="21" t="n">
        <x:v>15.846153846154</x:v>
      </x:c>
      <x:c r="E947" s="21" t="n">
        <x:v>126.259765625</x:v>
      </x:c>
      <x:c r="F947" s="17" t="n">
        <x:v>1.53162540653115</x:v>
      </x:c>
      <x:c r="G947" s="18" t="n">
        <x:f aca="0"/>
        <x:v>1.6055411394</x:v>
      </x:c>
      <x:c r="H947" s="18" t="n">
        <x:f aca="0"/>
        <x:v>2.4633777778</x:v>
      </x:c>
      <x:c r="I947" s="18" t="n">
        <x:f aca="0"/>
        <x:v>2489.19</x:v>
      </x:c>
      <x:c r="J947" s="18" t="n">
        <x:f aca="0"/>
        <x:v>7.5574237264</x:v>
      </x:c>
      <x:c r="K947" s="18" t="n">
        <x:f aca="0"/>
        <x:v>2.3019864995</x:v>
      </x:c>
      <x:c r="L947" s="22" t="n">
        <x:v>0.078964194373402</x:v>
      </x:c>
      <x:c r="M947" s="22" t="n">
        <x:v>0.079228563982278</x:v>
      </x:c>
      <x:c r="N947" s="22" t="n">
        <x:v>0.29163671219746</x:v>
      </x:c>
      <x:c r="O947" s="22" t="n">
        <x:v>0.43175458181028</x:v>
      </x:c>
      <x:c r="P947" s="25" t="n">
        <x:v>0.21979701568681</x:v>
      </x:c>
      <x:c r="Q947" s="25" t="n">
        <x:v>0.152165511606508</x:v>
      </x:c>
      <x:c r="R947" s="22" t="n">
        <x:v>0.34659493332969</x:v>
      </x:c>
      <x:c r="S947" s="22" t="n">
        <x:v>0.34659493332969</x:v>
      </x:c>
      <x:c r="T947" s="20" t="n">
        <x:v>1.254108843482344</x:v>
      </x:c>
      <x:c r="U947" s="18" t="n">
        <x:f aca="0"/>
        <x:v>1.6175</x:v>
      </x:c>
      <x:c r="V947" s="18" t="n">
        <x:f aca="0"/>
        <x:v>1.6603</x:v>
      </x:c>
      <x:c r="W947" s="76" t="n">
        <x:f>'2080回测'!$O$13*G947/$G$4+'2080回测'!$O$14*H947/$H$4+'2080回测'!$O$15*I947/$I$4+'2080回测'!$O$16*J947/$J$4+'2080回测'!$O$17*K947/$K$4</x:f>
        <x:v>1.3152425783705948</x:v>
      </x:c>
    </x:row>
    <x:row r="948" ht="13.800000190734863" hidden="0">
      <x:c r="A948" s="15" t="n">
        <x:v>45254</x:v>
      </x:c>
      <x:c r="B948" s="21" t="n">
        <x:v>47.022713321056</x:v>
      </x:c>
      <x:c r="C948" s="21" t="n">
        <x:v>19.353007945516</x:v>
      </x:c>
      <x:c r="D948" s="21" t="n">
        <x:v>13.153846153846</x:v>
      </x:c>
      <x:c r="E948" s="21" t="n">
        <x:v>120.68359375</x:v>
      </x:c>
      <x:c r="F948" s="17" t="n">
        <x:v>1.50053290292605</x:v>
      </x:c>
      <x:c r="G948" s="18" t="n">
        <x:f aca="0"/>
        <x:v>1.6050218493</x:v>
      </x:c>
      <x:c r="H948" s="18" t="n">
        <x:f aca="0"/>
        <x:v>2.4644740741</x:v>
      </x:c>
      <x:c r="I948" s="18" t="n">
        <x:f aca="0"/>
        <x:v>2465.9</x:v>
      </x:c>
      <x:c r="J948" s="18" t="n">
        <x:f aca="0"/>
        <x:v>7.5111402915</x:v>
      </x:c>
      <x:c r="K948" s="18" t="n">
        <x:f aca="0"/>
        <x:v>2.3009768563</x:v>
      </x:c>
      <x:c r="L948" s="22" t="n">
        <x:v>0.085358056265985</x:v>
      </x:c>
      <x:c r="M948" s="22" t="n">
        <x:v>0.085396577187039</x:v>
      </x:c>
      <x:c r="N948" s="22" t="n">
        <x:v>0.30361849988018</x:v>
      </x:c>
      <x:c r="O948" s="22" t="n">
        <x:v>0.44918658307846</x:v>
      </x:c>
      <x:c r="P948" s="25" t="n">
        <x:v>0.230758569697717</x:v>
      </x:c>
      <x:c r="Q948" s="25" t="n">
        <x:v>0.16187679219341</x:v>
      </x:c>
      <x:c r="R948" s="22" t="n">
        <x:v>0.35833783477798</x:v>
      </x:c>
      <x:c r="S948" s="22" t="n">
        <x:v>0.35833783477798</x:v>
      </x:c>
      <x:c r="T948" s="20" t="n">
        <x:v>1.2416161471553384</x:v>
      </x:c>
      <x:c r="U948" s="18" t="n">
        <x:f aca="0"/>
        <x:v>1.6172</x:v>
      </x:c>
      <x:c r="V948" s="18" t="n">
        <x:f aca="0"/>
        <x:v>1.6603</x:v>
      </x:c>
      <x:c r="W948" s="76" t="n">
        <x:f>'2080回测'!$O$13*G948/$G$4+'2080回测'!$O$14*H948/$H$4+'2080回测'!$O$15*I948/$I$4+'2080回测'!$O$16*J948/$J$4+'2080回测'!$O$17*K948/$K$4</x:f>
        <x:v>1.312742943232311</x:v>
      </x:c>
    </x:row>
    <x:row r="949" ht="13.800000190734863" hidden="0">
      <x:c r="A949" s="15" t="n">
        <x:v>45257</x:v>
      </x:c>
      <x:c r="B949" s="21" t="n">
        <x:v>47.759361571516</x:v>
      </x:c>
      <x:c r="C949" s="21" t="n">
        <x:v>20.94211123723</x:v>
      </x:c>
      <x:c r="D949" s="21" t="n">
        <x:v>12.846153846154</x:v>
      </x:c>
      <x:c r="E949" s="21" t="n">
        <x:v>124.74609375</x:v>
      </x:c>
      <x:c r="F949" s="17" t="n">
        <x:v>1.51573430101225</x:v>
      </x:c>
      <x:c r="G949" s="18" t="n">
        <x:f aca="0"/>
        <x:v>1.5978556459</x:v>
      </x:c>
      <x:c r="H949" s="18" t="n">
        <x:f aca="0"/>
        <x:v>2.4578962963</x:v>
      </x:c>
      <x:c r="I949" s="18" t="n">
        <x:f aca="0"/>
        <x:v>2454.47</x:v>
      </x:c>
      <x:c r="J949" s="18" t="n">
        <x:f aca="0"/>
        <x:v>7.5111402915</x:v>
      </x:c>
      <x:c r="K949" s="18" t="n">
        <x:f aca="0"/>
        <x:v>2.3029961427</x:v>
      </x:c>
      <x:c r="L949" s="22" t="n">
        <x:v>0.077685421994885</x:v>
      </x:c>
      <x:c r="M949" s="22" t="n">
        <x:v>0.079228563982278</x:v>
      </x:c>
      <x:c r="N949" s="22" t="n">
        <x:v>0.29307452671939</x:v>
      </x:c>
      <x:c r="O949" s="22" t="n">
        <x:v>0.43772061432946</x:v>
      </x:c>
      <x:c r="P949" s="25" t="n">
        <x:v>0.214493037939597</x:v>
      </x:c>
      <x:c r="Q949" s="25" t="n">
        <x:v>0.148328956312918</x:v>
      </x:c>
      <x:c r="R949" s="22" t="n">
        <x:v>0.34119902798209</x:v>
      </x:c>
      <x:c r="S949" s="22" t="n">
        <x:v>0.34119902798209</x:v>
      </x:c>
      <x:c r="T949" s="20" t="n">
        <x:v>1.2399925114797241</x:v>
      </x:c>
      <x:c r="U949" s="18" t="n">
        <x:f aca="0"/>
        <x:v>1.617</x:v>
      </x:c>
      <x:c r="V949" s="18" t="n">
        <x:f aca="0"/>
        <x:v>1.6769</x:v>
      </x:c>
      <x:c r="W949" s="76" t="n">
        <x:f>'2080回测'!$O$13*G949/$G$4+'2080回测'!$O$14*H949/$H$4+'2080回测'!$O$15*I949/$I$4+'2080回测'!$O$16*J949/$J$4+'2080回测'!$O$17*K949/$K$4</x:f>
        <x:v>1.3091140338386937</x:v>
      </x:c>
    </x:row>
    <x:row r="950" ht="13.800000190734863" hidden="0">
      <x:c r="A950" s="15" t="n">
        <x:v>45258</x:v>
      </x:c>
      <x:c r="B950" s="21" t="n">
        <x:v>49.048496009822</x:v>
      </x:c>
      <x:c r="C950" s="21" t="n">
        <x:v>21.452894438138</x:v>
      </x:c>
      <x:c r="D950" s="21" t="n">
        <x:v>12.692307692308</x:v>
      </x:c>
      <x:c r="E950" s="21" t="n">
        <x:v>123.896484375</x:v>
      </x:c>
      <x:c r="F950" s="17" t="n">
        <x:v>1.51772545628817</x:v>
      </x:c>
      <x:c r="G950" s="18" t="n">
        <x:f aca="0"/>
        <x:v>1.5967132076</x:v>
      </x:c>
      <x:c r="H950" s="18" t="n">
        <x:f aca="0"/>
        <x:v>2.4578962963</x:v>
      </x:c>
      <x:c r="I950" s="18" t="n">
        <x:f aca="0"/>
        <x:v>2450.9</x:v>
      </x:c>
      <x:c r="J950" s="18" t="n">
        <x:f aca="0"/>
        <x:v>7.5309760493</x:v>
      </x:c>
      <x:c r="K950" s="18" t="n">
        <x:f aca="0"/>
        <x:v>2.3050154291</x:v>
      </x:c>
      <x:c r="L950" s="22" t="n">
        <x:v>0.071211636828644</x:v>
      </x:c>
      <x:c r="M950" s="22" t="n">
        <x:v>0.072278689948745</x:v>
      </x:c>
      <x:c r="N950" s="22" t="n">
        <x:v>0.29343398034987</x:v>
      </x:c>
      <x:c r="O950" s="22" t="n">
        <x:v>0.43818671061881</x:v>
      </x:c>
      <x:c r="P950" s="25" t="n">
        <x:v>0.213314376217995</x:v>
      </x:c>
      <x:c r="Q950" s="25" t="n">
        <x:v>0.14713003278367</x:v>
      </x:c>
      <x:c r="R950" s="22" t="n">
        <x:v>0.34219233254503</x:v>
      </x:c>
      <x:c r="S950" s="22" t="n">
        <x:v>0.34219233254503</x:v>
      </x:c>
      <x:c r="T950" s="20" t="n">
        <x:v>1.2463235901771748</x:v>
      </x:c>
      <x:c r="U950" s="18" t="n">
        <x:f aca="0"/>
        <x:v>1.6175</x:v>
      </x:c>
      <x:c r="V950" s="18" t="n">
        <x:f aca="0"/>
        <x:v>1.6822</x:v>
      </x:c>
      <x:c r="W950" s="76" t="n">
        <x:f>'2080回测'!$O$13*G950/$G$4+'2080回测'!$O$14*H950/$H$4+'2080回测'!$O$15*I950/$I$4+'2080回测'!$O$16*J950/$J$4+'2080回测'!$O$17*K950/$K$4</x:f>
        <x:v>1.309113536914816</x:v>
      </x:c>
    </x:row>
    <x:row r="951" ht="13.800000190734863" hidden="0">
      <x:c r="A951" s="15" t="n">
        <x:v>45259</x:v>
      </x:c>
      <x:c r="B951" s="21" t="n">
        <x:v>48.311847759362</x:v>
      </x:c>
      <x:c r="C951" s="21" t="n">
        <x:v>21.396140749149</x:v>
      </x:c>
      <x:c r="D951" s="21" t="n">
        <x:v>11.692307692308</x:v>
      </x:c>
      <x:c r="E951" s="21" t="n">
        <x:v>124.78515625</x:v>
      </x:c>
      <x:c r="F951" s="17" t="n">
        <x:v>1.51546363112705</x:v>
      </x:c>
      <x:c r="G951" s="18" t="n">
        <x:f aca="0"/>
        <x:v>1.5827962329</x:v>
      </x:c>
      <x:c r="H951" s="18" t="n">
        <x:f aca="0"/>
        <x:v>2.4414518519</x:v>
      </x:c>
      <x:c r="I951" s="18" t="n">
        <x:f aca="0"/>
        <x:v>2427.74</x:v>
      </x:c>
      <x:c r="J951" s="18" t="n">
        <x:f aca="0"/>
        <x:v>7.5045283722</x:v>
      </x:c>
      <x:c r="K951" s="18" t="n">
        <x:f aca="0"/>
        <x:v>2.2939093539</x:v>
      </x:c>
      <x:c r="L951" s="22" t="n">
        <x:v>0.071771099744245</x:v>
      </x:c>
      <x:c r="M951" s="22" t="n">
        <x:v>0.075579880114673</x:v>
      </x:c>
      <x:c r="N951" s="22" t="n">
        <x:v>0.30014378145219</x:v>
      </x:c>
      <x:c r="O951" s="22" t="n">
        <x:v>0.44471205866978</x:v>
      </x:c>
      <x:c r="P951" s="25" t="n">
        <x:v>0.221447142097054</x:v>
      </x:c>
      <x:c r="Q951" s="25" t="n">
        <x:v>0.153364435135755</x:v>
      </x:c>
      <x:c r="R951" s="22" t="n">
        <x:v>0.35178516210185</x:v>
      </x:c>
      <x:c r="S951" s="22" t="n">
        <x:v>0.35178516210185</x:v>
      </x:c>
      <x:c r="T951" s="20" t="n">
        <x:v>1.2392087340138738</x:v>
      </x:c>
      <x:c r="U951" s="18" t="n">
        <x:f aca="0"/>
        <x:v>1.6174</x:v>
      </x:c>
      <x:c r="V951" s="18" t="n">
        <x:f aca="0"/>
        <x:v>1.6924</x:v>
      </x:c>
      <x:c r="W951" s="76" t="n">
        <x:f>'2080回测'!$O$13*G951/$G$4+'2080回测'!$O$14*H951/$H$4+'2080回测'!$O$15*I951/$I$4+'2080回测'!$O$16*J951/$J$4+'2080回测'!$O$17*K951/$K$4</x:f>
        <x:v>1.2998155914939877</x:v>
      </x:c>
    </x:row>
    <x:row r="952" ht="13.800000190734863" hidden="0">
      <x:c r="A952" s="15" t="n">
        <x:v>45260</x:v>
      </x:c>
      <x:c r="B952" s="21" t="n">
        <x:v>48.373235113567</x:v>
      </x:c>
      <x:c r="C952" s="21" t="n">
        <x:v>20.828603859251</x:v>
      </x:c>
      <x:c r="D952" s="21" t="n">
        <x:v>12.692307692308</x:v>
      </x:c>
      <x:c r="E952" s="21" t="n">
        <x:v>124.677734375</x:v>
      </x:c>
      <x:c r="F952" s="17" t="n">
        <x:v>1.51642970260032</x:v>
      </x:c>
      <x:c r="G952" s="18" t="n">
        <x:f aca="0"/>
        <x:v>1.588508424</x:v>
      </x:c>
      <x:c r="H952" s="18" t="n">
        <x:f aca="0"/>
        <x:v>2.4480296296</x:v>
      </x:c>
      <x:c r="I952" s="18" t="n">
        <x:f aca="0"/>
        <x:v>2437.9</x:v>
      </x:c>
      <x:c r="J952" s="18" t="n">
        <x:f aca="0"/>
        <x:v>7.4846926144</x:v>
      </x:c>
      <x:c r="K952" s="18" t="n">
        <x:f aca="0"/>
        <x:v>2.2939093539</x:v>
      </x:c>
      <x:c r="L952" s="22" t="n">
        <x:v>0.062420076726343</x:v>
      </x:c>
      <x:c r="M952" s="22" t="n">
        <x:v>0.069151246633655</x:v>
      </x:c>
      <x:c r="N952" s="22" t="n">
        <x:v>0.29307452671939</x:v>
      </x:c>
      <x:c r="O952" s="22" t="n">
        <x:v>0.43893246471265</x:v>
      </x:c>
      <x:c r="P952" s="25" t="n">
        <x:v>0.214846636456078</x:v>
      </x:c>
      <x:c r="Q952" s="25" t="n">
        <x:v>0.145691324548573</x:v>
      </x:c>
      <x:c r="R952" s="22" t="n">
        <x:v>0.34477679815715</x:v>
      </x:c>
      <x:c r="S952" s="22" t="n">
        <x:v>0.34477679815715</x:v>
      </x:c>
      <x:c r="T952" s="20" t="n">
        <x:v>1.2348204485401777</x:v>
      </x:c>
      <x:c r="U952" s="18" t="n">
        <x:f aca="0"/>
        <x:v>1.6182</x:v>
      </x:c>
      <x:c r="V952" s="18" t="n">
        <x:f aca="0"/>
        <x:v>1.6919</x:v>
      </x:c>
      <x:c r="W952" s="76" t="n">
        <x:f>'2080回测'!$O$13*G952/$G$4+'2080回测'!$O$14*H952/$H$4+'2080回测'!$O$15*I952/$I$4+'2080回测'!$O$16*J952/$J$4+'2080回测'!$O$17*K952/$K$4</x:f>
        <x:v>1.3026991821294316</x:v>
      </x:c>
    </x:row>
    <x:row r="953" ht="13.800000190734863" hidden="0">
      <x:c r="A953" s="15" t="n">
        <x:v>45261</x:v>
      </x:c>
      <x:c r="B953" s="21" t="n">
        <x:v>48.496009821977</x:v>
      </x:c>
      <x:c r="C953" s="21" t="n">
        <x:v>21.963677639047</x:v>
      </x:c>
      <x:c r="D953" s="21" t="n">
        <x:v>19.230769230769</x:v>
      </x:c>
      <x:c r="E953" s="21" t="n">
        <x:v>128.310546875</x:v>
      </x:c>
      <x:c r="F953" s="17" t="n">
        <x:v>1.54500250891698</x:v>
      </x:c>
      <x:c r="G953" s="18" t="n">
        <x:f aca="0"/>
        <x:v>1.5959862015</x:v>
      </x:c>
      <x:c r="H953" s="18" t="n">
        <x:f aca="0"/>
        <x:v>2.4557037037</x:v>
      </x:c>
      <x:c r="I953" s="18" t="n">
        <x:f aca="0"/>
        <x:v>2431.92</x:v>
      </x:c>
      <x:c r="J953" s="18" t="n">
        <x:f aca="0"/>
        <x:v>7.4913045337</x:v>
      </x:c>
      <x:c r="K953" s="18" t="n">
        <x:f aca="0"/>
        <x:v>2.2888611379</x:v>
      </x:c>
      <x:c r="L953" s="22" t="n">
        <x:v>0.064178388746803</x:v>
      </x:c>
      <x:c r="M953" s="22" t="n">
        <x:v>0.069933107462427</x:v>
      </x:c>
      <x:c r="N953" s="22" t="n">
        <x:v>0.29175653007429</x:v>
      </x:c>
      <x:c r="O953" s="22" t="n">
        <x:v>0.43529691364025</x:v>
      </x:c>
      <x:c r="P953" s="25" t="n">
        <x:v>0.205770941199736</x:v>
      </x:c>
      <x:c r="Q953" s="25" t="n">
        <x:v>0.138617675726016</x:v>
      </x:c>
      <x:c r="R953" s="22" t="n">
        <x:v>0.33650501573595</x:v>
      </x:c>
      <x:c r="S953" s="22" t="n">
        <x:v>0.33650501573595</x:v>
      </x:c>
      <x:c r="T953" s="20" t="n">
        <x:v>1.2405533718407666</x:v>
      </x:c>
      <x:c r="U953" s="18" t="n">
        <x:f aca="0"/>
        <x:v>1.6183</x:v>
      </x:c>
      <x:c r="V953" s="18" t="n">
        <x:f aca="0"/>
        <x:v>1.6926</x:v>
      </x:c>
      <x:c r="W953" s="76" t="n">
        <x:f>'2080回测'!$O$13*G953/$G$4+'2080回测'!$O$14*H953/$H$4+'2080回测'!$O$15*I953/$I$4+'2080回测'!$O$16*J953/$J$4+'2080回测'!$O$17*K953/$K$4</x:f>
        <x:v>1.305376011957846</x:v>
      </x:c>
    </x:row>
    <x:row r="954" ht="13.800000190734863" hidden="0">
      <x:c r="A954" s="15" t="n">
        <x:v>45264</x:v>
      </x:c>
      <x:c r="B954" s="21" t="n">
        <x:v>47.636586863106</x:v>
      </x:c>
      <x:c r="C954" s="21" t="n">
        <x:v>21.623155505108</x:v>
      </x:c>
      <x:c r="D954" s="21" t="n">
        <x:v>19.538461538462</x:v>
      </x:c>
      <x:c r="E954" s="21" t="n">
        <x:v>128.056640625</x:v>
      </x:c>
      <x:c r="F954" s="17" t="n">
        <x:v>1.54213711132919</x:v>
      </x:c>
      <x:c r="G954" s="18" t="n">
        <x:f aca="0"/>
        <x:v>1.598478794</x:v>
      </x:c>
      <x:c r="H954" s="18" t="n">
        <x:f aca="0"/>
        <x:v>2.4557037037</x:v>
      </x:c>
      <x:c r="I954" s="18" t="n">
        <x:f aca="0"/>
        <x:v>2435.01</x:v>
      </x:c>
      <x:c r="J954" s="18" t="n">
        <x:f aca="0"/>
        <x:v>7.4714687759</x:v>
      </x:c>
      <x:c r="K954" s="18" t="n">
        <x:f aca="0"/>
        <x:v>2.2838129219</x:v>
      </x:c>
      <x:c r="L954" s="22" t="n">
        <x:v>0.064098465473146</x:v>
      </x:c>
      <x:c r="M954" s="22" t="n">
        <x:v>0.067935018677787</x:v>
      </x:c>
      <x:c r="N954" s="22" t="n">
        <x:v>0.29235561945842</x:v>
      </x:c>
      <x:c r="O954" s="22" t="n">
        <x:v>0.43641554470383</x:v>
      </x:c>
      <x:c r="P954" s="25" t="n">
        <x:v>0.216614629038483</x:v>
      </x:c>
      <x:c r="Q954" s="25" t="n">
        <x:v>0.148089171607068</x:v>
      </x:c>
      <x:c r="R954" s="22" t="n">
        <x:v>0.3494592628837</x:v>
      </x:c>
      <x:c r="S954" s="22" t="n">
        <x:v>0.3494592628837</x:v>
      </x:c>
      <x:c r="T954" s="20" t="n">
        <x:v>1.238812381609998</x:v>
      </x:c>
      <x:c r="U954" s="18" t="n">
        <x:f aca="0"/>
        <x:v>1.6182</x:v>
      </x:c>
      <x:c r="V954" s="18" t="n">
        <x:f aca="0"/>
        <x:v>1.7145</x:v>
      </x:c>
      <x:c r="W954" s="76" t="n">
        <x:f>'2080回测'!$O$13*G954/$G$4+'2080回测'!$O$14*H954/$H$4+'2080回测'!$O$15*I954/$I$4+'2080回测'!$O$16*J954/$J$4+'2080回测'!$O$17*K954/$K$4</x:f>
        <x:v>1.3055035049094856</x:v>
      </x:c>
    </x:row>
    <x:row r="955" ht="13.800000190734863" hidden="0">
      <x:c r="A955" s="15" t="n">
        <x:v>45265</x:v>
      </x:c>
      <x:c r="B955" s="21" t="n">
        <x:v>45.36525475752</x:v>
      </x:c>
      <x:c r="C955" s="21" t="n">
        <x:v>18.671963677639</x:v>
      </x:c>
      <x:c r="D955" s="21" t="n">
        <x:v>15.769230769231</x:v>
      </x:c>
      <x:c r="E955" s="21" t="n">
        <x:v>123.69140625</x:v>
      </x:c>
      <x:c r="F955" s="17" t="n">
        <x:v>1.50874463863597</x:v>
      </x:c>
      <x:c r="G955" s="18" t="n">
        <x:f aca="0"/>
        <x:v>1.5747991653</x:v>
      </x:c>
      <x:c r="H955" s="18" t="n">
        <x:f aca="0"/>
        <x:v>2.4250074074</x:v>
      </x:c>
      <x:c r="I955" s="18" t="n">
        <x:f aca="0"/>
        <x:v>2407.23</x:v>
      </x:c>
      <x:c r="J955" s="18" t="n">
        <x:f aca="0"/>
        <x:v>7.3921257446</x:v>
      </x:c>
      <x:c r="K955" s="18" t="n">
        <x:f aca="0"/>
        <x:v>2.2626104147</x:v>
      </x:c>
      <x:c r="L955" s="22" t="n">
        <x:v>0.059063299232736</x:v>
      </x:c>
      <x:c r="M955" s="22" t="n">
        <x:v>0.06237511945096</x:v>
      </x:c>
      <x:c r="N955" s="22" t="n">
        <x:v>0.28768272226216</x:v>
      </x:c>
      <x:c r="O955" s="22" t="n">
        <x:v>0.43315287067835</x:v>
      </x:c>
      <x:c r="P955" s="25" t="n">
        <x:v>0.216261030522002</x:v>
      </x:c>
      <x:c r="Q955" s="25" t="n">
        <x:v>0.148808525724617</x:v>
      </x:c>
      <x:c r="R955" s="22" t="n">
        <x:v>0.35157774250458</x:v>
      </x:c>
      <x:c r="S955" s="22" t="n">
        <x:v>0.35157774250458</x:v>
      </x:c>
      <x:c r="T955" s="20" t="n">
        <x:v>1.2168119883788566</x:v>
      </x:c>
      <x:c r="U955" s="18" t="n">
        <x:f aca="0"/>
        <x:v>1.6182</x:v>
      </x:c>
      <x:c r="V955" s="18" t="n">
        <x:f aca="0"/>
        <x:v>1.6908</x:v>
      </x:c>
      <x:c r="W955" s="76" t="n">
        <x:f>'2080回测'!$O$13*G955/$G$4+'2080回测'!$O$14*H955/$H$4+'2080回测'!$O$15*I955/$I$4+'2080回测'!$O$16*J955/$J$4+'2080回测'!$O$17*K955/$K$4</x:f>
        <x:v>1.2891433313934704</x:v>
      </x:c>
    </x:row>
    <x:row r="956" ht="13.800000190734863" hidden="0">
      <x:c r="A956" s="15" t="n">
        <x:v>45266</x:v>
      </x:c>
      <x:c r="B956" s="21" t="n">
        <x:v>45.549416820135</x:v>
      </x:c>
      <x:c r="C956" s="21" t="n">
        <x:v>18.898978433598</x:v>
      </x:c>
      <x:c r="D956" s="21" t="n">
        <x:v>18.076923076923</x:v>
      </x:c>
      <x:c r="E956" s="21" t="n">
        <x:v>124.326171875</x:v>
      </x:c>
      <x:c r="F956" s="17" t="n">
        <x:v>1.51712872551414</x:v>
      </x:c>
      <x:c r="G956" s="18" t="n">
        <x:f aca="0"/>
        <x:v>1.5727220049</x:v>
      </x:c>
      <x:c r="H956" s="18" t="n">
        <x:f aca="0"/>
        <x:v>2.4250074074</x:v>
      </x:c>
      <x:c r="I956" s="18" t="n">
        <x:f aca="0"/>
        <x:v>2423.37</x:v>
      </x:c>
      <x:c r="J956" s="18" t="n">
        <x:f aca="0"/>
        <x:v>7.3921257446</x:v>
      </x:c>
      <x:c r="K956" s="18" t="n">
        <x:f aca="0"/>
        <x:v>2.2686682739</x:v>
      </x:c>
      <x:c r="L956" s="22" t="n">
        <x:v>0.039402173913043</x:v>
      </x:c>
      <x:c r="M956" s="22" t="n">
        <x:v>0.044913560941708</x:v>
      </x:c>
      <x:c r="N956" s="22" t="n">
        <x:v>0.26743350107836</x:v>
      </x:c>
      <x:c r="O956" s="22" t="n">
        <x:v>0.41208531841494</x:v>
      </x:c>
      <x:c r="P956" s="25" t="n">
        <x:v>0.191980599056983</x:v>
      </x:c>
      <x:c r="Q956" s="25" t="n">
        <x:v>0.12650854808062</x:v>
      </x:c>
      <x:c r="R956" s="22" t="n">
        <x:v>0.3260861027726</x:v>
      </x:c>
      <x:c r="S956" s="22" t="n">
        <x:v>0.3260861027726</x:v>
      </x:c>
      <x:c r="T956" s="20" t="n">
        <x:v>1.221597252854678</x:v>
      </x:c>
      <x:c r="U956" s="18" t="n">
        <x:f aca="0"/>
        <x:v>1.6179</x:v>
      </x:c>
      <x:c r="V956" s="18" t="n">
        <x:f aca="0"/>
        <x:v>1.6894</x:v>
      </x:c>
      <x:c r="W956" s="76" t="n">
        <x:f>'2080回测'!$O$13*G956/$G$4+'2080回测'!$O$14*H956/$H$4+'2080回测'!$O$15*I956/$I$4+'2080回测'!$O$16*J956/$J$4+'2080回测'!$O$17*K956/$K$4</x:f>
        <x:v>1.290049778277421</x:v>
      </x:c>
    </x:row>
    <x:row r="957" ht="13.800000190734863" hidden="0">
      <x:c r="A957" s="15" t="n">
        <x:v>45267</x:v>
      </x:c>
      <x:c r="B957" s="21" t="n">
        <x:v>45.61080417434</x:v>
      </x:c>
      <x:c r="C957" s="21" t="n">
        <x:v>19.239500567537</x:v>
      </x:c>
      <x:c r="D957" s="21" t="n">
        <x:v>21</x:v>
      </x:c>
      <x:c r="E957" s="21" t="n">
        <x:v>126.298828125</x:v>
      </x:c>
      <x:c r="F957" s="17" t="n">
        <x:v>1.53037283216719</x:v>
      </x:c>
      <x:c r="G957" s="18" t="n">
        <x:f aca="0"/>
        <x:v>1.5755261715</x:v>
      </x:c>
      <x:c r="H957" s="18" t="n">
        <x:f aca="0"/>
        <x:v>2.4282962963</x:v>
      </x:c>
      <x:c r="I957" s="18" t="n">
        <x:f aca="0"/>
        <x:v>2401.82</x:v>
      </x:c>
      <x:c r="J957" s="18" t="n">
        <x:f aca="0"/>
        <x:v>7.3789019061</x:v>
      </x:c>
      <x:c r="K957" s="18" t="n">
        <x:f aca="0"/>
        <x:v>2.2666489875</x:v>
      </x:c>
      <x:c r="L957" s="22" t="n">
        <x:v>0.040361253196931</x:v>
      </x:c>
      <x:c r="M957" s="22" t="n">
        <x:v>0.045521674919642</x:v>
      </x:c>
      <x:c r="N957" s="22" t="n">
        <x:v>0.27174694464414</x:v>
      </x:c>
      <x:c r="O957" s="22" t="n">
        <x:v>0.41814457017655</x:v>
      </x:c>
      <x:c r="P957" s="25" t="n">
        <x:v>0.199995498763882</x:v>
      </x:c>
      <x:c r="Q957" s="25" t="n">
        <x:v>0.131544026903457</x:v>
      </x:c>
      <x:c r="R957" s="22" t="n">
        <x:v>0.33273202711641</x:v>
      </x:c>
      <x:c r="S957" s="22" t="n">
        <x:v>0.33273202711641</x:v>
      </x:c>
      <x:c r="T957" s="20" t="n">
        <x:v>1.220112788328341</x:v>
      </x:c>
      <x:c r="U957" s="18" t="n">
        <x:f aca="0"/>
        <x:v>1.6185</x:v>
      </x:c>
      <x:c r="V957" s="18" t="n">
        <x:f aca="0"/>
        <x:v>1.6922</x:v>
      </x:c>
      <x:c r="W957" s="76" t="n">
        <x:f>'2080回测'!$O$13*G957/$G$4+'2080回测'!$O$14*H957/$H$4+'2080回测'!$O$15*I957/$I$4+'2080回测'!$O$16*J957/$J$4+'2080回测'!$O$17*K957/$K$4</x:f>
        <x:v>1.2895328803524257</x:v>
      </x:c>
    </x:row>
    <x:row r="958" ht="13.800000190734863" hidden="0">
      <x:c r="A958" s="15" t="n">
        <x:v>45268</x:v>
      </x:c>
      <x:c r="B958" s="21" t="n">
        <x:v>45.672191528545</x:v>
      </x:c>
      <x:c r="C958" s="21" t="n">
        <x:v>21.963677639047</x:v>
      </x:c>
      <x:c r="D958" s="21" t="n">
        <x:v>22.538461538462</x:v>
      </x:c>
      <x:c r="E958" s="21" t="n">
        <x:v>138.603515625</x:v>
      </x:c>
      <x:c r="F958" s="17" t="n">
        <x:v>1.57194461582764</x:v>
      </x:c>
      <x:c r="G958" s="18" t="n">
        <x:f aca="0"/>
        <x:v>1.5704371285</x:v>
      </x:c>
      <x:c r="H958" s="18" t="n">
        <x:f aca="0"/>
        <x:v>2.4217185185</x:v>
      </x:c>
      <x:c r="I958" s="18" t="n">
        <x:f aca="0"/>
        <x:v>2390.77</x:v>
      </x:c>
      <x:c r="J958" s="18" t="n">
        <x:f aca="0"/>
        <x:v>7.3921257446</x:v>
      </x:c>
      <x:c r="K958" s="18" t="n">
        <x:f aca="0"/>
        <x:v>2.2595814851</x:v>
      </x:c>
      <x:c r="L958" s="22" t="n">
        <x:v>0.039482097186701</x:v>
      </x:c>
      <x:c r="M958" s="22" t="n">
        <x:v>0.043784206411259</x:v>
      </x:c>
      <x:c r="N958" s="22" t="n">
        <x:v>0.27210639827462</x:v>
      </x:c>
      <x:c r="O958" s="22" t="n">
        <x:v>0.41739881608272</x:v>
      </x:c>
      <x:c r="P958" s="25" t="n">
        <x:v>0.19893470321444</x:v>
      </x:c>
      <x:c r="Q958" s="25" t="n">
        <x:v>0.131783811609307</x:v>
      </x:c>
      <x:c r="R958" s="22" t="n">
        <x:v>0.32870613692384</x:v>
      </x:c>
      <x:c r="S958" s="22" t="n">
        <x:v>0.32870613692384</x:v>
      </x:c>
      <x:c r="T958" s="20" t="n">
        <x:v>1.2157637568443107</x:v>
      </x:c>
      <x:c r="U958" s="18" t="n">
        <x:f aca="0"/>
        <x:v>1.6187</x:v>
      </x:c>
      <x:c r="V958" s="18" t="n">
        <x:f aca="0"/>
        <x:v>1.6911</x:v>
      </x:c>
      <x:c r="W958" s="76" t="n">
        <x:f>'2080回测'!$O$13*G958/$G$4+'2080回测'!$O$14*H958/$H$4+'2080回测'!$O$15*I958/$I$4+'2080回测'!$O$16*J958/$J$4+'2080回测'!$O$17*K958/$K$4</x:f>
        <x:v>1.2861287802127117</x:v>
      </x:c>
    </x:row>
    <x:row r="959" ht="13.800000190734863" hidden="0">
      <x:c r="A959" s="15" t="n">
        <x:v>45271</x:v>
      </x:c>
      <x:c r="B959" s="21" t="n">
        <x:v>47.882136279926</x:v>
      </x:c>
      <x:c r="C959" s="21" t="n">
        <x:v>24.063564131669</x:v>
      </x:c>
      <x:c r="D959" s="21" t="n">
        <x:v>25.923076923077</x:v>
      </x:c>
      <x:c r="E959" s="21" t="n">
        <x:v>144.912109375</x:v>
      </x:c>
      <x:c r="F959" s="17" t="n">
        <x:v>1.60695221677418</x:v>
      </x:c>
      <x:c r="G959" s="18" t="n">
        <x:f aca="0"/>
        <x:v>1.5882243997</x:v>
      </x:c>
      <x:c r="H959" s="18" t="n">
        <x:f aca="0"/>
        <x:v>2.4447407407</x:v>
      </x:c>
      <x:c r="I959" s="18" t="n">
        <x:f aca="0"/>
        <x:v>2380.12</x:v>
      </x:c>
      <x:c r="J959" s="18" t="n">
        <x:f aca="0"/>
        <x:v>7.4384091795</x:v>
      </x:c>
      <x:c r="K959" s="18" t="n">
        <x:f aca="0"/>
        <x:v>2.2716972035</x:v>
      </x:c>
      <x:c r="L959" s="22" t="n">
        <x:v>0.042679028132992</x:v>
      </x:c>
      <x:c r="M959" s="22" t="n">
        <x:v>0.044479193814612</x:v>
      </x:c>
      <x:c r="N959" s="22" t="n">
        <x:v>0.27546129882578</x:v>
      </x:c>
      <x:c r="O959" s="22" t="n">
        <x:v>0.41739881608272</x:v>
      </x:c>
      <x:c r="P959" s="25" t="n">
        <x:v>0.190684071163219</x:v>
      </x:c>
      <x:c r="Q959" s="25" t="n">
        <x:v>0.125069839845522</x:v>
      </x:c>
      <x:c r="R959" s="22" t="n">
        <x:v>0.31516890344482</x:v>
      </x:c>
      <x:c r="S959" s="22" t="n">
        <x:v>0.31516890344482</x:v>
      </x:c>
      <x:c r="T959" s="20" t="n">
        <x:v>1.2284273605980698</x:v>
      </x:c>
      <x:c r="U959" s="18" t="n">
        <x:f aca="0"/>
        <x:v>1.6199</x:v>
      </x:c>
      <x:c r="V959" s="18" t="n">
        <x:f aca="0"/>
        <x:v>1.6747</x:v>
      </x:c>
      <x:c r="W959" s="76" t="n">
        <x:f>'2080回测'!$O$13*G959/$G$4+'2080回测'!$O$14*H959/$H$4+'2080回测'!$O$15*I959/$I$4+'2080回测'!$O$16*J959/$J$4+'2080回测'!$O$17*K959/$K$4</x:f>
        <x:v>1.2958188878056183</x:v>
      </x:c>
    </x:row>
    <x:row r="960" ht="13.800000190734863" hidden="0">
      <x:c r="A960" s="15" t="n">
        <x:v>45272</x:v>
      </x:c>
      <x:c r="B960" s="21" t="n">
        <x:v>47.759361571516</x:v>
      </x:c>
      <x:c r="C960" s="21" t="n">
        <x:v>23.60953461975</x:v>
      </x:c>
      <x:c r="D960" s="21" t="n">
        <x:v>25.846153846154</x:v>
      </x:c>
      <x:c r="E960" s="21" t="n">
        <x:v>143.02734375</x:v>
      </x:c>
      <x:c r="F960" s="17" t="n">
        <x:v>1.60060598446855</x:v>
      </x:c>
      <x:c r="G960" s="18" t="n">
        <x:f aca="0"/>
        <x:v>1.5970654103</x:v>
      </x:c>
      <x:c r="H960" s="18" t="n">
        <x:f aca="0"/>
        <x:v>2.4622814815</x:v>
      </x:c>
      <x:c r="I960" s="18" t="n">
        <x:f aca="0"/>
        <x:v>2404.2</x:v>
      </x:c>
      <x:c r="J960" s="18" t="n">
        <x:f aca="0"/>
        <x:v>7.4516330181</x:v>
      </x:c>
      <x:c r="K960" s="18" t="n">
        <x:f aca="0"/>
        <x:v>2.2787647059</x:v>
      </x:c>
      <x:c r="L960" s="22" t="n">
        <x:v>0.046914961636829</x:v>
      </x:c>
      <x:c r="M960" s="22" t="n">
        <x:v>0.050994700721049</x:v>
      </x:c>
      <x:c r="N960" s="22" t="n">
        <x:v>0.29103762281332</x:v>
      </x:c>
      <x:c r="O960" s="22" t="n">
        <x:v>0.43557657136756</x:v>
      </x:c>
      <x:c r="P960" s="25" t="n">
        <x:v>0.204474413305973</x:v>
      </x:c>
      <x:c r="Q960" s="25" t="n">
        <x:v>0.139936491608187</x:v>
      </x:c>
      <x:c r="R960" s="22" t="n">
        <x:v>0.32924206166582</x:v>
      </x:c>
      <x:c r="S960" s="22" t="n">
        <x:v>0.32924206166582</x:v>
      </x:c>
      <x:c r="T960" s="20" t="n">
        <x:v>1.2327104020498543</x:v>
      </x:c>
      <x:c r="U960" s="18" t="n">
        <x:f aca="0"/>
        <x:v>1.6204</x:v>
      </x:c>
      <x:c r="V960" s="18" t="n">
        <x:f aca="0"/>
        <x:v>1.6688</x:v>
      </x:c>
      <x:c r="W960" s="76" t="n">
        <x:f>'2080回测'!$O$13*G960/$G$4+'2080回测'!$O$14*H960/$H$4+'2080回测'!$O$15*I960/$I$4+'2080回测'!$O$16*J960/$J$4+'2080回测'!$O$17*K960/$K$4</x:f>
        <x:v>1.3033968025641636</x:v>
      </x:c>
    </x:row>
    <x:row r="961" ht="13.800000190734863" hidden="0">
      <x:c r="A961" s="15" t="n">
        <x:v>45273</x:v>
      </x:c>
      <x:c r="B961" s="21" t="n">
        <x:v>46.3474524248</x:v>
      </x:c>
      <x:c r="C961" s="21" t="n">
        <x:v>22.758229284904</x:v>
      </x:c>
      <x:c r="D961" s="21" t="n">
        <x:v>23.692307692308</x:v>
      </x:c>
      <x:c r="E961" s="21" t="n">
        <x:v>141.435546875</x:v>
      </x:c>
      <x:c r="F961" s="17" t="n">
        <x:v>1.58558384069253</x:v>
      </x:c>
      <x:c r="G961" s="18" t="n">
        <x:f aca="0"/>
        <x:v>1.5849616458</x:v>
      </x:c>
      <x:c r="H961" s="18" t="n">
        <x:f aca="0"/>
        <x:v>2.4425481481</x:v>
      </x:c>
      <x:c r="I961" s="18" t="n">
        <x:f aca="0"/>
        <x:v>2373.64</x:v>
      </x:c>
      <x:c r="J961" s="18" t="n">
        <x:f aca="0"/>
        <x:v>7.4053495832</x:v>
      </x:c>
      <x:c r="K961" s="18" t="n">
        <x:f aca="0"/>
        <x:v>2.2565525554</x:v>
      </x:c>
      <x:c r="L961" s="22" t="n">
        <x:v>0.050351662404092</x:v>
      </x:c>
      <x:c r="M961" s="22" t="n">
        <x:v>0.054469637737816</x:v>
      </x:c>
      <x:c r="N961" s="22" t="n">
        <x:v>0.29499161274862</x:v>
      </x:c>
      <x:c r="O961" s="22" t="n">
        <x:v>0.44023753433827</x:v>
      </x:c>
      <x:c r="P961" s="25" t="n">
        <x:v>0.206831736749179</x:v>
      </x:c>
      <x:c r="Q961" s="25" t="n">
        <x:v>0.142214446313757</x:v>
      </x:c>
      <x:c r="R961" s="22" t="n">
        <x:v>0.33629329305355</x:v>
      </x:c>
      <x:c r="S961" s="22" t="n">
        <x:v>0.33629329305355</x:v>
      </x:c>
      <x:c r="T961" s="20" t="n">
        <x:v>1.222177959756936</x:v>
      </x:c>
      <x:c r="U961" s="18" t="n">
        <x:f aca="0"/>
        <x:v>1.6221</x:v>
      </x:c>
      <x:c r="V961" s="18" t="n">
        <x:f aca="0"/>
        <x:v>1.663</x:v>
      </x:c>
      <x:c r="W961" s="76" t="n">
        <x:f>'2080回测'!$O$13*G961/$G$4+'2080回测'!$O$14*H961/$H$4+'2080回测'!$O$15*I961/$I$4+'2080回测'!$O$16*J961/$J$4+'2080回测'!$O$17*K961/$K$4</x:f>
        <x:v>1.292402168531292</x:v>
      </x:c>
    </x:row>
    <x:row r="962" ht="13.800000190734863" hidden="0">
      <x:c r="A962" s="15" t="n">
        <x:v>45274</x:v>
      </x:c>
      <x:c r="B962" s="21" t="n">
        <x:v>46.3474524248</x:v>
      </x:c>
      <x:c r="C962" s="21" t="n">
        <x:v>21.906923950057</x:v>
      </x:c>
      <x:c r="D962" s="21" t="n">
        <x:v>23.692307692308</x:v>
      </x:c>
      <x:c r="E962" s="21" t="n">
        <x:v>139.853515625</x:v>
      </x:c>
      <x:c r="F962" s="17" t="n">
        <x:v>1.57950049923041</x:v>
      </x:c>
      <x:c r="G962" s="18" t="n">
        <x:f aca="0"/>
        <x:v>1.5828566433</x:v>
      </x:c>
      <x:c r="H962" s="18" t="n">
        <x:f aca="0"/>
        <x:v>2.4403555556</x:v>
      </x:c>
      <x:c r="I962" s="18" t="n">
        <x:f aca="0"/>
        <x:v>2377.5</x:v>
      </x:c>
      <x:c r="J962" s="18" t="n">
        <x:f aca="0"/>
        <x:v>7.4053495832</x:v>
      </x:c>
      <x:c r="K962" s="18" t="n">
        <x:f aca="0"/>
        <x:v>2.254533269</x:v>
      </x:c>
      <x:c r="L962" s="22" t="n">
        <x:v>0.033807544757033</x:v>
      </x:c>
      <x:c r="M962" s="22" t="n">
        <x:v>0.040135522543654</x:v>
      </x:c>
      <x:c r="N962" s="22" t="n">
        <x:v>0.28193146417445</x:v>
      </x:c>
      <x:c r="O962" s="22" t="n">
        <x:v>0.42821225005748</x:v>
      </x:c>
      <x:c r="P962" s="25" t="n">
        <x:v>0.197402442976356</x:v>
      </x:c>
      <x:c r="Q962" s="25" t="n">
        <x:v>0.134541335726575</x:v>
      </x:c>
      <x:c r="R962" s="22" t="n">
        <x:v>0.33069655890997</x:v>
      </x:c>
      <x:c r="S962" s="22" t="n">
        <x:v>0.33069655890997</x:v>
      </x:c>
      <x:c r="T962" s="20" t="n">
        <x:v>1.2185520009462238</x:v>
      </x:c>
      <x:c r="U962" s="18" t="n">
        <x:f aca="0"/>
        <x:v>1.6228</x:v>
      </x:c>
      <x:c r="V962" s="18" t="n">
        <x:f aca="0"/>
        <x:v>1.6932</x:v>
      </x:c>
      <x:c r="W962" s="76" t="n">
        <x:f>'2080回测'!$O$13*G962/$G$4+'2080回测'!$O$14*H962/$H$4+'2080回测'!$O$15*I962/$I$4+'2080回测'!$O$16*J962/$J$4+'2080回测'!$O$17*K962/$K$4</x:f>
        <x:v>1.2915799420136274</x:v>
      </x:c>
    </x:row>
    <x:row r="963" ht="13.800000190734863" hidden="0">
      <x:c r="A963" s="15" t="n">
        <x:v>45275</x:v>
      </x:c>
      <x:c r="B963" s="21" t="n">
        <x:v>45.549416820135</x:v>
      </x:c>
      <x:c r="C963" s="21" t="n">
        <x:v>20.601589103292</x:v>
      </x:c>
      <x:c r="D963" s="21" t="n">
        <x:v>22.692307692308</x:v>
      </x:c>
      <x:c r="E963" s="21" t="n">
        <x:v>136.865234375</x:v>
      </x:c>
      <x:c r="F963" s="17" t="n">
        <x:v>1.56427136997684</x:v>
      </x:c>
      <x:c r="G963" s="18" t="n">
        <x:f aca="0"/>
        <x:v>1.573384132</x:v>
      </x:c>
      <x:c r="H963" s="18" t="n">
        <x:f aca="0"/>
        <x:v>2.4261037037</x:v>
      </x:c>
      <x:c r="I963" s="18" t="n">
        <x:f aca="0"/>
        <x:v>2414.5</x:v>
      </x:c>
      <x:c r="J963" s="18" t="n">
        <x:f aca="0"/>
        <x:v>7.3921257446</x:v>
      </x:c>
      <x:c r="K963" s="18" t="n">
        <x:f aca="0"/>
        <x:v>2.2474657666</x:v>
      </x:c>
      <x:c r="L963" s="22" t="n">
        <x:v>0.029012148337596</x:v>
      </x:c>
      <x:c r="M963" s="22" t="n">
        <x:v>0.036139344974372</x:v>
      </x:c>
      <x:c r="N963" s="22" t="n">
        <x:v>0.27977474239156</x:v>
      </x:c>
      <x:c r="O963" s="22" t="n">
        <x:v>0.42560211080623</x:v>
      </x:c>
      <x:c r="P963" s="25" t="n">
        <x:v>0.193277126950746</x:v>
      </x:c>
      <x:c r="Q963" s="25" t="n">
        <x:v>0.133342412197328</x:v>
      </x:c>
      <x:c r="R963" s="22" t="n">
        <x:v>0.32563406095598</x:v>
      </x:c>
      <x:c r="S963" s="22" t="n">
        <x:v>0.32563406095598</x:v>
      </x:c>
      <x:c r="T963" s="20" t="n">
        <x:v>1.2116587010602504</x:v>
      </x:c>
      <x:c r="U963" s="18" t="n">
        <x:f aca="0"/>
        <x:v>1.6241</x:v>
      </x:c>
      <x:c r="V963" s="18" t="n">
        <x:f aca="0"/>
        <x:v>1.6904</x:v>
      </x:c>
      <x:c r="W963" s="76" t="n">
        <x:f>'2080回测'!$O$13*G963/$G$4+'2080回测'!$O$14*H963/$H$4+'2080回测'!$O$15*I963/$I$4+'2080回测'!$O$16*J963/$J$4+'2080回测'!$O$17*K963/$K$4</x:f>
        <x:v>1.2883309611427889</x:v>
      </x:c>
    </x:row>
    <x:row r="964" ht="13.800000190734863" hidden="0">
      <x:c r="A964" s="15" t="n">
        <x:v>45278</x:v>
      </x:c>
      <x:c r="B964" s="21" t="n">
        <x:v>44.505831798649</x:v>
      </x:c>
      <x:c r="C964" s="21" t="n">
        <x:v>19.466515323496</x:v>
      </x:c>
      <x:c r="D964" s="21" t="n">
        <x:v>20.384615384615</x:v>
      </x:c>
      <x:c r="E964" s="21" t="n">
        <x:v>135.87890625</x:v>
      </x:c>
      <x:c r="F964" s="17" t="n">
        <x:v>1.5505896718919</x:v>
      </x:c>
      <x:c r="G964" s="18" t="n">
        <x:f aca="0"/>
        <x:v>1.5722263806</x:v>
      </x:c>
      <x:c r="H964" s="18" t="n">
        <x:f aca="0"/>
        <x:v>2.4217185185</x:v>
      </x:c>
      <x:c r="I964" s="18" t="n">
        <x:f aca="0"/>
        <x:v>2398.49</x:v>
      </x:c>
      <x:c r="J964" s="18" t="n">
        <x:f aca="0"/>
        <x:v>7.352454229</x:v>
      </x:c>
      <x:c r="K964" s="18" t="n">
        <x:f aca="0"/>
        <x:v>2.2373693346</x:v>
      </x:c>
      <x:c r="L964" s="22" t="n">
        <x:v>0.025735294117647</x:v>
      </x:c>
      <x:c r="M964" s="22" t="n">
        <x:v>0.033793762488055</x:v>
      </x:c>
      <x:c r="N964" s="22" t="n">
        <x:v>0.26971004073808</x:v>
      </x:c>
      <x:c r="O964" s="22" t="n">
        <x:v>0.41590730797222</x:v>
      </x:c>
      <x:c r="P964" s="25" t="n">
        <x:v>0.186087290448968</x:v>
      </x:c>
      <x:c r="Q964" s="25" t="n">
        <x:v>0.124830055139673</x:v>
      </x:c>
      <x:c r="R964" s="22" t="n">
        <x:v>0.31860292878868</x:v>
      </x:c>
      <x:c r="S964" s="22" t="n">
        <x:v>0.31860292878868</x:v>
      </x:c>
      <x:c r="T964" s="20" t="n">
        <x:v>1.1975056286488515</x:v>
      </x:c>
      <x:c r="U964" s="18" t="n">
        <x:f aca="0"/>
        <x:v>1.6252</x:v>
      </x:c>
      <x:c r="V964" s="18" t="n">
        <x:f aca="0"/>
        <x:v>1.6895</x:v>
      </x:c>
      <x:c r="W964" s="76" t="n">
        <x:f>'2080回测'!$O$13*G964/$G$4+'2080回测'!$O$14*H964/$H$4+'2080回测'!$O$15*I964/$I$4+'2080回测'!$O$16*J964/$J$4+'2080回测'!$O$17*K964/$K$4</x:f>
        <x:v>1.2847460499810808</x:v>
      </x:c>
    </x:row>
    <x:row r="965" ht="13.800000190734863" hidden="0">
      <x:c r="A965" s="15" t="n">
        <x:v>45279</x:v>
      </x:c>
      <x:c r="B965" s="21" t="n">
        <x:v>44.689993861265</x:v>
      </x:c>
      <x:c r="C965" s="21" t="n">
        <x:v>20.715096481271</x:v>
      </x:c>
      <x:c r="D965" s="21" t="n">
        <x:v>21.615384615385</x:v>
      </x:c>
      <x:c r="E965" s="21" t="n">
        <x:v>137.28515625</x:v>
      </x:c>
      <x:c r="F965" s="17" t="n">
        <x:v>1.5607640780198</x:v>
      </x:c>
      <x:c r="G965" s="18" t="n">
        <x:f aca="0"/>
        <x:v>1.5713843796</x:v>
      </x:c>
      <x:c r="H965" s="18" t="n">
        <x:f aca="0"/>
        <x:v>2.4173333333</x:v>
      </x:c>
      <x:c r="I965" s="18" t="n">
        <x:f aca="0"/>
        <x:v>2381.27</x:v>
      </x:c>
      <x:c r="J965" s="18" t="n">
        <x:f aca="0"/>
        <x:v>7.3458423097</x:v>
      </x:c>
      <x:c r="K965" s="18" t="n">
        <x:f aca="0"/>
        <x:v>2.2303018322</x:v>
      </x:c>
      <x:c r="L965" s="22" t="n">
        <x:v>0.019101662404092</x:v>
      </x:c>
      <x:c r="M965" s="22" t="n">
        <x:v>0.028581356962905</x:v>
      </x:c>
      <x:c r="N965" s="22" t="n">
        <x:v>0.25461298825785</x:v>
      </x:c>
      <x:c r="O965" s="22" t="n">
        <x:v>0.40127188451734</x:v>
      </x:c>
      <x:c r="P965" s="25" t="n">
        <x:v>0.167818033764124</x:v>
      </x:c>
      <x:c r="Q965" s="25" t="n">
        <x:v>0.108764479847761</x:v>
      </x:c>
      <x:c r="R965" s="22" t="n">
        <x:v>0.29994731171837</x:v>
      </x:c>
      <x:c r="S965" s="22" t="n">
        <x:v>0.29994731171837</x:v>
      </x:c>
      <x:c r="T965" s="20" t="n">
        <x:v>1.1986582303927356</x:v>
      </x:c>
      <x:c r="U965" s="18" t="n">
        <x:f aca="0"/>
        <x:v>1.6258</x:v>
      </x:c>
      <x:c r="V965" s="18" t="n">
        <x:f aca="0"/>
        <x:v>1.6903</x:v>
      </x:c>
      <x:c r="W965" s="76" t="n">
        <x:f>'2080回测'!$O$13*G965/$G$4+'2080回测'!$O$14*H965/$H$4+'2080回测'!$O$15*I965/$I$4+'2080回测'!$O$16*J965/$J$4+'2080回测'!$O$17*K965/$K$4</x:f>
        <x:v>1.2820574512122538</x:v>
      </x:c>
    </x:row>
    <x:row r="966" ht="13.800000190734863" hidden="0">
      <x:c r="A966" s="15" t="n">
        <x:v>45280</x:v>
      </x:c>
      <x:c r="B966" s="21" t="n">
        <x:v>42.786985880909</x:v>
      </x:c>
      <x:c r="C966" s="21" t="n">
        <x:v>18.842224744608</x:v>
      </x:c>
      <x:c r="D966" s="21" t="n">
        <x:v>17.230769230769</x:v>
      </x:c>
      <x:c r="E966" s="21" t="n">
        <x:v>132.529296875</x:v>
      </x:c>
      <x:c r="F966" s="17" t="n">
        <x:v>1.52847319182822</x:v>
      </x:c>
      <x:c r="G966" s="18" t="n">
        <x:f aca="0"/>
        <x:v>1.5684373761</x:v>
      </x:c>
      <x:c r="H966" s="18" t="n">
        <x:f aca="0"/>
        <x:v>2.4074666667</x:v>
      </x:c>
      <x:c r="I966" s="18" t="n">
        <x:f aca="0"/>
        <x:v>2382.15</x:v>
      </x:c>
      <x:c r="J966" s="18" t="n">
        <x:f aca="0"/>
        <x:v>7.2995588748</x:v>
      </x:c>
      <x:c r="K966" s="18" t="n">
        <x:f aca="0"/>
        <x:v>2.224243973</x:v>
      </x:c>
      <x:c r="L966" s="22" t="n">
        <x:v>0.020380434782609</x:v>
      </x:c>
      <x:c r="M966" s="22" t="n">
        <x:v>0.029710711493354</x:v>
      </x:c>
      <x:c r="N966" s="22" t="n">
        <x:v>0.25389408099688</x:v>
      </x:c>
      <x:c r="O966" s="22" t="n">
        <x:v>0.40015325337659</x:v>
      </x:c>
      <x:c r="P966" s="25" t="n">
        <x:v>0.168996695485727</x:v>
      </x:c>
      <x:c r="Q966" s="25" t="n">
        <x:v>0.109843511024084</x:v>
      </x:c>
      <x:c r="R966" s="22" t="n">
        <x:v>0.30314357799132</x:v>
      </x:c>
      <x:c r="S966" s="22" t="n">
        <x:v>0.30314357799132</x:v>
      </x:c>
      <x:c r="T966" s="20" t="n">
        <x:v>1.1848862867156005</x:v>
      </x:c>
      <x:c r="U966" s="18" t="n">
        <x:f aca="0"/>
        <x:v>1.6263</x:v>
      </x:c>
      <x:c r="V966" s="18" t="n">
        <x:f aca="0"/>
        <x:v>1.6993</x:v>
      </x:c>
      <x:c r="W966" s="76" t="n">
        <x:f>'2080回测'!$O$13*G966/$G$4+'2080回测'!$O$14*H966/$H$4+'2080回测'!$O$15*I966/$I$4+'2080回测'!$O$16*J966/$J$4+'2080回测'!$O$17*K966/$K$4</x:f>
        <x:v>1.2783540474884185</x:v>
      </x:c>
    </x:row>
    <x:row r="967" ht="13.800000190734863" hidden="0">
      <x:c r="A967" s="15" t="n">
        <x:v>45281</x:v>
      </x:c>
      <x:c r="B967" s="21" t="n">
        <x:v>43.339472068754</x:v>
      </x:c>
      <x:c r="C967" s="21" t="n">
        <x:v>19.636776390465</x:v>
      </x:c>
      <x:c r="D967" s="21" t="n">
        <x:v>18.692307692308</x:v>
      </x:c>
      <x:c r="E967" s="21" t="n">
        <x:v>134.970703125</x:v>
      </x:c>
      <x:c r="F967" s="17" t="n">
        <x:v>1.54159814819132</x:v>
      </x:c>
      <x:c r="G967" s="18" t="n">
        <x:f aca="0"/>
        <x:v>1.5647536217</x:v>
      </x:c>
      <x:c r="H967" s="18" t="n">
        <x:f aca="0"/>
        <x:v>2.4052740741</x:v>
      </x:c>
      <x:c r="I967" s="18" t="n">
        <x:f aca="0"/>
        <x:v>2399.99</x:v>
      </x:c>
      <x:c r="J967" s="18" t="n">
        <x:f aca="0"/>
        <x:v>7.3326184712</x:v>
      </x:c>
      <x:c r="K967" s="18" t="n">
        <x:f aca="0"/>
        <x:v>2.2333307618</x:v>
      </x:c>
      <x:c r="L967" s="22" t="n">
        <x:v>0.0099904092071611</x:v>
      </x:c>
      <x:c r="M967" s="22" t="n">
        <x:v>0.02076274867518</x:v>
      </x:c>
      <x:c r="N967" s="22" t="n">
        <x:v>0.23915648214714</x:v>
      </x:c>
      <x:c r="O967" s="22" t="n">
        <x:v>0.38598392621106</x:v>
      </x:c>
      <x:c r="P967" s="25" t="n">
        <x:v>0.154734888654332</x:v>
      </x:c>
      <x:c r="Q967" s="25" t="n">
        <x:v>0.0942575051438706</x:v>
      </x:c>
      <x:c r="R967" s="22" t="n">
        <x:v>0.28710216684303</x:v>
      </x:c>
      <x:c r="S967" s="22" t="n">
        <x:v>0.28710216684303</x:v>
      </x:c>
      <x:c r="T967" s="20" t="n">
        <x:v>1.1926610984886141</x:v>
      </x:c>
      <x:c r="U967" s="18" t="n">
        <x:f aca="0"/>
        <x:v>1.6274</x:v>
      </x:c>
      <x:c r="V967" s="18" t="n">
        <x:f aca="0"/>
        <x:v>1.6958</x:v>
      </x:c>
      <x:c r="W967" s="76" t="n">
        <x:f>'2080回测'!$O$13*G967/$G$4+'2080回测'!$O$14*H967/$H$4+'2080回测'!$O$15*I967/$I$4+'2080回测'!$O$16*J967/$J$4+'2080回测'!$O$17*K967/$K$4</x:f>
        <x:v>1.2794658477025385</x:v>
      </x:c>
    </x:row>
    <x:row r="968" ht="13.800000190734863" hidden="0">
      <x:c r="A968" s="15" t="n">
        <x:v>45282</x:v>
      </x:c>
      <x:c r="B968" s="21" t="n">
        <x:v>41.804788213628</x:v>
      </x:c>
      <x:c r="C968" s="21" t="n">
        <x:v>17.366628830874</x:v>
      </x:c>
      <x:c r="D968" s="21" t="n">
        <x:v>11.076923076923</x:v>
      </x:c>
      <x:c r="E968" s="21" t="n">
        <x:v>131.103515625</x:v>
      </x:c>
      <x:c r="F968" s="17" t="n">
        <x:v>1.50337963936606</x:v>
      </x:c>
      <x:c r="G968" s="18" t="n">
        <x:f aca="0"/>
        <x:v>1.5652798723</x:v>
      </x:c>
      <x:c r="H968" s="18" t="n">
        <x:f aca="0"/>
        <x:v>2.3997925926</x:v>
      </x:c>
      <x:c r="I968" s="18" t="n">
        <x:f aca="0"/>
        <x:v>2406.11</x:v>
      </x:c>
      <x:c r="J968" s="18" t="n">
        <x:f aca="0"/>
        <x:v>7.2929469556</x:v>
      </x:c>
      <x:c r="K968" s="18" t="n">
        <x:f aca="0"/>
        <x:v>2.2353500482</x:v>
      </x:c>
      <x:c r="L968" s="22" t="n">
        <x:v>0.019101662404092</x:v>
      </x:c>
      <x:c r="M968" s="22" t="n">
        <x:v>0.030492572322127</x:v>
      </x:c>
      <x:c r="N968" s="22" t="n">
        <x:v>0.24430865085071</x:v>
      </x:c>
      <x:c r="O968" s="22" t="n">
        <x:v>0.39269571274691</x:v>
      </x:c>
      <x:c r="P968" s="25" t="n">
        <x:v>0.162514056016911</x:v>
      </x:c>
      <x:c r="Q968" s="25" t="n">
        <x:v>0.0991730916137841</x:v>
      </x:c>
      <x:c r="R968" s="22" t="n">
        <x:v>0.29650152097719</x:v>
      </x:c>
      <x:c r="S968" s="22" t="n">
        <x:v>0.29650152097719</x:v>
      </x:c>
      <x:c r="T968" s="20" t="n">
        <x:v>1.182041018958339</x:v>
      </x:c>
      <x:c r="U968" s="18" t="n">
        <x:f aca="0"/>
        <x:v>1.6289</x:v>
      </x:c>
      <x:c r="V968" s="18" t="n">
        <x:f aca="0"/>
        <x:v>1.7069</x:v>
      </x:c>
      <x:c r="W968" s="76" t="n">
        <x:f>'2080回测'!$O$13*G968/$G$4+'2080回测'!$O$14*H968/$H$4+'2080回测'!$O$15*I968/$I$4+'2080回测'!$O$16*J968/$J$4+'2080回测'!$O$17*K968/$K$4</x:f>
        <x:v>1.2784679758319109</x:v>
      </x:c>
    </x:row>
    <x:row r="969" ht="13.800000190734863" hidden="0">
      <x:c r="A969" s="15" t="n">
        <x:v>45285</x:v>
      </x:c>
      <x:c r="B969" s="21" t="n">
        <x:v>42.111724984653</x:v>
      </x:c>
      <x:c r="C969" s="21" t="n">
        <x:v>17.593643586833</x:v>
      </x:c>
      <x:c r="D969" s="21" t="n">
        <x:v>10</x:v>
      </x:c>
      <x:c r="E969" s="21" t="n">
        <x:v>133.3203125</x:v>
      </x:c>
      <x:c r="F969" s="17" t="n">
        <x:v>1.50756420267872</x:v>
      </x:c>
      <x:c r="G969" s="18" t="n">
        <x:f aca="0"/>
        <x:v>1.5658061229</x:v>
      </x:c>
      <x:c r="H969" s="18" t="n">
        <x:f aca="0"/>
        <x:v>2.4030814815</x:v>
      </x:c>
      <x:c r="I969" s="18" t="n">
        <x:f aca="0"/>
        <x:v>2406.11</x:v>
      </x:c>
      <x:c r="J969" s="18" t="n">
        <x:f aca="0"/>
        <x:v>7.3061707941</x:v>
      </x:c>
      <x:c r="K969" s="18" t="n">
        <x:f aca="0"/>
        <x:v>2.2454464802</x:v>
      </x:c>
      <x:c r="L969" s="22" t="n">
        <x:v>0.02093989769821</x:v>
      </x:c>
      <x:c r="M969" s="22" t="n">
        <x:v>0.02910259751542</x:v>
      </x:c>
      <x:c r="N969" s="22" t="n">
        <x:v>0.23783848550204</x:v>
      </x:c>
      <x:c r="O969" s="22" t="n">
        <x:v>0.38430597953852</x:v>
      </x:c>
      <x:c r="P969" s="25" t="n">
        <x:v>0.152259699038966</x:v>
      </x:c>
      <x:c r="Q969" s="25" t="n">
        <x:v>0.0857451480862157</x:v>
      </x:c>
      <x:c r="R969" s="22" t="n">
        <x:v>0.27306817214367</x:v>
      </x:c>
      <x:c r="S969" s="22" t="n">
        <x:v>0.27306817214367</x:v>
      </x:c>
      <x:c r="T969" s="20" t="n">
        <x:v>1.181605028762794</x:v>
      </x:c>
      <x:c r="U969" s="18" t="n">
        <x:f aca="0"/>
        <x:v>1.6302</x:v>
      </x:c>
      <x:c r="V969" s="18" t="n">
        <x:f aca="0"/>
        <x:v>1.7081</x:v>
      </x:c>
      <x:c r="W969" s="76" t="n">
        <x:f>'2080回测'!$O$13*G969/$G$4+'2080回测'!$O$14*H969/$H$4+'2080回测'!$O$15*I969/$I$4+'2080回测'!$O$16*J969/$J$4+'2080回测'!$O$17*K969/$K$4</x:f>
        <x:v>1.2801218480215384</x:v>
      </x:c>
    </x:row>
    <x:row r="970" ht="13.800000190734863" hidden="0">
      <x:c r="A970" s="15" t="n">
        <x:v>45286</x:v>
      </x:c>
      <x:c r="B970" s="21" t="n">
        <x:v>40.454266421117</x:v>
      </x:c>
      <x:c r="C970" s="21" t="n">
        <x:v>15.550510783201</x:v>
      </x:c>
      <x:c r="D970" s="21" t="n">
        <x:v>7.8461538461538</x:v>
      </x:c>
      <x:c r="E970" s="21" t="n">
        <x:v>128.7109375</x:v>
      </x:c>
      <x:c r="F970" s="17" t="n">
        <x:v>1.48140467137618</x:v>
      </x:c>
      <x:c r="G970" s="18" t="n">
        <x:f aca="0"/>
        <x:v>1.5646483715</x:v>
      </x:c>
      <x:c r="H970" s="18" t="n">
        <x:f aca="0"/>
        <x:v>2.3899259259</x:v>
      </x:c>
      <x:c r="I970" s="18" t="n">
        <x:f aca="0"/>
        <x:v>2406.11</x:v>
      </x:c>
      <x:c r="J970" s="18" t="n">
        <x:f aca="0"/>
        <x:v>7.2400516014</x:v>
      </x:c>
      <x:c r="K970" s="18" t="n">
        <x:f aca="0"/>
        <x:v>2.234340405</x:v>
      </x:c>
      <x:c r="L970" s="22" t="n">
        <x:v>0.023017902813299</x:v>
      </x:c>
      <x:c r="M970" s="22" t="n">
        <x:v>0.031795673703414</x:v>
      </x:c>
      <x:c r="N970" s="22" t="n">
        <x:v>0.2372393961179</x:v>
      </x:c>
      <x:c r="O970" s="22" t="n">
        <x:v>0.38533139143683</x:v>
      </x:c>
      <x:c r="P970" s="25" t="n">
        <x:v>0.151316769661684</x:v>
      </x:c>
      <x:c r="Q970" s="25" t="n">
        <x:v>0.0844263322040448</x:v>
      </x:c>
      <x:c r="R970" s="22" t="n">
        <x:v>0.26985638208259</x:v>
      </x:c>
      <x:c r="S970" s="22" t="n">
        <x:v>0.26985638208259</x:v>
      </x:c>
      <x:c r="T970" s="20" t="n">
        <x:v>1.1680981676793702</x:v>
      </x:c>
      <x:c r="U970" s="18" t="n">
        <x:f aca="0"/>
        <x:v>1.6314</x:v>
      </x:c>
      <x:c r="V970" s="18" t="n">
        <x:f aca="0"/>
        <x:v>1.713</x:v>
      </x:c>
      <x:c r="W970" s="76" t="n">
        <x:f>'2080回测'!$O$13*G970/$G$4+'2080回测'!$O$14*H970/$H$4+'2080回测'!$O$15*I970/$I$4+'2080回测'!$O$16*J970/$J$4+'2080回测'!$O$17*K970/$K$4</x:f>
        <x:v>1.2755680154805713</x:v>
      </x:c>
    </x:row>
    <x:row r="971" ht="13.800000190734863" hidden="0">
      <x:c r="A971" s="15" t="n">
        <x:v>45287</x:v>
      </x:c>
      <x:c r="B971" s="21" t="n">
        <x:v>41.068139963168</x:v>
      </x:c>
      <x:c r="C971" s="21" t="n">
        <x:v>16.855845629966</x:v>
      </x:c>
      <x:c r="D971" s="21" t="n">
        <x:v>7.3846153846154</x:v>
      </x:c>
      <x:c r="E971" s="21" t="n">
        <x:v>129.013671875</x:v>
      </x:c>
      <x:c r="F971" s="17" t="n">
        <x:v>1.48580568213187</x:v>
      </x:c>
      <x:c r="G971" s="18" t="n">
        <x:f aca="0"/>
        <x:v>1.575068134</x:v>
      </x:c>
      <x:c r="H971" s="18" t="n">
        <x:f aca="0"/>
        <x:v>2.4019851852</x:v>
      </x:c>
      <x:c r="I971" s="18" t="n">
        <x:f aca="0"/>
        <x:v>2442.65</x:v>
      </x:c>
      <x:c r="J971" s="18" t="n">
        <x:f aca="0"/>
        <x:v>7.2731111978</x:v>
      </x:c>
      <x:c r="K971" s="18" t="n">
        <x:f aca="0"/>
        <x:v>2.2484754098</x:v>
      </x:c>
      <x:c r="L971" s="22" t="n">
        <x:v>0.015824808184143</x:v>
      </x:c>
      <x:c r="M971" s="22" t="n">
        <x:v>0.025540787073234</x:v>
      </x:c>
      <x:c r="N971" s="22" t="n">
        <x:v>0.22537742631201</x:v>
      </x:c>
      <x:c r="O971" s="22" t="n">
        <x:v>0.37246713381977</x:v>
      </x:c>
      <x:c r="P971" s="25" t="n">
        <x:v>0.135286970247885</x:v>
      </x:c>
      <x:c r="Q971" s="25" t="n">
        <x:v>0.069080111029681</x:v>
      </x:c>
      <x:c r="R971" s="22" t="n">
        <x:v>0.25060405238412</x:v>
      </x:c>
      <x:c r="S971" s="22" t="n">
        <x:v>0.25060405238412</x:v>
      </x:c>
      <x:c r="T971" s="20" t="n">
        <x:v>1.1764399568023443</x:v>
      </x:c>
      <x:c r="U971" s="18" t="n">
        <x:f aca="0"/>
        <x:v>1.633</x:v>
      </x:c>
      <x:c r="V971" s="18" t="n">
        <x:f aca="0"/>
        <x:v>1.7189</x:v>
      </x:c>
      <x:c r="W971" s="76" t="n">
        <x:f>'2080回测'!$O$13*G971/$G$4+'2080回测'!$O$14*H971/$H$4+'2080回测'!$O$15*I971/$I$4+'2080回测'!$O$16*J971/$J$4+'2080回测'!$O$17*K971/$K$4</x:f>
        <x:v>1.284421121865622</x:v>
      </x:c>
    </x:row>
    <x:row r="972" ht="13.800000190734863" hidden="0">
      <x:c r="A972" s="15" t="n">
        <x:v>45288</x:v>
      </x:c>
      <x:c r="B972" s="21" t="n">
        <x:v>43.339472068754</x:v>
      </x:c>
      <x:c r="C972" s="21" t="n">
        <x:v>18.274687854711</x:v>
      </x:c>
      <x:c r="D972" s="21" t="n">
        <x:v>8.8461538461538</x:v>
      </x:c>
      <x:c r="E972" s="21" t="n">
        <x:v>132.373046875</x:v>
      </x:c>
      <x:c r="F972" s="17" t="n">
        <x:v>1.50708340161155</x:v>
      </x:c>
      <x:c r="G972" s="18" t="n">
        <x:f aca="0"/>
        <x:v>1.5693846272</x:v>
      </x:c>
      <x:c r="H972" s="18" t="n">
        <x:f aca="0"/>
        <x:v>2.3986962963</x:v>
      </x:c>
      <x:c r="I972" s="18" t="n">
        <x:f aca="0"/>
        <x:v>2490.07</x:v>
      </x:c>
      <x:c r="J972" s="18" t="n">
        <x:f aca="0"/>
        <x:v>7.3590661483</x:v>
      </x:c>
      <x:c r="K972" s="18" t="n">
        <x:f aca="0"/>
        <x:v>2.2575621986</x:v>
      </x:c>
      <x:c r="L972" s="22" t="n">
        <x:v>0.020859974424552</x:v>
      </x:c>
      <x:c r="M972" s="22" t="n">
        <x:v>0.029363217791678</x:v>
      </x:c>
      <x:c r="N972" s="22" t="n">
        <x:v>0.23352504193626</x:v>
      </x:c>
      <x:c r="O972" s="22" t="n">
        <x:v>0.38225515589622</x:v>
      </x:c>
      <x:c r="P972" s="25" t="n">
        <x:v>0.145423461053669</x:v>
      </x:c>
      <x:c r="Q972" s="25" t="n">
        <x:v>0.0780720374990349</x:v>
      </x:c>
      <x:c r="R972" s="22" t="n">
        <x:v>0.26101038290867</x:v>
      </x:c>
      <x:c r="S972" s="22" t="n">
        <x:v>0.26101038290867</x:v>
      </x:c>
      <x:c r="T972" s="20" t="n">
        <x:v>1.1981776192902922</x:v>
      </x:c>
      <x:c r="U972" s="18" t="n">
        <x:f aca="0"/>
        <x:v>1.6338</x:v>
      </x:c>
      <x:c r="V972" s="18" t="n">
        <x:f aca="0"/>
        <x:v>1.7195</x:v>
      </x:c>
      <x:c r="W972" s="76" t="n">
        <x:f>'2080回测'!$O$13*G972/$G$4+'2080回测'!$O$14*H972/$H$4+'2080回测'!$O$15*I972/$I$4+'2080回测'!$O$16*J972/$J$4+'2080回测'!$O$17*K972/$K$4</x:f>
        <x:v>1.2878108012030867</x:v>
      </x:c>
    </x:row>
    <x:row r="973" ht="13.800000190734863" hidden="0">
      <x:c r="A973" s="15" t="n">
        <x:v>45289</x:v>
      </x:c>
      <x:c r="B973" s="21" t="n">
        <x:v>45.1197053407</x:v>
      </x:c>
      <x:c r="C973" s="21" t="n">
        <x:v>20.771850170261</x:v>
      </x:c>
      <x:c r="D973" s="21" t="n">
        <x:v>11.692307692308</x:v>
      </x:c>
      <x:c r="E973" s="21" t="n">
        <x:v>136.09375</x:v>
      </x:c>
      <x:c r="F973" s="17" t="n">
        <x:v>1.53419403300817</x:v>
      </x:c>
      <x:c r="G973" s="18" t="n">
        <x:f aca="0"/>
        <x:v>1.5781203876</x:v>
      </x:c>
      <x:c r="H973" s="18" t="n">
        <x:f aca="0"/>
        <x:v>2.4107555556</x:v>
      </x:c>
      <x:c r="I973" s="18" t="n">
        <x:f aca="0"/>
        <x:v>2509.48</x:v>
      </x:c>
      <x:c r="J973" s="18" t="n">
        <x:f aca="0"/>
        <x:v>7.4053495832</x:v>
      </x:c>
      <x:c r="K973" s="18" t="n">
        <x:f aca="0"/>
        <x:v>2.2727068467</x:v>
      </x:c>
      <x:c r="L973" s="22" t="n">
        <x:v>0.045796035805627</x:v>
      </x:c>
      <x:c r="M973" s="22" t="n">
        <x:v>0.051863434975241</x:v>
      </x:c>
      <x:c r="N973" s="22" t="n">
        <x:v>0.25401389887371</x:v>
      </x:c>
      <x:c r="O973" s="22" t="n">
        <x:v>0.40089900747042</x:v>
      </x:c>
      <x:c r="P973" s="25" t="n">
        <x:v>0.170175357207329</x:v>
      </x:c>
      <x:c r="Q973" s="25" t="n">
        <x:v>0.0983338451433111</x:v>
      </x:c>
      <x:c r="R973" s="22" t="n">
        <x:v>0.28216968742335</x:v>
      </x:c>
      <x:c r="S973" s="22" t="n">
        <x:v>0.28216968742335</x:v>
      </x:c>
      <x:c r="T973" s="20" t="n">
        <x:v>1.212824713319236</x:v>
      </x:c>
      <x:c r="U973" s="18" t="n">
        <x:f aca="0"/>
        <x:v>1.6349</x:v>
      </x:c>
      <x:c r="V973" s="18" t="n">
        <x:f aca="0"/>
        <x:v>1.7101</x:v>
      </x:c>
      <x:c r="W973" s="76" t="n">
        <x:f>'2080回测'!$O$13*G973/$G$4+'2080回测'!$O$14*H973/$H$4+'2080回测'!$O$15*I973/$I$4+'2080回测'!$O$16*J973/$J$4+'2080回测'!$O$17*K973/$K$4</x:f>
        <x:v>1.2954248171143998</x:v>
      </x:c>
    </x:row>
    <x:row r="974" ht="13.800000190734863" hidden="0">
      <x:c r="A974" s="15" t="n">
        <x:v>45293</x:v>
      </x:c>
      <x:c r="B974" s="21" t="n">
        <x:v>43.155310006139</x:v>
      </x:c>
      <x:c r="C974" s="21" t="n">
        <x:v>18.558456299659</x:v>
      </x:c>
      <x:c r="D974" s="21" t="n">
        <x:v>9.7692307692308</x:v>
      </x:c>
      <x:c r="E974" s="21" t="n">
        <x:v>130.498046875</x:v>
      </x:c>
      <x:c r="F974" s="17" t="n">
        <x:v>1.50495260987507</x:v>
      </x:c>
      <x:c r="G974" s="18" t="n">
        <x:f aca="0"/>
        <x:v>1.5936974063</x:v>
      </x:c>
      <x:c r="H974" s="18" t="n">
        <x:f aca="0"/>
        <x:v>2.4337777778</x:v>
      </x:c>
      <x:c r="I974" s="18" t="n">
        <x:f aca="0"/>
        <x:v>2492.2</x:v>
      </x:c>
      <x:c r="J974" s="18" t="n">
        <x:f aca="0"/>
        <x:v>7.4053495832</x:v>
      </x:c>
      <x:c r="K974" s="18" t="n">
        <x:f aca="0"/>
        <x:v>2.2797743491</x:v>
      </x:c>
      <x:c r="L974" s="22" t="n">
        <x:v>0.05099104859335</x:v>
      </x:c>
      <x:c r="M974" s="22" t="n">
        <x:v>0.058639562157936</x:v>
      </x:c>
      <x:c r="N974" s="22" t="n">
        <x:v>0.26335969326624</x:v>
      </x:c>
      <x:c r="O974" s="22" t="n">
        <x:v>0.41506833463594</x:v>
      </x:c>
      <x:c r="P974" s="25" t="n">
        <x:v>0.187501684514892</x:v>
      </x:c>
      <x:c r="Q974" s="25" t="n">
        <x:v>0.113080604553051</x:v>
      </x:c>
      <x:c r="R974" s="22" t="n">
        <x:v>0.30697838941624</x:v>
      </x:c>
      <x:c r="S974" s="22" t="n">
        <x:v>0.30697838941624</x:v>
      </x:c>
      <x:c r="T974" s="20" t="n">
        <x:v>1.209643406529347</x:v>
      </x:c>
      <x:c r="U974" s="18" t="n">
        <x:f aca="0"/>
        <x:v>1.6345</x:v>
      </x:c>
      <x:c r="V974" s="18" t="n">
        <x:f aca="0"/>
        <x:v>1.7238</x:v>
      </x:c>
      <x:c r="W974" s="76" t="n">
        <x:f>'2080回测'!$O$13*G974/$G$4+'2080回测'!$O$14*H974/$H$4+'2080回测'!$O$15*I974/$I$4+'2080回测'!$O$16*J974/$J$4+'2080回测'!$O$17*K974/$K$4</x:f>
        <x:v>1.3027732109979604</x:v>
      </x:c>
    </x:row>
    <x:row r="975" ht="13.800000190734863" hidden="0">
      <x:c r="A975" s="15" t="n">
        <x:v>45294</x:v>
      </x:c>
      <x:c r="B975" s="21" t="n">
        <x:v>41.559238796808</x:v>
      </x:c>
      <x:c r="C975" s="21" t="n">
        <x:v>15.66401816118</x:v>
      </x:c>
      <x:c r="D975" s="21" t="n">
        <x:v>8.9230769230769</x:v>
      </x:c>
      <x:c r="E975" s="21" t="n">
        <x:v>122.431640625</x:v>
      </x:c>
      <x:c r="F975" s="17" t="n">
        <x:v>1.47144493626516</x:v>
      </x:c>
      <x:c r="G975" s="18" t="n">
        <x:f aca="0"/>
        <x:v>1.6126424289</x:v>
      </x:c>
      <x:c r="H975" s="18" t="n">
        <x:f aca="0"/>
        <x:v>2.4589925926</x:v>
      </x:c>
      <x:c r="I975" s="18" t="n">
        <x:f aca="0"/>
        <x:v>2489.87</x:v>
      </x:c>
      <x:c r="J975" s="18" t="n">
        <x:f aca="0"/>
        <x:v>7.3921257446</x:v>
      </x:c>
      <x:c r="K975" s="18" t="n">
        <x:f aca="0"/>
        <x:v>2.2807839923</x:v>
      </x:c>
      <x:c r="L975" s="22" t="n">
        <x:v>0.040521099744245</x:v>
      </x:c>
      <x:c r="M975" s="22" t="n">
        <x:v>0.049344105638085</x:v>
      </x:c>
      <x:c r="N975" s="22" t="n">
        <x:v>0.26108315360652</x:v>
      </x:c>
      <x:c r="O975" s="22" t="n">
        <x:v>0.41311073023609</x:v>
      </x:c>
      <x:c r="P975" s="25" t="n">
        <x:v>0.183140636144961</x:v>
      </x:c>
      <x:c r="Q975" s="25" t="n">
        <x:v>0.113200496905976</x:v>
      </x:c>
      <x:c r="R975" s="22" t="n">
        <x:v>0.30837351497945</x:v>
      </x:c>
      <x:c r="S975" s="22" t="n">
        <x:v>0.30837351497945</x:v>
      </x:c>
      <x:c r="T975" s="20" t="n">
        <x:v>1.2067656388559567</x:v>
      </x:c>
      <x:c r="U975" s="18" t="n">
        <x:f aca="0"/>
        <x:v>1.6342</x:v>
      </x:c>
      <x:c r="V975" s="18" t="n">
        <x:f aca="0"/>
        <x:v>1.7168</x:v>
      </x:c>
      <x:c r="W975" s="76" t="n">
        <x:f>'2080回测'!$O$13*G975/$G$4+'2080回测'!$O$14*H975/$H$4+'2080回测'!$O$15*I975/$I$4+'2080回测'!$O$16*J975/$J$4+'2080回测'!$O$17*K975/$K$4</x:f>
        <x:v>1.3116765687099154</x:v>
      </x:c>
    </x:row>
    <x:row r="976" ht="13.800000190734863" hidden="0">
      <x:c r="A976" s="15" t="n">
        <x:v>45295</x:v>
      </x:c>
      <x:c r="B976" s="21" t="n">
        <x:v>40.883977900552</x:v>
      </x:c>
      <x:c r="C976" s="21" t="n">
        <x:v>14.755959137344</x:v>
      </x:c>
      <x:c r="D976" s="21" t="n">
        <x:v>7.7692307692308</x:v>
      </x:c>
      <x:c r="E976" s="21" t="n">
        <x:v>121.34765625</x:v>
      </x:c>
      <x:c r="F976" s="17" t="n">
        <x:v>1.46189206014282</x:v>
      </x:c>
      <x:c r="G976" s="18" t="n">
        <x:f aca="0"/>
        <x:v>1.6249566937</x:v>
      </x:c>
      <x:c r="H976" s="18" t="n">
        <x:f aca="0"/>
        <x:v>2.4688592593</x:v>
      </x:c>
      <x:c r="I976" s="18" t="n">
        <x:f aca="0"/>
        <x:v>2500.56</x:v>
      </x:c>
      <x:c r="J976" s="18" t="n">
        <x:f aca="0"/>
        <x:v>7.3722899868</x:v>
      </x:c>
      <x:c r="K976" s="18" t="n">
        <x:f aca="0"/>
        <x:v>2.2757357763</x:v>
      </x:c>
      <x:c r="L976" s="22" t="n">
        <x:v>0.040201406649616</x:v>
      </x:c>
      <x:c r="M976" s="22" t="n">
        <x:v>0.047954130831379</x:v>
      </x:c>
      <x:c r="N976" s="22" t="n">
        <x:v>0.26204169662114</x:v>
      </x:c>
      <x:c r="O976" s="22" t="n">
        <x:v>0.41143278364071</x:v>
      </x:c>
      <x:c r="P976" s="25" t="n">
        <x:v>0.177954524569908</x:v>
      </x:c>
      <x:c r="Q976" s="25" t="n">
        <x:v>0.111761788670879</x:v>
      </x:c>
      <x:c r="R976" s="22" t="n">
        <x:v>0.30138938993201</x:v>
      </x:c>
      <x:c r="S976" s="22" t="n">
        <x:v>0.30138938993201</x:v>
      </x:c>
      <x:c r="T976" s="20" t="n">
        <x:v>1.1997266970262221</x:v>
      </x:c>
      <x:c r="U976" s="18" t="n">
        <x:f aca="0"/>
        <x:v>1.6349</x:v>
      </x:c>
      <x:c r="V976" s="18" t="n">
        <x:f aca="0"/>
        <x:v>1.7127</x:v>
      </x:c>
      <x:c r="W976" s="76" t="n">
        <x:f>'2080回测'!$O$13*G976/$G$4+'2080回测'!$O$14*H976/$H$4+'2080回测'!$O$15*I976/$I$4+'2080回测'!$O$16*J976/$J$4+'2080回测'!$O$17*K976/$K$4</x:f>
        <x:v>1.3165841075071048</x:v>
      </x:c>
    </x:row>
    <x:row r="977" ht="13.800000190734863" hidden="0">
      <x:c r="A977" s="15" t="n">
        <x:v>45296</x:v>
      </x:c>
      <x:c r="B977" s="21" t="n">
        <x:v>39.042357274401</x:v>
      </x:c>
      <x:c r="C977" s="21" t="n">
        <x:v>12.429057888763</x:v>
      </x:c>
      <x:c r="D977" s="21" t="n">
        <x:v>4.6153846153846</x:v>
      </x:c>
      <x:c r="E977" s="21" t="n">
        <x:v>116.93359375</x:v>
      </x:c>
      <x:c r="F977" s="17" t="n">
        <x:v>1.43255098382137</x:v>
      </x:c>
      <x:c r="G977" s="18" t="n">
        <x:f aca="0"/>
        <x:v>1.6302192</x:v>
      </x:c>
      <x:c r="H977" s="18" t="n">
        <x:f aca="0"/>
        <x:v>2.4699555556</x:v>
      </x:c>
      <x:c r="I977" s="18" t="n">
        <x:f aca="0"/>
        <x:v>2500.18</x:v>
      </x:c>
      <x:c r="J977" s="18" t="n">
        <x:f aca="0"/>
        <x:v>7.3260065519</x:v>
      </x:c>
      <x:c r="K977" s="18" t="n">
        <x:f aca="0"/>
        <x:v>2.2686682739</x:v>
      </x:c>
      <x:c r="L977" s="22" t="n">
        <x:v>0.031809462915601</x:v>
      </x:c>
      <x:c r="M977" s="22" t="n">
        <x:v>0.040048649118235</x:v>
      </x:c>
      <x:c r="N977" s="22" t="n">
        <x:v>0.25473280613468</x:v>
      </x:c>
      <x:c r="O977" s="22" t="n">
        <x:v>0.40024647269619</x:v>
      </x:c>
      <x:c r="P977" s="25" t="n">
        <x:v>0.170882554240291</x:v>
      </x:c>
      <x:c r="Q977" s="25" t="n">
        <x:v>0.10516770926002</x:v>
      </x:c>
      <x:c r="R977" s="22" t="n">
        <x:v>0.29746296092238</x:v>
      </x:c>
      <x:c r="S977" s="22" t="n">
        <x:v>0.29746296092238</x:v>
      </x:c>
      <x:c r="T977" s="20" t="n">
        <x:v>1.1834421502078483</x:v>
      </x:c>
      <x:c r="U977" s="18" t="n">
        <x:f aca="0"/>
        <x:v>1.6356</x:v>
      </x:c>
      <x:c r="V977" s="18" t="n">
        <x:f aca="0"/>
        <x:v>1.7117</x:v>
      </x:c>
      <x:c r="W977" s="76" t="n">
        <x:f>'2080回测'!$O$13*G977/$G$4+'2080回测'!$O$14*H977/$H$4+'2080回测'!$O$15*I977/$I$4+'2080回测'!$O$16*J977/$J$4+'2080回测'!$O$17*K977/$K$4</x:f>
        <x:v>1.316742860588563</x:v>
      </x:c>
    </x:row>
    <x:row r="978" ht="13.800000190734863" hidden="0">
      <x:c r="A978" s="15" t="n">
        <x:v>45299</x:v>
      </x:c>
      <x:c r="B978" s="21" t="n">
        <x:v>36.5868631062</x:v>
      </x:c>
      <x:c r="C978" s="21" t="n">
        <x:v>10.158910329171</x:v>
      </x:c>
      <x:c r="D978" s="21" t="n">
        <x:v>2.6153846153846</x:v>
      </x:c>
      <x:c r="E978" s="21" t="n">
        <x:v>110.87890625</x:v>
      </x:c>
      <x:c r="F978" s="17" t="n">
        <x:v>1.40060016075189</x:v>
      </x:c>
      <x:c r="G978" s="18" t="n">
        <x:f aca="0"/>
        <x:v>1.6161156831</x:v>
      </x:c>
      <x:c r="H978" s="18" t="n">
        <x:f aca="0"/>
        <x:v>2.4469333333</x:v>
      </x:c>
      <x:c r="I978" s="18" t="n">
        <x:f aca="0"/>
        <x:v>2471.87</x:v>
      </x:c>
      <x:c r="J978" s="18" t="n">
        <x:f aca="0"/>
        <x:v>7.2400516014</x:v>
      </x:c>
      <x:c r="K978" s="18" t="n">
        <x:f aca="0"/>
        <x:v>2.2434271938</x:v>
      </x:c>
      <x:c r="L978" s="22" t="n">
        <x:v>0.026454603580563</x:v>
      </x:c>
      <x:c r="M978" s="22" t="n">
        <x:v>0.033793762488055</x:v>
      </x:c>
      <x:c r="N978" s="22" t="n">
        <x:v>0.24035466091541</x:v>
      </x:c>
      <x:c r="O978" s="22" t="n">
        <x:v>0.3840263218112</x:v>
      </x:c>
      <x:c r="P978" s="25" t="n">
        <x:v>0.152141832866806</x:v>
      </x:c>
      <x:c r="Q978" s="25" t="n">
        <x:v>0.0871838563213132</x:v>
      </x:c>
      <x:c r="R978" s="22" t="n">
        <x:v>0.27179108183972</x:v>
      </x:c>
      <x:c r="S978" s="22" t="n">
        <x:v>0.27179108183972</x:v>
      </x:c>
      <x:c r="T978" s="20" t="n">
        <x:v>1.1615231538177688</x:v>
      </x:c>
      <x:c r="U978" s="18" t="n">
        <x:f aca="0"/>
        <x:v>1.6362</x:v>
      </x:c>
      <x:c r="V978" s="18" t="n">
        <x:f aca="0"/>
        <x:v>1.7081</x:v>
      </x:c>
      <x:c r="W978" s="76" t="n">
        <x:f>'2080回测'!$O$13*G978/$G$4+'2080回测'!$O$14*H978/$H$4+'2080回测'!$O$15*I978/$I$4+'2080回测'!$O$16*J978/$J$4+'2080回测'!$O$17*K978/$K$4</x:f>
        <x:v>1.303795003021238</x:v>
      </x:c>
    </x:row>
    <x:row r="979" ht="13.800000190734863" hidden="0">
      <x:c r="A979" s="15" t="n">
        <x:v>45300</x:v>
      </x:c>
      <x:c r="B979" s="21" t="n">
        <x:v>36.893799877225</x:v>
      </x:c>
      <x:c r="C979" s="21" t="n">
        <x:v>10.49943246311</x:v>
      </x:c>
      <x:c r="D979" s="21" t="n">
        <x:v>3.2307692307692</x:v>
      </x:c>
      <x:c r="E979" s="21" t="n">
        <x:v>113.37890625</x:v>
      </x:c>
      <x:c r="F979" s="17" t="n">
        <x:v>1.41000726955276</x:v>
      </x:c>
      <x:c r="G979" s="18" t="n">
        <x:f aca="0"/>
        <x:v>1.625272444</x:v>
      </x:c>
      <x:c r="H979" s="18" t="n">
        <x:f aca="0"/>
        <x:v>2.4589925926</x:v>
      </x:c>
      <x:c r="I979" s="18" t="n">
        <x:f aca="0"/>
        <x:v>2474.41</x:v>
      </x:c>
      <x:c r="J979" s="18" t="n">
        <x:f aca="0"/>
        <x:v>7.2664992785</x:v>
      </x:c>
      <x:c r="K979" s="18" t="n">
        <x:f aca="0"/>
        <x:v>2.2504946962</x:v>
      </x:c>
      <x:c r="L979" s="22" t="n">
        <x:v>0.012787723785166</x:v>
      </x:c>
      <x:c r="M979" s="22" t="n">
        <x:v>0.020154634697246</x:v>
      </x:c>
      <x:c r="N979" s="22" t="n">
        <x:v>0.21627126767314</x:v>
      </x:c>
      <x:c r="O979" s="22" t="n">
        <x:v>0.35764527180285</x:v>
      </x:c>
      <x:c r="P979" s="25" t="n">
        <x:v>0.126682739680184</x:v>
      </x:c>
      <x:c r="Q979" s="25" t="n">
        <x:v>0.0630854933834448</x:v>
      </x:c>
      <x:c r="R979" s="22" t="n">
        <x:v>0.24777904976006</x:v>
      </x:c>
      <x:c r="S979" s="22" t="n">
        <x:v>0.24777904976006</x:v>
      </x:c>
      <x:c r="T979" s="20" t="n">
        <x:v>1.1662257544451304</x:v>
      </x:c>
      <x:c r="U979" s="18" t="n">
        <x:f aca="0"/>
        <x:v>1.6375</x:v>
      </x:c>
      <x:c r="V979" s="18" t="n">
        <x:f aca="0"/>
        <x:v>1.7066</x:v>
      </x:c>
      <x:c r="W979" s="76" t="n">
        <x:f>'2080回测'!$O$13*G979/$G$4+'2080回测'!$O$14*H979/$H$4+'2080回测'!$O$15*I979/$I$4+'2080回测'!$O$16*J979/$J$4+'2080回测'!$O$17*K979/$K$4</x:f>
        <x:v>1.3094511547867673</x:v>
      </x:c>
    </x:row>
    <x:row r="980" ht="13.800000190734863" hidden="0">
      <x:c r="A980" s="15" t="n">
        <x:v>45301</x:v>
      </x:c>
      <x:c r="B980" s="21" t="n">
        <x:v>35.666052793125</x:v>
      </x:c>
      <x:c r="C980" s="21" t="n">
        <x:v>8.7968217934166</x:v>
      </x:c>
      <x:c r="D980" s="21" t="n">
        <x:v>1.3076923076923</x:v>
      </x:c>
      <x:c r="E980" s="21" t="n">
        <x:v>110.625</x:v>
      </x:c>
      <x:c r="F980" s="17" t="n">
        <x:v>1.39098891723558</x:v>
      </x:c>
      <x:c r="G980" s="18" t="n">
        <x:f aca="0"/>
        <x:v>1.6145369312</x:v>
      </x:c>
      <x:c r="H980" s="18" t="n">
        <x:f aca="0"/>
        <x:v>2.4469333333</x:v>
      </x:c>
      <x:c r="I980" s="18" t="n">
        <x:f aca="0"/>
        <x:v>2457.21</x:v>
      </x:c>
      <x:c r="J980" s="18" t="n">
        <x:f aca="0"/>
        <x:v>7.2334396821</x:v>
      </x:c>
      <x:c r="K980" s="18" t="n">
        <x:f aca="0"/>
        <x:v>2.2504946962</x:v>
      </x:c>
      <x:c r="L980" s="22" t="n">
        <x:v>0.015265345268542</x:v>
      </x:c>
      <x:c r="M980" s="22" t="n">
        <x:v>0.022934584310659</x:v>
      </x:c>
      <x:c r="N980" s="22" t="n">
        <x:v>0.21938653247064</x:v>
      </x:c>
      <x:c r="O980" s="22" t="n">
        <x:v>0.36314520803267</x:v>
      </x:c>
      <x:c r="P980" s="25" t="n">
        <x:v>0.131633118910915</x:v>
      </x:c>
      <x:c r="Q980" s="25" t="n">
        <x:v>0.0664424792653366</x:v>
      </x:c>
      <x:c r="R980" s="22" t="n">
        <x:v>0.25549938365114</x:v>
      </x:c>
      <x:c r="S980" s="22" t="n">
        <x:v>0.25549938365114</x:v>
      </x:c>
      <x:c r="T980" s="20" t="n">
        <x:v>1.1578816236077334</x:v>
      </x:c>
      <x:c r="U980" s="18" t="n">
        <x:f aca="0"/>
        <x:v>1.6375</x:v>
      </x:c>
      <x:c r="V980" s="18" t="n">
        <x:f aca="0"/>
        <x:v>1.7048</x:v>
      </x:c>
      <x:c r="W980" s="76" t="n">
        <x:f>'2080回测'!$O$13*G980/$G$4+'2080回测'!$O$14*H980/$H$4+'2080回测'!$O$15*I980/$I$4+'2080回测'!$O$16*J980/$J$4+'2080回测'!$O$17*K980/$K$4</x:f>
        <x:v>1.3027697265809397</x:v>
      </x:c>
    </x:row>
    <x:row r="981" ht="13.800000190734863" hidden="0">
      <x:c r="A981" s="15" t="n">
        <x:v>45302</x:v>
      </x:c>
      <x:c r="B981" s="21" t="n">
        <x:v>37.507673419276</x:v>
      </x:c>
      <x:c r="C981" s="21" t="n">
        <x:v>10.61293984109</x:v>
      </x:c>
      <x:c r="D981" s="21" t="n">
        <x:v>3.7692307692308</x:v>
      </x:c>
      <x:c r="E981" s="21" t="n">
        <x:v>113.57421875</x:v>
      </x:c>
      <x:c r="F981" s="17" t="n">
        <x:v>1.41366015694899</x:v>
      </x:c>
      <x:c r="G981" s="18" t="n">
        <x:f aca="0"/>
        <x:v>1.6050022643</x:v>
      </x:c>
      <x:c r="H981" s="18" t="n">
        <x:f aca="0"/>
        <x:v>2.4348740741</x:v>
      </x:c>
      <x:c r="I981" s="18" t="n">
        <x:f aca="0"/>
        <x:v>2451.8</x:v>
      </x:c>
      <x:c r="J981" s="18" t="n">
        <x:f aca="0"/>
        <x:v>7.279723117</x:v>
      </x:c>
      <x:c r="K981" s="18" t="n">
        <x:f aca="0"/>
        <x:v>2.2555429122</x:v>
      </x:c>
      <x:c r="L981" s="22" t="n">
        <x:v>0.010789641943734</x:v>
      </x:c>
      <x:c r="M981" s="22" t="n">
        <x:v>0.019459647293893</x:v>
      </x:c>
      <x:c r="N981" s="22" t="n">
        <x:v>0.21483345315121</x:v>
      </x:c>
      <x:c r="O981" s="22" t="n">
        <x:v>0.35801814884976</x:v>
      </x:c>
      <x:c r="P981" s="25" t="n">
        <x:v>0.122793155998894</x:v>
      </x:c>
      <x:c r="Q981" s="25" t="n">
        <x:v>0.0592489380898564</x:v>
      </x:c>
      <x:c r="R981" s="22" t="n">
        <x:v>0.23895500176726</x:v>
      </x:c>
      <x:c r="S981" s="22" t="n">
        <x:v>0.23895500176726</x:v>
      </x:c>
      <x:c r="T981" s="20" t="n">
        <x:v>1.1728081632316945</x:v>
      </x:c>
      <x:c r="U981" s="18" t="n">
        <x:f aca="0"/>
        <x:v>1.6376</x:v>
      </x:c>
      <x:c r="V981" s="18" t="n">
        <x:f aca="0"/>
        <x:v>1.7051</x:v>
      </x:c>
      <x:c r="W981" s="76" t="n">
        <x:f>'2080回测'!$O$13*G981/$G$4+'2080回测'!$O$14*H981/$H$4+'2080回测'!$O$15*I981/$I$4+'2080回测'!$O$16*J981/$J$4+'2080回测'!$O$17*K981/$K$4</x:f>
        <x:v>1.2991615321234282</x:v>
      </x:c>
    </x:row>
    <x:row r="982" ht="13.800000190734863" hidden="0">
      <x:c r="A982" s="15" t="n">
        <x:v>45303</x:v>
      </x:c>
      <x:c r="B982" s="21" t="n">
        <x:v>36.402701043585</x:v>
      </x:c>
      <x:c r="C982" s="21" t="n">
        <x:v>8.9670828603859</x:v>
      </x:c>
      <x:c r="D982" s="21" t="n">
        <x:v>2</x:v>
      </x:c>
      <x:c r="E982" s="21" t="n">
        <x:v>109.599609375</x:v>
      </x:c>
      <x:c r="F982" s="17" t="n">
        <x:v>1.39242348319743</x:v>
      </x:c>
      <x:c r="G982" s="18" t="n">
        <x:f aca="0"/>
        <x:v>1.6109349459</x:v>
      </x:c>
      <x:c r="H982" s="18" t="n">
        <x:f aca="0"/>
        <x:v>2.4403555556</x:v>
      </x:c>
      <x:c r="I982" s="18" t="n">
        <x:f aca="0"/>
        <x:v>2467.14</x:v>
      </x:c>
      <x:c r="J982" s="18" t="n">
        <x:f aca="0"/>
        <x:v>7.2532754399</x:v>
      </x:c>
      <x:c r="K982" s="18" t="n">
        <x:f aca="0"/>
        <x:v>2.2636200579</x:v>
      </x:c>
      <x:c r="L982" s="22" t="n">
        <x:v>0.016863810741688</x:v>
      </x:c>
      <x:c r="M982" s="22" t="n">
        <x:v>0.024498305968204</x:v>
      </x:c>
      <x:c r="N982" s="22" t="n">
        <x:v>0.22441888329739</x:v>
      </x:c>
      <x:c r="O982" s="22" t="n">
        <x:v>0.37153494124106</x:v>
      </x:c>
      <x:c r="P982" s="25" t="n">
        <x:v>0.142948271438303</x:v>
      </x:c>
      <x:c r="Q982" s="25" t="n">
        <x:v>0.0754344057346907</x:v>
      </x:c>
      <x:c r="R982" s="22" t="n">
        <x:v>0.26338334371611</x:v>
      </x:c>
      <x:c r="S982" s="22" t="n">
        <x:v>0.26338334371611</x:v>
      </x:c>
      <x:c r="T982" s="20" t="n">
        <x:v>1.1665393285793477</x:v>
      </x:c>
      <x:c r="U982" s="18" t="n">
        <x:f aca="0"/>
        <x:v>1.6375</x:v>
      </x:c>
      <x:c r="V982" s="18" t="n">
        <x:f aca="0"/>
        <x:v>1.7084</x:v>
      </x:c>
      <x:c r="W982" s="76" t="n">
        <x:f>'2080回测'!$O$13*G982/$G$4+'2080回测'!$O$14*H982/$H$4+'2080回测'!$O$15*I982/$I$4+'2080回测'!$O$16*J982/$J$4+'2080回测'!$O$17*K982/$K$4</x:f>
        <x:v>1.3027043850346798</x:v>
      </x:c>
    </x:row>
    <x:row r="983" ht="13.800000190734863" hidden="0">
      <x:c r="A983" s="15" t="n">
        <x:v>45306</x:v>
      </x:c>
      <x:c r="B983" s="21" t="n">
        <x:v>35.85021485574</x:v>
      </x:c>
      <x:c r="C983" s="21" t="n">
        <x:v>9.477866061294</x:v>
      </x:c>
      <x:c r="D983" s="21" t="n">
        <x:v>3.0769230769231</x:v>
      </x:c>
      <x:c r="E983" s="21" t="n">
        <x:v>109.560546875</x:v>
      </x:c>
      <x:c r="F983" s="17" t="n">
        <x:v>1.39491387717239</x:v>
      </x:c>
      <x:c r="G983" s="18" t="n">
        <x:f aca="0"/>
        <x:v>1.621634961</x:v>
      </x:c>
      <x:c r="H983" s="18" t="n">
        <x:f aca="0"/>
        <x:v>2.4513185185</x:v>
      </x:c>
      <x:c r="I983" s="18" t="n">
        <x:f aca="0"/>
        <x:v>2470.21</x:v>
      </x:c>
      <x:c r="J983" s="18" t="n">
        <x:f aca="0"/>
        <x:v>7.2731111978</x:v>
      </x:c>
      <x:c r="K983" s="18" t="n">
        <x:f aca="0"/>
        <x:v>2.2646297011</x:v>
      </x:c>
      <x:c r="L983" s="22" t="n">
        <x:v>0.013986572890025</x:v>
      </x:c>
      <x:c r="M983" s="22" t="n">
        <x:v>0.022760837459821</x:v>
      </x:c>
      <x:c r="N983" s="22" t="n">
        <x:v>0.2222621615145</x:v>
      </x:c>
      <x:c r="O983" s="22" t="n">
        <x:v>0.36761973244134</x:v>
      </x:c>
      <x:c r="P983" s="25" t="n">
        <x:v>0.135051237903564</x:v>
      </x:c>
      <x:c r="Q983" s="25" t="n">
        <x:v>0.0688403263238313</x:v>
      </x:c>
      <x:c r="R983" s="22" t="n">
        <x:v>0.25089688005085</x:v>
      </x:c>
      <x:c r="S983" s="22" t="n">
        <x:v>0.25089688005085</x:v>
      </x:c>
      <x:c r="T983" s="20" t="n">
        <x:v>1.165063404267325</x:v>
      </x:c>
      <x:c r="U983" s="18" t="n">
        <x:f aca="0"/>
        <x:v>1.638</x:v>
      </x:c>
      <x:c r="V983" s="18" t="n">
        <x:f aca="0"/>
        <x:v>1.7229</x:v>
      </x:c>
      <x:c r="W983" s="76" t="n">
        <x:f>'2080回测'!$O$13*G983/$G$4+'2080回测'!$O$14*H983/$H$4+'2080回测'!$O$15*I983/$I$4+'2080回测'!$O$16*J983/$J$4+'2080回测'!$O$17*K983/$K$4</x:f>
        <x:v>1.3080825239450666</x:v>
      </x:c>
    </x:row>
    <x:row r="984" ht="13.800000190734863" hidden="0">
      <x:c r="A984" s="15" t="n">
        <x:v>45307</x:v>
      </x:c>
      <x:c r="B984" s="21" t="n">
        <x:v>35.543278084715</x:v>
      </x:c>
      <x:c r="C984" s="21" t="n">
        <x:v>8.8535754824064</x:v>
      </x:c>
      <x:c r="D984" s="21" t="n">
        <x:v>3.0769230769231</x:v>
      </x:c>
      <x:c r="E984" s="21" t="n">
        <x:v>108.701171875</x:v>
      </x:c>
      <x:c r="F984" s="17" t="n">
        <x:v>1.39043737129761</x:v>
      </x:c>
      <x:c r="G984" s="18" t="n">
        <x:f aca="0"/>
        <x:v>1.6295805168</x:v>
      </x:c>
      <x:c r="H984" s="18" t="n">
        <x:f aca="0"/>
        <x:v>2.4600888889</x:v>
      </x:c>
      <x:c r="I984" s="18" t="n">
        <x:f aca="0"/>
        <x:v>2447.96</x:v>
      </x:c>
      <x:c r="J984" s="18" t="n">
        <x:f aca="0"/>
        <x:v>7.279723117</x:v>
      </x:c>
      <x:c r="K984" s="18" t="n">
        <x:f aca="0"/>
        <x:v>2.2676586307</x:v>
      </x:c>
      <x:c r="L984" s="22" t="n">
        <x:v>0.014466112531969</x:v>
      </x:c>
      <x:c r="M984" s="22" t="n">
        <x:v>0.023021457736079</x:v>
      </x:c>
      <x:c r="N984" s="22" t="n">
        <x:v>0.22046489336209</x:v>
      </x:c>
      <x:c r="O984" s="22" t="n">
        <x:v>0.36500959319009</x:v>
      </x:c>
      <x:c r="P984" s="25" t="n">
        <x:v>0.131868851255236</x:v>
      </x:c>
      <x:c r="Q984" s="25" t="n">
        <x:v>0.0674016180887351</x:v>
      </x:c>
      <x:c r="R984" s="22" t="n">
        <x:v>0.2491373539872</x:v>
      </x:c>
      <x:c r="S984" s="22" t="n">
        <x:v>0.2491373539872</x:v>
      </x:c>
      <x:c r="T984" s="20" t="n">
        <x:v>1.163622141841307</x:v>
      </x:c>
      <x:c r="U984" s="18" t="n">
        <x:f aca="0"/>
        <x:v>1.6379</x:v>
      </x:c>
      <x:c r="V984" s="18" t="n">
        <x:f aca="0"/>
        <x:v>1.7206</x:v>
      </x:c>
      <x:c r="W984" s="76" t="n">
        <x:f>'2080回测'!$O$13*G984/$G$4+'2080回测'!$O$14*H984/$H$4+'2080回测'!$O$15*I984/$I$4+'2080回测'!$O$16*J984/$J$4+'2080回测'!$O$17*K984/$K$4</x:f>
        <x:v>1.3105749726230986</x:v>
      </x:c>
    </x:row>
    <x:row r="985" ht="13.800000190734863" hidden="0">
      <x:c r="A985" s="15" t="n">
        <x:v>45308</x:v>
      </x:c>
      <x:c r="B985" s="21" t="n">
        <x:v>31.860036832413</x:v>
      </x:c>
      <x:c r="C985" s="21" t="n">
        <x:v>6.583427922815</x:v>
      </x:c>
      <x:c r="D985" s="21" t="n">
        <x:v>1.5384615384615</x:v>
      </x:c>
      <x:c r="E985" s="21" t="n">
        <x:v>104.16015625</x:v>
      </x:c>
      <x:c r="F985" s="17" t="n">
        <x:v>1.36035520635922</x:v>
      </x:c>
      <x:c r="G985" s="18" t="n">
        <x:f aca="0"/>
        <x:v>1.6097695977</x:v>
      </x:c>
      <x:c r="H985" s="18" t="n">
        <x:f aca="0"/>
        <x:v>2.4272</x:v>
      </x:c>
      <x:c r="I985" s="18" t="n">
        <x:f aca="0"/>
        <x:v>2368.39</x:v>
      </x:c>
      <x:c r="J985" s="18" t="n">
        <x:f aca="0"/>
        <x:v>7.1871562472</x:v>
      </x:c>
      <x:c r="K985" s="18" t="n">
        <x:f aca="0"/>
        <x:v>2.239388621</x:v>
      </x:c>
      <x:c r="L985" s="22" t="n">
        <x:v>0.019581202046036</x:v>
      </x:c>
      <x:c r="M985" s="22" t="n">
        <x:v>0.028146989835809</x:v>
      </x:c>
      <x:c r="N985" s="22" t="n">
        <x:v>0.22190270788402</x:v>
      </x:c>
      <x:c r="O985" s="22" t="n">
        <x:v>0.36622144357328</x:v>
      </x:c>
      <x:c r="P985" s="25" t="n">
        <x:v>0.126682739680184</x:v>
      </x:c>
      <x:c r="Q985" s="25" t="n">
        <x:v>0.0616467851483487</x:v>
      </x:c>
      <x:c r="R985" s="22" t="n">
        <x:v>0.24239763328139</x:v>
      </x:c>
      <x:c r="S985" s="22" t="n">
        <x:v>0.24239763328139</x:v>
      </x:c>
      <x:c r="T985" s="20" t="n">
        <x:v>1.1367242071890642</x:v>
      </x:c>
      <x:c r="U985" s="18" t="n">
        <x:f aca="0"/>
        <x:v>1.6386</x:v>
      </x:c>
      <x:c r="V985" s="18" t="n">
        <x:f aca="0"/>
        <x:v>1.7023</x:v>
      </x:c>
      <x:c r="W985" s="76" t="n">
        <x:f>'2080回测'!$O$13*G985/$G$4+'2080回测'!$O$14*H985/$H$4+'2080回测'!$O$15*I985/$I$4+'2080回测'!$O$16*J985/$J$4+'2080回测'!$O$17*K985/$K$4</x:f>
        <x:v>1.2907896489907467</x:v>
      </x:c>
    </x:row>
    <x:row r="986" ht="13.800000190734863" hidden="0">
      <x:c r="A986" s="15" t="n">
        <x:v>45309</x:v>
      </x:c>
      <x:c r="B986" s="21" t="n">
        <x:v>32.719459791283</x:v>
      </x:c>
      <x:c r="C986" s="21" t="n">
        <x:v>8.5698070374574</x:v>
      </x:c>
      <x:c r="D986" s="21" t="n">
        <x:v>4.7692307692308</x:v>
      </x:c>
      <x:c r="E986" s="21" t="n">
        <x:v>112.470703125</x:v>
      </x:c>
      <x:c r="F986" s="17" t="n">
        <x:v>1.39632300180743</x:v>
      </x:c>
      <x:c r="G986" s="18" t="n">
        <x:f aca="0"/>
        <x:v>1.5994933456</x:v>
      </x:c>
      <x:c r="H986" s="18" t="n">
        <x:f aca="0"/>
        <x:v>2.4118518519</x:v>
      </x:c>
      <x:c r="I986" s="18" t="n">
        <x:f aca="0"/>
        <x:v>2381.48</x:v>
      </x:c>
      <x:c r="J986" s="18" t="n">
        <x:f aca="0"/>
        <x:v>7.1871562472</x:v>
      </x:c>
      <x:c r="K986" s="18" t="n">
        <x:f aca="0"/>
        <x:v>2.234340405</x:v>
      </x:c>
      <x:c r="L986" s="22" t="n">
        <x:v>-0.00055946291560114</x:v>
      </x:c>
      <x:c r="M986" s="22" t="n">
        <x:v>0.0079054817131439</x:v>
      </x:c>
      <x:c r="N986" s="22" t="n">
        <x:v>0.19362568895279</x:v>
      </x:c>
      <x:c r="O986" s="22" t="n">
        <x:v>0.33657771953944</x:v>
      </x:c>
      <x:c r="P986" s="25" t="n">
        <x:v>0.0994556539111571</x:v>
      </x:c>
      <x:c r="Q986" s="25" t="n">
        <x:v>0.0361097139753841</x:v>
      </x:c>
      <x:c r="R986" s="22" t="n">
        <x:v>0.2103394311681</x:v>
      </x:c>
      <x:c r="S986" s="22" t="n">
        <x:v>0.2103394311681</x:v>
      </x:c>
      <x:c r="T986" s="20" t="n">
        <x:v>1.1330834234380613</x:v>
      </x:c>
      <x:c r="U986" s="18" t="n">
        <x:f aca="0"/>
        <x:v>1.6394</x:v>
      </x:c>
      <x:c r="V986" s="18" t="n">
        <x:f aca="0"/>
        <x:v>1.6976</x:v>
      </x:c>
      <x:c r="W986" s="76" t="n">
        <x:f>'2080回测'!$O$13*G986/$G$4+'2080回测'!$O$14*H986/$H$4+'2080回测'!$O$15*I986/$I$4+'2080回测'!$O$16*J986/$J$4+'2080回测'!$O$17*K986/$K$4</x:f>
        <x:v>1.2859990757800535</x:v>
      </x:c>
    </x:row>
    <x:row r="987" ht="13.800000190734863" hidden="0">
      <x:c r="A987" s="15" t="n">
        <x:v>45310</x:v>
      </x:c>
      <x:c r="B987" s="21" t="n">
        <x:v>31.737262124002</x:v>
      </x:c>
      <x:c r="C987" s="21" t="n">
        <x:v>7.88876276958</x:v>
      </x:c>
      <x:c r="D987" s="21" t="n">
        <x:v>6.4615384615384</x:v>
      </x:c>
      <x:c r="E987" s="21" t="n">
        <x:v>111.8359375</x:v>
      </x:c>
      <x:c r="F987" s="17" t="n">
        <x:v>1.3948087521378</x:v>
      </x:c>
      <x:c r="G987" s="18" t="n">
        <x:f aca="0"/>
        <x:v>1.5905943232</x:v>
      </x:c>
      <x:c r="H987" s="18" t="n">
        <x:f aca="0"/>
        <x:v>2.3986962963</x:v>
      </x:c>
      <x:c r="I987" s="18" t="n">
        <x:f aca="0"/>
        <x:v>2353.79</x:v>
      </x:c>
      <x:c r="J987" s="18" t="n">
        <x:f aca="0"/>
        <x:v>7.1474847316</x:v>
      </x:c>
      <x:c r="K987" s="18" t="n">
        <x:f aca="0"/>
        <x:v>2.2202054002</x:v>
      </x:c>
      <x:c r="L987" s="22" t="n">
        <x:v>0.0074328644501278</x:v>
      </x:c>
      <x:c r="M987" s="22" t="n">
        <x:v>0.015029102597516</x:v>
      </x:c>
      <x:c r="N987" s="22" t="n">
        <x:v>0.19110951353942</x:v>
      </x:c>
      <x:c r="O987" s="22" t="n">
        <x:v>0.33340826475639</x:v>
      </x:c>
      <x:c r="P987" s="25" t="n">
        <x:v>0.0889655645888916</x:v>
      </x:c>
      <x:c r="Q987" s="25" t="n">
        <x:v>0.0263984333884861</x:v>
      </x:c>
      <x:c r="R987" s="22" t="n">
        <x:v>0.20116182209183</x:v>
      </x:c>
      <x:c r="S987" s="22" t="n">
        <x:v>0.20116182209183</x:v>
      </x:c>
      <x:c r="T987" s="20" t="n">
        <x:v>1.122412310120598</x:v>
      </x:c>
      <x:c r="U987" s="18" t="n">
        <x:f aca="0"/>
        <x:v>1.6402</x:v>
      </x:c>
      <x:c r="V987" s="18" t="n">
        <x:f aca="0"/>
        <x:v>1.7092</x:v>
      </x:c>
      <x:c r="W987" s="76" t="n">
        <x:f>'2080回测'!$O$13*G987/$G$4+'2080回测'!$O$14*H987/$H$4+'2080回测'!$O$15*I987/$I$4+'2080回测'!$O$16*J987/$J$4+'2080回测'!$O$17*K987/$K$4</x:f>
        <x:v>1.2778318360759036</x:v>
      </x:c>
    </x:row>
    <x:row r="988" ht="13.800000190734863" hidden="0">
      <x:c r="A988" s="15" t="n">
        <x:v>45313</x:v>
      </x:c>
      <x:c r="B988" s="21" t="n">
        <x:v>27.747084100675</x:v>
      </x:c>
      <x:c r="C988" s="21" t="n">
        <x:v>4.8240635641317</x:v>
      </x:c>
      <x:c r="D988" s="21" t="n">
        <x:v>2.9230769230769</x:v>
      </x:c>
      <x:c r="E988" s="21" t="n">
        <x:v>107.24609375</x:v>
      </x:c>
      <x:c r="F988" s="17" t="n">
        <x:v>1.35685079584471</x:v>
      </x:c>
      <x:c r="G988" s="18" t="n">
        <x:f aca="0"/>
        <x:v>1.5482180258</x:v>
      </x:c>
      <x:c r="H988" s="18" t="n">
        <x:f aca="0"/>
        <x:v>2.3241481481</x:v>
      </x:c>
      <x:c r="I988" s="18" t="n">
        <x:f aca="0"/>
        <x:v>2290.41</x:v>
      </x:c>
      <x:c r="J988" s="18" t="n">
        <x:f aca="0"/>
        <x:v>6.9491271535</x:v>
      </x:c>
      <x:c r="K988" s="18" t="n">
        <x:f aca="0"/>
        <x:v>2.1596268081</x:v>
      </x:c>
      <x:c r="L988" s="22" t="n">
        <x:v>0.0050351662404092</x:v>
      </x:c>
      <x:c r="M988" s="22" t="n">
        <x:v>0.012770393536617</x:v>
      </x:c>
      <x:c r="N988" s="22" t="n">
        <x:v>0.18200335490055</x:v>
      </x:c>
      <x:c r="O988" s="22" t="n">
        <x:v>0.32119654199072</x:v>
      </x:c>
      <x:c r="P988" s="25" t="n">
        <x:v>0.0758824194790999</x:v>
      </x:c>
      <x:c r="Q988" s="25" t="n">
        <x:v>0.0153683369194078</x:v>
      </x:c>
      <x:c r="R988" s="22" t="n">
        <x:v>0.18352113394899</x:v>
      </x:c>
      <x:c r="S988" s="22" t="n">
        <x:v>0.18352113394899</x:v>
      </x:c>
      <x:c r="T988" s="20" t="n">
        <x:v>1.0674120144045234</x:v>
      </x:c>
      <x:c r="U988" s="18" t="n">
        <x:f aca="0"/>
        <x:v>1.6416</x:v>
      </x:c>
      <x:c r="V988" s="18" t="n">
        <x:f aca="0"/>
        <x:v>1.7055</x:v>
      </x:c>
      <x:c r="W988" s="76" t="n">
        <x:f>'2080回测'!$O$13*G988/$G$4+'2080回测'!$O$14*H988/$H$4+'2080回测'!$O$15*I988/$I$4+'2080回测'!$O$16*J988/$J$4+'2080回测'!$O$17*K988/$K$4</x:f>
        <x:v>1.2417815419023996</x:v>
      </x:c>
    </x:row>
    <x:row r="989" ht="13.800000190734863" hidden="0">
      <x:c r="A989" s="15" t="n">
        <x:v>45314</x:v>
      </x:c>
      <x:c r="B989" s="21" t="n">
        <x:v>28.667894413751</x:v>
      </x:c>
      <x:c r="C989" s="21" t="n">
        <x:v>6.4131668558456</x:v>
      </x:c>
      <x:c r="D989" s="21" t="n">
        <x:v>6.3076923076923</x:v>
      </x:c>
      <x:c r="E989" s="21" t="n">
        <x:v>110.517578125</x:v>
      </x:c>
      <x:c r="F989" s="17" t="n">
        <x:v>1.37976582925572</x:v>
      </x:c>
      <x:c r="G989" s="18" t="n">
        <x:f aca="0"/>
        <x:v>1.5619903224</x:v>
      </x:c>
      <x:c r="H989" s="18" t="n">
        <x:f aca="0"/>
        <x:v>2.3504592593</x:v>
      </x:c>
      <x:c r="I989" s="18" t="n">
        <x:f aca="0"/>
        <x:v>2333.83</x:v>
      </x:c>
      <x:c r="J989" s="18" t="n">
        <x:f aca="0"/>
        <x:v>6.9954105884</x:v>
      </x:c>
      <x:c r="K989" s="18" t="n">
        <x:f aca="0"/>
        <x:v>2.1727521697</x:v>
      </x:c>
      <x:c r="L989" s="22" t="n">
        <x:v>-0.019501278772379</x:v>
      </x:c>
      <x:c r="M989" s="22" t="n">
        <x:v>-0.011380418729911</x:v>
      </x:c>
      <x:c r="N989" s="22" t="n">
        <x:v>0.1254493170381</x:v>
      </x:c>
      <x:c r="O989" s="22" t="n">
        <x:v>0.25836676217024</x:v>
      </x:c>
      <x:c r="P989" s="25" t="n">
        <x:v>0.00728430728181273</x:v>
      </x:c>
      <x:c r="Q989" s="25" t="n">
        <x:v>-0.0415805307198355</x:v>
      </x:c>
      <x:c r="R989" s="22" t="n">
        <x:v>0.11032897848408</x:v>
      </x:c>
      <x:c r="S989" s="22" t="n">
        <x:v>0.11032897848408</x:v>
      </x:c>
      <x:c r="T989" s="20" t="n">
        <x:v>1.0756851962832659</x:v>
      </x:c>
      <x:c r="U989" s="18" t="n">
        <x:f aca="0"/>
        <x:v>1.6418</x:v>
      </x:c>
      <x:c r="V989" s="18" t="n">
        <x:f aca="0"/>
        <x:v>1.7056</x:v>
      </x:c>
      <x:c r="W989" s="76" t="n">
        <x:f>'2080回测'!$O$13*G989/$G$4+'2080回测'!$O$14*H989/$H$4+'2080回测'!$O$15*I989/$I$4+'2080回测'!$O$16*J989/$J$4+'2080回测'!$O$17*K989/$K$4</x:f>
        <x:v>1.254482248032871</x:v>
      </x:c>
    </x:row>
    <x:row r="990" ht="13.800000190734863" hidden="0">
      <x:c r="A990" s="15" t="n">
        <x:v>45315</x:v>
      </x:c>
      <x:c r="B990" s="21" t="n">
        <x:v>29.220380601596</x:v>
      </x:c>
      <x:c r="C990" s="21" t="n">
        <x:v>6.3564131668559</x:v>
      </x:c>
      <x:c r="D990" s="21" t="n">
        <x:v>5.6153846153846</x:v>
      </x:c>
      <x:c r="E990" s="21" t="n">
        <x:v>110.4296875</x:v>
      </x:c>
      <x:c r="F990" s="17" t="n">
        <x:v>1.37905466470959</x:v>
      </x:c>
      <x:c r="G990" s="18" t="n">
        <x:f aca="0"/>
        <x:v>1.5970567085</x:v>
      </x:c>
      <x:c r="H990" s="18" t="n">
        <x:f aca="0"/>
        <x:v>2.3986962963</x:v>
      </x:c>
      <x:c r="I990" s="18" t="n">
        <x:f aca="0"/>
        <x:v>2430.62</x:v>
      </x:c>
      <x:c r="J990" s="18" t="n">
        <x:f aca="0"/>
        <x:v>7.0747536196</x:v>
      </x:c>
      <x:c r="K990" s="18" t="n">
        <x:f aca="0"/>
        <x:v>2.1878968177</x:v>
      </x:c>
      <x:c r="L990" s="22" t="n">
        <x:v>-0.014226342710997</x:v>
      </x:c>
      <x:c r="M990" s="22" t="n">
        <x:v>-0.007905481713144</x:v>
      </x:c>
      <x:c r="N990" s="22" t="n">
        <x:v>0.14258327342439</x:v>
      </x:c>
      <x:c r="O990" s="22" t="n">
        <x:v>0.27440047449319</x:v>
      </x:c>
      <x:c r="P990" s="25" t="n">
        <x:v>0.0156528055051932</x:v>
      </x:c>
      <x:c r="Q990" s="25" t="n">
        <x:v>-0.0312697883683045</x:v>
      </x:c>
      <x:c r="R990" s="22" t="n">
        <x:v>0.1131233148179</x:v>
      </x:c>
      <x:c r="S990" s="22" t="n">
        <x:v>0.1131233148179</x:v>
      </x:c>
      <x:c r="T990" s="20" t="n">
        <x:v>1.0909240678594856</x:v>
      </x:c>
      <x:c r="U990" s="18" t="n">
        <x:f aca="0"/>
        <x:v>1.6421</x:v>
      </x:c>
      <x:c r="V990" s="18" t="n">
        <x:f aca="0"/>
        <x:v>1.704</x:v>
      </x:c>
      <x:c r="W990" s="76" t="n">
        <x:f>'2080回测'!$O$13*G990/$G$4+'2080回测'!$O$14*H990/$H$4+'2080回测'!$O$15*I990/$I$4+'2080回测'!$O$16*J990/$J$4+'2080回测'!$O$17*K990/$K$4</x:f>
        <x:v>1.280850995021678</x:v>
      </x:c>
    </x:row>
    <x:row r="991" ht="13.800000190734863" hidden="0">
      <x:c r="A991" s="15" t="n">
        <x:v>45316</x:v>
      </x:c>
      <x:c r="B991" s="21" t="n">
        <x:v>31.491712707182</x:v>
      </x:c>
      <x:c r="C991" s="21" t="n">
        <x:v>8.7968217934166</x:v>
      </x:c>
      <x:c r="D991" s="21" t="n">
        <x:v>8.0769230769231</x:v>
      </x:c>
      <x:c r="E991" s="21" t="n">
        <x:v>114.31640625</x:v>
      </x:c>
      <x:c r="F991" s="17" t="n">
        <x:v>1.4067046595688</x:v>
      </x:c>
      <x:c r="G991" s="18" t="n">
        <x:f aca="0"/>
        <x:v>1.6416577615</x:v>
      </x:c>
      <x:c r="H991" s="18" t="n">
        <x:f aca="0"/>
        <x:v>2.4644740741</x:v>
      </x:c>
      <x:c r="I991" s="18" t="n">
        <x:f aca="0"/>
        <x:v>2520.23</x:v>
      </x:c>
      <x:c r="J991" s="18" t="n">
        <x:f aca="0"/>
        <x:v>7.2069920051</x:v>
      </x:c>
      <x:c r="K991" s="18" t="n">
        <x:f aca="0"/>
        <x:v>2.2262632594</x:v>
      </x:c>
      <x:c r="L991" s="22" t="n">
        <x:v>0.0018382352941176</x:v>
      </x:c>
      <x:c r="M991" s="22" t="n">
        <x:v>0.0053861523759882</x:v>
      </x:c>
      <x:c r="N991" s="22" t="n">
        <x:v>0.15863886891924</x:v>
      </x:c>
      <x:c r="O991" s="22" t="n">
        <x:v>0.29136637947201</x:v>
      </x:c>
      <x:c r="P991" s="25" t="n">
        <x:v>0.0277930212377027</x:v>
      </x:c>
      <x:c r="Q991" s="25" t="n">
        <x:v>-0.0158036748410142</x:v>
      </x:c>
      <x:c r="R991" s="22" t="n">
        <x:v>0.12908678020892</x:v>
      </x:c>
      <x:c r="S991" s="22" t="n">
        <x:v>0.12908678020892</x:v>
      </x:c>
      <x:c r="T991" s="20" t="n">
        <x:v>1.126181941087479</x:v>
      </x:c>
      <x:c r="U991" s="18" t="n">
        <x:f aca="0"/>
        <x:v>1.6431</x:v>
      </x:c>
      <x:c r="V991" s="18" t="n">
        <x:f aca="0"/>
        <x:v>1.6962</x:v>
      </x:c>
      <x:c r="W991" s="76" t="n">
        <x:f>'2080回测'!$O$13*G991/$G$4+'2080回测'!$O$14*H991/$H$4+'2080回测'!$O$15*I991/$I$4+'2080回测'!$O$16*J991/$J$4+'2080回测'!$O$17*K991/$K$4</x:f>
        <x:v>1.3149039395710598</x:v>
      </x:c>
    </x:row>
    <x:row r="992" ht="13.800000190734863" hidden="0">
      <x:c r="A992" s="15" t="n">
        <x:v>45317</x:v>
      </x:c>
      <x:c r="B992" s="21" t="n">
        <x:v>28.483732351136</x:v>
      </x:c>
      <x:c r="C992" s="21" t="n">
        <x:v>6.2429057888763</x:v>
      </x:c>
      <x:c r="D992" s="21" t="n">
        <x:v>4.9230769230769</x:v>
      </x:c>
      <x:c r="E992" s="21" t="n">
        <x:v>106.826171875</x:v>
      </x:c>
      <x:c r="F992" s="17" t="n">
        <x:v>1.36618971734522</x:v>
      </x:c>
      <x:c r="G992" s="18" t="n">
        <x:f aca="0"/>
        <x:v>1.6626340288</x:v>
      </x:c>
      <x:c r="H992" s="18" t="n">
        <x:f aca="0"/>
        <x:v>2.4940740741</x:v>
      </x:c>
      <x:c r="I992" s="18" t="n">
        <x:f aca="0"/>
        <x:v>2507.86</x:v>
      </x:c>
      <x:c r="J992" s="18" t="n">
        <x:f aca="0"/>
        <x:v>7.1474847316</x:v>
      </x:c>
      <x:c r="K992" s="18" t="n">
        <x:f aca="0"/>
        <x:v>2.2262632594</x:v>
      </x:c>
      <x:c r="L992" s="22" t="n">
        <x:v>0.028772378516624</x:v>
      </x:c>
      <x:c r="M992" s="22" t="n">
        <x:v>0.026670141603683</x:v>
      </x:c>
      <x:c r="N992" s="22" t="n">
        <x:v>0.19194823867721</x:v>
      </x:c>
      <x:c r="O992" s="22" t="n">
        <x:v>0.32912017890976</x:v>
      </x:c>
      <x:c r="P992" s="25" t="n">
        <x:v>0.0665709918784372</x:v>
      </x:c>
      <x:c r="Q992" s="25" t="n">
        <x:v>0.024120478682917</x:v>
      </x:c>
      <x:c r="R992" s="22" t="n">
        <x:v>0.1711265602156</x:v>
      </x:c>
      <x:c r="S992" s="22" t="n">
        <x:v>0.1711265602156</x:v>
      </x:c>
      <x:c r="T992" s="20" t="n">
        <x:v>1.1215238412621749</x:v>
      </x:c>
      <x:c r="U992" s="18" t="n">
        <x:f aca="0"/>
        <x:v>1.6433</x:v>
      </x:c>
      <x:c r="V992" s="18" t="n">
        <x:f aca="0"/>
        <x:v>1.7079</x:v>
      </x:c>
      <x:c r="W992" s="76" t="n">
        <x:f>'2080回测'!$O$13*G992/$G$4+'2080回测'!$O$14*H992/$H$4+'2080回测'!$O$15*I992/$I$4+'2080回测'!$O$16*J992/$J$4+'2080回测'!$O$17*K992/$K$4</x:f>
        <x:v>1.3233994028221976</x:v>
      </x:c>
    </x:row>
    <x:row r="993" ht="13.800000190734863" hidden="0">
      <x:c r="A993" s="15" t="n">
        <x:v>45320</x:v>
      </x:c>
      <x:c r="B993" s="21" t="n">
        <x:v>25.168815224064</x:v>
      </x:c>
      <x:c r="C993" s="21" t="n">
        <x:v>2.3836549375709</x:v>
      </x:c>
      <x:c r="D993" s="21" t="n">
        <x:v>-0.23076923076924</x:v>
      </x:c>
      <x:c r="E993" s="21" t="n">
        <x:v>95.76171875</x:v>
      </x:c>
      <x:c r="F993" s="17" t="n">
        <x:v>1.30770854920216</x:v>
      </x:c>
      <x:c r="G993" s="18" t="n">
        <x:f aca="0"/>
        <x:v>1.6660241326</x:v>
      </x:c>
      <x:c r="H993" s="18" t="n">
        <x:f aca="0"/>
        <x:v>2.5006518519</x:v>
      </x:c>
      <x:c r="I993" s="18" t="n">
        <x:f aca="0"/>
        <x:v>2532.34</x:v>
      </x:c>
      <x:c r="J993" s="18" t="n">
        <x:f aca="0"/>
        <x:v>7.0945893774</x:v>
      </x:c>
      <x:c r="K993" s="18" t="n">
        <x:f aca="0"/>
        <x:v>2.2262632594</x:v>
      </x:c>
      <x:c r="L993" s="22" t="n">
        <x:v>0.026134910485933</x:v>
      </x:c>
      <x:c r="M993" s="22" t="n">
        <x:v>0.025888280774911</x:v>
      </x:c>
      <x:c r="N993" s="22" t="n">
        <x:v>0.18320153366882</x:v>
      </x:c>
      <x:c r="O993" s="22" t="n">
        <x:v>0.32250161161635</x:v>
      </x:c>
      <x:c r="P993" s="25" t="n">
        <x:v>0.0616206126477052</x:v>
      </x:c>
      <x:c r="Q993" s="25" t="n">
        <x:v>0.0192048922129988</x:v>
      </x:c>
      <x:c r="R993" s="22" t="n">
        <x:v>0.16681944434534</x:v>
      </x:c>
      <x:c r="S993" s="22" t="n">
        <x:v>0.16681944434534</x:v>
      </x:c>
      <x:c r="T993" s="20" t="n">
        <x:v>1.0976425838902537</x:v>
      </x:c>
      <x:c r="U993" s="18" t="n">
        <x:f aca="0"/>
        <x:v>1.6445</x:v>
      </x:c>
      <x:c r="V993" s="18" t="n">
        <x:f aca="0"/>
        <x:v>1.7079</x:v>
      </x:c>
      <x:c r="W993" s="76" t="n">
        <x:f>'2080回测'!$O$13*G993/$G$4+'2080回测'!$O$14*H993/$H$4+'2080回测'!$O$15*I993/$I$4+'2080回测'!$O$16*J993/$J$4+'2080回测'!$O$17*K993/$K$4</x:f>
        <x:v>1.3259012063333784</x:v>
      </x:c>
    </x:row>
    <x:row r="994" ht="13.800000190734863" hidden="0">
      <x:c r="A994" s="15" t="n">
        <x:v>45321</x:v>
      </x:c>
      <x:c r="B994" s="21" t="n">
        <x:v>22.283609576427</x:v>
      </x:c>
      <x:c r="C994" s="21" t="n">
        <x:v>0.056753688989778</x:v>
      </x:c>
      <x:c r="D994" s="21" t="n">
        <x:v>-2.6923076923077</x:v>
      </x:c>
      <x:c r="E994" s="21" t="n">
        <x:v>92.041015625</x:v>
      </x:c>
      <x:c r="F994" s="17" t="n">
        <x:v>1.27922267799527</x:v>
      </x:c>
      <x:c r="G994" s="18" t="n">
        <x:f aca="0"/>
        <x:v>1.6471666802</x:v>
      </x:c>
      <x:c r="H994" s="18" t="n">
        <x:f aca="0"/>
        <x:v>2.4699555556</x:v>
      </x:c>
      <x:c r="I994" s="18" t="n">
        <x:f aca="0"/>
        <x:v>2476.37</x:v>
      </x:c>
      <x:c r="J994" s="18" t="n">
        <x:f aca="0"/>
        <x:v>6.9755748306</x:v>
      </x:c>
      <x:c r="K994" s="18" t="n">
        <x:f aca="0"/>
        <x:v>2.1909257473</x:v>
      </x:c>
      <x:c r="L994" s="22" t="n">
        <x:v>0.015984654731458</x:v>
      </x:c>
      <x:c r="M994" s="22" t="n">
        <x:v>0.016940317956737</x:v>
      </x:c>
      <x:c r="N994" s="22" t="n">
        <x:v>0.16582794152888</x:v>
      </x:c>
      <x:c r="O994" s="22" t="n">
        <x:v>0.2997561126804</x:v>
      </x:c>
      <x:c r="P994" s="25" t="n">
        <x:v>0.0319183372633127</x:v>
      </x:c>
      <x:c r="Q994" s="25" t="n">
        <x:v>-0.00153648484297764</x:v>
      </x:c>
      <x:c r="R994" s="22" t="n">
        <x:v>0.12612489590211</x:v>
      </x:c>
      <x:c r="S994" s="22" t="n">
        <x:v>0.12612489590211</x:v>
      </x:c>
      <x:c r="T994" s="20" t="n">
        <x:v>1.069599570828899</x:v>
      </x:c>
      <x:c r="U994" s="18" t="n">
        <x:f aca="0"/>
        <x:v>1.6474</x:v>
      </x:c>
      <x:c r="V994" s="18" t="n">
        <x:f aca="0"/>
        <x:v>1.7112</x:v>
      </x:c>
      <x:c r="W994" s="76" t="n">
        <x:f>'2080回测'!$O$13*G994/$G$4+'2080回测'!$O$14*H994/$H$4+'2080回测'!$O$15*I994/$I$4+'2080回测'!$O$16*J994/$J$4+'2080回测'!$O$17*K994/$K$4</x:f>
        <x:v>1.3072272700495313</x:v>
      </x:c>
    </x:row>
    <x:row r="995" ht="13.800000190734863" hidden="0">
      <x:c r="A995" s="15" t="n">
        <x:v>45322</x:v>
      </x:c>
      <x:c r="B995" s="21" t="n">
        <x:v>20.319214241866</x:v>
      </x:c>
      <x:c r="C995" s="21" t="n">
        <x:v>-1.4755959137344</x:v>
      </x:c>
      <x:c r="D995" s="21" t="n">
        <x:v>-4.8461538461538</x:v>
      </x:c>
      <x:c r="E995" s="21" t="n">
        <x:v>87.978515625</x:v>
      </x:c>
      <x:c r="F995" s="17" t="n">
        <x:v>1.25493995026744</x:v>
      </x:c>
      <x:c r="G995" s="18" t="n">
        <x:f aca="0"/>
        <x:v>1.6457894505</x:v>
      </x:c>
      <x:c r="H995" s="18" t="n">
        <x:f aca="0"/>
        <x:v>2.4611851852</x:v>
      </x:c>
      <x:c r="I995" s="18" t="n">
        <x:f aca="0"/>
        <x:v>2467.96</x:v>
      </x:c>
      <x:c r="J995" s="18" t="n">
        <x:f aca="0"/>
        <x:v>6.863172203</x:v>
      </x:c>
      <x:c r="K995" s="18" t="n">
        <x:f aca="0"/>
        <x:v>2.1626557377</x:v>
      </x:c>
      <x:c r="L995" s="22" t="n">
        <x:v>-0.0027973145780052</x:v>
      </x:c>
      <x:c r="M995" s="22" t="n">
        <x:v>-0.0024324559117365</x:v>
      </x:c>
      <x:c r="N995" s="22" t="n">
        <x:v>0.13886891924275</x:v>
      </x:c>
      <x:c r="O995" s="22" t="n">
        <x:v>0.26871409977849</x:v>
      </x:c>
      <x:c r="P995" s="25" t="n">
        <x:v>0.00139099867379855</x:v>
      </x:c>
      <x:c r="Q995" s="25" t="n">
        <x:v>-0.0274332330747136</x:v>
      </x:c>
      <x:c r="R995" s="22" t="n">
        <x:v>0.090242776250304</x:v>
      </x:c>
      <x:c r="S995" s="22" t="n">
        <x:v>0.090242776250304</x:v>
      </x:c>
      <x:c r="T995" s="20" t="n">
        <x:v>1.033686972217073</x:v>
      </x:c>
      <x:c r="U995" s="18" t="n">
        <x:f aca="0"/>
        <x:v>1.6491</x:v>
      </x:c>
      <x:c r="V995" s="18" t="n">
        <x:f aca="0"/>
        <x:v>1.7109</x:v>
      </x:c>
      <x:c r="W995" s="76" t="n">
        <x:f>'2080回测'!$O$13*G995/$G$4+'2080回测'!$O$14*H995/$H$4+'2080回测'!$O$15*I995/$I$4+'2080回测'!$O$16*J995/$J$4+'2080回测'!$O$17*K995/$K$4</x:f>
        <x:v>1.3006088772574977</x:v>
      </x:c>
    </x:row>
    <x:row r="996" ht="13.800000190734863" hidden="0">
      <x:c r="A996" s="15" t="n">
        <x:v>45323</x:v>
      </x:c>
      <x:c r="B996" s="21" t="n">
        <x:v>20.933087783917</x:v>
      </x:c>
      <x:c r="C996" s="21" t="n">
        <x:v>0.28376844494892</x:v>
      </x:c>
      <x:c r="D996" s="21" t="n">
        <x:v>-1.2307692307692</x:v>
      </x:c>
      <x:c r="E996" s="21" t="n">
        <x:v>95.732421875</x:v>
      </x:c>
      <x:c r="F996" s="17" t="n">
        <x:v>1.28929627218274</x:v>
      </x:c>
      <x:c r="G996" s="18" t="n">
        <x:f aca="0"/>
        <x:v>1.6285211093</x:v>
      </x:c>
      <x:c r="H996" s="18" t="n">
        <x:f aca="0"/>
        <x:v>2.438162963</x:v>
      </x:c>
      <x:c r="I996" s="18" t="n">
        <x:f aca="0"/>
        <x:v>2453.76</x:v>
      </x:c>
      <x:c r="J996" s="18" t="n">
        <x:f aca="0"/>
        <x:v>6.8499483644</x:v>
      </x:c>
      <x:c r="K996" s="18" t="n">
        <x:f aca="0"/>
        <x:v>2.1545785921</x:v>
      </x:c>
      <x:c r="L996" s="22" t="n">
        <x:v>-0.019661125319693</x:v>
      </x:c>
      <x:c r="M996" s="22" t="n">
        <x:v>-0.017722178785509</x:v>
      </x:c>
      <x:c r="N996" s="22" t="n">
        <x:v>0.11718188353702</x:v>
      </x:c>
      <x:c r="O996" s="22" t="n">
        <x:v>0.23357043959199</x:v>
      </x:c>
      <x:c r="P996" s="25" t="n">
        <x:v>-0.0463448010511177</x:v>
      </x:c>
      <x:c r="Q996" s="25" t="n">
        <x:v>-0.0634009389521273</x:v>
      </x:c>
      <x:c r="R996" s="22" t="n">
        <x:v>0.03293624935801</x:v>
      </x:c>
      <x:c r="S996" s="22" t="n">
        <x:v>0.03293624935801</x:v>
      </x:c>
      <x:c r="T996" s="20" t="n">
        <x:v>1.0268965908933454</x:v>
      </x:c>
      <x:c r="U996" s="18" t="n">
        <x:f aca="0"/>
        <x:v>1.6493</x:v>
      </x:c>
      <x:c r="V996" s="18" t="n">
        <x:f aca="0"/>
        <x:v>1.7111</x:v>
      </x:c>
      <x:c r="W996" s="76" t="n">
        <x:f>'2080回测'!$O$13*G996/$G$4+'2080回测'!$O$14*H996/$H$4+'2080回测'!$O$15*I996/$I$4+'2080回测'!$O$16*J996/$J$4+'2080回测'!$O$17*K996/$K$4</x:f>
        <x:v>1.2904029903670944</x:v>
      </x:c>
    </x:row>
    <x:row r="997" ht="13.800000190734863" hidden="0">
      <x:c r="A997" s="15" t="n">
        <x:v>45324</x:v>
      </x:c>
      <x:c r="B997" s="21" t="n">
        <x:v>19.643953345611</x:v>
      </x:c>
      <x:c r="C997" s="21" t="n">
        <x:v>-0.85130533484676</x:v>
      </x:c>
      <x:c r="D997" s="21" t="n">
        <x:v>-1.8461538461538</x:v>
      </x:c>
      <x:c r="E997" s="21" t="n">
        <x:v>91.396484375</x:v>
      </x:c>
      <x:c r="F997" s="17" t="n">
        <x:v>1.27085744634903</x:v>
      </x:c>
      <x:c r="G997" s="18" t="n">
        <x:f aca="0"/>
        <x:v>1.6288389316</x:v>
      </x:c>
      <x:c r="H997" s="18" t="n">
        <x:f aca="0"/>
        <x:v>2.4359703704</x:v>
      </x:c>
      <x:c r="I997" s="18" t="n">
        <x:f aca="0"/>
        <x:v>2457.91</x:v>
      </x:c>
      <x:c r="J997" s="18" t="n">
        <x:f aca="0"/>
        <x:v>6.7309338176</x:v>
      </x:c>
      <x:c r="K997" s="18" t="n">
        <x:f aca="0"/>
        <x:v>2.1374146577</x:v>
      </x:c>
      <x:c r="L997" s="22" t="n">
        <x:v>-0.018702046035806</x:v>
      </x:c>
      <x:c r="M997" s="22" t="n">
        <x:v>-0.019980887846408</x:v>
      </x:c>
      <x:c r="N997" s="22" t="n">
        <x:v>0.10951353942008</x:v>
      </x:c>
      <x:c r="O997" s="22" t="n">
        <x:v>0.22760440707282</x:v>
      </x:c>
      <x:c r="P997" s="25" t="n">
        <x:v>-0.0602530093660316</x:v>
      </x:c>
      <x:c r="Q997" s="25" t="n">
        <x:v>-0.0721530807156364</x:v>
      </x:c>
      <x:c r="R997" s="26" t="n">
        <x:v>0.0329362493580101</x:v>
      </x:c>
      <x:c r="S997" s="26" t="n">
        <x:v>0.0162075552597347</x:v>
      </x:c>
      <x:c r="T997" s="20" t="n">
        <x:v>0.9903374182270664</x:v>
      </x:c>
      <x:c r="U997" s="18" t="n">
        <x:f aca="0"/>
        <x:v>1.6496</x:v>
      </x:c>
      <x:c r="V997" s="18" t="n">
        <x:f aca="0"/>
        <x:v>1.7231</x:v>
      </x:c>
      <x:c r="W997" s="76" t="n">
        <x:f>'2080回测'!$O$13*G997/$G$4+'2080回测'!$O$14*H997/$H$4+'2080回测'!$O$15*I997/$I$4+'2080回测'!$O$16*J997/$J$4+'2080回测'!$O$17*K997/$K$4</x:f>
        <x:v>1.2867712208148365</x:v>
      </x:c>
    </x:row>
    <x:row r="998" ht="13.800000190734863" hidden="0">
      <x:c r="A998" s="15" t="n">
        <x:v>45327</x:v>
      </x:c>
      <x:c r="B998" s="21" t="n">
        <x:v>19.091467157765</x:v>
      </x:c>
      <x:c r="C998" s="21" t="n">
        <x:v>-0.79455164585698</x:v>
      </x:c>
      <x:c r="D998" s="21" t="n">
        <x:v>-2.3076923076923</x:v>
      </x:c>
      <x:c r="E998" s="21" t="n">
        <x:v>93.7109375</x:v>
      </x:c>
      <x:c r="F998" s="17" t="n">
        <x:v>1.27425040176054</x:v>
      </x:c>
      <x:c r="G998" s="18" t="n">
        <x:f aca="0"/>
        <x:v>1.6270379389</x:v>
      </x:c>
      <x:c r="H998" s="18" t="n">
        <x:f aca="0"/>
        <x:v>2.4337777778</x:v>
      </x:c>
      <x:c r="I998" s="18" t="n">
        <x:f aca="0"/>
        <x:v>2438.62</x:v>
      </x:c>
      <x:c r="J998" s="18" t="n">
        <x:f aca="0"/>
        <x:v>6.6317550285</x:v>
      </x:c>
      <x:c r="K998" s="18" t="n">
        <x:f aca="0"/>
        <x:v>2.124289296</x:v>
      </x:c>
      <x:c r="L998" s="22" t="n">
        <x:v>-0.037963554987212</x:v>
      </x:c>
      <x:c r="M998" s="22" t="n">
        <x:v>-0.038398054035271</x:v>
      </x:c>
      <x:c r="N998" s="22" t="n">
        <x:v>0.083153606518093</x:v>
      </x:c>
      <x:c r="O998" s="22" t="n">
        <x:v>0.18966416907303</x:v>
      </x:c>
      <x:c r="P998" s="25" t="n">
        <x:v>-0.103509894548857</x:v>
      </x:c>
      <x:c r="Q998" s="25" t="n">
        <x:v>-0.108600356004744</x:v>
      </x:c>
      <x:c r="R998" s="26" t="n">
        <x:v>-0.0346989435815313</x:v>
      </x:c>
      <x:c r="S998" s="26" t="n">
        <x:v>-0.0269476266169756</x:v>
      </x:c>
      <x:c r="T998" s="20" t="n">
        <x:v>0.9513802337718218</x:v>
      </x:c>
      <x:c r="U998" s="18" t="n">
        <x:f aca="0"/>
        <x:v>1.6513</x:v>
      </x:c>
      <x:c r="V998" s="18" t="n">
        <x:f aca="0"/>
        <x:v>1.7079</x:v>
      </x:c>
      <x:c r="W998" s="76" t="n">
        <x:f>'2080回测'!$O$13*G998/$G$4+'2080回测'!$O$14*H998/$H$4+'2080回测'!$O$15*I998/$I$4+'2080回测'!$O$16*J998/$J$4+'2080回测'!$O$17*K998/$K$4</x:f>
        <x:v>1.2817184190539048</x:v>
      </x:c>
    </x:row>
    <x:row r="999" ht="13.800000190734863" hidden="0">
      <x:c r="A999" s="15" t="n">
        <x:v>45328</x:v>
      </x:c>
      <x:c r="B999" s="21" t="n">
        <x:v>24.984653161449</x:v>
      </x:c>
      <x:c r="C999" s="21" t="n">
        <x:v>4.8808172531215</x:v>
      </x:c>
      <x:c r="D999" s="21" t="n">
        <x:v>4.6153846153846</x:v>
      </x:c>
      <x:c r="E999" s="21" t="n">
        <x:v>108.3203125</x:v>
      </x:c>
      <x:c r="F999" s="17" t="n">
        <x:v>1.35700291882489</x:v>
      </x:c>
      <x:c r="G999" s="18" t="n">
        <x:f aca="0"/>
        <x:v>1.6526303564</x:v>
      </x:c>
      <x:c r="H999" s="18" t="n">
        <x:f aca="0"/>
        <x:v>2.4864</x:v>
      </x:c>
      <x:c r="I999" s="18" t="n">
        <x:f aca="0"/>
        <x:v>2506.36</x:v>
      </x:c>
      <x:c r="J999" s="18" t="n">
        <x:f aca="0"/>
        <x:v>6.8168887681</x:v>
      </x:c>
      <x:c r="K999" s="18" t="n">
        <x:f aca="0"/>
        <x:v>2.1979932498</x:v>
      </x:c>
      <x:c r="L999" s="22" t="n">
        <x:v>-0.050271739130435</x:v>
      </x:c>
      <x:c r="M999" s="22" t="n">
        <x:v>-0.047693510555121</x:v>
      </x:c>
      <x:c r="N999" s="22" t="n">
        <x:v>0.063263838964773</x:v>
      </x:c>
      <x:c r="O999" s="22" t="n">
        <x:v>0.1409104972528</x:v>
      </x:c>
      <x:c r="P999" s="25" t="n">
        <x:v>-0.182008765207608</x:v>
      </x:c>
      <x:c r="Q999" s="25" t="n">
        <x:v>-0.164110515408892</x:v>
      </x:c>
      <x:c r="R999" s="26" t="n">
        <x:v>-0.0346989435815313</x:v>
      </x:c>
      <x:c r="S999" s="26" t="n">
        <x:v>-0.11434899215941</x:v>
      </x:c>
      <x:c r="T999" s="20" t="n">
        <x:v>0.9906030308800998</x:v>
      </x:c>
      <x:c r="U999" s="18" t="n">
        <x:f aca="0"/>
        <x:v>1.6494</x:v>
      </x:c>
      <x:c r="V999" s="18" t="n">
        <x:f aca="0"/>
        <x:v>1.7065</x:v>
      </x:c>
      <x:c r="W999" s="76" t="n">
        <x:f>'2080回测'!$O$13*G999/$G$4+'2080回测'!$O$14*H999/$H$4+'2080回测'!$O$15*I999/$I$4+'2080回测'!$O$16*J999/$J$4+'2080回测'!$O$17*K999/$K$4</x:f>
        <x:v>1.3105791904411803</x:v>
      </x:c>
    </x:row>
    <x:row r="1000" ht="13.800000190734863" hidden="0">
      <x:c r="A1000" s="15" t="n">
        <x:v>45329</x:v>
      </x:c>
      <x:c r="B1000" s="21" t="n">
        <x:v>27.19459791283</x:v>
      </x:c>
      <x:c r="C1000" s="21" t="n">
        <x:v>6.3564131668559</x:v>
      </x:c>
      <x:c r="D1000" s="21" t="n">
        <x:v>5.5384615384615</x:v>
      </x:c>
      <x:c r="E1000" s="21" t="n">
        <x:v>110.078125</x:v>
      </x:c>
      <x:c r="F1000" s="17" t="n">
        <x:v>1.37291899404537</x:v>
      </x:c>
      <x:c r="G1000" s="18" t="n">
        <x:f aca="0"/>
        <x:v>1.6739573709</x:v>
      </x:c>
      <x:c r="H1000" s="18" t="n">
        <x:f aca="0"/>
        <x:v>2.5324444444</x:v>
      </x:c>
      <x:c r="I1000" s="18" t="n">
        <x:f aca="0"/>
        <x:v>2496.59</x:v>
      </x:c>
      <x:c r="J1000" s="18" t="n">
        <x:f aca="0"/>
        <x:v>6.9094556379</x:v>
      </x:c>
      <x:c r="K1000" s="18" t="n">
        <x:f aca="0"/>
        <x:v>2.2646297011</x:v>
      </x:c>
      <x:c r="L1000" s="22" t="n">
        <x:v>-0.017423273657289</x:v>
      </x:c>
      <x:c r="M1000" s="22" t="n">
        <x:v>-0.013812874641647</x:v>
      </x:c>
      <x:c r="N1000" s="22" t="n">
        <x:v>0.13898873711958</x:v>
      </x:c>
      <x:c r="O1000" s="22" t="n">
        <x:v>0.21483336877536</x:v>
      </x:c>
      <x:c r="P1000" s="25" t="n">
        <x:v>-0.147827575281125</x:v>
      </x:c>
      <x:c r="Q1000" s="25" t="n">
        <x:v>-0.115554112474379</x:v>
      </x:c>
      <x:c r="R1000" s="26" t="n">
        <x:v>-0.0346989435815313</x:v>
      </x:c>
      <x:c r="S1000" s="26" t="n">
        <x:v>-0.0996810792181708</x:v>
      </x:c>
      <x:c r="T1000" s="20" t="n">
        <x:v>1.0138897910921791</x:v>
      </x:c>
      <x:c r="U1000" s="18" t="n">
        <x:f aca="0"/>
        <x:v>1.6507</x:v>
      </x:c>
      <x:c r="V1000" s="18" t="n">
        <x:f aca="0"/>
        <x:v>1.7108</x:v>
      </x:c>
      <x:c r="W1000" s="76" t="n">
        <x:f>'2080回测'!$O$13*G1000/$G$4+'2080回测'!$O$14*H1000/$H$4+'2080回测'!$O$15*I1000/$I$4+'2080回测'!$O$16*J1000/$J$4+'2080回测'!$O$17*K1000/$K$4</x:f>
        <x:v>1.3297785030466454</x:v>
      </x:c>
    </x:row>
    <x:row r="1001" ht="13.800000190734863" hidden="0">
      <x:c r="A1001" s="15" t="n">
        <x:v>45330</x:v>
      </x:c>
      <x:c r="B1001" s="21" t="n">
        <x:v>28.974831184776</x:v>
      </x:c>
      <x:c r="C1001" s="21" t="n">
        <x:v>7.7752553916005</x:v>
      </x:c>
      <x:c r="D1001" s="21" t="n">
        <x:v>7.6923076923077</x:v>
      </x:c>
      <x:c r="E1001" s="21" t="n">
        <x:v>114.873046875</x:v>
      </x:c>
      <x:c r="F1001" s="17" t="n">
        <x:v>1.39828860285921</x:v>
      </x:c>
      <x:c r="G1001" s="18" t="n">
        <x:f aca="0"/>
        <x:v>1.6705450486</x:v>
      </x:c>
      <x:c r="H1001" s="18" t="n">
        <x:f aca="0"/>
        <x:v>2.5357333333</x:v>
      </x:c>
      <x:c r="I1001" s="18" t="n">
        <x:f aca="0"/>
        <x:v>2493.4</x:v>
      </x:c>
      <x:c r="J1001" s="18" t="n">
        <x:f aca="0"/>
        <x:v>7.0218582655</x:v>
      </x:c>
      <x:c r="K1001" s="18" t="n">
        <x:f aca="0"/>
        <x:v>2.2716972035</x:v>
      </x:c>
      <x:c r="L1001" s="22" t="n">
        <x:v>-0.0079923273657289</x:v>
      </x:c>
      <x:c r="M1001" s="22" t="n">
        <x:v>-0.0065155069064374</x:v>
      </x:c>
      <x:c r="N1001" s="22" t="n">
        <x:v>0.2090821950635</x:v>
      </x:c>
      <x:c r="O1001" s="22" t="n">
        <x:v>0.27551910563394</x:v>
      </x:c>
      <x:c r="P1001" s="25" t="n">
        <x:v>-0.124018608504747</x:v>
      </x:c>
      <x:c r="Q1001" s="25" t="n">
        <x:v>-0.0779079136560168</x:v>
      </x:c>
      <x:c r="R1001" s="26" t="n">
        <x:v>-0.0346989435815313</x:v>
      </x:c>
      <x:c r="S1001" s="26" t="n">
        <x:v>-0.122349671945546</x:v>
      </x:c>
      <x:c r="T1001" s="20" t="n">
        <x:v>1.0458442226526516</x:v>
      </x:c>
      <x:c r="U1001" s="18" t="n">
        <x:f aca="0"/>
        <x:v>1.6504</x:v>
      </x:c>
      <x:c r="V1001" s="18" t="n">
        <x:f aca="0"/>
        <x:v>1.7127</x:v>
      </x:c>
      <x:c r="W1001" s="76" t="n">
        <x:f>'2080回测'!$O$13*G1001/$G$4+'2080回测'!$O$14*H1001/$H$4+'2080回测'!$O$15*I1001/$I$4+'2080回测'!$O$16*J1001/$J$4+'2080回测'!$O$17*K1001/$K$4</x:f>
        <x:v>1.3319458697892481</x:v>
      </x:c>
    </x:row>
    <x:row r="1002" ht="13.800000190734863" hidden="0">
      <x:c r="A1002" s="15" t="n">
        <x:v>45341</x:v>
      </x:c>
      <x:c r="B1002" s="21" t="n">
        <x:v>30.079803560467</x:v>
      </x:c>
      <x:c r="C1002" s="21" t="n">
        <x:v>13.791146424518</x:v>
      </x:c>
      <x:c r="D1002" s="21" t="n">
        <x:v>16.692307692308</x:v>
      </x:c>
      <x:c r="E1002" s="21" t="n">
        <x:v>127.79296875</x:v>
      </x:c>
      <x:c r="F1002" s="17" t="n">
        <x:v>1.47089056606823</x:v>
      </x:c>
      <x:c r="G1002" s="18" t="n">
        <x:f aca="0"/>
        <x:v>1.7088270397</x:v>
      </x:c>
      <x:c r="H1002" s="18" t="n">
        <x:f aca="0"/>
        <x:v>2.5828740741</x:v>
      </x:c>
      <x:c r="I1002" s="18" t="n">
        <x:f aca="0"/>
        <x:v>2522.89</x:v>
      </x:c>
      <x:c r="J1002" s="18" t="n">
        <x:f aca="0"/>
        <x:v>7.0747536196</x:v>
      </x:c>
      <x:c r="K1002" s="18" t="n">
        <x:f aca="0"/>
        <x:v>2.2777550627</x:v>
      </x:c>
      <x:c r="L1002" s="22" t="n">
        <x:v>0.0025575447570331</x:v>
      </x:c>
      <x:c r="M1002" s="22" t="n">
        <x:v>0.012596646685779</x:v>
      </x:c>
      <x:c r="N1002" s="22" t="n">
        <x:v>0.21878744308651</x:v>
      </x:c>
      <x:c r="O1002" s="22" t="n">
        <x:v>0.30767974959943</x:v>
      </x:c>
      <x:c r="P1002" s="25" t="n">
        <x:v>-0.065321254768924</x:v>
      </x:c>
      <x:c r="Q1002" s="25" t="n">
        <x:v>-0.0375041907203912</x:v>
      </x:c>
      <x:c r="R1002" s="26" t="n">
        <x:v>-0.0299417281759982</x:v>
      </x:c>
      <x:c r="S1002" s="26" t="n">
        <x:v>-0.0421004292422256</x:v>
      </x:c>
      <x:c r="T1002" s="20" t="n">
        <x:v>1.0555776432166841</x:v>
      </x:c>
      <x:c r="U1002" s="18" t="n">
        <x:f aca="0"/>
        <x:v>1.652</x:v>
      </x:c>
      <x:c r="V1002" s="18" t="n">
        <x:f aca="0"/>
        <x:v>1.7084</x:v>
      </x:c>
      <x:c r="W1002" s="76" t="n">
        <x:f>'2080回测'!$O$13*G1002/$G$4+'2080回测'!$O$14*H1002/$H$4+'2080回测'!$O$15*I1002/$I$4+'2080回测'!$O$16*J1002/$J$4+'2080回测'!$O$17*K1002/$K$4</x:f>
        <x:v>1.3534620945631874</x:v>
      </x:c>
    </x:row>
    <x:row r="1003" ht="13.800000190734863" hidden="0">
      <x:c r="A1003" s="15" t="n">
        <x:v>45342</x:v>
      </x:c>
      <x:c r="B1003" s="21" t="n">
        <x:v>30.141190914672</x:v>
      </x:c>
      <x:c r="C1003" s="21" t="n">
        <x:v>13.28036322361</x:v>
      </x:c>
      <x:c r="D1003" s="21" t="n">
        <x:v>15.307692307692</x:v>
      </x:c>
      <x:c r="E1003" s="21" t="n">
        <x:v>125.537109375</x:v>
      </x:c>
      <x:c r="F1003" s="17" t="n">
        <x:v>1.46066588955244</x:v>
      </x:c>
      <x:c r="G1003" s="18" t="n">
        <x:f aca="0"/>
        <x:v>1.7233294096</x:v>
      </x:c>
      <x:c r="H1003" s="18" t="n">
        <x:f aca="0"/>
        <x:v>2.6102814815</x:v>
      </x:c>
      <x:c r="I1003" s="18" t="n">
        <x:f aca="0"/>
        <x:v>2560.71</x:v>
      </x:c>
      <x:c r="J1003" s="18" t="n">
        <x:f aca="0"/>
        <x:v>7.0615297811</x:v>
      </x:c>
      <x:c r="K1003" s="18" t="n">
        <x:f aca="0"/>
        <x:v>2.2807839923</x:v>
      </x:c>
      <x:c r="L1003" s="22" t="n">
        <x:v>0.014066496163683</x:v>
      </x:c>
      <x:c r="M1003" s="22" t="n">
        <x:v>0.028755103813743</x:v>
      </x:c>
      <x:c r="N1003" s="22" t="n">
        <x:v>0.21111909896957</x:v>
      </x:c>
      <x:c r="O1003" s="22" t="n">
        <x:v>0.31336612431413</x:v>
      </x:c>
      <x:c r="P1003" s="25" t="n">
        <x:v>-0.0540061022415365</x:v>
      </x:c>
      <x:c r="Q1003" s="25" t="n">
        <x:v>-0.027912802486408</x:v>
      </x:c>
      <x:c r="R1003" s="26" t="n">
        <x:v>-0.0299417281759982</x:v>
      </x:c>
      <x:c r="S1003" s="26" t="n">
        <x:v>-0.0108250446237104</x:v>
      </x:c>
      <x:c r="T1003" s="20" t="n">
        <x:v>1.060583109995955</x:v>
      </x:c>
      <x:c r="U1003" s="18" t="n">
        <x:f aca="0"/>
        <x:v>1.6533</x:v>
      </x:c>
      <x:c r="V1003" s="18" t="n">
        <x:f aca="0"/>
        <x:v>1.7089</x:v>
      </x:c>
      <x:c r="W1003" s="76" t="n">
        <x:f>'2080回测'!$O$13*G1003/$G$4+'2080回测'!$O$14*H1003/$H$4+'2080回测'!$O$15*I1003/$I$4+'2080回测'!$O$16*J1003/$J$4+'2080回测'!$O$17*K1003/$K$4</x:f>
        <x:v>1.3642478259360087</x:v>
      </x:c>
    </x:row>
    <x:row r="1004" ht="13.800000190734863" hidden="0">
      <x:c r="A1004" s="15" t="n">
        <x:v>45343</x:v>
      </x:c>
      <x:c r="B1004" s="21" t="n">
        <x:v>29.834254143646</x:v>
      </x:c>
      <x:c r="C1004" s="21" t="n">
        <x:v>11.010215664018</x:v>
      </x:c>
      <x:c r="D1004" s="21" t="n">
        <x:v>12.153846153846</x:v>
      </x:c>
      <x:c r="E1004" s="21" t="n">
        <x:v>122.421875</x:v>
      </x:c>
      <x:c r="F1004" s="17" t="n">
        <x:v>1.43855047740378</x:v>
      </x:c>
      <x:c r="G1004" s="18" t="n">
        <x:f aca="0"/>
        <x:v>1.7303673244</x:v>
      </x:c>
      <x:c r="H1004" s="18" t="n">
        <x:f aca="0"/>
        <x:v>2.6113777778</x:v>
      </x:c>
      <x:c r="I1004" s="18" t="n">
        <x:f aca="0"/>
        <x:v>2589.4</x:v>
      </x:c>
      <x:c r="J1004" s="18" t="n">
        <x:f aca="0"/>
        <x:v>7.1012012967</x:v>
      </x:c>
      <x:c r="K1004" s="18" t="n">
        <x:f aca="0"/>
        <x:v>2.2898707811</x:v>
      </x:c>
      <x:c r="L1004" s="22" t="n">
        <x:v>0.019261508951407</x:v>
      </x:c>
      <x:c r="M1004" s="22" t="n">
        <x:v>0.03431500304057</x:v>
      </x:c>
      <x:c r="N1004" s="22" t="n">
        <x:v>0.21183800623053</x:v>
      </x:c>
      <x:c r="O1004" s="22" t="n">
        <x:v>0.31821352569255</x:v>
      </x:c>
      <x:c r="P1004" s="25" t="n">
        <x:v>-0.0456376040181561</x:v>
      </x:c>
      <x:c r="Q1004" s="25" t="n">
        <x:v>-0.0241961395457437</x:v>
      </x:c>
      <x:c r="R1004" s="26" t="n">
        <x:v>-0.0299417281759982</x:v>
      </x:c>
      <x:c r="S1004" s="26" t="n">
        <x:v>0.000812307792481315</x:v>
      </x:c>
      <x:c r="T1004" s="20" t="n">
        <x:v>1.0700437806827312</x:v>
      </x:c>
      <x:c r="U1004" s="18" t="n">
        <x:f aca="0"/>
        <x:v>1.6537</x:v>
      </x:c>
      <x:c r="V1004" s="18" t="n">
        <x:f aca="0"/>
        <x:v>1.7087</x:v>
      </x:c>
      <x:c r="W1004" s="76" t="n">
        <x:f>'2080回测'!$O$13*G1004/$G$4+'2080回测'!$O$14*H1004/$H$4+'2080回测'!$O$15*I1004/$I$4+'2080回测'!$O$16*J1004/$J$4+'2080回测'!$O$17*K1004/$K$4</x:f>
        <x:v>1.3696835413067094</x:v>
      </x:c>
    </x:row>
    <x:row r="1005" ht="13.800000190734863" hidden="0">
      <x:c r="A1005" s="15" t="n">
        <x:v>45344</x:v>
      </x:c>
      <x:c r="B1005" s="21" t="n">
        <x:v>30.509515039902</x:v>
      </x:c>
      <x:c r="C1005" s="21" t="n">
        <x:v>12.656072644722</x:v>
      </x:c>
      <x:c r="D1005" s="21" t="n">
        <x:v>13.692307692308</x:v>
      </x:c>
      <x:c r="E1005" s="21" t="n">
        <x:v>126.66015625</x:v>
      </x:c>
      <x:c r="F1005" s="17" t="n">
        <x:v>1.45879512906733</x:v>
      </x:c>
      <x:c r="G1005" s="18" t="n">
        <x:f aca="0"/>
        <x:v>1.7534005001</x:v>
      </x:c>
      <x:c r="H1005" s="18" t="n">
        <x:f aca="0"/>
        <x:v>2.6475555556</x:v>
      </x:c>
      <x:c r="I1005" s="18" t="n">
        <x:f aca="0"/>
        <x:v>2655.05</x:v>
      </x:c>
      <x:c r="J1005" s="18" t="n">
        <x:f aca="0"/>
        <x:v>7.1474847316</x:v>
      </x:c>
      <x:c r="K1005" s="18" t="n">
        <x:f aca="0"/>
        <x:v>2.3019864995</x:v>
      </x:c>
      <x:c r="L1005" s="22" t="n">
        <x:v>0.034526854219949</x:v>
      </x:c>
      <x:c r="M1005" s="22" t="n">
        <x:v>0.050560333593954</x:v>
      </x:c>
      <x:c r="N1005" s="22" t="n">
        <x:v>0.21315600287563</x:v>
      </x:c>
      <x:c r="O1005" s="22" t="n">
        <x:v>0.32753545155682</x:v>
      </x:c>
      <x:c r="P1005" s="25" t="n">
        <x:v>-0.0336152544578069</x:v>
      </x:c>
      <x:c r="Q1005" s="25" t="n">
        <x:v>-0.0183214142524366</x:v>
      </x:c>
      <x:c r="R1005" s="26" t="n">
        <x:v>-0.0299417281759982</x:v>
      </x:c>
      <x:c r="S1005" s="26" t="n">
        <x:v>0.0164500001017383</x:v>
      </x:c>
      <x:c r="T1005" s="20" t="n">
        <x:v>1.0837651928641294</x:v>
      </x:c>
      <x:c r="U1005" s="18" t="n">
        <x:f aca="0"/>
        <x:v>1.655</x:v>
      </x:c>
      <x:c r="V1005" s="18" t="n">
        <x:f aca="0"/>
        <x:v>1.7077</x:v>
      </x:c>
      <x:c r="W1005" s="76" t="n">
        <x:f>'2080回测'!$O$13*G1005/$G$4+'2080回测'!$O$14*H1005/$H$4+'2080回测'!$O$15*I1005/$I$4+'2080回测'!$O$16*J1005/$J$4+'2080回测'!$O$17*K1005/$K$4</x:f>
        <x:v>1.387890992535553</x:v>
      </x:c>
    </x:row>
    <x:row r="1006" ht="13.800000190734863" hidden="0">
      <x:c r="A1006" s="15" t="n">
        <x:v>45345</x:v>
      </x:c>
      <x:c r="B1006" s="21" t="n">
        <x:v>31.614487415592</x:v>
      </x:c>
      <x:c r="C1006" s="21" t="n">
        <x:v>12.826333711691</x:v>
      </x:c>
      <x:c r="D1006" s="21" t="n">
        <x:v>13.769230769231</x:v>
      </x:c>
      <x:c r="E1006" s="21" t="n">
        <x:v>127.333984375</x:v>
      </x:c>
      <x:c r="F1006" s="17" t="n">
        <x:v>1.46386009067879</x:v>
      </x:c>
      <x:c r="G1006" s="18" t="n">
        <x:f aca="0"/>
        <x:v>1.7524407844</x:v>
      </x:c>
      <x:c r="H1006" s="18" t="n">
        <x:f aca="0"/>
        <x:v>2.6387851852</x:v>
      </x:c>
      <x:c r="I1006" s="18" t="n">
        <x:f aca="0"/>
        <x:v>2650.57</x:v>
      </x:c>
      <x:c r="J1006" s="18" t="n">
        <x:f aca="0"/>
        <x:v>7.2003800858</x:v>
      </x:c>
      <x:c r="K1006" s="18" t="n">
        <x:f aca="0"/>
        <x:v>2.3009768563</x:v>
      </x:c>
      <x:c r="L1006" s="22" t="n">
        <x:v>0.045716112531969</x:v>
      </x:c>
      <x:c r="M1006" s="22" t="n">
        <x:v>0.062722613152637</x:v>
      </x:c>
      <x:c r="N1006" s="22" t="n">
        <x:v>0.22369997603642</x:v>
      </x:c>
      <x:c r="O1006" s="22" t="n">
        <x:v>0.34245053281617</x:v>
      </x:c>
      <x:c r="P1006" s="25" t="n">
        <x:v>-0.0134601390183978</x:v>
      </x:c>
      <x:c r="Q1006" s="25" t="n">
        <x:v>-0.00321497778392599</x:v>
      </x:c>
      <x:c r="R1006" s="26" t="n">
        <x:v>-0.0299417281759982</x:v>
      </x:c>
      <x:c r="S1006" s="26" t="n">
        <x:v>0.0421491533541618</x:v>
      </x:c>
      <x:c r="T1006" s="20" t="n">
        <x:v>1.0985572766944398</x:v>
      </x:c>
      <x:c r="U1006" s="18" t="n">
        <x:f aca="0"/>
        <x:v>1.6562</x:v>
      </x:c>
      <x:c r="V1006" s="18" t="n">
        <x:f aca="0"/>
        <x:v>1.7024</x:v>
      </x:c>
      <x:c r="W1006" s="76" t="n">
        <x:f>'2080回测'!$O$13*G1006/$G$4+'2080回测'!$O$14*H1006/$H$4+'2080回测'!$O$15*I1006/$I$4+'2080回测'!$O$16*J1006/$J$4+'2080回测'!$O$17*K1006/$K$4</x:f>
        <x:v>1.3869403380235064</x:v>
      </x:c>
    </x:row>
    <x:row r="1007" ht="13.800000190734863" hidden="0">
      <x:c r="A1007" s="15" t="n">
        <x:v>45348</x:v>
      </x:c>
      <x:c r="B1007" s="21" t="n">
        <x:v>32.228360957643</x:v>
      </x:c>
      <x:c r="C1007" s="21" t="n">
        <x:v>13.11010215664</x:v>
      </x:c>
      <x:c r="D1007" s="21" t="n">
        <x:v>13.153846153846</x:v>
      </x:c>
      <x:c r="E1007" s="21" t="n">
        <x:v>129.345703125</x:v>
      </x:c>
      <x:c r="F1007" s="17" t="n">
        <x:v>1.46959503098282</x:v>
      </x:c>
      <x:c r="G1007" s="18" t="n">
        <x:f aca="0"/>
        <x:v>1.715118509</x:v>
      </x:c>
      <x:c r="H1007" s="18" t="n">
        <x:f aca="0"/>
        <x:v>2.5949333333</x:v>
      </x:c>
      <x:c r="I1007" s="18" t="n">
        <x:f aca="0"/>
        <x:v>2634.76</x:v>
      </x:c>
      <x:c r="J1007" s="18" t="n">
        <x:f aca="0"/>
        <x:v>7.2069920051</x:v>
      </x:c>
      <x:c r="K1007" s="18" t="n">
        <x:f aca="0"/>
        <x:v>2.2928997107</x:v>
      </x:c>
      <x:c r="L1007" s="22" t="n">
        <x:v>0.05306905370844</x:v>
      </x:c>
      <x:c r="M1007" s="22" t="n">
        <x:v>0.071236208843715</x:v>
      </x:c>
      <x:c r="N1007" s="22" t="n">
        <x:v>0.22837287323269</x:v>
      </x:c>
      <x:c r="O1007" s="22" t="n">
        <x:v>0.35829780665424</x:v>
      </x:c>
      <x:c r="P1007" s="25" t="n">
        <x:v>0.00964163072501845</x:v>
      </x:c>
      <x:c r="Q1007" s="25" t="n">
        <x:v>0.0122511357433646</x:v>
      </x:c>
      <x:c r="R1007" s="26" t="n">
        <x:v>-0.0192897023766512</x:v>
      </x:c>
      <x:c r="S1007" s="26" t="n">
        <x:v>0.0748792070247015</x:v>
      </x:c>
      <x:c r="T1007" s="20" t="n">
        <x:v>1.1020859674166763</x:v>
      </x:c>
      <x:c r="U1007" s="18" t="n">
        <x:f aca="0"/>
        <x:v>1.658</x:v>
      </x:c>
      <x:c r="V1007" s="18" t="n">
        <x:f aca="0"/>
        <x:v>1.7117</x:v>
      </x:c>
      <x:c r="W1007" s="76" t="n">
        <x:f>'2080回测'!$O$13*G1007/$G$4+'2080回测'!$O$14*H1007/$H$4+'2080回测'!$O$15*I1007/$I$4+'2080回测'!$O$16*J1007/$J$4+'2080回测'!$O$17*K1007/$K$4</x:f>
        <x:v>1.3681753394288696</x:v>
      </x:c>
    </x:row>
    <x:row r="1008" ht="13.800000190734863" hidden="0">
      <x:c r="A1008" s="15" t="n">
        <x:v>45349</x:v>
      </x:c>
      <x:c r="B1008" s="21" t="n">
        <x:v>34.376918354819</x:v>
      </x:c>
      <x:c r="C1008" s="21" t="n">
        <x:v>17.820658342792</x:v>
      </x:c>
      <x:c r="D1008" s="21" t="n">
        <x:v>20.230769230769</x:v>
      </x:c>
      <x:c r="E1008" s="21" t="n">
        <x:v>141.62109375</x:v>
      </x:c>
      <x:c r="F1008" s="17" t="n">
        <x:v>1.53512359919595</x:v>
      </x:c>
      <x:c r="G1008" s="18" t="n">
        <x:f aca="0"/>
        <x:v>1.7241824902</x:v>
      </x:c>
      <x:c r="H1008" s="18" t="n">
        <x:f aca="0"/>
        <x:v>2.6069925926</x:v>
      </x:c>
      <x:c r="I1008" s="18" t="n">
        <x:f aca="0"/>
        <x:v>2642.52</x:v>
      </x:c>
      <x:c r="J1008" s="18" t="n">
        <x:f aca="0"/>
        <x:v>7.3061707941</x:v>
      </x:c>
      <x:c r="K1008" s="18" t="n">
        <x:f aca="0"/>
        <x:v>2.3100636451</x:v>
      </x:c>
      <x:c r="L1008" s="22" t="n">
        <x:v>0.049392583120204</x:v>
      </x:c>
      <x:c r="M1008" s="22" t="n">
        <x:v>0.067413778125271</x:v>
      </x:c>
      <x:c r="N1008" s="22" t="n">
        <x:v>0.22657560508028</x:v>
      </x:c>
      <x:c r="O1008" s="22" t="n">
        <x:v>0.36361130432202</x:v>
      </x:c>
      <x:c r="P1008" s="25" t="n">
        <x:v>0.0175386642597577</x:v>
      </x:c>
      <x:c r="Q1008" s="25" t="n">
        <x:v>0.0168070451545028</x:v>
      </x:c>
      <x:c r="R1008" s="26" t="n">
        <x:v>-0.0192897023766512</x:v>
      </x:c>
      <x:c r="S1008" s="26" t="n">
        <x:v>0.094638461648026</x:v>
      </x:c>
      <x:c r="T1008" s="20" t="n">
        <x:v>1.123750629917629</x:v>
      </x:c>
      <x:c r="U1008" s="18" t="n">
        <x:f aca="0"/>
        <x:v>1.6588</x:v>
      </x:c>
      <x:c r="V1008" s="18" t="n">
        <x:f aca="0"/>
        <x:v>1.7141</x:v>
      </x:c>
      <x:c r="W1008" s="76" t="n">
        <x:f>'2080回测'!$O$13*G1008/$G$4+'2080回测'!$O$14*H1008/$H$4+'2080回测'!$O$15*I1008/$I$4+'2080回测'!$O$16*J1008/$J$4+'2080回测'!$O$17*K1008/$K$4</x:f>
        <x:v>1.3763421797206223</x:v>
      </x:c>
    </x:row>
    <x:row r="1009" ht="13.800000190734863" hidden="0">
      <x:c r="A1009" s="15" t="n">
        <x:v>45350</x:v>
      </x:c>
      <x:c r="B1009" s="21" t="n">
        <x:v>30.079803560467</x:v>
      </x:c>
      <x:c r="C1009" s="21" t="n">
        <x:v>12.542565266742</x:v>
      </x:c>
      <x:c r="D1009" s="21" t="n">
        <x:v>14.615384615385</x:v>
      </x:c>
      <x:c r="E1009" s="21" t="n">
        <x:v>129.6484375</x:v>
      </x:c>
      <x:c r="F1009" s="17" t="n">
        <x:v>1.46721547735649</x:v>
      </x:c>
      <x:c r="G1009" s="18" t="n">
        <x:f aca="0"/>
        <x:v>1.7100000255</x:v>
      </x:c>
      <x:c r="H1009" s="18" t="n">
        <x:f aca="0"/>
        <x:v>2.5839703704</x:v>
      </x:c>
      <x:c r="I1009" s="18" t="n">
        <x:f aca="0"/>
        <x:v>2606.79</x:v>
      </x:c>
      <x:c r="J1009" s="18" t="n">
        <x:f aca="0"/>
        <x:v>7.1871562472</x:v>
      </x:c>
      <x:c r="K1009" s="18" t="n">
        <x:f aca="0"/>
        <x:v>2.2807839923</x:v>
      </x:c>
      <x:c r="L1009" s="22" t="n">
        <x:v>0.062420076726343</x:v>
      </x:c>
      <x:c r="M1009" s="22" t="n">
        <x:v>0.085917817739553</x:v>
      </x:c>
      <x:c r="N1009" s="22" t="n">
        <x:v>0.25077881619938</x:v>
      </x:c>
      <x:c r="O1009" s="22" t="n">
        <x:v>0.39856852602364</x:v>
      </x:c>
      <x:c r="P1009" s="25" t="n">
        <x:v>0.0426441589298989</x:v>
      </x:c>
      <x:c r="Q1009" s="25" t="n">
        <x:v>0.0441425016213457</x:v>
      </x:c>
      <x:c r="R1009" s="26" t="n">
        <x:v>-0.0192897023766512</x:v>
      </x:c>
      <x:c r="S1009" s="26" t="n">
        <x:v>0.124822844477523</x:v>
      </x:c>
      <x:c r="T1009" s="20" t="n">
        <x:v>1.0863826716078697</x:v>
      </x:c>
      <x:c r="U1009" s="18" t="n">
        <x:f aca="0"/>
        <x:v>1.6605</x:v>
      </x:c>
      <x:c r="V1009" s="18" t="n">
        <x:f aca="0"/>
        <x:v>1.7101</x:v>
      </x:c>
      <x:c r="W1009" s="76" t="n">
        <x:f>'2080回测'!$O$13*G1009/$G$4+'2080回测'!$O$14*H1009/$H$4+'2080回测'!$O$15*I1009/$I$4+'2080回测'!$O$16*J1009/$J$4+'2080回测'!$O$17*K1009/$K$4</x:f>
        <x:v>1.361929933256954</x:v>
      </x:c>
    </x:row>
    <x:row r="1010" ht="13.800000190734863" hidden="0">
      <x:c r="A1010" s="15" t="n">
        <x:v>45351</x:v>
      </x:c>
      <x:c r="B1010" s="21" t="n">
        <x:v>33.456108041743</x:v>
      </x:c>
      <x:c r="C1010" s="21" t="n">
        <x:v>16.799091940976</x:v>
      </x:c>
      <x:c r="D1010" s="21" t="n">
        <x:v>18.692307692308</x:v>
      </x:c>
      <x:c r="E1010" s="21" t="n">
        <x:v>138.76953125</x:v>
      </x:c>
      <x:c r="F1010" s="17" t="n">
        <x:v>1.51929259731257</x:v>
      </x:c>
      <x:c r="G1010" s="18" t="n">
        <x:f aca="0"/>
        <x:v>1.7255687461</x:v>
      </x:c>
      <x:c r="H1010" s="18" t="n">
        <x:f aca="0"/>
        <x:v>2.6124740741</x:v>
      </x:c>
      <x:c r="I1010" s="18" t="n">
        <x:f aca="0"/>
        <x:v>2593.88</x:v>
      </x:c>
      <x:c r="J1010" s="18" t="n">
        <x:f aca="0"/>
        <x:v>7.3127827134</x:v>
      </x:c>
      <x:c r="K1010" s="18" t="n">
        <x:f aca="0"/>
        <x:v>2.3120829315</x:v>
      </x:c>
      <x:c r="L1010" s="22" t="n">
        <x:v>0.039162404092072</x:v>
      </x:c>
      <x:c r="M1010" s="22" t="n">
        <x:v>0.061593258622187</x:v>
      </x:c>
      <x:c r="N1010" s="22" t="n">
        <x:v>0.22369997603642</x:v>
      </x:c>
      <x:c r="O1010" s="22" t="n">
        <x:v>0.35046738897765</x:v>
      </x:c>
      <x:c r="P1010" s="25" t="n">
        <x:v>-0.00627030251662031</x:v>
      </x:c>
      <x:c r="Q1010" s="25" t="n">
        <x:v>-0.0010569154312714</x:v>
      </x:c>
      <x:c r="R1010" s="26" t="n">
        <x:v>-0.0192897023766512</x:v>
      </x:c>
      <x:c r="S1010" s="26" t="n">
        <x:v>0.0427552654591719</x:v>
      </x:c>
      <x:c r="T1010" s="20" t="n">
        <x:v>1.1165814960807585</x:v>
      </x:c>
      <x:c r="U1010" s="18" t="n">
        <x:f aca="0"/>
        <x:v>1.6621</x:v>
      </x:c>
      <x:c r="V1010" s="18" t="n">
        <x:f aca="0"/>
        <x:v>1.713</x:v>
      </x:c>
      <x:c r="W1010" s="76" t="n">
        <x:f>'2080回测'!$O$13*G1010/$G$4+'2080回测'!$O$14*H1010/$H$4+'2080回测'!$O$15*I1010/$I$4+'2080回测'!$O$16*J1010/$J$4+'2080回测'!$O$17*K1010/$K$4</x:f>
        <x:v>1.3747101305790137</x:v>
      </x:c>
    </x:row>
    <x:row r="1011" ht="13.800000190734863" hidden="0">
      <x:c r="A1011" s="15" t="n">
        <x:v>45352</x:v>
      </x:c>
      <x:c r="B1011" s="21" t="n">
        <x:v>34.990791896869</x:v>
      </x:c>
      <x:c r="C1011" s="21" t="n">
        <x:v>19.920544835414</x:v>
      </x:c>
      <x:c r="D1011" s="21" t="n">
        <x:v>21.615384615385</x:v>
      </x:c>
      <x:c r="E1011" s="21" t="n">
        <x:v>144.04296875</x:v>
      </x:c>
      <x:c r="F1011" s="17" t="n">
        <x:v>1.55142422524417</x:v>
      </x:c>
      <x:c r="G1011" s="18" t="n">
        <x:f aca="0"/>
        <x:v>1.7256753812</x:v>
      </x:c>
      <x:c r="H1011" s="18" t="n">
        <x:f aca="0"/>
        <x:v>2.6124740741</x:v>
      </x:c>
      <x:c r="I1011" s="18" t="n">
        <x:f aca="0"/>
        <x:v>2609.09</x:v>
      </x:c>
      <x:c r="J1011" s="18" t="n">
        <x:f aca="0"/>
        <x:v>7.3590661483</x:v>
      </x:c>
      <x:c r="K1011" s="18" t="n">
        <x:f aca="0"/>
        <x:v>2.3100636451</x:v>
      </x:c>
      <x:c r="L1011" s="22" t="n">
        <x:v>0.059702685421995</x:v>
      </x:c>
      <x:c r="M1011" s="22" t="n">
        <x:v>0.084354096082008</x:v>
      </x:c>
      <x:c r="N1011" s="22" t="n">
        <x:v>0.26096333572969</x:v>
      </x:c>
      <x:c r="O1011" s="22" t="n">
        <x:v>0.39511941351328</x:v>
      </x:c>
      <x:c r="P1011" s="25" t="n">
        <x:v>0.0270858242047409</x:v>
      </x:c>
      <x:c r="Q1011" s="25" t="n">
        <x:v>0.0334720822110353</x:v>
      </x:c>
      <x:c r="R1011" s="26" t="n">
        <x:v>-0.0192897023766512</x:v>
      </x:c>
      <x:c r="S1011" s="26" t="n">
        <x:v>0.0912442338599704</x:v>
      </x:c>
      <x:c r="T1011" s="20" t="n">
        <x:v>1.1262488838284446</x:v>
      </x:c>
      <x:c r="U1011" s="18" t="n">
        <x:f aca="0"/>
        <x:v>1.6597</x:v>
      </x:c>
      <x:c r="V1011" s="18" t="n">
        <x:f aca="0"/>
        <x:v>1.7215</x:v>
      </x:c>
      <x:c r="W1011" s="76" t="n">
        <x:f>'2080回测'!$O$13*G1011/$G$4+'2080回测'!$O$14*H1011/$H$4+'2080回测'!$O$15*I1011/$I$4+'2080回测'!$O$16*J1011/$J$4+'2080回测'!$O$17*K1011/$K$4</x:f>
        <x:v>1.3765307552616028</x:v>
      </x:c>
    </x:row>
    <x:row r="1012" ht="13.800000190734863" hidden="0">
      <x:c r="A1012" s="15" t="n">
        <x:v>45355</x:v>
      </x:c>
      <x:c r="B1012" s="21" t="n">
        <x:v>36.70963781461</x:v>
      </x:c>
      <x:c r="C1012" s="21" t="n">
        <x:v>22.531214528944</x:v>
      </x:c>
      <x:c r="D1012" s="21" t="n">
        <x:v>25.461538461538</x:v>
      </x:c>
      <x:c r="E1012" s="21" t="n">
        <x:v>148.681640625</x:v>
      </x:c>
      <x:c r="F1012" s="17" t="n">
        <x:v>1.58346007857523</x:v>
      </x:c>
      <x:c r="G1012" s="18" t="n">
        <x:f aca="0"/>
        <x:v>1.7343128221</x:v>
      </x:c>
      <x:c r="H1012" s="18" t="n">
        <x:f aca="0"/>
        <x:v>2.623437037</x:v>
      </x:c>
      <x:c r="I1012" s="18" t="n">
        <x:f aca="0"/>
        <x:v>2608.65</x:v>
      </x:c>
      <x:c r="J1012" s="18" t="n">
        <x:f aca="0"/>
        <x:v>7.3722899868</x:v>
      </x:c>
      <x:c r="K1012" s="18" t="n">
        <x:f aca="0"/>
        <x:v>2.3151118611</x:v>
      </x:c>
      <x:c r="L1012" s="22" t="n">
        <x:v>0.065617007672634</x:v>
      </x:c>
      <x:c r="M1012" s="22" t="n">
        <x:v>0.092172704369733</x:v>
      </x:c>
      <x:c r="N1012" s="22" t="n">
        <x:v>0.26635514018692</x:v>
      </x:c>
      <x:c r="O1012" s="22" t="n">
        <x:v>0.40742435552139</x:v>
      </x:c>
      <x:c r="P1012" s="25" t="n">
        <x:v>0.0373401811826859</x:v>
      </x:c>
      <x:c r="Q1012" s="25" t="n">
        <x:v>0.0453414251505877</x:v>
      </x:c>
      <x:c r="R1012" s="26" t="n">
        <x:v>-0.0138085628876663</x:v>
      </x:c>
      <x:c r="S1012" s="26" t="n">
        <x:v>0.109548819431272</x:v>
      </x:c>
      <x:c r="T1012" s="20" t="n">
        <x:v>1.1276220997161785</x:v>
      </x:c>
      <x:c r="U1012" s="18" t="n">
        <x:f aca="0"/>
        <x:v>1.6609</x:v>
      </x:c>
      <x:c r="V1012" s="18" t="n">
        <x:f aca="0"/>
        <x:v>1.7414</x:v>
      </x:c>
      <x:c r="W1012" s="76" t="n">
        <x:f>'2080回测'!$O$13*G1012/$G$4+'2080回测'!$O$14*H1012/$H$4+'2080回测'!$O$15*I1012/$I$4+'2080回测'!$O$16*J1012/$J$4+'2080回测'!$O$17*K1012/$K$4</x:f>
        <x:v>1.381262163114009</x:v>
      </x:c>
    </x:row>
    <x:row r="1013" ht="13.800000190734863" hidden="0">
      <x:c r="A1013" s="15" t="n">
        <x:v>45356</x:v>
      </x:c>
      <x:c r="B1013" s="21" t="n">
        <x:v>37.016574585635</x:v>
      </x:c>
      <x:c r="C1013" s="21" t="n">
        <x:v>21.623155505108</x:v>
      </x:c>
      <x:c r="D1013" s="21" t="n">
        <x:v>24.615384615385</x:v>
      </x:c>
      <x:c r="E1013" s="21" t="n">
        <x:v>150.29296875</x:v>
      </x:c>
      <x:c r="F1013" s="17" t="n">
        <x:v>1.58387020864032</x:v>
      </x:c>
      <x:c r="G1013" s="18" t="n">
        <x:f aca="0"/>
        <x:v>1.7462559502</x:v>
      </x:c>
      <x:c r="H1013" s="18" t="n">
        <x:f aca="0"/>
        <x:v>2.6376888889</x:v>
      </x:c>
      <x:c r="I1013" s="18" t="n">
        <x:f aca="0"/>
        <x:v>2580.03</x:v>
      </x:c>
      <x:c r="J1013" s="18" t="n">
        <x:f aca="0"/>
        <x:v>7.3193946327</x:v>
      </x:c>
      <x:c r="K1013" s="18" t="n">
        <x:f aca="0"/>
        <x:v>2.3060250723</x:v>
      </x:c>
      <x:c r="L1013" s="22" t="n">
        <x:v>0.068574168797954</x:v>
      </x:c>
      <x:c r="M1013" s="22" t="n">
        <x:v>0.089566501607158</x:v>
      </x:c>
      <x:c r="N1013" s="22" t="n">
        <x:v>0.26839204409298</x:v>
      </x:c>
      <x:c r="O1013" s="22" t="n">
        <x:v>0.40611928589576</x:v>
      </x:c>
      <x:c r="P1013" s="25" t="n">
        <x:v>0.0375759135270064</x:v>
      </x:c>
      <x:c r="Q1013" s="25" t="n">
        <x:v>0.0480989492678514</x:v>
      </x:c>
      <x:c r="R1013" s="26" t="n">
        <x:v>-0.0138085628876663</x:v>
      </x:c>
      <x:c r="S1013" s="26" t="n">
        <x:v>0.116458497428385</x:v>
      </x:c>
      <x:c r="T1013" s="20" t="n">
        <x:v>1.120972972551361</x:v>
      </x:c>
      <x:c r="U1013" s="18" t="n">
        <x:f aca="0"/>
        <x:v>1.6621</x:v>
      </x:c>
      <x:c r="V1013" s="18" t="n">
        <x:f aca="0"/>
        <x:v>1.7676</x:v>
      </x:c>
      <x:c r="W1013" s="76" t="n">
        <x:f>'2080回测'!$O$13*G1013/$G$4+'2080回测'!$O$14*H1013/$H$4+'2080回测'!$O$15*I1013/$I$4+'2080回测'!$O$16*J1013/$J$4+'2080回测'!$O$17*K1013/$K$4</x:f>
        <x:v>1.383248475832311</x:v>
      </x:c>
    </x:row>
    <x:row r="1014" ht="13.800000190734863" hidden="0">
      <x:c r="A1014" s="15" t="n">
        <x:v>45357</x:v>
      </x:c>
      <x:c r="B1014" s="21" t="n">
        <x:v>36.771025168815</x:v>
      </x:c>
      <x:c r="C1014" s="21" t="n">
        <x:v>20.94211123723</x:v>
      </x:c>
      <x:c r="D1014" s="21" t="n">
        <x:v>24</x:v>
      </x:c>
      <x:c r="E1014" s="21" t="n">
        <x:v>147.71484375</x:v>
      </x:c>
      <x:c r="F1014" s="17" t="n">
        <x:v>1.57356995039011</x:v>
      </x:c>
      <x:c r="G1014" s="18" t="n">
        <x:f aca="0"/>
        <x:v>1.7457227748</x:v>
      </x:c>
      <x:c r="H1014" s="18" t="n">
        <x:f aca="0"/>
        <x:v>2.6365925926</x:v>
      </x:c>
      <x:c r="I1014" s="18" t="n">
        <x:f aca="0"/>
        <x:v>2601.65</x:v>
      </x:c>
      <x:c r="J1014" s="18" t="n">
        <x:f aca="0"/>
        <x:v>7.352454229</x:v>
      </x:c>
      <x:c r="K1014" s="18" t="n">
        <x:f aca="0"/>
        <x:v>2.3009768563</x:v>
      </x:c>
      <x:c r="L1014" s="22" t="n">
        <x:v>0.072250639386189</x:v>
      </x:c>
      <x:c r="M1014" s="22" t="n">
        <x:v>0.093736426027278</x:v>
      </x:c>
      <x:c r="N1014" s="22" t="n">
        <x:v>0.26383896477354</x:v>
      </x:c>
      <x:c r="O1014" s="22" t="n">
        <x:v>0.39269571274691</x:v>
      </x:c>
      <x:c r="P1014" s="25" t="n">
        <x:v>0.0254356977944969</x:v>
      </x:c>
      <x:c r="Q1014" s="25" t="n">
        <x:v>0.0381478839751004</x:v>
      </x:c>
      <x:c r="R1014" s="26" t="n">
        <x:v>-0.0138085628876663</x:v>
      </x:c>
      <x:c r="S1014" s="26" t="n">
        <x:v>0.0954870185950407</x:v>
      </x:c>
      <x:c r="T1014" s="20" t="n">
        <x:v>1.122094436494356</x:v>
      </x:c>
      <x:c r="U1014" s="18" t="n">
        <x:f aca="0"/>
        <x:v>1.6656</x:v>
      </x:c>
      <x:c r="V1014" s="18" t="n">
        <x:f aca="0"/>
        <x:v>1.7792</x:v>
      </x:c>
      <x:c r="W1014" s="76" t="n">
        <x:f>'2080回测'!$O$13*G1014/$G$4+'2080回测'!$O$14*H1014/$H$4+'2080回测'!$O$15*I1014/$I$4+'2080回测'!$O$16*J1014/$J$4+'2080回测'!$O$17*K1014/$K$4</x:f>
        <x:v>1.3846512516699183</x:v>
      </x:c>
    </x:row>
    <x:row r="1015" ht="13.800000190734863" hidden="0">
      <x:c r="A1015" s="15" t="n">
        <x:v>45358</x:v>
      </x:c>
      <x:c r="B1015" s="21" t="n">
        <x:v>34.683855125844</x:v>
      </x:c>
      <x:c r="C1015" s="21" t="n">
        <x:v>18.785471055619</x:v>
      </x:c>
      <x:c r="D1015" s="21" t="n">
        <x:v>22</x:v>
      </x:c>
      <x:c r="E1015" s="21" t="n">
        <x:v>143.037109375</x:v>
      </x:c>
      <x:c r="F1015" s="17" t="n">
        <x:v>1.54626608889116</x:v>
      </x:c>
      <x:c r="G1015" s="18" t="n">
        <x:f aca="0"/>
        <x:v>1.7523747822</x:v>
      </x:c>
      <x:c r="H1015" s="18" t="n">
        <x:f aca="0"/>
        <x:v>2.6475555556</x:v>
      </x:c>
      <x:c r="I1015" s="18" t="n">
        <x:f aca="0"/>
        <x:v>2618.54</x:v>
      </x:c>
      <x:c r="J1015" s="18" t="n">
        <x:f aca="0"/>
        <x:v>7.3392303905</x:v>
      </x:c>
      <x:c r="K1015" s="18" t="n">
        <x:f aca="0"/>
        <x:v>2.2949189971</x:v>
      </x:c>
      <x:c r="L1015" s="22" t="n">
        <x:v>0.069533248081841</x:v>
      </x:c>
      <x:c r="M1015" s="22" t="n">
        <x:v>0.089827121883416</x:v>
      </x:c>
      <x:c r="N1015" s="22" t="n">
        <x:v>0.26132278936017</x:v>
      </x:c>
      <x:c r="O1015" s="22" t="n">
        <x:v>0.39344146684074</x:v>
      </x:c>
      <x:c r="P1015" s="25" t="n">
        <x:v>0.0282644859263439</x:v>
      </x:c>
      <x:c r="Q1015" s="25" t="n">
        <x:v>0.0387473457397332</x:v>
      </x:c>
      <x:c r="R1015" s="26" t="n">
        <x:v>-0.0138085628876663</x:v>
      </x:c>
      <x:c r="S1015" s="26" t="n">
        <x:v>0.109427597010269</x:v>
      </x:c>
      <x:c r="T1015" s="20" t="n">
        <x:v>1.1115517935666375</x:v>
      </x:c>
      <x:c r="U1015" s="18" t="n">
        <x:f aca="0"/>
        <x:v>1.6657</x:v>
      </x:c>
      <x:c r="V1015" s="18" t="n">
        <x:f aca="0"/>
        <x:v>1.7977</x:v>
      </x:c>
      <x:c r="W1015" s="76" t="n">
        <x:f>'2080回测'!$O$13*G1015/$G$4+'2080回测'!$O$14*H1015/$H$4+'2080回测'!$O$15*I1015/$I$4+'2080回测'!$O$16*J1015/$J$4+'2080回测'!$O$17*K1015/$K$4</x:f>
        <x:v>1.3886393704009548</x:v>
      </x:c>
    </x:row>
    <x:row r="1016" ht="13.800000190734863" hidden="0">
      <x:c r="A1016" s="15" t="n">
        <x:v>45359</x:v>
      </x:c>
      <x:c r="B1016" s="21" t="n">
        <x:v>36.648250460405</x:v>
      </x:c>
      <x:c r="C1016" s="21" t="n">
        <x:v>22.928490351873</x:v>
      </x:c>
      <x:c r="D1016" s="21" t="n">
        <x:v>28.153846153846</x:v>
      </x:c>
      <x:c r="E1016" s="21" t="n">
        <x:v>150.05859375</x:v>
      </x:c>
      <x:c r="F1016" s="17" t="n">
        <x:v>1.59447295179031</x:v>
      </x:c>
      <x:c r="G1016" s="18" t="n">
        <x:f aca="0"/>
        <x:v>1.7625673742</x:v>
      </x:c>
      <x:c r="H1016" s="18" t="n">
        <x:f aca="0"/>
        <x:v>2.6618074074</x:v>
      </x:c>
      <x:c r="I1016" s="18" t="n">
        <x:f aca="0"/>
        <x:v>2655.8</x:v>
      </x:c>
      <x:c r="J1016" s="18" t="n">
        <x:f aca="0"/>
        <x:v>7.3987376639</x:v>
      </x:c>
      <x:c r="K1016" s="18" t="n">
        <x:f aca="0"/>
        <x:v>2.3019864995</x:v>
      </x:c>
      <x:c r="L1016" s="22" t="n">
        <x:v>0.064737851662404</x:v>
      </x:c>
      <x:c r="M1016" s="22" t="n">
        <x:v>0.081661019894015</x:v>
      </x:c>
      <x:c r="N1016" s="22" t="n">
        <x:v>0.24658519051042</x:v>
      </x:c>
      <x:c r="O1016" s="22" t="n">
        <x:v>0.37144172199862</x:v>
      </x:c>
      <x:c r="P1016" s="25" t="n">
        <x:v>0.015181340816552</x:v>
      </x:c>
      <x:c r="Q1016" s="25" t="n">
        <x:v>0.0261586486826331</x:v>
      </x:c>
      <x:c r="R1016" s="26" t="n">
        <x:v>-0.0138085628876663</x:v>
      </x:c>
      <x:c r="S1016" s="26" t="n">
        <x:v>0.100457137856122</x:v>
      </x:c>
      <x:c r="T1016" s="20" t="n">
        <x:v>1.1206574537212783</x:v>
      </x:c>
      <x:c r="U1016" s="18" t="n">
        <x:f aca="0"/>
        <x:v>1.6655</x:v>
      </x:c>
      <x:c r="V1016" s="18" t="n">
        <x:f aca="0"/>
        <x:v>1.8005</x:v>
      </x:c>
      <x:c r="W1016" s="76" t="n">
        <x:f>'2080回测'!$O$13*G1016/$G$4+'2080回测'!$O$14*H1016/$H$4+'2080回测'!$O$15*I1016/$I$4+'2080回测'!$O$16*J1016/$J$4+'2080回测'!$O$17*K1016/$K$4</x:f>
        <x:v>1.3978664415065443</x:v>
      </x:c>
    </x:row>
    <x:row r="1017" ht="13.800000190734863" hidden="0">
      <x:c r="A1017" s="15" t="n">
        <x:v>45362</x:v>
      </x:c>
      <x:c r="B1017" s="21" t="n">
        <x:v>38.551258440761</x:v>
      </x:c>
      <x:c r="C1017" s="21" t="n">
        <x:v>23.098751418842</x:v>
      </x:c>
      <x:c r="D1017" s="21" t="n">
        <x:v>27.692307692308</x:v>
      </x:c>
      <x:c r="E1017" s="21" t="n">
        <x:v>151.7578125</x:v>
      </x:c>
      <x:c r="F1017" s="17" t="n">
        <x:v>1.60275032512978</x:v>
      </x:c>
      <x:c r="G1017" s="18" t="n">
        <x:f aca="0"/>
        <x:v>1.7514091682</x:v>
      </x:c>
      <x:c r="H1017" s="18" t="n">
        <x:f aca="0"/>
        <x:v>2.6431703704</x:v>
      </x:c>
      <x:c r="I1017" s="18" t="n">
        <x:f aca="0"/>
        <x:v>2637.25</x:v>
      </x:c>
      <x:c r="J1017" s="18" t="n">
        <x:f aca="0"/>
        <x:v>7.4582449373</x:v>
      </x:c>
      <x:c r="K1017" s="18" t="n">
        <x:f aca="0"/>
        <x:v>2.3151118611</x:v>
      </x:c>
      <x:c r="L1017" s="22" t="n">
        <x:v>0.068414322250639</x:v>
      </x:c>
      <x:c r="M1017" s="22" t="n">
        <x:v>0.084354096082008</x:v>
      </x:c>
      <x:c r="N1017" s="22" t="n">
        <x:v>0.26216151449796</x:v>
      </x:c>
      <x:c r="O1017" s="22" t="n">
        <x:v>0.38728899583669</x:v>
      </x:c>
      <x:c r="P1017" s="25" t="n">
        <x:v>0.0248463669336956</x:v>
      </x:c>
      <x:c r="Q1017" s="25" t="n">
        <x:v>0.0394666998572806</x:v>
      </x:c>
      <x:c r="R1017" s="26" t="n">
        <x:v>-0.0156700819593977</x:v>
      </x:c>
      <x:c r="S1017" s="26" t="n">
        <x:v>0.114397716271352</x:v>
      </x:c>
      <x:c r="T1017" s="20" t="n">
        <x:v>1.1372633424341663</x:v>
      </x:c>
      <x:c r="U1017" s="18" t="n">
        <x:f aca="0"/>
        <x:v>1.6643</x:v>
      </x:c>
      <x:c r="V1017" s="18" t="n">
        <x:f aca="0"/>
        <x:v>1.8058</x:v>
      </x:c>
      <x:c r="W1017" s="76" t="n">
        <x:f>'2080回测'!$O$13*G1017/$G$4+'2080回测'!$O$14*H1017/$H$4+'2080回测'!$O$15*I1017/$I$4+'2080回测'!$O$16*J1017/$J$4+'2080回测'!$O$17*K1017/$K$4</x:f>
        <x:v>1.3927445288707014</x:v>
      </x:c>
    </x:row>
    <x:row r="1018" ht="13.800000190734863" hidden="0">
      <x:c r="A1018" s="15" t="n">
        <x:v>45363</x:v>
      </x:c>
      <x:c r="B1018" s="21" t="n">
        <x:v>38.182934315531</x:v>
      </x:c>
      <x:c r="C1018" s="21" t="n">
        <x:v>21.566401816118</x:v>
      </x:c>
      <x:c r="D1018" s="21" t="n">
        <x:v>25.692307692308</x:v>
      </x:c>
      <x:c r="E1018" s="21" t="n">
        <x:v>151.81640625</x:v>
      </x:c>
      <x:c r="F1018" s="17" t="n">
        <x:v>1.59314512518489</x:v>
      </x:c>
      <x:c r="G1018" s="18" t="n">
        <x:f aca="0"/>
        <x:v>1.7116044144</x:v>
      </x:c>
      <x:c r="H1018" s="18" t="n">
        <x:f aca="0"/>
        <x:v>2.5960296296</x:v>
      </x:c>
      <x:c r="I1018" s="18" t="n">
        <x:f aca="0"/>
        <x:v>2650.7</x:v>
      </x:c>
      <x:c r="J1018" s="18" t="n">
        <x:f aca="0"/>
        <x:v>7.4648568566</x:v>
      </x:c>
      <x:c r="K1018" s="18" t="n">
        <x:f aca="0"/>
        <x:v>2.3161215043</x:v>
      </x:c>
      <x:c r="L1018" s="22" t="n">
        <x:v>0.07752557544757</x:v>
      </x:c>
      <x:c r="M1018" s="22" t="n">
        <x:v>0.10242376856919</x:v>
      </x:c>
      <x:c r="N1018" s="22" t="n">
        <x:v>0.27869638150012</x:v>
      </x:c>
      <x:c r="O1018" s="22" t="n">
        <x:v>0.41954285904462</x:v>
      </x:c>
      <x:c r="P1018" s="25" t="n">
        <x:v>0.0434692221350208</x:v>
      </x:c>
      <x:c r="Q1018" s="25" t="n">
        <x:v>0.0550527057374859</x:v>
      </x:c>
      <x:c r="R1018" s="26" t="n">
        <x:v>-0.0156700819593977</x:v>
      </x:c>
      <x:c r="S1018" s="26" t="n">
        <x:v>0.137066308998721</x:v>
      </x:c>
      <x:c r="T1018" s="20" t="n">
        <x:v>1.142685996839381</x:v>
      </x:c>
      <x:c r="U1018" s="18" t="n">
        <x:f aca="0"/>
        <x:v>1.6612</x:v>
      </x:c>
      <x:c r="V1018" s="18" t="n">
        <x:f aca="0"/>
        <x:v>1.799</x:v>
      </x:c>
      <x:c r="W1018" s="76" t="n">
        <x:f>'2080回测'!$O$13*G1018/$G$4+'2080回测'!$O$14*H1018/$H$4+'2080回测'!$O$15*I1018/$I$4+'2080回测'!$O$16*J1018/$J$4+'2080回测'!$O$17*K1018/$K$4</x:f>
        <x:v>1.3753173387739805</x:v>
      </x:c>
    </x:row>
    <x:row r="1019" ht="13.800000190734863" hidden="0">
      <x:c r="A1019" s="15" t="n">
        <x:v>45364</x:v>
      </x:c>
      <x:c r="B1019" s="21" t="n">
        <x:v>38.551258440761</x:v>
      </x:c>
      <x:c r="C1019" s="21" t="n">
        <x:v>21.850170261067</x:v>
      </x:c>
      <x:c r="D1019" s="21" t="n">
        <x:v>26.615384615385</x:v>
      </x:c>
      <x:c r="E1019" s="21" t="n">
        <x:v>152.431640625</x:v>
      </x:c>
      <x:c r="F1019" s="17" t="n">
        <x:v>1.59862113485553</x:v>
      </x:c>
      <x:c r="G1019" s="18" t="n">
        <x:f aca="0"/>
        <x:v>1.706883635</x:v>
      </x:c>
      <x:c r="H1019" s="18" t="n">
        <x:f aca="0"/>
        <x:v>2.5850666667</x:v>
      </x:c>
      <x:c r="I1019" s="18" t="n">
        <x:f aca="0"/>
        <x:v>2637.96</x:v>
      </x:c>
      <x:c r="J1019" s="18" t="n">
        <x:f aca="0"/>
        <x:v>7.4913045337</x:v>
      </x:c>
      <x:c r="K1019" s="18" t="n">
        <x:f aca="0"/>
        <x:v>2.3100636451</x:v>
      </x:c>
      <x:c r="L1019" s="22" t="n">
        <x:v>0.077765345268542</x:v>
      </x:c>
      <x:c r="M1019" s="22" t="n">
        <x:v>0.10928676917731</x:v>
      </x:c>
      <x:c r="N1019" s="22" t="n">
        <x:v>0.27450275581117</x:v>
      </x:c>
      <x:c r="O1019" s="22" t="n">
        <x:v>0.42989019665286</x:v>
      </x:c>
      <x:c r="P1019" s="25" t="n">
        <x:v>0.0516019880140808</x:v>
      </x:c>
      <x:c r="Q1019" s="25" t="n">
        <x:v>0.0614070004424991</x:v>
      </x:c>
      <x:c r="R1019" s="26" t="n">
        <x:v>-0.0156700819593977</x:v>
      </x:c>
      <x:c r="S1019" s="26" t="n">
        <x:v>0.152704001307984</x:v>
      </x:c>
      <x:c r="T1019" s="20" t="n">
        <x:v>1.144002394094277</x:v>
      </x:c>
      <x:c r="U1019" s="18" t="n">
        <x:f aca="0"/>
        <x:v>1.6606</x:v>
      </x:c>
      <x:c r="V1019" s="18" t="n">
        <x:f aca="0"/>
        <x:v>1.7968</x:v>
      </x:c>
      <x:c r="W1019" s="76" t="n">
        <x:f>'2080回测'!$O$13*G1019/$G$4+'2080回测'!$O$14*H1019/$H$4+'2080回测'!$O$15*I1019/$I$4+'2080回测'!$O$16*J1019/$J$4+'2080回测'!$O$17*K1019/$K$4</x:f>
        <x:v>1.3715451605783684</x:v>
      </x:c>
    </x:row>
    <x:row r="1020" ht="13.800000190734863" hidden="0">
      <x:c r="A1020" s="15" t="n">
        <x:v>45365</x:v>
      </x:c>
      <x:c r="B1020" s="21" t="n">
        <x:v>37.507673419276</x:v>
      </x:c>
      <x:c r="C1020" s="21" t="n">
        <x:v>21.339387060159</x:v>
      </x:c>
      <x:c r="D1020" s="21" t="n">
        <x:v>26.307692307692</x:v>
      </x:c>
      <x:c r="E1020" s="21" t="n">
        <x:v>150.99609375</x:v>
      </x:c>
      <x:c r="F1020" s="17" t="n">
        <x:v>1.59037711634282</x:v>
      </x:c>
      <x:c r="G1020" s="18" t="n">
        <x:f aca="0"/>
        <x:v>1.7121408666</x:v>
      </x:c>
      <x:c r="H1020" s="18" t="n">
        <x:f aca="0"/>
        <x:v>2.5916444444</x:v>
      </x:c>
      <x:c r="I1020" s="18" t="n">
        <x:f aca="0"/>
        <x:v>2642.2</x:v>
      </x:c>
      <x:c r="J1020" s="18" t="n">
        <x:f aca="0"/>
        <x:v>7.4450210988</x:v>
      </x:c>
      <x:c r="K1020" s="18" t="n">
        <x:f aca="0"/>
        <x:v>2.3080443587</x:v>
      </x:c>
      <x:c r="L1020" s="22" t="n">
        <x:v>0.076086956521739</x:v>
      </x:c>
      <x:c r="M1020" s="22" t="n">
        <x:v>0.10728868039267</x:v>
      </x:c>
      <x:c r="N1020" s="22" t="n">
        <x:v>0.27162712676731</x:v>
      </x:c>
      <x:c r="O1020" s="22" t="n">
        <x:v>0.43147492408297</x:v>
      </x:c>
      <x:c r="P1020" s="25" t="n">
        <x:v>0.0546665084902482</x:v>
      </x:c>
      <x:c r="Q1020" s="25" t="n">
        <x:v>0.0660828022065632</x:v>
      </x:c>
      <x:c r="R1020" s="26" t="n">
        <x:v>-0.0156700819593977</x:v>
      </x:c>
      <x:c r="S1020" s="26" t="n">
        <x:v>0.160462236252113</x:v>
      </x:c>
      <x:c r="T1020" s="20" t="n">
        <x:v>1.1391544874141692</x:v>
      </x:c>
      <x:c r="U1020" s="18" t="n">
        <x:f aca="0"/>
        <x:v>1.6596</x:v>
      </x:c>
      <x:c r="V1020" s="18" t="n">
        <x:f aca="0"/>
        <x:v>1.7987</x:v>
      </x:c>
      <x:c r="W1020" s="76" t="n">
        <x:f>'2080回测'!$O$13*G1020/$G$4+'2080回测'!$O$14*H1020/$H$4+'2080回测'!$O$15*I1020/$I$4+'2080回测'!$O$16*J1020/$J$4+'2080回测'!$O$17*K1020/$K$4</x:f>
        <x:v>1.3732358719195317</x:v>
      </x:c>
    </x:row>
    <x:row r="1021" ht="13.800000190734863" hidden="0">
      <x:c r="A1021" s="15" t="n">
        <x:v>45366</x:v>
      </x:c>
      <x:c r="B1021" s="21" t="n">
        <x:v>39.349294045427</x:v>
      </x:c>
      <x:c r="C1021" s="21" t="n">
        <x:v>23.66628830874</x:v>
      </x:c>
      <x:c r="D1021" s="21" t="n">
        <x:v>29.769230769231</x:v>
      </x:c>
      <x:c r="E1021" s="21" t="n">
        <x:v>159.00390625</x:v>
      </x:c>
      <x:c r="F1021" s="17" t="n">
        <x:v>1.6294717984335</x:v>
      </x:c>
      <x:c r="G1021" s="18" t="n">
        <x:f aca="0"/>
        <x:v>1.7166470652</x:v>
      </x:c>
      <x:c r="H1021" s="18" t="n">
        <x:f aca="0"/>
        <x:v>2.5916444444</x:v>
      </x:c>
      <x:c r="I1021" s="18" t="n">
        <x:f aca="0"/>
        <x:v>2621.86</x:v>
      </x:c>
      <x:c r="J1021" s="18" t="n">
        <x:f aca="0"/>
        <x:v>7.4780806951</x:v>
      </x:c>
      <x:c r="K1021" s="18" t="n">
        <x:f aca="0"/>
        <x:v>2.3201600771</x:v>
      </x:c>
      <x:c r="L1021" s="22" t="n">
        <x:v>0.072090792838875</x:v>
      </x:c>
      <x:c r="M1021" s="22" t="n">
        <x:v>0.10659369298931</x:v>
      </x:c>
      <x:c r="N1021" s="22" t="n">
        <x:v>0.26551641504913</x:v>
      </x:c>
      <x:c r="O1021" s="22" t="n">
        <x:v>0.42336484860189</x:v>
      </x:c>
      <x:c r="P1021" s="25" t="n">
        <x:v>0.0487731998822338</x:v>
      </x:c>
      <x:c r="Q1021" s="25" t="n">
        <x:v>0.0585295839723088</x:v>
      </x:c>
      <x:c r="R1021" s="26" t="n">
        <x:v>-0.0156700819593977</x:v>
      </x:c>
      <x:c r="S1021" s="26" t="n">
        <x:v>0.154037447939005</x:v>
      </x:c>
      <x:c r="T1021" s="20" t="n">
        <x:v>1.1498801137419106</x:v>
      </x:c>
      <x:c r="U1021" s="18" t="n">
        <x:f aca="0"/>
        <x:v>1.6607</x:v>
      </x:c>
      <x:c r="V1021" s="18" t="n">
        <x:f aca="0"/>
        <x:v>1.8048</x:v>
      </x:c>
      <x:c r="W1021" s="76" t="n">
        <x:f>'2080回测'!$O$13*G1021/$G$4+'2080回测'!$O$14*H1021/$H$4+'2080回测'!$O$15*I1021/$I$4+'2080回测'!$O$16*J1021/$J$4+'2080回测'!$O$17*K1021/$K$4</x:f>
        <x:v>1.3746845521181974</x:v>
      </x:c>
    </x:row>
    <x:row r="1022" ht="13.800000190734863" hidden="0">
      <x:c r="A1022" s="15" t="n">
        <x:v>45369</x:v>
      </x:c>
      <x:c r="B1022" s="21" t="n">
        <x:v>41.006752608963</x:v>
      </x:c>
      <x:c r="C1022" s="21" t="n">
        <x:v>26.560726447219</x:v>
      </x:c>
      <x:c r="D1022" s="21" t="n">
        <x:v>33.307692307692</x:v>
      </x:c>
      <x:c r="E1022" s="21" t="n">
        <x:v>167.490234375</x:v>
      </x:c>
      <x:c r="F1022" s="17" t="n">
        <x:v>1.67091351434719</x:v>
      </x:c>
      <x:c r="G1022" s="18" t="n">
        <x:f aca="0"/>
        <x:v>1.7160033225</x:v>
      </x:c>
      <x:c r="H1022" s="18" t="n">
        <x:f aca="0"/>
        <x:v>2.5850666667</x:v>
      </x:c>
      <x:c r="I1022" s="18" t="n">
        <x:f aca="0"/>
        <x:v>2639.52</x:v>
      </x:c>
      <x:c r="J1022" s="18" t="n">
        <x:f aca="0"/>
        <x:v>7.5508118071</x:v>
      </x:c>
      <x:c r="K1022" s="18" t="n">
        <x:f aca="0"/>
        <x:v>2.3221793635</x:v>
      </x:c>
      <x:c r="L1022" s="22" t="n">
        <x:v>0.079443734015345</x:v>
      </x:c>
      <x:c r="M1022" s="22" t="n">
        <x:v>0.1097211363044</x:v>
      </x:c>
      <x:c r="N1022" s="22" t="n">
        <x:v>0.2764198418404</x:v>
      </x:c>
      <x:c r="O1022" s="22" t="n">
        <x:v>0.43585622917204</x:v>
      </x:c>
      <x:c r="P1022" s="25" t="n">
        <x:v>0.0617384788198654</x:v>
      </x:c>
      <x:c r="Q1022" s="25" t="n">
        <x:v>0.0729166663232719</x:v>
      </x:c>
      <x:c r="R1022" s="26" t="n">
        <x:v>-0.00915476520834047</x:v>
      </x:c>
      <x:c r="S1022" s="26" t="n">
        <x:v>0.172099588668303</x:v>
      </x:c>
      <x:c r="T1022" s="20" t="n">
        <x:v>1.164103834798985</x:v>
      </x:c>
      <x:c r="U1022" s="18" t="n">
        <x:f aca="0"/>
        <x:v>1.6624</x:v>
      </x:c>
      <x:c r="V1022" s="18" t="n">
        <x:f aca="0"/>
        <x:v>1.7918</x:v>
      </x:c>
      <x:c r="W1022" s="76" t="n">
        <x:f>'2080回测'!$O$13*G1022/$G$4+'2080回测'!$O$14*H1022/$H$4+'2080回测'!$O$15*I1022/$I$4+'2080回测'!$O$16*J1022/$J$4+'2080回测'!$O$17*K1022/$K$4</x:f>
        <x:v>1.3762316005622526</x:v>
      </x:c>
    </x:row>
    <x:row r="1023" ht="13.800000190734863" hidden="0">
      <x:c r="A1023" s="15" t="n">
        <x:v>45370</x:v>
      </x:c>
      <x:c r="B1023" s="21" t="n">
        <x:v>41.129527317373</x:v>
      </x:c>
      <x:c r="C1023" s="21" t="n">
        <x:v>25.141884222474</x:v>
      </x:c>
      <x:c r="D1023" s="21" t="n">
        <x:v>32.153846153846</x:v>
      </x:c>
      <x:c r="E1023" s="21" t="n">
        <x:v>167.890625</x:v>
      </x:c>
      <x:c r="F1023" s="17" t="n">
        <x:v>1.66578970673423</x:v>
      </x:c>
      <x:c r="G1023" s="18" t="n">
        <x:f aca="0"/>
        <x:v>1.7089221534</x:v>
      </x:c>
      <x:c r="H1023" s="18" t="n">
        <x:f aca="0"/>
        <x:v>2.5762962963</x:v>
      </x:c>
      <x:c r="I1023" s="18" t="n">
        <x:f aca="0"/>
        <x:v>2617.23</x:v>
      </x:c>
      <x:c r="J1023" s="18" t="n">
        <x:f aca="0"/>
        <x:v>7.5045283722</x:v>
      </x:c>
      <x:c r="K1023" s="18" t="n">
        <x:f aca="0"/>
        <x:v>2.3120829315</x:v>
      </x:c>
      <x:c r="L1023" s="22" t="n">
        <x:v>0.089354219948849</x:v>
      </x:c>
      <x:c r="M1023" s="22" t="n">
        <x:v>0.11806098514464</x:v>
      </x:c>
      <x:c r="N1023" s="22" t="n">
        <x:v>0.29163671219746</x:v>
      </x:c>
      <x:c r="O1023" s="22" t="n">
        <x:v>0.45515261559763</x:v>
      </x:c>
      <x:c r="P1023" s="25" t="n">
        <x:v>0.0782397429223056</x:v>
      </x:c>
      <x:c r="Q1023" s="25" t="n">
        <x:v>0.0914999810266022</x:v>
      </x:c>
      <x:c r="R1023" s="26" t="n">
        <x:v>-0.00915476520834047</x:v>
      </x:c>
      <x:c r="S1023" s="26" t="n">
        <x:v>0.198041186762734</x:v>
      </x:c>
      <x:c r="T1023" s="20" t="n">
        <x:v>1.1587458633770835</x:v>
      </x:c>
      <x:c r="U1023" s="18" t="n">
        <x:f aca="0"/>
        <x:v>1.6637</x:v>
      </x:c>
      <x:c r="V1023" s="18" t="n">
        <x:f aca="0"/>
        <x:v>1.7945</x:v>
      </x:c>
      <x:c r="W1023" s="76" t="n">
        <x:f>'2080回测'!$O$13*G1023/$G$4+'2080回测'!$O$14*H1023/$H$4+'2080回测'!$O$15*I1023/$I$4+'2080回测'!$O$16*J1023/$J$4+'2080回测'!$O$17*K1023/$K$4</x:f>
        <x:v>1.3697686673568514</x:v>
      </x:c>
    </x:row>
    <x:row r="1024" ht="13.800000190734863" hidden="0">
      <x:c r="A1024" s="15" t="n">
        <x:v>45371</x:v>
      </x:c>
      <x:c r="B1024" s="21" t="n">
        <x:v>42.664211172498</x:v>
      </x:c>
      <x:c r="C1024" s="21" t="n">
        <x:v>25.368898978434</x:v>
      </x:c>
      <x:c r="D1024" s="21" t="n">
        <x:v>31.461538461538</x:v>
      </x:c>
      <x:c r="E1024" s="21" t="n">
        <x:v>167.587890625</x:v>
      </x:c>
      <x:c r="F1024" s="17" t="n">
        <x:v>1.66770634809368</x:v>
      </x:c>
      <x:c r="G1024" s="18" t="n">
        <x:f aca="0"/>
        <x:v>1.7186855836</x:v>
      </x:c>
      <x:c r="H1024" s="18" t="n">
        <x:f aca="0"/>
        <x:v>2.586162963</x:v>
      </x:c>
      <x:c r="I1024" s="18" t="n">
        <x:f aca="0"/>
        <x:v>2620.9</x:v>
      </x:c>
      <x:c r="J1024" s="18" t="n">
        <x:f aca="0"/>
        <x:v>7.5508118071</x:v>
      </x:c>
      <x:c r="K1024" s="18" t="n">
        <x:f aca="0"/>
        <x:v>2.3100636451</x:v>
      </x:c>
      <x:c r="L1024" s="22" t="n">
        <x:v>0.084958439897698</x:v>
      </x:c>
      <x:c r="M1024" s="22" t="n">
        <x:v>0.11085049083485</x:v>
      </x:c>
      <x:c r="N1024" s="22" t="n">
        <x:v>0.28025401389887</x:v>
      </x:c>
      <x:c r="O1024" s="22" t="n">
        <x:v>0.44760185564835</x:v>
      </x:c>
      <x:c r="P1024" s="25" t="n">
        <x:v>0.0747037577574969</x:v>
      </x:c>
      <x:c r="Q1024" s="25" t="n">
        <x:v>0.0859849327920654</x:v>
      </x:c>
      <x:c r="R1024" s="26" t="n">
        <x:v>-0.00915476520834047</x:v>
      </x:c>
      <x:c r="S1024" s="26" t="n">
        <x:v>0.194768181395678</x:v>
      </x:c>
      <x:c r="T1024" s="20" t="n">
        <x:v>1.1655955749170228</x:v>
      </x:c>
      <x:c r="U1024" s="18" t="n">
        <x:f aca="0"/>
        <x:v>1.6632</x:v>
      </x:c>
      <x:c r="V1024" s="18" t="n">
        <x:f aca="0"/>
        <x:v>1.7982</x:v>
      </x:c>
      <x:c r="W1024" s="76" t="n">
        <x:f>'2080回测'!$O$13*G1024/$G$4+'2080回测'!$O$14*H1024/$H$4+'2080回测'!$O$15*I1024/$I$4+'2080回测'!$O$16*J1024/$J$4+'2080回测'!$O$17*K1024/$K$4</x:f>
        <x:v>1.3750774080178385</x:v>
      </x:c>
    </x:row>
    <x:row r="1025" ht="13.800000190734863" hidden="0">
      <x:c r="A1025" s="15" t="n">
        <x:v>45372</x:v>
      </x:c>
      <x:c r="B1025" s="21" t="n">
        <x:v>42.173112338858</x:v>
      </x:c>
      <x:c r="C1025" s="21" t="n">
        <x:v>25.141884222474</x:v>
      </x:c>
      <x:c r="D1025" s="21" t="n">
        <x:v>30.923076923077</x:v>
      </x:c>
      <x:c r="E1025" s="21" t="n">
        <x:v>165.263671875</x:v>
      </x:c>
      <x:c r="F1025" s="17" t="n">
        <x:v>1.65875436339852</x:v>
      </x:c>
      <x:c r="G1025" s="18" t="n">
        <x:f aca="0"/>
        <x:v>1.7256594623</x:v>
      </x:c>
      <x:c r="H1025" s="18" t="n">
        <x:f aca="0"/>
        <x:v>2.5894518519</x:v>
      </x:c>
      <x:c r="I1025" s="18" t="n">
        <x:f aca="0"/>
        <x:v>2654.61</x:v>
      </x:c>
      <x:c r="J1025" s="18" t="n">
        <x:f aca="0"/>
        <x:v>7.5508118071</x:v>
      </x:c>
      <x:c r="K1025" s="18" t="n">
        <x:f aca="0"/>
        <x:v>2.3060250723</x:v>
      </x:c>
      <x:c r="L1025" s="22" t="n">
        <x:v>0.090952685421995</x:v>
      </x:c>
      <x:c r="M1025" s="22" t="n">
        <x:v>0.11510728868039</x:v>
      </x:c>
      <x:c r="N1025" s="22" t="n">
        <x:v>0.28145219266715</x:v>
      </x:c>
      <x:c r="O1025" s="22" t="n">
        <x:v>0.45571193112943</x:v>
      </x:c>
      <x:c r="P1025" s="25" t="n">
        <x:v>0.0847223823911214</x:v>
      </x:c>
      <x:c r="Q1025" s="25" t="n">
        <x:v>0.0964155674965155</x:v>
      </x:c>
      <x:c r="R1025" s="26" t="n">
        <x:v>-0.00915476520834047</x:v>
      </x:c>
      <x:c r="S1025" s="26" t="n">
        <x:v>0.20955731675792</x:v>
      </x:c>
      <x:c r="T1025" s="20" t="n">
        <x:v>1.1639531464607467</x:v>
      </x:c>
      <x:c r="U1025" s="18" t="n">
        <x:f aca="0"/>
        <x:v>1.6637</x:v>
      </x:c>
      <x:c r="V1025" s="18" t="n">
        <x:f aca="0"/>
        <x:v>1.8317</x:v>
      </x:c>
      <x:c r="W1025" s="76" t="n">
        <x:f>'2080回测'!$O$13*G1025/$G$4+'2080回测'!$O$14*H1025/$H$4+'2080回测'!$O$15*I1025/$I$4+'2080回测'!$O$16*J1025/$J$4+'2080回测'!$O$17*K1025/$K$4</x:f>
        <x:v>1.379436064045959</x:v>
      </x:c>
    </x:row>
    <x:row r="1026" ht="13.800000190734863" hidden="0">
      <x:c r="A1026" s="15" t="n">
        <x:v>45373</x:v>
      </x:c>
      <x:c r="B1026" s="21" t="n">
        <x:v>42.602823818293</x:v>
      </x:c>
      <x:c r="C1026" s="21" t="n">
        <x:v>25.595913734393</x:v>
      </x:c>
      <x:c r="D1026" s="21" t="n">
        <x:v>32.076923076923</x:v>
      </x:c>
      <x:c r="E1026" s="21" t="n">
        <x:v>167.451171875</x:v>
      </x:c>
      <x:c r="F1026" s="17" t="n">
        <x:v>1.66931708126152</x:v>
      </x:c>
      <x:c r="G1026" s="18" t="n">
        <x:f aca="0"/>
        <x:v>1.7195439071</x:v>
      </x:c>
      <x:c r="H1026" s="18" t="n">
        <x:f aca="0"/>
        <x:v>2.5806814815</x:v>
      </x:c>
      <x:c r="I1026" s="18" t="n">
        <x:f aca="0"/>
        <x:v>2622.96</x:v>
      </x:c>
      <x:c r="J1026" s="18" t="n">
        <x:f aca="0"/>
        <x:v>7.4714687759</x:v>
      </x:c>
      <x:c r="K1026" s="18" t="n">
        <x:f aca="0"/>
        <x:v>2.2898707811</x:v>
      </x:c>
      <x:c r="L1026" s="22" t="n">
        <x:v>0.09079283887468</x:v>
      </x:c>
      <x:c r="M1026" s="22" t="n">
        <x:v>0.11189297193988</x:v>
      </x:c>
      <x:c r="N1026" s="22" t="n">
        <x:v>0.27462257368799</x:v>
      </x:c>
      <x:c r="O1026" s="22" t="n">
        <x:v>0.44769507496795</x:v>
      </x:c>
      <x:c r="P1026" s="25" t="n">
        <x:v>0.0853117132519228</x:v>
      </x:c>
      <x:c r="Q1026" s="25" t="n">
        <x:v>0.0958161057318923</x:v>
      </x:c>
      <x:c r="R1026" s="26" t="n">
        <x:v>-0.00915476520834047</x:v>
      </x:c>
      <x:c r="S1026" s="26" t="n">
        <x:v>0.214648658439998</x:v>
      </x:c>
      <x:c r="T1026" s="20" t="n">
        <x:v>1.1505154251193503</x:v>
      </x:c>
      <x:c r="U1026" s="18" t="n">
        <x:f aca="0"/>
        <x:v>1.6634</x:v>
      </x:c>
      <x:c r="V1026" s="18" t="n">
        <x:f aca="0"/>
        <x:v>1.8192</x:v>
      </x:c>
      <x:c r="W1026" s="76" t="n">
        <x:f>'2080回测'!$O$13*G1026/$G$4+'2080回测'!$O$14*H1026/$H$4+'2080回测'!$O$15*I1026/$I$4+'2080回测'!$O$16*J1026/$J$4+'2080回测'!$O$17*K1026/$K$4</x:f>
        <x:v>1.3715277500306486</x:v>
      </x:c>
    </x:row>
    <x:row r="1027" ht="13.800000190734863" hidden="0">
      <x:c r="A1027" s="15" t="n">
        <x:v>45376</x:v>
      </x:c>
      <x:c r="B1027" s="21" t="n">
        <x:v>39.533456108042</x:v>
      </x:c>
      <x:c r="C1027" s="21" t="n">
        <x:v>22.020431328036</x:v>
      </x:c>
      <x:c r="D1027" s="21" t="n">
        <x:v>27.923076923077</x:v>
      </x:c>
      <x:c r="E1027" s="21" t="n">
        <x:v>160.72265625</x:v>
      </x:c>
      <x:c r="F1027" s="17" t="n">
        <x:v>1.62549905152289</x:v>
      </x:c>
      <x:c r="G1027" s="18" t="n">
        <x:f aca="0"/>
        <x:v>1.7225480395</x:v>
      </x:c>
      <x:c r="H1027" s="18" t="n">
        <x:f aca="0"/>
        <x:v>2.5828740741</x:v>
      </x:c>
      <x:c r="I1027" s="18" t="n">
        <x:f aca="0"/>
        <x:v>2615.38</x:v>
      </x:c>
      <x:c r="J1027" s="18" t="n">
        <x:f aca="0"/>
        <x:v>7.4053495832</x:v>
      </x:c>
      <x:c r="K1027" s="18" t="n">
        <x:f aca="0"/>
        <x:v>2.2898707811</x:v>
      </x:c>
      <x:c r="L1027" s="22" t="n">
        <x:v>0.073929028132992</x:v>
      </x:c>
      <x:c r="M1027" s="22" t="n">
        <x:v>0.10077317348623</x:v>
      </x:c>
      <x:c r="N1027" s="22" t="n">
        <x:v>0.25533189551881</x:v>
      </x:c>
      <x:c r="O1027" s="22" t="n">
        <x:v>0.42327162935946</x:v>
      </x:c>
      <x:c r="P1027" s="25" t="n">
        <x:v>0.0736429622080543</x:v>
      </x:c>
      <x:c r="Q1027" s="25" t="n">
        <x:v>0.0821483774984744</x:v>
      </x:c>
      <x:c r="R1027" s="26" t="n">
        <x:v>-0.0075000815890246</x:v>
      </x:c>
      <x:c r="S1027" s="26" t="n">
        <x:v>0.202526416339808</x:v>
      </x:c>
      <x:c r="T1027" s="20" t="n">
        <x:v>1.1347199202538314</x:v>
      </x:c>
      <x:c r="U1027" s="18" t="n">
        <x:f aca="0"/>
        <x:v>1.6628</x:v>
      </x:c>
      <x:c r="V1027" s="18" t="n">
        <x:f aca="0"/>
        <x:v>1.8194</x:v>
      </x:c>
      <x:c r="W1027" s="76" t="n">
        <x:f>'2080回测'!$O$13*G1027/$G$4+'2080回测'!$O$14*H1027/$H$4+'2080回测'!$O$15*I1027/$I$4+'2080回测'!$O$16*J1027/$J$4+'2080回测'!$O$17*K1027/$K$4</x:f>
        <x:v>1.3708651720110556</x:v>
      </x:c>
    </x:row>
    <x:row r="1028" ht="13.800000190734863" hidden="0">
      <x:c r="A1028" s="15" t="n">
        <x:v>45377</x:v>
      </x:c>
      <x:c r="B1028" s="21" t="n">
        <x:v>39.349294045427</x:v>
      </x:c>
      <x:c r="C1028" s="21" t="n">
        <x:v>20.658342792281</x:v>
      </x:c>
      <x:c r="D1028" s="21" t="n">
        <x:v>26.846153846154</x:v>
      </x:c>
      <x:c r="E1028" s="21" t="n">
        <x:v>157.705078125</x:v>
      </x:c>
      <x:c r="F1028" s="17" t="n">
        <x:v>1.61139717202216</x:v>
      </x:c>
      <x:c r="G1028" s="18" t="n">
        <x:f aca="0"/>
        <x:v>1.7239428152</x:v>
      </x:c>
      <x:c r="H1028" s="18" t="n">
        <x:f aca="0"/>
        <x:v>2.5806814815</x:v>
      </x:c>
      <x:c r="I1028" s="18" t="n">
        <x:f aca="0"/>
        <x:v>2605.91</x:v>
      </x:c>
      <x:c r="J1028" s="18" t="n">
        <x:f aca="0"/>
        <x:v>7.4185734217</x:v>
      </x:c>
      <x:c r="K1028" s="18" t="n">
        <x:f aca="0"/>
        <x:v>2.2928997107</x:v>
      </x:c>
      <x:c r="L1028" s="22" t="n">
        <x:v>0.066656010230179</x:v>
      </x:c>
      <x:c r="M1028" s="22" t="n">
        <x:v>0.095387021110242</x:v>
      </x:c>
      <x:c r="N1028" s="22" t="n">
        <x:v>0.23951593577762</x:v>
      </x:c>
      <x:c r="O1028" s="22" t="n">
        <x:v>0.40136510375977</x:v>
      </x:c>
      <x:c r="P1028" s="25" t="n">
        <x:v>0.052073452702722</x:v>
      </x:c>
      <x:c r="Q1028" s="25" t="n">
        <x:v>0.0584096916193821</x:v>
      </x:c>
      <x:c r="R1028" s="26" t="n">
        <x:v>-0.0138085628876663</x:v>
      </x:c>
      <x:c r="S1028" s="26" t="n">
        <x:v>0.178160709718403</x:v>
      </x:c>
      <x:c r="T1028" s="20" t="n">
        <x:v>1.1351530390441142</x:v>
      </x:c>
      <x:c r="U1028" s="18" t="n">
        <x:f aca="0"/>
        <x:v>1.6628</x:v>
      </x:c>
      <x:c r="V1028" s="18" t="n">
        <x:f aca="0"/>
        <x:v>1.8238</x:v>
      </x:c>
      <x:c r="W1028" s="76" t="n">
        <x:f>'2080回测'!$O$13*G1028/$G$4+'2080回测'!$O$14*H1028/$H$4+'2080回测'!$O$15*I1028/$I$4+'2080回测'!$O$16*J1028/$J$4+'2080回测'!$O$17*K1028/$K$4</x:f>
        <x:v>1.370766578290877</x:v>
      </x:c>
    </x:row>
    <x:row r="1029" ht="13.800000190734863" hidden="0">
      <x:c r="A1029" s="15" t="n">
        <x:v>45378</x:v>
      </x:c>
      <x:c r="B1029" s="21" t="n">
        <x:v>35.97298956415</x:v>
      </x:c>
      <x:c r="C1029" s="21" t="n">
        <x:v>17.763904653803</x:v>
      </x:c>
      <x:c r="D1029" s="21" t="n">
        <x:v>23.615384615385</x:v>
      </x:c>
      <x:c r="E1029" s="21" t="n">
        <x:v>150.46875</x:v>
      </x:c>
      <x:c r="F1029" s="17" t="n">
        <x:v>1.56955257208335</x:v>
      </x:c>
      <x:c r="G1029" s="18" t="n">
        <x:f aca="0"/>
        <x:v>1.7211532637</x:v>
      </x:c>
      <x:c r="H1029" s="18" t="n">
        <x:f aca="0"/>
        <x:v>2.5730074074</x:v>
      </x:c>
      <x:c r="I1029" s="18" t="n">
        <x:f aca="0"/>
        <x:v>2581.54</x:v>
      </x:c>
      <x:c r="J1029" s="18" t="n">
        <x:f aca="0"/>
        <x:v>7.3233617842</x:v>
      </x:c>
      <x:c r="K1029" s="18" t="n">
        <x:f aca="0"/>
        <x:v>2.2767454195</x:v>
      </x:c>
      <x:c r="L1029" s="22" t="n">
        <x:v>0.070492327365729</x:v>
      </x:c>
      <x:c r="M1029" s="22" t="n">
        <x:v>0.101555034315</x:v>
      </x:c>
      <x:c r="N1029" s="22" t="n">
        <x:v>0.23580158159597</x:v>
      </x:c>
      <x:c r="O1029" s="22" t="n">
        <x:v>0.40136510375977</x:v>
      </x:c>
      <x:c r="P1029" s="25" t="n">
        <x:v>0.0514841218419204</x:v>
      </x:c>
      <x:c r="Q1029" s="25" t="n">
        <x:v>0.055532275149192</x:v>
      </x:c>
      <x:c r="R1029" s="26" t="n">
        <x:v>-0.0140153983400808</x:v>
      </x:c>
      <x:c r="S1029" s="26" t="n">
        <x:v>0.179009266665413</x:v>
      </x:c>
      <x:c r="T1029" s="20" t="n">
        <x:v>1.1101787516262551</x:v>
      </x:c>
      <x:c r="U1029" s="18" t="n">
        <x:f aca="0"/>
        <x:v>1.6646</x:v>
      </x:c>
      <x:c r="V1029" s="18" t="n">
        <x:f aca="0"/>
        <x:v>1.8356</x:v>
      </x:c>
      <x:c r="W1029" s="76" t="n">
        <x:f>'2080回测'!$O$13*G1029/$G$4+'2080回测'!$O$14*H1029/$H$4+'2080回测'!$O$15*I1029/$I$4+'2080回测'!$O$16*J1029/$J$4+'2080回测'!$O$17*K1029/$K$4</x:f>
        <x:v>1.3641013732021041</x:v>
      </x:c>
    </x:row>
    <x:row r="1030" ht="13.800000190734863" hidden="0">
      <x:c r="A1030" s="15" t="n">
        <x:v>45379</x:v>
      </x:c>
      <x:c r="B1030" s="21" t="n">
        <x:v>37.507673419276</x:v>
      </x:c>
      <x:c r="C1030" s="21" t="n">
        <x:v>19.693530079455</x:v>
      </x:c>
      <x:c r="D1030" s="21" t="n">
        <x:v>25.461538461538</x:v>
      </x:c>
      <x:c r="E1030" s="21" t="n">
        <x:v>155.3515625</x:v>
      </x:c>
      <x:c r="F1030" s="17" t="n">
        <x:v>1.59503576115067</x:v>
      </x:c>
      <x:c r="G1030" s="18" t="n">
        <x:f aca="0"/>
        <x:v>1.7169689365</x:v>
      </x:c>
      <x:c r="H1030" s="18" t="n">
        <x:f aca="0"/>
        <x:v>2.5708148148</x:v>
      </x:c>
      <x:c r="I1030" s="18" t="n">
        <x:f aca="0"/>
        <x:v>2588.55</x:v>
      </x:c>
      <x:c r="J1030" s="18" t="n">
        <x:f aca="0"/>
        <x:v>7.4185734217</x:v>
      </x:c>
      <x:c r="K1030" s="18" t="n">
        <x:f aca="0"/>
        <x:v>2.2838129219</x:v>
      </x:c>
      <x:c r="L1030" s="22" t="n">
        <x:v>0.057624680306905</x:v>
      </x:c>
      <x:c r="M1030" s="22" t="n">
        <x:v>0.089566501607158</x:v>
      </x:c>
      <x:c r="N1030" s="22" t="n">
        <x:v>0.20920201294033</x:v>
      </x:c>
      <x:c r="O1030" s="22" t="n">
        <x:v>0.36678075910507</x:v>
      </x:c>
      <x:c r="P1030" s="25" t="n">
        <x:v>0.0222533111461691</x:v>
      </x:c>
      <x:c r="Q1030" s="25" t="n">
        <x:v>0.0214828469185679</x:v>
      </x:c>
      <x:c r="R1030" s="26" t="n">
        <x:v>-0.0264255254849508</x:v>
      </x:c>
      <x:c r="S1030" s="26" t="n">
        <x:v>0.140945426470791</x:v>
      </x:c>
      <x:c r="T1030" s="20" t="n">
        <x:v>1.124881561349105</x:v>
      </x:c>
      <x:c r="U1030" s="18" t="n">
        <x:f aca="0"/>
        <x:v>1.6647</x:v>
      </x:c>
      <x:c r="V1030" s="18" t="n">
        <x:f aca="0"/>
        <x:v>1.8451</x:v>
      </x:c>
      <x:c r="W1030" s="76" t="n">
        <x:f>'2080回测'!$O$13*G1030/$G$4+'2080回测'!$O$14*H1030/$H$4+'2080回测'!$O$15*I1030/$I$4+'2080回测'!$O$16*J1030/$J$4+'2080回测'!$O$17*K1030/$K$4</x:f>
        <x:v>1.3654939871337726</x:v>
      </x:c>
    </x:row>
    <x:row r="1031" ht="13.800000190734863" hidden="0">
      <x:c r="A1031" s="15" t="n">
        <x:v>45380</x:v>
      </x:c>
      <x:c r="B1031" s="21" t="n">
        <x:v>37.384898710866</x:v>
      </x:c>
      <x:c r="C1031" s="21" t="n">
        <x:v>19.977298524404</x:v>
      </x:c>
      <x:c r="D1031" s="21" t="n">
        <x:v>24.692307692308</x:v>
      </x:c>
      <x:c r="E1031" s="21" t="n">
        <x:v>155.17578125</x:v>
      </x:c>
      <x:c r="F1031" s="17" t="n">
        <x:v>1.59307571544395</x:v>
      </x:c>
      <x:c r="G1031" s="18" t="n">
        <x:f aca="0"/>
        <x:v>1.7406801241</x:v>
      </x:c>
      <x:c r="H1031" s="18" t="n">
        <x:f aca="0"/>
        <x:v>2.5960296296</x:v>
      </x:c>
      <x:c r="I1031" s="18" t="n">
        <x:f aca="0"/>
        <x:v>2588.55</x:v>
      </x:c>
      <x:c r="J1031" s="18" t="n">
        <x:f aca="0"/>
        <x:v>7.4965940691</x:v>
      </x:c>
      <x:c r="K1031" s="18" t="n">
        <x:f aca="0"/>
        <x:v>2.3070347155</x:v>
      </x:c>
      <x:c r="L1031" s="22" t="n">
        <x:v>0.064498081841432</x:v>
      </x:c>
      <x:c r="M1031" s="22" t="n">
        <x:v>0.093302058900182</x:v>
      </x:c>
      <x:c r="N1031" s="22" t="n">
        <x:v>0.2209441648694</x:v>
      </x:c>
      <x:c r="O1031" s="22" t="n">
        <x:v>0.38216193665378</x:v>
      </x:c>
      <x:c r="P1031" s="25" t="n">
        <x:v>0.0417012295526167</x:v>
      </x:c>
      <x:c r="Q1031" s="25" t="n">
        <x:v>0.0423441163274709</x:v>
      </x:c>
      <x:c r="R1031" s="26" t="n">
        <x:v>-0.0176350187573353</x:v>
      </x:c>
      <x:c r="S1031" s="26" t="n">
        <x:v>0.171735921405294</x:v>
      </x:c>
      <x:c r="T1031" s="20" t="n">
        <x:v>1.1369340996974524</x:v>
      </x:c>
      <x:c r="U1031" s="18" t="n">
        <x:f aca="0"/>
        <x:v>1.6656</x:v>
      </x:c>
      <x:c r="V1031" s="18" t="n">
        <x:f aca="0"/>
        <x:v>1.8754</x:v>
      </x:c>
      <x:c r="W1031" s="76" t="n">
        <x:f>'2080回测'!$O$13*G1031/$G$4+'2080回测'!$O$14*H1031/$H$4+'2080回测'!$O$15*I1031/$I$4+'2080回测'!$O$16*J1031/$J$4+'2080回测'!$O$17*K1031/$K$4</x:f>
        <x:v>1.3792938898663116</x:v>
      </x:c>
    </x:row>
    <x:row r="1032" ht="13.800000190734863" hidden="0">
      <x:c r="A1032" s="15" t="n">
        <x:v>45383</x:v>
      </x:c>
      <x:c r="B1032" s="21" t="n">
        <x:v>39.656230816452</x:v>
      </x:c>
      <x:c r="C1032" s="21" t="n">
        <x:v>22.644721906924</x:v>
      </x:c>
      <x:c r="D1032" s="21" t="n">
        <x:v>28.307692307692</x:v>
      </x:c>
      <x:c r="E1032" s="21" t="n">
        <x:v>161.572265625</x:v>
      </x:c>
      <x:c r="F1032" s="17" t="n">
        <x:v>1.63045227664017</x:v>
      </x:c>
      <x:c r="G1032" s="18" t="n">
        <x:f aca="0"/>
        <x:v>1.7448644513</x:v>
      </x:c>
      <x:c r="H1032" s="18" t="n">
        <x:f aca="0"/>
        <x:v>2.6026074074</x:v>
      </x:c>
      <x:c r="I1032" s="18" t="n">
        <x:f aca="0"/>
        <x:v>2588.55</x:v>
      </x:c>
      <x:c r="J1032" s="18" t="n">
        <x:f aca="0"/>
        <x:v>7.5534565748</x:v>
      </x:c>
      <x:c r="K1032" s="18" t="n">
        <x:f aca="0"/>
        <x:v>2.3363143684</x:v>
      </x:c>
      <x:c r="L1032" s="22" t="n">
        <x:v>0.075207800511509</x:v>
      </x:c>
      <x:c r="M1032" s="22" t="n">
        <x:v>0.099470072104943</x:v>
      </x:c>
      <x:c r="N1032" s="22" t="n">
        <x:v>0.23927630002396</x:v>
      </x:c>
      <x:c r="O1032" s="22" t="n">
        <x:v>0.3953990712406</x:v>
      </x:c>
      <x:c r="P1032" s="25" t="n">
        <x:v>0.0546665084902482</x:v>
      </x:c>
      <x:c r="Q1032" s="25" t="n">
        <x:v>0.054693028678718</x:v>
      </x:c>
      <x:c r="R1032" s="26" t="n">
        <x:v>-0.0119470438159359</x:v>
      </x:c>
      <x:c r="S1032" s="26" t="n">
        <x:v>0.188707060345577</x:v>
      </x:c>
      <x:c r="T1032" s="20" t="n">
        <x:v>1.1597235596358524</x:v>
      </x:c>
      <x:c r="U1032" s="18" t="n">
        <x:f aca="0"/>
        <x:v>1.6649</x:v>
      </x:c>
      <x:c r="V1032" s="18" t="n">
        <x:f aca="0"/>
        <x:v>1.8965</x:v>
      </x:c>
      <x:c r="W1032" s="76" t="n">
        <x:f>'2080回测'!$O$13*G1032/$G$4+'2080回测'!$O$14*H1032/$H$4+'2080回测'!$O$15*I1032/$I$4+'2080回测'!$O$16*J1032/$J$4+'2080回测'!$O$17*K1032/$K$4</x:f>
        <x:v>1.3847278053646008</x:v>
      </x:c>
    </x:row>
    <x:row r="1033" ht="13.800000190734863" hidden="0">
      <x:c r="A1033" s="15" t="n">
        <x:v>45384</x:v>
      </x:c>
      <x:c r="B1033" s="21" t="n">
        <x:v>37.446286065071</x:v>
      </x:c>
      <x:c r="C1033" s="21" t="n">
        <x:v>20.431328036322</x:v>
      </x:c>
      <x:c r="D1033" s="21" t="n">
        <x:v>27</x:v>
      </x:c>
      <x:c r="E1033" s="21" t="n">
        <x:v>156.97265625</x:v>
      </x:c>
      <x:c r="F1033" s="17" t="n">
        <x:v>1.60462567587848</x:v>
      </x:c>
      <x:c r="G1033" s="18" t="n">
        <x:f aca="0"/>
        <x:v>1.7547351719</x:v>
      </x:c>
      <x:c r="H1033" s="18" t="n">
        <x:f aca="0"/>
        <x:v>2.6124740741</x:v>
      </x:c>
      <x:c r="I1033" s="18" t="n">
        <x:f aca="0"/>
        <x:v>2661.85</x:v>
      </x:c>
      <x:c r="J1033" s="18" t="n">
        <x:f aca="0"/>
        <x:v>7.5640356457</x:v>
      </x:c>
      <x:c r="K1033" s="18" t="n">
        <x:f aca="0"/>
        <x:v>2.3373240116</x:v>
      </x:c>
      <x:c r="L1033" s="22" t="n">
        <x:v>0.092311381074169</x:v>
      </x:c>
      <x:c r="M1033" s="22" t="n">
        <x:v>0.11945095995135</x:v>
      </x:c>
      <x:c r="N1033" s="22" t="n">
        <x:v>0.26551641504913</x:v>
      </x:c>
      <x:c r="O1033" s="22" t="n">
        <x:v>0.42821225005748</x:v>
      </x:c>
      <x:c r="P1033" s="25" t="n">
        <x:v>0.0816578619149537</x:v>
      </x:c>
      <x:c r="Q1033" s="25" t="n">
        <x:v>0.078551606910733</x:v>
      </x:c>
      <x:c r="R1033" s="26" t="n">
        <x:v>-0.000984764837968388</x:v>
      </x:c>
      <x:c r="S1033" s="26" t="n">
        <x:v>0.213072766966971</x:v>
      </x:c>
      <x:c r="T1033" s="20" t="n">
        <x:v>1.1569589893353416</x:v>
      </x:c>
      <x:c r="U1033" s="18" t="n">
        <x:f aca="0"/>
        <x:v>1.666</x:v>
      </x:c>
      <x:c r="V1033" s="18" t="n">
        <x:f aca="0"/>
        <x:v>1.8968</x:v>
      </x:c>
      <x:c r="W1033" s="76" t="n">
        <x:f>'2080回测'!$O$13*G1033/$G$4+'2080回测'!$O$14*H1033/$H$4+'2080回测'!$O$15*I1033/$I$4+'2080回测'!$O$16*J1033/$J$4+'2080回测'!$O$17*K1033/$K$4</x:f>
        <x:v>1.3940869852972368</x:v>
      </x:c>
    </x:row>
    <x:row r="1034" ht="13.800000190734863" hidden="0">
      <x:c r="A1034" s="15" t="n">
        <x:v>45385</x:v>
      </x:c>
      <x:c r="B1034" s="21" t="n">
        <x:v>35.72744014733</x:v>
      </x:c>
      <x:c r="C1034" s="21" t="n">
        <x:v>18.671963677639</x:v>
      </x:c>
      <x:c r="D1034" s="21" t="n">
        <x:v>24.692307692308</x:v>
      </x:c>
      <x:c r="E1034" s="21" t="n">
        <x:v>151.3671875</x:v>
      </x:c>
      <x:c r="F1034" s="17" t="n">
        <x:v>1.57614724754319</x:v>
      </x:c>
      <x:c r="G1034" s="18" t="n">
        <x:f aca="0"/>
        <x:v>1.7686829293</x:v>
      </x:c>
      <x:c r="H1034" s="18" t="n">
        <x:f aca="0"/>
        <x:v>2.6360444444</x:v>
      </x:c>
      <x:c r="I1034" s="18" t="n">
        <x:f aca="0"/>
        <x:v>2665.15</x:v>
      </x:c>
      <x:c r="J1034" s="18" t="n">
        <x:f aca="0"/>
        <x:v>7.5534565748</x:v>
      </x:c>
      <x:c r="K1034" s="18" t="n">
        <x:f aca="0"/>
        <x:v>2.3524686596</x:v>
      </x:c>
      <x:c r="L1034" s="22" t="n">
        <x:v>0.088554987212276</x:v>
      </x:c>
      <x:c r="M1034" s="22" t="n">
        <x:v>0.11632351663626</x:v>
      </x:c>
      <x:c r="N1034" s="22" t="n">
        <x:v>0.26323987538941</x:v>
      </x:c>
      <x:c r="O1034" s="22" t="n">
        <x:v>0.42401738345329</x:v>
      </x:c>
      <x:c r="P1034" s="25" t="n">
        <x:v>0.0826007912922362</x:v>
      </x:c>
      <x:c r="Q1034" s="25" t="n">
        <x:v>0.0736360204408195</x:v>
      </x:c>
      <x:c r="R1034" s="26" t="n">
        <x:v>-0.0027428661834914</x:v>
      </x:c>
      <x:c r="S1034" s="26" t="n">
        <x:v>0.210042206441932</x:v>
      </x:c>
      <x:c r="T1034" s="20" t="n">
        <x:v>1.1527274888971055</x:v>
      </x:c>
      <x:c r="U1034" s="18" t="n">
        <x:f aca="0"/>
        <x:v>1.6673</x:v>
      </x:c>
      <x:c r="V1034" s="18" t="n">
        <x:f aca="0"/>
        <x:v>1.91</x:v>
      </x:c>
      <x:c r="W1034" s="76" t="n">
        <x:f>'2080回测'!$O$13*G1034/$G$4+'2080回测'!$O$14*H1034/$H$4+'2080回测'!$O$15*I1034/$I$4+'2080回测'!$O$16*J1034/$J$4+'2080回测'!$O$17*K1034/$K$4</x:f>
        <x:v>1.4027691837201264</x:v>
      </x:c>
    </x:row>
    <x:row r="1035" ht="13.800000190734863" hidden="0">
      <x:c r="A1035" s="15" t="n">
        <x:v>45390</x:v>
      </x:c>
      <x:c r="B1035" s="21" t="n">
        <x:v>34.806629834254</x:v>
      </x:c>
      <x:c r="C1035" s="21" t="n">
        <x:v>18.3314415437</x:v>
      </x:c>
      <x:c r="D1035" s="21" t="n">
        <x:v>25.846153846154</x:v>
      </x:c>
      <x:c r="E1035" s="21" t="n">
        <x:v>152.783203125</x:v>
      </x:c>
      <x:c r="F1035" s="17" t="n">
        <x:v>1.57941857087277</x:v>
      </x:c>
      <x:c r="G1035" s="18" t="n">
        <x:f aca="0"/>
        <x:v>1.7758713889</x:v>
      </x:c>
      <x:c r="H1035" s="18" t="n">
        <x:f aca="0"/>
        <x:v>2.63144</x:v>
      </x:c>
      <x:c r="I1035" s="18" t="n">
        <x:f aca="0"/>
        <x:v>2655</x:v>
      </x:c>
      <x:c r="J1035" s="18" t="n">
        <x:f aca="0"/>
        <x:v>7.4820478467</x:v>
      </x:c>
      <x:c r="K1035" s="18" t="n">
        <x:f aca="0"/>
        <x:v>2.3252082932</x:v>
      </x:c>
      <x:c r="L1035" s="22" t="n">
        <x:v>0.0860773657289</x:v>
      </x:c>
      <x:c r="M1035" s="22" t="n">
        <x:v>0.11319607332117</x:v>
      </x:c>
      <x:c r="N1035" s="22" t="n">
        <x:v>0.26240115025162</x:v>
      </x:c>
      <x:c r="O1035" s="22" t="n">
        <x:v>0.42224621753831</x:v>
      </x:c>
      <x:c r="P1035" s="25" t="n">
        <x:v>0.0787112076109466</x:v>
      </x:c>
      <x:c r="Q1035" s="25" t="n">
        <x:v>0.0676414027945846</x:v>
      </x:c>
      <x:c r="R1035" s="26" t="n">
        <x:v>-0.007706917041439</x:v>
      </x:c>
      <x:c r="S1035" s="26" t="n">
        <x:v>0.199253410972752</x:v>
      </x:c>
      <x:c r="T1035" s="20" t="n">
        <x:v>1.1355295769502156</x:v>
      </x:c>
      <x:c r="U1035" s="18" t="n">
        <x:f aca="0"/>
        <x:v>1.6687</x:v>
      </x:c>
      <x:c r="V1035" s="18" t="n">
        <x:f aca="0"/>
        <x:v>1.9666</x:v>
      </x:c>
      <x:c r="W1035" s="76" t="n">
        <x:f>'2080回测'!$O$13*G1035/$G$4+'2080回测'!$O$14*H1035/$H$4+'2080回测'!$O$15*I1035/$I$4+'2080回测'!$O$16*J1035/$J$4+'2080回测'!$O$17*K1035/$K$4</x:f>
        <x:v>1.3999724926511206</x:v>
      </x:c>
    </x:row>
    <x:row r="1036" ht="13.800000190734863" hidden="0">
      <x:c r="A1036" s="15" t="n">
        <x:v>45391</x:v>
      </x:c>
      <x:c r="B1036" s="21" t="n">
        <x:v>35.666052793125</x:v>
      </x:c>
      <x:c r="C1036" s="21" t="n">
        <x:v>18.104426787741</x:v>
      </x:c>
      <x:c r="D1036" s="21" t="n">
        <x:v>24.846153846154</x:v>
      </x:c>
      <x:c r="E1036" s="21" t="n">
        <x:v>153.10546875</x:v>
      </x:c>
      <x:c r="F1036" s="17" t="n">
        <x:v>1.57930525544255</x:v>
      </x:c>
      <x:c r="G1036" s="18" t="n">
        <x:f aca="0"/>
        <x:v>1.7660006683</x:v>
      </x:c>
      <x:c r="H1036" s="18" t="n">
        <x:f aca="0"/>
        <x:v>2.6222311111</x:v>
      </x:c>
      <x:c r="I1036" s="18" t="n">
        <x:f aca="0"/>
        <x:v>2646.2</x:v>
      </x:c>
      <x:c r="J1036" s="18" t="n">
        <x:f aca="0"/>
        <x:v>7.5137850592</x:v>
      </x:c>
      <x:c r="K1036" s="18" t="n">
        <x:f aca="0"/>
        <x:v>2.3363143684</x:v>
      </x:c>
      <x:c r="L1036" s="22" t="n">
        <x:v>0.079523657289002</x:v>
      </x:c>
      <x:c r="M1036" s="22" t="n">
        <x:v>0.10259751542003</x:v>
      </x:c>
      <x:c r="N1036" s="22" t="n">
        <x:v>0.24622573687994</x:v>
      </x:c>
      <x:c r="O1036" s="22" t="n">
        <x:v>0.39670414086622</x:v>
      </x:c>
      <x:c r="P1036" s="25" t="n">
        <x:v>0.057495296622095</x:v>
      </x:c>
      <x:c r="Q1036" s="25" t="n">
        <x:v>0.0502570116205061</x:v>
      </x:c>
      <x:c r="R1036" s="26" t="n">
        <x:v>-0.0211512214483816</x:v>
      </x:c>
      <x:c r="S1036" s="26" t="n">
        <x:v>0.172584478352314</x:v>
      </x:c>
      <x:c r="T1036" s="20" t="n">
        <x:v>1.145121595530091</x:v>
      </x:c>
      <x:c r="U1036" s="18" t="n">
        <x:f aca="0"/>
        <x:v>1.6698</x:v>
      </x:c>
      <x:c r="V1036" s="18" t="n">
        <x:f aca="0"/>
        <x:v>1.9714</x:v>
      </x:c>
      <x:c r="W1036" s="76" t="n">
        <x:f>'2080回测'!$O$13*G1036/$G$4+'2080回测'!$O$14*H1036/$H$4+'2080回测'!$O$15*I1036/$I$4+'2080回测'!$O$16*J1036/$J$4+'2080回测'!$O$17*K1036/$K$4</x:f>
        <x:v>1.3966379386826338</x:v>
      </x:c>
    </x:row>
    <x:row r="1037" ht="13.800000190734863" hidden="0">
      <x:c r="A1037" s="15" t="n">
        <x:v>45392</x:v>
      </x:c>
      <x:c r="B1037" s="21" t="n">
        <x:v>33.885819521179</x:v>
      </x:c>
      <x:c r="C1037" s="21" t="n">
        <x:v>15.66401816118</x:v>
      </x:c>
      <x:c r="D1037" s="21" t="n">
        <x:v>22.230769230769</x:v>
      </x:c>
      <x:c r="E1037" s="21" t="n">
        <x:v>147.607421875</x:v>
      </x:c>
      <x:c r="F1037" s="17" t="n">
        <x:v>1.54847007197032</x:v>
      </x:c>
      <x:c r="G1037" s="18" t="n">
        <x:f aca="0"/>
        <x:v>1.7701026258</x:v>
      </x:c>
      <x:c r="H1037" s="18" t="n">
        <x:f aca="0"/>
        <x:v>2.6280414815</x:v>
      </x:c>
      <x:c r="I1037" s="18" t="n">
        <x:f aca="0"/>
        <x:v>2670.92</x:v>
      </x:c>
      <x:c r="J1037" s="18" t="n">
        <x:f aca="0"/>
        <x:v>7.4675016243</x:v>
      </x:c>
      <x:c r="K1037" s="18" t="n">
        <x:f aca="0"/>
        <x:v>2.3262179364</x:v>
      </x:c>
      <x:c r="L1037" s="22" t="n">
        <x:v>0.078964194373402</x:v>
      </x:c>
      <x:c r="M1037" s="22" t="n">
        <x:v>0.10277126227087</x:v>
      </x:c>
      <x:c r="N1037" s="22" t="n">
        <x:v>0.25581116702612</x:v>
      </x:c>
      <x:c r="O1037" s="22" t="n">
        <x:v>0.41301751099365</x:v>
      </x:c>
      <x:c r="P1037" s="25" t="n">
        <x:v>0.0727000328307721</x:v>
      </x:c>
      <x:c r="Q1037" s="25" t="n">
        <x:v>0.0628457086775953</x:v>
      </x:c>
      <x:c r="R1037" s="26" t="n">
        <x:v>-0.0136017274352519</x:v>
      </x:c>
      <x:c r="S1037" s="26" t="n">
        <x:v>0.188464615503572</x:v>
      </x:c>
      <x:c r="T1037" s="20" t="n">
        <x:v>1.1291571811444323</x:v>
      </x:c>
      <x:c r="U1037" s="18" t="n">
        <x:f aca="0"/>
        <x:v>1.6698</x:v>
      </x:c>
      <x:c r="V1037" s="18" t="n">
        <x:f aca="0"/>
        <x:v>1.9793</x:v>
      </x:c>
      <x:c r="W1037" s="76" t="n">
        <x:f>'2080回测'!$O$13*G1037/$G$4+'2080回测'!$O$14*H1037/$H$4+'2080回测'!$O$15*I1037/$I$4+'2080回测'!$O$16*J1037/$J$4+'2080回测'!$O$17*K1037/$K$4</x:f>
        <x:v>1.398650119424977</x:v>
      </x:c>
    </x:row>
    <x:row r="1038" ht="13.800000190734863" hidden="0">
      <x:c r="A1038" s="15" t="n">
        <x:v>45393</x:v>
      </x:c>
      <x:c r="B1038" s="21" t="n">
        <x:v>34.376918354819</x:v>
      </x:c>
      <x:c r="C1038" s="21" t="n">
        <x:v>15.77752553916</x:v>
      </x:c>
      <x:c r="D1038" s="21" t="n">
        <x:v>22.846153846154</x:v>
      </x:c>
      <x:c r="E1038" s="21" t="n">
        <x:v>147.5390625</x:v>
      </x:c>
      <x:c r="F1038" s="17" t="n">
        <x:v>1.55134915060033</x:v>
      </x:c>
      <x:c r="G1038" s="18" t="n">
        <x:f aca="0"/>
        <x:v>1.7848912622</x:v>
      </x:c>
      <x:c r="H1038" s="18" t="n">
        <x:f aca="0"/>
        <x:v>2.6501866667</x:v>
      </x:c>
      <x:c r="I1038" s="18" t="n">
        <x:f aca="0"/>
        <x:v>2677.35</x:v>
      </x:c>
      <x:c r="J1038" s="18" t="n">
        <x:f aca="0"/>
        <x:v>7.4932881095</x:v>
      </x:c>
      <x:c r="K1038" s="18" t="n">
        <x:f aca="0"/>
        <x:v>2.3302565092</x:v>
      </x:c>
      <x:c r="L1038" s="22" t="n">
        <x:v>0.0701726342711</x:v>
      </x:c>
      <x:c r="M1038" s="22" t="n">
        <x:v>0.094778907132308</x:v>
      </x:c>
      <x:c r="N1038" s="22" t="n">
        <x:v>0.24562664749581</x:v>
      </x:c>
      <x:c r="O1038" s="22" t="n">
        <x:v>0.39390756313009</x:v>
      </x:c>
      <x:c r="P1038" s="25" t="n">
        <x:v>0.052073452702722</x:v>
      </x:c>
      <x:c r="Q1038" s="25" t="n">
        <x:v>0.0433032551508716</x:v>
      </x:c>
      <x:c r="R1038" s="26" t="n">
        <x:v>-0.0262186900325364</x:v>
      </x:c>
      <x:c r="S1038" s="26" t="n">
        <x:v>0.159613679305094</x:v>
      </x:c>
      <x:c r="T1038" s="20" t="n">
        <x:v>1.1336924399845973</x:v>
      </x:c>
      <x:c r="U1038" s="18" t="n">
        <x:f aca="0"/>
        <x:v>1.6707</x:v>
      </x:c>
      <x:c r="V1038" s="18" t="n">
        <x:f aca="0"/>
        <x:v>1.9666</x:v>
      </x:c>
      <x:c r="W1038" s="76" t="n">
        <x:f>'2080回测'!$O$13*G1038/$G$4+'2080回测'!$O$14*H1038/$H$4+'2080回测'!$O$15*I1038/$I$4+'2080回测'!$O$16*J1038/$J$4+'2080回测'!$O$17*K1038/$K$4</x:f>
        <x:v>1.4074965327698103</x:v>
      </x:c>
    </x:row>
    <x:row r="1039" ht="13.800000190734863" hidden="0">
      <x:c r="A1039" s="15" t="n">
        <x:v>45394</x:v>
      </x:c>
      <x:c r="B1039" s="21" t="n">
        <x:v>34.990791896869</x:v>
      </x:c>
      <x:c r="C1039" s="21" t="n">
        <x:v>18.104426787741</x:v>
      </x:c>
      <x:c r="D1039" s="21" t="n">
        <x:v>26.307692307692</x:v>
      </x:c>
      <x:c r="E1039" s="21" t="n">
        <x:v>153.984375</x:v>
      </x:c>
      <x:c r="F1039" s="17" t="n">
        <x:v>1.58346821498075</x:v>
      </x:c>
      <x:c r="G1039" s="18" t="n">
        <x:f aca="0"/>
        <x:v>1.783056176</x:v>
      </x:c>
      <x:c r="H1039" s="18" t="n">
        <x:f aca="0"/>
        <x:v>2.641197037</x:v>
      </x:c>
      <x:c r="I1039" s="18" t="n">
        <x:f aca="0"/>
        <x:v>2644.36</x:v>
      </x:c>
      <x:c r="J1039" s="18" t="n">
        <x:f aca="0"/>
        <x:v>7.4767583113</x:v>
      </x:c>
      <x:c r="K1039" s="18" t="n">
        <x:f aca="0"/>
        <x:v>2.3252082932</x:v>
      </x:c>
      <x:c r="L1039" s="22" t="n">
        <x:v>0.070812020460358</x:v>
      </x:c>
      <x:c r="M1039" s="22" t="n">
        <x:v>0.095473894535661</x:v>
      </x:c>
      <x:c r="N1039" s="22" t="n">
        <x:v>0.25425353462737</x:v>
      </x:c>
      <x:c r="O1039" s="22" t="n">
        <x:v>0.39763633344493</x:v>
      </x:c>
      <x:c r="P1039" s="25" t="n">
        <x:v>0.0576131627942553</x:v>
      </x:c>
      <x:c r="Q1039" s="25" t="n">
        <x:v>0.0504967963263472</x:v>
      </x:c>
      <x:c r="R1039" s="26" t="n">
        <x:v>-0.0236332468773554</x:v>
      </x:c>
      <x:c r="S1039" s="26" t="n">
        <x:v>0.166887024565212</x:v>
      </x:c>
      <x:c r="T1039" s="20" t="n">
        <x:v>1.1301384127389804</x:v>
      </x:c>
      <x:c r="U1039" s="18" t="n">
        <x:f aca="0"/>
        <x:v>1.6725</x:v>
      </x:c>
      <x:c r="V1039" s="18" t="n">
        <x:f aca="0"/>
        <x:v>2.0104</x:v>
      </x:c>
      <x:c r="W1039" s="76" t="n">
        <x:f>'2080回测'!$O$13*G1039/$G$4+'2080回测'!$O$14*H1039/$H$4+'2080回测'!$O$15*I1039/$I$4+'2080回测'!$O$16*J1039/$J$4+'2080回测'!$O$17*K1039/$K$4</x:f>
        <x:v>1.4027120758090186</x:v>
      </x:c>
    </x:row>
    <x:row r="1040" ht="13.800000190734863" hidden="0">
      <x:c r="A1040" s="15" t="n">
        <x:v>45397</x:v>
      </x:c>
      <x:c r="B1040" s="21" t="n">
        <x:v>34.806629834254</x:v>
      </x:c>
      <x:c r="C1040" s="21" t="n">
        <x:v>19.125993189557</x:v>
      </x:c>
      <x:c r="D1040" s="21" t="n">
        <x:v>27</x:v>
      </x:c>
      <x:c r="E1040" s="21" t="n">
        <x:v>154.619140625</x:v>
      </x:c>
      <x:c r="F1040" s="17" t="n">
        <x:v>1.58887940912203</x:v>
      </x:c>
      <x:c r="G1040" s="18" t="n">
        <x:f aca="0"/>
        <x:v>1.8155479976</x:v>
      </x:c>
      <x:c r="H1040" s="18" t="n">
        <x:f aca="0"/>
        <x:v>2.6874607407</x:v>
      </x:c>
      <x:c r="I1040" s="18" t="n">
        <x:f aca="0"/>
        <x:v>2664.42</x:v>
      </x:c>
      <x:c r="J1040" s="18" t="n">
        <x:f aca="0"/>
        <x:v>7.5197357866</x:v>
      </x:c>
      <x:c r="K1040" s="18" t="n">
        <x:f aca="0"/>
        <x:v>2.34943973</x:v>
      </x:c>
      <x:c r="L1040" s="22" t="n">
        <x:v>0.06721547314578</x:v>
      </x:c>
      <x:c r="M1040" s="22" t="n">
        <x:v>0.091651463817218</x:v>
      </x:c>
      <x:c r="N1040" s="22" t="n">
        <x:v>0.25269590222861</x:v>
      </x:c>
      <x:c r="O1040" s="22" t="n">
        <x:v>0.39446687866189</x:v>
      </x:c>
      <x:c r="P1040" s="25" t="n">
        <x:v>0.0514841218419204</x:v>
      </x:c>
      <x:c r="Q1040" s="25" t="n">
        <x:v>0.0452215327976613</x:v>
      </x:c>
      <x:c r="R1040" s="26" t="n">
        <x:v>-0.0276665381994378</x:v>
      </x:c>
      <x:c r="S1040" s="26" t="n">
        <x:v>0.166038467618202</x:v>
      </x:c>
      <x:c r="T1040" s="20" t="n">
        <x:v>1.126357939538428</x:v>
      </x:c>
      <x:c r="U1040" s="18" t="n">
        <x:f aca="0"/>
        <x:v>1.6732</x:v>
      </x:c>
      <x:c r="V1040" s="18" t="n">
        <x:f aca="0"/>
        <x:v>1.9829</x:v>
      </x:c>
      <x:c r="W1040" s="76" t="n">
        <x:f>'2080回测'!$O$13*G1040/$G$4+'2080回测'!$O$14*H1040/$H$4+'2080回测'!$O$15*I1040/$I$4+'2080回测'!$O$16*J1040/$J$4+'2080回测'!$O$17*K1040/$K$4</x:f>
        <x:v>1.4229597201345474</x:v>
      </x:c>
    </x:row>
    <x:row r="1041" ht="13.800000190734863" hidden="0">
      <x:c r="A1041" s="15" t="n">
        <x:v>45398</x:v>
      </x:c>
      <x:c r="B1041" s="21" t="n">
        <x:v>32.044198895028</x:v>
      </x:c>
      <x:c r="C1041" s="21" t="n">
        <x:v>16.004540295119</x:v>
      </x:c>
      <x:c r="D1041" s="21" t="n">
        <x:v>25</x:v>
      </x:c>
      <x:c r="E1041" s="21" t="n">
        <x:v>148.3203125</x:v>
      </x:c>
      <x:c r="F1041" s="17" t="n">
        <x:v>1.55342262922537</x:v>
      </x:c>
      <x:c r="G1041" s="18" t="n">
        <x:f aca="0"/>
        <x:v>1.81403675</x:v>
      </x:c>
      <x:c r="H1041" s="18" t="n">
        <x:f aca="0"/>
        <x:v>2.6793481481</x:v>
      </x:c>
      <x:c r="I1041" s="18" t="n">
        <x:f aca="0"/>
        <x:v>2635.67</x:v>
      </x:c>
      <x:c r="J1041" s="18" t="n">
        <x:f aca="0"/>
        <x:v>7.3729511787</x:v>
      </x:c>
      <x:c r="K1041" s="18" t="n">
        <x:f aca="0"/>
        <x:v>2.3302565092</x:v>
      </x:c>
      <x:c r="L1041" s="22" t="n">
        <x:v>0.082880434782609</x:v>
      </x:c>
      <x:c r="M1041" s="22" t="n">
        <x:v>0.10746242724351</x:v>
      </x:c>
      <x:c r="N1041" s="22" t="n">
        <x:v>0.27390366642703</x:v>
      </x:c>
      <x:c r="O1041" s="22" t="n">
        <x:v>0.4011786652749</x:v>
      </x:c>
      <x:c r="P1041" s="25" t="n">
        <x:v>0.0366329841497242</x:v>
      </x:c>
      <x:c r="Q1041" s="25" t="n">
        <x:v>0.0339516516227416</x:v>
      </x:c>
      <x:c r="R1041" s="26" t="n">
        <x:v>-0.0502116025126186</x:v>
      </x:c>
      <x:c r="S1041" s="26" t="n">
        <x:v>0.125065289319528</x:v>
      </x:c>
      <x:c r="T1041" s="20" t="n">
        <x:v>1.088258099410741</x:v>
      </x:c>
      <x:c r="U1041" s="18" t="n">
        <x:f aca="0"/>
        <x:v>1.6737</x:v>
      </x:c>
      <x:c r="V1041" s="18" t="n">
        <x:f aca="0"/>
        <x:v>1.9942</x:v>
      </x:c>
      <x:c r="W1041" s="76" t="n">
        <x:f>'2080回测'!$O$13*G1041/$G$4+'2080回测'!$O$14*H1041/$H$4+'2080回测'!$O$15*I1041/$I$4+'2080回测'!$O$16*J1041/$J$4+'2080回测'!$O$17*K1041/$K$4</x:f>
        <x:v>1.4150263916780355</x:v>
      </x:c>
    </x:row>
    <x:row r="1042" ht="13.800000190734863" hidden="0">
      <x:c r="A1042" s="15" t="n">
        <x:v>45399</x:v>
      </x:c>
      <x:c r="B1042" s="21" t="n">
        <x:v>34.069981583794</x:v>
      </x:c>
      <x:c r="C1042" s="21" t="n">
        <x:v>19.409761634506</x:v>
      </x:c>
      <x:c r="D1042" s="21" t="n">
        <x:v>28.307692307692</x:v>
      </x:c>
      <x:c r="E1042" s="21" t="n">
        <x:v>157.3046875</x:v>
      </x:c>
      <x:c r="F1042" s="17" t="n">
        <x:v>1.59773030756498</x:v>
      </x:c>
      <x:c r="G1042" s="18" t="n">
        <x:f aca="0"/>
        <x:v>1.8423186678</x:v>
      </x:c>
      <x:c r="H1042" s="18" t="n">
        <x:f aca="0"/>
        <x:v>2.7208977778</x:v>
      </x:c>
      <x:c r="I1042" s="18" t="n">
        <x:f aca="0"/>
        <x:v>2654.76</x:v>
      </x:c>
      <x:c r="J1042" s="18" t="n">
        <x:f aca="0"/>
        <x:v>7.5210581704</x:v>
      </x:c>
      <x:c r="K1042" s="18" t="n">
        <x:f aca="0"/>
        <x:v>2.354487946</x:v>
      </x:c>
      <x:c r="L1042" s="22" t="n">
        <x:v>0.074728260869565</x:v>
      </x:c>
      <x:c r="M1042" s="22" t="n">
        <x:v>0.094083919728955</x:v>
      </x:c>
      <x:c r="N1042" s="22" t="n">
        <x:v>0.24730409777139</x:v>
      </x:c>
      <x:c r="O1042" s="22" t="n">
        <x:v>0.36053506878142</x:v>
      </x:c>
      <x:c r="P1042" s="25" t="n">
        <x:v>-0.0158174624616035</x:v>
      </x:c>
      <x:c r="Q1042" s="25" t="n">
        <x:v>-0.00992894954770718</x:v>
      </x:c>
      <x:c r="R1042" s="26" t="n">
        <x:v>-0.0879590725782691</x:v>
      </x:c>
      <x:c r="S1042" s="26" t="n">
        <x:v>0.0431189327221777</x:v>
      </x:c>
      <x:c r="T1042" s="20" t="n">
        <x:v>1.1258854687953415</x:v>
      </x:c>
      <x:c r="U1042" s="18" t="n">
        <x:f aca="0"/>
        <x:v>1.6745</x:v>
      </x:c>
      <x:c r="V1042" s="18" t="n">
        <x:f aca="0"/>
        <x:v>2.0009</x:v>
      </x:c>
      <x:c r="W1042" s="76" t="n">
        <x:f>'2080回测'!$O$13*G1042/$G$4+'2080回测'!$O$14*H1042/$H$4+'2080回测'!$O$15*I1042/$I$4+'2080回测'!$O$16*J1042/$J$4+'2080回测'!$O$17*K1042/$K$4</x:f>
        <x:v>1.4354396358980404</x:v>
      </x:c>
    </x:row>
    <x:row r="1043" ht="13.800000190734863" hidden="0">
      <x:c r="A1043" s="15" t="n">
        <x:v>45400</x:v>
      </x:c>
      <x:c r="B1043" s="21" t="n">
        <x:v>33.578882750153</x:v>
      </x:c>
      <x:c r="C1043" s="21" t="n">
        <x:v>19.069239500568</x:v>
      </x:c>
      <x:c r="D1043" s="21" t="n">
        <x:v>28.076923076923</x:v>
      </x:c>
      <x:c r="E1043" s="21" t="n">
        <x:v>154.7265625</x:v>
      </x:c>
      <x:c r="F1043" s="17" t="n">
        <x:v>1.58862901956911</x:v>
      </x:c>
      <x:c r="G1043" s="18" t="n">
        <x:f aca="0"/>
        <x:v>1.8458808941</x:v>
      </x:c>
      <x:c r="H1043" s="18" t="n">
        <x:f aca="0"/>
        <x:v>2.7275851852</x:v>
      </x:c>
      <x:c r="I1043" s="18" t="n">
        <x:f aca="0"/>
        <x:v>2664.15</x:v>
      </x:c>
      <x:c r="J1043" s="18" t="n">
        <x:f aca="0"/>
        <x:v>7.5144462511</x:v>
      </x:c>
      <x:c r="K1043" s="18" t="n">
        <x:f aca="0"/>
        <x:v>2.3686229508</x:v>
      </x:c>
      <x:c r="L1043" s="22" t="n">
        <x:v>0.091432225063938</x:v>
      </x:c>
      <x:c r="M1043" s="22" t="n">
        <x:v>0.11111111111111</x:v>
      </x:c>
      <x:c r="N1043" s="22" t="n">
        <x:v>0.2764198418404</x:v>
      </x:c>
      <x:c r="O1043" s="22" t="n">
        <x:v>0.3968905793511</x:v>
      </x:c>
      <x:c r="P1043" s="25" t="n">
        <x:v>0.0321540696076335</x:v>
      </x:c>
      <x:c r="Q1043" s="25" t="n">
        <x:v>0.033831759269815</x:v>
      </x:c>
      <x:c r="R1043" s="26" t="n">
        <x:v>-0.054244893834701</x:v>
      </x:c>
      <x:c r="S1043" s="26" t="n">
        <x:v>0.119489057953436</x:v>
      </x:c>
      <x:c r="T1043" s="20" t="n">
        <x:v>1.127932948561487</x:v>
      </x:c>
      <x:c r="U1043" s="18" t="n">
        <x:f aca="0"/>
        <x:v>1.676</x:v>
      </x:c>
      <x:c r="V1043" s="18" t="n">
        <x:f aca="0"/>
        <x:v>1.9967</x:v>
      </x:c>
      <x:c r="W1043" s="76" t="n">
        <x:f>'2080回测'!$O$13*G1043/$G$4+'2080回测'!$O$14*H1043/$H$4+'2080回测'!$O$15*I1043/$I$4+'2080回测'!$O$16*J1043/$J$4+'2080回测'!$O$17*K1043/$K$4</x:f>
        <x:v>1.4389664528661799</x:v>
      </x:c>
    </x:row>
    <x:row r="1044" ht="13.800000190734863" hidden="0">
      <x:c r="A1044" s="15" t="n">
        <x:v>45401</x:v>
      </x:c>
      <x:c r="B1044" s="21" t="n">
        <x:v>32.289748311848</x:v>
      </x:c>
      <x:c r="C1044" s="21" t="n">
        <x:v>17.026106696935</x:v>
      </x:c>
      <x:c r="D1044" s="21" t="n">
        <x:v>25.769230769231</x:v>
      </x:c>
      <x:c r="E1044" s="21" t="n">
        <x:v>145.64453125</x:v>
      </x:c>
      <x:c r="F1044" s="17" t="n">
        <x:v>1.55182404257004</x:v>
      </x:c>
      <x:c r="G1044" s="18" t="n">
        <x:f aca="0"/>
        <x:v>1.8486874966</x:v>
      </x:c>
      <x:c r="H1044" s="18" t="n">
        <x:f aca="0"/>
        <x:v>2.7386577778</x:v>
      </x:c>
      <x:c r="I1044" s="18" t="n">
        <x:f aca="0"/>
        <x:v>2672.68</x:v>
      </x:c>
      <x:c r="J1044" s="18" t="n">
        <x:f aca="0"/>
        <x:v>7.4873373821</x:v>
      </x:c>
      <x:c r="K1044" s="18" t="n">
        <x:f aca="0"/>
        <x:v>2.37468081</x:v>
      </x:c>
      <x:c r="L1044" s="22" t="n">
        <x:v>0.093829923273657</x:v>
      </x:c>
      <x:c r="M1044" s="22" t="n">
        <x:v>0.11449917470246</x:v>
      </x:c>
      <x:c r="N1044" s="22" t="n">
        <x:v>0.28097292115984</x:v>
      </x:c>
      <x:c r="O1044" s="22" t="n">
        <x:v>0.40145832300221</x:v>
      </x:c>
      <x:c r="P1044" s="25" t="n">
        <x:v>0.0315647387468319</x:v>
      </x:c>
      <x:c r="Q1044" s="25" t="n">
        <x:v>0.0310742351525513</x:v>
      </x:c>
      <x:c r="R1044" s="26" t="n">
        <x:v>-0.0554859065491888</x:v>
      </x:c>
      <x:c r="S1044" s="26" t="n">
        <x:v>0.125550179003535</x:v>
      </x:c>
      <x:c r="T1044" s="20" t="n">
        <x:v>1.1239360973308594</x:v>
      </x:c>
      <x:c r="U1044" s="18" t="n">
        <x:f aca="0"/>
        <x:v>1.6771</x:v>
      </x:c>
      <x:c r="V1044" s="18" t="n">
        <x:f aca="0"/>
        <x:v>2.0044</x:v>
      </x:c>
      <x:c r="W1044" s="76" t="n">
        <x:f>'2080回测'!$O$13*G1044/$G$4+'2080回测'!$O$14*H1044/$H$4+'2080回测'!$O$15*I1044/$I$4+'2080回测'!$O$16*J1044/$J$4+'2080回测'!$O$17*K1044/$K$4</x:f>
        <x:v>1.441940546711957</x:v>
      </x:c>
    </x:row>
    <x:row r="1045" ht="13.800000190734863" hidden="0">
      <x:c r="A1045" s="15" t="n">
        <x:v>45404</x:v>
      </x:c>
      <x:c r="B1045" s="21" t="n">
        <x:v>32.596685082873</x:v>
      </x:c>
      <x:c r="C1045" s="21" t="n">
        <x:v>14.982973893303</x:v>
      </x:c>
      <x:c r="D1045" s="21" t="n">
        <x:v>22.692307692308</x:v>
      </x:c>
      <x:c r="E1045" s="21" t="n">
        <x:v>141.2890625</x:v>
      </x:c>
      <x:c r="F1045" s="17" t="n">
        <x:v>1.52890257292121</x:v>
      </x:c>
      <x:c r="G1045" s="18" t="n">
        <x:f aca="0"/>
        <x:v>1.8155479976</x:v>
      </x:c>
      <x:c r="H1045" s="18" t="n">
        <x:f aca="0"/>
        <x:v>2.6859259259</x:v>
      </x:c>
      <x:c r="I1045" s="18" t="n">
        <x:f aca="0"/>
        <x:v>2658.87</x:v>
      </x:c>
      <x:c r="J1045" s="18" t="n">
        <x:f aca="0"/>
        <x:v>7.460889705</x:v>
      </x:c>
      <x:c r="K1045" s="18" t="n">
        <x:f aca="0"/>
        <x:v>2.3625650916</x:v>
      </x:c>
      <x:c r="L1045" s="22" t="n">
        <x:v>0.09079283887468</x:v>
      </x:c>
      <x:c r="M1045" s="22" t="n">
        <x:v>0.11137173138737</x:v>
      </x:c>
      <x:c r="N1045" s="22" t="n">
        <x:v>0.27737838485502</x:v>
      </x:c>
      <x:c r="O1045" s="22" t="n">
        <x:v>0.39772955268737</x:v>
      </x:c>
      <x:c r="P1045" s="25" t="n">
        <x:v>0.0262607609996191</x:v>
      </x:c>
      <x:c r="Q1045" s="25" t="n">
        <x:v>0.0275973569177281</x:v>
      </x:c>
      <x:c r="R1045" s="26" t="n">
        <x:v>-0.06107046376438</x:v>
      </x:c>
      <x:c r="S1045" s="26" t="n">
        <x:v>0.121428616689467</x:v>
      </x:c>
      <x:c r="T1045" s="20" t="n">
        <x:v>1.118361161836588</x:v>
      </x:c>
      <x:c r="U1045" s="18" t="n">
        <x:f aca="0"/>
        <x:v>1.6789</x:v>
      </x:c>
      <x:c r="V1045" s="18" t="n">
        <x:f aca="0"/>
        <x:v>1.9733</x:v>
      </x:c>
      <x:c r="W1045" s="76" t="n">
        <x:f>'2080回测'!$O$13*G1045/$G$4+'2080回测'!$O$14*H1045/$H$4+'2080回测'!$O$15*I1045/$I$4+'2080回测'!$O$16*J1045/$J$4+'2080回测'!$O$17*K1045/$K$4</x:f>
        <x:v>1.4220814861361886</x:v>
      </x:c>
    </x:row>
    <x:row r="1046" ht="13.800000190734863" hidden="0">
      <x:c r="A1046" s="15" t="n">
        <x:v>45405</x:v>
      </x:c>
      <x:c r="B1046" s="21" t="n">
        <x:v>32.228360957643</x:v>
      </x:c>
      <x:c r="C1046" s="21" t="n">
        <x:v>15.437003405221</x:v>
      </x:c>
      <x:c r="D1046" s="21" t="n">
        <x:v>23.615384615385</x:v>
      </x:c>
      <x:c r="E1046" s="21" t="n">
        <x:v>144.599609375</x:v>
      </x:c>
      <x:c r="F1046" s="17" t="n">
        <x:v>1.53970089588312</x:v>
      </x:c>
      <x:c r="G1046" s="18" t="n">
        <x:f aca="0"/>
        <x:v>1.7910441985</x:v>
      </x:c>
      <x:c r="H1046" s="18" t="n">
        <x:f aca="0"/>
        <x:v>2.6436088889</x:v>
      </x:c>
      <x:c r="I1046" s="18" t="n">
        <x:f aca="0"/>
        <x:v>2656.26</x:v>
      </x:c>
      <x:c r="J1046" s="18" t="n">
        <x:f aca="0"/>
        <x:v>7.4265077248</x:v>
      </x:c>
      <x:c r="K1046" s="18" t="n">
        <x:f aca="0"/>
        <x:v>2.3383336548</x:v>
      </x:c>
      <x:c r="L1046" s="22" t="n">
        <x:v>0.084398976982097</x:v>
      </x:c>
      <x:c r="M1046" s="22" t="n">
        <x:v>0.10633307271306</x:v>
      </x:c>
      <x:c r="N1046" s="22" t="n">
        <x:v>0.26707404744788</x:v>
      </x:c>
      <x:c r="O1046" s="22" t="n">
        <x:v>0.38999235433038</x:v>
      </x:c>
      <x:c r="P1046" s="25" t="n">
        <x:v>0.0254356977944969</x:v>
      </x:c>
      <x:c r="Q1046" s="25" t="n">
        <x:v>0.0251995098592324</x:v>
      </x:c>
      <x:c r="R1046" s="26" t="n">
        <x:v>-0.0672755273368145</x:v>
      </x:c>
      <x:c r="S1046" s="26" t="n">
        <x:v>0.115731162902373</x:v>
      </x:c>
      <x:c r="T1046" s="20" t="n">
        <x:v>1.1132264126397509</x:v>
      </x:c>
      <x:c r="U1046" s="18" t="n">
        <x:f aca="0"/>
        <x:v>1.6805</x:v>
      </x:c>
      <x:c r="V1046" s="18" t="n">
        <x:f aca="0"/>
        <x:v>1.9295</x:v>
      </x:c>
      <x:c r="W1046" s="76" t="n">
        <x:f>'2080回测'!$O$13*G1046/$G$4+'2080回测'!$O$14*H1046/$H$4+'2080回测'!$O$15*I1046/$I$4+'2080回测'!$O$16*J1046/$J$4+'2080回测'!$O$17*K1046/$K$4</x:f>
        <x:v>1.4059791104891024</x:v>
      </x:c>
    </x:row>
    <x:row r="1047" ht="13.800000190734863" hidden="0">
      <x:c r="A1047" s="15" t="n">
        <x:v>45406</x:v>
      </x:c>
      <x:c r="B1047" s="21" t="n">
        <x:v>32.903621853898</x:v>
      </x:c>
      <x:c r="C1047" s="21" t="n">
        <x:v>19.636776390465</x:v>
      </x:c>
      <x:c r="D1047" s="21" t="n">
        <x:v>27</x:v>
      </x:c>
      <x:c r="E1047" s="21" t="n">
        <x:v>153.076171875</x:v>
      </x:c>
      <x:c r="F1047" s="17" t="n">
        <x:v>1.58154142529841</x:v>
      </x:c>
      <x:c r="G1047" s="18" t="n">
        <x:f aca="0"/>
        <x:v>1.7875899185</x:v>
      </x:c>
      <x:c r="H1047" s="18" t="n">
        <x:f aca="0"/>
        <x:v>2.6473362963</x:v>
      </x:c>
      <x:c r="I1047" s="18" t="n">
        <x:f aca="0"/>
        <x:v>2686.21</x:v>
      </x:c>
      <x:c r="J1047" s="18" t="n">
        <x:f aca="0"/>
        <x:v>7.4959328772</x:v>
      </x:c>
      <x:c r="K1047" s="18" t="n">
        <x:f aca="0"/>
        <x:v>2.3433818708</x:v>
      </x:c>
      <x:c r="L1047" s="22" t="n">
        <x:v>0.076406649616368</x:v>
      </x:c>
      <x:c r="M1047" s="22" t="n">
        <x:v>0.097211363044045</x:v>
      </x:c>
      <x:c r="N1047" s="22" t="n">
        <x:v>0.24946081955428</x:v>
      </x:c>
      <x:c r="O1047" s="22" t="n">
        <x:v>0.37843316633894</x:v>
      </x:c>
      <x:c r="P1047" s="25" t="n">
        <x:v>0.0222533111461691</x:v>
      </x:c>
      <x:c r="Q1047" s="25" t="n">
        <x:v>0.0200441386834729</x:v>
      </x:c>
      <x:c r="R1047" s="26" t="n">
        <x:v>-0.0607602105857582</x:v>
      </x:c>
      <x:c r="S1047" s="26" t="n">
        <x:v>0.122762063320489</x:v>
      </x:c>
      <x:c r="T1047" s="20" t="n">
        <x:v>1.1273860266899083</x:v>
      </x:c>
      <x:c r="U1047" s="18" t="n">
        <x:f aca="0"/>
        <x:v>1.6778</x:v>
      </x:c>
      <x:c r="V1047" s="18" t="n">
        <x:f aca="0"/>
        <x:v>1.9447</x:v>
      </x:c>
      <x:c r="W1047" s="76" t="n">
        <x:f>'2080回测'!$O$13*G1047/$G$4+'2080回测'!$O$14*H1047/$H$4+'2080回测'!$O$15*I1047/$I$4+'2080回测'!$O$16*J1047/$J$4+'2080回测'!$O$17*K1047/$K$4</x:f>
        <x:v>1.409344321273263</x:v>
      </x:c>
    </x:row>
    <x:row r="1048" ht="13.800000190734863" hidden="0">
      <x:c r="A1048" s="15" t="n">
        <x:v>45407</x:v>
      </x:c>
      <x:c r="B1048" s="21" t="n">
        <x:v>33.333333333333</x:v>
      </x:c>
      <x:c r="C1048" s="21" t="n">
        <x:v>18.955732122588</x:v>
      </x:c>
      <x:c r="D1048" s="21" t="n">
        <x:v>25.538461538462</x:v>
      </x:c>
      <x:c r="E1048" s="21" t="n">
        <x:v>151.689453125</x:v>
      </x:c>
      <x:c r="F1048" s="17" t="n">
        <x:v>1.57379245029846</x:v>
      </x:c>
      <x:c r="G1048" s="18" t="n">
        <x:f aca="0"/>
        <x:v>1.7998957911</x:v>
      </x:c>
      <x:c r="H1048" s="18" t="n">
        <x:f aca="0"/>
        <x:v>2.6599437037</x:v>
      </x:c>
      <x:c r="I1048" s="18" t="n">
        <x:f aca="0"/>
        <x:v>2708.19</x:v>
      </x:c>
      <x:c r="J1048" s="18" t="n">
        <x:f aca="0"/>
        <x:v>7.4827090386</x:v>
      </x:c>
      <x:c r="K1048" s="18" t="n">
        <x:f aca="0"/>
        <x:v>2.3474204436</x:v>
      </x:c>
      <x:c r="L1048" s="22" t="n">
        <x:v>0.083359974424552</x:v>
      </x:c>
      <x:c r="M1048" s="22" t="n">
        <x:v>0.104248110503</x:v>
      </x:c>
      <x:c r="N1048" s="22" t="n">
        <x:v>0.2627606038821</x:v>
      </x:c>
      <x:c r="O1048" s="22" t="n">
        <x:v>0.39530585199816</x:v>
      </x:c>
      <x:c r="P1048" s="25" t="n">
        <x:v>0.0394617722815711</x:v>
      </x:c>
      <x:c r="Q1048" s="25" t="n">
        <x:v>0.0362296063283107</x:v>
      </x:c>
      <x:c r="R1048" s="26" t="n">
        <x:v>-0.0485569188933027</x:v>
      </x:c>
      <x:c r="S1048" s="26" t="n">
        <x:v>0.146279212994875</x:v>
      </x:c>
      <x:c r="T1048" s="20" t="n">
        <x:v>1.1296718355599982</x:v>
      </x:c>
      <x:c r="U1048" s="18" t="n">
        <x:f aca="0"/>
        <x:v>1.6774</x:v>
      </x:c>
      <x:c r="V1048" s="18" t="n">
        <x:f aca="0"/>
        <x:v>1.9438</x:v>
      </x:c>
      <x:c r="W1048" s="76" t="n">
        <x:f>'2080回测'!$O$13*G1048/$G$4+'2080回测'!$O$14*H1048/$H$4+'2080回测'!$O$15*I1048/$I$4+'2080回测'!$O$16*J1048/$J$4+'2080回测'!$O$17*K1048/$K$4</x:f>
        <x:v>1.4161997892981635</x:v>
      </x:c>
    </x:row>
    <x:row r="1049" ht="13.800000190734863" hidden="0">
      <x:c r="A1049" s="15" t="n">
        <x:v>45408</x:v>
      </x:c>
      <x:c r="B1049" s="21" t="n">
        <x:v>36.09576427256</x:v>
      </x:c>
      <x:c r="C1049" s="21" t="n">
        <x:v>23.155505107832</x:v>
      </x:c>
      <x:c r="D1049" s="21" t="n">
        <x:v>30</x:v>
      </x:c>
      <x:c r="E1049" s="21" t="n">
        <x:v>162.6953125</x:v>
      </x:c>
      <x:c r="F1049" s="17" t="n">
        <x:v>1.62986645470098</x:v>
      </x:c>
      <x:c r="G1049" s="18" t="n">
        <x:f aca="0"/>
        <x:v>1.7806813584</x:v>
      </x:c>
      <x:c r="H1049" s="18" t="n">
        <x:f aca="0"/>
        <x:v>2.644157037</x:v>
      </x:c>
      <x:c r="I1049" s="18" t="n">
        <x:f aca="0"/>
        <x:v>2740.98</x:v>
      </x:c>
      <x:c r="J1049" s="18" t="n">
        <x:f aca="0"/>
        <x:v>7.5395715444</x:v>
      </x:c>
      <x:c r="K1049" s="18" t="n">
        <x:f aca="0"/>
        <x:v>2.3635747348</x:v>
      </x:c>
      <x:c r="L1049" s="22" t="n">
        <x:v>0.086796675191816</x:v>
      </x:c>
      <x:c r="M1049" s="22" t="n">
        <x:v>0.1078967943706</x:v>
      </x:c>
      <x:c r="N1049" s="22" t="n">
        <x:v>0.26252096812844</x:v>
      </x:c>
      <x:c r="O1049" s="22" t="n">
        <x:v>0.39549229048304</x:v>
      </x:c>
      <x:c r="P1049" s="25" t="n">
        <x:v>0.0424084265855782</x:v>
      </x:c>
      <x:c r="Q1049" s="25" t="n">
        <x:v>0.0385075610338799</x:v>
      </x:c>
      <x:c r="R1049" s="26" t="n">
        <x:v>-0.0455578048332926</x:v>
      </x:c>
      <x:c r="S1049" s="26" t="n">
        <x:v>0.149309773519925</x:v>
      </x:c>
      <x:c r="T1049" s="20" t="n">
        <x:v>1.144917275187708</x:v>
      </x:c>
      <x:c r="U1049" s="18" t="n">
        <x:f aca="0"/>
        <x:v>1.6746</x:v>
      </x:c>
      <x:c r="V1049" s="18" t="n">
        <x:f aca="0"/>
        <x:v>1.9599</x:v>
      </x:c>
      <x:c r="W1049" s="76" t="n">
        <x:f>'2080回测'!$O$13*G1049/$G$4+'2080回测'!$O$14*H1049/$H$4+'2080回测'!$O$15*I1049/$I$4+'2080回测'!$O$16*J1049/$J$4+'2080回测'!$O$17*K1049/$K$4</x:f>
        <x:v>1.4128148574722081</x:v>
      </x:c>
    </x:row>
    <x:row r="1050" ht="13.800000190734863" hidden="0">
      <x:c r="A1050" s="15" t="n">
        <x:v>45411</x:v>
      </x:c>
      <x:c r="B1050" s="21" t="n">
        <x:v>38.244321669736</x:v>
      </x:c>
      <x:c r="C1050" s="21" t="n">
        <x:v>25.028376844495</x:v>
      </x:c>
      <x:c r="D1050" s="21" t="n">
        <x:v>32.153846153846</x:v>
      </x:c>
      <x:c r="E1050" s="21" t="n">
        <x:v>170.595703125</x:v>
      </x:c>
      <x:c r="F1050" s="17" t="n">
        <x:v>1.66505561948269</x:v>
      </x:c>
      <x:c r="G1050" s="18" t="n">
        <x:f aca="0"/>
        <x:v>1.7754999384</x:v>
      </x:c>
      <x:c r="H1050" s="18" t="n">
        <x:f aca="0"/>
        <x:v>2.6417451852</x:v>
      </x:c>
      <x:c r="I1050" s="18" t="n">
        <x:f aca="0"/>
        <x:v>2759.35</x:v>
      </x:c>
      <x:c r="J1050" s="18" t="n">
        <x:f aca="0"/>
        <x:v>7.57924306</x:v>
      </x:c>
      <x:c r="K1050" s="18" t="n">
        <x:f aca="0"/>
        <x:v>2.3908351013</x:v>
      </x:c>
      <x:c r="L1050" s="22" t="n">
        <x:v>0.096227621483376</x:v>
      </x:c>
      <x:c r="M1050" s="22" t="n">
        <x:v>0.11780036486839</x:v>
      </x:c>
      <x:c r="N1050" s="22" t="n">
        <x:v>0.28384855020369</x:v>
      </x:c>
      <x:c r="O1050" s="22" t="n">
        <x:v>0.41581408872978</x:v>
      </x:c>
      <x:c r="P1050" s="25" t="n">
        <x:v>0.0616206126477052</x:v>
      </x:c>
      <x:c r="Q1050" s="25" t="n">
        <x:v>0.0580500145606027</x:v>
      </x:c>
      <x:c r="R1050" s="26" t="n">
        <x:v>-0.0359399562960182</x:v>
      </x:c>
      <x:c r="S1050" s="26" t="n">
        <x:v>0.161916905304137</x:v>
      </x:c>
      <x:c r="T1050" s="20" t="n">
        <x:v>1.161998031534756</x:v>
      </x:c>
      <x:c r="U1050" s="18" t="n">
        <x:f aca="0"/>
        <x:v>1.6697</x:v>
      </x:c>
      <x:c r="V1050" s="18" t="n">
        <x:f aca="0"/>
        <x:v>1.947</x:v>
      </x:c>
      <x:c r="W1050" s="76" t="n">
        <x:f>'2080回测'!$O$13*G1050/$G$4+'2080回测'!$O$14*H1050/$H$4+'2080回测'!$O$15*I1050/$I$4+'2080回测'!$O$16*J1050/$J$4+'2080回测'!$O$17*K1050/$K$4</x:f>
        <x:v>1.414932648239947</x:v>
      </x:c>
    </x:row>
    <x:row r="1051" ht="13.800000190734863" hidden="0">
      <x:c r="A1051" s="15" t="n">
        <x:v>45412</x:v>
      </x:c>
      <x:c r="B1051" s="21" t="n">
        <x:v>37.691835481891</x:v>
      </x:c>
      <x:c r="C1051" s="21" t="n">
        <x:v>24.347332576617</x:v>
      </x:c>
      <x:c r="D1051" s="21" t="n">
        <x:v>31.615384615385</x:v>
      </x:c>
      <x:c r="E1051" s="21" t="n">
        <x:v>169.326171875</x:v>
      </x:c>
      <x:c r="F1051" s="17" t="n">
        <x:v>1.65745181137223</x:v>
      </x:c>
      <x:c r="G1051" s="18" t="n">
        <x:f aca="0"/>
        <x:v>1.7827323372</x:v>
      </x:c>
      <x:c r="H1051" s="18" t="n">
        <x:f aca="0"/>
        <x:v>2.6463496296</x:v>
      </x:c>
      <x:c r="I1051" s="18" t="n">
        <x:f aca="0"/>
        <x:v>2758.93</x:v>
      </x:c>
      <x:c r="J1051" s="18" t="n">
        <x:f aca="0"/>
        <x:v>7.5858549793</x:v>
      </x:c>
      <x:c r="K1051" s="18" t="n">
        <x:f aca="0"/>
        <x:v>2.3968929605</x:v>
      </x:c>
      <x:c r="L1051" s="22" t="n">
        <x:v>0.1031010230179</x:v>
      </x:c>
      <x:c r="M1051" s="22" t="n">
        <x:v>0.12535835287985</x:v>
      </x:c>
      <x:c r="N1051" s="22" t="n">
        <x:v>0.30218068535826</x:v>
      </x:c>
      <x:c r="O1051" s="22" t="n">
        <x:v>0.43259355514656</x:v>
      </x:c>
      <x:c r="P1051" s="25" t="n">
        <x:v>0.0814221295706332</x:v>
      </x:c>
      <x:c r="Q1051" s="25" t="n">
        <x:v>0.0791510686753576</x:v>
      </x:c>
      <x:c r="R1051" s="26" t="n">
        <x:v>-0.0170145124000919</x:v>
      </x:c>
      <x:c r="S1051" s="26" t="n">
        <x:v>0.189191950029578</x:v>
      </x:c>
      <x:c r="T1051" s="20" t="n">
        <x:v>1.1582086924639388</x:v>
      </x:c>
      <x:c r="U1051" s="18" t="n">
        <x:f aca="0"/>
        <x:v>1.6726</x:v>
      </x:c>
      <x:c r="V1051" s="18" t="n">
        <x:f aca="0"/>
        <x:v>1.936</x:v>
      </x:c>
      <x:c r="W1051" s="76" t="n">
        <x:f>'2080回测'!$O$13*G1051/$G$4+'2080回测'!$O$14*H1051/$H$4+'2080回测'!$O$15*I1051/$I$4+'2080回测'!$O$16*J1051/$J$4+'2080回测'!$O$17*K1051/$K$4</x:f>
        <x:v>1.4181986695799247</x:v>
      </x:c>
    </x:row>
    <x:row r="1052" ht="13.800000190734863" hidden="0">
      <x:c r="A1052" s="15" t="n">
        <x:v>45418</x:v>
      </x:c>
      <x:c r="B1052" s="21" t="n">
        <x:v>41.068139963168</x:v>
      </x:c>
      <x:c r="C1052" s="21" t="n">
        <x:v>24.914869466515</x:v>
      </x:c>
      <x:c r="D1052" s="21" t="n">
        <x:v>32.230769230769</x:v>
      </x:c>
      <x:c r="E1052" s="21" t="n">
        <x:v>169.98046875</x:v>
      </x:c>
      <x:c r="F1052" s="17" t="n">
        <x:v>1.67048561852613</x:v>
      </x:c>
      <x:c r="G1052" s="18" t="n">
        <x:f aca="0"/>
        <x:v>1.7940666936</x:v>
      </x:c>
      <x:c r="H1052" s="18" t="n">
        <x:f aca="0"/>
        <x:v>2.6705777778</x:v>
      </x:c>
      <x:c r="I1052" s="18" t="n">
        <x:f aca="0"/>
        <x:v>2788.05</x:v>
      </x:c>
      <x:c r="J1052" s="18" t="n">
        <x:f aca="0"/>
        <x:v>7.7048695261</x:v>
      </x:c>
      <x:c r="K1052" s="18" t="n">
        <x:f aca="0"/>
        <x:v>2.4342497589</x:v>
      </x:c>
      <x:c r="L1052" s="22" t="n">
        <x:v>0.099264705882353</x:v>
      </x:c>
      <x:c r="M1052" s="22" t="n">
        <x:v>0.1269220745374</x:v>
      </x:c>
      <x:c r="N1052" s="22" t="n">
        <x:v>0.29702851665468</x:v>
      </x:c>
      <x:c r="O1052" s="22" t="n">
        <x:v>0.42821225005748</x:v>
      </x:c>
      <x:c r="P1052" s="25" t="n">
        <x:v>0.0782397429223056</x:v>
      </x:c>
      <x:c r="Q1052" s="25" t="n">
        <x:v>0.0725569892644982</x:v>
      </x:c>
      <x:c r="R1052" s="26" t="n">
        <x:v>-0.0198067910076873</x:v>
      </x:c>
      <x:c r="S1052" s="26" t="n">
        <x:v>0.183252051400481</x:v>
      </x:c>
      <x:c r="T1052" s="20" t="n">
        <x:v>1.1770910797330378</x:v>
      </x:c>
      <x:c r="U1052" s="18" t="n">
        <x:f aca="0"/>
        <x:v>1.6737</x:v>
      </x:c>
      <x:c r="V1052" s="18" t="n">
        <x:f aca="0"/>
        <x:v>1.9292</x:v>
      </x:c>
      <x:c r="W1052" s="76" t="n">
        <x:f>'2080回测'!$O$13*G1052/$G$4+'2080回测'!$O$14*H1052/$H$4+'2080回测'!$O$15*I1052/$I$4+'2080回测'!$O$16*J1052/$J$4+'2080回测'!$O$17*K1052/$K$4</x:f>
        <x:v>1.432158577401615</x:v>
      </x:c>
    </x:row>
    <x:row r="1053" ht="13.800000190734863" hidden="0">
      <x:c r="A1053" s="15" t="n">
        <x:v>45419</x:v>
      </x:c>
      <x:c r="B1053" s="21" t="n">
        <x:v>40.208717004297</x:v>
      </x:c>
      <x:c r="C1053" s="21" t="n">
        <x:v>23.836549375709</x:v>
      </x:c>
      <x:c r="D1053" s="21" t="n">
        <x:v>30.846153846154</x:v>
      </x:c>
      <x:c r="E1053" s="21" t="n">
        <x:v>165.546875</x:v>
      </x:c>
      <x:c r="F1053" s="17" t="n">
        <x:v>1.6510957380654</x:v>
      </x:c>
      <x:c r="G1053" s="18" t="n">
        <x:f aca="0"/>
        <x:v>1.7956858873</x:v>
      </x:c>
      <x:c r="H1053" s="18" t="n">
        <x:f aca="0"/>
        <x:v>2.6713451852</x:v>
      </x:c>
      <x:c r="I1053" s="18" t="n">
        <x:f aca="0"/>
        <x:v>2805.96</x:v>
      </x:c>
      <x:c r="J1053" s="18" t="n">
        <x:f aca="0"/>
        <x:v>7.6956128392</x:v>
      </x:c>
      <x:c r="K1053" s="18" t="n">
        <x:f aca="0"/>
        <x:v>2.4332401157</x:v>
      </x:c>
      <x:c r="L1053" s="22" t="n">
        <x:v>0.11045396419437</x:v>
      </x:c>
      <x:c r="M1053" s="22" t="n">
        <x:v>0.1409955694553</x:v>
      </x:c>
      <x:c r="N1053" s="22" t="n">
        <x:v>0.31895518811407</x:v>
      </x:c>
      <x:c r="O1053" s="22" t="n">
        <x:v>0.45328823044021</x:v>
      </x:c>
      <x:c r="P1053" s="25" t="n">
        <x:v>0.101577245010042</x:v>
      </x:c>
      <x:c r="Q1053" s="25" t="n">
        <x:v>0.0948569669084951</x:v>
      </x:c>
      <x:c r="R1053" s="26" t="n">
        <x:v>-0.0110162842800708</x:v>
      </x:c>
      <x:c r="S1053" s="26" t="n">
        <x:v>0.207617758021885</x:v>
      </x:c>
      <x:c r="T1053" s="20" t="n">
        <x:v>1.1797183372492972</x:v>
      </x:c>
      <x:c r="U1053" s="18" t="n">
        <x:f aca="0"/>
        <x:v>1.6761</x:v>
      </x:c>
      <x:c r="V1053" s="18" t="n">
        <x:f aca="0"/>
        <x:v>1.9322</x:v>
      </x:c>
      <x:c r="W1053" s="76" t="n">
        <x:f>'2080回测'!$O$13*G1053/$G$4+'2080回测'!$O$14*H1053/$H$4+'2080回测'!$O$15*I1053/$I$4+'2080回测'!$O$16*J1053/$J$4+'2080回测'!$O$17*K1053/$K$4</x:f>
        <x:v>1.433634047815494</x:v>
      </x:c>
    </x:row>
    <x:row r="1054" ht="13.800000190734863" hidden="0">
      <x:c r="A1054" s="15" t="n">
        <x:v>45420</x:v>
      </x:c>
      <x:c r="B1054" s="21" t="n">
        <x:v>38.305709023941</x:v>
      </x:c>
      <x:c r="C1054" s="21" t="n">
        <x:v>22.304199772985</x:v>
      </x:c>
      <x:c r="D1054" s="21" t="n">
        <x:v>29.923076923077</x:v>
      </x:c>
      <x:c r="E1054" s="21" t="n">
        <x:v>161.6015625</x:v>
      </x:c>
      <x:c r="F1054" s="17" t="n">
        <x:v>1.63033637055001</x:v>
      </x:c>
      <x:c r="G1054" s="18" t="n">
        <x:f aca="0"/>
        <x:v>1.8023785549</x:v>
      </x:c>
      <x:c r="H1054" s="18" t="n">
        <x:f aca="0"/>
        <x:v>2.6745244444</x:v>
      </x:c>
      <x:c r="I1054" s="18" t="n">
        <x:f aca="0"/>
        <x:v>2789.41</x:v>
      </x:c>
      <x:c r="J1054" s="18" t="n">
        <x:f aca="0"/>
        <x:v>7.6499905962</x:v>
      </x:c>
      <x:c r="K1054" s="18" t="n">
        <x:f aca="0"/>
        <x:v>2.4201147541</x:v>
      </x:c>
      <x:c r="L1054" s="22" t="n">
        <x:v>0.10933503836317</x:v>
      </x:c>
      <x:c r="M1054" s="22" t="n">
        <x:v>0.1418643037095</x:v>
      </x:c>
      <x:c r="N1054" s="22" t="n">
        <x:v>0.32123172777378</x:v>
      </x:c>
      <x:c r="O1054" s="22" t="n">
        <x:v>0.45627124666122</x:v>
      </x:c>
      <x:c r="P1054" s="25" t="n">
        <x:v>0.107234821273736</x:v>
      </x:c>
      <x:c r="Q1054" s="25" t="n">
        <x:v>0.0986935222020848</x:v>
      </x:c>
      <x:c r="R1054" s="26" t="n">
        <x:v>-0.00801717022006077</x:v>
      </x:c>
      <x:c r="S1054" s="26" t="n">
        <x:v>0.211133208230947</x:v>
      </x:c>
      <x:c r="T1054" s="20" t="n">
        <x:v>1.1666775612529665</x:v>
      </x:c>
      <x:c r="U1054" s="18" t="n">
        <x:f aca="0"/>
        <x:v>1.6762</x:v>
      </x:c>
      <x:c r="V1054" s="18" t="n">
        <x:f aca="0"/>
        <x:v>1.9297</x:v>
      </x:c>
      <x:c r="W1054" s="76" t="n">
        <x:f>'2080回测'!$O$13*G1054/$G$4+'2080回测'!$O$14*H1054/$H$4+'2080回测'!$O$15*I1054/$I$4+'2080回测'!$O$16*J1054/$J$4+'2080回测'!$O$17*K1054/$K$4</x:f>
        <x:v>1.4330521780007388</x:v>
      </x:c>
    </x:row>
    <x:row r="1055" ht="13.800000190734863" hidden="0">
      <x:c r="A1055" s="15" t="n">
        <x:v>45421</x:v>
      </x:c>
      <x:c r="B1055" s="21" t="n">
        <x:v>39.287906691222</x:v>
      </x:c>
      <x:c r="C1055" s="21" t="n">
        <x:v>22.474460839955</x:v>
      </x:c>
      <x:c r="D1055" s="21" t="n">
        <x:v>30.769230769231</x:v>
      </x:c>
      <x:c r="E1055" s="21" t="n">
        <x:v>161.435546875</x:v>
      </x:c>
      <x:c r="F1055" s="17" t="n">
        <x:v>1.63491786293852</x:v>
      </x:c>
      <x:c r="G1055" s="18" t="n">
        <x:f aca="0"/>
        <x:v>1.8138208575</x:v>
      </x:c>
      <x:c r="H1055" s="18" t="n">
        <x:f aca="0"/>
        <x:v>2.6923940741</x:v>
      </x:c>
      <x:c r="I1055" s="18" t="n">
        <x:f aca="0"/>
        <x:v>2836.16</x:v>
      </x:c>
      <x:c r="J1055" s="18" t="n">
        <x:f aca="0"/>
        <x:v>7.7537977287</x:v>
      </x:c>
      <x:c r="K1055" s="18" t="n">
        <x:f aca="0"/>
        <x:v>2.454442623</x:v>
      </x:c>
      <x:c r="L1055" s="22" t="n">
        <x:v>0.10414002557545</x:v>
      </x:c>
      <x:c r="M1055" s="22" t="n">
        <x:v>0.1350881765268</x:v>
      </x:c>
      <x:c r="N1055" s="22" t="n">
        <x:v>0.30541576803259</x:v>
      </x:c>
      <x:c r="O1055" s="22" t="n">
        <x:v>0.43883924547021</x:v>
      </x:c>
      <x:c r="P1055" s="25" t="n">
        <x:v>0.0912050218599372</x:v>
      </x:c>
      <x:c r="Q1055" s="25" t="n">
        <x:v>0.0821483774984744</x:v>
      </x:c>
      <x:c r="R1055" s="26" t="n">
        <x:v>-0.0186691960194078</x:v>
      </x:c>
      <x:c r="S1055" s="26" t="n">
        <x:v>0.195253071079679</x:v>
      </x:c>
      <x:c r="T1055" s="20" t="n">
        <x:v>1.1813925162678474</x:v>
      </x:c>
      <x:c r="U1055" s="18" t="n">
        <x:f aca="0"/>
        <x:v>1.6749</x:v>
      </x:c>
      <x:c r="V1055" s="18" t="n">
        <x:f aca="0"/>
        <x:v>1.927</x:v>
      </x:c>
      <x:c r="W1055" s="76" t="n">
        <x:f>'2080回测'!$O$13*G1055/$G$4+'2080回测'!$O$14*H1055/$H$4+'2080回测'!$O$15*I1055/$I$4+'2080回测'!$O$16*J1055/$J$4+'2080回测'!$O$17*K1055/$K$4</x:f>
        <x:v>1.4466500932784807</x:v>
      </x:c>
    </x:row>
    <x:row r="1056" ht="13.800000190734863" hidden="0">
      <x:c r="A1056" s="15" t="n">
        <x:v>45422</x:v>
      </x:c>
      <x:c r="B1056" s="21" t="n">
        <x:v>38.674033149171</x:v>
      </x:c>
      <x:c r="C1056" s="21" t="n">
        <x:v>21.1123723042</x:v>
      </x:c>
      <x:c r="D1056" s="21" t="n">
        <x:v>31.461538461538</x:v>
      </x:c>
      <x:c r="E1056" s="21" t="n">
        <x:v>158.623046875</x:v>
      </x:c>
      <x:c r="F1056" s="17" t="n">
        <x:v>1.62467747697477</x:v>
      </x:c>
      <x:c r="G1056" s="18" t="n">
        <x:f aca="0"/>
        <x:v>1.8227521798</x:v>
      </x:c>
      <x:c r="H1056" s="18" t="n">
        <x:f aca="0"/>
        <x:v>2.7062074074</x:v>
      </x:c>
      <x:c r="I1056" s="18" t="n">
        <x:f aca="0"/>
        <x:v>2957.27</x:v>
      </x:c>
      <x:c r="J1056" s="18" t="n">
        <x:f aca="0"/>
        <x:v>7.7286724355</x:v>
      </x:c>
      <x:c r="K1056" s="18" t="n">
        <x:f aca="0"/>
        <x:v>2.4605004822</x:v>
      </x:c>
      <x:c r="L1056" s="22" t="n">
        <x:v>0.11125319693095</x:v>
      </x:c>
      <x:c r="M1056" s="22" t="n">
        <x:v>0.14299365823994</x:v>
      </x:c>
      <x:c r="N1056" s="22" t="n">
        <x:v>0.3287802540139</x:v>
      </x:c>
      <x:c r="O1056" s="22" t="n">
        <x:v>0.46382200653334</x:v>
      </x:c>
      <x:c r="P1056" s="25" t="n">
        <x:v>0.108177750651018</x:v>
      </x:c>
      <x:c r="Q1056" s="25" t="n">
        <x:v>0.0982139527903869</x:v>
      </x:c>
      <x:c r="R1056" s="26" t="n">
        <x:v>-0.0108094488276562</x:v>
      </x:c>
      <x:c r="S1056" s="26" t="n">
        <x:v>0.2087087598109</x:v>
      </x:c>
      <x:c r="T1056" s="20" t="n">
        <x:v>1.1763829483706068</x:v>
      </x:c>
      <x:c r="U1056" s="18" t="n">
        <x:f aca="0"/>
        <x:v>1.6748</x:v>
      </x:c>
      <x:c r="V1056" s="18" t="n">
        <x:f aca="0"/>
        <x:v>1.9708</x:v>
      </x:c>
      <x:c r="W1056" s="76" t="n">
        <x:f>'2080回测'!$O$13*G1056/$G$4+'2080回测'!$O$14*H1056/$H$4+'2080回测'!$O$15*I1056/$I$4+'2080回测'!$O$16*J1056/$J$4+'2080回测'!$O$17*K1056/$K$4</x:f>
        <x:v>1.4591232672860242</x:v>
      </x:c>
    </x:row>
    <x:row r="1057" ht="13.800000190734863" hidden="0">
      <x:c r="A1057" s="15" t="n">
        <x:v>45425</x:v>
      </x:c>
      <x:c r="B1057" s="21" t="n">
        <x:v>40.208717004297</x:v>
      </x:c>
      <x:c r="C1057" s="21" t="n">
        <x:v>21.736662883087</x:v>
      </x:c>
      <x:c r="D1057" s="21" t="n">
        <x:v>33.076923076923</x:v>
      </x:c>
      <x:c r="E1057" s="21" t="n">
        <x:v>160.44921875</x:v>
      </x:c>
      <x:c r="F1057" s="17" t="n">
        <x:v>1.63867880428577</x:v>
      </x:c>
      <x:c r="G1057" s="18" t="n">
        <x:f aca="0"/>
        <x:v>1.8341886291</x:v>
      </x:c>
      <x:c r="H1057" s="18" t="n">
        <x:f aca="0"/>
        <x:v>2.7132237037</x:v>
      </x:c>
      <x:c r="I1057" s="18" t="n">
        <x:f aca="0"/>
        <x:v>2988.72</x:v>
      </x:c>
      <x:c r="J1057" s="18" t="n">
        <x:f aca="0"/>
        <x:v>7.7339619709</x:v>
      </x:c>
      <x:c r="K1057" s="18" t="n">
        <x:f aca="0"/>
        <x:v>2.4705969142</x:v>
      </x:c>
      <x:c r="L1057" s="22" t="n">
        <x:v>0.11029411764706</x:v>
      </x:c>
      <x:c r="M1057" s="22" t="n">
        <x:v>0.14308053166536</x:v>
      </x:c>
      <x:c r="N1057" s="22" t="n">
        <x:v>0.32866043613707</x:v>
      </x:c>
      <x:c r="O1057" s="22" t="n">
        <x:v>0.46139830584412</x:v>
      </x:c>
      <x:c r="P1057" s="25" t="n">
        <x:v>0.102166575870844</x:v>
      </x:c>
      <x:c r="Q1057" s="25" t="n">
        <x:v>0.0898214880856563</x:v>
      </x:c>
      <x:c r="R1057" s="26" t="n">
        <x:v>-0.020944385995967</x:v>
      </x:c>
      <x:c r="S1057" s="26" t="n">
        <x:v>0.19658651771071</x:v>
      </x:c>
      <x:c r="T1057" s="20" t="n">
        <x:v>1.1689276915877518</x:v>
      </x:c>
      <x:c r="U1057" s="18" t="n">
        <x:f aca="0"/>
        <x:v>1.6765</x:v>
      </x:c>
      <x:c r="V1057" s="18" t="n">
        <x:f aca="0"/>
        <x:v>1.9603</x:v>
      </x:c>
      <x:c r="W1057" s="76" t="n">
        <x:f>'2080回测'!$O$13*G1057/$G$4+'2080回测'!$O$14*H1057/$H$4+'2080回测'!$O$15*I1057/$I$4+'2080回测'!$O$16*J1057/$J$4+'2080回测'!$O$17*K1057/$K$4</x:f>
        <x:v>1.4662681282171368</x:v>
      </x:c>
    </x:row>
    <x:row r="1058" ht="13.800000190734863" hidden="0">
      <x:c r="A1058" s="15" t="n">
        <x:v>45426</x:v>
      </x:c>
      <x:c r="B1058" s="21" t="n">
        <x:v>40.699815837937</x:v>
      </x:c>
      <x:c r="C1058" s="21" t="n">
        <x:v>21.396140749149</x:v>
      </x:c>
      <x:c r="D1058" s="21" t="n">
        <x:v>34.230769230769</x:v>
      </x:c>
      <x:c r="E1058" s="21" t="n">
        <x:v>158.193359375</x:v>
      </x:c>
      <x:c r="F1058" s="17" t="n">
        <x:v>1.63630021298214</x:v>
      </x:c>
      <x:c r="G1058" s="18" t="n">
        <x:f aca="0"/>
        <x:v>1.8274356781</x:v>
      </x:c>
      <x:c r="H1058" s="18" t="n">
        <x:f aca="0"/>
        <x:v>2.7057688889</x:v>
      </x:c>
      <x:c r="I1058" s="18" t="n">
        <x:f aca="0"/>
        <x:v>2956.17</x:v>
      </x:c>
      <x:c r="J1058" s="18" t="n">
        <x:f aca="0"/>
        <x:v>7.7776006381</x:v>
      </x:c>
      <x:c r="K1058" s="18" t="n">
        <x:f aca="0"/>
        <x:v>2.4776644166</x:v>
      </x:c>
      <x:c r="L1058" s="22" t="n">
        <x:v>0.10669757033248</x:v>
      </x:c>
      <x:c r="M1058" s="22" t="n">
        <x:v>0.14316740509078</x:v>
      </x:c>
      <x:c r="N1058" s="22" t="n">
        <x:v>0.32518571770908</x:v>
      </x:c>
      <x:c r="O1058" s="22" t="n">
        <x:v>0.45496617703559</x:v>
      </x:c>
      <x:c r="P1058" s="25" t="n">
        <x:v>0.0941516761639443</x:v>
      </x:c>
      <x:c r="Q1058" s="25" t="n">
        <x:v>0.0796306380870555</x:v>
      </x:c>
      <x:c r="R1058" s="26" t="n">
        <x:v>-0.0356297031173964</x:v>
      </x:c>
      <x:c r="S1058" s="26" t="n">
        <x:v>0.183252051400481</x:v>
      </x:c>
      <x:c r="T1058" s="20" t="n">
        <x:v>1.1737051395204423</x:v>
      </x:c>
      <x:c r="U1058" s="18" t="n">
        <x:f aca="0"/>
        <x:v>1.6773</x:v>
      </x:c>
      <x:c r="V1058" s="18" t="n">
        <x:f aca="0"/>
        <x:v>1.9521</x:v>
      </x:c>
      <x:c r="W1058" s="76" t="n">
        <x:f>'2080回测'!$O$13*G1058/$G$4+'2080回测'!$O$14*H1058/$H$4+'2080回测'!$O$15*I1058/$I$4+'2080回测'!$O$16*J1058/$J$4+'2080回测'!$O$17*K1058/$K$4</x:f>
        <x:v>1.462484118983772</x:v>
      </x:c>
    </x:row>
    <x:row r="1059" ht="13.800000190734863" hidden="0">
      <x:c r="A1059" s="15" t="n">
        <x:v>45427</x:v>
      </x:c>
      <x:c r="B1059" s="21" t="n">
        <x:v>39.349294045427</x:v>
      </x:c>
      <x:c r="C1059" s="21" t="n">
        <x:v>20.715096481271</x:v>
      </x:c>
      <x:c r="D1059" s="21" t="n">
        <x:v>34.384615384615</x:v>
      </x:c>
      <x:c r="E1059" s="21" t="n">
        <x:v>156.083984375</x:v>
      </x:c>
      <x:c r="F1059" s="17" t="n">
        <x:v>1.62633247571578</x:v>
      </x:c>
      <x:c r="G1059" s="18" t="n">
        <x:f aca="0"/>
        <x:v>1.8249305511</x:v>
      </x:c>
      <x:c r="H1059" s="18" t="n">
        <x:f aca="0"/>
        <x:v>2.7040148148</x:v>
      </x:c>
      <x:c r="I1059" s="18" t="n">
        <x:f aca="0"/>
        <x:v>2956.17</x:v>
      </x:c>
      <x:c r="J1059" s="18" t="n">
        <x:f aca="0"/>
        <x:v>7.724044092</x:v>
      </x:c>
      <x:c r="K1059" s="18" t="n">
        <x:f aca="0"/>
        <x:v>2.4716065574</x:v>
      </x:c>
      <x:c r="L1059" s="22" t="n">
        <x:v>0.10613810741688</x:v>
      </x:c>
      <x:c r="M1059" s="22" t="n">
        <x:v>0.14229867083659</x:v>
      </x:c>
      <x:c r="N1059" s="22" t="n">
        <x:v>0.32590462497005</x:v>
      </x:c>
      <x:c r="O1059" s="22" t="n">
        <x:v>0.45627124666122</x:v>
      </x:c>
      <x:c r="P1059" s="25" t="n">
        <x:v>0.101105780321401</x:v>
      </x:c>
      <x:c r="Q1059" s="25" t="n">
        <x:v>0.0887424569093336</x:v>
      </x:c>
      <x:c r="R1059" s="26" t="n">
        <x:v>-0.027769955925645</x:v>
      </x:c>
      <x:c r="S1059" s="26" t="n">
        <x:v>0.196950184973708</x:v>
      </x:c>
      <x:c r="T1059" s="20" t="n">
        <x:v>1.1645991317760078</x:v>
      </x:c>
      <x:c r="U1059" s="18" t="n">
        <x:f aca="0"/>
        <x:v>1.6772</x:v>
      </x:c>
      <x:c r="V1059" s="18" t="n">
        <x:f aca="0"/>
        <x:v>1.9699</x:v>
      </x:c>
      <x:c r="W1059" s="76" t="n">
        <x:f>'2080回测'!$O$13*G1059/$G$4+'2080回测'!$O$14*H1059/$H$4+'2080回测'!$O$15*I1059/$I$4+'2080回测'!$O$16*J1059/$J$4+'2080回测'!$O$17*K1059/$K$4</x:f>
        <x:v>1.4599929974949597</x:v>
      </x:c>
    </x:row>
    <x:row r="1060" ht="13.800000190734863" hidden="0">
      <x:c r="A1060" s="15" t="n">
        <x:v>45428</x:v>
      </x:c>
      <x:c r="B1060" s="21" t="n">
        <x:v>39.287906691222</x:v>
      </x:c>
      <x:c r="C1060" s="21" t="n">
        <x:v>21.623155505108</x:v>
      </x:c>
      <x:c r="D1060" s="21" t="n">
        <x:v>34.153846153846</x:v>
      </x:c>
      <x:c r="E1060" s="21" t="n">
        <x:v>157.59765625</x:v>
      </x:c>
      <x:c r="F1060" s="17" t="n">
        <x:v>1.63165641150044</x:v>
      </x:c>
      <x:c r="G1060" s="18" t="n">
        <x:f aca="0"/>
        <x:v>1.8267821667</x:v>
      </x:c>
      <x:c r="H1060" s="18" t="n">
        <x:f aca="0"/>
        <x:v>2.7097155556</x:v>
      </x:c>
      <x:c r="I1060" s="18" t="n">
        <x:f aca="0"/>
        <x:v>3001.65</x:v>
      </x:c>
      <x:c r="J1060" s="18" t="n">
        <x:f aca="0"/>
        <x:v>7.7352843548</x:v>
      </x:c>
      <x:c r="K1060" s="18" t="n">
        <x:f aca="0"/>
        <x:v>2.4625197686</x:v>
      </x:c>
      <x:c r="L1060" s="22" t="n">
        <x:v>0.099824168797954</x:v>
      </x:c>
      <x:c r="M1060" s="22" t="n">
        <x:v>0.13587003735557</x:v>
      </x:c>
      <x:c r="N1060" s="22" t="n">
        <x:v>0.3111670261203</x:v>
      </x:c>
      <x:c r="O1060" s="22" t="n">
        <x:v>0.44377986609107</x:v>
      </x:c>
      <x:c r="P1060" s="25" t="n">
        <x:v>0.0914407542042577</x:v>
      </x:c>
      <x:c r="Q1060" s="25" t="n">
        <x:v>0.0793908533812058</x:v>
      </x:c>
      <x:c r="R1060" s="26" t="n">
        <x:v>-0.0338716017718733</x:v>
      </x:c>
      <x:c r="S1060" s="26" t="n">
        <x:v>0.189191950029578</x:v>
      </x:c>
      <x:c r="T1060" s="20" t="n">
        <x:v>1.1644200512059002</x:v>
      </x:c>
      <x:c r="U1060" s="18" t="n">
        <x:f aca="0"/>
        <x:v>1.6764</x:v>
      </x:c>
      <x:c r="V1060" s="18" t="n">
        <x:f aca="0"/>
        <x:v>1.9854</x:v>
      </x:c>
      <x:c r="W1060" s="76" t="n">
        <x:f>'2080回测'!$O$13*G1060/$G$4+'2080回测'!$O$14*H1060/$H$4+'2080回测'!$O$15*I1060/$I$4+'2080回测'!$O$16*J1060/$J$4+'2080回测'!$O$17*K1060/$K$4</x:f>
        <x:v>1.463962897319435</x:v>
      </x:c>
    </x:row>
    <x:row r="1061" ht="13.800000190734863" hidden="0">
      <x:c r="A1061" s="15" t="n">
        <x:v>45429</x:v>
      </x:c>
      <x:c r="B1061" s="21" t="n">
        <x:v>39.533456108042</x:v>
      </x:c>
      <x:c r="C1061" s="21" t="n">
        <x:v>21.906923950057</x:v>
      </x:c>
      <x:c r="D1061" s="21" t="n">
        <x:v>32.769230769231</x:v>
      </x:c>
      <x:c r="E1061" s="21" t="n">
        <x:v>159.58984375</x:v>
      </x:c>
      <x:c r="F1061" s="17" t="n">
        <x:v>1.63449863644333</x:v>
      </x:c>
      <x:c r="G1061" s="18" t="n">
        <x:f aca="0"/>
        <x:v>1.8395256388</x:v>
      </x:c>
      <x:c r="H1061" s="18" t="n">
        <x:f aca="0"/>
        <x:v>2.7364651852</x:v>
      </x:c>
      <x:c r="I1061" s="18" t="n">
        <x:f aca="0"/>
        <x:v>3032.58</x:v>
      </x:c>
      <x:c r="J1061" s="18" t="n">
        <x:f aca="0"/>
        <x:v>7.7537977287</x:v>
      </x:c>
      <x:c r="K1061" s="18" t="n">
        <x:f aca="0"/>
        <x:v>2.4827126326</x:v>
      </x:c>
      <x:c r="L1061" s="22" t="n">
        <x:v>0.10278132992327</x:v>
      </x:c>
      <x:c r="M1061" s="22" t="n">
        <x:v>0.13752063243854</x:v>
      </x:c>
      <x:c r="N1061" s="22" t="n">
        <x:v>0.30577522166307</x:v>
      </x:c>
      <x:c r="O1061" s="22" t="n">
        <x:v>0.43800027213394</x:v>
      </x:c>
      <x:c r="P1061" s="25" t="n">
        <x:v>0.091558620376418</x:v>
      </x:c>
      <x:c r="Q1061" s="25" t="n">
        <x:v>0.0787913916165826</x:v>
      </x:c>
      <x:c r="R1061" s="26" t="n">
        <x:v>-0.0305622345332416</x:v>
      </x:c>
      <x:c r="S1061" s="26" t="n">
        <x:v>0.191495176028622</x:v>
      </x:c>
      <x:c r="T1061" s="20" t="n">
        <x:v>1.1763451187289893</x:v>
      </x:c>
      <x:c r="U1061" s="18" t="n">
        <x:f aca="0"/>
        <x:v>1.6763</x:v>
      </x:c>
      <x:c r="V1061" s="18" t="n">
        <x:f aca="0"/>
        <x:v>1.9887</x:v>
      </x:c>
      <x:c r="W1061" s="76" t="n">
        <x:f>'2080回测'!$O$13*G1061/$G$4+'2080回测'!$O$14*H1061/$H$4+'2080回测'!$O$15*I1061/$I$4+'2080回测'!$O$16*J1061/$J$4+'2080回测'!$O$17*K1061/$K$4</x:f>
        <x:v>1.4755700825138165</x:v>
      </x:c>
    </x:row>
    <x:row r="1062" ht="13.800000190734863" hidden="0">
      <x:c r="A1062" s="15" t="n">
        <x:v>45432</x:v>
      </x:c>
      <x:c r="B1062" s="21" t="n">
        <x:v>40.147329650092</x:v>
      </x:c>
      <x:c r="C1062" s="21" t="n">
        <x:v>23.155505107832</x:v>
      </x:c>
      <x:c r="D1062" s="21" t="n">
        <x:v>34.769230769231</x:v>
      </x:c>
      <x:c r="E1062" s="21" t="n">
        <x:v>163.125</x:v>
      </x:c>
      <x:c r="F1062" s="17" t="n">
        <x:v>1.65299266381789</x:v>
      </x:c>
      <x:c r="G1062" s="18" t="n">
        <x:f aca="0"/>
        <x:v>1.8566258535</x:v>
      </x:c>
      <x:c r="H1062" s="18" t="n">
        <x:f aca="0"/>
        <x:v>2.7604740741</x:v>
      </x:c>
      <x:c r="I1062" s="18" t="n">
        <x:f aca="0"/>
        <x:v>3054.45</x:v>
      </x:c>
      <x:c r="J1062" s="18" t="n">
        <x:f aca="0"/>
        <x:v>7.7643767996</x:v>
      </x:c>
      <x:c r="K1062" s="18" t="n">
        <x:f aca="0"/>
        <x:v>2.4907897782</x:v>
      </x:c>
      <x:c r="L1062" s="22" t="n">
        <x:v>0.1150895140665</x:v>
      </x:c>
      <x:c r="M1062" s="22" t="n">
        <x:v>0.14533924072626</x:v>
      </x:c>
      <x:c r="N1062" s="22" t="n">
        <x:v>0.32290917804937</x:v>
      </x:c>
      <x:c r="O1062" s="22" t="n">
        <x:v>0.45282213415086</x:v>
      </x:c>
      <x:c r="P1062" s="25" t="n">
        <x:v>0.105231096347011</x:v>
      </x:c>
      <x:c r="Q1062" s="25" t="n">
        <x:v>0.0909005192619787</x:v>
      </x:c>
      <x:c r="R1062" s="26" t="n">
        <x:v>-0.0218751455318322</x:v>
      </x:c>
      <x:c r="S1062" s="26" t="n">
        <x:v>0.200344412761767</x:v>
      </x:c>
      <x:c r="T1062" s="20" t="n">
        <x:v>1.1814384059364116</x:v>
      </x:c>
      <x:c r="U1062" s="18" t="n">
        <x:f aca="0"/>
        <x:v>1.6768</x:v>
      </x:c>
      <x:c r="V1062" s="18" t="n">
        <x:f aca="0"/>
        <x:v>2.0322</x:v>
      </x:c>
      <x:c r="W1062" s="76" t="n">
        <x:f>'2080回测'!$O$13*G1062/$G$4+'2080回测'!$O$14*H1062/$H$4+'2080回测'!$O$15*I1062/$I$4+'2080回测'!$O$16*J1062/$J$4+'2080回测'!$O$17*K1062/$K$4</x:f>
        <x:v>1.4863327988188622</x:v>
      </x:c>
    </x:row>
    <x:row r="1063" ht="13.800000190734863" hidden="0">
      <x:c r="A1063" s="15" t="n">
        <x:v>45433</x:v>
      </x:c>
      <x:c r="B1063" s="21" t="n">
        <x:v>40.638428483732</x:v>
      </x:c>
      <x:c r="C1063" s="21" t="n">
        <x:v>23.325766174801</x:v>
      </x:c>
      <x:c r="D1063" s="21" t="n">
        <x:v>34.461538461538</x:v>
      </x:c>
      <x:c r="E1063" s="21" t="n">
        <x:v>161.904296875</x:v>
      </x:c>
      <x:c r="F1063" s="17" t="n">
        <x:v>1.65082507498768</x:v>
      </x:c>
      <x:c r="G1063" s="18" t="n">
        <x:f aca="0"/>
        <x:v>1.8610915146</x:v>
      </x:c>
      <x:c r="H1063" s="18" t="n">
        <x:f aca="0"/>
        <x:v>2.7694637037</x:v>
      </x:c>
      <x:c r="I1063" s="18" t="n">
        <x:f aca="0"/>
        <x:v>3016.85</x:v>
      </x:c>
      <x:c r="J1063" s="18" t="n">
        <x:f aca="0"/>
        <x:v>7.7485081933</x:v>
      </x:c>
      <x:c r="K1063" s="18" t="n">
        <x:f aca="0"/>
        <x:v>2.4907897782</x:v>
      </x:c>
      <x:c r="L1063" s="22" t="n">
        <x:v>0.12076406649616</x:v>
      </x:c>
      <x:c r="M1063" s="22" t="n">
        <x:v>0.1500304056989</x:v>
      </x:c>
      <x:c r="N1063" s="22" t="n">
        <x:v>0.330098250659</x:v>
      </x:c>
      <x:c r="O1063" s="22" t="n">
        <x:v>0.4616779636486</x:v>
      </x:c>
      <x:c r="P1063" s="25" t="n">
        <x:v>0.110770806438545</x:v>
      </x:c>
      <x:c r="Q1063" s="25" t="n">
        <x:v>0.0976144910257635</x:v>
      </x:c>
      <x:c r="R1063" s="26" t="n">
        <x:v>-0.0227024873414902</x:v>
      </x:c>
      <x:c r="S1063" s="26" t="n">
        <x:v>0.203253750865814</x:v>
      </x:c>
      <x:c r="T1063" s="20" t="n">
        <x:v>1.1739898514971738</x:v>
      </x:c>
      <x:c r="U1063" s="18" t="n">
        <x:f aca="0"/>
        <x:v>1.6767</x:v>
      </x:c>
      <x:c r="V1063" s="18" t="n">
        <x:f aca="0"/>
        <x:v>2.0156</x:v>
      </x:c>
      <x:c r="W1063" s="76" t="n">
        <x:f>'2080回测'!$O$13*G1063/$G$4+'2080回测'!$O$14*H1063/$H$4+'2080回测'!$O$15*I1063/$I$4+'2080回测'!$O$16*J1063/$J$4+'2080回测'!$O$17*K1063/$K$4</x:f>
        <x:v>1.4862284621376354</x:v>
      </x:c>
    </x:row>
    <x:row r="1064" ht="13.800000190734863" hidden="0">
      <x:c r="A1064" s="15" t="n">
        <x:v>45434</x:v>
      </x:c>
      <x:c r="B1064" s="21" t="n">
        <x:v>40.638428483732</x:v>
      </x:c>
      <x:c r="C1064" s="21" t="n">
        <x:v>22.474460839955</x:v>
      </x:c>
      <x:c r="D1064" s="21" t="n">
        <x:v>31</x:v>
      </x:c>
      <x:c r="E1064" s="21" t="n">
        <x:v>160.9375</x:v>
      </x:c>
      <x:c r="F1064" s="17" t="n">
        <x:v>1.63762597330922</x:v>
      </x:c>
      <x:c r="G1064" s="18" t="n">
        <x:f aca="0"/>
        <x:v>1.8570615277</x:v>
      </x:c>
      <x:c r="H1064" s="18" t="n">
        <x:f aca="0"/>
        <x:v>2.7683674074</x:v>
      </x:c>
      <x:c r="I1064" s="18" t="n">
        <x:f aca="0"/>
        <x:v>3021.55</x:v>
      </x:c>
      <x:c r="J1064" s="18" t="n">
        <x:f aca="0"/>
        <x:v>7.7372679306</x:v>
      </x:c>
      <x:c r="K1064" s="18" t="n">
        <x:f aca="0"/>
        <x:v>2.4786740598</x:v>
      </x:c>
      <x:c r="L1064" s="22" t="n">
        <x:v>0.11588874680307</x:v>
      </x:c>
      <x:c r="M1064" s="22" t="n">
        <x:v>0.14672921553297</x:v>
      </x:c>
      <x:c r="N1064" s="22" t="n">
        <x:v>0.32135154565061</x:v>
      </x:c>
      <x:c r="O1064" s="22" t="n">
        <x:v>0.45254247634638</x:v>
      </x:c>
      <x:c r="P1064" s="25" t="n">
        <x:v>0.100870047977081</x:v>
      </x:c>
      <x:c r="Q1064" s="25" t="n">
        <x:v>0.0892220263210328</x:v>
      </x:c>
      <x:c r="R1064" s="26" t="n">
        <x:v>-0.0306656522594488</x:v>
      </x:c>
      <x:c r="S1064" s="26" t="n">
        <x:v>0.195980405605696</x:v>
      </x:c>
      <x:c r="T1064" s="20" t="n">
        <x:v>1.1742373354437412</x:v>
      </x:c>
      <x:c r="U1064" s="18" t="n">
        <x:f aca="0"/>
        <x:v>1.6771</x:v>
      </x:c>
      <x:c r="V1064" s="18" t="n">
        <x:f aca="0"/>
        <x:v>2.0142</x:v>
      </x:c>
      <x:c r="W1064" s="76" t="n">
        <x:f>'2080回测'!$O$13*G1064/$G$4+'2080回测'!$O$14*H1064/$H$4+'2080回测'!$O$15*I1064/$I$4+'2080回测'!$O$16*J1064/$J$4+'2080回测'!$O$17*K1064/$K$4</x:f>
        <x:v>1.4841622389663314</x:v>
      </x:c>
    </x:row>
    <x:row r="1065" ht="13.800000190734863" hidden="0">
      <x:c r="A1065" s="15" t="n">
        <x:v>45435</x:v>
      </x:c>
      <x:c r="B1065" s="21" t="n">
        <x:v>39.226519337017</x:v>
      </x:c>
      <x:c r="C1065" s="21" t="n">
        <x:v>21.736662883087</x:v>
      </x:c>
      <x:c r="D1065" s="21" t="n">
        <x:v>30.461538461538</x:v>
      </x:c>
      <x:c r="E1065" s="21" t="n">
        <x:v>157.724609375</x:v>
      </x:c>
      <x:c r="F1065" s="17" t="n">
        <x:v>1.62287332514161</x:v>
      </x:c>
      <x:c r="G1065" s="18" t="n">
        <x:f aca="0"/>
        <x:v>1.8398523945</x:v>
      </x:c>
      <x:c r="H1065" s="18" t="n">
        <x:f aca="0"/>
        <x:v>2.7352592593</x:v>
      </x:c>
      <x:c r="I1065" s="18" t="n">
        <x:f aca="0"/>
        <x:v>2966.05</x:v>
      </x:c>
      <x:c r="J1065" s="18" t="n">
        <x:f aca="0"/>
        <x:v>7.6830501925</x:v>
      </x:c>
      <x:c r="K1065" s="18" t="n">
        <x:f aca="0"/>
        <x:v>2.454442623</x:v>
      </x:c>
      <x:c r="L1065" s="22" t="n">
        <x:v>0.11804667519182</x:v>
      </x:c>
      <x:c r="M1065" s="22" t="n">
        <x:v>0.14612110155503</x:v>
      </x:c>
      <x:c r="N1065" s="22" t="n">
        <x:v>0.31715791996166</x:v>
      </x:c>
      <x:c r="O1065" s="22" t="n">
        <x:v>0.44853404822706</x:v>
      </x:c>
      <x:c r="P1065" s="25" t="n">
        <x:v>0.102873772903806</x:v>
      </x:c>
      <x:c r="Q1065" s="25" t="n">
        <x:v>0.0895817033798068</x:v>
      </x:c>
      <x:c r="R1065" s="26" t="n">
        <x:v>-0.0269426141159871</x:v>
      </x:c>
      <x:c r="S1065" s="26" t="n">
        <x:v>0.198526076446735</x:v>
      </x:c>
      <x:c r="T1065" s="20" t="n">
        <x:v>1.1550768357844743</x:v>
      </x:c>
      <x:c r="U1065" s="18" t="n">
        <x:f aca="0"/>
        <x:v>1.6782</x:v>
      </x:c>
      <x:c r="V1065" s="18" t="n">
        <x:f aca="0"/>
        <x:v>1.9728</x:v>
      </x:c>
      <x:c r="W1065" s="76" t="n">
        <x:f>'2080回测'!$O$13*G1065/$G$4+'2080回测'!$O$14*H1065/$H$4+'2080回测'!$O$15*I1065/$I$4+'2080回测'!$O$16*J1065/$J$4+'2080回测'!$O$17*K1065/$K$4</x:f>
        <x:v>1.4676942264321047</x:v>
      </x:c>
    </x:row>
    <x:row r="1066" ht="13.800000190734863" hidden="0">
      <x:c r="A1066" s="15" t="n">
        <x:v>45436</x:v>
      </x:c>
      <x:c r="B1066" s="21" t="n">
        <x:v>36.70963781461</x:v>
      </x:c>
      <x:c r="C1066" s="21" t="n">
        <x:v>19.069239500568</x:v>
      </x:c>
      <x:c r="D1066" s="21" t="n">
        <x:v>30.384615384615</x:v>
      </x:c>
      <x:c r="E1066" s="21" t="n">
        <x:v>150.517578125</x:v>
      </x:c>
      <x:c r="F1066" s="17" t="n">
        <x:v>1.59170267706198</x:v>
      </x:c>
      <x:c r="G1066" s="18" t="n">
        <x:f aca="0"/>
        <x:v>1.8383275346</x:v>
      </x:c>
      <x:c r="H1066" s="18" t="n">
        <x:f aca="0"/>
        <x:v>2.7290103704</x:v>
      </x:c>
      <x:c r="I1066" s="18" t="n">
        <x:f aca="0"/>
        <x:v>2951.36</x:v>
      </x:c>
      <x:c r="J1066" s="18" t="n">
        <x:f aca="0"/>
        <x:v>7.6407339092</x:v>
      </x:c>
      <x:c r="K1066" s="18" t="n">
        <x:f aca="0"/>
        <x:v>2.4423269045</x:v>
      </x:c>
      <x:c r="L1066" s="22" t="n">
        <x:v>0.10517902813299</x:v>
      </x:c>
      <x:c r="M1066" s="22" t="n">
        <x:v>0.13665189818435</x:v>
      </x:c>
      <x:c r="N1066" s="22" t="n">
        <x:v>0.29319434459621</x:v>
      </x:c>
      <x:c r="O1066" s="22" t="n">
        <x:v>0.42476313746996</x:v>
      </x:c>
      <x:c r="P1066" s="25" t="n">
        <x:v>0.0810685310541524</x:v>
      </x:c>
      <x:c r="Q1066" s="25" t="n">
        <x:v>0.0665623716182622</x:v>
      </x:c>
      <x:c r="R1066" s="26" t="n">
        <x:v>-0.0426621084994898</x:v>
      </x:c>
      <x:c r="S1066" s="26" t="n">
        <x:v>0.17585748371936</x:v>
      </x:c>
      <x:c r="T1066" s="20" t="n">
        <x:v>1.1480213130881807</x:v>
      </x:c>
      <x:c r="U1066" s="18" t="n">
        <x:f aca="0"/>
        <x:v>1.678</x:v>
      </x:c>
      <x:c r="V1066" s="18" t="n">
        <x:f aca="0"/>
        <x:v>1.9542</x:v>
      </x:c>
      <x:c r="W1066" s="76" t="n">
        <x:f>'2080回测'!$O$13*G1066/$G$4+'2080回测'!$O$14*H1066/$H$4+'2080回测'!$O$15*I1066/$I$4+'2080回测'!$O$16*J1066/$J$4+'2080回测'!$O$17*K1066/$K$4</x:f>
        <x:v>1.4635996352354654</x:v>
      </x:c>
    </x:row>
    <x:row r="1067" ht="13.800000190734863" hidden="0">
      <x:c r="A1067" s="15" t="n">
        <x:v>45439</x:v>
      </x:c>
      <x:c r="B1067" s="21" t="n">
        <x:v>37.998772252916</x:v>
      </x:c>
      <x:c r="C1067" s="21" t="n">
        <x:v>21.16912599319</x:v>
      </x:c>
      <x:c r="D1067" s="21" t="n">
        <x:v>33.846153846154</x:v>
      </x:c>
      <x:c r="E1067" s="21" t="n">
        <x:v>154.013671875</x:v>
      </x:c>
      <x:c r="F1067" s="17" t="n">
        <x:v>1.61756930991815</x:v>
      </x:c>
      <x:c r="G1067" s="18" t="n">
        <x:f aca="0"/>
        <x:v>1.8668641985</x:v>
      </x:c>
      <x:c r="H1067" s="18" t="n">
        <x:f aca="0"/>
        <x:v>2.7660651852</x:v>
      </x:c>
      <x:c r="I1067" s="18" t="n">
        <x:f aca="0"/>
        <x:v>3003.47</x:v>
      </x:c>
      <x:c r="J1067" s="18" t="n">
        <x:f aca="0"/>
        <x:v>7.7273500517</x:v>
      </x:c>
      <x:c r="K1067" s="18" t="n">
        <x:f aca="0"/>
        <x:v>2.4605004822</x:v>
      </x:c>
      <x:c r="L1067" s="22" t="n">
        <x:v>0.095668158567775</x:v>
      </x:c>
      <x:c r="M1067" s="22" t="n">
        <x:v>0.12865954304578</x:v>
      </x:c>
      <x:c r="N1067" s="22" t="n">
        <x:v>0.28576563623293</x:v>
      </x:c>
      <x:c r="O1067" s="22" t="n">
        <x:v>0.41842422798103</x:v>
      </x:c>
      <x:c r="P1067" s="25" t="n">
        <x:v>0.0744680254131764</x:v>
      </x:c>
      <x:c r="Q1067" s="25" t="n">
        <x:v>0.0572107680901284</x:v>
      </x:c>
      <x:c r="R1067" s="26" t="n">
        <x:v>-0.048246665714681</x:v>
      </x:c>
      <x:c r="S1067" s="26" t="n">
        <x:v>0.172220811089306</x:v>
      </x:c>
      <x:c r="T1067" s="20" t="n">
        <x:v>1.158919101599912</x:v>
      </x:c>
      <x:c r="U1067" s="18" t="n">
        <x:f aca="0"/>
        <x:v>1.6785</x:v>
      </x:c>
      <x:c r="V1067" s="18" t="n">
        <x:f aca="0"/>
        <x:v>1.9549</x:v>
      </x:c>
      <x:c r="W1067" s="76" t="n">
        <x:f>'2080回测'!$O$13*G1067/$G$4+'2080回测'!$O$14*H1067/$H$4+'2080回测'!$O$15*I1067/$I$4+'2080回测'!$O$16*J1067/$J$4+'2080回测'!$O$17*K1067/$K$4</x:f>
        <x:v>1.4838337626473823</x:v>
      </x:c>
    </x:row>
    <x:row r="1068" ht="13.800000190734863" hidden="0">
      <x:c r="A1068" s="15" t="n">
        <x:v>45440</x:v>
      </x:c>
      <x:c r="B1068" s="21" t="n">
        <x:v>35.911602209945</x:v>
      </x:c>
      <x:c r="C1068" s="21" t="n">
        <x:v>19.296254256527</x:v>
      </x:c>
      <x:c r="D1068" s="21" t="n">
        <x:v>32.846153846154</x:v>
      </x:c>
      <x:c r="E1068" s="21" t="n">
        <x:v>150.556640625</x:v>
      </x:c>
      <x:c r="F1068" s="17" t="n">
        <x:v>1.59652662734407</x:v>
      </x:c>
      <x:c r="G1068" s="18" t="n">
        <x:f aca="0"/>
        <x:v>1.8612004332</x:v>
      </x:c>
      <x:c r="H1068" s="18" t="n">
        <x:f aca="0"/>
        <x:v>2.7535674074</x:v>
      </x:c>
      <x:c r="I1068" s="18" t="n">
        <x:f aca="0"/>
        <x:v>3010.24</x:v>
      </x:c>
      <x:c r="J1068" s="18" t="n">
        <x:f aca="0"/>
        <x:v>7.6870173441</x:v>
      </x:c>
      <x:c r="K1068" s="18" t="n">
        <x:f aca="0"/>
        <x:v>2.4362690453</x:v>
      </x:c>
      <x:c r="L1068" s="22" t="n">
        <x:v>0.10821611253197</x:v>
      </x:c>
      <x:c r="M1068" s="22" t="n">
        <x:v>0.14064807575363</x:v>
      </x:c>
      <x:c r="N1068" s="22" t="n">
        <x:v>0.29882578480709</x:v>
      </x:c>
      <x:c r="O1068" s="22" t="n">
        <x:v>0.43389862477218</x:v>
      </x:c>
      <x:c r="P1068" s="25" t="n">
        <x:v>0.0838973191859993</x:v>
      </x:c>
      <x:c r="Q1068" s="25" t="n">
        <x:v>0.0689602186767555</x:v>
      </x:c>
      <x:c r="R1068" s="26" t="n">
        <x:v>-0.0437997034877695</x:v>
      </x:c>
      <x:c r="S1068" s="26" t="n">
        <x:v>0.180706380559442</x:v>
      </x:c>
      <x:c r="T1068" s="20" t="n">
        <x:v>1.1496096123308253</x:v>
      </x:c>
      <x:c r="U1068" s="18" t="n">
        <x:f aca="0"/>
        <x:v>1.6796</x:v>
      </x:c>
      <x:c r="V1068" s="18" t="n">
        <x:f aca="0"/>
        <x:v>1.9587</x:v>
      </x:c>
      <x:c r="W1068" s="76" t="n">
        <x:f>'2080回测'!$O$13*G1068/$G$4+'2080回测'!$O$14*H1068/$H$4+'2080回测'!$O$15*I1068/$I$4+'2080回测'!$O$16*J1068/$J$4+'2080回测'!$O$17*K1068/$K$4</x:f>
        <x:v>1.4781808084081671</x:v>
      </x:c>
    </x:row>
    <x:row r="1069" ht="13.800000190734863" hidden="0">
      <x:c r="A1069" s="15" t="n">
        <x:v>45441</x:v>
      </x:c>
      <x:c r="B1069" s="21" t="n">
        <x:v>36.034376918355</x:v>
      </x:c>
      <x:c r="C1069" s="21" t="n">
        <x:v>19.012485811578</x:v>
      </x:c>
      <x:c r="D1069" s="21" t="n">
        <x:v>31.692307692308</x:v>
      </x:c>
      <x:c r="E1069" s="21" t="n">
        <x:v>149.794921875</x:v>
      </x:c>
      <x:c r="F1069" s="17" t="n">
        <x:v>1.5913352307431</x:v>
      </x:c>
      <x:c r="G1069" s="18" t="n">
        <x:f aca="0"/>
        <x:v>1.8622896188</x:v>
      </x:c>
      <x:c r="H1069" s="18" t="n">
        <x:f aca="0"/>
        <x:v>2.7592681481</x:v>
      </x:c>
      <x:c r="I1069" s="18" t="n">
        <x:f aca="0"/>
        <x:v>2984.35</x:v>
      </x:c>
      <x:c r="J1069" s="18" t="n">
        <x:f aca="0"/>
        <x:v>7.6982576069</x:v>
      </x:c>
      <x:c r="K1069" s="18" t="n">
        <x:f aca="0"/>
        <x:v>2.4423269045</x:v>
      </x:c>
      <x:c r="L1069" s="22" t="n">
        <x:v>0.10238171355499</x:v>
      </x:c>
      <x:c r="M1069" s="22" t="n">
        <x:v>0.13526192337764</x:v>
      </x:c>
      <x:c r="N1069" s="22" t="n">
        <x:v>0.28636472561706</x:v>
      </x:c>
      <x:c r="O1069" s="22" t="n">
        <x:v>0.42187334049139</x:v>
      </x:c>
      <x:c r="P1069" s="25" t="n">
        <x:v>0.0747037577574969</x:v>
      </x:c>
      <x:c r="Q1069" s="25" t="n">
        <x:v>0.0592489380898564</x:v>
      </x:c>
      <x:c r="R1069" s="26" t="n">
        <x:v>-0.0509355265960693</x:v>
      </x:c>
      <x:c r="S1069" s="26" t="n">
        <x:v>0.167978026354237</x:v>
      </x:c>
      <x:c r="T1069" s="20" t="n">
        <x:v>1.1514189962780805</x:v>
      </x:c>
      <x:c r="U1069" s="18" t="n">
        <x:f aca="0"/>
        <x:v>1.6804</x:v>
      </x:c>
      <x:c r="V1069" s="18" t="n">
        <x:f aca="0"/>
        <x:v>1.9689</x:v>
      </x:c>
      <x:c r="W1069" s="76" t="n">
        <x:f>'2080回测'!$O$13*G1069/$G$4+'2080回测'!$O$14*H1069/$H$4+'2080回测'!$O$15*I1069/$I$4+'2080回测'!$O$16*J1069/$J$4+'2080回测'!$O$17*K1069/$K$4</x:f>
        <x:v>1.478363254268212</x:v>
      </x:c>
    </x:row>
    <x:row r="1070" ht="13.800000190734863" hidden="0">
      <x:c r="A1070" s="15" t="n">
        <x:v>45442</x:v>
      </x:c>
      <x:c r="B1070" s="21" t="n">
        <x:v>37.139349294045</x:v>
      </x:c>
      <x:c r="C1070" s="21" t="n">
        <x:v>19.580022701476</x:v>
      </x:c>
      <x:c r="D1070" s="21" t="n">
        <x:v>30.769230769231</x:v>
      </x:c>
      <x:c r="E1070" s="21" t="n">
        <x:v>152.578125</x:v>
      </x:c>
      <x:c r="F1070" s="17" t="n">
        <x:v>1.60016681941188</x:v>
      </x:c>
      <x:c r="G1070" s="18" t="n">
        <x:f aca="0"/>
        <x:v>1.849981821</x:v>
      </x:c>
      <x:c r="H1070" s="18" t="n">
        <x:f aca="0"/>
        <x:v>2.738</x:v>
      </x:c>
      <x:c r="I1070" s="18" t="n">
        <x:f aca="0"/>
        <x:v>2930.56</x:v>
      </x:c>
      <x:c r="J1070" s="18" t="n">
        <x:f aca="0"/>
        <x:v>7.6724711217</x:v>
      </x:c>
      <x:c r="K1070" s="18" t="n">
        <x:f aca="0"/>
        <x:v>2.4312208293</x:v>
      </x:c>
      <x:c r="L1070" s="22" t="n">
        <x:v>0.1025415601023</x:v>
      </x:c>
      <x:c r="M1070" s="22" t="n">
        <x:v>0.13578316393015</x:v>
      </x:c>
      <x:c r="N1070" s="22" t="n">
        <x:v>0.28900071890726</x:v>
      </x:c>
      <x:c r="O1070" s="22" t="n">
        <x:v>0.42662752262738</x:v>
      </x:c>
      <x:c r="P1070" s="25" t="n">
        <x:v>0.0762360179955808</x:v>
      </x:c>
      <x:c r="Q1070" s="25" t="n">
        <x:v>0.0614070004424991</x:v>
      </x:c>
      <x:c r="R1070" s="26" t="n">
        <x:v>-0.0497979316077896</x:v>
      </x:c>
      <x:c r="S1070" s="26" t="n">
        <x:v>0.169553917827264</x:v>
      </x:c>
      <x:c r="T1070" s="20" t="n">
        <x:v>1.1481663414014294</x:v>
      </x:c>
      <x:c r="U1070" s="18" t="n">
        <x:f aca="0"/>
        <x:v>1.6808</x:v>
      </x:c>
      <x:c r="V1070" s="18" t="n">
        <x:f aca="0"/>
        <x:v>1.9547</x:v>
      </x:c>
      <x:c r="W1070" s="76" t="n">
        <x:f>'2080回测'!$O$13*G1070/$G$4+'2080回测'!$O$14*H1070/$H$4+'2080回测'!$O$15*I1070/$I$4+'2080回测'!$O$16*J1070/$J$4+'2080回测'!$O$17*K1070/$K$4</x:f>
        <x:v>1.4667573194564247</x:v>
      </x:c>
    </x:row>
    <x:row r="1071" ht="13.800000190734863" hidden="0">
      <x:c r="A1071" s="15" t="n">
        <x:v>45443</x:v>
      </x:c>
      <x:c r="B1071" s="21" t="n">
        <x:v>36.95518723143</x:v>
      </x:c>
      <x:c r="C1071" s="21" t="n">
        <x:v>19.069239500568</x:v>
      </x:c>
      <x:c r="D1071" s="21" t="n">
        <x:v>29.538461538462</x:v>
      </x:c>
      <x:c r="E1071" s="21" t="n">
        <x:v>152.412109375</x:v>
      </x:c>
      <x:c r="F1071" s="17" t="n">
        <x:v>1.59493749411365</x:v>
      </x:c>
      <x:c r="G1071" s="18" t="n">
        <x:f aca="0"/>
        <x:v>1.8495461467</x:v>
      </x:c>
      <x:c r="H1071" s="18" t="n">
        <x:f aca="0"/>
        <x:v>2.740082963</x:v>
      </x:c>
      <x:c r="I1071" s="18" t="n">
        <x:f aca="0"/>
        <x:v>2925.09</x:v>
      </x:c>
      <x:c r="J1071" s="18" t="n">
        <x:f aca="0"/>
        <x:v>7.6923068795</x:v>
      </x:c>
      <x:c r="K1071" s="18" t="n">
        <x:f aca="0"/>
        <x:v>2.4231436837</x:v>
      </x:c>
      <x:c r="L1071" s="22" t="n">
        <x:v>0.098785166240409</x:v>
      </x:c>
      <x:c r="M1071" s="22" t="n">
        <x:v>0.12926765702372</x:v>
      </x:c>
      <x:c r="N1071" s="22" t="n">
        <x:v>0.28780254013899</x:v>
      </x:c>
      <x:c r="O1071" s="22" t="n">
        <x:v>0.4242970411806</x:v>
      </x:c>
      <x:c r="P1071" s="25" t="n">
        <x:v>0.0741144268966956</x:v>
      </x:c>
      <x:c r="Q1071" s="25" t="n">
        <x:v>0.0596086151486244</x:v>
      </x:c>
      <x:c r="R1071" s="26" t="n">
        <x:v>-0.0522799570367635</x:v>
      </x:c>
      <x:c r="S1071" s="26" t="n">
        <x:v>0.163735241619159</x:v>
      </x:c>
      <x:c r="T1071" s="20" t="n">
        <x:v>1.151955868303273</x:v>
      </x:c>
      <x:c r="U1071" s="18" t="n">
        <x:f aca="0"/>
        <x:v>1.6802</x:v>
      </x:c>
      <x:c r="V1071" s="18" t="n">
        <x:f aca="0"/>
        <x:v>1.9611</x:v>
      </x:c>
      <x:c r="W1071" s="76" t="n">
        <x:f>'2080回测'!$O$13*G1071/$G$4+'2080回测'!$O$14*H1071/$H$4+'2080回测'!$O$15*I1071/$I$4+'2080回测'!$O$16*J1071/$J$4+'2080回测'!$O$17*K1071/$K$4</x:f>
        <x:v>1.4664469959928144</x:v>
      </x:c>
    </x:row>
    <x:row r="1072" ht="13.800000190734863" hidden="0">
      <x:c r="A1072" s="15" t="n">
        <x:v>45446</x:v>
      </x:c>
      <x:c r="B1072" s="21" t="n">
        <x:v>38.919582565991</x:v>
      </x:c>
      <x:c r="C1072" s="21" t="n">
        <x:v>22.644721906924</x:v>
      </x:c>
      <x:c r="D1072" s="21" t="n">
        <x:v>33.230769230769</x:v>
      </x:c>
      <x:c r="E1072" s="21" t="n">
        <x:v>161.572265625</x:v>
      </x:c>
      <x:c r="F1072" s="17" t="n">
        <x:v>1.64091834832171</x:v>
      </x:c>
      <x:c r="G1072" s="18" t="n">
        <x:f aca="0"/>
        <x:v>1.8349510591</x:v>
      </x:c>
      <x:c r="H1072" s="18" t="n">
        <x:f aca="0"/>
        <x:v>2.724077037</x:v>
      </x:c>
      <x:c r="I1072" s="18" t="n">
        <x:f aca="0"/>
        <x:v>2956.41</x:v>
      </x:c>
      <x:c r="J1072" s="18" t="n">
        <x:f aca="0"/>
        <x:v>7.6903233037</x:v>
      </x:c>
      <x:c r="K1072" s="18" t="n">
        <x:f aca="0"/>
        <x:v>2.4110279653</x:v>
      </x:c>
      <x:c r="L1072" s="22" t="n">
        <x:v>0.097906010230179</x:v>
      </x:c>
      <x:c r="M1072" s="22" t="n">
        <x:v>0.12640083398488</x:v>
      </x:c>
      <x:c r="N1072" s="22" t="n">
        <x:v>0.29079798705967</x:v>
      </x:c>
      <x:c r="O1072" s="22" t="n">
        <x:v>0.42625464558046</x:v>
      </x:c>
      <x:c r="P1072" s="25" t="n">
        <x:v>0.0777682782336644</x:v>
      </x:c>
      <x:c r="Q1072" s="25" t="n">
        <x:v>0.0672817257358098</x:v>
      </x:c>
      <x:c r="R1072" s="26" t="n">
        <x:v>-0.0443167921188058</x:v>
      </x:c>
      <x:c r="S1072" s="26" t="n">
        <x:v>0.173554257720326</x:v>
      </x:c>
      <x:c r="T1072" s="20" t="n">
        <x:v>1.141897290202733</x:v>
      </x:c>
      <x:c r="U1072" s="18" t="n">
        <x:f aca="0"/>
        <x:v>1.6815</x:v>
      </x:c>
      <x:c r="V1072" s="18" t="n">
        <x:f aca="0"/>
        <x:v>1.946</x:v>
      </x:c>
      <x:c r="W1072" s="76" t="n">
        <x:f>'2080回测'!$O$13*G1072/$G$4+'2080回测'!$O$14*H1072/$H$4+'2080回测'!$O$15*I1072/$I$4+'2080回测'!$O$16*J1072/$J$4+'2080回测'!$O$17*K1072/$K$4</x:f>
        <x:v>1.4610072764601423</x:v>
      </x:c>
    </x:row>
    <x:row r="1073" ht="13.800000190734863" hidden="0">
      <x:c r="A1073" s="15" t="n">
        <x:v>45447</x:v>
      </x:c>
      <x:c r="B1073" s="21" t="n">
        <x:v>39.410681399632</x:v>
      </x:c>
      <x:c r="C1073" s="21" t="n">
        <x:v>23.382519863791</x:v>
      </x:c>
      <x:c r="D1073" s="21" t="n">
        <x:v>34.384615384615</x:v>
      </x:c>
      <x:c r="E1073" s="21" t="n">
        <x:v>162.744140625</x:v>
      </x:c>
      <x:c r="F1073" s="17" t="n">
        <x:v>1.6498048931826</x:v>
      </x:c>
      <x:c r="G1073" s="18" t="n">
        <x:f aca="0"/>
        <x:v>1.8390899645</x:v>
      </x:c>
      <x:c r="H1073" s="18" t="n">
        <x:f aca="0"/>
        <x:v>2.7373422222</x:v>
      </x:c>
      <x:c r="I1073" s="18" t="n">
        <x:f aca="0"/>
        <x:v>2962.19</x:v>
      </x:c>
      <x:c r="J1073" s="18" t="n">
        <x:f aca="0"/>
        <x:v>7.7227217082</x:v>
      </x:c>
      <x:c r="K1073" s="18" t="n">
        <x:f aca="0"/>
        <x:v>2.4332401157</x:v>
      </x:c>
      <x:c r="L1073" s="22" t="n">
        <x:v>0.097026854219949</x:v>
      </x:c>
      <x:c r="M1073" s="22" t="n">
        <x:v>0.12883328989662</x:v>
      </x:c>
      <x:c r="N1073" s="22" t="n">
        <x:v>0.28205128205128</x:v>
      </x:c>
      <x:c r="O1073" s="22" t="n">
        <x:v>0.4176784738872</x:v>
      </x:c>
      <x:c r="P1073" s="25" t="n">
        <x:v>0.062799274369308</x:v>
      </x:c>
      <x:c r="Q1073" s="25" t="n">
        <x:v>0.0534941051494642</x:v>
      </x:c>
      <x:c r="R1073" s="26" t="n">
        <x:v>-0.0608636283119655</x:v>
      </x:c>
      <x:c r="S1073" s="26" t="n">
        <x:v>0.154158670360008</x:v>
      </x:c>
      <x:c r="T1073" s="20" t="n">
        <x:v>1.144763111125191</x:v>
      </x:c>
      <x:c r="U1073" s="18" t="n">
        <x:f aca="0"/>
        <x:v>1.6821</x:v>
      </x:c>
      <x:c r="V1073" s="18" t="n">
        <x:f aca="0"/>
        <x:v>1.9605</x:v>
      </x:c>
      <x:c r="W1073" s="76" t="n">
        <x:f>'2080回测'!$O$13*G1073/$G$4+'2080回测'!$O$14*H1073/$H$4+'2080回测'!$O$15*I1073/$I$4+'2080回测'!$O$16*J1073/$J$4+'2080回测'!$O$17*K1073/$K$4</x:f>
        <x:v>1.466875054043266</x:v>
      </x:c>
    </x:row>
    <x:row r="1074" ht="13.800000190734863" hidden="0">
      <x:c r="A1074" s="15" t="n">
        <x:v>45448</x:v>
      </x:c>
      <x:c r="B1074" s="21" t="n">
        <x:v>38.367096378146</x:v>
      </x:c>
      <x:c r="C1074" s="21" t="n">
        <x:v>22.077185017026</x:v>
      </x:c>
      <x:c r="D1074" s="21" t="n">
        <x:v>31.384615384615</x:v>
      </x:c>
      <x:c r="E1074" s="21" t="n">
        <x:v>161.474609375</x:v>
      </x:c>
      <x:c r="F1074" s="17" t="n">
        <x:v>1.63325876538697</x:v>
      </x:c>
      <x:c r="G1074" s="18" t="n">
        <x:f aca="0"/>
        <x:v>1.8152367989</x:v>
      </x:c>
      <x:c r="H1074" s="18" t="n">
        <x:f aca="0"/>
        <x:v>2.7044533333</x:v>
      </x:c>
      <x:c r="I1074" s="18" t="n">
        <x:f aca="0"/>
        <x:v>2922.86</x:v>
      </x:c>
      <x:c r="J1074" s="18" t="n">
        <x:f aca="0"/>
        <x:v>7.6685039701</x:v>
      </x:c>
      <x:c r="K1074" s="18" t="n">
        <x:f aca="0"/>
        <x:v>2.4079990357</x:v>
      </x:c>
      <x:c r="L1074" s="22" t="n">
        <x:v>0.10150255754476</x:v>
      </x:c>
      <x:c r="M1074" s="22" t="n">
        <x:v>0.13378507514551</x:v>
      </x:c>
      <x:c r="N1074" s="22" t="n">
        <x:v>0.3019410496046</x:v>
      </x:c>
      <x:c r="O1074" s="22" t="n">
        <x:v>0.43016985445734</x:v>
      </x:c>
      <x:c r="P1074" s="25" t="n">
        <x:v>0.0638600699187506</x:v>
      </x:c>
      <x:c r="Q1074" s="25" t="n">
        <x:v>0.0560118445608864</x:v>
      </x:c>
      <x:c r="R1074" s="26" t="n">
        <x:v>-0.0719293250161415</x:v>
      </x:c>
      <x:c r="S1074" s="26" t="n">
        <x:v>0.142763762785824</x:v>
      </x:c>
      <x:c r="T1074" s="20" t="n">
        <x:v>1.1308509686826211</x:v>
      </x:c>
      <x:c r="U1074" s="18" t="n">
        <x:f aca="0"/>
        <x:v>1.6832</x:v>
      </x:c>
      <x:c r="V1074" s="18" t="n">
        <x:f aca="0"/>
        <x:v>1.9492</x:v>
      </x:c>
      <x:c r="W1074" s="76" t="n">
        <x:f>'2080回测'!$O$13*G1074/$G$4+'2080回测'!$O$14*H1074/$H$4+'2080回测'!$O$15*I1074/$I$4+'2080回测'!$O$16*J1074/$J$4+'2080回测'!$O$17*K1074/$K$4</x:f>
        <x:v>1.4495912301240046</x:v>
      </x:c>
    </x:row>
    <x:row r="1075" ht="13.800000190734863" hidden="0">
      <x:c r="A1075" s="15" t="n">
        <x:v>45449</x:v>
      </x:c>
      <x:c r="B1075" s="21" t="n">
        <x:v>40.024554941682</x:v>
      </x:c>
      <x:c r="C1075" s="21" t="n">
        <x:v>23.382519863791</x:v>
      </x:c>
      <x:c r="D1075" s="21" t="n">
        <x:v>32</x:v>
      </x:c>
      <x:c r="E1075" s="21" t="n">
        <x:v>164.091796875</x:v>
      </x:c>
      <x:c r="F1075" s="17" t="n">
        <x:v>1.64874717920118</x:v>
      </x:c>
      <x:c r="G1075" s="18" t="n">
        <x:f aca="0"/>
        <x:v>1.8203559714</x:v>
      </x:c>
      <x:c r="H1075" s="18" t="n">
        <x:f aca="0"/>
        <x:v>2.7121274074</x:v>
      </x:c>
      <x:c r="I1075" s="18" t="n">
        <x:f aca="0"/>
        <x:v>2943.08</x:v>
      </x:c>
      <x:c r="J1075" s="18" t="n">
        <x:f aca="0"/>
        <x:v>7.6347831819</x:v>
      </x:c>
      <x:c r="K1075" s="18" t="n">
        <x:f aca="0"/>
        <x:v>2.4079990357</x:v>
      </x:c>
      <x:c r="L1075" s="22" t="n">
        <x:v>0.093590153452685</x:v>
      </x:c>
      <x:c r="M1075" s="22" t="n">
        <x:v>0.12640083398488</x:v>
      </x:c>
      <x:c r="N1075" s="22" t="n">
        <x:v>0.2895998082914</x:v>
      </x:c>
      <x:c r="O1075" s="22" t="n">
        <x:v>0.41376326508748</x:v>
      </x:c>
      <x:c r="P1075" s="25" t="n">
        <x:v>0.0477124043327912</x:v>
      </x:c>
      <x:c r="Q1075" s="25" t="n">
        <x:v>0.0428236857391655</x:v>
      </x:c>
      <x:c r="R1075" s="26" t="n">
        <x:v>-0.0847531230658374</x:v>
      </x:c>
      <x:c r="S1075" s="26" t="n">
        <x:v>0.117670721638405</x:v>
      </x:c>
      <x:c r="T1075" s="20" t="n">
        <x:v>1.1135129349857074</x:v>
      </x:c>
      <x:c r="U1075" s="18" t="n">
        <x:f aca="0"/>
        <x:v>1.6838</x:v>
      </x:c>
      <x:c r="V1075" s="18" t="n">
        <x:f aca="0"/>
        <x:v>1.9805</x:v>
      </x:c>
      <x:c r="W1075" s="76" t="n">
        <x:f>'2080回测'!$O$13*G1075/$G$4+'2080回测'!$O$14*H1075/$H$4+'2080回测'!$O$15*I1075/$I$4+'2080回测'!$O$16*J1075/$J$4+'2080回测'!$O$17*K1075/$K$4</x:f>
        <x:v>1.4528584943838538</x:v>
      </x:c>
    </x:row>
    <x:row r="1076" ht="13.800000190734863" hidden="0">
      <x:c r="A1076" s="15" t="n">
        <x:v>45450</x:v>
      </x:c>
      <x:c r="B1076" s="21" t="n">
        <x:v>37.446286065071</x:v>
      </x:c>
      <x:c r="C1076" s="21" t="n">
        <x:v>21.16912599319</x:v>
      </x:c>
      <x:c r="D1076" s="21" t="n">
        <x:v>29.230769230769</x:v>
      </x:c>
      <x:c r="E1076" s="21" t="n">
        <x:v>157.802734375</x:v>
      </x:c>
      <x:c r="F1076" s="17" t="n">
        <x:v>1.61412228916008</x:v>
      </x:c>
      <x:c r="G1076" s="18" t="n">
        <x:f aca="0"/>
        <x:v>1.8370205118</x:v>
      </x:c>
      <x:c r="H1076" s="18" t="n">
        <x:f aca="0"/>
        <x:v>2.7321896296</x:v>
      </x:c>
      <x:c r="I1076" s="18" t="n">
        <x:f aca="0"/>
        <x:v>2973.38</x:v>
      </x:c>
      <x:c r="J1076" s="18" t="n">
        <x:f aca="0"/>
        <x:v>7.6400727173</x:v>
      </x:c>
      <x:c r="K1076" s="18" t="n">
        <x:f aca="0"/>
        <x:v>2.4059797493</x:v>
      </x:c>
      <x:c r="L1076" s="22" t="n">
        <x:v>0.092231457800511</x:v>
      </x:c>
      <x:c r="M1076" s="22" t="n">
        <x:v>0.12579272000695</x:v>
      </x:c>
      <x:c r="N1076" s="22" t="n">
        <x:v>0.28133237479032</x:v>
      </x:c>
      <x:c r="O1076" s="22" t="n">
        <x:v>0.40192441929157</x:v>
      </x:c>
      <x:c r="P1076" s="25" t="n">
        <x:v>0.0250820992780161</x:v>
      </x:c>
      <x:c r="Q1076" s="25" t="n">
        <x:v>0.0194446769188519</x:v>
      </x:c>
      <x:c r="R1076" s="26" t="n">
        <x:v>-0.113916921856284</x:v>
      </x:c>
      <x:c r="S1076" s="26" t="n">
        <x:v>0.0762126536557233</x:v>
      </x:c>
      <x:c r="T1076" s="20" t="n">
        <x:v>1.1202807016563323</x:v>
      </x:c>
      <x:c r="U1076" s="18" t="n">
        <x:f aca="0"/>
        <x:v>1.6841</x:v>
      </x:c>
      <x:c r="V1076" s="18" t="n">
        <x:f aca="0"/>
        <x:v>1.9824</x:v>
      </x:c>
      <x:c r="W1076" s="76" t="n">
        <x:f>'2080回测'!$O$13*G1076/$G$4+'2080回测'!$O$14*H1076/$H$4+'2080回测'!$O$15*I1076/$I$4+'2080回测'!$O$16*J1076/$J$4+'2080回测'!$O$17*K1076/$K$4</x:f>
        <x:v>1.4625979626596803</x:v>
      </x:c>
    </x:row>
    <x:row r="1077" ht="13.800000190734863" hidden="0">
      <x:c r="A1077" s="15" t="n">
        <x:v>45454</x:v>
      </x:c>
      <x:c r="B1077" s="21" t="n">
        <x:v>39.165131982812</x:v>
      </x:c>
      <x:c r="C1077" s="21" t="n">
        <x:v>22.360953461975</x:v>
      </x:c>
      <x:c r="D1077" s="21" t="n">
        <x:v>30.307692307692</x:v>
      </x:c>
      <x:c r="E1077" s="21" t="n">
        <x:v>160</x:v>
      </x:c>
      <x:c r="F1077" s="17" t="n">
        <x:v>1.6295844443812</x:v>
      </x:c>
      <x:c r="G1077" s="18" t="n">
        <x:f aca="0"/>
        <x:v>1.8053704815</x:v>
      </x:c>
      <x:c r="H1077" s="18" t="n">
        <x:f aca="0"/>
        <x:v>2.6887762963</x:v>
      </x:c>
      <x:c r="I1077" s="18" t="n">
        <x:f aca="0"/>
        <x:v>2893.83</x:v>
      </x:c>
      <x:c r="J1077" s="18" t="n">
        <x:f aca="0"/>
        <x:v>7.5838714035</x:v>
      </x:c>
      <x:c r="K1077" s="18" t="n">
        <x:f aca="0"/>
        <x:v>2.3938640309</x:v>
      </x:c>
      <x:c r="L1077" s="22" t="n">
        <x:v>0.093430306905371</x:v>
      </x:c>
      <x:c r="M1077" s="22" t="n">
        <x:v>0.1242289983494</x:v>
      </x:c>
      <x:c r="N1077" s="22" t="n">
        <x:v>0.27989456026839</x:v>
      </x:c>
      <x:c r="O1077" s="22" t="n">
        <x:v>0.40201763853401</x:v>
      </x:c>
      <x:c r="P1077" s="25" t="n">
        <x:v>0.0351007239116405</x:v>
      </x:c>
      <x:c r="Q1077" s="25" t="n">
        <x:v>0.0265183257414128</x:v>
      </x:c>
      <x:c r="R1077" s="26" t="n">
        <x:v>-0.0961290729486339</x:v>
      </x:c>
      <x:c r="S1077" s="26" t="n">
        <x:v>0.0971841324890679</x:v>
      </x:c>
      <x:c r="T1077" s="20" t="n">
        <x:v>1.1206596256893775</x:v>
      </x:c>
      <x:c r="U1077" s="18" t="n">
        <x:f aca="0"/>
        <x:v>1.685</x:v>
      </x:c>
      <x:c r="V1077" s="18" t="n">
        <x:f aca="0"/>
        <x:v>1.9262</x:v>
      </x:c>
      <x:c r="W1077" s="76" t="n">
        <x:f>'2080回测'!$O$13*G1077/$G$4+'2080回测'!$O$14*H1077/$H$4+'2080回测'!$O$15*I1077/$I$4+'2080回测'!$O$16*J1077/$J$4+'2080回测'!$O$17*K1077/$K$4</x:f>
        <x:v>1.4397506408260654</x:v>
      </x:c>
    </x:row>
    <x:row r="1078" ht="13.800000190734863" hidden="0">
      <x:c r="A1078" s="15" t="n">
        <x:v>45455</x:v>
      </x:c>
      <x:c r="B1078" s="21" t="n">
        <x:v>40.699815837937</x:v>
      </x:c>
      <x:c r="C1078" s="21" t="n">
        <x:v>22.985244040863</x:v>
      </x:c>
      <x:c r="D1078" s="21" t="n">
        <x:v>30.538461538462</x:v>
      </x:c>
      <x:c r="E1078" s="21" t="n">
        <x:v>164.130859375</x:v>
      </x:c>
      <x:c r="F1078" s="17" t="n">
        <x:v>1.64588595198066</x:v>
      </x:c>
      <x:c r="G1078" s="18" t="n">
        <x:f aca="0"/>
        <x:v>1.8244923748</x:v>
      </x:c>
      <x:c r="H1078" s="18" t="n">
        <x:f aca="0"/>
        <x:v>2.7180474074</x:v>
      </x:c>
      <x:c r="I1078" s="18" t="n">
        <x:f aca="0"/>
        <x:v>2878.94</x:v>
      </x:c>
      <x:c r="J1078" s="18" t="n">
        <x:f aca="0"/>
        <x:v>7.6037071613</x:v>
      </x:c>
      <x:c r="K1078" s="18" t="n">
        <x:f aca="0"/>
        <x:v>2.3918447445</x:v>
      </x:c>
      <x:c r="L1078" s="22" t="n">
        <x:v>0.082560741687979</x:v>
      </x:c>
      <x:c r="M1078" s="22" t="n">
        <x:v>0.11571540265833</x:v>
      </x:c>
      <x:c r="N1078" s="22" t="n">
        <x:v>0.27749820273185</x:v>
      </x:c>
      <x:c r="O1078" s="22" t="n">
        <x:v>0.40239051558092</x:v>
      </x:c>
      <x:c r="P1078" s="25" t="n">
        <x:v>0.0415833633804563</x:v>
      </x:c>
      <x:c r="Q1078" s="25" t="n">
        <x:v>0.0349107904461421</x:v>
      </x:c>
      <x:c r="R1078" s="26" t="n">
        <x:v>-0.0932333766148353</x:v>
      </x:c>
      <x:c r="S1078" s="26" t="n">
        <x:v>0.103851365644178</x:v>
      </x:c>
      <x:c r="T1078" s="20" t="n">
        <x:v>1.1275330109376802</x:v>
      </x:c>
      <x:c r="U1078" s="18" t="n">
        <x:f aca="0"/>
        <x:v>1.685</x:v>
      </x:c>
      <x:c r="V1078" s="18" t="n">
        <x:f aca="0"/>
        <x:v>1.9331</x:v>
      </x:c>
      <x:c r="W1078" s="76" t="n">
        <x:f>'2080回测'!$O$13*G1078/$G$4+'2080回测'!$O$14*H1078/$H$4+'2080回测'!$O$15*I1078/$I$4+'2080回测'!$O$16*J1078/$J$4+'2080回测'!$O$17*K1078/$K$4</x:f>
        <x:v>1.4489925803697956</x:v>
      </x:c>
    </x:row>
    <x:row r="1079" ht="13.800000190734863" hidden="0">
      <x:c r="A1079" s="15" t="n">
        <x:v>45456</x:v>
      </x:c>
      <x:c r="B1079" s="21" t="n">
        <x:v>41.743400859423</x:v>
      </x:c>
      <x:c r="C1079" s="21" t="n">
        <x:v>25.539160045403</x:v>
      </x:c>
      <x:c r="D1079" s="21" t="n">
        <x:v>33</x:v>
      </x:c>
      <x:c r="E1079" s="21" t="n">
        <x:v>168.583984375</x:v>
      </x:c>
      <x:c r="F1079" s="17" t="n">
        <x:v>1.67216636319957</x:v>
      </x:c>
      <x:c r="G1079" s="18" t="n">
        <x:f aca="0"/>
        <x:v>1.8063595449</x:v>
      </x:c>
      <x:c r="H1079" s="18" t="n">
        <x:f aca="0"/>
        <x:v>2.6905303704</x:v>
      </x:c>
      <x:c r="I1079" s="18" t="n">
        <x:f aca="0"/>
        <x:v>2885.68</x:v>
      </x:c>
      <x:c r="J1079" s="18" t="n">
        <x:f aca="0"/>
        <x:v>7.5686639892</x:v>
      </x:c>
      <x:c r="K1079" s="18" t="n">
        <x:f aca="0"/>
        <x:v>2.3635747348</x:v>
      </x:c>
      <x:c r="L1079" s="22" t="n">
        <x:v>0.086796675191816</x:v>
      </x:c>
      <x:c r="M1079" s="22" t="n">
        <x:v>0.11780036486839</x:v>
      </x:c>
      <x:c r="N1079" s="22" t="n">
        <x:v>0.28277018931225</x:v>
      </x:c>
      <x:c r="O1079" s="22" t="n">
        <x:v>0.40947517916368</x:v>
      </x:c>
      <x:c r="P1079" s="25" t="n">
        <x:v>0.0454729470617459</x:v>
      </x:c>
      <x:c r="Q1079" s="25" t="n">
        <x:v>0.0409054080923759</x:v>
      </x:c>
      <x:c r="R1079" s="26" t="n">
        <x:v>-0.0819608444582429</x:v>
      </x:c>
      <x:c r="S1079" s="26" t="n">
        <x:v>0.119004168269427</x:v>
      </x:c>
      <x:c r="T1079" s="20" t="n">
        <x:v>1.1217000673304651</x:v>
      </x:c>
      <x:c r="U1079" s="18" t="n">
        <x:f aca="0"/>
        <x:v>1.6856</x:v>
      </x:c>
      <x:c r="V1079" s="18" t="n">
        <x:f aca="0"/>
        <x:v>1.9341</x:v>
      </x:c>
      <x:c r="W1079" s="76" t="n">
        <x:f>'2080回测'!$O$13*G1079/$G$4+'2080回测'!$O$14*H1079/$H$4+'2080回测'!$O$15*I1079/$I$4+'2080回测'!$O$16*J1079/$J$4+'2080回测'!$O$17*K1079/$K$4</x:f>
        <x:v>1.4373215757018036</x:v>
      </x:c>
    </x:row>
    <x:row r="1080" ht="13.800000190734863" hidden="0">
      <x:c r="A1080" s="15" t="n">
        <x:v>45457</x:v>
      </x:c>
      <x:c r="B1080" s="21" t="n">
        <x:v>44.75138121547</x:v>
      </x:c>
      <x:c r="C1080" s="21" t="n">
        <x:v>29.625425652667</x:v>
      </x:c>
      <x:c r="D1080" s="21" t="n">
        <x:v>38.076923076923</x:v>
      </x:c>
      <x:c r="E1080" s="21" t="n">
        <x:v>179.98046875</x:v>
      </x:c>
      <x:c r="F1080" s="17" t="n">
        <x:v>1.73108549673765</x:v>
      </x:c>
      <x:c r="G1080" s="18" t="n">
        <x:f aca="0"/>
        <x:v>1.8075684002</x:v>
      </x:c>
      <x:c r="H1080" s="18" t="n">
        <x:f aca="0"/>
        <x:v>2.6903111111</x:v>
      </x:c>
      <x:c r="I1080" s="18" t="n">
        <x:f aca="0"/>
        <x:v>2893.05</x:v>
      </x:c>
      <x:c r="J1080" s="18" t="n">
        <x:f aca="0"/>
        <x:v>7.5686639892</x:v>
      </x:c>
      <x:c r="K1080" s="18" t="n">
        <x:f aca="0"/>
        <x:v>2.3676133076</x:v>
      </x:c>
      <x:c r="L1080" s="22" t="n">
        <x:v>0.082480818414322</x:v>
      </x:c>
      <x:c r="M1080" s="22" t="n">
        <x:v>0.11458604812788</x:v>
      </x:c>
      <x:c r="N1080" s="22" t="n">
        <x:v>0.27294512341241</x:v>
      </x:c>
      <x:c r="O1080" s="22" t="n">
        <x:v>0.40173798080669</x:v>
      </x:c>
      <x:c r="P1080" s="25" t="n">
        <x:v>0.0400511031423725</x:v>
      </x:c>
      <x:c r="Q1080" s="25" t="n">
        <x:v>0.0351505751519836</x:v>
      </x:c>
      <x:c r="R1080" s="26" t="n">
        <x:v>-0.0884761612093001</x:v>
      </x:c>
      <x:c r="S1080" s="26" t="n">
        <x:v>0.115125050797363</x:v>
      </x:c>
      <x:c r="T1080" s="20" t="n">
        <x:v>1.1255493877371392</x:v>
      </x:c>
      <x:c r="U1080" s="18" t="n">
        <x:f aca="0"/>
        <x:v>1.6864</x:v>
      </x:c>
      <x:c r="V1080" s="18" t="n">
        <x:f aca="0"/>
        <x:v>1.9338</x:v>
      </x:c>
      <x:c r="W1080" s="76" t="n">
        <x:f>'2080回测'!$O$13*G1080/$G$4+'2080回测'!$O$14*H1080/$H$4+'2080回测'!$O$15*I1080/$I$4+'2080回测'!$O$16*J1080/$J$4+'2080回测'!$O$17*K1080/$K$4</x:f>
        <x:v>1.4383854325394576</x:v>
      </x:c>
    </x:row>
    <x:row r="1081" ht="13.800000190734863" hidden="0">
      <x:c r="A1081" s="15" t="n">
        <x:v>45460</x:v>
      </x:c>
      <x:c r="B1081" s="21" t="n">
        <x:v>48.311847759362</x:v>
      </x:c>
      <x:c r="C1081" s="21" t="n">
        <x:v>31.895573212259</x:v>
      </x:c>
      <x:c r="D1081" s="21" t="n">
        <x:v>40.153846153846</x:v>
      </x:c>
      <x:c r="E1081" s="21" t="n">
        <x:v>187.7734375</x:v>
      </x:c>
      <x:c r="F1081" s="17" t="n">
        <x:v>1.77033676156367</x:v>
      </x:c>
      <x:c r="G1081" s="18" t="n">
        <x:f aca="0"/>
        <x:v>1.7893256744</x:v>
      </x:c>
      <x:c r="H1081" s="18" t="n">
        <x:f aca="0"/>
        <x:v>2.6577511111</x:v>
      </x:c>
      <x:c r="I1081" s="18" t="n">
        <x:f aca="0"/>
        <x:v>2862.62</x:v>
      </x:c>
      <x:c r="J1081" s="18" t="n">
        <x:f aca="0"/>
        <x:v>7.5666804134</x:v>
      </x:c>
      <x:c r="K1081" s="18" t="n">
        <x:f aca="0"/>
        <x:v>2.3534783028</x:v>
      </x:c>
      <x:c r="L1081" s="22" t="n">
        <x:v>0.08727621483376</x:v>
      </x:c>
      <x:c r="M1081" s="22" t="n">
        <x:v>0.12040656763096</x:v>
      </x:c>
      <x:c r="N1081" s="22" t="n">
        <x:v>0.27737838485502</x:v>
      </x:c>
      <x:c r="O1081" s="22" t="n">
        <x:v>0.40742435552139</x:v>
      </x:c>
      <x:c r="P1081" s="25" t="n">
        <x:v>0.0424084265855782</x:v>
      </x:c>
      <x:c r="Q1081" s="25" t="n">
        <x:v>0.0380279916221855</x:v>
      </x:c>
      <x:c r="R1081" s="26" t="n">
        <x:v>-0.0869248953161966</x:v>
      </x:c>
      <x:c r="S1081" s="26" t="n">
        <x:v>0.118398056164417</x:v>
      </x:c>
      <x:c r="T1081" s="20" t="n">
        <x:v>1.1218427441040821</x:v>
      </x:c>
      <x:c r="U1081" s="18" t="n">
        <x:f aca="0"/>
        <x:v>1.6866</x:v>
      </x:c>
      <x:c r="V1081" s="18" t="n">
        <x:f aca="0"/>
        <x:v>1.9379</x:v>
      </x:c>
      <x:c r="W1081" s="76" t="n">
        <x:f>'2080回测'!$O$13*G1081/$G$4+'2080回测'!$O$14*H1081/$H$4+'2080回测'!$O$15*I1081/$I$4+'2080回测'!$O$16*J1081/$J$4+'2080回测'!$O$17*K1081/$K$4</x:f>
        <x:v>1.4251310671529005</x:v>
      </x:c>
    </x:row>
    <x:row r="1082" ht="13.800000190734863" hidden="0">
      <x:c r="A1082" s="15" t="n">
        <x:v>45461</x:v>
      </x:c>
      <x:c r="B1082" s="21" t="n">
        <x:v>50.214855739718</x:v>
      </x:c>
      <x:c r="C1082" s="21" t="n">
        <x:v>33.371169125993</x:v>
      </x:c>
      <x:c r="D1082" s="21" t="n">
        <x:v>42.923076923077</x:v>
      </x:c>
      <x:c r="E1082" s="21" t="n">
        <x:v>192.744140625</x:v>
      </x:c>
      <x:c r="F1082" s="17" t="n">
        <x:v>1.79813310603447</x:v>
      </x:c>
      <x:c r="G1082" s="18" t="n">
        <x:f aca="0"/>
        <x:v>1.7959194307</x:v>
      </x:c>
      <x:c r="H1082" s="18" t="n">
        <x:f aca="0"/>
        <x:v>2.6668503704</x:v>
      </x:c>
      <x:c r="I1082" s="18" t="n">
        <x:f aca="0"/>
        <x:v>2887.42</x:v>
      </x:c>
      <x:c r="J1082" s="18" t="n">
        <x:f aca="0"/>
        <x:v>7.6228817272</x:v>
      </x:c>
      <x:c r="K1082" s="18" t="n">
        <x:f aca="0"/>
        <x:v>2.3615554484</x:v>
      </x:c>
      <x:c r="L1082" s="22" t="n">
        <x:v>0.079843350383632</x:v>
      </x:c>
      <x:c r="M1082" s="22" t="n">
        <x:v>0.11623664321084</x:v>
      </x:c>
      <x:c r="N1082" s="22" t="n">
        <x:v>0.27618020608675</x:v>
      </x:c>
      <x:c r="O1082" s="22" t="n">
        <x:v>0.40434811998078</x:v>
      </x:c>
      <x:c r="P1082" s="25" t="n">
        <x:v>0.0404047016588536</x:v>
      </x:c>
      <x:c r="Q1082" s="25" t="n">
        <x:v>0.0385075610338799</x:v>
      </x:c>
      <x:c r="R1082" s="26" t="n">
        <x:v>-0.0925094525313857</x:v>
      </x:c>
      <x:c r="S1082" s="26" t="n">
        <x:v>0.111730823009308</x:v>
      </x:c>
      <x:c r="T1082" s="20" t="n">
        <x:v>1.1307968199533613</x:v>
      </x:c>
      <x:c r="U1082" s="18" t="n">
        <x:f aca="0"/>
        <x:v>1.6874</x:v>
      </x:c>
      <x:c r="V1082" s="18" t="n">
        <x:f aca="0"/>
        <x:v>1.9389</x:v>
      </x:c>
      <x:c r="W1082" s="76" t="n">
        <x:f>'2080回测'!$O$13*G1082/$G$4+'2080回测'!$O$14*H1082/$H$4+'2080回测'!$O$15*I1082/$I$4+'2080回测'!$O$16*J1082/$J$4+'2080回测'!$O$17*K1082/$K$4</x:f>
        <x:v>1.4317349767125314</x:v>
      </x:c>
    </x:row>
    <x:row r="1083" ht="13.800000190734863" hidden="0">
      <x:c r="A1083" s="15" t="n">
        <x:v>45462</x:v>
      </x:c>
      <x:c r="B1083" s="21" t="n">
        <x:v>48.680171884592</x:v>
      </x:c>
      <x:c r="C1083" s="21" t="n">
        <x:v>32.803632236095</x:v>
      </x:c>
      <x:c r="D1083" s="21" t="n">
        <x:v>41.230769230769</x:v>
      </x:c>
      <x:c r="E1083" s="21" t="n">
        <x:v>190.3515625</x:v>
      </x:c>
      <x:c r="F1083" s="17" t="n">
        <x:v>1.78266533962864</x:v>
      </x:c>
      <x:c r="G1083" s="18" t="n">
        <x:f aca="0"/>
        <x:v>1.7965788064</x:v>
      </x:c>
      <x:c r="H1083" s="18" t="n">
        <x:f aca="0"/>
        <x:v>2.6595051852</x:v>
      </x:c>
      <x:c r="I1083" s="18" t="n">
        <x:f aca="0"/>
        <x:v>2954.26</x:v>
      </x:c>
      <x:c r="J1083" s="18" t="n">
        <x:f aca="0"/>
        <x:v>7.5739535246</x:v>
      </x:c>
      <x:c r="K1083" s="18" t="n">
        <x:f aca="0"/>
        <x:v>2.3433818708</x:v>
      </x:c>
      <x:c r="L1083" s="22" t="n">
        <x:v>0.086157289002557</x:v>
      </x:c>
      <x:c r="M1083" s="22" t="n">
        <x:v>0.12023282078012</x:v>
      </x:c>
      <x:c r="N1083" s="22" t="n">
        <x:v>0.27977474239156</x:v>
      </x:c>
      <x:c r="O1083" s="22" t="n">
        <x:v>0.41460223834659</x:v>
      </x:c>
      <x:c r="P1083" s="25" t="n">
        <x:v>0.0481838690214322</x:v>
      </x:c>
      <x:c r="Q1083" s="25" t="n">
        <x:v>0.0485785186795575</x:v>
      </x:c>
      <x:c r="R1083" s="26" t="n">
        <x:v>-0.0800993253865167</x:v>
      </x:c>
      <x:c r="S1083" s="26" t="n">
        <x:v>0.128944406791591</x:v>
      </x:c>
      <x:c r="T1083" s="20" t="n">
        <x:v>1.1240560716002537</x:v>
      </x:c>
      <x:c r="U1083" s="18" t="n">
        <x:f aca="0"/>
        <x:v>1.6884</x:v>
      </x:c>
      <x:c r="V1083" s="18" t="n">
        <x:f aca="0"/>
        <x:v>1.947</x:v>
      </x:c>
      <x:c r="W1083" s="76" t="n">
        <x:f>'2080回测'!$O$13*G1083/$G$4+'2080回测'!$O$14*H1083/$H$4+'2080回测'!$O$15*I1083/$I$4+'2080回测'!$O$16*J1083/$J$4+'2080回测'!$O$17*K1083/$K$4</x:f>
        <x:v>1.432814128352839</x:v>
      </x:c>
    </x:row>
    <x:row r="1084" ht="13.800000190734863" hidden="0">
      <x:c r="A1084" s="15" t="n">
        <x:v>45463</x:v>
      </x:c>
      <x:c r="B1084" s="21" t="n">
        <x:v>47.820748925721</x:v>
      </x:c>
      <x:c r="C1084" s="21" t="n">
        <x:v>31.725312145289</x:v>
      </x:c>
      <x:c r="D1084" s="21" t="n">
        <x:v>40.230769230769</x:v>
      </x:c>
      <x:c r="E1084" s="21" t="n">
        <x:v>186.982421875</x:v>
      </x:c>
      <x:c r="F1084" s="17" t="n">
        <x:v>1.76689813044195</x:v>
      </x:c>
      <x:c r="G1084" s="18" t="n">
        <x:f aca="0"/>
        <x:v>1.7962491185</x:v>
      </x:c>
      <x:c r="H1084" s="18" t="n">
        <x:f aca="0"/>
        <x:v>2.6541333333</x:v>
      </x:c>
      <x:c r="I1084" s="18" t="n">
        <x:f aca="0"/>
        <x:v>2966.34</x:v>
      </x:c>
      <x:c r="J1084" s="18" t="n">
        <x:f aca="0"/>
        <x:v>7.5124626754</x:v>
      </x:c>
      <x:c r="K1084" s="18" t="n">
        <x:f aca="0"/>
        <x:v>2.32419865</x:v>
      </x:c>
      <x:c r="L1084" s="22" t="n">
        <x:v>0.086397058823529</x:v>
      </x:c>
      <x:c r="M1084" s="22" t="n">
        <x:v>0.11910346624967</x:v>
      </x:c>
      <x:c r="N1084" s="22" t="n">
        <x:v>0.26611550443326</x:v>
      </x:c>
      <x:c r="O1084" s="22" t="n">
        <x:v>0.40257695414296</x:v>
      </x:c>
      <x:c r="P1084" s="25" t="n">
        <x:v>0.038165244387808</x:v>
      </x:c>
      <x:c r="Q1084" s="25" t="n">
        <x:v>0.0368290680929317</x:v>
      </x:c>
      <x:c r="R1084" s="26" t="n">
        <x:v>-0.0821676799106614</x:v>
      </x:c>
      <x:c r="S1084" s="26" t="n">
        <x:v>0.125428956582533</x:v>
      </x:c>
      <x:c r="T1084" s="20" t="n">
        <x:v>1.1083045659108899</x:v>
      </x:c>
      <x:c r="U1084" s="18" t="n">
        <x:f aca="0"/>
        <x:v>1.6887</x:v>
      </x:c>
      <x:c r="V1084" s="18" t="n">
        <x:f aca="0"/>
        <x:v>1.9616</x:v>
      </x:c>
      <x:c r="W1084" s="76" t="n">
        <x:f>'2080回测'!$O$13*G1084/$G$4+'2080回测'!$O$14*H1084/$H$4+'2080回测'!$O$15*I1084/$I$4+'2080回测'!$O$16*J1084/$J$4+'2080回测'!$O$17*K1084/$K$4</x:f>
        <x:v>1.4300421279764224</x:v>
      </x:c>
    </x:row>
    <x:row r="1085" ht="13.800000190734863" hidden="0">
      <x:c r="A1085" s="15" t="n">
        <x:v>45464</x:v>
      </x:c>
      <x:c r="B1085" s="21" t="n">
        <x:v>48.127685696746</x:v>
      </x:c>
      <x:c r="C1085" s="21" t="n">
        <x:v>32.122587968218</x:v>
      </x:c>
      <x:c r="D1085" s="21" t="n">
        <x:v>40.769230769231</x:v>
      </x:c>
      <x:c r="E1085" s="21" t="n">
        <x:v>188.154296875</x:v>
      </x:c>
      <x:c r="F1085" s="17" t="n">
        <x:v>1.77293450327299</x:v>
      </x:c>
      <x:c r="G1085" s="18" t="n">
        <x:f aca="0"/>
        <x:v>1.795479847</x:v>
      </x:c>
      <x:c r="H1085" s="18" t="n">
        <x:f aca="0"/>
        <x:v>2.65512</x:v>
      </x:c>
      <x:c r="I1085" s="18" t="n">
        <x:f aca="0"/>
        <x:v>2926.55</x:v>
      </x:c>
      <x:c r="J1085" s="18" t="n">
        <x:f aca="0"/>
        <x:v>7.5270088978</x:v>
      </x:c>
      <x:c r="K1085" s="18" t="n">
        <x:f aca="0"/>
        <x:v>2.3262179364</x:v>
      </x:c>
      <x:c r="L1085" s="22" t="n">
        <x:v>0.081281969309463</x:v>
      </x:c>
      <x:c r="M1085" s="22" t="n">
        <x:v>0.11389106072452</x:v>
      </x:c>
      <x:c r="N1085" s="22" t="n">
        <x:v>0.25029954469207</x:v>
      </x:c>
      <x:c r="O1085" s="22" t="n">
        <x:v>0.38514495287479</x:v>
      </x:c>
      <x:c r="P1085" s="25" t="n">
        <x:v>0.0178922627762386</x:v>
      </x:c>
      <x:c r="Q1085" s="25" t="n">
        <x:v>0.0157280139781875</x:v>
      </x:c>
      <x:c r="R1085" s="26" t="n">
        <x:v>-0.0999555288183008</x:v>
      </x:c>
      <x:c r="S1085" s="26" t="n">
        <x:v>0.10215425175015</x:v>
      </x:c>
      <x:c r="T1085" s="20" t="n">
        <x:v>1.1098533384452802</x:v>
      </x:c>
      <x:c r="U1085" s="18" t="n">
        <x:f aca="0"/>
        <x:v>1.6881</x:v>
      </x:c>
      <x:c r="V1085" s="18" t="n">
        <x:f aca="0"/>
        <x:v>1.9688</x:v>
      </x:c>
      <x:c r="W1085" s="76" t="n">
        <x:f>'2080回测'!$O$13*G1085/$G$4+'2080回测'!$O$14*H1085/$H$4+'2080回测'!$O$15*I1085/$I$4+'2080回测'!$O$16*J1085/$J$4+'2080回测'!$O$17*K1085/$K$4</x:f>
        <x:v>1.4278355940749559</x:v>
      </x:c>
    </x:row>
    <x:row r="1086" ht="13.800000190734863" hidden="0">
      <x:c r="A1086" s="15" t="n">
        <x:v>45467</x:v>
      </x:c>
      <x:c r="B1086" s="21" t="n">
        <x:v>46.531614487416</x:v>
      </x:c>
      <x:c r="C1086" s="21" t="n">
        <x:v>30.136208853575</x:v>
      </x:c>
      <x:c r="D1086" s="21" t="n">
        <x:v>37.230769230769</x:v>
      </x:c>
      <x:c r="E1086" s="21" t="n">
        <x:v>183.662109375</x:v>
      </x:c>
      <x:c r="F1086" s="17" t="n">
        <x:v>1.7439017548669</x:v>
      </x:c>
      <x:c r="G1086" s="18" t="n">
        <x:f aca="0"/>
        <x:v>1.7761381618</x:v>
      </x:c>
      <x:c r="H1086" s="18" t="n">
        <x:f aca="0"/>
        <x:v>2.6250814815</x:v>
      </x:c>
      <x:c r="I1086" s="18" t="n">
        <x:f aca="0"/>
        <x:v>2923.1</x:v>
      </x:c>
      <x:c r="J1086" s="18" t="n">
        <x:f aca="0"/>
        <x:v>7.4013824316</x:v>
      </x:c>
      <x:c r="K1086" s="18" t="n">
        <x:f aca="0"/>
        <x:v>2.3009768563</x:v>
      </x:c>
      <x:c r="L1086" s="22" t="n">
        <x:v>0.080402813299233</x:v>
      </x:c>
      <x:c r="M1086" s="22" t="n">
        <x:v>0.11041612370776</x:v>
      </x:c>
      <x:c r="N1086" s="22" t="n">
        <x:v>0.25784807093218</x:v>
      </x:c>
      <x:c r="O1086" s="22" t="n">
        <x:v>0.3882211884154</x:v>
      </x:c>
      <x:c r="P1086" s="25" t="n">
        <x:v>0.0194245230143224</x:v>
      </x:c>
      <x:c r="Q1086" s="25" t="n">
        <x:v>0.0177661839779035</x:v>
      </x:c>
      <x:c r="R1086" s="26" t="n">
        <x:v>-0.100679452901761</x:v>
      </x:c>
      <x:c r="S1086" s="26" t="n">
        <x:v>0.105427257117204</x:v>
      </x:c>
      <x:c r="T1086" s="20" t="n">
        <x:v>1.0854981370076962</x:v>
      </x:c>
      <x:c r="U1086" s="18" t="n">
        <x:f aca="0"/>
        <x:v>1.6891</x:v>
      </x:c>
      <x:c r="V1086" s="18" t="n">
        <x:f aca="0"/>
        <x:v>1.9457</x:v>
      </x:c>
      <x:c r="W1086" s="76" t="n">
        <x:f>'2080回测'!$O$13*G1086/$G$4+'2080回测'!$O$14*H1086/$H$4+'2080回测'!$O$15*I1086/$I$4+'2080回测'!$O$16*J1086/$J$4+'2080回测'!$O$17*K1086/$K$4</x:f>
        <x:v>1.4131324391119369</x:v>
      </x:c>
    </x:row>
    <x:row r="1087" ht="13.800000190734863" hidden="0">
      <x:c r="A1087" s="15" t="n">
        <x:v>45468</x:v>
      </x:c>
      <x:c r="B1087" s="21" t="n">
        <x:v>43.523634131369</x:v>
      </x:c>
      <x:c r="C1087" s="21" t="n">
        <x:v>27.071509648127</x:v>
      </x:c>
      <x:c r="D1087" s="21" t="n">
        <x:v>33.307692307692</x:v>
      </x:c>
      <x:c r="E1087" s="21" t="n">
        <x:v>175.869140625</x:v>
      </x:c>
      <x:c r="F1087" s="17" t="n">
        <x:v>1.69942994178047</x:v>
      </x:c>
      <x:c r="G1087" s="18" t="n">
        <x:f aca="0"/>
        <x:v>1.7826220221</x:v>
      </x:c>
      <x:c r="H1087" s="18" t="n">
        <x:f aca="0"/>
        <x:v>2.6329748148</x:v>
      </x:c>
      <x:c r="I1087" s="18" t="n">
        <x:f aca="0"/>
        <x:v>2943.3</x:v>
      </x:c>
      <x:c r="J1087" s="18" t="n">
        <x:f aca="0"/>
        <x:v>7.3755959465</x:v>
      </x:c>
      <x:c r="K1087" s="18" t="n">
        <x:f aca="0"/>
        <x:v>2.3050154291</x:v>
      </x:c>
      <x:c r="L1087" s="22" t="n">
        <x:v>0.072090792838875</x:v>
      </x:c>
      <x:c r="M1087" s="22" t="n">
        <x:v>0.10407436365216</x:v>
      </x:c>
      <x:c r="N1087" s="22" t="n">
        <x:v>0.23616103522646</x:v>
      </x:c>
      <x:c r="O1087" s="22" t="n">
        <x:v>0.36314520803267</x:v>
      </x:c>
      <x:c r="P1087" s="25" t="n">
        <x:v>-0.0131065405019168</x:v>
      </x:c>
      <x:c r="Q1087" s="25" t="n">
        <x:v>-0.0148445360176254</x:v>
      </x:c>
      <x:c r="R1087" s="26" t="n">
        <x:v>-0.130050087144616</x:v>
      </x:c>
      <x:c r="S1087" s="26" t="n">
        <x:v>0.0665148599755625</x:v>
      </x:c>
      <x:c r="T1087" s="20" t="n">
        <x:v>1.0837280817711064</x:v>
      </x:c>
      <x:c r="U1087" s="18" t="n">
        <x:f aca="0"/>
        <x:v>1.6901</x:v>
      </x:c>
      <x:c r="V1087" s="18" t="n">
        <x:f aca="0"/>
        <x:v>1.9446</x:v>
      </x:c>
      <x:c r="W1087" s="76" t="n">
        <x:f>'2080回测'!$O$13*G1087/$G$4+'2080回测'!$O$14*H1087/$H$4+'2080回测'!$O$15*I1087/$I$4+'2080回测'!$O$16*J1087/$J$4+'2080回测'!$O$17*K1087/$K$4</x:f>
        <x:v>1.4172570677282814</x:v>
      </x:c>
    </x:row>
    <x:row r="1088" ht="13.800000190734863" hidden="0">
      <x:c r="A1088" s="15" t="n">
        <x:v>45469</x:v>
      </x:c>
      <x:c r="B1088" s="21" t="n">
        <x:v>46.961325966851</x:v>
      </x:c>
      <x:c r="C1088" s="21" t="n">
        <x:v>29.965947786606</x:v>
      </x:c>
      <x:c r="D1088" s="21" t="n">
        <x:v>34</x:v>
      </x:c>
      <x:c r="E1088" s="21" t="n">
        <x:v>183.544921875</x:v>
      </x:c>
      <x:c r="F1088" s="17" t="n">
        <x:v>1.73618048907114</x:v>
      </x:c>
      <x:c r="G1088" s="18" t="n">
        <x:f aca="0"/>
        <x:v>1.7916334891</x:v>
      </x:c>
      <x:c r="H1088" s="18" t="n">
        <x:f aca="0"/>
        <x:v>2.6429511111</x:v>
      </x:c>
      <x:c r="I1088" s="18" t="n">
        <x:f aca="0"/>
        <x:v>2940.29</x:v>
      </x:c>
      <x:c r="J1088" s="18" t="n">
        <x:f aca="0"/>
        <x:v>7.4655180485</x:v>
      </x:c>
      <x:c r="K1088" s="18" t="n">
        <x:f aca="0"/>
        <x:v>2.3120829315</x:v>
      </x:c>
      <x:c r="L1088" s="22" t="n">
        <x:v>0.070412404092071</x:v>
      </x:c>
      <x:c r="M1088" s="22" t="n">
        <x:v>0.10251064199461</x:v>
      </x:c>
      <x:c r="N1088" s="22" t="n">
        <x:v>0.22945123412413</x:v>
      </x:c>
      <x:c r="O1088" s="22" t="n">
        <x:v>0.3587639029436</x:v>
      </x:c>
      <x:c r="P1088" s="25" t="n">
        <x:v>-0.0159353286337638</x:v>
      </x:c>
      <x:c r="Q1088" s="25" t="n">
        <x:v>-0.0198800148404583</x:v>
      </x:c>
      <x:c r="R1088" s="26" t="n">
        <x:v>-0.12674071990598</x:v>
      </x:c>
      <x:c r="S1088" s="26" t="n">
        <x:v>0.0712425343946412</x:v>
      </x:c>
      <x:c r="T1088" s="20" t="n">
        <x:v>1.1051216961587562</x:v>
      </x:c>
      <x:c r="U1088" s="18" t="n">
        <x:f aca="0"/>
        <x:v>1.6906</x:v>
      </x:c>
      <x:c r="V1088" s="18" t="n">
        <x:f aca="0"/>
        <x:v>1.9326</x:v>
      </x:c>
      <x:c r="W1088" s="76" t="n">
        <x:f>'2080回测'!$O$13*G1088/$G$4+'2080回测'!$O$14*H1088/$H$4+'2080回测'!$O$15*I1088/$I$4+'2080回测'!$O$16*J1088/$J$4+'2080回测'!$O$17*K1088/$K$4</x:f>
        <x:v>1.4234728340244018</x:v>
      </x:c>
    </x:row>
    <x:row r="1089" ht="13.800000190734863" hidden="0">
      <x:c r="A1089" s="15" t="n">
        <x:v>45470</x:v>
      </x:c>
      <x:c r="B1089" s="21" t="n">
        <x:v>45.549416820135</x:v>
      </x:c>
      <x:c r="C1089" s="21" t="n">
        <x:v>28.547105561862</x:v>
      </x:c>
      <x:c r="D1089" s="21" t="n">
        <x:v>30.846153846154</x:v>
      </x:c>
      <x:c r="E1089" s="21" t="n">
        <x:v>180.546875</x:v>
      </x:c>
      <x:c r="F1089" s="17" t="n">
        <x:v>1.71372387807038</x:v>
      </x:c>
      <x:c r="G1089" s="18" t="n">
        <x:f aca="0"/>
        <x:v>1.7909741135</x:v>
      </x:c>
      <x:c r="H1089" s="18" t="n">
        <x:f aca="0"/>
        <x:v>2.6302340741</x:v>
      </x:c>
      <x:c r="I1089" s="18" t="n">
        <x:f aca="0"/>
        <x:v>2880.63</x:v>
      </x:c>
      <x:c r="J1089" s="18" t="n">
        <x:f aca="0"/>
        <x:v>7.3861750173</x:v>
      </x:c>
      <x:c r="K1089" s="18" t="n">
        <x:f aca="0"/>
        <x:v>2.2918900675</x:v>
      </x:c>
      <x:c r="L1089" s="22" t="n">
        <x:v>0.07872442455243</x:v>
      </x:c>
      <x:c r="M1089" s="22" t="n">
        <x:v>0.10989488315524</x:v>
      </x:c>
      <x:c r="N1089" s="22" t="n">
        <x:v>0.24790318715552</x:v>
      </x:c>
      <x:c r="O1089" s="22" t="n">
        <x:v>0.37992467444945</x:v>
      </x:c>
      <x:c r="P1089" s="25" t="n">
        <x:v>0.0111738909631023</x:v>
      </x:c>
      <x:c r="Q1089" s="25" t="n">
        <x:v>0.00961350397902727</x:v>
      </x:c>
      <x:c r="R1089" s="26" t="n">
        <x:v>-0.0997486933658925</x:v>
      </x:c>
      <x:c r="S1089" s="26" t="n">
        <x:v>0.103487698381172</x:v>
      </x:c>
      <x:c r="T1089" s="20" t="n">
        <x:v>1.088023676606278</x:v>
      </x:c>
      <x:c r="U1089" s="18" t="n">
        <x:f aca="0"/>
        <x:v>1.692</x:v>
      </x:c>
      <x:c r="V1089" s="18" t="n">
        <x:f aca="0"/>
        <x:v>1.9245</x:v>
      </x:c>
      <x:c r="W1089" s="76" t="n">
        <x:f>'2080回测'!$O$13*G1089/$G$4+'2080回测'!$O$14*H1089/$H$4+'2080回测'!$O$15*I1089/$I$4+'2080回测'!$O$16*J1089/$J$4+'2080回测'!$O$17*K1089/$K$4</x:f>
        <x:v>1.4143293168763684</x:v>
      </x:c>
    </x:row>
    <x:row r="1090" ht="13.800000190734863" hidden="0">
      <x:c r="A1090" s="15" t="n">
        <x:v>45471</x:v>
      </x:c>
      <x:c r="B1090" s="21" t="n">
        <x:v>45.97912829957</x:v>
      </x:c>
      <x:c r="C1090" s="21" t="n">
        <x:v>30.703745743473</x:v>
      </x:c>
      <x:c r="D1090" s="21" t="n">
        <x:v>32.769230769231</x:v>
      </x:c>
      <x:c r="E1090" s="21" t="n">
        <x:v>184.287109375</x:v>
      </x:c>
      <x:c r="F1090" s="17" t="n">
        <x:v>1.73434803546819</x:v>
      </x:c>
      <x:c r="G1090" s="18" t="n">
        <x:f aca="0"/>
        <x:v>1.8071288165</x:v>
      </x:c>
      <x:c r="H1090" s="18" t="n">
        <x:f aca="0"/>
        <x:v>2.6444859259</x:v>
      </x:c>
      <x:c r="I1090" s="18" t="n">
        <x:f aca="0"/>
        <x:v>2916.77</x:v>
      </x:c>
      <x:c r="J1090" s="18" t="n">
        <x:f aca="0"/>
        <x:v>7.4529554019</x:v>
      </x:c>
      <x:c r="K1090" s="18" t="n">
        <x:f aca="0"/>
        <x:v>2.2959286403</x:v>
      </x:c>
      <x:c r="L1090" s="22" t="n">
        <x:v>0.072010869565217</x:v>
      </x:c>
      <x:c r="M1090" s="22" t="n">
        <x:v>0.10285813569629</x:v>
      </x:c>
      <x:c r="N1090" s="22" t="n">
        <x:v>0.22657560508028</x:v>
      </x:c>
      <x:c r="O1090" s="22" t="n">
        <x:v>0.35745883331797</x:v>
      </x:c>
      <x:c r="P1090" s="25" t="n">
        <x:v>-0.01027775237007</x:v>
      </x:c>
      <x:c r="Q1090" s="25" t="n">
        <x:v>-0.0120870119003498</x:v>
      </x:c>
      <x:c r="R1090" s="26" t="n">
        <x:v>-0.114744263665937</x:v>
      </x:c>
      <x:c r="S1090" s="26" t="n">
        <x:v>0.0823949971268243</x:v>
      </x:c>
      <x:c r="T1090" s="20" t="n">
        <x:v>1.0958675440597712</x:v>
      </x:c>
      <x:c r="U1090" s="18" t="n">
        <x:f aca="0"/>
        <x:v>1.6926</x:v>
      </x:c>
      <x:c r="V1090" s="18" t="n">
        <x:f aca="0"/>
        <x:v>1.9448</x:v>
      </x:c>
      <x:c r="W1090" s="76" t="n">
        <x:f>'2080回测'!$O$13*G1090/$G$4+'2080回测'!$O$14*H1090/$H$4+'2080回测'!$O$15*I1090/$I$4+'2080回测'!$O$16*J1090/$J$4+'2080回测'!$O$17*K1090/$K$4</x:f>
        <x:v>1.4250619912877298</x:v>
      </x:c>
    </x:row>
    <x:row r="1091" ht="13.800000190734863" hidden="0">
      <x:c r="A1091" s="15" t="n">
        <x:v>45474</x:v>
      </x:c>
      <x:c r="B1091" s="21" t="n">
        <x:v>46.10190300798</x:v>
      </x:c>
      <x:c r="C1091" s="21" t="n">
        <x:v>32.463110102157</x:v>
      </x:c>
      <x:c r="D1091" s="21" t="n">
        <x:v>34.769230769231</x:v>
      </x:c>
      <x:c r="E1091" s="21" t="n">
        <x:v>187.890625</x:v>
      </x:c>
      <x:c r="F1091" s="17" t="n">
        <x:v>1.75306217219842</x:v>
      </x:c>
      <x:c r="G1091" s="18" t="n">
        <x:f aca="0"/>
        <x:v>1.8395481184</x:v>
      </x:c>
      <x:c r="H1091" s="18" t="n">
        <x:f aca="0"/>
        <x:v>2.6985333333</x:v>
      </x:c>
      <x:c r="I1091" s="18" t="n">
        <x:f aca="0"/>
        <x:v>2916.77</x:v>
      </x:c>
      <x:c r="J1091" s="18" t="n">
        <x:f aca="0"/>
        <x:v>7.4893209579</x:v>
      </x:c>
      <x:c r="K1091" s="18" t="n">
        <x:f aca="0"/>
        <x:v>2.3312661524</x:v>
      </x:c>
      <x:c r="L1091" s="22" t="n">
        <x:v>0.083040281329923</x:v>
      </x:c>
      <x:c r="M1091" s="22" t="n">
        <x:v>0.10850490834854</x:v>
      </x:c>
      <x:c r="N1091" s="22" t="n">
        <x:v>0.23580158159597</x:v>
      </x:c>
      <x:c r="O1091" s="22" t="n">
        <x:v>0.36519603167496</x:v>
      </x:c>
      <x:c r="P1091" s="25" t="n">
        <x:v>-0.00320578204045274</x:v>
      </x:c>
      <x:c r="Q1091" s="25" t="n">
        <x:v>-0.00285530072514617</x:v>
      </x:c>
      <x:c r="R1091" s="26" t="n">
        <x:v>-0.109573377355575</x:v>
      </x:c>
      <x:c r="S1091" s="26" t="n">
        <x:v>0.0900320096499503</x:v>
      </x:c>
      <x:c r="T1091" s="20" t="n">
        <x:v>1.1058182409623682</x:v>
      </x:c>
      <x:c r="U1091" s="18" t="n">
        <x:f aca="0"/>
        <x:v>1.691</x:v>
      </x:c>
      <x:c r="V1091" s="18" t="n">
        <x:f aca="0"/>
        <x:v>1.9426</x:v>
      </x:c>
      <x:c r="W1091" s="76" t="n">
        <x:f>'2080回测'!$O$13*G1091/$G$4+'2080回测'!$O$14*H1091/$H$4+'2080回测'!$O$15*I1091/$I$4+'2080回测'!$O$16*J1091/$J$4+'2080回测'!$O$17*K1091/$K$4</x:f>
        <x:v>1.4458770736502367</x:v>
      </x:c>
    </x:row>
    <x:row r="1092" ht="13.800000190734863" hidden="0">
      <x:c r="A1092" s="15" t="n">
        <x:v>45475</x:v>
      </x:c>
      <x:c r="B1092" s="21" t="n">
        <x:v>44.198895027624</x:v>
      </x:c>
      <x:c r="C1092" s="21" t="n">
        <x:v>31.044267877412</x:v>
      </x:c>
      <x:c r="D1092" s="21" t="n">
        <x:v>32.769230769231</x:v>
      </x:c>
      <x:c r="E1092" s="21" t="n">
        <x:v>184.677734375</x:v>
      </x:c>
      <x:c r="F1092" s="17" t="n">
        <x:v>1.73172532012317</x:v>
      </x:c>
      <x:c r="G1092" s="18" t="n">
        <x:f aca="0"/>
        <x:v>1.8437241641</x:v>
      </x:c>
      <x:c r="H1092" s="18" t="n">
        <x:f aca="0"/>
        <x:v>2.6952444444</x:v>
      </x:c>
      <x:c r="I1092" s="18" t="n">
        <x:f aca="0"/>
        <x:v>2959.34</x:v>
      </x:c>
      <x:c r="J1092" s="18" t="n">
        <x:f aca="0"/>
        <x:v>7.4635344728</x:v>
      </x:c>
      <x:c r="K1092" s="18" t="n">
        <x:f aca="0"/>
        <x:v>2.3060250723</x:v>
      </x:c>
      <x:c r="L1092" s="22" t="n">
        <x:v>0.090313299232737</x:v>
      </x:c>
      <x:c r="M1092" s="22" t="n">
        <x:v>0.11380418729911</x:v>
      </x:c>
      <x:c r="N1092" s="22" t="n">
        <x:v>0.25173735921399</x:v>
      </x:c>
      <x:c r="O1092" s="22" t="n">
        <x:v>0.38234837513866</x:v>
      </x:c>
      <x:c r="P1092" s="25" t="n">
        <x:v>0.00598777938804962</x:v>
      </x:c>
      <x:c r="Q1092" s="25" t="n">
        <x:v>0.00589684103835109</x:v>
      </x:c>
      <x:c r="R1092" s="26" t="n">
        <x:v>-0.101817047890037</x:v>
      </x:c>
      <x:c r="S1092" s="26" t="n">
        <x:v>0.0982751342780861</x:v>
      </x:c>
      <x:c r="T1092" s="20" t="n">
        <x:v>1.1010277803964277</x:v>
      </x:c>
      <x:c r="U1092" s="18" t="n">
        <x:f aca="0"/>
        <x:v>1.6921</x:v>
      </x:c>
      <x:c r="V1092" s="18" t="n">
        <x:f aca="0"/>
        <x:v>1.9438</x:v>
      </x:c>
      <x:c r="W1092" s="76" t="n">
        <x:f>'2080回测'!$O$13*G1092/$G$4+'2080回测'!$O$14*H1092/$H$4+'2080回测'!$O$15*I1092/$I$4+'2080回测'!$O$16*J1092/$J$4+'2080回测'!$O$17*K1092/$K$4</x:f>
        <x:v>1.4469656932905663</x:v>
      </x:c>
    </x:row>
    <x:row r="1093" ht="13.800000190734863" hidden="0">
      <x:c r="A1093" s="15" t="n">
        <x:v>45476</x:v>
      </x:c>
      <x:c r="B1093" s="21" t="n">
        <x:v>43.953345610804</x:v>
      </x:c>
      <x:c r="C1093" s="21" t="n">
        <x:v>30.476730987514</x:v>
      </x:c>
      <x:c r="D1093" s="21" t="n">
        <x:v>30.230769230769</x:v>
      </x:c>
      <x:c r="E1093" s="21" t="n">
        <x:v>184.365234375</x:v>
      </x:c>
      <x:c r="F1093" s="17" t="n">
        <x:v>1.72256520051022</x:v>
      </x:c>
      <x:c r="G1093" s="18" t="n">
        <x:f aca="0"/>
        <x:v>1.827789253</x:v>
      </x:c>
      <x:c r="H1093" s="18" t="n">
        <x:f aca="0"/>
        <x:v>2.6752918519</x:v>
      </x:c>
      <x:c r="I1093" s="18" t="n">
        <x:f aca="0"/>
        <x:v>2978.92</x:v>
      </x:c>
      <x:c r="J1093" s="18" t="n">
        <x:f aca="0"/>
        <x:v>7.4291524925</x:v>
      </x:c>
      <x:c r="K1093" s="18" t="n">
        <x:f aca="0"/>
        <x:v>2.2939093539</x:v>
      </x:c>
      <x:c r="L1093" s="22" t="n">
        <x:v>0.089114450127877</x:v>
      </x:c>
      <x:c r="M1093" s="22" t="n">
        <x:v>0.11267483276866</x:v>
      </x:c>
      <x:c r="N1093" s="22" t="n">
        <x:v>0.23783848550204</x:v>
      </x:c>
      <x:c r="O1093" s="22" t="n">
        <x:v>0.36976377532608</x:v>
      </x:c>
      <x:c r="P1093" s="25" t="n">
        <x:v>0.00327685742836303</x:v>
      </x:c>
      <x:c r="Q1093" s="25" t="n">
        <x:v>-0.00129670013712457</x:v>
      </x:c>
      <x:c r="R1093" s="26" t="n">
        <x:v>-0.100576035175546</x:v>
      </x:c>
      <x:c r="S1093" s="26" t="n">
        <x:v>0.0974265773310725</x:v>
      </x:c>
      <x:c r="T1093" s="20" t="n">
        <x:v>1.0923430586736953</x:v>
      </x:c>
      <x:c r="U1093" s="18" t="n">
        <x:f aca="0"/>
        <x:v>1.6933</x:v>
      </x:c>
      <x:c r="V1093" s="18" t="n">
        <x:f aca="0"/>
        <x:v>1.9594</x:v>
      </x:c>
      <x:c r="W1093" s="76" t="n">
        <x:f>'2080回测'!$O$13*G1093/$G$4+'2080回测'!$O$14*H1093/$H$4+'2080回测'!$O$15*I1093/$I$4+'2080回测'!$O$16*J1093/$J$4+'2080回测'!$O$17*K1093/$K$4</x:f>
        <x:v>1.4391010048501718</x:v>
      </x:c>
    </x:row>
    <x:row r="1094" ht="13.800000190734863" hidden="0">
      <x:c r="A1094" s="15" t="n">
        <x:v>45477</x:v>
      </x:c>
      <x:c r="B1094" s="21" t="n">
        <x:v>43.339472068754</x:v>
      </x:c>
      <x:c r="C1094" s="21" t="n">
        <x:v>30.646992054484</x:v>
      </x:c>
      <x:c r="D1094" s="21" t="n">
        <x:v>30.923076923077</x:v>
      </x:c>
      <x:c r="E1094" s="21" t="n">
        <x:v>184.658203125</x:v>
      </x:c>
      <x:c r="F1094" s="17" t="n">
        <x:v>1.72391936042829</x:v>
      </x:c>
      <x:c r="G1094" s="18" t="n">
        <x:f aca="0"/>
        <x:v>1.8214152885</x:v>
      </x:c>
      <x:c r="H1094" s="18" t="n">
        <x:f aca="0"/>
        <x:v>2.6596148148</x:v>
      </x:c>
      <x:c r="I1094" s="18" t="n">
        <x:f aca="0"/>
        <x:v>2978.14</x:v>
      </x:c>
      <x:c r="J1094" s="18" t="n">
        <x:f aca="0"/>
        <x:v>7.3663392595</x:v>
      </x:c>
      <x:c r="K1094" s="18" t="n">
        <x:f aca="0"/>
        <x:v>2.2747261331</x:v>
      </x:c>
      <x:c r="L1094" s="22" t="n">
        <x:v>0.085517902813299</x:v>
      </x:c>
      <x:c r="M1094" s="22" t="n">
        <x:v>0.10685431326557</x:v>
      </x:c>
      <x:c r="N1094" s="22" t="n">
        <x:v>0.22945123412413</x:v>
      </x:c>
      <x:c r="O1094" s="22" t="n">
        <x:v>0.3566198599817</x:v>
      </x:c>
      <x:c r="P1094" s="25" t="n">
        <x:v>-0.00355938055693372</x:v>
      </x:c>
      <x:c r="Q1094" s="25" t="n">
        <x:v>-0.0094493801360126</x:v>
      </x:c>
      <x:c r="R1094" s="26" t="n">
        <x:v>-0.110297301439035</x:v>
      </x:c>
      <x:c r="S1094" s="26" t="n">
        <x:v>0.0836072213368444</x:v>
      </x:c>
      <x:c r="T1094" s="20" t="n">
        <x:v>1.074458030047554</x:v>
      </x:c>
      <x:c r="U1094" s="18" t="n">
        <x:f aca="0"/>
        <x:v>1.6934</x:v>
      </x:c>
      <x:c r="V1094" s="18" t="n">
        <x:f aca="0"/>
        <x:v>1.9679</x:v>
      </x:c>
      <x:c r="W1094" s="76" t="n">
        <x:f>'2080回测'!$O$13*G1094/$G$4+'2080回测'!$O$14*H1094/$H$4+'2080回测'!$O$15*I1094/$I$4+'2080回测'!$O$16*J1094/$J$4+'2080回测'!$O$17*K1094/$K$4</x:f>
        <x:v>1.4321512518860038</x:v>
      </x:c>
    </x:row>
    <x:row r="1095" ht="13.800000190734863" hidden="0">
      <x:c r="A1095" s="15" t="n">
        <x:v>45478</x:v>
      </x:c>
      <x:c r="B1095" s="21" t="n">
        <x:v>43.707796193984</x:v>
      </x:c>
      <x:c r="C1095" s="21" t="n">
        <x:v>30.760499432463</x:v>
      </x:c>
      <x:c r="D1095" s="21" t="n">
        <x:v>31.692307692308</x:v>
      </x:c>
      <x:c r="E1095" s="21" t="n">
        <x:v>184.501953125</x:v>
      </x:c>
      <x:c r="F1095" s="17" t="n">
        <x:v>1.72665639110939</x:v>
      </x:c>
      <x:c r="G1095" s="18" t="n">
        <x:f aca="0"/>
        <x:v>1.8100960068</x:v>
      </x:c>
      <x:c r="H1095" s="18" t="n">
        <x:f aca="0"/>
        <x:v>2.6523792593</x:v>
      </x:c>
      <x:c r="I1095" s="18" t="n">
        <x:f aca="0"/>
        <x:v>2935.57</x:v>
      </x:c>
      <x:c r="J1095" s="18" t="n">
        <x:f aca="0"/>
        <x:v>7.407333159</x:v>
      </x:c>
      <x:c r="K1095" s="18" t="n">
        <x:f aca="0"/>
        <x:v>2.2807839923</x:v>
      </x:c>
      <x:c r="L1095" s="22" t="n">
        <x:v>0.079923273657289</x:v>
      </x:c>
      <x:c r="M1095" s="22" t="n">
        <x:v>0.10190252801668</x:v>
      </x:c>
      <x:c r="N1095" s="22" t="n">
        <x:v>0.21099928109274</x:v>
      </x:c>
      <x:c r="O1095" s="22" t="n">
        <x:v>0.33508621142893</x:v>
      </x:c>
      <x:c r="P1095" s="25" t="n">
        <x:v>-0.0245395592014647</x:v>
      </x:c>
      <x:c r="Q1095" s="25" t="n">
        <x:v>-0.0294714030744297</x:v>
      </x:c>
      <x:c r="R1095" s="26" t="n">
        <x:v>-0.134083378466701</x:v>
      </x:c>
      <x:c r="S1095" s="26" t="n">
        <x:v>0.0558472869273876</x:v>
      </x:c>
      <x:c r="T1095" s="20" t="n">
        <x:v>1.0809339692438167</x:v>
      </x:c>
      <x:c r="U1095" s="18" t="n">
        <x:f aca="0"/>
        <x:v>1.6921</x:v>
      </x:c>
      <x:c r="V1095" s="18" t="n">
        <x:f aca="0"/>
        <x:v>1.973</x:v>
      </x:c>
      <x:c r="W1095" s="76" t="n">
        <x:f>'2080回测'!$O$13*G1095/$G$4+'2080回测'!$O$14*H1095/$H$4+'2080回测'!$O$15*I1095/$I$4+'2080回测'!$O$16*J1095/$J$4+'2080回测'!$O$17*K1095/$K$4</x:f>
        <x:v>1.4263650014550195</x:v>
      </x:c>
    </x:row>
    <x:row r="1096" ht="13.800000190734863" hidden="0">
      <x:c r="A1096" s="15" t="n">
        <x:v>45481</x:v>
      </x:c>
      <x:c r="B1096" s="21" t="n">
        <x:v>44.014732965009</x:v>
      </x:c>
      <x:c r="C1096" s="21" t="n">
        <x:v>31.49829738933</x:v>
      </x:c>
      <x:c r="D1096" s="21" t="n">
        <x:v>31.461538461538</x:v>
      </x:c>
      <x:c r="E1096" s="21" t="n">
        <x:v>186.875</x:v>
      </x:c>
      <x:c r="F1096" s="17" t="n">
        <x:v>1.73462392203969</x:v>
      </x:c>
      <x:c r="G1096" s="18" t="n">
        <x:f aca="0"/>
        <x:v>1.8010845398</x:v>
      </x:c>
      <x:c r="H1096" s="18" t="n">
        <x:f aca="0"/>
        <x:v>2.6387851852</x:v>
      </x:c>
      <x:c r="I1096" s="18" t="n">
        <x:f aca="0"/>
        <x:v>2879.94</x:v>
      </x:c>
      <x:c r="J1096" s="18" t="n">
        <x:f aca="0"/>
        <x:v>7.3213782084</x:v>
      </x:c>
      <x:c r="K1096" s="18" t="n">
        <x:f aca="0"/>
        <x:v>2.2575621986</x:v>
      </x:c>
      <x:c r="L1096" s="22" t="n">
        <x:v>0.07664641943734</x:v>
      </x:c>
      <x:c r="M1096" s="22" t="n">
        <x:v>0.097558856745722</x:v>
      </x:c>
      <x:c r="N1096" s="22" t="n">
        <x:v>0.21974598610113</x:v>
      </x:c>
      <x:c r="O1096" s="22" t="n">
        <x:v>0.34338272539488</x:v>
      </x:c>
      <x:c r="P1096" s="25" t="n">
        <x:v>-0.0153459977729623</x:v>
      </x:c>
      <x:c r="Q1096" s="25" t="n">
        <x:v>-0.018800983664131</x:v>
      </x:c>
      <x:c r="R1096" s="26" t="n">
        <x:v>-0.124775783108049</x:v>
      </x:c>
      <x:c r="S1096" s="26" t="n">
        <x:v>0.0690605308166048</x:v>
      </x:c>
      <x:c r="T1096" s="20" t="n">
        <x:v>1.0622655699494343</x:v>
      </x:c>
      <x:c r="U1096" s="18" t="n">
        <x:f aca="0"/>
        <x:v>1.69</x:v>
      </x:c>
      <x:c r="V1096" s="18" t="n">
        <x:f aca="0"/>
        <x:v>1.9779</x:v>
      </x:c>
      <x:c r="W1096" s="76" t="n">
        <x:f>'2080回测'!$O$13*G1096/$G$4+'2080回测'!$O$14*H1096/$H$4+'2080回测'!$O$15*I1096/$I$4+'2080回测'!$O$16*J1096/$J$4+'2080回测'!$O$17*K1096/$K$4</x:f>
        <x:v>1.4146913125172353</x:v>
      </x:c>
    </x:row>
    <x:row r="1097" ht="13.800000190734863" hidden="0">
      <x:c r="A1097" s="15" t="n">
        <x:v>45482</x:v>
      </x:c>
      <x:c r="B1097" s="21" t="n">
        <x:v>48.557397176182</x:v>
      </x:c>
      <x:c r="C1097" s="21" t="n">
        <x:v>36.77639046538</x:v>
      </x:c>
      <x:c r="D1097" s="21" t="n">
        <x:v>35.230769230769</x:v>
      </x:c>
      <x:c r="E1097" s="21" t="n">
        <x:v>202.041015625</x:v>
      </x:c>
      <x:c r="F1097" s="17" t="n">
        <x:v>1.80651393124333</x:v>
      </x:c>
      <x:c r="G1097" s="18" t="n">
        <x:f aca="0"/>
        <x:v>1.8207559129</x:v>
      </x:c>
      <x:c r="H1097" s="18" t="n">
        <x:f aca="0"/>
        <x:v>2.6668503704</x:v>
      </x:c>
      <x:c r="I1097" s="18" t="n">
        <x:f aca="0"/>
        <x:v>2876.74</x:v>
      </x:c>
      <x:c r="J1097" s="18" t="n">
        <x:f aca="0"/>
        <x:v>7.415928654</x:v>
      </x:c>
      <x:c r="K1097" s="18" t="n">
        <x:f aca="0"/>
        <x:v>2.2686682739</x:v>
      </x:c>
      <x:c r="L1097" s="22" t="n">
        <x:v>0.070652173913043</x:v>
      </x:c>
      <x:c r="M1097" s="22" t="n">
        <x:v>0.088610893927548</x:v>
      </x:c>
      <x:c r="N1097" s="22" t="n">
        <x:v>0.20045530793194</x:v>
      </x:c>
      <x:c r="O1097" s="22" t="n">
        <x:v>0.32389990048441</x:v>
      </x:c>
      <x:c r="P1097" s="25" t="n">
        <x:v>-0.0383299013442183</x:v>
      </x:c>
      <x:c r="Q1097" s="25" t="n">
        <x:v>-0.0414606383669087</x:v>
      </x:c>
      <x:c r="R1097" s="26" t="n">
        <x:v>-0.148458442409511</x:v>
      </x:c>
      <x:c r="S1097" s="26" t="n">
        <x:v>0.0427552654591719</x:v>
      </x:c>
      <x:c r="T1097" s="20" t="n">
        <x:v>1.0817746819807648</x:v>
      </x:c>
      <x:c r="U1097" s="18" t="n">
        <x:f aca="0"/>
        <x:v>1.6915</x:v>
      </x:c>
      <x:c r="V1097" s="18" t="n">
        <x:f aca="0"/>
        <x:v>1.9658</x:v>
      </x:c>
      <x:c r="W1097" s="76" t="n">
        <x:f>'2080回测'!$O$13*G1097/$G$4+'2080回测'!$O$14*H1097/$H$4+'2080回测'!$O$15*I1097/$I$4+'2080回测'!$O$16*J1097/$J$4+'2080回测'!$O$17*K1097/$K$4</x:f>
        <x:v>1.4271043508216013</x:v>
      </x:c>
    </x:row>
    <x:row r="1098" ht="13.800000190734863" hidden="0">
      <x:c r="A1098" s="15" t="n">
        <x:v>45483</x:v>
      </x:c>
      <x:c r="B1098" s="21" t="n">
        <x:v>48.618784530387</x:v>
      </x:c>
      <x:c r="C1098" s="21" t="n">
        <x:v>38.592508513053</x:v>
      </x:c>
      <x:c r="D1098" s="21" t="n">
        <x:v>34.923076923077</x:v>
      </x:c>
      <x:c r="E1098" s="21" t="n">
        <x:v>206.962890625</x:v>
      </x:c>
      <x:c r="F1098" s="17" t="n">
        <x:v>1.82274315147879</x:v>
      </x:c>
      <x:c r="G1098" s="18" t="n">
        <x:f aca="0"/>
        <x:v>1.7906827037</x:v>
      </x:c>
      <x:c r="H1098" s="18" t="n">
        <x:f aca="0"/>
        <x:v>2.6213540741</x:v>
      </x:c>
      <x:c r="I1098" s="18" t="n">
        <x:f aca="0"/>
        <x:v>2834.19</x:v>
      </x:c>
      <x:c r="J1098" s="18" t="n">
        <x:f aca="0"/>
        <x:v>7.4093167347</x:v>
      </x:c>
      <x:c r="K1098" s="18" t="n">
        <x:f aca="0"/>
        <x:v>2.2575621986</x:v>
      </x:c>
      <x:c r="L1098" s="22" t="n">
        <x:v>0.083919437340153</x:v>
      </x:c>
      <x:c r="M1098" s="22" t="n">
        <x:v>0.10120754061333</x:v>
      </x:c>
      <x:c r="N1098" s="22" t="n">
        <x:v>0.22573687994249</x:v>
      </x:c>
      <x:c r="O1098" s="22" t="n">
        <x:v>0.34823012677331</x:v>
      </x:c>
      <x:c r="P1098" s="25" t="n">
        <x:v>-0.0193534476264121</x:v>
      </x:c>
      <x:c r="Q1098" s="25" t="n">
        <x:v>-0.0196402301346051</x:v>
      </x:c>
      <x:c r="R1098" s="26" t="n">
        <x:v>-0.131084264406688</x:v>
      </x:c>
      <x:c r="S1098" s="26" t="n">
        <x:v>0.065181413344541</x:v>
      </x:c>
      <x:c r="T1098" s="20" t="n">
        <x:v>1.0771192140145307</x:v>
      </x:c>
      <x:c r="U1098" s="18" t="n">
        <x:f aca="0"/>
        <x:v>1.6917</x:v>
      </x:c>
      <x:c r="V1098" s="18" t="n">
        <x:f aca="0"/>
        <x:v>1.9821</x:v>
      </x:c>
      <x:c r="W1098" s="76" t="n">
        <x:f>'2080回测'!$O$13*G1098/$G$4+'2080回测'!$O$14*H1098/$H$4+'2080回测'!$O$15*I1098/$I$4+'2080回测'!$O$16*J1098/$J$4+'2080回测'!$O$17*K1098/$K$4</x:f>
        <x:v>1.4078509508349626</x:v>
      </x:c>
    </x:row>
    <x:row r="1099" ht="13.800000190734863" hidden="0">
      <x:c r="A1099" s="15" t="n">
        <x:v>45484</x:v>
      </x:c>
      <x:c r="B1099" s="21" t="n">
        <x:v>49.355432780847</x:v>
      </x:c>
      <x:c r="C1099" s="21" t="n">
        <x:v>39.55732122588</x:v>
      </x:c>
      <x:c r="D1099" s="21" t="n">
        <x:v>34.076923076923</x:v>
      </x:c>
      <x:c r="E1099" s="21" t="n">
        <x:v>209.08203125</x:v>
      </x:c>
      <x:c r="F1099" s="17" t="n">
        <x:v>1.83017927083413</x:v>
      </x:c>
      <x:c r="G1099" s="18" t="n">
        <x:f aca="0"/>
        <x:v>1.7934467855</x:v>
      </x:c>
      <x:c r="H1099" s="18" t="n">
        <x:f aca="0"/>
        <x:v>2.6289185185</x:v>
      </x:c>
      <x:c r="I1099" s="18" t="n">
        <x:f aca="0"/>
        <x:v>2860.77</x:v>
      </x:c>
      <x:c r="J1099" s="18" t="n">
        <x:f aca="0"/>
        <x:v>7.488659766</x:v>
      </x:c>
      <x:c r="K1099" s="18" t="n">
        <x:f aca="0"/>
        <x:v>2.2767454195</x:v>
      </x:c>
      <x:c r="L1099" s="22" t="n">
        <x:v>0.081761508951407</x:v>
      </x:c>
      <x:c r="M1099" s="22" t="n">
        <x:v>0.099643818955781</x:v>
      </x:c>
      <x:c r="N1099" s="22" t="n">
        <x:v>0.21447399952073</x:v>
      </x:c>
      <x:c r="O1099" s="22" t="n">
        <x:v>0.34114546319055</x:v>
      </x:c>
      <x:c r="P1099" s="25" t="n">
        <x:v>-0.0227715666190604</x:v>
      </x:c>
      <x:c r="Q1099" s="25" t="n">
        <x:v>-0.0211988307226269</x:v>
      </x:c>
      <x:c r="R1099" s="26" t="n">
        <x:v>-0.135220973454978</x:v>
      </x:c>
      <x:c r="S1099" s="26" t="n">
        <x:v>0.0591202922944416</x:v>
      </x:c>
      <x:c r="T1099" s="20" t="n">
        <x:v>1.1005109865917548</x:v>
      </x:c>
      <x:c r="U1099" s="18" t="n">
        <x:f aca="0"/>
        <x:v>1.6922</x:v>
      </x:c>
      <x:c r="V1099" s="18" t="n">
        <x:f aca="0"/>
        <x:v>1.9858</x:v>
      </x:c>
      <x:c r="W1099" s="76" t="n">
        <x:f>'2080回测'!$O$13*G1099/$G$4+'2080回测'!$O$14*H1099/$H$4+'2080回测'!$O$15*I1099/$I$4+'2080回测'!$O$16*J1099/$J$4+'2080回测'!$O$17*K1099/$K$4</x:f>
        <x:v>1.4145262049590344</x:v>
      </x:c>
    </x:row>
    <x:row r="1100" ht="13.800000190734863" hidden="0">
      <x:c r="A1100" s="15" t="n">
        <x:v>45485</x:v>
      </x:c>
      <x:c r="B1100" s="21" t="n">
        <x:v>47.943523634131</x:v>
      </x:c>
      <x:c r="C1100" s="21" t="n">
        <x:v>37.911464245176</x:v>
      </x:c>
      <x:c r="D1100" s="21" t="n">
        <x:v>33.153846153846</x:v>
      </x:c>
      <x:c r="E1100" s="21" t="n">
        <x:v>205.400390625</x:v>
      </x:c>
      <x:c r="F1100" s="17" t="n">
        <x:v>1.81102306164538</x:v>
      </x:c>
      <x:c r="G1100" s="18" t="n">
        <x:f aca="0"/>
        <x:v>1.7932256589</x:v>
      </x:c>
      <x:c r="H1100" s="18" t="n">
        <x:f aca="0"/>
        <x:v>2.6268355556</x:v>
      </x:c>
      <x:c r="I1100" s="18" t="n">
        <x:f aca="0"/>
        <x:v>2898.67</x:v>
      </x:c>
      <x:c r="J1100" s="18" t="n">
        <x:f aca="0"/>
        <x:v>7.4622120889</x:v>
      </x:c>
      <x:c r="K1100" s="18" t="n">
        <x:f aca="0"/>
        <x:v>2.2676586307</x:v>
      </x:c>
      <x:c r="L1100" s="22" t="n">
        <x:v>0.09670716112532</x:v>
      </x:c>
      <x:c r="M1100" s="22" t="n">
        <x:v>0.11293545304491</x:v>
      </x:c>
      <x:c r="N1100" s="22" t="n">
        <x:v>0.23628085310328</x:v>
      </x:c>
      <x:c r="O1100" s="22" t="n">
        <x:v>0.3638909621265</x:v>
      </x:c>
      <x:c r="P1100" s="25" t="n">
        <x:v>0.0036304559448439</x:v>
      </x:c>
      <x:c r="Q1100" s="25" t="n">
        <x:v>0.00445813280325602</x:v>
      </x:c>
      <x:c r="R1100" s="26" t="n">
        <x:v>-0.108332364641095</x:v>
      </x:c>
      <x:c r="S1100" s="26" t="n">
        <x:v>0.0945172392270239</x:v>
      </x:c>
      <x:c r="T1100" s="20" t="n">
        <x:v>1.0977953649690866</x:v>
      </x:c>
      <x:c r="U1100" s="18" t="n">
        <x:f aca="0"/>
        <x:v>1.6931</x:v>
      </x:c>
      <x:c r="V1100" s="18" t="n">
        <x:f aca="0"/>
        <x:v>1.9917</x:v>
      </x:c>
      <x:c r="W1100" s="76" t="n">
        <x:f>'2080回测'!$O$13*G1100/$G$4+'2080回测'!$O$14*H1100/$H$4+'2080回测'!$O$15*I1100/$I$4+'2080回测'!$O$16*J1100/$J$4+'2080回测'!$O$17*K1100/$K$4</x:f>
        <x:v>1.4154191181043836</x:v>
      </x:c>
    </x:row>
    <x:row r="1101" ht="13.800000190734863" hidden="0">
      <x:c r="A1101" s="15" t="n">
        <x:v>45488</x:v>
      </x:c>
      <x:c r="B1101" s="21" t="n">
        <x:v>47.697974217311</x:v>
      </x:c>
      <x:c r="C1101" s="21" t="n">
        <x:v>37.400681044268</x:v>
      </x:c>
      <x:c r="D1101" s="21" t="n">
        <x:v>31.153846153846</x:v>
      </x:c>
      <x:c r="E1101" s="21" t="n">
        <x:v>205.21484375</x:v>
      </x:c>
      <x:c r="F1101" s="17" t="n">
        <x:v>1.80366836291356</x:v>
      </x:c>
      <x:c r="G1101" s="18" t="n">
        <x:f aca="0"/>
        <x:v>1.8090362064</x:v>
      </x:c>
      <x:c r="H1101" s="18" t="n">
        <x:f aca="0"/>
        <x:v>2.6479940741</x:v>
      </x:c>
      <x:c r="I1101" s="18" t="n">
        <x:f aca="0"/>
        <x:v>2879.53</x:v>
      </x:c>
      <x:c r="J1101" s="18" t="n">
        <x:f aca="0"/>
        <x:v>7.4165898459</x:v>
      </x:c>
      <x:c r="K1101" s="18" t="n">
        <x:f aca="0"/>
        <x:v>2.2575621986</x:v>
      </x:c>
      <x:c r="L1101" s="22" t="n">
        <x:v>0.098545396419437</x:v>
      </x:c>
      <x:c r="M1101" s="22" t="n">
        <x:v>0.11493354182955</x:v>
      </x:c>
      <x:c r="N1101" s="22" t="n">
        <x:v>0.23160795590702</x:v>
      </x:c>
      <x:c r="O1101" s="22" t="n">
        <x:v>0.35587410588787</x:v>
      </x:c>
      <x:c r="P1101" s="25" t="n">
        <x:v>0.00209819570676006</x:v>
      </x:c>
      <x:c r="Q1101" s="25" t="n">
        <x:v>0.000981254568444667</x:v>
      </x:c>
      <x:c r="R1101" s="26" t="n">
        <x:v>-0.111951985058343</x:v>
      </x:c>
      <x:c r="S1101" s="26" t="n">
        <x:v>0.0902744544919538</x:v>
      </x:c>
      <x:c r="T1101" s="20" t="n">
        <x:v>1.0880013795874328</x:v>
      </x:c>
      <x:c r="U1101" s="18" t="n">
        <x:f aca="0"/>
        <x:v>1.6941</x:v>
      </x:c>
      <x:c r="V1101" s="18" t="n">
        <x:f aca="0"/>
        <x:v>1.9929</x:v>
      </x:c>
      <x:c r="W1101" s="76" t="n">
        <x:f>'2080回测'!$O$13*G1101/$G$4+'2080回测'!$O$14*H1101/$H$4+'2080回测'!$O$15*I1101/$I$4+'2080回测'!$O$16*J1101/$J$4+'2080回测'!$O$17*K1101/$K$4</x:f>
        <x:v>1.4202696812284368</x:v>
      </x:c>
    </x:row>
    <x:row r="1102" ht="13.800000190734863" hidden="0">
      <x:c r="A1102" s="15" t="n">
        <x:v>45489</x:v>
      </x:c>
      <x:c r="B1102" s="21" t="n">
        <x:v>50.460405156538</x:v>
      </x:c>
      <x:c r="C1102" s="21" t="n">
        <x:v>39.954597048808</x:v>
      </x:c>
      <x:c r="D1102" s="21" t="n">
        <x:v>32.307692307692</x:v>
      </x:c>
      <x:c r="E1102" s="21" t="n">
        <x:v>211.71875</x:v>
      </x:c>
      <x:c r="F1102" s="17" t="n">
        <x:v>1.8361036112826</x:v>
      </x:c>
      <x:c r="G1102" s="18" t="n">
        <x:f aca="0"/>
        <x:v>1.8036186062</x:v>
      </x:c>
      <x:c r="H1102" s="18" t="n">
        <x:f aca="0"/>
        <x:v>2.6361540741</x:v>
      </x:c>
      <x:c r="I1102" s="18" t="n">
        <x:f aca="0"/>
        <x:v>2841.48</x:v>
      </x:c>
      <x:c r="J1102" s="18" t="n">
        <x:f aca="0"/>
        <x:v>7.4503106342</x:v>
      </x:c>
      <x:c r="K1102" s="18" t="n">
        <x:f aca="0"/>
        <x:v>2.2555429122</x:v>
      </x:c>
      <x:c r="L1102" s="22" t="n">
        <x:v>0.098145780051151</x:v>
      </x:c>
      <x:c r="M1102" s="22" t="n">
        <x:v>0.11545478238207</x:v>
      </x:c>
      <x:c r="N1102" s="22" t="n">
        <x:v>0.22369997603642</x:v>
      </x:c>
      <x:c r="O1102" s="22" t="n">
        <x:v>0.34804368828843</x:v>
      </x:c>
      <x:c r="P1102" s="25" t="n">
        <x:v>-0.012752941985436</x:v>
      </x:c>
      <x:c r="Q1102" s="25" t="n">
        <x:v>-0.00980905719478054</x:v>
      </x:c>
      <x:c r="R1102" s="26" t="n">
        <x:v>-0.12674071990598</x:v>
      </x:c>
      <x:c r="S1102" s="26" t="n">
        <x:v>0.0679695290275872</x:v>
      </x:c>
      <x:c r="T1102" s="20" t="n">
        <x:v>1.0889939114441352</x:v>
      </x:c>
      <x:c r="U1102" s="18" t="n">
        <x:f aca="0"/>
        <x:v>1.6944</x:v>
      </x:c>
      <x:c r="V1102" s="18" t="n">
        <x:f aca="0"/>
        <x:v>2.0172</x:v>
      </x:c>
      <x:c r="W1102" s="76" t="n">
        <x:f>'2080回测'!$O$13*G1102/$G$4+'2080回测'!$O$14*H1102/$H$4+'2080回测'!$O$15*I1102/$I$4+'2080回测'!$O$16*J1102/$J$4+'2080回测'!$O$17*K1102/$K$4</x:f>
        <x:v>1.414950709239735</x:v>
      </x:c>
    </x:row>
    <x:row r="1103" ht="13.800000190734863" hidden="0">
      <x:c r="A1103" s="15" t="n">
        <x:v>45490</x:v>
      </x:c>
      <x:c r="B1103" s="21" t="n">
        <x:v>46.838551258441</x:v>
      </x:c>
      <x:c r="C1103" s="21" t="n">
        <x:v>35.357548240636</x:v>
      </x:c>
      <x:c r="D1103" s="21" t="n">
        <x:v>27.230769230769</x:v>
      </x:c>
      <x:c r="E1103" s="21" t="n">
        <x:v>201.357421875</x:v>
      </x:c>
      <x:c r="F1103" s="17" t="n">
        <x:v>1.77696072651211</x:v>
      </x:c>
      <x:c r="G1103" s="18" t="n">
        <x:f aca="0"/>
        <x:v>1.7934467855</x:v>
      </x:c>
      <x:c r="H1103" s="18" t="n">
        <x:f aca="0"/>
        <x:v>2.6222311111</x:v>
      </x:c>
      <x:c r="I1103" s="18" t="n">
        <x:f aca="0"/>
        <x:v>2803.03</x:v>
      </x:c>
      <x:c r="J1103" s="18" t="n">
        <x:f aca="0"/>
        <x:v>7.4198958056</x:v>
      </x:c>
      <x:c r="K1103" s="18" t="n">
        <x:f aca="0"/>
        <x:v>2.2464561234</x:v>
      </x:c>
      <x:c r="L1103" s="22" t="n">
        <x:v>0.10070332480818</x:v>
      </x:c>
      <x:c r="M1103" s="22" t="n">
        <x:v>0.11736599774129</x:v>
      </x:c>
      <x:c r="N1103" s="22" t="n">
        <x:v>0.22813323747903</x:v>
      </x:c>
      <x:c r="O1103" s="22" t="n">
        <x:v>0.35046738897765</x:v>
      </x:c>
      <x:c r="P1103" s="25" t="n">
        <x:v>-0.0141673360513594</x:v>
      </x:c>
      <x:c r="Q1103" s="25" t="n">
        <x:v>-0.00765099484213783</x:v>
      </x:c>
      <x:c r="R1103" s="26" t="n">
        <x:v>-0.128809074430124</x:v>
      </x:c>
      <x:c r="S1103" s="26" t="n">
        <x:v>0.0659087478705527</x:v>
      </x:c>
      <x:c r="T1103" s="20" t="n">
        <x:v>1.0782838048551204</x:v>
      </x:c>
      <x:c r="U1103" s="18" t="n">
        <x:f aca="0"/>
        <x:v>1.6946</x:v>
      </x:c>
      <x:c r="V1103" s="18" t="n">
        <x:f aca="0"/>
        <x:v>2.0406</x:v>
      </x:c>
      <x:c r="W1103" s="76" t="n">
        <x:f>'2080回测'!$O$13*G1103/$G$4+'2080回测'!$O$14*H1103/$H$4+'2080回测'!$O$15*I1103/$I$4+'2080回测'!$O$16*J1103/$J$4+'2080回测'!$O$17*K1103/$K$4</x:f>
        <x:v>1.406154678945134</x:v>
      </x:c>
    </x:row>
    <x:row r="1104" ht="13.800000190734863" hidden="0">
      <x:c r="A1104" s="15" t="n">
        <x:v>45491</x:v>
      </x:c>
      <x:c r="B1104" s="21" t="n">
        <x:v>45.48802946593</x:v>
      </x:c>
      <x:c r="C1104" s="21" t="n">
        <x:v>34.903518728717</x:v>
      </x:c>
      <x:c r="D1104" s="21" t="n">
        <x:v>26.769230769231</x:v>
      </x:c>
      <x:c r="E1104" s="21" t="n">
        <x:v>197.548828125</x:v>
      </x:c>
      <x:c r="F1104" s="17" t="n">
        <x:v>1.7617740177222</x:v>
      </x:c>
      <x:c r="G1104" s="18" t="n">
        <x:f aca="0"/>
        <x:v>1.8007439612</x:v>
      </x:c>
      <x:c r="H1104" s="18" t="n">
        <x:f aca="0"/>
        <x:v>2.6281511111</x:v>
      </x:c>
      <x:c r="I1104" s="18" t="n">
        <x:f aca="0"/>
        <x:v>2826.71</x:v>
      </x:c>
      <x:c r="J1104" s="18" t="n">
        <x:f aca="0"/>
        <x:v>7.4040271993</x:v>
      </x:c>
      <x:c r="K1104" s="18" t="n">
        <x:f aca="0"/>
        <x:v>2.2535236258</x:v>
      </x:c>
      <x:c r="L1104" s="22" t="n">
        <x:v>0.096787084398977</x:v>
      </x:c>
      <x:c r="M1104" s="22" t="n">
        <x:v>0.11406480757536</x:v>
      </x:c>
      <x:c r="N1104" s="22" t="n">
        <x:v>0.21459381739756</x:v>
      </x:c>
      <x:c r="O1104" s="22" t="n">
        <x:v>0.33443367657754</x:v>
      </x:c>
      <x:c r="P1104" s="25" t="n">
        <x:v>-0.0220643695860987</x:v>
      </x:c>
      <x:c r="Q1104" s="25" t="n">
        <x:v>-0.0179617371936569</x:v>
      </x:c>
      <x:c r="R1104" s="26" t="n">
        <x:v>-0.140702112943962</x:v>
      </x:c>
      <x:c r="S1104" s="26" t="n">
        <x:v>0.0471192726152436</x:v>
      </x:c>
      <x:c r="T1104" s="20" t="n">
        <x:v>1.0801370038196758</x:v>
      </x:c>
      <x:c r="U1104" s="18" t="n">
        <x:f aca="0"/>
        <x:v>1.6942</x:v>
      </x:c>
      <x:c r="V1104" s="18" t="n">
        <x:f aca="0"/>
        <x:v>2.0407</x:v>
      </x:c>
      <x:c r="W1104" s="76" t="n">
        <x:f>'2080回测'!$O$13*G1104/$G$4+'2080回测'!$O$14*H1104/$H$4+'2080回测'!$O$15*I1104/$I$4+'2080回测'!$O$16*J1104/$J$4+'2080回测'!$O$17*K1104/$K$4</x:f>
        <x:v>1.4108313209590415</x:v>
      </x:c>
    </x:row>
    <x:row r="1105" ht="13.800000190734863" hidden="0">
      <x:c r="A1105" s="15" t="n">
        <x:v>45492</x:v>
      </x:c>
      <x:c r="B1105" s="21" t="n">
        <x:v>44.812768569675</x:v>
      </x:c>
      <x:c r="C1105" s="21" t="n">
        <x:v>33.711691259932</x:v>
      </x:c>
      <x:c r="D1105" s="21" t="n">
        <x:v>25.384615384615</x:v>
      </x:c>
      <x:c r="E1105" s="21" t="n">
        <x:v>196.357421875</x:v>
      </x:c>
      <x:c r="F1105" s="17" t="n">
        <x:v>1.75066624272306</x:v>
      </x:c>
      <x:c r="G1105" s="18" t="n">
        <x:f aca="0"/>
        <x:v>1.7872552424</x:v>
      </x:c>
      <x:c r="H1105" s="18" t="n">
        <x:f aca="0"/>
        <x:v>2.6109392593</x:v>
      </x:c>
      <x:c r="I1105" s="18" t="n">
        <x:f aca="0"/>
        <x:v>2772.47</x:v>
      </x:c>
      <x:c r="J1105" s="18" t="n">
        <x:f aca="0"/>
        <x:v>7.4198958056</x:v>
      </x:c>
      <x:c r="K1105" s="18" t="n">
        <x:f aca="0"/>
        <x:v>2.244436837</x:v>
      </x:c>
      <x:c r="L1105" s="22" t="n">
        <x:v>0.10318094629156</x:v>
      </x:c>
      <x:c r="M1105" s="22" t="n">
        <x:v>0.11858222569716</x:v>
      </x:c>
      <x:c r="N1105" s="22" t="n">
        <x:v>0.21854780733285</x:v>
      </x:c>
      <x:c r="O1105" s="22" t="n">
        <x:v>0.33909463947109</x:v>
      </x:c>
      <x:c r="P1105" s="25" t="n">
        <x:v>-0.021357172553137</x:v>
      </x:c>
      <x:c r="Q1105" s="25" t="n">
        <x:v>-0.0180816295465834</x:v>
      </x:c>
      <x:c r="R1105" s="26" t="n">
        <x:v>-0.14308072064673</x:v>
      </x:c>
      <x:c r="S1105" s="26" t="n">
        <x:v>0.0442099345111962</x:v>
      </x:c>
      <x:c r="T1105" s="20" t="n">
        <x:v>1.0814653986475107</x:v>
      </x:c>
      <x:c r="U1105" s="18" t="n">
        <x:f aca="0"/>
        <x:v>1.6947</x:v>
      </x:c>
      <x:c r="V1105" s="18" t="n">
        <x:f aca="0"/>
        <x:v>1.9874</x:v>
      </x:c>
      <x:c r="W1105" s="76" t="n">
        <x:f>'2080回测'!$O$13*G1105/$G$4+'2080回测'!$O$14*H1105/$H$4+'2080回测'!$O$15*I1105/$I$4+'2080回测'!$O$16*J1105/$J$4+'2080回测'!$O$17*K1105/$K$4</x:f>
        <x:v>1.4005102131492466</x:v>
      </x:c>
    </x:row>
    <x:row r="1106" ht="13.800000190734863" hidden="0">
      <x:c r="A1106" s="15" t="n">
        <x:v>45495</x:v>
      </x:c>
      <x:c r="B1106" s="21" t="n">
        <x:v>44.444444444444</x:v>
      </x:c>
      <x:c r="C1106" s="21" t="n">
        <x:v>33.200908059024</x:v>
      </x:c>
      <x:c r="D1106" s="21" t="n">
        <x:v>26.538461538462</x:v>
      </x:c>
      <x:c r="E1106" s="21" t="n">
        <x:v>195.283203125</x:v>
      </x:c>
      <x:c r="F1106" s="17" t="n">
        <x:v>1.74866754291733</x:v>
      </x:c>
      <x:c r="G1106" s="18" t="n">
        <x:f aca="0"/>
        <x:v>1.7716658215</x:v>
      </x:c>
      <x:c r="H1106" s="18" t="n">
        <x:f aca="0"/>
        <x:v>2.5873688889</x:v>
      </x:c>
      <x:c r="I1106" s="18" t="n">
        <x:f aca="0"/>
        <x:v>2798.74</x:v>
      </x:c>
      <x:c r="J1106" s="18" t="n">
        <x:f aca="0"/>
        <x:v>7.4152674621</x:v>
      </x:c>
      <x:c r="K1106" s="18" t="n">
        <x:f aca="0"/>
        <x:v>2.2323211186</x:v>
      </x:c>
      <x:c r="L1106" s="22" t="n">
        <x:v>0.10501918158568</x:v>
      </x:c>
      <x:c r="M1106" s="22" t="n">
        <x:v>0.12118842845973</x:v>
      </x:c>
      <x:c r="N1106" s="22" t="n">
        <x:v>0.21519290678169</x:v>
      </x:c>
      <x:c r="O1106" s="22" t="n">
        <x:v>0.3343404573351</x:v>
      </x:c>
      <x:c r="P1106" s="25" t="n">
        <x:v>-0.0189998491099311</x:v>
      </x:c>
      <x:c r="Q1106" s="25" t="n">
        <x:v>-0.0167628136644149</x:v>
      </x:c>
      <x:c r="R1106" s="26" t="n">
        <x:v>-0.135738062086019</x:v>
      </x:c>
      <x:c r="S1106" s="26" t="n">
        <x:v>0.0474829398782499</x:v>
      </x:c>
      <x:c r="T1106" s="20" t="n">
        <x:v>1.079219087021397</x:v>
      </x:c>
      <x:c r="U1106" s="18" t="n">
        <x:f aca="0"/>
        <x:v>1.6971</x:v>
      </x:c>
      <x:c r="V1106" s="18" t="n">
        <x:f aca="0"/>
        <x:v>1.9909</x:v>
      </x:c>
      <x:c r="W1106" s="76" t="n">
        <x:f>'2080回测'!$O$13*G1106/$G$4+'2080回测'!$O$14*H1106/$H$4+'2080回测'!$O$15*I1106/$I$4+'2080回测'!$O$16*J1106/$J$4+'2080回测'!$O$17*K1106/$K$4</x:f>
        <x:v>1.393205056317291</x:v>
      </x:c>
    </x:row>
    <x:row r="1107" ht="13.800000190734863" hidden="0">
      <x:c r="A1107" s="15" t="n">
        <x:v>45496</x:v>
      </x:c>
      <x:c r="B1107" s="21" t="n">
        <x:v>40.454266421117</x:v>
      </x:c>
      <x:c r="C1107" s="21" t="n">
        <x:v>29.398410896708</x:v>
      </x:c>
      <x:c r="D1107" s="21" t="n">
        <x:v>23.615384615385</x:v>
      </x:c>
      <x:c r="E1107" s="21" t="n">
        <x:v>185.576171875</x:v>
      </x:c>
      <x:c r="F1107" s="17" t="n">
        <x:v>1.69761058452053</x:v>
      </x:c>
      <x:c r="G1107" s="18" t="n">
        <x:f aca="0"/>
        <x:v>1.7631524498</x:v>
      </x:c>
      <x:c r="H1107" s="18" t="n">
        <x:f aca="0"/>
        <x:v>2.5570014815</x:v>
      </x:c>
      <x:c r="I1107" s="18" t="n">
        <x:f aca="0"/>
        <x:v>2793.65</x:v>
      </x:c>
      <x:c r="J1107" s="18" t="n">
        <x:f aca="0"/>
        <x:v>7.3266677439</x:v>
      </x:c>
      <x:c r="K1107" s="18" t="n">
        <x:f aca="0"/>
        <x:v>2.193954677</x:v>
      </x:c>
      <x:c r="L1107" s="22" t="n">
        <x:v>0.095428388746803</x:v>
      </x:c>
      <x:c r="M1107" s="22" t="n">
        <x:v>0.11458604812788</x:v>
      </x:c>
      <x:c r="N1107" s="22" t="n">
        <x:v>0.21087946321591</x:v>
      </x:c>
      <x:c r="O1107" s="22" t="n">
        <x:v>0.33163709884141</x:v>
      </x:c>
      <x:c r="P1107" s="25" t="n">
        <x:v>-0.0199427784872135</x:v>
      </x:c>
      <x:c r="Q1107" s="25" t="n">
        <x:v>-0.0189208760170576</x:v>
      </x:c>
      <x:c r="R1107" s="26" t="n">
        <x:v>-0.130670593501861</x:v>
      </x:c>
      <x:c r="S1107" s="26" t="n">
        <x:v>0.0507559452453039</x:v>
      </x:c>
      <x:c r="T1107" s="20" t="n">
        <x:v>1.0543286649412222</x:v>
      </x:c>
      <x:c r="U1107" s="18" t="n">
        <x:f aca="0"/>
        <x:v>1.6987</x:v>
      </x:c>
      <x:c r="V1107" s="18" t="n">
        <x:f aca="0"/>
        <x:v>1.9798</x:v>
      </x:c>
      <x:c r="W1107" s="76" t="n">
        <x:f>'2080回测'!$O$13*G1107/$G$4+'2080回测'!$O$14*H1107/$H$4+'2080回测'!$O$15*I1107/$I$4+'2080回测'!$O$16*J1107/$J$4+'2080回测'!$O$17*K1107/$K$4</x:f>
        <x:v>1.3811559811326455</x:v>
      </x:c>
    </x:row>
    <x:row r="1108" ht="13.800000190734863" hidden="0">
      <x:c r="A1108" s="15" t="n">
        <x:v>45497</x:v>
      </x:c>
      <x:c r="B1108" s="21" t="n">
        <x:v>38.919582565991</x:v>
      </x:c>
      <x:c r="C1108" s="21" t="n">
        <x:v>28.320090805902</x:v>
      </x:c>
      <x:c r="D1108" s="21" t="n">
        <x:v>22.923076923077</x:v>
      </x:c>
      <x:c r="E1108" s="21" t="n">
        <x:v>181.328125</x:v>
      </x:c>
      <x:c r="F1108" s="17" t="n">
        <x:v>1.67872718823743</x:v>
      </x:c>
      <x:c r="G1108" s="18" t="n">
        <x:f aca="0"/>
        <x:v>1.7653637151</x:v>
      </x:c>
      <x:c r="H1108" s="18" t="n">
        <x:f aca="0"/>
        <x:v>2.5532740741</x:v>
      </x:c>
      <x:c r="I1108" s="18" t="n">
        <x:f aca="0"/>
        <x:v>2815.2</x:v>
      </x:c>
      <x:c r="J1108" s="18" t="n">
        <x:f aca="0"/>
        <x:v>7.2777395412</x:v>
      </x:c>
      <x:c r="K1108" s="18" t="n">
        <x:f aca="0"/>
        <x:v>2.1727521697</x:v>
      </x:c>
      <x:c r="L1108" s="22" t="n">
        <x:v>0.074728260869565</x:v>
      </x:c>
      <x:c r="M1108" s="22" t="n">
        <x:v>0.093736426027278</x:v>
      </x:c>
      <x:c r="N1108" s="22" t="n">
        <x:v>0.17709082195064</x:v>
      </x:c>
      <x:c r="O1108" s="22" t="n">
        <x:v>0.29369686091878</x:v>
      </x:c>
      <x:c r="P1108" s="25" t="n">
        <x:v>-0.0416301541647064</x:v>
      </x:c>
      <x:c r="Q1108" s="25" t="n">
        <x:v>-0.0444579471900256</x:v>
      </x:c>
      <x:c r="R1108" s="26" t="n">
        <x:v>-0.148561860135715</x:v>
      </x:c>
      <x:c r="S1108" s="26" t="n">
        <x:v>0.0300269112539622</x:v>
      </x:c>
      <x:c r="T1108" s="20" t="n">
        <x:v>1.042833185762883</x:v>
      </x:c>
      <x:c r="U1108" s="18" t="n">
        <x:f aca="0"/>
        <x:v>1.6991</x:v>
      </x:c>
      <x:c r="V1108" s="18" t="n">
        <x:f aca="0"/>
        <x:v>2.0008</x:v>
      </x:c>
      <x:c r="W1108" s="76" t="n">
        <x:f>'2080回测'!$O$13*G1108/$G$4+'2080回测'!$O$14*H1108/$H$4+'2080回测'!$O$15*I1108/$I$4+'2080回测'!$O$16*J1108/$J$4+'2080回测'!$O$17*K1108/$K$4</x:f>
        <x:v>1.3800775400175354</x:v>
      </x:c>
    </x:row>
    <x:row r="1109" ht="13.800000190734863" hidden="0">
      <x:c r="A1109" s="15" t="n">
        <x:v>45498</x:v>
      </x:c>
      <x:c r="B1109" s="21" t="n">
        <x:v>37.753222836096</x:v>
      </x:c>
      <x:c r="C1109" s="21" t="n">
        <x:v>25.085130533485</x:v>
      </x:c>
      <x:c r="D1109" s="21" t="n">
        <x:v>19.307692307692</x:v>
      </x:c>
      <x:c r="E1109" s="21" t="n">
        <x:v>173.4375</x:v>
      </x:c>
      <x:c r="F1109" s="17" t="n">
        <x:v>1.63895886419318</x:v>
      </x:c>
      <x:c r="G1109" s="18" t="n">
        <x:f aca="0"/>
        <x:v>1.7550813311</x:v>
      </x:c>
      <x:c r="H1109" s="18" t="n">
        <x:f aca="0"/>
        <x:v>2.5471348148</x:v>
      </x:c>
      <x:c r="I1109" s="18" t="n">
        <x:f aca="0"/>
        <x:v>2749.51</x:v>
      </x:c>
      <x:c r="J1109" s="18" t="n">
        <x:f aca="0"/>
        <x:v>7.2724500058</x:v>
      </x:c>
      <x:c r="K1109" s="18" t="n">
        <x:f aca="0"/>
        <x:v>2.1697232401</x:v>
      </x:c>
      <x:c r="L1109" s="22" t="n">
        <x:v>0.069533248081841</x:v>
      </x:c>
      <x:c r="M1109" s="22" t="n">
        <x:v>0.08626531144123</x:v>
      </x:c>
      <x:c r="N1109" s="22" t="n">
        <x:v>0.16798466331177</x:v>
      </x:c>
      <x:c r="O1109" s="22" t="n">
        <x:v>0.28120548034864</x:v>
      </x:c>
      <x:c r="P1109" s="25" t="n">
        <x:v>-0.0545954331023378</x:v>
      </x:c>
      <x:c r="Q1109" s="25" t="n">
        <x:v>-0.0594444913056097</x:v>
      </x:c>
      <x:c r="R1109" s="26" t="n">
        <x:v>-0.160248063197134</x:v>
      </x:c>
      <x:c r="S1109" s="26" t="n">
        <x:v>0.0119647705246644</x:v>
      </x:c>
      <x:c r="T1109" s="20" t="n">
        <x:v>1.0414824330477859</x:v>
      </x:c>
      <x:c r="U1109" s="18" t="n">
        <x:f aca="0"/>
        <x:v>1.7003</x:v>
      </x:c>
      <x:c r="V1109" s="18" t="n">
        <x:f aca="0"/>
        <x:v>1.9532</x:v>
      </x:c>
      <x:c r="W1109" s="76" t="n">
        <x:f>'2080回测'!$O$13*G1109/$G$4+'2080回测'!$O$14*H1109/$H$4+'2080回测'!$O$15*I1109/$I$4+'2080回测'!$O$16*J1109/$J$4+'2080回测'!$O$17*K1109/$K$4</x:f>
        <x:v>1.371660918899661</x:v>
      </x:c>
    </x:row>
    <x:row r="1110" ht="13.800000190734863" hidden="0">
      <x:c r="A1110" s="15" t="n">
        <x:v>45499</x:v>
      </x:c>
      <x:c r="B1110" s="21" t="n">
        <x:v>38.612645794966</x:v>
      </x:c>
      <x:c r="C1110" s="21" t="n">
        <x:v>25.595913734393</x:v>
      </x:c>
      <x:c r="D1110" s="21" t="n">
        <x:v>20.692307692308</x:v>
      </x:c>
      <x:c r="E1110" s="21" t="n">
        <x:v>176.552734375</x:v>
      </x:c>
      <x:c r="F1110" s="17" t="n">
        <x:v>1.65363400399167</x:v>
      </x:c>
      <x:c r="G1110" s="18" t="n">
        <x:f aca="0"/>
        <x:v>1.7440250042</x:v>
      </x:c>
      <x:c r="H1110" s="18" t="n">
        <x:f aca="0"/>
        <x:v>2.5488888889</x:v>
      </x:c>
      <x:c r="I1110" s="18" t="n">
        <x:f aca="0"/>
        <x:v>2737.69</x:v>
      </x:c>
      <x:c r="J1110" s="18" t="n">
        <x:f aca="0"/>
        <x:v>7.3293125116</x:v>
      </x:c>
      <x:c r="K1110" s="18" t="n">
        <x:f aca="0"/>
        <x:v>2.1878968177</x:v>
      </x:c>
      <x:c r="L1110" s="22" t="n">
        <x:v>0.061860613810742</x:v>
      </x:c>
      <x:c r="M1110" s="22" t="n">
        <x:v>0.079923551385631</x:v>
      </x:c>
      <x:c r="N1110" s="22" t="n">
        <x:v>0.16570812365205</x:v>
      </x:c>
      <x:c r="O1110" s="22" t="n">
        <x:v>0.27421403600831</x:v>
      </x:c>
      <x:c r="P1110" s="25" t="n">
        <x:v>-0.0501165185602469</x:v>
      </x:c>
      <x:c r="Q1110" s="25" t="n">
        <x:v>-0.0590848142468418</x:v>
      </x:c>
      <x:c r="R1110" s="26" t="n">
        <x:v>-0.15673186050609</x:v>
      </x:c>
      <x:c r="S1110" s="26" t="n">
        <x:v>0.0160863328387328</x:v>
      </x:c>
      <x:c r="T1110" s="20" t="n">
        <x:v>1.056299224605897</x:v>
      </x:c>
      <x:c r="U1110" s="18" t="n">
        <x:f aca="0"/>
        <x:v>1.7012</x:v>
      </x:c>
      <x:c r="V1110" s="18" t="n">
        <x:f aca="0"/>
        <x:v>1.962</x:v>
      </x:c>
      <x:c r="W1110" s="76" t="n">
        <x:f>'2080回测'!$O$13*G1110/$G$4+'2080回测'!$O$14*H1110/$H$4+'2080回测'!$O$15*I1110/$I$4+'2080回测'!$O$16*J1110/$J$4+'2080回测'!$O$17*K1110/$K$4</x:f>
        <x:v>1.3705658034346442</x:v>
      </x:c>
    </x:row>
    <x:row r="1111" ht="13.800000190734863" hidden="0">
      <x:c r="A1111" s="15" t="n">
        <x:v>45502</x:v>
      </x:c>
      <x:c r="B1111" s="21" t="n">
        <x:v>38.182934315531</x:v>
      </x:c>
      <x:c r="C1111" s="21" t="n">
        <x:v>26.33371169126</x:v>
      </x:c>
      <x:c r="D1111" s="21" t="n">
        <x:v>21.615384615385</x:v>
      </x:c>
      <x:c r="E1111" s="21" t="n">
        <x:v>178.173828125</x:v>
      </x:c>
      <x:c r="F1111" s="17" t="n">
        <x:v>1.66076464686794</x:v>
      </x:c>
      <x:c r="G1111" s="18" t="n">
        <x:f aca="0"/>
        <x:v>1.7517644331</x:v>
      </x:c>
      <x:c r="H1111" s="18" t="n">
        <x:f aca="0"/>
        <x:v>2.5508622222</x:v>
      </x:c>
      <x:c r="I1111" s="18" t="n">
        <x:f aca="0"/>
        <x:v>2766.15</x:v>
      </x:c>
      <x:c r="J1111" s="18" t="n">
        <x:f aca="0"/>
        <x:v>7.3187334407</x:v>
      </x:c>
      <x:c r="K1111" s="18" t="n">
        <x:f aca="0"/>
        <x:v>2.1707328833</x:v>
      </x:c>
      <x:c r="L1111" s="22" t="n">
        <x:v>0.068014705882353</x:v>
      </x:c>
      <x:c r="M1111" s="22" t="n">
        <x:v>0.086091564590392</x:v>
      </x:c>
      <x:c r="N1111" s="22" t="n">
        <x:v>0.18224299065421</x:v>
      </x:c>
      <x:c r="O1111" s="22" t="n">
        <x:v>0.29537480751416</x:v>
      </x:c>
      <x:c r="P1111" s="25" t="n">
        <x:v>-0.0350296485237303</x:v>
      </x:c>
      <x:c r="Q1111" s="25" t="n">
        <x:v>-0.0432590236607717</x:v>
      </x:c>
      <x:c r="R1111" s="26" t="n">
        <x:v>-0.139978188860513</x:v>
      </x:c>
      <x:c r="S1111" s="26" t="n">
        <x:v>0.036936589251076</x:v>
      </x:c>
      <x:c r="T1111" s="20" t="n">
        <x:v>1.0538591205197763</x:v>
      </x:c>
      <x:c r="U1111" s="18" t="n">
        <x:f aca="0"/>
        <x:v>1.7029</x:v>
      </x:c>
      <x:c r="V1111" s="18" t="n">
        <x:f aca="0"/>
        <x:v>1.9737</x:v>
      </x:c>
      <x:c r="W1111" s="76" t="n">
        <x:f>'2080回测'!$O$13*G1111/$G$4+'2080回测'!$O$14*H1111/$H$4+'2080回测'!$O$15*I1111/$I$4+'2080回测'!$O$16*J1111/$J$4+'2080回测'!$O$17*K1111/$K$4</x:f>
        <x:v>1.3734399995970494</x:v>
      </x:c>
    </x:row>
    <x:row r="1112" ht="13.800000190734863" hidden="0">
      <x:c r="A1112" s="15" t="n">
        <x:v>45503</x:v>
      </x:c>
      <x:c r="B1112" s="21" t="n">
        <x:v>37.630448127686</x:v>
      </x:c>
      <x:c r="C1112" s="21" t="n">
        <x:v>25.141884222474</x:v>
      </x:c>
      <x:c r="D1112" s="21" t="n">
        <x:v>19.769230769231</x:v>
      </x:c>
      <x:c r="E1112" s="21" t="n">
        <x:v>175.751953125</x:v>
      </x:c>
      <x:c r="F1112" s="17" t="n">
        <x:v>1.64573379061098</x:v>
      </x:c>
      <x:c r="G1112" s="18" t="n">
        <x:f aca="0"/>
        <x:v>1.7390496571</x:v>
      </x:c>
      <x:c r="H1112" s="18" t="n">
        <x:f aca="0"/>
        <x:v>2.5363911111</x:v>
      </x:c>
      <x:c r="I1112" s="18" t="n">
        <x:f aca="0"/>
        <x:v>2736.32</x:v>
      </x:c>
      <x:c r="J1112" s="18" t="n">
        <x:f aca="0"/>
        <x:v>7.3107991376</x:v>
      </x:c>
      <x:c r="K1112" s="18" t="n">
        <x:f aca="0"/>
        <x:v>2.1656846673</x:v>
      </x:c>
      <x:c r="L1112" s="22" t="n">
        <x:v>0.068893861892583</x:v>
      </x:c>
      <x:c r="M1112" s="22" t="n">
        <x:v>0.084701589783685</x:v>
      </x:c>
      <x:c r="N1112" s="22" t="n">
        <x:v>0.17325664989216</x:v>
      </x:c>
      <x:c r="O1112" s="22" t="n">
        <x:v>0.28884945946319</x:v>
      </x:c>
      <x:c r="P1112" s="25" t="n">
        <x:v>-0.0371512396226155</x:v>
      </x:c>
      <x:c r="Q1112" s="25" t="n">
        <x:v>-0.0457767630721943</x:v>
      </x:c>
      <x:c r="R1112" s="26" t="n">
        <x:v>-0.139564517955686</x:v>
      </x:c>
      <x:c r="S1112" s="26" t="n">
        <x:v>0.0376639237770879</x:v>
      </x:c>
      <x:c r="T1112" s="20" t="n">
        <x:v>1.0520425452297708</x:v>
      </x:c>
      <x:c r="U1112" s="18" t="n">
        <x:f aca="0"/>
        <x:v>1.7041</x:v>
      </x:c>
      <x:c r="V1112" s="18" t="n">
        <x:f aca="0"/>
        <x:v>1.9732</x:v>
      </x:c>
      <x:c r="W1112" s="76" t="n">
        <x:f>'2080回测'!$O$13*G1112/$G$4+'2080回测'!$O$14*H1112/$H$4+'2080回测'!$O$15*I1112/$I$4+'2080回测'!$O$16*J1112/$J$4+'2080回测'!$O$17*K1112/$K$4</x:f>
        <x:v>1.3651601444664887</x:v>
      </x:c>
    </x:row>
    <x:row r="1113" ht="13.800000190734863" hidden="0">
      <x:c r="A1113" s="15" t="n">
        <x:v>45504</x:v>
      </x:c>
      <x:c r="B1113" s="21" t="n">
        <x:v>40.515653775322</x:v>
      </x:c>
      <x:c r="C1113" s="21" t="n">
        <x:v>27.241770715096</x:v>
      </x:c>
      <x:c r="D1113" s="21" t="n">
        <x:v>21.692307692308</x:v>
      </x:c>
      <x:c r="E1113" s="21" t="n">
        <x:v>182.646484375</x:v>
      </x:c>
      <x:c r="F1113" s="17" t="n">
        <x:v>1.68024054139432</x:v>
      </x:c>
      <x:c r="G1113" s="18" t="n">
        <x:f aca="0"/>
        <x:v>1.7547496413</x:v>
      </x:c>
      <x:c r="H1113" s="18" t="n">
        <x:f aca="0"/>
        <x:v>2.5739940741</x:v>
      </x:c>
      <x:c r="I1113" s="18" t="n">
        <x:f aca="0"/>
        <x:v>2775.8</x:v>
      </x:c>
      <x:c r="J1113" s="18" t="n">
        <x:f aca="0"/>
        <x:v>7.4450210988</x:v>
      </x:c>
      <x:c r="K1113" s="18" t="n">
        <x:f aca="0"/>
        <x:v>2.2202054002</x:v>
      </x:c>
      <x:c r="L1113" s="22" t="n">
        <x:v>0.060981457800511</x:v>
      </x:c>
      <x:c r="M1113" s="22" t="n">
        <x:v>0.075666753540092</x:v>
      </x:c>
      <x:c r="N1113" s="22" t="n">
        <x:v>0.1685837526959</x:v>
      </x:c>
      <x:c r="O1113" s="22" t="n">
        <x:v>0.28176479588043</x:v>
      </x:c>
      <x:c r="P1113" s="25" t="n">
        <x:v>-0.0331437897691657</x:v>
      </x:c>
      <x:c r="Q1113" s="25" t="n">
        <x:v>-0.0421799924844565</x:v>
      </x:c>
      <x:c r="R1113" s="26" t="n">
        <x:v>-0.136875657074296</x:v>
      </x:c>
      <x:c r="S1113" s="26" t="n">
        <x:v>0.0415430412491518</x:v>
      </x:c>
      <x:c r="T1113" s="20" t="n">
        <x:v>1.0857041902353806</x:v>
      </x:c>
      <x:c r="U1113" s="18" t="n">
        <x:f aca="0"/>
        <x:v>1.7048</x:v>
      </x:c>
      <x:c r="V1113" s="18" t="n">
        <x:f aca="0"/>
        <x:v>1.9893</x:v>
      </x:c>
      <x:c r="W1113" s="76" t="n">
        <x:f>'2080回测'!$O$13*G1113/$G$4+'2080回测'!$O$14*H1113/$H$4+'2080回测'!$O$15*I1113/$I$4+'2080回测'!$O$16*J1113/$J$4+'2080回测'!$O$17*K1113/$K$4</x:f>
        <x:v>1.3846588278770133</x:v>
      </x:c>
    </x:row>
    <x:row r="1114" ht="13.800000190734863" hidden="0">
      <x:c r="A1114" s="15" t="n">
        <x:v>45505</x:v>
      </x:c>
      <x:c r="B1114" s="21" t="n">
        <x:v>40.577041129527</x:v>
      </x:c>
      <x:c r="C1114" s="21" t="n">
        <x:v>27.979568671964</x:v>
      </x:c>
      <x:c r="D1114" s="21" t="n">
        <x:v>22.461538461538</x:v>
      </x:c>
      <x:c r="E1114" s="21" t="n">
        <x:v>182.51953125</x:v>
      </x:c>
      <x:c r="F1114" s="17" t="n">
        <x:v>1.68384419878257</x:v>
      </x:c>
      <x:c r="G1114" s="18" t="n">
        <x:f aca="0"/>
        <x:v>1.7555235842</x:v>
      </x:c>
      <x:c r="H1114" s="18" t="n">
        <x:f aca="0"/>
        <x:v>2.5697185185</x:v>
      </x:c>
      <x:c r="I1114" s="18" t="n">
        <x:f aca="0"/>
        <x:v>2782.71</x:v>
      </x:c>
      <x:c r="J1114" s="18" t="n">
        <x:f aca="0"/>
        <x:v>7.4489882504</x:v>
      </x:c>
      <x:c r="K1114" s="18" t="n">
        <x:f aca="0"/>
        <x:v>2.1899161041</x:v>
      </x:c>
      <x:c r="L1114" s="22" t="n">
        <x:v>0.08343989769821</x:v>
      </x:c>
      <x:c r="M1114" s="22" t="n">
        <x:v>0.096516375640691</x:v>
      </x:c>
      <x:c r="N1114" s="22" t="n">
        <x:v>0.21159837047688</x:v>
      </x:c>
      <x:c r="O1114" s="22" t="n">
        <x:v>0.32623038193119</x:v>
      </x:c>
      <x:c r="P1114" s="25" t="n">
        <x:v>0.00245179422324116</x:v>
      </x:c>
      <x:c r="Q1114" s="25" t="n">
        <x:v>-0.00549293248949523</x:v>
      </x:c>
      <x:c r="R1114" s="26" t="n">
        <x:v>-0.10750502283143</x:v>
      </x:c>
      <x:c r="S1114" s="26" t="n">
        <x:v>0.0783946572337588</x:v>
      </x:c>
      <x:c r="T1114" s="20" t="n">
        <x:v>1.0829158922677056</x:v>
      </x:c>
      <x:c r="U1114" s="18" t="n">
        <x:f aca="0"/>
        <x:v>1.7067</x:v>
      </x:c>
      <x:c r="V1114" s="18" t="n">
        <x:f aca="0"/>
        <x:v>2.008</x:v>
      </x:c>
      <x:c r="W1114" s="76" t="n">
        <x:f>'2080回测'!$O$13*G1114/$G$4+'2080回测'!$O$14*H1114/$H$4+'2080回测'!$O$15*I1114/$I$4+'2080回测'!$O$16*J1114/$J$4+'2080回测'!$O$17*K1114/$K$4</x:f>
        <x:v>1.382578817294905</x:v>
      </x:c>
    </x:row>
    <x:row r="1115" ht="13.800000190734863" hidden="0">
      <x:c r="A1115" s="15" t="n">
        <x:v>45506</x:v>
      </x:c>
      <x:c r="B1115" s="21" t="n">
        <x:v>37.998772252916</x:v>
      </x:c>
      <x:c r="C1115" s="21" t="n">
        <x:v>23.439273552781</x:v>
      </x:c>
      <x:c r="D1115" s="21" t="n">
        <x:v>16.461538461538</x:v>
      </x:c>
      <x:c r="E1115" s="21" t="n">
        <x:v>171.0546875</x:v>
      </x:c>
      <x:c r="F1115" s="17" t="n">
        <x:v>1.62238567941809</x:v>
      </x:c>
      <x:c r="G1115" s="18" t="n">
        <x:f aca="0"/>
        <x:v>1.7538651352</x:v>
      </x:c>
      <x:c r="H1115" s="18" t="n">
        <x:f aca="0"/>
        <x:v>2.5634696296</x:v>
      </x:c>
      <x:c r="I1115" s="18" t="n">
        <x:f aca="0"/>
        <x:v>2768.78</x:v>
      </x:c>
      <x:c r="J1115" s="18" t="n">
        <x:f aca="0"/>
        <x:v>7.4053495832</x:v>
      </x:c>
      <x:c r="K1115" s="18" t="n">
        <x:f aca="0"/>
        <x:v>2.1818389585</x:v>
      </x:c>
      <x:c r="L1115" s="22" t="n">
        <x:v>0.080163043478261</x:v>
      </x:c>
      <x:c r="M1115" s="22" t="n">
        <x:v>0.09147771696638</x:v>
      </x:c>
      <x:c r="N1115" s="22" t="n">
        <x:v>0.20357057272945</x:v>
      </x:c>
      <x:c r="O1115" s="22" t="n">
        <x:v>0.32017113016958</x:v>
      </x:c>
      <x:c r="P1115" s="25" t="n">
        <x:v>0.00103740015731746</x:v>
      </x:c>
      <x:c r="Q1115" s="25" t="n">
        <x:v>-0.00633217895996929</x:v>
      </x:c>
      <x:c r="R1115" s="26" t="n">
        <x:v>-0.106367427843154</x:v>
      </x:c>
      <x:c r="S1115" s="26" t="n">
        <x:v>0.0796068814437789</x:v>
      </x:c>
      <x:c r="T1115" s="20" t="n">
        <x:v>1.0693124399205232</x:v>
      </x:c>
      <x:c r="U1115" s="18" t="n">
        <x:f aca="0"/>
        <x:v>1.7078</x:v>
      </x:c>
      <x:c r="V1115" s="18" t="n">
        <x:f aca="0"/>
        <x:v>2.0166</x:v>
      </x:c>
      <x:c r="W1115" s="76" t="n">
        <x:f>'2080回测'!$O$13*G1115/$G$4+'2080回测'!$O$14*H1115/$H$4+'2080回测'!$O$15*I1115/$I$4+'2080回测'!$O$16*J1115/$J$4+'2080回测'!$O$17*K1115/$K$4</x:f>
        <x:v>1.3787554289315487</x:v>
      </x:c>
    </x:row>
    <x:row r="1116" ht="13.800000190734863" hidden="0">
      <x:c r="A1116" s="15" t="n">
        <x:v>45509</x:v>
      </x:c>
      <x:c r="B1116" s="21" t="n">
        <x:v>34.069981583794</x:v>
      </x:c>
      <x:c r="C1116" s="21" t="n">
        <x:v>17.650397275823</x:v>
      </x:c>
      <x:c r="D1116" s="21" t="n">
        <x:v>9.6923076923077</x:v>
      </x:c>
      <x:c r="E1116" s="21" t="n">
        <x:v>155.17578125</x:v>
      </x:c>
      <x:c r="F1116" s="17" t="n">
        <x:v>1.54147116950481</x:v>
      </x:c>
      <x:c r="G1116" s="18" t="n">
        <x:f aca="0"/>
        <x:v>1.7349588162</x:v>
      </x:c>
      <x:c r="H1116" s="18" t="n">
        <x:f aca="0"/>
        <x:v>2.5351851852</x:v>
      </x:c>
      <x:c r="I1116" s="18" t="n">
        <x:f aca="0"/>
        <x:v>2696.29</x:v>
      </x:c>
      <x:c r="J1116" s="18" t="n">
        <x:f aca="0"/>
        <x:v>7.3200558246</x:v>
      </x:c>
      <x:c r="K1116" s="18" t="n">
        <x:f aca="0"/>
        <x:v>2.1636653809</x:v>
      </x:c>
      <x:c r="L1116" s="22" t="n">
        <x:v>0.06809462915601</x:v>
      </x:c>
      <x:c r="M1116" s="22" t="n">
        <x:v>0.080792285639823</x:v>
      </x:c>
      <x:c r="N1116" s="22" t="n">
        <x:v>0.18823388449557</x:v>
      </x:c>
      <x:c r="O1116" s="22" t="n">
        <x:v>0.30190015556513</x:v>
      </x:c>
      <x:c r="P1116" s="25" t="n">
        <x:v>-0.011927878780314</x:v>
      </x:c>
      <x:c r="Q1116" s="25" t="n">
        <x:v>-0.0184413066053631</x:v>
      </x:c>
      <x:c r="R1116" s="26" t="n">
        <x:v>-0.118363884083196</x:v>
      </x:c>
      <x:c r="S1116" s="26" t="n">
        <x:v>0.0642116339765253</x:v>
      </x:c>
      <x:c r="T1116" s="20" t="n">
        <x:v>1.0468483682322898</x:v>
      </x:c>
      <x:c r="U1116" s="18" t="n">
        <x:f aca="0"/>
        <x:v>1.7091</x:v>
      </x:c>
      <x:c r="V1116" s="18" t="n">
        <x:f aca="0"/>
        <x:v>1.9782</x:v>
      </x:c>
      <x:c r="W1116" s="76" t="n">
        <x:f>'2080回测'!$O$13*G1116/$G$4+'2080回测'!$O$14*H1116/$H$4+'2080回测'!$O$15*I1116/$I$4+'2080回测'!$O$16*J1116/$J$4+'2080回测'!$O$17*K1116/$K$4</x:f>
        <x:v>1.361278258912274</x:v>
      </x:c>
    </x:row>
    <x:row r="1117" ht="13.800000190734863" hidden="0">
      <x:c r="A1117" s="15" t="n">
        <x:v>45510</x:v>
      </x:c>
      <x:c r="B1117" s="21" t="n">
        <x:v>36.034376918355</x:v>
      </x:c>
      <x:c r="C1117" s="21" t="n">
        <x:v>19.409761634506</x:v>
      </x:c>
      <x:c r="D1117" s="21" t="n">
        <x:v>12.076923076923</x:v>
      </x:c>
      <x:c r="E1117" s="21" t="n">
        <x:v>160.3125</x:v>
      </x:c>
      <x:c r="F1117" s="17" t="n">
        <x:v>1.56958390407446</x:v>
      </x:c>
      <x:c r="G1117" s="18" t="n">
        <x:f aca="0"/>
        <x:v>1.7281038935</x:v>
      </x:c>
      <x:c r="H1117" s="18" t="n">
        <x:f aca="0"/>
        <x:v>2.5276207407</x:v>
      </x:c>
      <x:c r="I1117" s="18" t="n">
        <x:f aca="0"/>
        <x:v>2686.59</x:v>
      </x:c>
      <x:c r="J1117" s="18" t="n">
        <x:f aca="0"/>
        <x:v>7.3742735626</x:v>
      </x:c>
      <x:c r="K1117" s="18" t="n">
        <x:f aca="0"/>
        <x:v>2.1788100289</x:v>
      </x:c>
      <x:c r="L1117" s="22" t="n">
        <x:v>0.051870204603581</x:v>
      </x:c>
      <x:c r="M1117" s="22" t="n">
        <x:v>0.067326904699852</x:v>
      </x:c>
      <x:c r="N1117" s="22" t="n">
        <x:v>0.16379103762281</x:v>
      </x:c>
      <x:c r="O1117" s="22" t="n">
        <x:v>0.27663773669752</x:v>
      </x:c>
      <x:c r="P1117" s="25" t="n">
        <x:v>-0.0356189793845316</x:v>
      </x:c>
      <x:c r="Q1117" s="25" t="n">
        <x:v>-0.0443380548370991</x:v>
      </x:c>
      <x:c r="R1117" s="26" t="n">
        <x:v>-0.142667049741903</x:v>
      </x:c>
      <x:c r="S1117" s="26" t="n">
        <x:v>0.0377851461980898</x:v>
      </x:c>
      <x:c r="T1117" s="20" t="n">
        <x:v>1.0583975339810072</x:v>
      </x:c>
      <x:c r="U1117" s="18" t="n">
        <x:f aca="0"/>
        <x:v>1.7081</x:v>
      </x:c>
      <x:c r="V1117" s="18" t="n">
        <x:f aca="0"/>
        <x:v>1.956</x:v>
      </x:c>
      <x:c r="W1117" s="76" t="n">
        <x:f>'2080回测'!$O$13*G1117/$G$4+'2080回测'!$O$14*H1117/$H$4+'2080回测'!$O$15*I1117/$I$4+'2080回测'!$O$16*J1117/$J$4+'2080回测'!$O$17*K1117/$K$4</x:f>
        <x:v>1.3597233387061458</x:v>
      </x:c>
    </x:row>
    <x:row r="1118" ht="13.800000190734863" hidden="0">
      <x:c r="A1118" s="15" t="n">
        <x:v>45511</x:v>
      </x:c>
      <x:c r="B1118" s="21" t="n">
        <x:v>35.543278084715</x:v>
      </x:c>
      <x:c r="C1118" s="21" t="n">
        <x:v>19.069239500568</x:v>
      </x:c>
      <x:c r="D1118" s="21" t="n">
        <x:v>12</x:v>
      </x:c>
      <x:c r="E1118" s="21" t="n">
        <x:v>158.037109375</x:v>
      </x:c>
      <x:c r="F1118" s="17" t="n">
        <x:v>1.56162406740071</x:v>
      </x:c>
      <x:c r="G1118" s="18" t="n">
        <x:f aca="0"/>
        <x:v>1.7354010693</x:v>
      </x:c>
      <x:c r="H1118" s="18" t="n">
        <x:f aca="0"/>
        <x:v>2.5338696296</x:v>
      </x:c>
      <x:c r="I1118" s="18" t="n">
        <x:f aca="0"/>
        <x:v>2730.86</x:v>
      </x:c>
      <x:c r="J1118" s="18" t="n">
        <x:f aca="0"/>
        <x:v>7.3650168756</x:v>
      </x:c>
      <x:c r="K1118" s="18" t="n">
        <x:f aca="0"/>
        <x:v>2.1788100289</x:v>
      </x:c>
      <x:c r="L1118" s="22" t="n">
        <x:v>0.052030051150895</x:v>
      </x:c>
      <x:c r="M1118" s="22" t="n">
        <x:v>0.066805664147337</x:v>
      </x:c>
      <x:c r="N1118" s="22" t="n">
        <x:v>0.17565300742871</x:v>
      </x:c>
      <x:c r="O1118" s="22" t="n">
        <x:v>0.28950199431459</x:v>
      </x:c>
      <x:c r="P1118" s="25" t="n">
        <x:v>-0.0217107710696178</x:v>
      </x:c>
      <x:c r="Q1118" s="25" t="n">
        <x:v>-0.0277929101334933</x:v>
      </x:c>
      <x:c r="R1118" s="26" t="n">
        <x:v>-0.127154390810817</x:v>
      </x:c>
      <x:c r="S1118" s="26" t="n">
        <x:v>0.0598476268204533</x:v>
      </x:c>
      <x:c r="T1118" s="20" t="n">
        <x:v>1.0598292030915115</x:v>
      </x:c>
      <x:c r="U1118" s="18" t="n">
        <x:f aca="0"/>
        <x:v>1.7094</x:v>
      </x:c>
      <x:c r="V1118" s="18" t="n">
        <x:f aca="0"/>
        <x:v>1.958</x:v>
      </x:c>
      <x:c r="W1118" s="76" t="n">
        <x:f>'2080回测'!$O$13*G1118/$G$4+'2080回测'!$O$14*H1118/$H$4+'2080回测'!$O$15*I1118/$I$4+'2080回测'!$O$16*J1118/$J$4+'2080回测'!$O$17*K1118/$K$4</x:f>
        <x:v>1.3654285384990263</x:v>
      </x:c>
    </x:row>
    <x:row r="1119" ht="13.800000190734863" hidden="0">
      <x:c r="A1119" s="15" t="n">
        <x:v>45512</x:v>
      </x:c>
      <x:c r="B1119" s="21" t="n">
        <x:v>36.279926335175</x:v>
      </x:c>
      <x:c r="C1119" s="21" t="n">
        <x:v>18.671963677639</x:v>
      </x:c>
      <x:c r="D1119" s="21" t="n">
        <x:v>10.923076923077</x:v>
      </x:c>
      <x:c r="E1119" s="21" t="n">
        <x:v>158.0078125</x:v>
      </x:c>
      <x:c r="F1119" s="17" t="n">
        <x:v>1.55970694858973</x:v>
      </x:c>
      <x:c r="G1119" s="18" t="n">
        <x:f aca="0"/>
        <x:v>1.7370595183</x:v>
      </x:c>
      <x:c r="H1119" s="18" t="n">
        <x:f aca="0"/>
        <x:v>2.5450518519</x:v>
      </x:c>
      <x:c r="I1119" s="18" t="n">
        <x:f aca="0"/>
        <x:v>2721.91</x:v>
      </x:c>
      <x:c r="J1119" s="18" t="n">
        <x:f aca="0"/>
        <x:v>7.3610497241</x:v>
      </x:c>
      <x:c r="K1119" s="18" t="n">
        <x:f aca="0"/>
        <x:v>2.1878968177</x:v>
      </x:c>
      <x:c r="L1119" s="22" t="n">
        <x:v>0.053708439897698</x:v>
      </x:c>
      <x:c r="M1119" s="22" t="n">
        <x:v>0.070280601164104</x:v>
      </x:c>
      <x:c r="N1119" s="22" t="n">
        <x:v>0.1764917325665</x:v>
      </x:c>
      <x:c r="O1119" s="22" t="n">
        <x:v>0.29379008016122</x:v>
      </x:c>
      <x:c r="P1119" s="25" t="n">
        <x:v>-0.0218286372417782</x:v>
      </x:c>
      <x:c r="Q1119" s="25" t="n">
        <x:v>-0.0297111877802828</x:v>
      </x:c>
      <x:c r="R1119" s="26" t="n">
        <x:v>-0.124672365381835</x:v>
      </x:c>
      <x:c r="S1119" s="26" t="n">
        <x:v>0.0605749613464652</x:v>
      </x:c>
      <x:c r="T1119" s="20" t="n">
        <x:v>1.0592705990229465</x:v>
      </x:c>
      <x:c r="U1119" s="18" t="n">
        <x:f aca="0"/>
        <x:v>1.7073</x:v>
      </x:c>
      <x:c r="V1119" s="18" t="n">
        <x:f aca="0"/>
        <x:v>1.9599</x:v>
      </x:c>
      <x:c r="W1119" s="76" t="n">
        <x:f>'2080回测'!$O$13*G1119/$G$4+'2080回测'!$O$14*H1119/$H$4+'2080回测'!$O$15*I1119/$I$4+'2080回测'!$O$16*J1119/$J$4+'2080回测'!$O$17*K1119/$K$4</x:f>
        <x:v>1.3676509775360404</x:v>
      </x:c>
    </x:row>
    <x:row r="1120" ht="13.800000190734863" hidden="0">
      <x:c r="A1120" s="15" t="n">
        <x:v>45513</x:v>
      </x:c>
      <x:c r="B1120" s="21" t="n">
        <x:v>36.34131368938</x:v>
      </x:c>
      <x:c r="C1120" s="21" t="n">
        <x:v>19.750283768445</x:v>
      </x:c>
      <x:c r="D1120" s="21" t="n">
        <x:v>13.307692307692</x:v>
      </x:c>
      <x:c r="E1120" s="21" t="n">
        <x:v>161.85546875</x:v>
      </x:c>
      <x:c r="F1120" s="17" t="n">
        <x:v>1.57813689628879</x:v>
      </x:c>
      <x:c r="G1120" s="18" t="n">
        <x:f aca="0"/>
        <x:v>1.7377228979</x:v>
      </x:c>
      <x:c r="H1120" s="18" t="n">
        <x:f aca="0"/>
        <x:v>2.5349659259</x:v>
      </x:c>
      <x:c r="I1120" s="18" t="n">
        <x:f aca="0"/>
        <x:v>2742.04</x:v>
      </x:c>
      <x:c r="J1120" s="18" t="n">
        <x:f aca="0"/>
        <x:v>7.316088673</x:v>
      </x:c>
      <x:c r="K1120" s="18" t="n">
        <x:f aca="0"/>
        <x:v>2.1788100289</x:v>
      </x:c>
      <x:c r="L1120" s="22" t="n">
        <x:v>0.05306905370844</x:v>
      </x:c>
      <x:c r="M1120" s="22" t="n">
        <x:v>0.070019980887846</x:v>
      </x:c>
      <x:c r="N1120" s="22" t="n">
        <x:v>0.17709082195064</x:v>
      </x:c>
      <x:c r="O1120" s="22" t="n">
        <x:v>0.29472227273993</x:v>
      </x:c>
      <x:c r="P1120" s="25" t="n">
        <x:v>-0.0206499755201753</x:v>
      </x:c>
      <x:c r="Q1120" s="25" t="n">
        <x:v>-0.0291117260156618</x:v>
      </x:c>
      <x:c r="R1120" s="26" t="n">
        <x:v>-0.127671479441848</x:v>
      </x:c>
      <x:c r="S1120" s="26" t="n">
        <x:v>0.0566958438744012</x:v>
      </x:c>
      <x:c r="T1120" s="20" t="n">
        <x:v>1.0544027766873074</x:v>
      </x:c>
      <x:c r="U1120" s="18" t="n">
        <x:f aca="0"/>
        <x:v>1.7052</x:v>
      </x:c>
      <x:c r="V1120" s="18" t="n">
        <x:f aca="0"/>
        <x:v>1.9796</x:v>
      </x:c>
      <x:c r="W1120" s="76" t="n">
        <x:f>'2080回测'!$O$13*G1120/$G$4+'2080回测'!$O$14*H1120/$H$4+'2080回测'!$O$15*I1120/$I$4+'2080回测'!$O$16*J1120/$J$4+'2080回测'!$O$17*K1120/$K$4</x:f>
        <x:v>1.3659747734128267</x:v>
      </x:c>
    </x:row>
    <x:row r="1121" ht="13.800000190734863" hidden="0">
      <x:c r="A1121" s="15" t="n">
        <x:v>45516</x:v>
      </x:c>
      <x:c r="B1121" s="21" t="n">
        <x:v>36.34131368938</x:v>
      </x:c>
      <x:c r="C1121" s="21" t="n">
        <x:v>19.863791146425</x:v>
      </x:c>
      <x:c r="D1121" s="21" t="n">
        <x:v>12.846153846154</x:v>
      </x:c>
      <x:c r="E1121" s="21" t="n">
        <x:v>161.552734375</x:v>
      </x:c>
      <x:c r="F1121" s="17" t="n">
        <x:v>1.5765099826424</x:v>
      </x:c>
      <x:c r="G1121" s="18" t="n">
        <x:f aca="0"/>
        <x:v>1.7429193715</x:v>
      </x:c>
      <x:c r="H1121" s="18" t="n">
        <x:f aca="0"/>
        <x:v>2.5480118519</x:v>
      </x:c>
      <x:c r="I1121" s="18" t="n">
        <x:f aca="0"/>
        <x:v>2752.63</x:v>
      </x:c>
      <x:c r="J1121" s="18" t="n">
        <x:f aca="0"/>
        <x:v>7.2995588748</x:v>
      </x:c>
      <x:c r="K1121" s="18" t="n">
        <x:f aca="0"/>
        <x:v>2.1878968177</x:v>
      </x:c>
      <x:c r="L1121" s="22" t="n">
        <x:v>0.051790281329923</x:v>
      </x:c>
      <x:c r="M1121" s="22" t="n">
        <x:v>0.068282512379463</x:v>
      </x:c>
      <x:c r="N1121" s="22" t="n">
        <x:v>0.1685837526959</x:v>
      </x:c>
      <x:c r="O1121" s="22" t="n">
        <x:v>0.2897816520419</x:v>
      </x:c>
      <x:c r="P1121" s="25" t="n">
        <x:v>-0.0274862135054719</x:v>
      </x:c>
      <x:c r="Q1121" s="25" t="n">
        <x:v>-0.0348665589560424</x:v>
      </x:c>
      <x:c r="R1121" s="26" t="n">
        <x:v>-0.131497935311515</x:v>
      </x:c>
      <x:c r="S1121" s="26" t="n">
        <x:v>0.0506347228243018</x:v>
      </x:c>
      <x:c r="T1121" s="20" t="n">
        <x:v>1.0529285191993212</x:v>
      </x:c>
      <x:c r="U1121" s="18" t="n">
        <x:f aca="0"/>
        <x:v>1.7001</x:v>
      </x:c>
      <x:c r="V1121" s="18" t="n">
        <x:f aca="0"/>
        <x:v>1.9903</x:v>
      </x:c>
      <x:c r="W1121" s="76" t="n">
        <x:f>'2080回测'!$O$13*G1121/$G$4+'2080回测'!$O$14*H1121/$H$4+'2080回测'!$O$15*I1121/$I$4+'2080回测'!$O$16*J1121/$J$4+'2080回测'!$O$17*K1121/$K$4</x:f>
        <x:v>1.370487188577115</x:v>
      </x:c>
    </x:row>
    <x:row r="1122" ht="13.800000190734863" hidden="0">
      <x:c r="A1122" s="15" t="n">
        <x:v>45517</x:v>
      </x:c>
      <x:c r="B1122" s="21" t="n">
        <x:v>36.771025168815</x:v>
      </x:c>
      <x:c r="C1122" s="21" t="n">
        <x:v>20.99886492622</x:v>
      </x:c>
      <x:c r="D1122" s="21" t="n">
        <x:v>14.307692307692</x:v>
      </x:c>
      <x:c r="E1122" s="21" t="n">
        <x:v>164.4921875</x:v>
      </x:c>
      <x:c r="F1122" s="17" t="n">
        <x:v>1.59142442475682</x:v>
      </x:c>
      <x:c r="G1122" s="18" t="n">
        <x:f aca="0"/>
        <x:v>1.7489279036</x:v>
      </x:c>
      <x:c r="H1122" s="18" t="n">
        <x:f aca="0"/>
        <x:v>2.5516296296</x:v>
      </x:c>
      <x:c r="I1122" s="18" t="n">
        <x:f aca="0"/>
        <x:v>2770.26</x:v>
      </x:c>
      <x:c r="J1122" s="18" t="n">
        <x:f aca="0"/>
        <x:v>7.3306348954</x:v>
      </x:c>
      <x:c r="K1122" s="18" t="n">
        <x:f aca="0"/>
        <x:v>2.1909257473</x:v>
      </x:c>
      <x:c r="L1122" s="22" t="n">
        <x:v>0.051150895140665</x:v>
      </x:c>
      <x:c r="M1122" s="22" t="n">
        <x:v>0.06863000608114</x:v>
      </x:c>
      <x:c r="N1122" s="22" t="n">
        <x:v>0.16906302420321</x:v>
      </x:c>
      <x:c r="O1122" s="22" t="n">
        <x:v>0.29351042235674</x:v>
      </x:c>
      <x:c r="P1122" s="25" t="n">
        <x:v>-0.0301971354651586</x:v>
      </x:c>
      <x:c r="Q1122" s="25" t="n">
        <x:v>-0.0378638677791592</x:v>
      </x:c>
      <x:c r="R1122" s="26" t="n">
        <x:v>-0.136772239348091</x:v>
      </x:c>
      <x:c r="S1122" s="26" t="n">
        <x:v>0.0459070484052235</x:v>
      </x:c>
      <x:c r="T1122" s="20" t="n">
        <x:v>1.0585379528303673</x:v>
      </x:c>
      <x:c r="U1122" s="18" t="n">
        <x:f aca="0"/>
        <x:v>1.7019</x:v>
      </x:c>
      <x:c r="V1122" s="18" t="n">
        <x:f aca="0"/>
        <x:v>2.004</x:v>
      </x:c>
      <x:c r="W1122" s="76" t="n">
        <x:f>'2080回测'!$O$13*G1122/$G$4+'2080回测'!$O$14*H1122/$H$4+'2080回测'!$O$15*I1122/$I$4+'2080回测'!$O$16*J1122/$J$4+'2080回测'!$O$17*K1122/$K$4</x:f>
        <x:v>1.3747180526841283</x:v>
      </x:c>
    </x:row>
    <x:row r="1123" ht="13.800000190734863" hidden="0">
      <x:c r="A1123" s="15" t="n">
        <x:v>45518</x:v>
      </x:c>
      <x:c r="B1123" s="21" t="n">
        <x:v>35.543278084715</x:v>
      </x:c>
      <x:c r="C1123" s="21" t="n">
        <x:v>20.317820658343</x:v>
      </x:c>
      <x:c r="D1123" s="21" t="n">
        <x:v>12.384615384615</x:v>
      </x:c>
      <x:c r="E1123" s="21" t="n">
        <x:v>161.796875</x:v>
      </x:c>
      <x:c r="F1123" s="17" t="n">
        <x:v>1.57510647281918</x:v>
      </x:c>
      <x:c r="G1123" s="18" t="n">
        <x:f aca="0"/>
        <x:v>1.7464799831</x:v>
      </x:c>
      <x:c r="H1123" s="18" t="n">
        <x:f aca="0"/>
        <x:v>2.5418725926</x:v>
      </x:c>
      <x:c r="I1123" s="18" t="n">
        <x:f aca="0"/>
        <x:v>2763.83</x:v>
      </x:c>
      <x:c r="J1123" s="18" t="n">
        <x:f aca="0"/>
        <x:v>7.2790619251</x:v>
      </x:c>
      <x:c r="K1123" s="18" t="n">
        <x:f aca="0"/>
        <x:v>2.1717425265</x:v>
      </x:c>
      <x:c r="L1123" s="22" t="n">
        <x:v>0.056505754475703</x:v>
      </x:c>
      <x:c r="M1123" s="22" t="n">
        <x:v>0.072452436799583</x:v>
      </x:c>
      <x:c r="N1123" s="22" t="n">
        <x:v>0.17421519290678</x:v>
      </x:c>
      <x:c r="O1123" s="22" t="n">
        <x:v>0.30022220896975</x:v>
      </x:c>
      <x:c r="P1123" s="25" t="n">
        <x:v>-0.0247752915457853</x:v>
      </x:c>
      <x:c r="Q1123" s="25" t="n">
        <x:v>-0.0333079583680206</x:v>
      </x:c>
      <x:c r="R1123" s="26" t="n">
        <x:v>-0.129946669418411</x:v>
      </x:c>
      <x:c r="S1123" s="26" t="n">
        <x:v>0.0529379488233392</x:v>
      </x:c>
      <x:c r="T1123" s="20" t="n">
        <x:v>1.0505876341162887</x:v>
      </x:c>
      <x:c r="U1123" s="18" t="n">
        <x:f aca="0"/>
        <x:v>1.7047</x:v>
      </x:c>
      <x:c r="V1123" s="18" t="n">
        <x:f aca="0"/>
        <x:v>1.9991</x:v>
      </x:c>
      <x:c r="W1123" s="76" t="n">
        <x:f>'2080回测'!$O$13*G1123/$G$4+'2080回测'!$O$14*H1123/$H$4+'2080回测'!$O$15*I1123/$I$4+'2080回测'!$O$16*J1123/$J$4+'2080回测'!$O$17*K1123/$K$4</x:f>
        <x:v>1.3696580342790976</x:v>
      </x:c>
    </x:row>
    <x:row r="1124" ht="13.800000190734863" hidden="0">
      <x:c r="A1124" s="15" t="n">
        <x:v>45519</x:v>
      </x:c>
      <x:c r="B1124" s="21" t="n">
        <x:v>35.85021485574</x:v>
      </x:c>
      <x:c r="C1124" s="21" t="n">
        <x:v>20.034052213394</x:v>
      </x:c>
      <x:c r="D1124" s="21" t="n">
        <x:v>11.846153846154</x:v>
      </x:c>
      <x:c r="E1124" s="21" t="n">
        <x:v>161.2109375</x:v>
      </x:c>
      <x:c r="F1124" s="17" t="n">
        <x:v>1.57235339603822</x:v>
      </x:c>
      <x:c r="G1124" s="18" t="n">
        <x:f aca="0"/>
        <x:v>1.7628365426</x:v>
      </x:c>
      <x:c r="H1124" s="18" t="n">
        <x:f aca="0"/>
        <x:v>2.5632503704</x:v>
      </x:c>
      <x:c r="I1124" s="18" t="n">
        <x:f aca="0"/>
        <x:v>2790.08</x:v>
      </x:c>
      <x:c r="J1124" s="18" t="n">
        <x:f aca="0"/>
        <x:v>7.3101379457</x:v>
      </x:c>
      <x:c r="K1124" s="18" t="n">
        <x:f aca="0"/>
        <x:v>2.1808293153</x:v>
      </x:c>
      <x:c r="L1124" s="22" t="n">
        <x:v>0.049712276214834</x:v>
      </x:c>
      <x:c r="M1124" s="22" t="n">
        <x:v>0.066805664147337</x:v>
      </x:c>
      <x:c r="N1124" s="22" t="n">
        <x:v>0.15959741193386</x:v>
      </x:c>
      <x:c r="O1124" s="22" t="n">
        <x:v>0.28670541657846</x:v>
      </x:c>
      <x:c r="P1124" s="25" t="n">
        <x:v>-0.0325544589083643</x:v>
      </x:c>
      <x:c r="Q1124" s="25" t="n">
        <x:v>-0.0411009613081291</x:v>
      </x:c>
      <x:c r="R1124" s="26" t="n">
        <x:v>-0.131704770763933</x:v>
      </x:c>
      <x:c r="S1124" s="26" t="n">
        <x:v>0.0472404950362453</x:v>
      </x:c>
      <x:c r="T1124" s="20" t="n">
        <x:v>1.058504952075019</x:v>
      </x:c>
      <x:c r="U1124" s="18" t="n">
        <x:f aca="0"/>
        <x:v>1.7033</x:v>
      </x:c>
      <x:c r="V1124" s="18" t="n">
        <x:f aca="0"/>
        <x:v>1.9947</x:v>
      </x:c>
      <x:c r="W1124" s="76" t="n">
        <x:f>'2080回测'!$O$13*G1124/$G$4+'2080回测'!$O$14*H1124/$H$4+'2080回测'!$O$15*I1124/$I$4+'2080回测'!$O$16*J1124/$J$4+'2080回测'!$O$17*K1124/$K$4</x:f>
        <x:v>1.3805697556779866</x:v>
      </x:c>
    </x:row>
    <x:row r="1125" ht="13.800000190734863" hidden="0">
      <x:c r="A1125" s="15" t="n">
        <x:v>45520</x:v>
      </x:c>
      <x:c r="B1125" s="21" t="n">
        <x:v>36.034376918355</x:v>
      </x:c>
      <x:c r="C1125" s="21" t="n">
        <x:v>21.16912599319</x:v>
      </x:c>
      <x:c r="D1125" s="21" t="n">
        <x:v>13.230769230769</x:v>
      </x:c>
      <x:c r="E1125" s="21" t="n">
        <x:v>164.755859375</x:v>
      </x:c>
      <x:c r="F1125" s="17" t="n">
        <x:v>1.58797532879329</x:v>
      </x:c>
      <x:c r="G1125" s="18" t="n">
        <x:f aca="0"/>
        <x:v>1.7687338055</x:v>
      </x:c>
      <x:c r="H1125" s="18" t="n">
        <x:f aca="0"/>
        <x:v>2.5632503704</x:v>
      </x:c>
      <x:c r="I1125" s="18" t="n">
        <x:f aca="0"/>
        <x:v>2808.78</x:v>
      </x:c>
      <x:c r="J1125" s="18" t="n">
        <x:f aca="0"/>
        <x:v>7.2903021879</x:v>
      </x:c>
      <x:c r="K1125" s="18" t="n">
        <x:f aca="0"/>
        <x:v>2.1747714561</x:v>
      </x:c>
      <x:c r="L1125" s="22" t="n">
        <x:v>0.059143222506394</x:v>
      </x:c>
      <x:c r="M1125" s="22" t="n">
        <x:v>0.074450525584224</x:v>
      </x:c>
      <x:c r="N1125" s="22" t="n">
        <x:v>0.16690630242032</x:v>
      </x:c>
      <x:c r="O1125" s="22" t="n">
        <x:v>0.29267144909763</x:v>
      </x:c>
      <x:c r="P1125" s="25" t="n">
        <x:v>-0.0256003547509073</x:v>
      </x:c>
      <x:c r="Q1125" s="25" t="n">
        <x:v>-0.0322289271917053</x:v>
      </x:c>
      <x:c r="R1125" s="26" t="n">
        <x:v>-0.124362112203212</x:v>
      </x:c>
      <x:c r="S1125" s="26" t="n">
        <x:v>0.0570595111374077</x:v>
      </x:c>
      <x:c r="T1125" s="20" t="n">
        <x:v>1.0569033767468443</x:v>
      </x:c>
      <x:c r="U1125" s="18" t="n">
        <x:f aca="0"/>
        <x:v>1.7036</x:v>
      </x:c>
      <x:c r="V1125" s="18" t="n">
        <x:f aca="0"/>
        <x:v>1.9965</x:v>
      </x:c>
      <x:c r="W1125" s="76" t="n">
        <x:f>'2080回测'!$O$13*G1125/$G$4+'2080回测'!$O$14*H1125/$H$4+'2080回测'!$O$15*I1125/$I$4+'2080回测'!$O$16*J1125/$J$4+'2080回测'!$O$17*K1125/$K$4</x:f>
        <x:v>1.3825814883206642</x:v>
      </x:c>
    </x:row>
    <x:row r="1126" ht="13.800000190734863" hidden="0">
      <x:c r="A1126" s="15" t="n">
        <x:v>45523</x:v>
      </x:c>
      <x:c r="B1126" s="21" t="n">
        <x:v>36.034376918355</x:v>
      </x:c>
      <x:c r="C1126" s="21" t="n">
        <x:v>21.339387060159</x:v>
      </x:c>
      <x:c r="D1126" s="21" t="n">
        <x:v>13.230769230769</x:v>
      </x:c>
      <x:c r="E1126" s="21" t="n">
        <x:v>164.140625</x:v>
      </x:c>
      <x:c r="F1126" s="17" t="n">
        <x:v>1.58686289552321</x:v>
      </x:c>
      <x:c r="G1126" s="18" t="n">
        <x:f aca="0"/>
        <x:v>1.7924341264</x:v>
      </x:c>
      <x:c r="H1126" s="18" t="n">
        <x:f aca="0"/>
        <x:v>2.5835318519</x:v>
      </x:c>
      <x:c r="I1126" s="18" t="n">
        <x:f aca="0"/>
        <x:v>2839.86</x:v>
      </x:c>
      <x:c r="J1126" s="18" t="n">
        <x:f aca="0"/>
        <x:v>7.2850126524</x:v>
      </x:c>
      <x:c r="K1126" s="18" t="n">
        <x:f aca="0"/>
        <x:v>2.1767907425</x:v>
      </x:c>
      <x:c r="L1126" s="22" t="n">
        <x:v>0.061460997442455</x:v>
      </x:c>
      <x:c r="M1126" s="22" t="n">
        <x:v>0.078186082877248</x:v>
      </x:c>
      <x:c r="N1126" s="22" t="n">
        <x:v>0.15971722981069</x:v>
      </x:c>
      <x:c r="O1126" s="22" t="n">
        <x:v>0.28903589802523</x:v>
      </x:c>
      <x:c r="P1126" s="25" t="n">
        <x:v>-0.029136339915716</x:v>
      </x:c>
      <x:c r="Q1126" s="25" t="n">
        <x:v>-0.0371445136616116</x:v>
      </x:c>
      <x:c r="R1126" s="26" t="n">
        <x:v>-0.123224517214935</x:v>
      </x:c>
      <x:c r="S1126" s="26" t="n">
        <x:v>0.0563321766113949</x:v>
      </x:c>
      <x:c r="T1126" s="20" t="n">
        <x:v>1.0587507455509815</x:v>
      </x:c>
      <x:c r="U1126" s="18" t="n">
        <x:f aca="0"/>
        <x:v>1.7047</x:v>
      </x:c>
      <x:c r="V1126" s="18" t="n">
        <x:f aca="0"/>
        <x:v>2.0178</x:v>
      </x:c>
      <x:c r="W1126" s="76" t="n">
        <x:f>'2080回测'!$O$13*G1126/$G$4+'2080回测'!$O$14*H1126/$H$4+'2080回测'!$O$15*I1126/$I$4+'2080回测'!$O$16*J1126/$J$4+'2080回测'!$O$17*K1126/$K$4</x:f>
        <x:v>1.394417192162758</x:v>
      </x:c>
    </x:row>
    <x:row r="1127" ht="13.800000190734863" hidden="0">
      <x:c r="A1127" s="15" t="n">
        <x:v>45524</x:v>
      </x:c>
      <x:c r="B1127" s="21" t="n">
        <x:v>35.72744014733</x:v>
      </x:c>
      <x:c r="C1127" s="21" t="n">
        <x:v>20.658342792281</x:v>
      </x:c>
      <x:c r="D1127" s="21" t="n">
        <x:v>12.307692307692</x:v>
      </x:c>
      <x:c r="E1127" s="21" t="n">
        <x:v>163.6328125</x:v>
      </x:c>
      <x:c r="F1127" s="17" t="n">
        <x:v>1.58081571936826</x:v>
      </x:c>
      <x:c r="G1127" s="18" t="n">
        <x:f aca="0"/>
        <x:v>1.7760775669</x:v>
      </x:c>
      <x:c r="H1127" s="18" t="n">
        <x:f aca="0"/>
        <x:v>2.5552474074</x:v>
      </x:c>
      <x:c r="I1127" s="18" t="n">
        <x:f aca="0"/>
        <x:v>2831.83</x:v>
      </x:c>
      <x:c r="J1127" s="18" t="n">
        <x:f aca="0"/>
        <x:v>7.207653197</x:v>
      </x:c>
      <x:c r="K1127" s="18" t="n">
        <x:f aca="0"/>
        <x:v>2.1465014465</x:v>
      </x:c>
      <x:c r="L1127" s="22" t="n">
        <x:v>0.069613171355499</x:v>
      </x:c>
      <x:c r="M1127" s="22" t="n">
        <x:v>0.08313786812614</x:v>
      </x:c>
      <x:c r="N1127" s="22" t="n">
        <x:v>0.16582794152888</x:v>
      </x:c>
      <x:c r="O1127" s="22" t="n">
        <x:v>0.29649343865491</x:v>
      </x:c>
      <x:c r="P1127" s="25" t="n">
        <x:v>-0.0292542060878762</x:v>
      </x:c>
      <x:c r="Q1127" s="25" t="n">
        <x:v>-0.0379837601320857</x:v>
      </x:c>
      <x:c r="R1127" s="26" t="n">
        <x:v>-0.12870565670392</x:v>
      </x:c>
      <x:c r="S1127" s="26" t="n">
        <x:v>0.0508771676663056</x:v>
      </x:c>
      <x:c r="T1127" s="20" t="n">
        <x:v>1.0433882565889094</x:v>
      </x:c>
      <x:c r="U1127" s="18" t="n">
        <x:f aca="0"/>
        <x:v>1.7049</x:v>
      </x:c>
      <x:c r="V1127" s="18" t="n">
        <x:f aca="0"/>
        <x:v>2.019</x:v>
      </x:c>
      <x:c r="W1127" s="76" t="n">
        <x:f>'2080回测'!$O$13*G1127/$G$4+'2080回测'!$O$14*H1127/$H$4+'2080回测'!$O$15*I1127/$I$4+'2080回测'!$O$16*J1127/$J$4+'2080回测'!$O$17*K1127/$K$4</x:f>
        <x:v>1.3811463082605502</x:v>
      </x:c>
    </x:row>
    <x:row r="1128" ht="13.800000190734863" hidden="0">
      <x:c r="A1128" s="15" t="n">
        <x:v>45525</x:v>
      </x:c>
      <x:c r="B1128" s="21" t="n">
        <x:v>35.97298956415</x:v>
      </x:c>
      <x:c r="C1128" s="21" t="n">
        <x:v>21.16912599319</x:v>
      </x:c>
      <x:c r="D1128" s="21" t="n">
        <x:v>12.769230769231</x:v>
      </x:c>
      <x:c r="E1128" s="21" t="n">
        <x:v>165.13671875</x:v>
      </x:c>
      <x:c r="F1128" s="17" t="n">
        <x:v>1.58762016269143</x:v>
      </x:c>
      <x:c r="G1128" s="18" t="n">
        <x:f aca="0"/>
        <x:v>1.7638379646</x:v>
      </x:c>
      <x:c r="H1128" s="18" t="n">
        <x:f aca="0"/>
        <x:v>2.5363911111</x:v>
      </x:c>
      <x:c r="I1128" s="18" t="n">
        <x:f aca="0"/>
        <x:v>2817.51</x:v>
      </x:c>
      <x:c r="J1128" s="18" t="n">
        <x:f aca="0"/>
        <x:v>7.1864950553</x:v>
      </x:c>
      <x:c r="K1128" s="18" t="n">
        <x:f aca="0"/>
        <x:v>2.1384243009</x:v>
      </x:c>
      <x:c r="L1128" s="22" t="n">
        <x:v>0.061141304347826</x:v>
      </x:c>
      <x:c r="M1128" s="22" t="n">
        <x:v>0.075493006689254</x:v>
      </x:c>
      <x:c r="N1128" s="22" t="n">
        <x:v>0.14641744548287</x:v>
      </x:c>
      <x:c r="O1128" s="22" t="n">
        <x:v>0.27607842116573</x:v>
      </x:c>
      <x:c r="P1128" s="25" t="n">
        <x:v>-0.0450482731573546</x:v>
      </x:c>
      <x:c r="Q1128" s="25" t="n">
        <x:v>-0.0542891201298502</x:v>
      </x:c>
      <x:c r="R1128" s="26" t="n">
        <x:v>-0.14380464473018</x:v>
      </x:c>
      <x:c r="S1128" s="26" t="n">
        <x:v>0.0311179130429802</x:v>
      </x:c>
      <x:c r="T1128" s="20" t="n">
        <x:v>1.0409091741890717</x:v>
      </x:c>
      <x:c r="U1128" s="18" t="n">
        <x:f aca="0"/>
        <x:v>1.7043</x:v>
      </x:c>
      <x:c r="V1128" s="18" t="n">
        <x:f aca="0"/>
        <x:v>2.0254</x:v>
      </x:c>
      <x:c r="W1128" s="76" t="n">
        <x:f>'2080回测'!$O$13*G1128/$G$4+'2080回测'!$O$14*H1128/$H$4+'2080回测'!$O$15*I1128/$I$4+'2080回测'!$O$16*J1128/$J$4+'2080回测'!$O$17*K1128/$K$4</x:f>
        <x:v>1.3728233551362035</x:v>
      </x:c>
    </x:row>
    <x:row r="1129" ht="13.800000190734863" hidden="0">
      <x:c r="A1129" s="15" t="n">
        <x:v>45526</x:v>
      </x:c>
      <x:c r="B1129" s="21" t="n">
        <x:v>35.85021485574</x:v>
      </x:c>
      <x:c r="C1129" s="21" t="n">
        <x:v>21.05561861521</x:v>
      </x:c>
      <x:c r="D1129" s="21" t="n">
        <x:v>12.307692307692</x:v>
      </x:c>
      <x:c r="E1129" s="21" t="n">
        <x:v>163.271484375</x:v>
      </x:c>
      <x:c r="F1129" s="17" t="n">
        <x:v>1.58121252538411</x:v>
      </x:c>
      <x:c r="G1129" s="18" t="n">
        <x:f aca="0"/>
        <x:v>1.7685112673</x:v>
      </x:c>
      <x:c r="H1129" s="18" t="n">
        <x:f aca="0"/>
        <x:v>2.5325540741</x:v>
      </x:c>
      <x:c r="I1129" s="18" t="n">
        <x:f aca="0"/>
        <x:v>2831.27</x:v>
      </x:c>
      <x:c r="J1129" s="18" t="n">
        <x:f aca="0"/>
        <x:v>7.1283101657</x:v>
      </x:c>
      <x:c r="K1129" s="18" t="n">
        <x:f aca="0"/>
        <x:v>2.1303471553</x:v>
      </x:c>
      <x:c r="L1129" s="22" t="n">
        <x:v>0.058583759590793</x:v>
      </x:c>
      <x:c r="M1129" s="22" t="n">
        <x:v>0.074276778733385</x:v>
      </x:c>
      <x:c r="N1129" s="22" t="n">
        <x:v>0.14162473040978</x:v>
      </x:c>
      <x:c r="O1129" s="22" t="n">
        <x:v>0.27169711607666</x:v>
      </x:c>
      <x:c r="P1129" s="25" t="n">
        <x:v>-0.0490557230108044</x:v>
      </x:c>
      <x:c r="Q1129" s="25" t="n">
        <x:v>-0.0571665366000405</x:v>
      </x:c>
      <x:c r="R1129" s="26" t="n">
        <x:v>-0.14380464473018</x:v>
      </x:c>
      <x:c r="S1129" s="26" t="n">
        <x:v>0.0311179130429802</x:v>
      </x:c>
      <x:c r="T1129" s="20" t="n">
        <x:v>1.0321336286599931</x:v>
      </x:c>
      <x:c r="U1129" s="18" t="n">
        <x:f aca="0"/>
        <x:v>1.705</x:v>
      </x:c>
      <x:c r="V1129" s="18" t="n">
        <x:f aca="0"/>
        <x:v>2.0195</x:v>
      </x:c>
      <x:c r="W1129" s="76" t="n">
        <x:f>'2080回测'!$O$13*G1129/$G$4+'2080回测'!$O$14*H1129/$H$4+'2080回测'!$O$15*I1129/$I$4+'2080回测'!$O$16*J1129/$J$4+'2080回测'!$O$17*K1129/$K$4</x:f>
        <x:v>1.3726383694804105</x:v>
      </x:c>
    </x:row>
    <x:row r="1130" ht="13.800000190734863" hidden="0">
      <x:c r="A1130" s="15" t="n">
        <x:v>45527</x:v>
      </x:c>
      <x:c r="B1130" s="21" t="n">
        <x:v>35.60466543892</x:v>
      </x:c>
      <x:c r="C1130" s="21" t="n">
        <x:v>20.317820658343</x:v>
      </x:c>
      <x:c r="D1130" s="21" t="n">
        <x:v>10.769230769231</x:v>
      </x:c>
      <x:c r="E1130" s="21" t="n">
        <x:v>161.03515625</x:v>
      </x:c>
      <x:c r="F1130" s="17" t="n">
        <x:v>1.56931718279123</x:v>
      </x:c>
      <x:c r="G1130" s="18" t="n">
        <x:f aca="0"/>
        <x:v>1.7656182704</x:v>
      </x:c>
      <x:c r="H1130" s="18" t="n">
        <x:f aca="0"/>
        <x:v>2.5349659259</x:v>
      </x:c>
      <x:c r="I1130" s="18" t="n">
        <x:f aca="0"/>
        <x:v>2832.79</x:v>
      </x:c>
      <x:c r="J1130" s="18" t="n">
        <x:f aca="0"/>
        <x:v>7.1329385092</x:v>
      </x:c>
      <x:c r="K1130" s="18" t="n">
        <x:f aca="0"/>
        <x:v>2.1303471553</x:v>
      </x:c>
      <x:c r="L1130" s="22" t="n">
        <x:v>0.058104219948849</x:v>
      </x:c>
      <x:c r="M1130" s="22" t="n">
        <x:v>0.074103031882547</x:v>
      </x:c>
      <x:c r="N1130" s="22" t="n">
        <x:v>0.12868439971244</x:v>
      </x:c>
      <x:c r="O1130" s="22" t="n">
        <x:v>0.26302772506379</x:v>
      </x:c>
      <x:c r="P1130" s="25" t="n">
        <x:v>-0.0593100799887494</x:v>
      </x:c>
      <x:c r="Q1130" s="25" t="n">
        <x:v>-0.0704745877746881</x:v>
      </x:c>
      <x:c r="R1130" s="26" t="n">
        <x:v>-0.155697683244018</x:v>
      </x:c>
      <x:c r="S1130" s="26" t="n">
        <x:v>0.0186320036797749</x:v>
      </x:c>
      <x:c r="T1130" s="20" t="n">
        <x:v>1.0327657986664456</x:v>
      </x:c>
      <x:c r="U1130" s="18" t="n">
        <x:f aca="0"/>
        <x:v>1.7051</x:v>
      </x:c>
      <x:c r="V1130" s="18" t="n">
        <x:f aca="0"/>
        <x:v>2.0144</x:v>
      </x:c>
      <x:c r="W1130" s="76" t="n">
        <x:f>'2080回测'!$O$13*G1130/$G$4+'2080回测'!$O$14*H1130/$H$4+'2080回测'!$O$15*I1130/$I$4+'2080回测'!$O$16*J1130/$J$4+'2080回测'!$O$17*K1130/$K$4</x:f>
        <x:v>1.3724190688185156</x:v>
      </x:c>
    </x:row>
    <x:row r="1131" ht="13.800000190734863" hidden="0">
      <x:c r="A1131" s="15" t="n">
        <x:v>45530</x:v>
      </x:c>
      <x:c r="B1131" s="21" t="n">
        <x:v>35.052179251074</x:v>
      </x:c>
      <x:c r="C1131" s="21" t="n">
        <x:v>19.069239500568</x:v>
      </x:c>
      <x:c r="D1131" s="21" t="n">
        <x:v>9.4615384615385</x:v>
      </x:c>
      <x:c r="E1131" s="21" t="n">
        <x:v>156.2890625</x:v>
      </x:c>
      <x:c r="F1131" s="17" t="n">
        <x:v>1.54968004928295</x:v>
      </x:c>
      <x:c r="G1131" s="18" t="n">
        <x:f aca="0"/>
        <x:v>1.766174616</x:v>
      </x:c>
      <x:c r="H1131" s="18" t="n">
        <x:f aca="0"/>
        <x:v>2.5321155556</x:v>
      </x:c>
      <x:c r="I1131" s="18" t="n">
        <x:f aca="0"/>
        <x:v>2843.91</x:v>
      </x:c>
      <x:c r="J1131" s="18" t="n">
        <x:f aca="0"/>
        <x:v>7.1587249944</x:v>
      </x:c>
      <x:c r="K1131" s="18" t="n">
        <x:f aca="0"/>
        <x:v>2.1293375121</x:v>
      </x:c>
      <x:c r="L1131" s="22" t="n">
        <x:v>0.062100383631713</x:v>
      </x:c>
      <x:c r="M1131" s="22" t="n">
        <x:v>0.079228563982278</x:v>
      </x:c>
      <x:c r="N1131" s="22" t="n">
        <x:v>0.13191948238677</x:v>
      </x:c>
      <x:c r="O1131" s="22" t="n">
        <x:v>0.26535820651057</x:v>
      </x:c>
      <x:c r="P1131" s="25" t="n">
        <x:v>-0.060370875538192</x:v>
      </x:c>
      <x:c r="Q1131" s="25" t="n">
        <x:v>-0.0701149107159084</x:v>
      </x:c>
      <x:c r="R1131" s="26" t="n">
        <x:v>-0.16086856955438</x:v>
      </x:c>
      <x:c r="S1131" s="26" t="n">
        <x:v>0.0148741086287127</x:v>
      </x:c>
      <x:c r="T1131" s="20" t="n">
        <x:v>1.0375759945007945</x:v>
      </x:c>
      <x:c r="U1131" s="18" t="n">
        <x:f aca="0"/>
        <x:v>1.7047</x:v>
      </x:c>
      <x:c r="V1131" s="18" t="n">
        <x:f aca="0"/>
        <x:v>2.0257</x:v>
      </x:c>
      <x:c r="W1131" s="76" t="n">
        <x:f>'2080回测'!$O$13*G1131/$G$4+'2080回测'!$O$14*H1131/$H$4+'2080回测'!$O$15*I1131/$I$4+'2080回测'!$O$16*J1131/$J$4+'2080回测'!$O$17*K1131/$K$4</x:f>
        <x:v>1.3732955992490912</x:v>
      </x:c>
    </x:row>
    <x:row r="1132" ht="13.800000190734863" hidden="0">
      <x:c r="A1132" s="15" t="n">
        <x:v>45531</x:v>
      </x:c>
      <x:c r="B1132" s="21" t="n">
        <x:v>33.701657458564</x:v>
      </x:c>
      <x:c r="C1132" s="21" t="n">
        <x:v>17.650397275823</x:v>
      </x:c>
      <x:c r="D1132" s="21" t="n">
        <x:v>7.7692307692308</x:v>
      </x:c>
      <x:c r="E1132" s="21" t="n">
        <x:v>151.884765625</x:v>
      </x:c>
      <x:c r="F1132" s="17" t="n">
        <x:v>1.52751512782154</x:v>
      </x:c>
      <x:c r="G1132" s="18" t="n">
        <x:f aca="0"/>
        <x:v>1.7754099523</x:v>
      </x:c>
      <x:c r="H1132" s="18" t="n">
        <x:f aca="0"/>
        <x:v>2.5315674074</x:v>
      </x:c>
      <x:c r="I1132" s="18" t="n">
        <x:f aca="0"/>
        <x:v>2885.07</x:v>
      </x:c>
      <x:c r="J1132" s="18" t="n">
        <x:f aca="0"/>
        <x:v>7.1494683074</x:v>
      </x:c>
      <x:c r="K1132" s="18" t="n">
        <x:f aca="0"/>
        <x:v>2.1162121504</x:v>
      </x:c>
      <x:c r="L1132" s="22" t="n">
        <x:v>0.06337915601023</x:v>
      </x:c>
      <x:c r="M1132" s="22" t="n">
        <x:v>0.079402310833116</x:v>
      </x:c>
      <x:c r="N1132" s="22" t="n">
        <x:v>0.13239875389408</x:v>
      </x:c>
      <x:c r="O1132" s="22" t="n">
        <x:v>0.26190909400021</x:v>
      </x:c>
      <x:c r="P1132" s="25" t="n">
        <x:v>-0.0530631728642542</x:v>
      </x:c>
      <x:c r="Q1132" s="25" t="n">
        <x:v>-0.0641202930696748</x:v>
      </x:c>
      <x:c r="R1132" s="26" t="n">
        <x:v>-0.148355024683296</x:v>
      </x:c>
      <x:c r="S1132" s="26" t="n">
        <x:v>0.0290571318859463</x:v>
      </x:c>
      <x:c r="T1132" s="20" t="n">
        <x:v>1.0272806767180538</x:v>
      </x:c>
      <x:c r="U1132" s="18" t="n">
        <x:f aca="0"/>
        <x:v>1.7026</x:v>
      </x:c>
      <x:c r="V1132" s="18" t="n">
        <x:f aca="0"/>
        <x:v>2.023</x:v>
      </x:c>
      <x:c r="W1132" s="76" t="n">
        <x:f>'2080回测'!$O$13*G1132/$G$4+'2080回测'!$O$14*H1132/$H$4+'2080回测'!$O$15*I1132/$I$4+'2080回测'!$O$16*J1132/$J$4+'2080回测'!$O$17*K1132/$K$4</x:f>
        <x:v>1.3773191100484825</x:v>
      </x:c>
    </x:row>
    <x:row r="1133" ht="13.800000190734863" hidden="0">
      <x:c r="A1133" s="15" t="n">
        <x:v>45532</x:v>
      </x:c>
      <x:c r="B1133" s="21" t="n">
        <x:v>33.763044812769</x:v>
      </x:c>
      <x:c r="C1133" s="21" t="n">
        <x:v>17.707150964813</x:v>
      </x:c>
      <x:c r="D1133" s="21" t="n">
        <x:v>8.3846153846154</x:v>
      </x:c>
      <x:c r="E1133" s="21" t="n">
        <x:v>151.533203125</x:v>
      </x:c>
      <x:c r="F1133" s="17" t="n">
        <x:v>1.52847003571799</x:v>
      </x:c>
      <x:c r="G1133" s="18" t="n">
        <x:f aca="0"/>
        <x:v>1.7650619248</x:v>
      </x:c>
      <x:c r="H1133" s="18" t="n">
        <x:f aca="0"/>
        <x:v>2.5213718519</x:v>
      </x:c>
      <x:c r="I1133" s="18" t="n">
        <x:f aca="0"/>
        <x:v>2851.79</x:v>
      </x:c>
      <x:c r="J1133" s="18" t="n">
        <x:f aca="0"/>
        <x:v>7.1752547926</x:v>
      </x:c>
      <x:c r="K1133" s="18" t="n">
        <x:f aca="0"/>
        <x:v>2.1162121504</x:v>
      </x:c>
      <x:c r="L1133" s="22" t="n">
        <x:v>0.058184143222506</x:v>
      </x:c>
      <x:c r="M1133" s="22" t="n">
        <x:v>0.076274867518026</x:v>
      </x:c>
      <x:c r="N1133" s="22" t="n">
        <x:v>0.11802060867481</x:v>
      </x:c>
      <x:c r="O1133" s="22" t="n">
        <x:v>0.25407867632361</x:v>
      </x:c>
      <x:c r="P1133" s="25" t="n">
        <x:v>-0.0633175298421992</x:v>
      </x:c>
      <x:c r="Q1133" s="25" t="n">
        <x:v>-0.075510066597521</x:v>
      </x:c>
      <x:c r="R1133" s="26" t="n">
        <x:v>-0.162419835447483</x:v>
      </x:c>
      <x:c r="S1133" s="26" t="n">
        <x:v>0.0129345498926809</x:v>
      </x:c>
      <x:c r="T1133" s="20" t="n">
        <x:v>1.0282706344307353</x:v>
      </x:c>
      <x:c r="U1133" s="18" t="n">
        <x:f aca="0"/>
        <x:v>1.7038</x:v>
      </x:c>
      <x:c r="V1133" s="18" t="n">
        <x:f aca="0"/>
        <x:v>2.0208</x:v>
      </x:c>
      <x:c r="W1133" s="76" t="n">
        <x:f>'2080回测'!$O$13*G1133/$G$4+'2080回测'!$O$14*H1133/$H$4+'2080回测'!$O$15*I1133/$I$4+'2080回测'!$O$16*J1133/$J$4+'2080回测'!$O$17*K1133/$K$4</x:f>
        <x:v>1.371194625521592</x:v>
      </x:c>
    </x:row>
    <x:row r="1134" ht="13.800000190734863" hidden="0">
      <x:c r="A1134" s="15" t="n">
        <x:v>45533</x:v>
      </x:c>
      <x:c r="B1134" s="21" t="n">
        <x:v>34.745242480049</x:v>
      </x:c>
      <x:c r="C1134" s="21" t="n">
        <x:v>16.515323496027</x:v>
      </x:c>
      <x:c r="D1134" s="21" t="n">
        <x:v>7.2307692307692</x:v>
      </x:c>
      <x:c r="E1134" s="21" t="n">
        <x:v>148.92578125</x:v>
      </x:c>
      <x:c r="F1134" s="17" t="n">
        <x:v>1.51854279114211</x:v>
      </x:c>
      <x:c r="G1134" s="18" t="n">
        <x:f aca="0"/>
        <x:v>1.7305685001</x:v>
      </x:c>
      <x:c r="H1134" s="18" t="n">
        <x:f aca="0"/>
        <x:v>2.4867288889</x:v>
      </x:c>
      <x:c r="I1134" s="18" t="n">
        <x:f aca="0"/>
        <x:v>2824.67</x:v>
      </x:c>
      <x:c r="J1134" s="18" t="n">
        <x:f aca="0"/>
        <x:v>7.2116203485</x:v>
      </x:c>
      <x:c r="K1134" s="18" t="n">
        <x:f aca="0"/>
        <x:v>2.1353953713</x:v>
      </x:c>
      <x:c r="L1134" s="22" t="n">
        <x:v>0.053308823529412</x:v>
      </x:c>
      <x:c r="M1134" s="22" t="n">
        <x:v>0.070019980887846</x:v>
      </x:c>
      <x:c r="N1134" s="22" t="n">
        <x:v>0.11754133716751</x:v>
      </x:c>
      <x:c r="O1134" s="22" t="n">
        <x:v>0.25482443034028</x:v>
      </x:c>
      <x:c r="P1134" s="25" t="n">
        <x:v>-0.0589564814722685</x:v>
      </x:c>
      <x:c r="Q1134" s="25" t="n">
        <x:v>-0.072872434833184</x:v>
      </x:c>
      <x:c r="R1134" s="26" t="n">
        <x:v>-0.156938695958498</x:v>
      </x:c>
      <x:c r="S1134" s="26" t="n">
        <x:v>0.019238115784785</x:v>
      </x:c>
      <x:c r="T1134" s="20" t="n">
        <x:v>1.036924136911302</x:v>
      </x:c>
      <x:c r="U1134" s="18" t="n">
        <x:f aca="0"/>
        <x:v>1.7036</x:v>
      </x:c>
      <x:c r="V1134" s="18" t="n">
        <x:f aca="0"/>
        <x:v>2.0261</x:v>
      </x:c>
      <x:c r="W1134" s="76" t="n">
        <x:f>'2080回测'!$O$13*G1134/$G$4+'2080回测'!$O$14*H1134/$H$4+'2080回测'!$O$15*I1134/$I$4+'2080回测'!$O$16*J1134/$J$4+'2080回测'!$O$17*K1134/$K$4</x:f>
        <x:v>1.3564781145883171</x:v>
      </x:c>
    </x:row>
    <x:row r="1135" ht="13.800000190734863" hidden="0">
      <x:c r="A1135" s="15" t="n">
        <x:v>45534</x:v>
      </x:c>
      <x:c r="B1135" s="21" t="n">
        <x:v>37.139349294045</x:v>
      </x:c>
      <x:c r="C1135" s="21" t="n">
        <x:v>19.580022701476</x:v>
      </x:c>
      <x:c r="D1135" s="21" t="n">
        <x:v>10.076923076923</x:v>
      </x:c>
      <x:c r="E1135" s="21" t="n">
        <x:v>159.462890625</x:v>
      </x:c>
      <x:c r="F1135" s="17" t="n">
        <x:v>1.56564796424361</x:v>
      </x:c>
      <x:c r="G1135" s="18" t="n">
        <x:f aca="0"/>
        <x:v>1.7209993565</x:v>
      </x:c>
      <x:c r="H1135" s="18" t="n">
        <x:f aca="0"/>
        <x:v>2.4949511111</x:v>
      </x:c>
      <x:c r="I1135" s="18" t="n">
        <x:f aca="0"/>
        <x:v>2831.14</x:v>
      </x:c>
      <x:c r="J1135" s="18" t="n">
        <x:f aca="0"/>
        <x:v>7.2737723897</x:v>
      </x:c>
      <x:c r="K1135" s="18" t="n">
        <x:f aca="0"/>
        <x:v>2.1555882353</x:v>
      </x:c>
      <x:c r="L1135" s="22" t="n">
        <x:v>0.047234654731458</x:v>
      </x:c>
      <x:c r="M1135" s="22" t="n">
        <x:v>0.064807575362697</x:v>
      </x:c>
      <x:c r="N1135" s="22" t="n">
        <x:v>0.13156002875629</x:v>
      </x:c>
      <x:c r="O1135" s="22" t="n">
        <x:v>0.26228197096996</x:v>
      </x:c>
      <x:c r="P1135" s="25" t="n">
        <x:v>-0.0463448010511177</x:v>
      </x:c>
      <x:c r="Q1135" s="25" t="n">
        <x:v>-0.0574063213058936</x:v>
      </x:c>
      <x:c r="R1135" s="26" t="n">
        <x:v>-0.145252492897079</x:v>
      </x:c>
      <x:c r="S1135" s="26" t="n">
        <x:v>0.038512480724102</x:v>
      </x:c>
      <x:c r="T1135" s="20" t="n">
        <x:v>1.0516416534212243</x:v>
      </x:c>
      <x:c r="U1135" s="18" t="n">
        <x:f aca="0"/>
        <x:v>1.7037</x:v>
      </x:c>
      <x:c r="V1135" s="18" t="n">
        <x:f aca="0"/>
        <x:v>2.021</x:v>
      </x:c>
      <x:c r="W1135" s="76" t="n">
        <x:f>'2080回测'!$O$13*G1135/$G$4+'2080回测'!$O$14*H1135/$H$4+'2080回测'!$O$15*I1135/$I$4+'2080回测'!$O$16*J1135/$J$4+'2080回测'!$O$17*K1135/$K$4</x:f>
        <x:v>1.3582681341122647</x:v>
      </x:c>
    </x:row>
    <x:row r="1136" ht="13.800000190734863" hidden="0">
      <x:c r="A1136" s="15" t="n">
        <x:v>45537</x:v>
      </x:c>
      <x:c r="B1136" s="21" t="n">
        <x:v>34.438305709024</x:v>
      </x:c>
      <x:c r="C1136" s="21" t="n">
        <x:v>16.685584562997</x:v>
      </x:c>
      <x:c r="D1136" s="21" t="n">
        <x:v>6.1538461538461</x:v>
      </x:c>
      <x:c r="E1136" s="21" t="n">
        <x:v>149.716796875</x:v>
      </x:c>
      <x:c r="F1136" s="17" t="n">
        <x:v>1.51748633325217</x:v>
      </x:c>
      <x:c r="G1136" s="18" t="n">
        <x:f aca="0"/>
        <x:v>1.729455809</x:v>
      </x:c>
      <x:c r="H1136" s="18" t="n">
        <x:f aca="0"/>
        <x:v>2.5040503704</x:v>
      </x:c>
      <x:c r="I1136" s="18" t="n">
        <x:f aca="0"/>
        <x:v>2807.31</x:v>
      </x:c>
      <x:c r="J1136" s="18" t="n">
        <x:f aca="0"/>
        <x:v>7.234762066</x:v>
      </x:c>
      <x:c r="K1136" s="18" t="n">
        <x:f aca="0"/>
        <x:v>2.1364050145</x:v>
      </x:c>
      <x:c r="L1136" s="22" t="n">
        <x:v>0.055226982097187</x:v>
      </x:c>
      <x:c r="M1136" s="22" t="n">
        <x:v>0.07688298149596</x:v>
      </x:c>
      <x:c r="N1136" s="22" t="n">
        <x:v>0.14653726335969</x:v>
      </x:c>
      <x:c r="O1136" s="22" t="n">
        <x:v>0.28223089216978</x:v>
      </x:c>
      <x:c r="P1136" s="25" t="n">
        <x:v>-0.0353832470402111</x:v>
      </x:c>
      <x:c r="Q1136" s="25" t="n">
        <x:v>-0.0414606383669087</x:v>
      </x:c>
      <x:c r="R1136" s="26" t="n">
        <x:v>-0.128809074430124</x:v>
      </x:c>
      <x:c r="S1136" s="26" t="n">
        <x:v>0.0579080680844213</x:v>
      </x:c>
      <x:c r="T1136" s="20" t="n">
        <x:v>1.0357772224707287</x:v>
      </x:c>
      <x:c r="U1136" s="18" t="n">
        <x:f aca="0"/>
        <x:v>1.706</x:v>
      </x:c>
      <x:c r="V1136" s="18" t="n">
        <x:f aca="0"/>
        <x:v>2.0112</x:v>
      </x:c>
      <x:c r="W1136" s="76" t="n">
        <x:f>'2080回测'!$O$13*G1136/$G$4+'2080回测'!$O$14*H1136/$H$4+'2080回测'!$O$15*I1136/$I$4+'2080回测'!$O$16*J1136/$J$4+'2080回测'!$O$17*K1136/$K$4</x:f>
        <x:v>1.358350862464466</x:v>
      </x:c>
    </x:row>
    <x:row r="1137" ht="13.800000190734863" hidden="0">
      <x:c r="A1137" s="15" t="n">
        <x:v>45538</x:v>
      </x:c>
      <x:c r="B1137" s="21" t="n">
        <x:v>35.420503376304</x:v>
      </x:c>
      <x:c r="C1137" s="21" t="n">
        <x:v>17.423382519864</x:v>
      </x:c>
      <x:c r="D1137" s="21" t="n">
        <x:v>7.2307692307692</x:v>
      </x:c>
      <x:c r="E1137" s="21" t="n">
        <x:v>152.03125</x:v>
      </x:c>
      <x:c r="F1137" s="17" t="n">
        <x:v>1.53026476281734</x:v>
      </x:c>
      <x:c r="G1137" s="18" t="n">
        <x:f aca="0"/>
        <x:v>1.7099837144</x:v>
      </x:c>
      <x:c r="H1137" s="18" t="n">
        <x:f aca="0"/>
        <x:v>2.4866192593</x:v>
      </x:c>
      <x:c r="I1137" s="18" t="n">
        <x:f aca="0"/>
        <x:v>2774.74</x:v>
      </x:c>
      <x:c r="J1137" s="18" t="n">
        <x:f aca="0"/>
        <x:v>7.2770783493</x:v>
      </x:c>
      <x:c r="K1137" s="18" t="n">
        <x:f aca="0"/>
        <x:v>2.1495303761</x:v>
      </x:c>
      <x:c r="L1137" s="22" t="n">
        <x:v>0.040601023017903</x:v>
      </x:c>
      <x:c r="M1137" s="22" t="n">
        <x:v>0.063504473981409</x:v>
      </x:c>
      <x:c r="N1137" s="22" t="n">
        <x:v>0.12580877066858</x:v>
      </x:c>
      <x:c r="O1137" s="22" t="n">
        <x:v>0.26573108355748</x:v>
      </x:c>
      <x:c r="P1137" s="25" t="n">
        <x:v>-0.050941581765369</x:v>
      </x:c>
      <x:c r="Q1137" s="25" t="n">
        <x:v>-0.057885890717588</x:v>
      </x:c>
      <x:c r="R1137" s="26" t="n">
        <x:v>-0.143597809277761</x:v>
      </x:c>
      <x:c r="S1137" s="26" t="n">
        <x:v>0.0429977103011758</x:v>
      </x:c>
      <x:c r="T1137" s="20" t="n">
        <x:v>1.043243049106607</x:v>
      </x:c>
      <x:c r="U1137" s="18" t="n">
        <x:f aca="0"/>
        <x:v>1.7068</x:v>
      </x:c>
      <x:c r="V1137" s="18" t="n">
        <x:f aca="0"/>
        <x:v>2.0138</x:v>
      </x:c>
      <x:c r="W1137" s="76" t="n">
        <x:f>'2080回测'!$O$13*G1137/$G$4+'2080回测'!$O$14*H1137/$H$4+'2080回测'!$O$15*I1137/$I$4+'2080回测'!$O$16*J1137/$J$4+'2080回测'!$O$17*K1137/$K$4</x:f>
        <x:v>1.349865081278962</x:v>
      </x:c>
    </x:row>
    <x:row r="1138" ht="13.800000190734863" hidden="0">
      <x:c r="A1138" s="15" t="n">
        <x:v>45539</x:v>
      </x:c>
      <x:c r="B1138" s="21" t="n">
        <x:v>34.315531000614</x:v>
      </x:c>
      <x:c r="C1138" s="21" t="n">
        <x:v>16.004540295119</x:v>
      </x:c>
      <x:c r="D1138" s="21" t="n">
        <x:v>5.9230769230769</x:v>
      </x:c>
      <x:c r="E1138" s="21" t="n">
        <x:v>147.67578125</x:v>
      </x:c>
      <x:c r="F1138" s="17" t="n">
        <x:v>1.50979732367202</x:v>
      </x:c>
      <x:c r="G1138" s="18" t="n">
        <x:f aca="0"/>
        <x:v>1.704642797</x:v>
      </x:c>
      <x:c r="H1138" s="18" t="n">
        <x:f aca="0"/>
        <x:v>2.4835496296</x:v>
      </x:c>
      <x:c r="I1138" s="18" t="n">
        <x:f aca="0"/>
        <x:v>2742.38</x:v>
      </x:c>
      <x:c r="J1138" s="18" t="n">
        <x:f aca="0"/>
        <x:v>7.2625321269</x:v>
      </x:c>
      <x:c r="K1138" s="18" t="n">
        <x:f aca="0"/>
        <x:v>2.1374146577</x:v>
      </x:c>
      <x:c r="L1138" s="22" t="n">
        <x:v>0.04243925831202</x:v>
      </x:c>
      <x:c r="M1138" s="22" t="n">
        <x:v>0.064720701937277</x:v>
      </x:c>
      <x:c r="N1138" s="22" t="n">
        <x:v>0.13395638629283</x:v>
      </x:c>
      <x:c r="O1138" s="22" t="n">
        <x:v>0.27561232487638</x:v>
      </x:c>
      <x:c r="P1138" s="25" t="n">
        <x:v>-0.0417480203368666</x:v>
      </x:c>
      <x:c r="Q1138" s="25" t="n">
        <x:v>-0.049373533659932</x:v>
      </x:c>
      <x:c r="R1138" s="26" t="n">
        <x:v>-0.136358568443254</x:v>
      </x:c>
      <x:c r="S1138" s="26" t="n">
        <x:v>0.0566958438744012</x:v>
      </x:c>
      <x:c r="T1138" s="20" t="n">
        <x:v>1.0379121148777877</x:v>
      </x:c>
      <x:c r="U1138" s="18" t="n">
        <x:f aca="0"/>
        <x:v>1.7079</x:v>
      </x:c>
      <x:c r="V1138" s="18" t="n">
        <x:f aca="0"/>
        <x:v>2.0005</x:v>
      </x:c>
      <x:c r="W1138" s="76" t="n">
        <x:f>'2080回测'!$O$13*G1138/$G$4+'2080回测'!$O$14*H1138/$H$4+'2080回测'!$O$15*I1138/$I$4+'2080回测'!$O$16*J1138/$J$4+'2080回测'!$O$17*K1138/$K$4</x:f>
        <x:v>1.344641203439291</x:v>
      </x:c>
    </x:row>
    <x:row r="1139" ht="13.800000190734863" hidden="0">
      <x:c r="A1139" s="15" t="n">
        <x:v>45540</x:v>
      </x:c>
      <x:c r="B1139" s="21" t="n">
        <x:v>34.499693063229</x:v>
      </x:c>
      <x:c r="C1139" s="21" t="n">
        <x:v>16.118047673099</x:v>
      </x:c>
      <x:c r="D1139" s="21" t="n">
        <x:v>6.1538461538461</x:v>
      </x:c>
      <x:c r="E1139" s="21" t="n">
        <x:v>148.14453125</x:v>
      </x:c>
      <x:c r="F1139" s="17" t="n">
        <x:v>1.51229029535044</x:v>
      </x:c>
      <x:c r="G1139" s="18" t="n">
        <x:f aca="0"/>
        <x:v>1.700637109</x:v>
      </x:c>
      <x:c r="H1139" s="18" t="n">
        <x:f aca="0"/>
        <x:v>2.4851940741</x:v>
      </x:c>
      <x:c r="I1139" s="18" t="n">
        <x:f aca="0"/>
        <x:v>2732.36</x:v>
      </x:c>
      <x:c r="J1139" s="18" t="n">
        <x:f aca="0"/>
        <x:v>7.3061707941</x:v>
      </x:c>
      <x:c r="K1139" s="18" t="n">
        <x:f aca="0"/>
        <x:v>2.1424628737</x:v>
      </x:c>
      <x:c r="L1139" s="22" t="n">
        <x:v>0.035885549872123</x:v>
      </x:c>
      <x:c r="M1139" s="22" t="n">
        <x:v>0.058465815307097</x:v>
      </x:c>
      <x:c r="N1139" s="22" t="n">
        <x:v>0.12952312485023</x:v>
      </x:c>
      <x:c r="O1139" s="22" t="n">
        <x:v>0.26843444205118</x:v>
      </x:c>
      <x:c r="P1139" s="25" t="n">
        <x:v>-0.045991202534637</x:v>
      </x:c>
      <x:c r="Q1139" s="25" t="n">
        <x:v>-0.0538095507181557</x:v>
      </x:c>
      <x:c r="R1139" s="26" t="n">
        <x:v>-0.138633758419818</x:v>
      </x:c>
      <x:c r="S1139" s="26" t="n">
        <x:v>0.0494224986142819</x:v>
      </x:c>
      <x:c r="T1139" s="20" t="n">
        <x:v>1.0426561870357218</x:v>
      </x:c>
      <x:c r="U1139" s="18" t="n">
        <x:f aca="0"/>
        <x:v>1.7089</x:v>
      </x:c>
      <x:c r="V1139" s="18" t="n">
        <x:f aca="0"/>
        <x:v>2.0144</x:v>
      </x:c>
      <x:c r="W1139" s="76" t="n">
        <x:f>'2080回测'!$O$13*G1139/$G$4+'2080回测'!$O$14*H1139/$H$4+'2080回测'!$O$15*I1139/$I$4+'2080回测'!$O$16*J1139/$J$4+'2080回测'!$O$17*K1139/$K$4</x:f>
        <x:v>1.3443929774826675</x:v>
      </x:c>
    </x:row>
    <x:row r="1140" ht="13.800000190734863" hidden="0">
      <x:c r="A1140" s="15" t="n">
        <x:v>45541</x:v>
      </x:c>
      <x:c r="B1140" s="21" t="n">
        <x:v>32.535297728668</x:v>
      </x:c>
      <x:c r="C1140" s="21" t="n">
        <x:v>13.847900113507</x:v>
      </x:c>
      <x:c r="D1140" s="21" t="n">
        <x:v>2.8461538461538</x:v>
      </x:c>
      <x:c r="E1140" s="21" t="n">
        <x:v>141.97265625</x:v>
      </x:c>
      <x:c r="F1140" s="17" t="n">
        <x:v>1.47800501984582</x:v>
      </x:c>
      <x:c r="G1140" s="18" t="n">
        <x:f aca="0"/>
        <x:v>1.6901778124</x:v>
      </x:c>
      <x:c r="H1140" s="18" t="n">
        <x:f aca="0"/>
        <x:v>2.46272</x:v>
      </x:c>
      <x:c r="I1140" s="18" t="n">
        <x:f aca="0"/>
        <x:v>2732.36</x:v>
      </x:c>
      <x:c r="J1140" s="18" t="n">
        <x:f aca="0"/>
        <x:v>7.2486470965</x:v>
      </x:c>
      <x:c r="K1140" s="18" t="n">
        <x:f aca="0"/>
        <x:v>2.1182314368</x:v>
      </x:c>
      <x:c r="L1140" s="22" t="n">
        <x:v>0.035805626598465</x:v>
      </x:c>
      <x:c r="M1140" s="22" t="n">
        <x:v>0.05924767613587</x:v>
      </x:c>
      <x:c r="N1140" s="22" t="n">
        <x:v>0.13539420081476</x:v>
      </x:c>
      <x:c r="O1140" s="22" t="n">
        <x:v>0.26908697682541</x:v>
      </x:c>
      <x:c r="P1140" s="25" t="n">
        <x:v>-0.0391549645493403</x:v>
      </x:c>
      <x:c r="Q1140" s="25" t="n">
        <x:v>-0.0468557942485215</x:v>
      </x:c>
      <x:c r="R1140" s="26" t="n">
        <x:v>-0.131394517585311</x:v>
      </x:c>
      <x:c r="S1140" s="26" t="n">
        <x:v>0.0591202922944416</x:v>
      </x:c>
      <x:c r="T1140" s="20" t="n">
        <x:v>1.0280914423263319</x:v>
      </x:c>
      <x:c r="U1140" s="18" t="n">
        <x:f aca="0"/>
        <x:v>1.7093</x:v>
      </x:c>
      <x:c r="V1140" s="18" t="n">
        <x:f aca="0"/>
        <x:v>2.0184</x:v>
      </x:c>
      <x:c r="W1140" s="76" t="n">
        <x:f>'2080回测'!$O$13*G1140/$G$4+'2080回测'!$O$14*H1140/$H$4+'2080回测'!$O$15*I1140/$I$4+'2080回测'!$O$16*J1140/$J$4+'2080回测'!$O$17*K1140/$K$4</x:f>
        <x:v>1.3350323597981126</x:v>
      </x:c>
    </x:row>
    <x:row r="1141" ht="13.800000190734863" hidden="0">
      <x:c r="A1141" s="15" t="n">
        <x:v>45544</x:v>
      </x:c>
      <x:c r="B1141" s="21" t="n">
        <x:v>32.412523020258</x:v>
      </x:c>
      <x:c r="C1141" s="21" t="n">
        <x:v>13.507377979569</x:v>
      </x:c>
      <x:c r="D1141" s="21" t="n">
        <x:v>2.2307692307692</x:v>
      </x:c>
      <x:c r="E1141" s="21" t="n">
        <x:v>142.55859375</x:v>
      </x:c>
      <x:c r="F1141" s="17" t="n">
        <x:v>1.47677315995149</x:v>
      </x:c>
      <x:c r="G1141" s="18" t="n">
        <x:f aca="0"/>
        <x:v>1.6629602373</x:v>
      </x:c>
      <x:c r="H1141" s="18" t="n">
        <x:f aca="0"/>
        <x:v>2.4234725926</x:v>
      </x:c>
      <x:c r="I1141" s="18" t="n">
        <x:f aca="0"/>
        <x:v>2661.57</x:v>
      </x:c>
      <x:c r="J1141" s="18" t="n">
        <x:f aca="0"/>
        <x:v>7.2109591566</x:v>
      </x:c>
      <x:c r="K1141" s="18" t="n">
        <x:f aca="0"/>
        <x:v>2.1010675024</x:v>
      </x:c>
      <x:c r="L1141" s="22" t="n">
        <x:v>0.026854219948849</x:v>
      </x:c>
      <x:c r="M1141" s="22" t="n">
        <x:v>0.050299713317696</x:v>
      </x:c>
      <x:c r="N1141" s="22" t="n">
        <x:v>0.12005751258088</x:v>
      </x:c>
      <x:c r="O1141" s="22" t="n">
        <x:v>0.25305326450246</x:v>
      </x:c>
      <x:c r="P1141" s="25" t="n">
        <x:v>-0.0536525037250557</x:v>
      </x:c>
      <x:c r="Q1141" s="25" t="n">
        <x:v>-0.0637606160109069</x:v>
      </x:c>
      <x:c r="R1141" s="26" t="n">
        <x:v>-0.146390087885366</x:v>
      </x:c>
      <x:c r="S1141" s="26" t="n">
        <x:v>0.038270035882098</x:v>
      </x:c>
      <x:c r="T1141" s="20" t="n">
        <x:v>1.0212828379801853</x:v>
      </x:c>
      <x:c r="U1141" s="18" t="n">
        <x:f aca="0"/>
        <x:v>1.7105</x:v>
      </x:c>
      <x:c r="V1141" s="18" t="n">
        <x:f aca="0"/>
        <x:v>2.0092</x:v>
      </x:c>
      <x:c r="W1141" s="76" t="n">
        <x:f>'2080回测'!$O$13*G1141/$G$4+'2080回测'!$O$14*H1141/$H$4+'2080回测'!$O$15*I1141/$I$4+'2080回测'!$O$16*J1141/$J$4+'2080回测'!$O$17*K1141/$K$4</x:f>
        <x:v>1.3146640272902805</x:v>
      </x:c>
    </x:row>
    <x:row r="1142" ht="13.800000190734863" hidden="0">
      <x:c r="A1142" s="15" t="n">
        <x:v>45545</x:v>
      </x:c>
      <x:c r="B1142" s="21" t="n">
        <x:v>33.149171270718</x:v>
      </x:c>
      <x:c r="C1142" s="21" t="n">
        <x:v>14.926220204313</x:v>
      </x:c>
      <x:c r="D1142" s="21" t="n">
        <x:v>3.4615384615385</x:v>
      </x:c>
      <x:c r="E1142" s="21" t="n">
        <x:v>145.791015625</x:v>
      </x:c>
      <x:c r="F1142" s="17" t="n">
        <x:v>1.49331986390392</x:v>
      </x:c>
      <x:c r="G1142" s="18" t="n">
        <x:f aca="0"/>
        <x:v>1.6652003669</x:v>
      </x:c>
      <x:c r="H1142" s="18" t="n">
        <x:f aca="0"/>
        <x:v>2.4250074074</x:v>
      </x:c>
      <x:c r="I1142" s="18" t="n">
        <x:f aca="0"/>
        <x:v>2653.53</x:v>
      </x:c>
      <x:c r="J1142" s="18" t="n">
        <x:f aca="0"/>
        <x:v>7.2307949144</x:v>
      </x:c>
      <x:c r="K1142" s="18" t="n">
        <x:f aca="0"/>
        <x:v>2.0980385728</x:v>
      </x:c>
      <x:c r="L1142" s="22" t="n">
        <x:v>0.013826726342711</x:v>
      </x:c>
      <x:c r="M1142" s="22" t="n">
        <x:v>0.03848492746069</x:v>
      </x:c>
      <x:c r="N1142" s="22" t="n">
        <x:v>0.11190989695663</x:v>
      </x:c>
      <x:c r="O1142" s="22" t="n">
        <x:v>0.24373133871536</x:v>
      </x:c>
      <x:c r="P1142" s="25" t="n">
        <x:v>-0.0580135520949862</x:v>
      </x:c>
      <x:c r="Q1142" s="25" t="n">
        <x:v>-0.0680767407161923</x:v>
      </x:c>
      <x:c r="R1142" s="26" t="n">
        <x:v>-0.146596923337774</x:v>
      </x:c>
      <x:c r="S1142" s="26" t="n">
        <x:v>0.0349970305150442</x:v>
      </x:c>
      <x:c r="T1142" s="20" t="n">
        <x:v>1.0250916152094922</x:v>
      </x:c>
      <x:c r="U1142" s="18" t="n">
        <x:f aca="0"/>
        <x:v>1.7114</x:v>
      </x:c>
      <x:c r="V1142" s="18" t="n">
        <x:f aca="0"/>
        <x:v>2.0177</x:v>
      </x:c>
      <x:c r="W1142" s="76" t="n">
        <x:f>'2080回测'!$O$13*G1142/$G$4+'2080回测'!$O$14*H1142/$H$4+'2080回测'!$O$15*I1142/$I$4+'2080回测'!$O$16*J1142/$J$4+'2080回测'!$O$17*K1142/$K$4</x:f>
        <x:v>1.3151936769569013</x:v>
      </x:c>
    </x:row>
    <x:row r="1143" ht="13.800000190734863" hidden="0">
      <x:c r="A1143" s="15" t="n">
        <x:v>45546</x:v>
      </x:c>
      <x:c r="B1143" s="21" t="n">
        <x:v>33.517495395948</x:v>
      </x:c>
      <x:c r="C1143" s="21" t="n">
        <x:v>15.153234960272</x:v>
      </x:c>
      <x:c r="D1143" s="21" t="n">
        <x:v>4.5384615384615</x:v>
      </x:c>
      <x:c r="E1143" s="21" t="n">
        <x:v>144.74609375</x:v>
      </x:c>
      <x:c r="F1143" s="17" t="n">
        <x:v>1.4948882141117</x:v>
      </x:c>
      <x:c r="G1143" s="18" t="n">
        <x:f aca="0"/>
        <x:v>1.6268941501</x:v>
      </x:c>
      <x:c r="H1143" s="18" t="n">
        <x:f aca="0"/>
        <x:v>2.3810459259</x:v>
      </x:c>
      <x:c r="I1143" s="18" t="n">
        <x:f aca="0"/>
        <x:v>2604.87</x:v>
      </x:c>
      <x:c r="J1143" s="18" t="n">
        <x:f aca="0"/>
        <x:v>7.2175710759</x:v>
      </x:c>
      <x:c r="K1143" s="18" t="n">
        <x:f aca="0"/>
        <x:v>2.0950096432</x:v>
      </x:c>
      <x:c r="L1143" s="22" t="n">
        <x:v>0.015984654731458</x:v>
      </x:c>
      <x:c r="M1143" s="22" t="n">
        <x:v>0.042307358179133</x:v>
      </x:c>
      <x:c r="N1143" s="22" t="n">
        <x:v>0.11358734723221</x:v>
      </x:c>
      <x:c r="O1143" s="22" t="n">
        <x:v>0.24559572387278</x:v>
      </x:c>
      <x:c r="P1143" s="25" t="n">
        <x:v>-0.055066897790979</x:v>
      </x:c>
      <x:c r="Q1143" s="25" t="n">
        <x:v>-0.0637606160109069</x:v>
      </x:c>
      <x:c r="R1143" s="26" t="n">
        <x:v>-0.140185024312921</x:v>
      </x:c>
      <x:c r="S1143" s="26" t="n">
        <x:v>0.0422703757751637</x:v>
      </x:c>
      <x:c r="T1143" s="20" t="n">
        <x:v>1.0217979201661282</x:v>
      </x:c>
      <x:c r="U1143" s="18" t="n">
        <x:f aca="0"/>
        <x:v>1.7126</x:v>
      </x:c>
      <x:c r="V1143" s="18" t="n">
        <x:f aca="0"/>
        <x:v>2.0279</x:v>
      </x:c>
      <x:c r="W1143" s="76" t="n">
        <x:f>'2080回测'!$O$13*G1143/$G$4+'2080回测'!$O$14*H1143/$H$4+'2080回测'!$O$15*I1143/$I$4+'2080回测'!$O$16*J1143/$J$4+'2080回测'!$O$17*K1143/$K$4</x:f>
        <x:v>1.2939530447351468</x:v>
      </x:c>
    </x:row>
    <x:row r="1144" ht="13.800000190734863" hidden="0">
      <x:c r="A1144" s="15" t="n">
        <x:v>45547</x:v>
      </x:c>
      <x:c r="B1144" s="21" t="n">
        <x:v>33.271945979128</x:v>
      </x:c>
      <x:c r="C1144" s="21" t="n">
        <x:v>14.642451759364</x:v>
      </x:c>
      <x:c r="D1144" s="21" t="n">
        <x:v>5</x:v>
      </x:c>
      <x:c r="E1144" s="21" t="n">
        <x:v>143.857421875</x:v>
      </x:c>
      <x:c r="F1144" s="17" t="n">
        <x:v>1.49192954903373</x:v>
      </x:c>
      <x:c r="G1144" s="18" t="n">
        <x:f aca="0"/>
        <x:v>1.6343985844</x:v>
      </x:c>
      <x:c r="H1144" s="18" t="n">
        <x:f aca="0"/>
        <x:v>2.3877333333</x:v>
      </x:c>
      <x:c r="I1144" s="18" t="n">
        <x:f aca="0"/>
        <x:v>2615.29</x:v>
      </x:c>
      <x:c r="J1144" s="18" t="n">
        <x:f aca="0"/>
        <x:v>7.2003800858</x:v>
      </x:c>
      <x:c r="K1144" s="18" t="n">
        <x:f aca="0"/>
        <x:v>2.0859228544</x:v>
      </x:c>
      <x:c r="L1144" s="22" t="n">
        <x:v>0.010390025575447</x:v>
      </x:c>
      <x:c r="M1144" s="22" t="n">
        <x:v>0.036573712101468</x:v>
      </x:c>
      <x:c r="N1144" s="22" t="n">
        <x:v>0.11334771147855</x:v>
      </x:c>
      <x:c r="O1144" s="22" t="n">
        <x:v>0.24270592681705</x:v>
      </x:c>
      <x:c r="P1144" s="25" t="n">
        <x:v>-0.0576599535785054</x:v>
      </x:c>
      <x:c r="Q1144" s="25" t="n">
        <x:v>-0.0663982477752441</x:v>
      </x:c>
      <x:c r="R1144" s="26" t="n">
        <x:v>-0.145149075170875</x:v>
      </x:c>
      <x:c r="S1144" s="26" t="n">
        <x:v>0.0405732618811359</x:v>
      </x:c>
      <x:c r="T1144" s="20" t="n">
        <x:v>1.0194630485405194</x:v>
      </x:c>
      <x:c r="U1144" s="18" t="n">
        <x:f aca="0"/>
        <x:v>1.7132</x:v>
      </x:c>
      <x:c r="V1144" s="18" t="n">
        <x:f aca="0"/>
        <x:v>2.0252</x:v>
      </x:c>
      <x:c r="W1144" s="76" t="n">
        <x:f>'2080回测'!$O$13*G1144/$G$4+'2080回测'!$O$14*H1144/$H$4+'2080回测'!$O$15*I1144/$I$4+'2080回测'!$O$16*J1144/$J$4+'2080回测'!$O$17*K1144/$K$4</x:f>
        <x:v>1.2967769145037848</x:v>
      </x:c>
    </x:row>
    <x:row r="1145" ht="13.800000190734863" hidden="0">
      <x:c r="A1145" s="15" t="n">
        <x:v>45548</x:v>
      </x:c>
      <x:c r="B1145" s="21" t="n">
        <x:v>33.087783916513</x:v>
      </x:c>
      <x:c r="C1145" s="21" t="n">
        <x:v>15.83427922815</x:v>
      </x:c>
      <x:c r="D1145" s="21" t="n">
        <x:v>7.0769230769231</x:v>
      </x:c>
      <x:c r="E1145" s="21" t="n">
        <x:v>149.619140625</x:v>
      </x:c>
      <x:c r="F1145" s="17" t="n">
        <x:v>1.51404531711647</x:v>
      </x:c>
      <x:c r="G1145" s="18" t="n">
        <x:f aca="0"/>
        <x:v>1.6296943122</x:v>
      </x:c>
      <x:c r="H1145" s="18" t="n">
        <x:f aca="0"/>
        <x:v>2.3784148148</x:v>
      </x:c>
      <x:c r="I1145" s="18" t="n">
        <x:f aca="0"/>
        <x:v>2644.57</x:v>
      </x:c>
      <x:c r="J1145" s="18" t="n">
        <x:f aca="0"/>
        <x:v>7.1613697621</x:v>
      </x:c>
      <x:c r="K1145" s="18" t="n">
        <x:f aca="0"/>
        <x:v>2.0707782064</x:v>
      </x:c>
      <x:c r="L1145" s="22" t="n">
        <x:v>0.0079124040920716</x:v>
      </x:c>
      <x:c r="M1145" s="22" t="n">
        <x:v>0.033011901659282</x:v>
      </x:c>
      <x:c r="N1145" s="22" t="n">
        <x:v>0.1091540857896</x:v>
      </x:c>
      <x:c r="O1145" s="22" t="n">
        <x:v>0.23925681430669</x:v>
      </x:c>
      <x:c r="P1145" s="25" t="n">
        <x:v>-0.0602530093660316</x:v>
      </x:c>
      <x:c r="Q1145" s="25" t="n">
        <x:v>-0.0679568483632657</x:v>
      </x:c>
      <x:c r="R1145" s="26" t="n">
        <x:v>-0.145872999254324</x:v>
      </x:c>
      <x:c r="S1145" s="26" t="n">
        <x:v>0.0404520394601338</x:v>
      </x:c>
      <x:c r="T1145" s="20" t="n">
        <x:v>1.0103760123527192</x:v>
      </x:c>
      <x:c r="U1145" s="18" t="n">
        <x:f aca="0"/>
        <x:v>1.7145</x:v>
      </x:c>
      <x:c r="V1145" s="18" t="n">
        <x:f aca="0"/>
        <x:v>2.0515</x:v>
      </x:c>
      <x:c r="W1145" s="76" t="n">
        <x:f>'2080回测'!$O$13*G1145/$G$4+'2080回测'!$O$14*H1145/$H$4+'2080回测'!$O$15*I1145/$I$4+'2080回测'!$O$16*J1145/$J$4+'2080回测'!$O$17*K1145/$K$4</x:f>
        <x:v>1.2940317536849628</x:v>
      </x:c>
    </x:row>
    <x:row r="1146" ht="13.800000190734863" hidden="0">
      <x:c r="A1146" s="15" t="n">
        <x:v>45553</x:v>
      </x:c>
      <x:c r="B1146" s="21" t="n">
        <x:v>32.658072437078</x:v>
      </x:c>
      <x:c r="C1146" s="21" t="n">
        <x:v>14.869466515323</x:v>
      </x:c>
      <x:c r="D1146" s="21" t="n">
        <x:v>6</x:v>
      </x:c>
      <x:c r="E1146" s="21" t="n">
        <x:v>145.732421875</x:v>
      </x:c>
      <x:c r="F1146" s="17" t="n">
        <x:v>1.4981499020685</x:v>
      </x:c>
      <x:c r="G1146" s="18" t="n">
        <x:f aca="0"/>
        <x:v>1.6509755437</x:v>
      </x:c>
      <x:c r="H1146" s="18" t="n">
        <x:f aca="0"/>
        <x:v>2.4038488889</x:v>
      </x:c>
      <x:c r="I1146" s="18" t="n">
        <x:f aca="0"/>
        <x:v>2669.35</x:v>
      </x:c>
      <x:c r="J1146" s="18" t="n">
        <x:f aca="0"/>
        <x:v>7.1560802267</x:v>
      </x:c>
      <x:c r="K1146" s="18" t="n">
        <x:f aca="0"/>
        <x:v>2.078855352</x:v>
      </x:c>
      <x:c r="L1146" s="22" t="n">
        <x:v>0.0030370843989768</x:v>
      </x:c>
      <x:c r="M1146" s="22" t="n">
        <x:v>0.030666319172965</x:v>
      </x:c>
      <x:c r="N1146" s="22" t="n">
        <x:v>0.098250658998322</x:v>
      </x:c>
      <x:c r="O1146" s="22" t="n">
        <x:v>0.23207893148149</x:v>
      </x:c>
      <x:c r="P1146" s="25" t="n">
        <x:v>-0.0693287046223738</x:v>
      </x:c>
      <x:c r="Q1146" s="25" t="n">
        <x:v>-0.078986944832344</x:v>
      </x:c>
      <x:c r="R1146" s="26" t="n">
        <x:v>-0.157766037768162</x:v>
      </x:c>
      <x:c r="S1146" s="26" t="n">
        <x:v>0.0250567919928804</x:v>
      </x:c>
      <x:c r="T1146" s="20" t="n">
        <x:v>1.0113121191440766</x:v>
      </x:c>
      <x:c r="U1146" s="18" t="n">
        <x:f aca="0"/>
        <x:v>1.7173</x:v>
      </x:c>
      <x:c r="V1146" s="18" t="n">
        <x:f aca="0"/>
        <x:v>2.0497</x:v>
      </x:c>
      <x:c r="W1146" s="76" t="n">
        <x:f>'2080回测'!$O$13*G1146/$G$4+'2080回测'!$O$14*H1146/$H$4+'2080回测'!$O$15*I1146/$I$4+'2080回测'!$O$16*J1146/$J$4+'2080回测'!$O$17*K1146/$K$4</x:f>
        <x:v>1.3060413529787793</x:v>
      </x:c>
    </x:row>
    <x:row r="1147" ht="13.800000190734863" hidden="0">
      <x:c r="A1147" s="15" t="n">
        <x:v>45554</x:v>
      </x:c>
      <x:c r="B1147" s="21" t="n">
        <x:v>32.412523020258</x:v>
      </x:c>
      <x:c r="C1147" s="21" t="n">
        <x:v>14.131668558456</x:v>
      </x:c>
      <x:c r="D1147" s="21" t="n">
        <x:v>5.0769230769231</x:v>
      </x:c>
      <x:c r="E1147" s="21" t="n">
        <x:v>144.326171875</x:v>
      </x:c>
      <x:c r="F1147" s="17" t="n">
        <x:v>1.48986821632659</x:v>
      </x:c>
      <x:c r="G1147" s="18" t="n">
        <x:f aca="0"/>
        <x:v>1.6533276799</x:v>
      </x:c>
      <x:c r="H1147" s="18" t="n">
        <x:f aca="0"/>
        <x:v>2.4116325926</x:v>
      </x:c>
      <x:c r="I1147" s="18" t="n">
        <x:f aca="0"/>
        <x:v>2710.08</x:v>
      </x:c>
      <x:c r="J1147" s="18" t="n">
        <x:f aca="0"/>
        <x:v>7.216909884</x:v>
      </x:c>
      <x:c r="K1147" s="18" t="n">
        <x:f aca="0"/>
        <x:v>2.099048216</x:v>
      </x:c>
      <x:c r="L1147" s="22" t="n">
        <x:v>0.0086317135549871</x:v>
      </x:c>
      <x:c r="M1147" s="22" t="n">
        <x:v>0.036573712101468</x:v>
      </x:c>
      <x:c r="N1147" s="22" t="n">
        <x:v>0.1025641025641</x:v>
      </x:c>
      <x:c r="O1147" s="22" t="n">
        <x:v>0.23879071801734</x:v>
      </x:c>
      <x:c r="P1147" s="25" t="n">
        <x:v>-0.0729825559593427</x:v>
      </x:c>
      <x:c r="Q1147" s="25" t="n">
        <x:v>-0.082583715420082</x:v>
      </x:c>
      <x:c r="R1147" s="26" t="n">
        <x:v>-0.162523253173687</x:v>
      </x:c>
      <x:c r="S1147" s="26" t="n">
        <x:v>0.0220262314678306</x:v>
      </x:c>
      <x:c r="T1147" s="20" t="n">
        <x:v>1.0273102862864452</x:v>
      </x:c>
      <x:c r="U1147" s="18" t="n">
        <x:f aca="0"/>
        <x:v>1.7171</x:v>
      </x:c>
      <x:c r="V1147" s="18" t="n">
        <x:f aca="0"/>
        <x:v>2.0526</x:v>
      </x:c>
      <x:c r="W1147" s="76" t="n">
        <x:f>'2080回测'!$O$13*G1147/$G$4+'2080回测'!$O$14*H1147/$H$4+'2080回测'!$O$15*I1147/$I$4+'2080回测'!$O$16*J1147/$J$4+'2080回测'!$O$17*K1147/$K$4</x:f>
        <x:v>1.313253503677442</x:v>
      </x:c>
    </x:row>
    <x:row r="1148" ht="13.800000190734863" hidden="0">
      <x:c r="A1148" s="15" t="n">
        <x:v>45555</x:v>
      </x:c>
      <x:c r="B1148" s="21" t="n">
        <x:v>32.228360957643</x:v>
      </x:c>
      <x:c r="C1148" s="21" t="n">
        <x:v>14.188422247446</x:v>
      </x:c>
      <x:c r="D1148" s="21" t="n">
        <x:v>3.6923076923077</x:v>
      </x:c>
      <x:c r="E1148" s="21" t="n">
        <x:v>144.599609375</x:v>
      </x:c>
      <x:c r="F1148" s="17" t="n">
        <x:v>1.48677175068099</x:v>
      </x:c>
      <x:c r="G1148" s="18" t="n">
        <x:f aca="0"/>
        <x:v>1.6517595891</x:v>
      </x:c>
      <x:c r="H1148" s="18" t="n">
        <x:f aca="0"/>
        <x:v>2.40944</x:v>
      </x:c>
      <x:c r="I1148" s="18" t="n">
        <x:f aca="0"/>
        <x:v>2737.76</x:v>
      </x:c>
      <x:c r="J1148" s="18" t="n">
        <x:f aca="0"/>
        <x:v>7.2069920051</x:v>
      </x:c>
      <x:c r="K1148" s="18" t="n">
        <x:f aca="0"/>
        <x:v>2.094</x:v>
      </x:c>
      <x:c r="L1148" s="22" t="n">
        <x:v>0.015664961636829</x:v>
      </x:c>
      <x:c r="M1148" s="22" t="n">
        <x:v>0.043523586135001</x:v>
      </x:c>
      <x:c r="N1148" s="22" t="n">
        <x:v>0.1196980589504</x:v>
      </x:c>
      <x:c r="O1148" s="22" t="n">
        <x:v>0.25174819487684</x:v>
      </x:c>
      <x:c r="P1148" s="25" t="n">
        <x:v>-0.0540061022415365</x:v>
      </x:c>
      <x:c r="Q1148" s="25" t="n">
        <x:v>-0.0624418001287265</x:v>
      </x:c>
      <x:c r="R1148" s="26" t="n">
        <x:v>-0.142460214289484</x:v>
      </x:c>
      <x:c r="S1148" s="26" t="n">
        <x:v>0.046755605352238</x:v>
      </x:c>
      <x:c r="T1148" s="20" t="n">
        <x:v>1.0255673668597303</x:v>
      </x:c>
      <x:c r="U1148" s="18" t="n">
        <x:f aca="0"/>
        <x:v>1.7171</x:v>
      </x:c>
      <x:c r="V1148" s="18" t="n">
        <x:f aca="0"/>
        <x:v>2.0702</x:v>
      </x:c>
      <x:c r="W1148" s="76" t="n">
        <x:f>'2080回测'!$O$13*G1148/$G$4+'2080回测'!$O$14*H1148/$H$4+'2080回测'!$O$15*I1148/$I$4+'2080回测'!$O$16*J1148/$J$4+'2080回测'!$O$17*K1148/$K$4</x:f>
        <x:v>1.3137142940945485</x:v>
      </x:c>
    </x:row>
    <x:row r="1149" ht="13.800000190734863" hidden="0">
      <x:c r="A1149" s="15" t="n">
        <x:v>45558</x:v>
      </x:c>
      <x:c r="B1149" s="21" t="n">
        <x:v>31.491712707182</x:v>
      </x:c>
      <x:c r="C1149" s="21" t="n">
        <x:v>13.507377979569</x:v>
      </x:c>
      <x:c r="D1149" s="21" t="n">
        <x:v>2.6153846153846</x:v>
      </x:c>
      <x:c r="E1149" s="21" t="n">
        <x:v>144.091796875</x:v>
      </x:c>
      <x:c r="F1149" s="17" t="n">
        <x:v>1.47926568044284</x:v>
      </x:c>
      <x:c r="G1149" s="18" t="n">
        <x:f aca="0"/>
        <x:v>1.6701286522</x:v>
      </x:c>
      <x:c r="H1149" s="18" t="n">
        <x:f aca="0"/>
        <x:v>2.4333392593</x:v>
      </x:c>
      <x:c r="I1149" s="18" t="n">
        <x:f aca="0"/>
        <x:v>2759.44</x:v>
      </x:c>
      <x:c r="J1149" s="18" t="n">
        <x:f aca="0"/>
        <x:v>7.2188934597</x:v>
      </x:c>
      <x:c r="K1149" s="18" t="n">
        <x:f aca="0"/>
        <x:v>2.0970289296</x:v>
      </x:c>
      <x:c r="L1149" s="22" t="n">
        <x:v>0.018382352941176</x:v>
      </x:c>
      <x:c r="M1149" s="22" t="n">
        <x:v>0.044913560941708</x:v>
      </x:c>
      <x:c r="N1149" s="22" t="n">
        <x:v>0.11550443326144</x:v>
      </x:c>
      <x:c r="O1149" s="22" t="n">
        <x:v>0.24960415191494</x:v>
      </x:c>
      <x:c r="P1149" s="25" t="n">
        <x:v>-0.0565991580290628</x:v>
      </x:c>
      <x:c r="Q1149" s="25" t="n">
        <x:v>-0.0650794318930755</x:v>
      </x:c>
      <x:c r="R1149" s="26" t="n">
        <x:v>-0.144942239718456</x:v>
      </x:c>
      <x:c r="S1149" s="26" t="n">
        <x:v>0.0427552654591719</x:v>
      </x:c>
      <x:c r="T1149" s="20" t="n">
        <x:v>1.0284025670801478</x:v>
      </x:c>
      <x:c r="U1149" s="18" t="n">
        <x:f aca="0"/>
        <x:v>1.7174</x:v>
      </x:c>
      <x:c r="V1149" s="18" t="n">
        <x:f aca="0"/>
        <x:v>2.0842</x:v>
      </x:c>
      <x:c r="W1149" s="76" t="n">
        <x:f>'2080回测'!$O$13*G1149/$G$4+'2080回测'!$O$14*H1149/$H$4+'2080回测'!$O$15*I1149/$I$4+'2080回测'!$O$16*J1149/$J$4+'2080回测'!$O$17*K1149/$K$4</x:f>
        <x:v>1.3244671543755662</x:v>
      </x:c>
    </x:row>
    <x:row r="1150" ht="13.800000190734863" hidden="0">
      <x:c r="A1150" s="15" t="n">
        <x:v>45559</x:v>
      </x:c>
      <x:c r="B1150" s="21" t="n">
        <x:v>34.806629834254</x:v>
      </x:c>
      <x:c r="C1150" s="21" t="n">
        <x:v>18.898978433598</x:v>
      </x:c>
      <x:c r="D1150" s="21" t="n">
        <x:v>9.9230769230769</x:v>
      </x:c>
      <x:c r="E1150" s="21" t="n">
        <x:v>158.76953125</x:v>
      </x:c>
      <x:c r="F1150" s="17" t="n">
        <x:v>1.55599554110232</x:v>
      </x:c>
      <x:c r="G1150" s="18" t="n">
        <x:f aca="0"/>
        <x:v>1.7392366515</x:v>
      </x:c>
      <x:c r="H1150" s="18" t="n">
        <x:f aca="0"/>
        <x:v>2.5370488889</x:v>
      </x:c>
      <x:c r="I1150" s="18" t="n">
        <x:f aca="0"/>
        <x:v>2886.13</x:v>
      </x:c>
      <x:c r="J1150" s="18" t="n">
        <x:f aca="0"/>
        <x:v>7.361710916</x:v>
      </x:c>
      <x:c r="K1150" s="18" t="n">
        <x:f aca="0"/>
        <x:v>2.1656846673</x:v>
      </x:c>
      <x:c r="L1150" s="22" t="n">
        <x:v>0.024056905370844</x:v>
      </x:c>
      <x:c r="M1150" s="22" t="n">
        <x:v>0.04882286508557</x:v>
      </x:c>
      <x:c r="N1150" s="22" t="n">
        <x:v>0.11646297627606</x:v>
      </x:c>
      <x:c r="O1150" s="22" t="n">
        <x:v>0.25230751040863</x:v>
      </x:c>
      <x:c r="P1150" s="25" t="n">
        <x:v>-0.0560098271682614</x:v>
      </x:c>
      <x:c r="Q1150" s="25" t="n">
        <x:v>-0.0631611542462741</x:v>
      </x:c>
      <x:c r="R1150" s="26" t="n">
        <x:v>-0.141529454753616</x:v>
      </x:c>
      <x:c r="S1150" s="26" t="n">
        <x:v>0.04627071566823</x:v>
      </x:c>
      <x:c r="T1150" s="20" t="n">
        <x:v>1.0656700279332938</x:v>
      </x:c>
      <x:c r="U1150" s="18" t="n">
        <x:f aca="0"/>
        <x:v>1.7158</x:v>
      </x:c>
      <x:c r="V1150" s="18" t="n">
        <x:f aca="0"/>
        <x:v>2.0837</x:v>
      </x:c>
      <x:c r="W1150" s="76" t="n">
        <x:f>'2080回测'!$O$13*G1150/$G$4+'2080回测'!$O$14*H1150/$H$4+'2080回测'!$O$15*I1150/$I$4+'2080回测'!$O$16*J1150/$J$4+'2080回测'!$O$17*K1150/$K$4</x:f>
        <x:v>1.376110672212515</x:v>
      </x:c>
    </x:row>
    <x:row r="1151" ht="13.800000190734863" hidden="0">
      <x:c r="A1151" s="15" t="n">
        <x:v>45560</x:v>
      </x:c>
      <x:c r="B1151" s="21" t="n">
        <x:v>34.868017188459</x:v>
      </x:c>
      <x:c r="C1151" s="21" t="n">
        <x:v>18.898978433598</x:v>
      </x:c>
      <x:c r="D1151" s="21" t="n">
        <x:v>9.9230769230769</x:v>
      </x:c>
      <x:c r="E1151" s="21" t="n">
        <x:v>158.26171875</x:v>
      </x:c>
      <x:c r="F1151" s="17" t="n">
        <x:v>1.55487947823783</x:v>
      </x:c>
      <x:c r="G1151" s="18" t="n">
        <x:f aca="0"/>
        <x:v>1.7645501164</x:v>
      </x:c>
      <x:c r="H1151" s="18" t="n">
        <x:f aca="0"/>
        <x:v>2.5702666667</x:v>
      </x:c>
      <x:c r="I1151" s="18" t="n">
        <x:f aca="0"/>
        <x:v>2928.88</x:v>
      </x:c>
      <x:c r="J1151" s="18" t="n">
        <x:f aca="0"/>
        <x:v>7.4046883912</x:v>
      </x:c>
      <x:c r="K1151" s="18" t="n">
        <x:f aca="0"/>
        <x:v>2.1747714561</x:v>
      </x:c>
      <x:c r="L1151" s="22" t="n">
        <x:v>0.067934782608696</x:v>
      </x:c>
      <x:c r="M1151" s="22" t="n">
        <x:v>0.087829033098775</x:v>
      </x:c>
      <x:c r="N1151" s="22" t="n">
        <x:v>0.15803977953511</x:v>
      </x:c>
      <x:c r="O1151" s="22" t="n">
        <x:v>0.30227303261205</x:v>
      </x:c>
      <x:c r="P1151" s="25" t="n">
        <x:v>-0.0214750387252972</x:v>
      </x:c>
      <x:c r="Q1151" s="25" t="n">
        <x:v>-0.0297111877802828</x:v>
      </x:c>
      <x:c r="R1151" s="26" t="n">
        <x:v>-0.115985276380428</x:v>
      </x:c>
      <x:c r="S1151" s="26" t="n">
        <x:v>0.076455098497727</x:v>
      </x:c>
      <x:c r="T1151" s="20" t="n">
        <x:v>1.0756918148768346</x:v>
      </x:c>
      <x:c r="U1151" s="18" t="n">
        <x:f aca="0"/>
        <x:v>1.718</x:v>
      </x:c>
      <x:c r="V1151" s="18" t="n">
        <x:f aca="0"/>
        <x:v>2.0958</x:v>
      </x:c>
      <x:c r="W1151" s="76" t="n">
        <x:f>'2080回测'!$O$13*G1151/$G$4+'2080回测'!$O$14*H1151/$H$4+'2080回测'!$O$15*I1151/$I$4+'2080回测'!$O$16*J1151/$J$4+'2080回测'!$O$17*K1151/$K$4</x:f>
        <x:v>1.392701359100867</x:v>
      </x:c>
    </x:row>
    <x:row r="1152" ht="13.800000190734863" hidden="0">
      <x:c r="A1152" s="15" t="n">
        <x:v>45561</x:v>
      </x:c>
      <x:c r="B1152" s="21" t="n">
        <x:v>37.814610190301</x:v>
      </x:c>
      <x:c r="C1152" s="21" t="n">
        <x:v>22.474460839955</x:v>
      </x:c>
      <x:c r="D1152" s="21" t="n">
        <x:v>12.923076923077</x:v>
      </x:c>
      <x:c r="E1152" s="21" t="n">
        <x:v>165.927734375</x:v>
      </x:c>
      <x:c r="F1152" s="17" t="n">
        <x:v>1.59784970582083</x:v>
      </x:c>
      <x:c r="G1152" s="18" t="n">
        <x:f aca="0"/>
        <x:v>1.8147290203</x:v>
      </x:c>
      <x:c r="H1152" s="18" t="n">
        <x:f aca="0"/>
        <x:v>2.6584088889</x:v>
      </x:c>
      <x:c r="I1152" s="18" t="n">
        <x:f aca="0"/>
        <x:v>3006.47</x:v>
      </x:c>
      <x:c r="J1152" s="18" t="n">
        <x:f aca="0"/>
        <x:v>7.5799042519</x:v>
      </x:c>
      <x:c r="K1152" s="18" t="n">
        <x:f aca="0"/>
        <x:v>2.2504946962</x:v>
      </x:c>
      <x:c r="L1152" s="22" t="n">
        <x:v>0.081841432225064</x:v>
      </x:c>
      <x:c r="M1152" s="22" t="n">
        <x:v>0.10077317348623</x:v>
      </x:c>
      <x:c r="N1152" s="22" t="n">
        <x:v>0.16618739515936</x:v>
      </x:c>
      <x:c r="O1152" s="22" t="n">
        <x:v>0.31234071249298</x:v>
      </x:c>
      <x:c r="P1152" s="25" t="n">
        <x:v>-0.0129886743297567</x:v>
      </x:c>
      <x:c r="Q1152" s="25" t="n">
        <x:v>-0.0214386154284799</x:v>
      </x:c>
      <x:c r="R1152" s="26" t="n">
        <x:v>-0.107091351926604</x:v>
      </x:c>
      <x:c r="S1152" s="26" t="n">
        <x:v>0.0859104473358827</x:v>
      </x:c>
      <x:c r="T1152" s="20" t="n">
        <x:v>1.113293378081756</x:v>
      </x:c>
      <x:c r="U1152" s="18" t="n">
        <x:f aca="0"/>
        <x:v>1.7162</x:v>
      </x:c>
      <x:c r="V1152" s="18" t="n">
        <x:f aca="0"/>
        <x:v>2.1008</x:v>
      </x:c>
      <x:c r="W1152" s="76" t="n">
        <x:f>'2080回测'!$O$13*G1152/$G$4+'2080回测'!$O$14*H1152/$H$4+'2080回测'!$O$15*I1152/$I$4+'2080回测'!$O$16*J1152/$J$4+'2080回测'!$O$17*K1152/$K$4</x:f>
        <x:v>1.434599667825064</x:v>
      </x:c>
    </x:row>
    <x:row r="1153" ht="13.800000190734863" hidden="0">
      <x:c r="A1153" s="15" t="n">
        <x:v>45562</x:v>
      </x:c>
      <x:c r="B1153" s="21" t="n">
        <x:v>42.725598526704</x:v>
      </x:c>
      <x:c r="C1153" s="21" t="n">
        <x:v>28.376844494892</x:v>
      </x:c>
      <x:c r="D1153" s="21" t="n">
        <x:v>18.769230769231</x:v>
      </x:c>
      <x:c r="E1153" s="21" t="n">
        <x:v>179.033203125</x:v>
      </x:c>
      <x:c r="F1153" s="17" t="n">
        <x:v>1.67226219228957</x:v>
      </x:c>
      <x:c r="G1153" s="18" t="n">
        <x:f aca="0"/>
        <x:v>1.8184252342</x:v>
      </x:c>
      <x:c r="H1153" s="18" t="n">
        <x:f aca="0"/>
        <x:v>2.6951348148</x:v>
      </x:c>
      <x:c r="I1153" s="18" t="n">
        <x:f aca="0"/>
        <x:v>3047.33</x:v>
      </x:c>
      <x:c r="J1153" s="18" t="n">
        <x:f aca="0"/>
        <x:v>7.796775204</x:v>
      </x:c>
      <x:c r="K1153" s="18" t="n">
        <x:f aca="0"/>
        <x:v>2.3302565092</x:v>
      </x:c>
      <x:c r="L1153" s="22" t="n">
        <x:v>0.12260230179028</x:v>
      </x:c>
      <x:c r="M1153" s="22" t="n">
        <x:v>0.1418643037095</x:v>
      </x:c>
      <x:c r="N1153" s="22" t="n">
        <x:v>0.21363527438294</x:v>
      </x:c>
      <x:c r="O1153" s="22" t="n">
        <x:v>0.36137404211769</x:v>
      </x:c>
      <x:c r="P1153" s="25" t="n">
        <x:v>0.0215461141132076</x:v>
      </x:c>
      <x:c r="Q1153" s="25" t="n">
        <x:v>0.012371028096291</x:v>
      </x:c>
      <x:c r="R1153" s="26" t="n">
        <x:v>-0.0814437558272119</x:v>
      </x:c>
      <x:c r="S1153" s="26" t="n">
        <x:v>0.114397716271352</x:v>
      </x:c>
      <x:c r="T1153" s="20" t="n">
        <x:v>1.1600688141254114</x:v>
      </x:c>
      <x:c r="U1153" s="18" t="n">
        <x:f aca="0"/>
        <x:v>1.7069</x:v>
      </x:c>
      <x:c r="V1153" s="18" t="n">
        <x:f aca="0"/>
        <x:v>2.1008</x:v>
      </x:c>
      <x:c r="W1153" s="76" t="n">
        <x:f>'2080回测'!$O$13*G1153/$G$4+'2080回测'!$O$14*H1153/$H$4+'2080回测'!$O$15*I1153/$I$4+'2080回测'!$O$16*J1153/$J$4+'2080回测'!$O$17*K1153/$K$4</x:f>
        <x:v>1.4542065069923824</x:v>
      </x:c>
    </x:row>
    <x:row r="1154" ht="13.800000190734863" hidden="0">
      <x:c r="A1154" s="15" t="n">
        <x:v>45565</x:v>
      </x:c>
      <x:c r="B1154" s="21" t="n">
        <x:v>54.14364640884</x:v>
      </x:c>
      <x:c r="C1154" s="21" t="n">
        <x:v>41.827468785471</x:v>
      </x:c>
      <x:c r="D1154" s="21" t="n">
        <x:v>32.153846153846</x:v>
      </x:c>
      <x:c r="E1154" s="21" t="n">
        <x:v>208.466796875</x:v>
      </x:c>
      <x:c r="F1154" s="17" t="n">
        <x:v>1.84147939555789</x:v>
      </x:c>
      <x:c r="G1154" s="18" t="n">
        <x:f aca="0"/>
        <x:v>1.9174389643</x:v>
      </x:c>
      <x:c r="H1154" s="18" t="n">
        <x:f aca="0"/>
        <x:v>2.8595792593</x:v>
      </x:c>
      <x:c r="I1154" s="18" t="n">
        <x:f aca="0"/>
        <x:v>3135.67</x:v>
      </x:c>
      <x:c r="J1154" s="18" t="n">
        <x:f aca="0"/>
        <x:v>8.2430797548</x:v>
      </x:c>
      <x:c r="K1154" s="18" t="n">
        <x:f aca="0"/>
        <x:v>2.464539055</x:v>
      </x:c>
      <x:c r="L1154" s="22" t="n">
        <x:v>0.16152493606138</x:v>
      </x:c>
      <x:c r="M1154" s="22" t="n">
        <x:v>0.18208669967857</x:v>
      </x:c>
      <x:c r="N1154" s="22" t="n">
        <x:v>0.27054876587587</x:v>
      </x:c>
      <x:c r="O1154" s="22" t="n">
        <x:v>0.4206614901082</x:v>
      </x:c>
      <x:c r="P1154" s="25" t="n">
        <x:v>0.0651565978125137</x:v>
      </x:c>
      <x:c r="Q1154" s="25" t="n">
        <x:v>0.0611672157366494</x:v>
      </x:c>
      <x:c r="R1154" s="26" t="n">
        <x:v>-0.041421095785003</x:v>
      </x:c>
      <x:c r="S1154" s="26" t="n">
        <x:v>0.160825903515112</x:v>
      </x:c>
      <x:c r="T1154" s="20" t="n">
        <x:v>1.264730047199221</x:v>
      </x:c>
      <x:c r="U1154" s="18" t="n">
        <x:f aca="0"/>
        <x:v>1.7015</x:v>
      </x:c>
      <x:c r="V1154" s="18" t="n">
        <x:f aca="0"/>
        <x:v>2.0936</x:v>
      </x:c>
      <x:c r="W1154" s="76" t="n">
        <x:f>'2080回测'!$O$13*G1154/$G$4+'2080回测'!$O$14*H1154/$H$4+'2080回测'!$O$15*I1154/$I$4+'2080回测'!$O$16*J1154/$J$4+'2080回测'!$O$17*K1154/$K$4</x:f>
        <x:v>1.5321290352422896</x:v>
      </x:c>
    </x:row>
    <x:row r="1155" ht="13.800000190734863" hidden="0">
      <x:c r="A1155" s="15" t="n">
        <x:v>45573</x:v>
      </x:c>
      <x:c r="B1155" s="21" t="n">
        <x:v>65.377532228361</x:v>
      </x:c>
      <x:c r="C1155" s="21" t="n">
        <x:v>57.377979568672</x:v>
      </x:c>
      <x:c r="D1155" s="21" t="n">
        <x:v>49.307692307692</x:v>
      </x:c>
      <x:c r="E1155" s="21" t="n">
        <x:v>243.2421875</x:v>
      </x:c>
      <x:c r="F1155" s="17" t="n">
        <x:v>2.03826347901181</x:v>
      </x:c>
      <x:c r="G1155" s="18" t="n">
        <x:f aca="0"/>
        <x:v>1.9392802282</x:v>
      </x:c>
      <x:c r="H1155" s="18" t="n">
        <x:f aca="0"/>
        <x:v>2.8924681481</x:v>
      </x:c>
      <x:c r="I1155" s="18" t="n">
        <x:f aca="0"/>
        <x:v>3219.93</x:v>
      </x:c>
      <x:c r="J1155" s="18" t="n">
        <x:f aca="0"/>
        <x:v>8.5789652537</x:v>
      </x:c>
      <x:c r="K1155" s="18" t="n">
        <x:f aca="0"/>
        <x:v>2.4877608486</x:v>
      </x:c>
      <x:c r="L1155" s="22" t="n">
        <x:v>0.24840153452685</x:v>
      </x:c>
      <x:c r="M1155" s="22" t="n">
        <x:v>0.26974198592651</x:v>
      </x:c>
      <x:c r="N1155" s="22" t="n">
        <x:v>0.39456026839204</x:v>
      </x:c>
      <x:c r="O1155" s="22" t="n">
        <x:v>0.54930406604733</x:v>
      </x:c>
      <x:c r="P1155" s="25" t="n">
        <x:v>0.164635647115796</x:v>
      </x:c>
      <x:c r="Q1155" s="25" t="n">
        <x:v>0.16595313219285</x:v>
      </x:c>
      <x:c r="R1155" s="26" t="n">
        <x:v>0.0571359972905068</x:v>
      </x:c>
      <x:c r="S1155" s="26" t="n">
        <x:v>0.268107746101886</x:v>
      </x:c>
      <x:c r="T1155" s="20" t="n">
        <x:v>1.3439524908060512</x:v>
      </x:c>
      <x:c r="U1155" s="18" t="n">
        <x:f aca="0"/>
        <x:v>1.6986</x:v>
      </x:c>
      <x:c r="V1155" s="18" t="n">
        <x:f aca="0"/>
        <x:v>2.0877</x:v>
      </x:c>
      <x:c r="W1155" s="76" t="n">
        <x:f>'2080回测'!$O$13*G1155/$G$4+'2080回测'!$O$14*H1155/$H$4+'2080回测'!$O$15*I1155/$I$4+'2080回测'!$O$16*J1155/$J$4+'2080回测'!$O$17*K1155/$K$4</x:f>
        <x:v>1.5573827275392493</x:v>
      </x:c>
    </x:row>
    <x:row r="1156" ht="13.800000190734863" hidden="0">
      <x:c r="A1156" s="15" t="n">
        <x:v>45574</x:v>
      </x:c>
      <x:c r="B1156" s="21" t="n">
        <x:v>56.906077348066</x:v>
      </x:c>
      <x:c r="C1156" s="21" t="n">
        <x:v>48.127128263337</x:v>
      </x:c>
      <x:c r="D1156" s="21" t="n">
        <x:v>40.153846153846</x:v>
      </x:c>
      <x:c r="E1156" s="21" t="n">
        <x:v>226.953125</x:v>
      </x:c>
      <x:c r="F1156" s="17" t="n">
        <x:v>1.93035044191312</x:v>
      </x:c>
      <x:c r="G1156" s="18" t="n">
        <x:f aca="0"/>
        <x:v>1.804648437</x:v>
      </x:c>
      <x:c r="H1156" s="18" t="n">
        <x:f aca="0"/>
        <x:v>2.68176</x:v>
      </x:c>
      <x:c r="I1156" s="18" t="n">
        <x:f aca="0"/>
        <x:v>3103.76</x:v>
      </x:c>
      <x:c r="J1156" s="18" t="n">
        <x:f aca="0"/>
        <x:v>8.1895232087</x:v>
      </x:c>
      <x:c r="K1156" s="18" t="n">
        <x:f aca="0"/>
        <x:v>2.3615554484</x:v>
      </x:c>
      <x:c r="L1156" s="22" t="n">
        <x:v>0.30578644501279</x:v>
      </x:c>
      <x:c r="M1156" s="22" t="n">
        <x:v>0.32803405438276</x:v>
      </x:c>
      <x:c r="N1156" s="22" t="n">
        <x:v>0.48777857656362</x:v>
      </x:c>
      <x:c r="O1156" s="22" t="n">
        <x:v>0.62593029598642</x:v>
      </x:c>
      <x:c r="P1156" s="25" t="n">
        <x:v>0.241955856052944</x:v>
      </x:c>
      <x:c r="Q1156" s="25" t="n">
        <x:v>0.25874981335658</x:v>
      </x:c>
      <x:c r="R1156" s="26" t="n">
        <x:v>0.146178659554945</x:v>
      </x:c>
      <x:c r="S1156" s="26" t="n">
        <x:v>0.357206225538349</x:v>
      </x:c>
      <x:c r="T1156" s="20" t="n">
        <x:v>1.2418096046530895</x:v>
      </x:c>
      <x:c r="U1156" s="18" t="n">
        <x:f aca="0"/>
        <x:v>1.6982</x:v>
      </x:c>
      <x:c r="V1156" s="18" t="n">
        <x:f aca="0"/>
        <x:v>2.07</x:v>
      </x:c>
      <x:c r="W1156" s="76" t="n">
        <x:f>'2080回测'!$O$13*G1156/$G$4+'2080回测'!$O$14*H1156/$H$4+'2080回测'!$O$15*I1156/$I$4+'2080回测'!$O$16*J1156/$J$4+'2080回测'!$O$17*K1156/$K$4</x:f>
        <x:v>1.4621635301832523</x:v>
      </x:c>
    </x:row>
    <x:row r="1157" ht="13.800000190734863" hidden="0">
      <x:c r="A1157" s="15" t="n">
        <x:v>45575</x:v>
      </x:c>
      <x:c r="B1157" s="21" t="n">
        <x:v>56.169429097606</x:v>
      </x:c>
      <x:c r="C1157" s="21" t="n">
        <x:v>46.083995459705</x:v>
      </x:c>
      <x:c r="D1157" s="21" t="n">
        <x:v>35.923076923077</x:v>
      </x:c>
      <x:c r="E1157" s="21" t="n">
        <x:v>222.5390625</x:v>
      </x:c>
      <x:c r="F1157" s="17" t="n">
        <x:v>1.90178890995097</x:v>
      </x:c>
      <x:c r="G1157" s="18" t="n">
        <x:f aca="0"/>
        <x:v>1.875772553</x:v>
      </x:c>
      <x:c r="H1157" s="18" t="n">
        <x:f aca="0"/>
        <x:v>2.7614607407</x:v>
      </x:c>
      <x:c r="I1157" s="18" t="n">
        <x:f aca="0"/>
        <x:v>3245.91</x:v>
      </x:c>
      <x:c r="J1157" s="18" t="n">
        <x:f aca="0"/>
        <x:v>8.2331618759</x:v>
      </x:c>
      <x:c r="K1157" s="18" t="n">
        <x:f aca="0"/>
        <x:v>2.3857868852</x:v>
      </x:c>
      <x:c r="L1157" s="22" t="n">
        <x:v>0.21882992327366</x:v>
      </x:c>
      <x:c r="M1157" s="22" t="n">
        <x:v>0.23794631222309</x:v>
      </x:c>
      <x:c r="N1157" s="22" t="n">
        <x:v>0.39228372873233</x:v>
      </x:c>
      <x:c r="O1157" s="22" t="n">
        <x:v>0.5112706088051</x:v>
      </x:c>
      <x:c r="P1157" s="25" t="n">
        <x:v>0.144716264020707</x:v>
      </x:c>
      <x:c r="Q1157" s="25" t="n">
        <x:v>0.158399913958593</x:v>
      </x:c>
      <x:c r="R1157" s="26" t="n">
        <x:v>0.0298337175717927</x:v>
      </x:c>
      <x:c r="S1157" s="26" t="n">
        <x:v>0.241196368639443</x:v>
      </x:c>
      <x:c r="T1157" s="20" t="n">
        <x:v>1.2497265921911869</x:v>
      </x:c>
      <x:c r="U1157" s="18" t="n">
        <x:f aca="0"/>
        <x:v>1.7033</x:v>
      </x:c>
      <x:c r="V1157" s="18" t="n">
        <x:f aca="0"/>
        <x:v>2.077</x:v>
      </x:c>
      <x:c r="W1157" s="76" t="n">
        <x:f>'2080回测'!$O$13*G1157/$G$4+'2080回测'!$O$14*H1157/$H$4+'2080回测'!$O$15*I1157/$I$4+'2080回测'!$O$16*J1157/$J$4+'2080回测'!$O$17*K1157/$K$4</x:f>
        <x:v>1.5063722547148164</x:v>
      </x:c>
    </x:row>
    <x:row r="1158" ht="13.800000190734863" hidden="0">
      <x:c r="A1158" s="15" t="n">
        <x:v>45576</x:v>
      </x:c>
      <x:c r="B1158" s="21" t="n">
        <x:v>52.486187845304</x:v>
      </x:c>
      <x:c r="C1158" s="21" t="n">
        <x:v>41.827468785471</x:v>
      </x:c>
      <x:c r="D1158" s="21" t="n">
        <x:v>32.461538461538</x:v>
      </x:c>
      <x:c r="E1158" s="21" t="n">
        <x:v>213.623046875</x:v>
      </x:c>
      <x:c r="F1158" s="17" t="n">
        <x:v>1.85099560491828</x:v>
      </x:c>
      <x:c r="G1158" s="18" t="n">
        <x:f aca="0"/>
        <x:v>1.8404905112</x:v>
      </x:c>
      <x:c r="H1158" s="18" t="n">
        <x:f aca="0"/>
        <x:v>2.7137718519</x:v>
      </x:c>
      <x:c r="I1158" s="18" t="n">
        <x:f aca="0"/>
        <x:v>3245.91</x:v>
      </x:c>
      <x:c r="J1158" s="18" t="n">
        <x:f aca="0"/>
        <x:v>8.0724922376</x:v>
      </x:c>
      <x:c r="K1158" s="18" t="n">
        <x:f aca="0"/>
        <x:v>2.3484300868</x:v>
      </x:c>
      <x:c r="L1158" s="22" t="n">
        <x:v>0.24480498721228</x:v>
      </x:c>
      <x:c r="M1158" s="22" t="n">
        <x:v>0.26313960559465</x:v>
      </x:c>
      <x:c r="N1158" s="22" t="n">
        <x:v>0.39096573208723</x:v>
      </x:c>
      <x:c r="O1158" s="22" t="n">
        <x:v>0.52711788264317</x:v>
      </x:c>
      <x:c r="P1158" s="25" t="n">
        <x:v>0.138233624551892</x:v>
      </x:c>
      <x:c r="Q1158" s="25" t="n">
        <x:v>0.149887556900938</x:v>
      </x:c>
      <x:c r="R1158" s="26" t="n">
        <x:v>0.0353148570607771</x:v>
      </x:c>
      <x:c r="S1158" s="26" t="n">
        <x:v>0.248348491478559</x:v>
      </x:c>
      <x:c r="T1158" s="20" t="n">
        <x:v>1.2097701359571358</x:v>
      </x:c>
      <x:c r="U1158" s="18" t="n">
        <x:f aca="0"/>
        <x:v>1.7062</x:v>
      </x:c>
      <x:c r="V1158" s="18" t="n">
        <x:f aca="0"/>
        <x:v>2.0991</x:v>
      </x:c>
      <x:c r="W1158" s="76" t="n">
        <x:f>'2080回测'!$O$13*G1158/$G$4+'2080回测'!$O$14*H1158/$H$4+'2080回测'!$O$15*I1158/$I$4+'2080回测'!$O$16*J1158/$J$4+'2080回测'!$O$17*K1158/$K$4</x:f>
        <x:v>1.4831067728660519</x:v>
      </x:c>
    </x:row>
    <x:row r="1159" ht="13.800000190734863" hidden="0">
      <x:c r="A1159" s="15" t="n">
        <x:v>45579</x:v>
      </x:c>
      <x:c r="B1159" s="21" t="n">
        <x:v>54.26642111725</x:v>
      </x:c>
      <x:c r="C1159" s="21" t="n">
        <x:v>45.005675368899</x:v>
      </x:c>
      <x:c r="D1159" s="21" t="n">
        <x:v>40.153846153846</x:v>
      </x:c>
      <x:c r="E1159" s="21" t="n">
        <x:v>220.087890625</x:v>
      </x:c>
      <x:c r="F1159" s="17" t="n">
        <x:v>1.89878458316249</x:v>
      </x:c>
      <x:c r="G1159" s="18" t="n">
        <x:f aca="0"/>
        <x:v>1.8951496744</x:v>
      </x:c>
      <x:c r="H1159" s="18" t="n">
        <x:f aca="0"/>
        <x:v>2.7799881481</x:v>
      </x:c>
      <x:c r="I1159" s="18" t="n">
        <x:f aca="0"/>
        <x:v>3267.89</x:v>
      </x:c>
      <x:c r="J1159" s="18" t="n">
        <x:f aca="0"/>
        <x:v>8.1558024204</x:v>
      </x:c>
      <x:c r="K1159" s="18" t="n">
        <x:f aca="0"/>
        <x:v>2.3867965284</x:v>
      </x:c>
      <x:c r="L1159" s="22" t="n">
        <x:v>0.21387468030691</x:v>
      </x:c>
      <x:c r="M1159" s="22" t="n">
        <x:v>0.23507948918426</x:v>
      </x:c>
      <x:c r="N1159" s="22" t="n">
        <x:v>0.34219985621855</x:v>
      </x:c>
      <x:c r="O1159" s="22" t="n">
        <x:v>0.48460990106943</x:v>
      </x:c>
      <x:c r="P1159" s="25" t="n">
        <x:v>0.0961554010906691</x:v>
      </x:c>
      <x:c r="Q1159" s="25" t="n">
        <x:v>0.103848893377848</x:v>
      </x:c>
      <x:c r="R1159" s="26" t="n">
        <x:v>-0.00522489161246531</x:v>
      </x:c>
      <x:c r="S1159" s="26" t="n">
        <x:v>0.207617758021885</x:v>
      </x:c>
      <x:c r="T1159" s="20" t="n">
        <x:v>1.2400928618028908</x:v>
      </x:c>
      <x:c r="U1159" s="18" t="n">
        <x:f aca="0"/>
        <x:v>1.7077</x:v>
      </x:c>
      <x:c r="V1159" s="18" t="n">
        <x:f aca="0"/>
        <x:v>2.1114</x:v>
      </x:c>
      <x:c r="W1159" s="76" t="n">
        <x:f>'2080回测'!$O$13*G1159/$G$4+'2080回测'!$O$14*H1159/$H$4+'2080回测'!$O$15*I1159/$I$4+'2080回测'!$O$16*J1159/$J$4+'2080回测'!$O$17*K1159/$K$4</x:f>
        <x:v>1.5146022814399813</x:v>
      </x:c>
    </x:row>
    <x:row r="1160" ht="13.800000190734863" hidden="0">
      <x:c r="A1160" s="15" t="n">
        <x:v>45580</x:v>
      </x:c>
      <x:c r="B1160" s="21" t="n">
        <x:v>51.810926949048</x:v>
      </x:c>
      <x:c r="C1160" s="21" t="n">
        <x:v>42.11123723042</x:v>
      </x:c>
      <x:c r="D1160" s="21" t="n">
        <x:v>36.615384615385</x:v>
      </x:c>
      <x:c r="E1160" s="21" t="n">
        <x:v>212.6171875</x:v>
      </x:c>
      <x:c r="F1160" s="17" t="n">
        <x:v>1.85788684073713</x:v>
      </x:c>
      <x:c r="G1160" s="18" t="n">
        <x:f aca="0"/>
        <x:v>1.8566194446</x:v>
      </x:c>
      <x:c r="H1160" s="18" t="n">
        <x:f aca="0"/>
        <x:v>2.7222133333</x:v>
      </x:c>
      <x:c r="I1160" s="18" t="n">
        <x:f aca="0"/>
        <x:v>3148.42</x:v>
      </x:c>
      <x:c r="J1160" s="18" t="n">
        <x:f aca="0"/>
        <x:v>8.0387714493</x:v>
      </x:c>
      <x:c r="K1160" s="18" t="n">
        <x:f aca="0"/>
        <x:v>2.3454011572</x:v>
      </x:c>
      <x:c r="L1160" s="22" t="n">
        <x:v>0.23905051150895</x:v>
      </x:c>
      <x:c r="M1160" s="22" t="n">
        <x:v>0.25705846581531</x:v>
      </x:c>
      <x:c r="N1160" s="22" t="n">
        <x:v>0.37275341480949</x:v>
      </x:c>
      <x:c r="O1160" s="22" t="n">
        <x:v>0.51611801018353</x:v>
      </x:c>
      <x:c r="P1160" s="25" t="n">
        <x:v>0.126329141163703</x:v>
      </x:c>
      <x:c r="Q1160" s="25" t="n">
        <x:v>0.138857460431864</x:v>
      </x:c>
      <x:c r="R1160" s="26" t="n">
        <x:v>0.0233184008207359</x:v>
      </x:c>
      <x:c r="S1160" s="26" t="n">
        <x:v>0.247257489689543</x:v>
      </x:c>
      <x:c r="T1160" s="20" t="n">
        <x:v>1.2166311085029973</x:v>
      </x:c>
      <x:c r="U1160" s="18" t="n">
        <x:f aca="0"/>
        <x:v>1.7086</x:v>
      </x:c>
      <x:c r="V1160" s="18" t="n">
        <x:f aca="0"/>
        <x:v>2.1195</x:v>
      </x:c>
      <x:c r="W1160" s="76" t="n">
        <x:f>'2080回测'!$O$13*G1160/$G$4+'2080回测'!$O$14*H1160/$H$4+'2080回测'!$O$15*I1160/$I$4+'2080回测'!$O$16*J1160/$J$4+'2080回测'!$O$17*K1160/$K$4</x:f>
        <x:v>1.4816534809552628</x:v>
      </x:c>
    </x:row>
    <x:row r="1161" ht="13.800000190734863" hidden="0">
      <x:c r="A1161" s="15" t="n">
        <x:v>45581</x:v>
      </x:c>
      <x:c r="B1161" s="21" t="n">
        <x:v>50.337630448128</x:v>
      </x:c>
      <x:c r="C1161" s="21" t="n">
        <x:v>39.046538024972</x:v>
      </x:c>
      <x:c r="D1161" s="21" t="n">
        <x:v>32.769230769231</x:v>
      </x:c>
      <x:c r="E1161" s="21" t="n">
        <x:v>202.4609375</x:v>
      </x:c>
      <x:c r="F1161" s="17" t="n">
        <x:v>1.81153584185583</x:v>
      </x:c>
      <x:c r="G1161" s="18" t="n">
        <x:f aca="0"/>
        <x:v>1.8865939998</x:v>
      </x:c>
      <x:c r="H1161" s="18" t="n">
        <x:f aca="0"/>
        <x:v>2.7581718519</x:v>
      </x:c>
      <x:c r="I1161" s="18" t="n">
        <x:f aca="0"/>
        <x:v>3177.71</x:v>
      </x:c>
      <x:c r="J1161" s="18" t="n">
        <x:f aca="0"/>
        <x:v>8.0367878735</x:v>
      </x:c>
      <x:c r="K1161" s="18" t="n">
        <x:f aca="0"/>
        <x:v>2.3464108004</x:v>
      </x:c>
      <x:c r="L1161" s="22" t="n">
        <x:v>0.20955882352941</x:v>
      </x:c>
      <x:c r="M1161" s="22" t="n">
        <x:v>0.22743462774737</x:v>
      </x:c>
      <x:c r="N1161" s="22" t="n">
        <x:v>0.34723220704529</x:v>
      </x:c>
      <x:c r="O1161" s="22" t="n">
        <x:v>0.48339805068624</x:v>
      </x:c>
      <x:c r="P1161" s="25" t="n">
        <x:v>0.103109505248126</x:v>
      </x:c>
      <x:c r="Q1161" s="25" t="n">
        <x:v>0.119434899258061</x:v>
      </x:c>
      <x:c r="R1161" s="26" t="n">
        <x:v>0.00956384323517145</x:v>
      </x:c>
      <x:c r="S1161" s="26" t="n">
        <x:v>0.23331691127431</x:v>
      </x:c>
      <x:c r="T1161" s="20" t="n">
        <x:v>1.217469213337071</x:v>
      </x:c>
      <x:c r="U1161" s="18" t="n">
        <x:f aca="0"/>
        <x:v>1.7084</x:v>
      </x:c>
      <x:c r="V1161" s="18" t="n">
        <x:f aca="0"/>
        <x:v>2.1425</x:v>
      </x:c>
      <x:c r="W1161" s="76" t="n">
        <x:f>'2080回测'!$O$13*G1161/$G$4+'2080回测'!$O$14*H1161/$H$4+'2080回测'!$O$15*I1161/$I$4+'2080回测'!$O$16*J1161/$J$4+'2080回测'!$O$17*K1161/$K$4</x:f>
        <x:v>1.4976035093721547</x:v>
      </x:c>
    </x:row>
    <x:row r="1162" ht="13.800000190734863" hidden="0">
      <x:c r="A1162" s="15" t="n">
        <x:v>45582</x:v>
      </x:c>
      <x:c r="B1162" s="21" t="n">
        <x:v>50.337630448128</x:v>
      </x:c>
      <x:c r="C1162" s="21" t="n">
        <x:v>39.670828603859</x:v>
      </x:c>
      <x:c r="D1162" s="21" t="n">
        <x:v>35.461538461538</x:v>
      </x:c>
      <x:c r="E1162" s="21" t="n">
        <x:v>203.076171875</x:v>
      </x:c>
      <x:c r="F1162" s="17" t="n">
        <x:v>1.82136542347131</x:v>
      </x:c>
      <x:c r="G1162" s="18" t="n">
        <x:f aca="0"/>
        <x:v>1.8634933088</x:v>
      </x:c>
      <x:c r="H1162" s="18" t="n">
        <x:f aca="0"/>
        <x:v>2.7146488889</x:v>
      </x:c>
      <x:c r="I1162" s="18" t="n">
        <x:f aca="0"/>
        <x:v>3115.48</x:v>
      </x:c>
      <x:c r="J1162" s="18" t="n">
        <x:f aca="0"/>
        <x:v>7.9845537113</x:v>
      </x:c>
      <x:c r="K1162" s="18" t="n">
        <x:f aca="0"/>
        <x:v>2.3151118611</x:v>
      </x:c>
      <x:c r="L1162" s="22" t="n">
        <x:v>0.20628196930946</x:v>
      </x:c>
      <x:c r="M1162" s="22" t="n">
        <x:v>0.22291720962558</x:v>
      </x:c>
      <x:c r="N1162" s="22" t="n">
        <x:v>0.34363767074047</x:v>
      </x:c>
      <x:c r="O1162" s="22" t="n">
        <x:v>0.48488955879675</x:v>
      </x:c>
      <x:c r="P1162" s="25" t="n">
        <x:v>0.105348962519171</x:v>
      </x:c>
      <x:c r="Q1162" s="25" t="n">
        <x:v>0.121712853963631</x:v>
      </x:c>
      <x:c r="R1162" s="26" t="n">
        <x:v>0.01752700815313</x:v>
      </x:c>
      <x:c r="S1162" s="26" t="n">
        <x:v>0.237438473588376</x:v>
      </x:c>
      <x:c r="T1162" s="20" t="n">
        <x:v>1.2096882627535208</x:v>
      </x:c>
      <x:c r="U1162" s="18" t="n">
        <x:f aca="0"/>
        <x:v>1.71</x:v>
      </x:c>
      <x:c r="V1162" s="18" t="n">
        <x:f aca="0"/>
        <x:v>2.1523</x:v>
      </x:c>
      <x:c r="W1162" s="76" t="n">
        <x:f>'2080回测'!$O$13*G1162/$G$4+'2080回测'!$O$14*H1162/$H$4+'2080回测'!$O$15*I1162/$I$4+'2080回测'!$O$16*J1162/$J$4+'2080回测'!$O$17*K1162/$K$4</x:f>
        <x:v>1.4769493028572394</x:v>
      </x:c>
    </x:row>
    <x:row r="1163" ht="13.800000190734863" hidden="0">
      <x:c r="A1163" s="15" t="n">
        <x:v>45583</x:v>
      </x:c>
      <x:c r="B1163" s="21" t="n">
        <x:v>56.476365868631</x:v>
      </x:c>
      <x:c r="C1163" s="21" t="n">
        <x:v>48.864926220204</x:v>
      </x:c>
      <x:c r="D1163" s="21" t="n">
        <x:v>49.384615384615</x:v>
      </x:c>
      <x:c r="E1163" s="21" t="n">
        <x:v>224.853515625</x:v>
      </x:c>
      <x:c r="F1163" s="17" t="n">
        <x:v>1.94894855774613</x:v>
      </x:c>
      <x:c r="G1163" s="18" t="n">
        <x:f aca="0"/>
        <x:v>1.8738604482</x:v>
      </x:c>
      <x:c r="H1163" s="18" t="n">
        <x:f aca="0"/>
        <x:v>2.7367940741</x:v>
      </x:c>
      <x:c r="I1163" s="18" t="n">
        <x:f aca="0"/>
        <x:v>3232.33</x:v>
      </x:c>
      <x:c r="J1163" s="18" t="n">
        <x:f aca="0"/>
        <x:v>8.1187756725</x:v>
      </x:c>
      <x:c r="K1163" s="18" t="n">
        <x:f aca="0"/>
        <x:v>2.349742623</x:v>
      </x:c>
      <x:c r="L1163" s="22" t="n">
        <x:v>0.19261508951407</x:v>
      </x:c>
      <x:c r="M1163" s="22" t="n">
        <x:v>0.20936495526019</x:v>
      </x:c>
      <x:c r="N1163" s="22" t="n">
        <x:v>0.33549005511622</x:v>
      </x:c>
      <x:c r="O1163" s="22" t="n">
        <x:v>0.47230495898416</x:v>
      </x:c>
      <x:c r="P1163" s="25" t="n">
        <x:v>0.0995735200833177</x:v>
      </x:c>
      <x:c r="Q1163" s="25" t="n">
        <x:v>0.116797267493717</x:v>
      </x:c>
      <x:c r="R1163" s="26" t="n">
        <x:v>0.0145278940931199</x:v>
      </x:c>
      <x:c r="S1163" s="26" t="n">
        <x:v>0.236832361483372</x:v>
      </x:c>
      <x:c r="T1163" s="20" t="n">
        <x:v>1.2456894144952888</x:v>
      </x:c>
      <x:c r="U1163" s="18" t="n">
        <x:f aca="0"/>
        <x:v>1.7096</x:v>
      </x:c>
      <x:c r="V1163" s="18" t="n">
        <x:f aca="0"/>
        <x:v>2.1667</x:v>
      </x:c>
      <x:c r="W1163" s="76" t="n">
        <x:f>'2080回测'!$O$13*G1163/$G$4+'2080回测'!$O$14*H1163/$H$4+'2080回测'!$O$15*I1163/$I$4+'2080回测'!$O$16*J1163/$J$4+'2080回测'!$O$17*K1163/$K$4</x:f>
        <x:v>1.4961402058022832</x:v>
      </x:c>
    </x:row>
    <x:row r="1164" ht="13.800000190734863" hidden="0">
      <x:c r="A1164" s="15" t="n">
        <x:v>45586</x:v>
      </x:c>
      <x:c r="B1164" s="21" t="n">
        <x:v>57.949662369552</x:v>
      </x:c>
      <x:c r="C1164" s="21" t="n">
        <x:v>49.716231555051</x:v>
      </x:c>
      <x:c r="D1164" s="21" t="n">
        <x:v>52.230769230769</x:v>
      </x:c>
      <x:c r="E1164" s="21" t="n">
        <x:v>230</x:v>
      </x:c>
      <x:c r="F1164" s="17" t="n">
        <x:v>1.97474165788843</x:v>
      </x:c>
      <x:c r="G1164" s="18" t="n">
        <x:f aca="0"/>
        <x:v>1.8618030143</x:v>
      </x:c>
      <x:c r="H1164" s="18" t="n">
        <x:f aca="0"/>
        <x:v>2.7198014815</x:v>
      </x:c>
      <x:c r="I1164" s="18" t="n">
        <x:f aca="0"/>
        <x:v>3203.39</x:v>
      </x:c>
      <x:c r="J1164" s="18" t="n">
        <x:f aca="0"/>
        <x:v>8.1637367235</x:v>
      </x:c>
      <x:c r="K1164" s="18" t="n">
        <x:f aca="0"/>
        <x:v>2.3651901639</x:v>
      </x:c>
      <x:c r="L1164" s="22" t="n">
        <x:v>0.22330562659847</x:v>
      </x:c>
      <x:c r="M1164" s="22" t="n">
        <x:v>0.23768569194683</x:v>
      </x:c>
      <x:c r="N1164" s="22" t="n">
        <x:v>0.38473520249221</x:v>
      </x:c>
      <x:c r="O1164" s="22" t="n">
        <x:v>0.51294855547765</x:v>
      </x:c>
      <x:c r="P1164" s="25" t="n">
        <x:v>0.137290695174609</x:v>
      </x:c>
      <x:c r="Q1164" s="25" t="n">
        <x:v>0.156841313370572</x:v>
      </x:c>
      <x:c r="R1164" s="26" t="n">
        <x:v>0.0419335915380408</x:v>
      </x:c>
      <x:c r="S1164" s="26" t="n">
        <x:v>0.270774639363928</x:v>
      </x:c>
      <x:c r="T1164" s="20" t="n">
        <x:v>1.2583044911176273</x:v>
      </x:c>
      <x:c r="U1164" s="18" t="n">
        <x:f aca="0"/>
        <x:v>1.7095</x:v>
      </x:c>
      <x:c r="V1164" s="18" t="n">
        <x:f aca="0"/>
        <x:v>2.1905</x:v>
      </x:c>
      <x:c r="W1164" s="76" t="n">
        <x:f>'2080回测'!$O$13*G1164/$G$4+'2080回测'!$O$14*H1164/$H$4+'2080回测'!$O$15*I1164/$I$4+'2080回测'!$O$16*J1164/$J$4+'2080回测'!$O$17*K1164/$K$4</x:f>
        <x:v>1.490224001029465</x:v>
      </x:c>
    </x:row>
    <x:row r="1165" ht="13.800000190734863" hidden="0">
      <x:c r="A1165" s="15" t="n">
        <x:v>45587</x:v>
      </x:c>
      <x:c r="B1165" s="21" t="n">
        <x:v>58.931860036832</x:v>
      </x:c>
      <x:c r="C1165" s="21" t="n">
        <x:v>50.05675368899</x:v>
      </x:c>
      <x:c r="D1165" s="21" t="n">
        <x:v>50.538461538462</x:v>
      </x:c>
      <x:c r="E1165" s="21" t="n">
        <x:v>234.70703125</x:v>
      </x:c>
      <x:c r="F1165" s="17" t="n">
        <x:v>1.98558526628571</x:v>
      </x:c>
      <x:c r="G1165" s="18" t="n">
        <x:f aca="0"/>
        <x:v>1.8702544866</x:v>
      </x:c>
      <x:c r="H1165" s="18" t="n">
        <x:f aca="0"/>
        <x:v>2.7365748148</x:v>
      </x:c>
      <x:c r="I1165" s="18" t="n">
        <x:f aca="0"/>
        <x:v>3213.67</x:v>
      </x:c>
      <x:c r="J1165" s="18" t="n">
        <x:f aca="0"/>
        <x:v>8.1624143397</x:v>
      </x:c>
      <x:c r="K1165" s="18" t="n">
        <x:f aca="0"/>
        <x:v>2.3841714561</x:v>
      </x:c>
      <x:c r="L1165" s="22" t="n">
        <x:v>0.22850063938619</x:v>
      </x:c>
      <x:c r="M1165" s="22" t="n">
        <x:v>0.23725132481974</x:v>
      </x:c>
      <x:c r="N1165" s="22" t="n">
        <x:v>0.40486460579919</x:v>
      </x:c>
      <x:c r="O1165" s="22" t="n">
        <x:v>0.52152472717091</x:v>
      </x:c>
      <x:c r="P1165" s="25" t="n">
        <x:v>0.149313044734959</x:v>
      </x:c>
      <x:c r="Q1165" s="25" t="n">
        <x:v>0.176024089838526</x:v>
      </x:c>
      <x:c r="R1165" s="26" t="n">
        <x:v>0.0595146049932733</x:v>
      </x:c>
      <x:c r="S1165" s="26" t="n">
        <x:v>0.28944289219823</x:v>
      </x:c>
      <x:c r="T1165" s="20" t="n">
        <x:v>1.2690521106618204</x:v>
      </x:c>
      <x:c r="U1165" s="18" t="n">
        <x:f aca="0"/>
        <x:v>1.7077</x:v>
      </x:c>
      <x:c r="V1165" s="18" t="n">
        <x:f aca="0"/>
        <x:v>2.1939</x:v>
      </x:c>
      <x:c r="W1165" s="76" t="n">
        <x:f>'2080回测'!$O$13*G1165/$G$4+'2080回测'!$O$14*H1165/$H$4+'2080回测'!$O$15*I1165/$I$4+'2080回测'!$O$16*J1165/$J$4+'2080回测'!$O$17*K1165/$K$4</x:f>
        <x:v>1.4972189303925405</x:v>
      </x:c>
    </x:row>
    <x:row r="1166" ht="13.800000190734863" hidden="0">
      <x:c r="A1166" s="15" t="n">
        <x:v>45588</x:v>
      </x:c>
      <x:c r="B1166" s="21" t="n">
        <x:v>57.274401473296</x:v>
      </x:c>
      <x:c r="C1166" s="21" t="n">
        <x:v>47.44608399546</x:v>
      </x:c>
      <x:c r="D1166" s="21" t="n">
        <x:v>46.692307692308</x:v>
      </x:c>
      <x:c r="E1166" s="21" t="n">
        <x:v>227.060546875</x:v>
      </x:c>
      <x:c r="F1166" s="17" t="n">
        <x:v>1.94618335009016</x:v>
      </x:c>
      <x:c r="G1166" s="18" t="n">
        <x:f aca="0"/>
        <x:v>1.8675500155</x:v>
      </x:c>
      <x:c r="H1166" s="18" t="n">
        <x:f aca="0"/>
        <x:v>2.7411792593</x:v>
      </x:c>
      <x:c r="I1166" s="18" t="n">
        <x:f aca="0"/>
        <x:v>3233.91</x:v>
      </x:c>
      <x:c r="J1166" s="18" t="n">
        <x:f aca="0"/>
        <x:v>8.1994410876</x:v>
      </x:c>
      <x:c r="K1166" s="18" t="n">
        <x:f aca="0"/>
        <x:v>2.3918447445</x:v>
      </x:c>
      <x:c r="L1166" s="22" t="n">
        <x:v>0.23905051150895</x:v>
      </x:c>
      <x:c r="M1166" s="22" t="n">
        <x:v>0.24541742680914</x:v>
      </x:c>
      <x:c r="N1166" s="22" t="n">
        <x:v>0.41073568176372</x:v>
      </x:c>
      <x:c r="O1166" s="22" t="n">
        <x:v>0.53299069591991</x:v>
      </x:c>
      <x:c r="P1166" s="25" t="n">
        <x:v>0.161688992811789</x:v>
      </x:c>
      <x:c r="Q1166" s="25" t="n">
        <x:v>0.182618169249386</x:v>
      </x:c>
      <x:c r="R1166" s="26" t="n">
        <x:v>0.0754409348291898</x:v>
      </x:c>
      <x:c r="S1166" s="26" t="n">
        <x:v>0.304474472402478</x:v>
      </x:c>
      <x:c r="T1166" s="20" t="n">
        <x:v>1.2718116653715787</x:v>
      </x:c>
      <x:c r="U1166" s="18" t="n">
        <x:f aca="0"/>
        <x:v>1.7059</x:v>
      </x:c>
      <x:c r="V1166" s="18" t="n">
        <x:f aca="0"/>
        <x:v>2.2061</x:v>
      </x:c>
      <x:c r="W1166" s="76" t="n">
        <x:f>'2080回测'!$O$13*G1166/$G$4+'2080回测'!$O$14*H1166/$H$4+'2080回测'!$O$15*I1166/$I$4+'2080回测'!$O$16*J1166/$J$4+'2080回测'!$O$17*K1166/$K$4</x:f>
        <x:v>1.4998238759998257</x:v>
      </x:c>
    </x:row>
    <x:row r="1167" ht="13.800000190734863" hidden="0">
      <x:c r="A1167" s="15" t="n">
        <x:v>45589</x:v>
      </x:c>
      <x:c r="B1167" s="21" t="n">
        <x:v>55.862492326581</x:v>
      </x:c>
      <x:c r="C1167" s="21" t="n">
        <x:v>47.33257661748</x:v>
      </x:c>
      <x:c r="D1167" s="21" t="n">
        <x:v>48.538461538462</x:v>
      </x:c>
      <x:c r="E1167" s="21" t="n">
        <x:v>228.4765625</x:v>
      </x:c>
      <x:c r="F1167" s="17" t="n">
        <x:v>1.95052523245631</x:v>
      </x:c>
      <x:c r="G1167" s="18" t="n">
        <x:f aca="0"/>
        <x:v>1.8586477979</x:v>
      </x:c>
      <x:c r="H1167" s="18" t="n">
        <x:f aca="0"/>
        <x:v>2.7285718519</x:v>
      </x:c>
      <x:c r="I1167" s="18" t="n">
        <x:f aca="0"/>
        <x:v>3219.23</x:v>
      </x:c>
      <x:c r="J1167" s="18" t="n">
        <x:f aca="0"/>
        <x:v>8.1789441378</x:v>
      </x:c>
      <x:c r="K1167" s="18" t="n">
        <x:f aca="0"/>
        <x:v>2.3815463838</x:v>
      </x:c>
      <x:c r="L1167" s="22" t="n">
        <x:v>0.24432544757033</x:v>
      </x:c>
      <x:c r="M1167" s="22" t="n">
        <x:v>0.24906611067674</x:v>
      </x:c>
      <x:c r="N1167" s="22" t="n">
        <x:v>0.41397076443805</x:v>
      </x:c>
      <x:c r="O1167" s="22" t="n">
        <x:v>0.53466864251529</x:v>
      </x:c>
      <x:c r="P1167" s="25" t="n">
        <x:v>0.164635647115796</x:v>
      </x:c>
      <x:c r="Q1167" s="25" t="n">
        <x:v>0.185975155131278</x:v>
      </x:c>
      <x:c r="R1167" s="26" t="n">
        <x:v>0.0761648589126402</x:v>
      </x:c>
      <x:c r="S1167" s="26" t="n">
        <x:v>0.305686696612506</x:v>
      </x:c>
      <x:c r="T1167" s="20" t="n">
        <x:v>1.2646981537894422</x:v>
      </x:c>
      <x:c r="U1167" s="18" t="n">
        <x:f aca="0"/>
        <x:v>1.7058</x:v>
      </x:c>
      <x:c r="V1167" s="18" t="n">
        <x:f aca="0"/>
        <x:v>2.1875</x:v>
      </x:c>
      <x:c r="W1167" s="76" t="n">
        <x:f>'2080回测'!$O$13*G1167/$G$4+'2080回测'!$O$14*H1167/$H$4+'2080回测'!$O$15*I1167/$I$4+'2080回测'!$O$16*J1167/$J$4+'2080回测'!$O$17*K1167/$K$4</x:f>
        <x:v>1.4932526629569316</x:v>
      </x:c>
    </x:row>
    <x:row r="1168" ht="13.800000190734863" hidden="0">
      <x:c r="A1168" s="15" t="n">
        <x:v>45590</x:v>
      </x:c>
      <x:c r="B1168" s="21" t="n">
        <x:v>57.949662369552</x:v>
      </x:c>
      <x:c r="C1168" s="21" t="n">
        <x:v>48.524404086266</x:v>
      </x:c>
      <x:c r="D1168" s="21" t="n">
        <x:v>50.692307692308</x:v>
      </x:c>
      <x:c r="E1168" s="21" t="n">
        <x:v>230.419921875</x:v>
      </x:c>
      <x:c r="F1168" s="17" t="n">
        <x:v>1.96896574005781</x:v>
      </x:c>
      <x:c r="G1168" s="18" t="n">
        <x:f aca="0"/>
        <x:v>1.8526754242</x:v>
      </x:c>
      <x:c r="H1168" s="18" t="n">
        <x:f aca="0"/>
        <x:v>2.731202963</x:v>
      </x:c>
      <x:c r="I1168" s="18" t="n">
        <x:f aca="0"/>
        <x:v>3205.52</x:v>
      </x:c>
      <x:c r="J1168" s="18" t="n">
        <x:f aca="0"/>
        <x:v>8.2298559162</x:v>
      </x:c>
      <x:c r="K1168" s="18" t="n">
        <x:f aca="0"/>
        <x:v>2.4009315333</x:v>
      </x:c>
      <x:c r="L1168" s="22" t="n">
        <x:v>0.23385549872123</x:v>
      </x:c>
      <x:c r="M1168" s="22" t="n">
        <x:v>0.23846755277561</x:v>
      </x:c>
      <x:c r="N1168" s="22" t="n">
        <x:v>0.40234843038581</x:v>
      </x:c>
      <x:c r="O1168" s="22" t="n">
        <x:v>0.52599925157958</x:v>
      </x:c>
      <x:c r="P1168" s="25" t="n">
        <x:v>0.161688992811789</x:v>
      </x:c>
      <x:c r="Q1168" s="25" t="n">
        <x:v>0.179021398661644</x:v>
      </x:c>
      <x:c r="R1168" s="26" t="n">
        <x:v>0.076578529817469</x:v>
      </x:c>
      <x:c r="S1168" s="26" t="n">
        <x:v>0.299625575562406</x:v>
      </x:c>
      <x:c r="T1168" s="20" t="n">
        <x:v>1.2797232711285096</x:v>
      </x:c>
      <x:c r="U1168" s="18" t="n">
        <x:f aca="0"/>
        <x:v>1.7054</x:v>
      </x:c>
      <x:c r="V1168" s="18" t="n">
        <x:f aca="0"/>
        <x:v>2.1826</x:v>
      </x:c>
      <x:c r="W1168" s="76" t="n">
        <x:f>'2080回测'!$O$13*G1168/$G$4+'2080回测'!$O$14*H1168/$H$4+'2080回测'!$O$15*I1168/$I$4+'2080回测'!$O$16*J1168/$J$4+'2080回测'!$O$17*K1168/$K$4</x:f>
        <x:v>1.4935411347363816</x:v>
      </x:c>
    </x:row>
    <x:row r="1169" ht="13.800000190734863" hidden="0">
      <x:c r="A1169" s="15" t="n">
        <x:v>45593</x:v>
      </x:c>
      <x:c r="B1169" s="21" t="n">
        <x:v>59.361571516268</x:v>
      </x:c>
      <x:c r="C1169" s="21" t="n">
        <x:v>47.105561861521</x:v>
      </x:c>
      <x:c r="D1169" s="21" t="n">
        <x:v>49.153846153846</x:v>
      </x:c>
      <x:c r="E1169" s="21" t="n">
        <x:v>227.36328125</x:v>
      </x:c>
      <x:c r="F1169" s="17" t="n">
        <x:v>1.95746065195409</x:v>
      </x:c>
      <x:c r="G1169" s="18" t="n">
        <x:f aca="0"/>
        <x:v>1.8589858568</x:v>
      </x:c>
      <x:c r="H1169" s="18" t="n">
        <x:f aca="0"/>
        <x:v>2.7568562963</x:v>
      </x:c>
      <x:c r="I1169" s="18" t="n">
        <x:f aca="0"/>
        <x:v>3204.88</x:v>
      </x:c>
      <x:c r="J1169" s="18" t="n">
        <x:f aca="0"/>
        <x:v>8.2880408058</x:v>
      </x:c>
      <x:c r="K1169" s="18" t="n">
        <x:f aca="0"/>
        <x:v>2.4244562199</x:v>
      </x:c>
      <x:c r="L1169" s="22" t="n">
        <x:v>0.23865089514066</x:v>
      </x:c>
      <x:c r="M1169" s="22" t="n">
        <x:v>0.24263747719573</x:v>
      </x:c>
      <x:c r="N1169" s="22" t="n">
        <x:v>0.41948238677211</x:v>
      </x:c>
      <x:c r="O1169" s="22" t="n">
        <x:v>0.54054145579203</x:v>
      </x:c>
      <x:c r="P1169" s="25" t="n">
        <x:v>0.179840383324473</x:v>
      </x:c>
      <x:c r="Q1169" s="25" t="n">
        <x:v>0.199522991011771</x:v>
      </x:c>
      <x:c r="R1169" s="26" t="n">
        <x:v>0.0980894168685775</x:v>
      </x:c>
      <x:c r="S1169" s="26" t="n">
        <x:v>0.319021162922725</x:v>
      </x:c>
      <x:c r="T1169" s="20" t="n">
        <x:v>1.2965203318509366</x:v>
      </x:c>
      <x:c r="U1169" s="18" t="n">
        <x:f aca="0"/>
        <x:v>1.7042</x:v>
      </x:c>
      <x:c r="V1169" s="18" t="n">
        <x:f aca="0"/>
        <x:v>2.1931</x:v>
      </x:c>
      <x:c r="W1169" s="76" t="n">
        <x:f>'2080回测'!$O$13*G1169/$G$4+'2080回测'!$O$14*H1169/$H$4+'2080回测'!$O$15*I1169/$I$4+'2080回测'!$O$16*J1169/$J$4+'2080回测'!$O$17*K1169/$K$4</x:f>
        <x:v>1.5021871643256717</x:v>
      </x:c>
    </x:row>
    <x:row r="1170" ht="13.800000190734863" hidden="0">
      <x:c r="A1170" s="15" t="n">
        <x:v>45594</x:v>
      </x:c>
      <x:c r="B1170" s="21" t="n">
        <x:v>57.519950890117</x:v>
      </x:c>
      <x:c r="C1170" s="21" t="n">
        <x:v>46.027241770715</x:v>
      </x:c>
      <x:c r="D1170" s="21" t="n">
        <x:v>50.769230769231</x:v>
      </x:c>
      <x:c r="E1170" s="21" t="n">
        <x:v>225.76171875</x:v>
      </x:c>
      <x:c r="F1170" s="17" t="n">
        <x:v>1.95019535545016</x:v>
      </x:c>
      <x:c r="G1170" s="18" t="n">
        <x:f aca="0"/>
        <x:v>1.834082185</x:v>
      </x:c>
      <x:c r="H1170" s="18" t="n">
        <x:f aca="0"/>
        <x:v>2.7176088889</x:v>
      </x:c>
      <x:c r="I1170" s="18" t="n">
        <x:f aca="0"/>
        <x:v>3176.02</x:v>
      </x:c>
      <x:c r="J1170" s="18" t="n">
        <x:f aca="0"/>
        <x:v>8.2067141988</x:v>
      </x:c>
      <x:c r="K1170" s="18" t="n">
        <x:f aca="0"/>
        <x:v>2.3982054966</x:v>
      </x:c>
      <x:c r="L1170" s="22" t="n">
        <x:v>0.24328644501279</x:v>
      </x:c>
      <x:c r="M1170" s="22" t="n">
        <x:v>0.24333246459908</x:v>
      </x:c>
      <x:c r="N1170" s="22" t="n">
        <x:v>0.43817397555715</x:v>
      </x:c>
      <x:c r="O1170" s="22" t="n">
        <x:v>0.55275317855769</x:v>
      </x:c>
      <x:c r="P1170" s="25" t="n">
        <x:v>0.196930978287715</x:v>
      </x:c>
      <x:c r="Q1170" s="25" t="n">
        <x:v>0.22314178453794</x:v>
      </x:c>
      <x:c r="R1170" s="26" t="n">
        <x:v>0.125701949765913</x:v>
      </x:c>
      <x:c r="S1170" s="26" t="n">
        <x:v>0.348841878489216</x:v>
      </x:c>
      <x:c r="T1170" s="20" t="n">
        <x:v>1.2785866485863675</x:v>
      </x:c>
      <x:c r="U1170" s="18" t="n">
        <x:f aca="0"/>
        <x:v>1.7046</x:v>
      </x:c>
      <x:c r="V1170" s="18" t="n">
        <x:f aca="0"/>
        <x:v>2.2097</x:v>
      </x:c>
      <x:c r="W1170" s="76" t="n">
        <x:f>'2080回测'!$O$13*G1170/$G$4+'2080回测'!$O$14*H1170/$H$4+'2080回测'!$O$15*I1170/$I$4+'2080回测'!$O$16*J1170/$J$4+'2080回测'!$O$17*K1170/$K$4</x:f>
        <x:v>1.4836557070432292</x:v>
      </x:c>
    </x:row>
    <x:row r="1171" ht="13.800000190734863" hidden="0">
      <x:c r="A1171" s="15" t="n">
        <x:v>45595</x:v>
      </x:c>
      <x:c r="B1171" s="21" t="n">
        <x:v>57.090239410681</x:v>
      </x:c>
      <x:c r="C1171" s="21" t="n">
        <x:v>46.254256526674</x:v>
      </x:c>
      <x:c r="D1171" s="21" t="n">
        <x:v>52</x:v>
      </x:c>
      <x:c r="E1171" s="21" t="n">
        <x:v>225.29296875</x:v>
      </x:c>
      <x:c r="F1171" s="17" t="n">
        <x:v>1.95159366171839</x:v>
      </x:c>
      <x:c r="G1171" s="18" t="n">
        <x:f aca="0"/>
        <x:v>1.821235947</x:v>
      </x:c>
      <x:c r="H1171" s="18" t="n">
        <x:f aca="0"/>
        <x:v>2.6954637037</x:v>
      </x:c>
      <x:c r="I1171" s="18" t="n">
        <x:f aca="0"/>
        <x:v>3125.55</x:v>
      </x:c>
      <x:c r="J1171" s="18" t="n">
        <x:f aca="0"/>
        <x:v>8.1657202993</x:v>
      </x:c>
      <x:c r="K1171" s="18" t="n">
        <x:f aca="0"/>
        <x:v>2.418499325</x:v>
      </x:c>
      <x:c r="L1171" s="22" t="n">
        <x:v>0.23193734015345</x:v>
      </x:c>
      <x:c r="M1171" s="22" t="n">
        <x:v>0.23386326122839</x:v>
      </x:c>
      <x:c r="N1171" s="22" t="n">
        <x:v>0.42175892643182</x:v>
      </x:c>
      <x:c r="O1171" s="22" t="n">
        <x:v>0.53532117736668</x:v>
      </x:c>
      <x:c r="P1171" s="25" t="n">
        <x:v>0.176657996676145</x:v>
      </x:c>
      <x:c r="Q1171" s="25" t="n">
        <x:v>0.205757393363856</x:v>
      </x:c>
      <x:c r="R1171" s="26" t="n">
        <x:v>0.101709037285831</x:v>
      </x:c>
      <x:c r="S1171" s="26" t="n">
        <x:v>0.321688056184767</x:v>
      </x:c>
      <x:c r="T1171" s="20" t="n">
        <x:v>1.277326807151884</x:v>
      </x:c>
      <x:c r="U1171" s="18" t="n">
        <x:f aca="0"/>
        <x:v>1.7046</x:v>
      </x:c>
      <x:c r="V1171" s="18" t="n">
        <x:f aca="0"/>
        <x:v>2.2346</x:v>
      </x:c>
      <x:c r="W1171" s="76" t="n">
        <x:f>'2080回测'!$O$13*G1171/$G$4+'2080回测'!$O$14*H1171/$H$4+'2080回测'!$O$15*I1171/$I$4+'2080回测'!$O$16*J1171/$J$4+'2080回测'!$O$17*K1171/$K$4</x:f>
        <x:v>1.4738872208289102</x:v>
      </x:c>
    </x:row>
    <x:row r="1172" ht="13.800000190734863" hidden="0">
      <x:c r="A1172" s="15" t="n">
        <x:v>45596</x:v>
      </x:c>
      <x:c r="B1172" s="21" t="n">
        <x:v>57.826887661142</x:v>
      </x:c>
      <x:c r="C1172" s="21" t="n">
        <x:v>46.878547105562</x:v>
      </x:c>
      <x:c r="D1172" s="21" t="n">
        <x:v>52.538461538462</x:v>
      </x:c>
      <x:c r="E1172" s="21" t="n">
        <x:v>223.837890625</x:v>
      </x:c>
      <x:c r="F1172" s="17" t="n">
        <x:v>1.95270446732542</x:v>
      </x:c>
      <x:c r="G1172" s="18" t="n">
        <x:f aca="0"/>
        <x:v>1.818193417</x:v>
      </x:c>
      <x:c r="H1172" s="18" t="n">
        <x:f aca="0"/>
        <x:v>2.6853777778</x:v>
      </x:c>
      <x:c r="I1172" s="18" t="n">
        <x:f aca="0"/>
        <x:v>3132.94</x:v>
      </x:c>
      <x:c r="J1172" s="18" t="n">
        <x:f aca="0"/>
        <x:v>8.1815889056</x:v>
      </x:c>
      <x:c r="K1172" s="18" t="n">
        <x:f aca="0"/>
        <x:v>2.4324324012</x:v>
      </x:c>
      <x:c r="L1172" s="22" t="n">
        <x:v>0.2253037084399</x:v>
      </x:c>
      <x:c r="M1172" s="22" t="n">
        <x:v>0.2248284249848</x:v>
      </x:c>
      <x:c r="N1172" s="22" t="n">
        <x:v>0.41876347951114</x:v>
      </x:c>
      <x:c r="O1172" s="22" t="n">
        <x:v>0.53606693138335</x:v>
      </x:c>
      <x:c r="P1172" s="25" t="n">
        <x:v>0.172768412994856</x:v>
      </x:c>
      <x:c r="Q1172" s="25" t="n">
        <x:v>0.211392333951317</x:v>
      </x:c>
      <x:c r="R1172" s="26" t="n">
        <x:v>0.105742328607914</x:v>
      </x:c>
      <x:c r="S1172" s="26" t="n">
        <x:v>0.323748837341795</x:v>
      </x:c>
      <x:c r="T1172" s="20" t="n">
        <x:v>1.286994489909353</x:v>
      </x:c>
      <x:c r="U1172" s="18" t="n">
        <x:f aca="0"/>
        <x:v>1.7054</x:v>
      </x:c>
      <x:c r="V1172" s="18" t="n">
        <x:f aca="0"/>
        <x:v>2.2258</x:v>
      </x:c>
      <x:c r="W1172" s="76" t="n">
        <x:f>'2080回测'!$O$13*G1172/$G$4+'2080回测'!$O$14*H1172/$H$4+'2080回测'!$O$15*I1172/$I$4+'2080回测'!$O$16*J1172/$J$4+'2080回测'!$O$17*K1172/$K$4</x:f>
        <x:v>1.4732265857240139</x:v>
      </x:c>
    </x:row>
    <x:row r="1173" ht="13.800000190734863" hidden="0">
      <x:c r="A1173" s="15" t="n">
        <x:v>45597</x:v>
      </x:c>
      <x:c r="B1173" s="21" t="n">
        <x:v>54.450583179865</x:v>
      </x:c>
      <x:c r="C1173" s="21" t="n">
        <x:v>43.870601589103</x:v>
      </x:c>
      <x:c r="D1173" s="21" t="n">
        <x:v>50.923076923077</x:v>
      </x:c>
      <x:c r="E1173" s="21" t="n">
        <x:v>217.01171875</x:v>
      </x:c>
      <x:c r="F1173" s="17" t="n">
        <x:v>1.91563995110511</x:v>
      </x:c>
      <x:c r="G1173" s="18" t="n">
        <x:f aca="0"/>
        <x:v>1.8354344206</x:v>
      </x:c>
      <x:c r="H1173" s="18" t="n">
        <x:f aca="0"/>
        <x:v>2.7060977778</x:v>
      </x:c>
      <x:c r="I1173" s="18" t="n">
        <x:f aca="0"/>
        <x:v>3170.3</x:v>
      </x:c>
      <x:c r="J1173" s="18" t="n">
        <x:f aca="0"/>
        <x:v>8.1353054707</x:v>
      </x:c>
      <x:c r="K1173" s="18" t="n">
        <x:f aca="0"/>
        <x:v>2.4445481196</x:v>
      </x:c>
      <x:c r="L1173" s="22" t="n">
        <x:v>0.22730179028133</x:v>
      </x:c>
      <x:c r="M1173" s="22" t="n">
        <x:v>0.22317782990183</x:v>
      </x:c>
      <x:c r="N1173" s="22" t="n">
        <x:v>0.42846872753415</x:v>
      </x:c>
      <x:c r="O1173" s="22" t="n">
        <x:v>0.54240584094945</x:v>
      </x:c>
      <x:c r="P1173" s="25" t="n">
        <x:v>0.183612100833602</x:v>
      </x:c>
      <x:c r="Q1173" s="25" t="n">
        <x:v>0.227577801596154</x:v>
      </x:c>
      <x:c r="R1173" s="26" t="n">
        <x:v>0.121358405265209</x:v>
      </x:c>
      <x:c r="S1173" s="26" t="n">
        <x:v>0.342053422913099</x:v>
      </x:c>
      <x:c r="T1173" s="20" t="n">
        <x:v>1.2646529326515015</x:v>
      </x:c>
      <x:c r="U1173" s="18" t="n">
        <x:f aca="0"/>
        <x:v>1.7071</x:v>
      </x:c>
      <x:c r="V1173" s="18" t="n">
        <x:f aca="0"/>
        <x:v>2.2035</x:v>
      </x:c>
      <x:c r="W1173" s="76" t="n">
        <x:f>'2080回测'!$O$13*G1173/$G$4+'2080回测'!$O$14*H1173/$H$4+'2080回测'!$O$15*I1173/$I$4+'2080回测'!$O$16*J1173/$J$4+'2080回测'!$O$17*K1173/$K$4</x:f>
        <x:v>1.4836379128457486</x:v>
      </x:c>
    </x:row>
    <x:row r="1174" ht="13.800000190734863" hidden="0">
      <x:c r="A1174" s="15" t="n">
        <x:v>45600</x:v>
      </x:c>
      <x:c r="B1174" s="21" t="n">
        <x:v>56.967464702271</x:v>
      </x:c>
      <x:c r="C1174" s="21" t="n">
        <x:v>46.765039727582</x:v>
      </x:c>
      <x:c r="D1174" s="21" t="n">
        <x:v>56.076923076923</x:v>
      </x:c>
      <x:c r="E1174" s="21" t="n">
        <x:v>223.564453125</x:v>
      </x:c>
      <x:c r="F1174" s="17" t="n">
        <x:v>1.95843470157944</x:v>
      </x:c>
      <x:c r="G1174" s="18" t="n">
        <x:f aca="0"/>
        <x:v>1.8518866201</x:v>
      </x:c>
      <x:c r="H1174" s="18" t="n">
        <x:f aca="0"/>
        <x:v>2.7275851852</x:v>
      </x:c>
      <x:c r="I1174" s="18" t="n">
        <x:f aca="0"/>
        <x:v>3193.2</x:v>
      </x:c>
      <x:c r="J1174" s="18" t="n">
        <x:f aca="0"/>
        <x:v>8.1915067845</x:v>
      </x:c>
      <x:c r="K1174" s="18" t="n">
        <x:f aca="0"/>
        <x:v>2.4607024108</x:v>
      </x:c>
      <x:c r="L1174" s="22" t="n">
        <x:v>0.22570332480818</x:v>
      </x:c>
      <x:c r="M1174" s="22" t="n">
        <x:v>0.22517591868647</x:v>
      </x:c>
      <x:c r="N1174" s="22" t="n">
        <x:v>0.40606278456746</x:v>
      </x:c>
      <x:c r="O1174" s="22" t="n">
        <x:v>0.52954158333238</x:v>
      </x:c>
      <x:c r="P1174" s="25" t="n">
        <x:v>0.158388739991301</x:v>
      </x:c>
      <x:c r="Q1174" s="25" t="n">
        <x:v>0.192209557483363</x:v>
      </x:c>
      <x:c r="R1174" s="26" t="n">
        <x:v>0.0825767579374905</x:v>
      </x:c>
      <x:c r="S1174" s="26" t="n">
        <x:v>0.297564794405368</x:v>
      </x:c>
      <x:c r="T1174" s="20" t="n">
        <x:v>1.288198859112247</x:v>
      </x:c>
      <x:c r="U1174" s="18" t="n">
        <x:f aca="0"/>
        <x:v>1.7079</x:v>
      </x:c>
      <x:c r="V1174" s="18" t="n">
        <x:f aca="0"/>
        <x:v>2.1891</x:v>
      </x:c>
      <x:c r="W1174" s="76" t="n">
        <x:f>'2080回测'!$O$13*G1174/$G$4+'2080回测'!$O$14*H1174/$H$4+'2080回测'!$O$15*I1174/$I$4+'2080回测'!$O$16*J1174/$J$4+'2080回测'!$O$17*K1174/$K$4</x:f>
        <x:v>1.4953871640494105</x:v>
      </x:c>
    </x:row>
    <x:row r="1175" ht="13.800000190734863" hidden="0">
      <x:c r="A1175" s="15" t="n">
        <x:v>45601</x:v>
      </x:c>
      <x:c r="B1175" s="21" t="n">
        <x:v>61.203192142419</x:v>
      </x:c>
      <x:c r="C1175" s="21" t="n">
        <x:v>51.475595913734</x:v>
      </x:c>
      <x:c r="D1175" s="21" t="n">
        <x:v>61</x:v>
      </x:c>
      <x:c r="E1175" s="21" t="n">
        <x:v>231.728515625</x:v>
      </x:c>
      <x:c r="F1175" s="17" t="n">
        <x:v>2.01351825920288</x:v>
      </x:c>
      <x:c r="G1175" s="18" t="n">
        <x:f aca="0"/>
        <x:v>1.8728462715</x:v>
      </x:c>
      <x:c r="H1175" s="18" t="n">
        <x:f aca="0"/>
        <x:v>2.7603644444</x:v>
      </x:c>
      <x:c r="I1175" s="18" t="n">
        <x:f aca="0"/>
        <x:v>3271.56</x:v>
      </x:c>
      <x:c r="J1175" s="18" t="n">
        <x:f aca="0"/>
        <x:v>8.2873796139</x:v>
      </x:c>
      <x:c r="K1175" s="18" t="n">
        <x:f aca="0"/>
        <x:v>2.4885685632</x:v>
      </x:c>
      <x:c r="L1175" s="22" t="n">
        <x:v>0.24144820971867</x:v>
      </x:c>
      <x:c r="M1175" s="22" t="n">
        <x:v>0.24046564156025</x:v>
      </x:c>
      <x:c r="N1175" s="22" t="n">
        <x:v>0.42774982027318</x:v>
      </x:c>
      <x:c r="O1175" s="22" t="n">
        <x:v>0.55489722151959</x:v>
      </x:c>
      <x:c r="P1175" s="25" t="n">
        <x:v>0.181608375906877</x:v>
      </x:c>
      <x:c r="Q1175" s="25" t="n">
        <x:v>0.217386951597553</x:v>
      </x:c>
      <x:c r="R1175" s="26" t="n">
        <x:v>0.108224354036888</x:v>
      </x:c>
      <x:c r="S1175" s="26" t="n">
        <x:v>0.333810298284968</x:v>
      </x:c>
      <x:c r="T1175" s="20" t="n">
        <x:v>1.320939600039961</x:v>
      </x:c>
      <x:c r="U1175" s="18" t="n">
        <x:f aca="0"/>
        <x:v>1.7086</x:v>
      </x:c>
      <x:c r="V1175" s="18" t="n">
        <x:f aca="0"/>
        <x:v>2.1898</x:v>
      </x:c>
      <x:c r="W1175" s="76" t="n">
        <x:f>'2080回测'!$O$13*G1175/$G$4+'2080回测'!$O$14*H1175/$H$4+'2080回测'!$O$15*I1175/$I$4+'2080回测'!$O$16*J1175/$J$4+'2080回测'!$O$17*K1175/$K$4</x:f>
        <x:v>1.5154318471246162</x:v>
      </x:c>
    </x:row>
    <x:row r="1176" ht="13.800000190734863" hidden="0">
      <x:c r="A1176" s="15" t="n">
        <x:v>45602</x:v>
      </x:c>
      <x:c r="B1176" s="21" t="n">
        <x:v>60.036832412523</x:v>
      </x:c>
      <x:c r="C1176" s="21" t="n">
        <x:v>50.908059023837</x:v>
      </x:c>
      <x:c r="D1176" s="21" t="n">
        <x:v>58.461538461538</x:v>
      </x:c>
      <x:c r="E1176" s="21" t="n">
        <x:v>224.90234375</x:v>
      </x:c>
      <x:c r="F1176" s="17" t="n">
        <x:v>1.98577193411974</x:v>
      </x:c>
      <x:c r="G1176" s="18" t="n">
        <x:f aca="0"/>
        <x:v>1.8676627018</x:v>
      </x:c>
      <x:c r="H1176" s="18" t="n">
        <x:f aca="0"/>
        <x:v>2.7510459259</x:v>
      </x:c>
      <x:c r="I1176" s="18" t="n">
        <x:f aca="0"/>
        <x:v>3212.18</x:v>
      </x:c>
      <x:c r="J1176" s="18" t="n">
        <x:f aca="0"/>
        <x:v>8.2887019977</x:v>
      </x:c>
      <x:c r="K1176" s="18" t="n">
        <x:f aca="0"/>
        <x:v>2.4868521697</x:v>
      </x:c>
      <x:c r="L1176" s="22" t="n">
        <x:v>0.26822250639386</x:v>
      </x:c>
      <x:c r="M1176" s="22" t="n">
        <x:v>0.26461645382677</x:v>
      </x:c>
      <x:c r="N1176" s="22" t="n">
        <x:v>0.46968607716271</x:v>
      </x:c>
      <x:c r="O1176" s="22" t="n">
        <x:v>0.59143917057415</x:v>
      </x:c>
      <x:c r="P1176" s="25" t="n">
        <x:v>0.215318101144719</x:v>
      </x:c>
      <x:c r="Q1176" s="25" t="n">
        <x:v>0.255632612180537</x:v>
      </x:c>
      <x:c r="R1176" s="26" t="n">
        <x:v>0.135940304660431</x:v>
      </x:c>
      <x:c r="S1176" s="26" t="n">
        <x:v>0.366661574376508</x:v>
      </x:c>
      <x:c r="T1176" s="20" t="n">
        <x:v>1.3235015293788093</x:v>
      </x:c>
      <x:c r="U1176" s="18" t="n">
        <x:f aca="0"/>
        <x:v>1.7089</x:v>
      </x:c>
      <x:c r="V1176" s="18" t="n">
        <x:f aca="0"/>
        <x:v>2.1936</x:v>
      </x:c>
      <x:c r="W1176" s="76" t="n">
        <x:f>'2080回测'!$O$13*G1176/$G$4+'2080回测'!$O$14*H1176/$H$4+'2080回测'!$O$15*I1176/$I$4+'2080回测'!$O$16*J1176/$J$4+'2080回测'!$O$17*K1176/$K$4</x:f>
        <x:v>1.508552151328211</x:v>
      </x:c>
    </x:row>
    <x:row r="1177" ht="13.800000190734863" hidden="0">
      <x:c r="A1177" s="15" t="n">
        <x:v>45603</x:v>
      </x:c>
      <x:c r="B1177" s="21" t="n">
        <x:v>62.676488643339</x:v>
      </x:c>
      <x:c r="C1177" s="21" t="n">
        <x:v>52.780930760499</x:v>
      </x:c>
      <x:c r="D1177" s="21" t="n">
        <x:v>62.923076923077</x:v>
      </x:c>
      <x:c r="E1177" s="21" t="n">
        <x:v>228.173828125</x:v>
      </x:c>
      <x:c r="F1177" s="17" t="n">
        <x:v>2.01638581112979</x:v>
      </x:c>
      <x:c r="G1177" s="18" t="n">
        <x:f aca="0"/>
        <x:v>1.8964587638</x:v>
      </x:c>
      <x:c r="H1177" s="18" t="n">
        <x:f aca="0"/>
        <x:v>2.80312</x:v>
      </x:c>
      <x:c r="I1177" s="18" t="n">
        <x:f aca="0"/>
        <x:v>3292.71</x:v>
      </x:c>
      <x:c r="J1177" s="18" t="n">
        <x:f aca="0"/>
        <x:v>8.4011046253</x:v>
      </x:c>
      <x:c r="K1177" s="18" t="n">
        <x:f aca="0"/>
        <x:v>2.5286513983</x:v>
      </x:c>
      <x:c r="L1177" s="22" t="n">
        <x:v>0.26110933503836</x:v>
      </x:c>
      <x:c r="M1177" s="22" t="n">
        <x:v>0.25723221266615</x:v>
      </x:c>
      <x:c r="N1177" s="22" t="n">
        <x:v>0.47352024922118</x:v>
      </x:c>
      <x:c r="O1177" s="22" t="n">
        <x:v>0.59432896755272</x:v>
      </x:c>
      <x:c r="P1177" s="25" t="n">
        <x:v>0.21956128334249</x:v>
      </x:c>
      <x:c r="Q1177" s="25" t="n">
        <x:v>0.266782601002535</x:v>
      </x:c>
      <x:c r="R1177" s="26" t="n">
        <x:v>0.14142144414941</x:v>
      </x:c>
      <x:c r="S1177" s="26" t="n">
        <x:v>0.37405614205763</x:v>
      </x:c>
      <x:c r="T1177" s="20" t="n">
        <x:v>1.3519554470437265</x:v>
      </x:c>
      <x:c r="U1177" s="18" t="n">
        <x:f aca="0"/>
        <x:v>1.7101</x:v>
      </x:c>
      <x:c r="V1177" s="18" t="n">
        <x:f aca="0"/>
        <x:v>2.1426</x:v>
      </x:c>
      <x:c r="W1177" s="76" t="n">
        <x:f>'2080回测'!$O$13*G1177/$G$4+'2080回测'!$O$14*H1177/$H$4+'2080回测'!$O$15*I1177/$I$4+'2080回测'!$O$16*J1177/$J$4+'2080回测'!$O$17*K1177/$K$4</x:f>
        <x:v>1.535303790270261</x:v>
      </x:c>
    </x:row>
    <x:row r="1178" ht="13.800000190734863" hidden="0">
      <x:c r="A1178" s="15" t="n">
        <x:v>45604</x:v>
      </x:c>
      <x:c r="B1178" s="21" t="n">
        <x:v>62.124002455494</x:v>
      </x:c>
      <x:c r="C1178" s="21" t="n">
        <x:v>52.837684449489</x:v>
      </x:c>
      <x:c r="D1178" s="21" t="n">
        <x:v>61.846153846154</x:v>
      </x:c>
      <x:c r="E1178" s="21" t="n">
        <x:v>227.4609375</x:v>
      </x:c>
      <x:c r="F1178" s="17" t="n">
        <x:v>2.01067194562784</x:v>
      </x:c>
      <x:c r="G1178" s="18" t="n">
        <x:f aca="0"/>
        <x:v>1.8709504411</x:v>
      </x:c>
      <x:c r="H1178" s="18" t="n">
        <x:f aca="0"/>
        <x:v>2.7670518519</x:v>
      </x:c>
      <x:c r="I1178" s="18" t="n">
        <x:f aca="0"/>
        <x:v>3229.49</x:v>
      </x:c>
      <x:c r="J1178" s="18" t="n">
        <x:f aca="0"/>
        <x:v>8.4209403832</x:v>
      </x:c>
      <x:c r="K1178" s="18" t="n">
        <x:f aca="0"/>
        <x:v>2.5054296046</x:v>
      </x:c>
      <x:c r="L1178" s="22" t="n">
        <x:v>0.29411764705882</x:v>
      </x:c>
      <x:c r="M1178" s="22" t="n">
        <x:v>0.2892016332204</x:v>
      </x:c>
      <x:c r="N1178" s="22" t="n">
        <x:v>0.49832254972442</x:v>
      </x:c>
      <x:c r="O1178" s="22" t="n">
        <x:v>0.6255574189395</x:v>
      </x:c>
      <x:c r="P1178" s="25" t="n">
        <x:v>0.245491841217753</x:v>
      </x:c>
      <x:c r="Q1178" s="25" t="n">
        <x:v>0.291959995116726</x:v>
      </x:c>
      <x:c r="R1178" s="26" t="n">
        <x:v>0.168206635237089</x:v>
      </x:c>
      <x:c r="S1178" s="26" t="n">
        <x:v>0.402785855835105</x:v>
      </x:c>
      <x:c r="T1178" s="20" t="n">
        <x:v>1.3474875185346904</x:v>
      </x:c>
      <x:c r="U1178" s="18" t="n">
        <x:f aca="0"/>
        <x:v>1.7109</x:v>
      </x:c>
      <x:c r="V1178" s="18" t="n">
        <x:f aca="0"/>
        <x:v>2.153</x:v>
      </x:c>
      <x:c r="W1178" s="76" t="n">
        <x:f>'2080回测'!$O$13*G1178/$G$4+'2080回测'!$O$14*H1178/$H$4+'2080回测'!$O$15*I1178/$I$4+'2080回测'!$O$16*J1178/$J$4+'2080回测'!$O$17*K1178/$K$4</x:f>
        <x:v>1.5171520559908471</x:v>
      </x:c>
    </x:row>
    <x:row r="1179" ht="13.800000190734863" hidden="0">
      <x:c r="A1179" s="15" t="n">
        <x:v>45607</x:v>
      </x:c>
      <x:c r="B1179" s="21" t="n">
        <x:v>66.850828729282</x:v>
      </x:c>
      <x:c r="C1179" s="21" t="n">
        <x:v>56.810442678774</x:v>
      </x:c>
      <x:c r="D1179" s="21" t="n">
        <x:v>63.615384615385</x:v>
      </x:c>
      <x:c r="E1179" s="21" t="n">
        <x:v>235.185546875</x:v>
      </x:c>
      <x:c r="F1179" s="17" t="n">
        <x:v>2.0561555072461</x:v>
      </x:c>
      <x:c r="G1179" s="18" t="n">
        <x:f aca="0"/>
        <x:v>1.8580262243</x:v>
      </x:c>
      <x:c r="H1179" s="18" t="n">
        <x:f aca="0"/>
        <x:v>2.7485244444</x:v>
      </x:c>
      <x:c r="I1179" s="18" t="n">
        <x:f aca="0"/>
        <x:v>3168.91</x:v>
      </x:c>
      <x:c r="J1179" s="18" t="n">
        <x:f aca="0"/>
        <x:v>8.5135072529</x:v>
      </x:c>
      <x:c r="K1179" s="18" t="n">
        <x:f aca="0"/>
        <x:v>2.5038141755</x:v>
      </x:c>
      <x:c r="L1179" s="22" t="n">
        <x:v>0.28093030690537</x:v>
      </x:c>
      <x:c r="M1179" s="22" t="n">
        <x:v>0.27686560681088</x:v>
      </x:c>
      <x:c r="N1179" s="22" t="n">
        <x:v>0.48837766594776</x:v>
      </x:c>
      <x:c r="O1179" s="22" t="n">
        <x:v>0.61679480876136</x:v>
      </x:c>
      <x:c r="P1179" s="25" t="n">
        <x:v>0.242427320741585</x:v>
      </x:c>
      <x:c r="Q1179" s="25" t="n">
        <x:v>0.296515904527864</x:v>
      </x:c>
      <x:c r="R1179" s="26" t="n">
        <x:v>0.171929673380552</x:v>
      </x:c>
      <x:c r="S1179" s="26" t="n">
        <x:v>0.406058861202151</x:v>
      </x:c>
      <x:c r="T1179" s="20" t="n">
        <x:v>1.3670887940226892</x:v>
      </x:c>
      <x:c r="U1179" s="18" t="n">
        <x:f aca="0"/>
        <x:v>1.7118</x:v>
      </x:c>
      <x:c r="V1179" s="18" t="n">
        <x:f aca="0"/>
        <x:v>2.1544</x:v>
      </x:c>
      <x:c r="W1179" s="76" t="n">
        <x:f>'2080回测'!$O$13*G1179/$G$4+'2080回测'!$O$14*H1179/$H$4+'2080回测'!$O$15*I1179/$I$4+'2080回测'!$O$16*J1179/$J$4+'2080回测'!$O$17*K1179/$K$4</x:f>
        <x:v>1.5084552277345882</x:v>
      </x:c>
    </x:row>
    <x:row r="1180" ht="13.800000190734863" hidden="0">
      <x:c r="A1180" s="15" t="n">
        <x:v>45608</x:v>
      </x:c>
      <x:c r="B1180" s="21" t="n">
        <x:v>64.825046040516</x:v>
      </x:c>
      <x:c r="C1180" s="21" t="n">
        <x:v>54.767309875142</x:v>
      </x:c>
      <x:c r="D1180" s="21" t="n">
        <x:v>61.615384615385</x:v>
      </x:c>
      <x:c r="E1180" s="21" t="n">
        <x:v>236.46484375</x:v>
      </x:c>
      <x:c r="F1180" s="17" t="n">
        <x:v>2.04418146070261</x:v>
      </x:c>
      <x:c r="G1180" s="18" t="n">
        <x:f aca="0"/>
        <x:v>1.8426078604</x:v>
      </x:c>
      <x:c r="H1180" s="18" t="n">
        <x:f aca="0"/>
        <x:v>2.7349303704</x:v>
      </x:c>
      <x:c r="I1180" s="18" t="n">
        <x:f aca="0"/>
        <x:v>3081.79</x:v>
      </x:c>
      <x:c r="J1180" s="18" t="n">
        <x:f aca="0"/>
        <x:v>8.4844148081</x:v>
      </x:c>
      <x:c r="K1180" s="18" t="n">
        <x:f aca="0"/>
        <x:v>2.4943235294</x:v>
      </x:c>
      <x:c r="L1180" s="22" t="n">
        <x:v>0.28244884910486</x:v>
      </x:c>
      <x:c r="M1180" s="22" t="n">
        <x:v>0.27842932846842</x:v>
      </x:c>
      <x:c r="N1180" s="22" t="n">
        <x:v>0.51413850946561</x:v>
      </x:c>
      <x:c r="O1180" s="22" t="n">
        <x:v>0.62993872410574</x:v>
      </x:c>
      <x:c r="P1180" s="25" t="n">
        <x:v>0.263996830246918</x:v>
      </x:c>
      <x:c r="Q1180" s="25" t="n">
        <x:v>0.33008576334678</x:v>
      </x:c>
      <x:c r="R1180" s="26" t="n">
        <x:v>0.203368662147561</x:v>
      </x:c>
      <x:c r="S1180" s="26" t="n">
        <x:v>0.434303685295625</x:v>
      </x:c>
      <x:c r="T1180" s="20" t="n">
        <x:v>1.353941563009844</x:v>
      </x:c>
      <x:c r="U1180" s="18" t="n">
        <x:f aca="0"/>
        <x:v>1.7133</x:v>
      </x:c>
      <x:c r="V1180" s="18" t="n">
        <x:f aca="0"/>
        <x:v>2.1184</x:v>
      </x:c>
      <x:c r="W1180" s="76" t="n">
        <x:f>'2080回测'!$O$13*G1180/$G$4+'2080回测'!$O$14*H1180/$H$4+'2080回测'!$O$15*I1180/$I$4+'2080回测'!$O$16*J1180/$J$4+'2080回测'!$O$17*K1180/$K$4</x:f>
        <x:v>1.4950935472766873</x:v>
      </x:c>
    </x:row>
    <x:row r="1181" ht="13.800000190734863" hidden="0">
      <x:c r="A1181" s="15" t="n">
        <x:v>45609</x:v>
      </x:c>
      <x:c r="B1181" s="21" t="n">
        <x:v>66.973603437692</x:v>
      </x:c>
      <x:c r="C1181" s="21" t="n">
        <x:v>57.321225879682</x:v>
      </x:c>
      <x:c r="D1181" s="21" t="n">
        <x:v>65.307692307692</x:v>
      </x:c>
      <x:c r="E1181" s="21" t="n">
        <x:v>240.849609375</x:v>
      </x:c>
      <x:c r="F1181" s="17" t="n">
        <x:v>2.07613032750017</x:v>
      </x:c>
      <x:c r="G1181" s="18" t="n">
        <x:f aca="0"/>
        <x:v>1.8524710785</x:v>
      </x:c>
      <x:c r="H1181" s="18" t="n">
        <x:f aca="0"/>
        <x:v>2.7461125926</x:v>
      </x:c>
      <x:c r="I1181" s="18" t="n">
        <x:f aca="0"/>
        <x:v>3088.02</x:v>
      </x:c>
      <x:c r="J1181" s="18" t="n">
        <x:f aca="0"/>
        <x:v>8.5379713542</x:v>
      </x:c>
      <x:c r="K1181" s="18" t="n">
        <x:f aca="0"/>
        <x:v>2.4949293153</x:v>
      </x:c>
      <x:c r="L1181" s="22" t="n">
        <x:v>0.2681425831202</x:v>
      </x:c>
      <x:c r="M1181" s="22" t="n">
        <x:v>0.26826513769438</x:v>
      </x:c>
      <x:c r="N1181" s="22" t="n">
        <x:v>0.50167745027558</x:v>
      </x:c>
      <x:c r="O1181" s="22" t="n">
        <x:v>0.6153965198933</x:v>
      </x:c>
      <x:c r="P1181" s="25" t="n">
        <x:v>0.252210213030889</x:v>
      </x:c>
      <x:c r="Q1181" s="25" t="n">
        <x:v>0.312461587466847</x:v>
      </x:c>
      <x:c r="R1181" s="26" t="n">
        <x:v>0.191682459086142</x:v>
      </x:c>
      <x:c r="S1181" s="26" t="n">
        <x:v>0.421696553511413</x:v>
      </x:c>
      <x:c r="T1181" s="20" t="n">
        <x:v>1.3582708711582765</x:v>
      </x:c>
      <x:c r="U1181" s="18" t="n">
        <x:f aca="0"/>
        <x:v>1.7129</x:v>
      </x:c>
      <x:c r="V1181" s="18" t="n">
        <x:f aca="0"/>
        <x:v>2.1183</x:v>
      </x:c>
      <x:c r="W1181" s="76" t="n">
        <x:f>'2080回测'!$O$13*G1181/$G$4+'2080回测'!$O$14*H1181/$H$4+'2080回测'!$O$15*I1181/$I$4+'2080回测'!$O$16*J1181/$J$4+'2080回测'!$O$17*K1181/$K$4</x:f>
        <x:v>1.5011405208851085</x:v>
      </x:c>
    </x:row>
    <x:row r="1182" ht="13.800000190734863" hidden="0">
      <x:c r="A1182" s="15" t="n">
        <x:v>45610</x:v>
      </x:c>
      <x:c r="B1182" s="21" t="n">
        <x:v>62.860650705955</x:v>
      </x:c>
      <x:c r="C1182" s="21" t="n">
        <x:v>52.497162315551</x:v>
      </x:c>
      <x:c r="D1182" s="21" t="n">
        <x:v>58.461538461538</x:v>
      </x:c>
      <x:c r="E1182" s="21" t="n">
        <x:v>229.62890625</x:v>
      </x:c>
      <x:c r="F1182" s="17" t="n">
        <x:v>2.00862064433261</x:v>
      </x:c>
      <x:c r="G1182" s="18" t="n">
        <x:f aca="0"/>
        <x:v>1.8402270836</x:v>
      </x:c>
      <x:c r="H1182" s="18" t="n">
        <x:f aca="0"/>
        <x:v>2.7124562963</x:v>
      </x:c>
      <x:c r="I1182" s="18" t="n">
        <x:f aca="0"/>
        <x:v>3036.03</x:v>
      </x:c>
      <x:c r="J1182" s="18" t="n">
        <x:f aca="0"/>
        <x:v>8.3977986657</x:v>
      </x:c>
      <x:c r="K1182" s="18" t="n">
        <x:f aca="0"/>
        <x:v>2.4536349084</x:v>
      </x:c>
      <x:c r="L1182" s="22" t="n">
        <x:v>0.27733375959079</x:v>
      </x:c>
      <x:c r="M1182" s="22" t="n">
        <x:v>0.27625749283294</x:v>
      </x:c>
      <x:c r="N1182" s="22" t="n">
        <x:v>0.50227653965972</x:v>
      </x:c>
      <x:c r="O1182" s="22" t="n">
        <x:v>0.62117611385043</x:v>
      </x:c>
      <x:c r="P1182" s="25" t="n">
        <x:v>0.255392599679217</x:v>
      </x:c>
      <x:c r="Q1182" s="25" t="n">
        <x:v>0.312581479819773</x:v>
      </x:c>
      <x:c r="R1182" s="26" t="n">
        <x:v>0.196543092217881</x:v>
      </x:c>
      <x:c r="S1182" s="26" t="n">
        <x:v>0.42460589161546</x:v>
      </x:c>
      <x:c r="T1182" s="20" t="n">
        <x:v>1.3270403061901386</x:v>
      </x:c>
      <x:c r="U1182" s="18" t="n">
        <x:f aca="0"/>
        <x:v>1.713</x:v>
      </x:c>
      <x:c r="V1182" s="18" t="n">
        <x:f aca="0"/>
        <x:v>2.0765</x:v>
      </x:c>
      <x:c r="W1182" s="76" t="n">
        <x:f>'2080回测'!$O$13*G1182/$G$4+'2080回测'!$O$14*H1182/$H$4+'2080回测'!$O$15*I1182/$I$4+'2080回测'!$O$16*J1182/$J$4+'2080回测'!$O$17*K1182/$K$4</x:f>
        <x:v>1.4832245682680123</x:v>
      </x:c>
    </x:row>
    <x:row r="1183" ht="13.800000190734863" hidden="0">
      <x:c r="A1183" s="15" t="n">
        <x:v>45611</x:v>
      </x:c>
      <x:c r="B1183" s="21" t="n">
        <x:v>60.957642725599</x:v>
      </x:c>
      <x:c r="C1183" s="21" t="n">
        <x:v>47.44608399546</x:v>
      </x:c>
      <x:c r="D1183" s="21" t="n">
        <x:v>51.615384615385</x:v>
      </x:c>
      <x:c r="E1183" s="21" t="n">
        <x:v>218.90625</x:v>
      </x:c>
      <x:c r="F1183" s="17" t="n">
        <x:v>1.94731340334111</x:v>
      </x:c>
      <x:c r="G1183" s="18" t="n">
        <x:f aca="0"/>
        <x:v>1.8363724926</x:v>
      </x:c>
      <x:c r="H1183" s="18" t="n">
        <x:f aca="0"/>
        <x:v>2.7047822222</x:v>
      </x:c>
      <x:c r="I1183" s="18" t="n">
        <x:f aca="0"/>
        <x:v>3035.5</x:v>
      </x:c>
      <x:c r="J1183" s="18" t="n">
        <x:f aca="0"/>
        <x:v>8.3892031707</x:v>
      </x:c>
      <x:c r="K1183" s="18" t="n">
        <x:f aca="0"/>
        <x:v>2.4291005786</x:v>
      </x:c>
      <x:c r="L1183" s="22" t="n">
        <x:v>0.26182864450128</x:v>
      </x:c>
      <x:c r="M1183" s="22" t="n">
        <x:v>0.26035965598124</x:v>
      </x:c>
      <x:c r="N1183" s="22" t="n">
        <x:v>0.46069973640067</x:v>
      </x:c>
      <x:c r="O1183" s="22" t="n">
        <x:v>0.58696464624264</x:v>
      </x:c>
      <x:c r="P1183" s="25" t="n">
        <x:v>0.220622078891932</x:v>
      </x:c>
      <x:c r="Q1183" s="25" t="n">
        <x:v>0.274215926883868</x:v>
      </x:c>
      <x:c r="R1183" s="26" t="n">
        <x:v>0.164483597093636</x:v>
      </x:c>
      <x:c r="S1183" s="26" t="n">
        <x:v>0.387148163525843</x:v>
      </x:c>
      <x:c r="T1183" s="20" t="n">
        <x:v>1.3054275857084892</x:v>
      </x:c>
      <x:c r="U1183" s="18" t="n">
        <x:f aca="0"/>
        <x:v>1.7127</x:v>
      </x:c>
      <x:c r="V1183" s="18" t="n">
        <x:f aca="0"/>
        <x:v>2.0785</x:v>
      </x:c>
      <x:c r="W1183" s="76" t="n">
        <x:f>'2080回测'!$O$13*G1183/$G$4+'2080回测'!$O$14*H1183/$H$4+'2080回测'!$O$15*I1183/$I$4+'2080回测'!$O$16*J1183/$J$4+'2080回测'!$O$17*K1183/$K$4</x:f>
        <x:v>1.4789913066647085</x:v>
      </x:c>
    </x:row>
    <x:row r="1184" ht="13.800000190734863" hidden="0">
      <x:c r="A1184" s="15" t="n">
        <x:v>45614</x:v>
      </x:c>
      <x:c r="B1184" s="21" t="n">
        <x:v>54.327808471455</x:v>
      </x:c>
      <x:c r="C1184" s="21" t="n">
        <x:v>43.927355278093</x:v>
      </x:c>
      <x:c r="D1184" s="21" t="n">
        <x:v>49.538461538462</x:v>
      </x:c>
      <x:c r="E1184" s="21" t="n">
        <x:v>208.37890625</x:v>
      </x:c>
      <x:c r="F1184" s="17" t="n">
        <x:v>1.89043132884503</x:v>
      </x:c>
      <x:c r="G1184" s="18" t="n">
        <x:f aca="0"/>
        <x:v>1.864941814</x:v>
      </x:c>
      <x:c r="H1184" s="18" t="n">
        <x:f aca="0"/>
        <x:v>2.7473185185</x:v>
      </x:c>
      <x:c r="I1184" s="18" t="n">
        <x:f aca="0"/>
        <x:v>3094.78</x:v>
      </x:c>
      <x:c r="J1184" s="18" t="n">
        <x:f aca="0"/>
        <x:v>8.3528376147</x:v>
      </x:c>
      <x:c r="K1184" s="18" t="n">
        <x:f aca="0"/>
        <x:v>2.4236485053</x:v>
      </x:c>
      <x:c r="L1184" s="22" t="n">
        <x:v>0.24768222506394</x:v>
      </x:c>
      <x:c r="M1184" s="22" t="n">
        <x:v>0.24350621144992</x:v>
      </x:c>
      <x:c r="N1184" s="22" t="n">
        <x:v>0.42715073088905</x:v>
      </x:c>
      <x:c r="O1184" s="22" t="n">
        <x:v>0.55955818441314</x:v>
      </x:c>
      <x:c r="P1184" s="25" t="n">
        <x:v>0.19928830173092</x:v>
      </x:c>
      <x:c r="Q1184" s="25" t="n">
        <x:v>0.248199286299205</x:v>
      </x:c>
      <x:c r="R1184" s="26" t="n">
        <x:v>0.149798279972204</x:v>
      </x:c>
      <x:c r="S1184" s="26" t="n">
        <x:v>0.368237465849535</x:v>
      </x:c>
      <x:c r="T1184" s="20" t="n">
        <x:v>1.2858947357076163</x:v>
      </x:c>
      <x:c r="U1184" s="18" t="n">
        <x:f aca="0"/>
        <x:v>1.7115</x:v>
      </x:c>
      <x:c r="V1184" s="18" t="n">
        <x:f aca="0"/>
        <x:v>2.1022</x:v>
      </x:c>
      <x:c r="W1184" s="76" t="n">
        <x:f>'2080回测'!$O$13*G1184/$G$4+'2080回测'!$O$14*H1184/$H$4+'2080回测'!$O$15*I1184/$I$4+'2080回测'!$O$16*J1184/$J$4+'2080回测'!$O$17*K1184/$K$4</x:f>
        <x:v>1.4963999203573557</x:v>
      </x:c>
    </x:row>
    <x:row r="1185" ht="13.800000190734863" hidden="0">
      <x:c r="A1185" s="15" t="n">
        <x:v>45615</x:v>
      </x:c>
      <x:c r="B1185" s="21" t="n">
        <x:v>55.678330263966</x:v>
      </x:c>
      <x:c r="C1185" s="21" t="n">
        <x:v>46.821793416572</x:v>
      </x:c>
      <x:c r="D1185" s="21" t="n">
        <x:v>52.846153846154</x:v>
      </x:c>
      <x:c r="E1185" s="21" t="n">
        <x:v>215.4296875</x:v>
      </x:c>
      <x:c r="F1185" s="17" t="n">
        <x:v>1.92693991256673</x:v>
      </x:c>
      <x:c r="G1185" s="18" t="n">
        <x:f aca="0"/>
        <x:v>1.8690231457</x:v>
      </x:c>
      <x:c r="H1185" s="18" t="n">
        <x:f aca="0"/>
        <x:v>2.7492918519</x:v>
      </x:c>
      <x:c r="I1185" s="18" t="n">
        <x:f aca="0"/>
        <x:v>3095.72</x:v>
      </x:c>
      <x:c r="J1185" s="18" t="n">
        <x:f aca="0"/>
        <x:v>8.3700286048</x:v>
      </x:c>
      <x:c r="K1185" s="18" t="n">
        <x:f aca="0"/>
        <x:v>2.4401056895</x:v>
      </x:c>
      <x:c r="L1185" s="22" t="n">
        <x:v>0.24696291560102</x:v>
      </x:c>
      <x:c r="M1185" s="22" t="n">
        <x:v>0.23777256537225</x:v>
      </x:c>
      <x:c r="N1185" s="22" t="n">
        <x:v>0.40426551641505</x:v>
      </x:c>
      <x:c r="O1185" s="22" t="n">
        <x:v>0.54995660082156</x:v>
      </x:c>
      <x:c r="P1185" s="25" t="n">
        <x:v>0.17866172160287</x:v>
      </x:c>
      <x:c r="Q1185" s="25" t="n">
        <x:v>0.216787489832929</x:v>
      </x:c>
      <x:c r="R1185" s="26" t="n">
        <x:v>0.119910557098307</x:v>
      </x:c>
      <x:c r="S1185" s="26" t="n">
        <x:v>0.332840518916945</x:v>
      </x:c>
      <x:c r="T1185" s="20" t="n">
        <x:v>1.3094772272403166</x:v>
      </x:c>
      <x:c r="U1185" s="18" t="n">
        <x:f aca="0"/>
        <x:v>1.7122</x:v>
      </x:c>
      <x:c r="V1185" s="18" t="n">
        <x:f aca="0"/>
        <x:v>2.1312</x:v>
      </x:c>
      <x:c r="W1185" s="76" t="n">
        <x:f>'2080回测'!$O$13*G1185/$G$4+'2080回测'!$O$14*H1185/$H$4+'2080回测'!$O$15*I1185/$I$4+'2080回测'!$O$16*J1185/$J$4+'2080回测'!$O$17*K1185/$K$4</x:f>
        <x:v>1.4994159280082155</x:v>
      </x:c>
    </x:row>
    <x:row r="1186" ht="13.800000190734863" hidden="0">
      <x:c r="A1186" s="15" t="n">
        <x:v>45616</x:v>
      </x:c>
      <x:c r="B1186" s="21" t="n">
        <x:v>57.765500306937</x:v>
      </x:c>
      <x:c r="C1186" s="21" t="n">
        <x:v>48.354143019296</x:v>
      </x:c>
      <x:c r="D1186" s="21" t="n">
        <x:v>54.076923076923</x:v>
      </x:c>
      <x:c r="E1186" s="21" t="n">
        <x:v>218.466796875</x:v>
      </x:c>
      <x:c r="F1186" s="17" t="n">
        <x:v>1.94665840819539</x:v>
      </x:c>
      <x:c r="G1186" s="18" t="n">
        <x:f aca="0"/>
        <x:v>1.8724242553</x:v>
      </x:c>
      <x:c r="H1186" s="18" t="n">
        <x:f aca="0"/>
        <x:v>2.7571851852</x:v>
      </x:c>
      <x:c r="I1186" s="18" t="n">
        <x:f aca="0"/>
        <x:v>3101.07</x:v>
      </x:c>
      <x:c r="J1186" s="18" t="n">
        <x:f aca="0"/>
        <x:v>8.3997822415</x:v>
      </x:c>
      <x:c r="K1186" s="18" t="n">
        <x:f aca="0"/>
        <x:v>2.4494953713</x:v>
      </x:c>
      <x:c r="L1186" s="22" t="n">
        <x:v>0.25247762148338</x:v>
      </x:c>
      <x:c r="M1186" s="22" t="n">
        <x:v>0.24619928763791</x:v>
      </x:c>
      <x:c r="N1186" s="22" t="n">
        <x:v>0.42667145938174</x:v>
      </x:c>
      <x:c r="O1186" s="22" t="n">
        <x:v>0.56766825981705</x:v>
      </x:c>
      <x:c r="P1186" s="25" t="n">
        <x:v>0.207774666126461</x:v>
      </x:c>
      <x:c r="Q1186" s="25" t="n">
        <x:v>0.247360039828732</x:v>
      </x:c>
      <x:c r="R1186" s="26" t="n">
        <x:v>0.153004229484625</x:v>
      </x:c>
      <x:c r="S1186" s="26" t="n">
        <x:v>0.374662254162634</x:v>
      </x:c>
      <x:c r="T1186" s="20" t="n">
        <x:v>1.32603615233162</x:v>
      </x:c>
      <x:c r="U1186" s="18" t="n">
        <x:f aca="0"/>
        <x:v>1.712</x:v>
      </x:c>
      <x:c r="V1186" s="18" t="n">
        <x:f aca="0"/>
        <x:v>2.1342</x:v>
      </x:c>
      <x:c r="W1186" s="76" t="n">
        <x:f>'2080回测'!$O$13*G1186/$G$4+'2080回测'!$O$14*H1186/$H$4+'2080回测'!$O$15*I1186/$I$4+'2080回测'!$O$16*J1186/$J$4+'2080回测'!$O$17*K1186/$K$4</x:f>
        <x:v>1.5032336599846043</x:v>
      </x:c>
    </x:row>
    <x:row r="1187" ht="13.800000190734863" hidden="0">
      <x:c r="A1187" s="15" t="n">
        <x:v>45617</x:v>
      </x:c>
      <x:c r="B1187" s="21" t="n">
        <x:v>58.563535911602</x:v>
      </x:c>
      <x:c r="C1187" s="21" t="n">
        <x:v>47.673098751419</x:v>
      </x:c>
      <x:c r="D1187" s="21" t="n">
        <x:v>53.230769230769</x:v>
      </x:c>
      <x:c r="E1187" s="21" t="n">
        <x:v>214.423828125</x:v>
      </x:c>
      <x:c r="F1187" s="17" t="n">
        <x:v>1.93472808004698</x:v>
      </x:c>
      <x:c r="G1187" s="18" t="n">
        <x:f aca="0"/>
        <x:v>1.8678894424</x:v>
      </x:c>
      <x:c r="H1187" s="18" t="n">
        <x:f aca="0"/>
        <x:v>2.7549925926</x:v>
      </x:c>
      <x:c r="I1187" s="18" t="n">
        <x:f aca="0"/>
        <x:v>3087.08</x:v>
      </x:c>
      <x:c r="J1187" s="18" t="n">
        <x:f aca="0"/>
        <x:v>8.3892031707</x:v>
      </x:c>
      <x:c r="K1187" s="18" t="n">
        <x:f aca="0"/>
        <x:v>2.4476780135</x:v>
      </x:c>
      <x:c r="L1187" s="22" t="n">
        <x:v>0.25607416879795</x:v>
      </x:c>
      <x:c r="M1187" s="22" t="n">
        <x:v>0.249326730953</x:v>
      </x:c>
      <x:c r="N1187" s="22" t="n">
        <x:v>0.43817397555715</x:v>
      </x:c>
      <x:c r="O1187" s="22" t="n">
        <x:v>0.58006642114476</x:v>
      </x:c>
      <x:c r="P1187" s="25" t="n">
        <x:v>0.22792978156587</x:v>
      </x:c>
      <x:c r="Q1187" s="25" t="n">
        <x:v>0.272777218648771</x:v>
      </x:c>
      <x:c r="R1187" s="26" t="n">
        <x:v>0.180306509203345</x:v>
      </x:c>
      <x:c r="S1187" s="26" t="n">
        <x:v>0.403634412782115</x:v>
      </x:c>
      <x:c r="T1187" s="20" t="n">
        <x:v>1.3296113327609846</x:v>
      </x:c>
      <x:c r="U1187" s="18" t="n">
        <x:f aca="0"/>
        <x:v>1.7133</x:v>
      </x:c>
      <x:c r="V1187" s="18" t="n">
        <x:f aca="0"/>
        <x:v>2.1619</x:v>
      </x:c>
      <x:c r="W1187" s="76" t="n">
        <x:f>'2080回测'!$O$13*G1187/$G$4+'2080回测'!$O$14*H1187/$H$4+'2080回测'!$O$15*I1187/$I$4+'2080回测'!$O$16*J1187/$J$4+'2080回测'!$O$17*K1187/$K$4</x:f>
        <x:v>1.5003774484329937</x:v>
      </x:c>
    </x:row>
    <x:row r="1188" ht="13.800000190734863" hidden="0">
      <x:c r="A1188" s="15" t="n">
        <x:v>45618</x:v>
      </x:c>
      <x:c r="B1188" s="21" t="n">
        <x:v>54.75751995089</x:v>
      </x:c>
      <x:c r="C1188" s="21" t="n">
        <x:v>43.927355278093</x:v>
      </x:c>
      <x:c r="D1188" s="21" t="n">
        <x:v>46.923076923077</x:v>
      </x:c>
      <x:c r="E1188" s="21" t="n">
        <x:v>205.2734375</x:v>
      </x:c>
      <x:c r="F1188" s="17" t="n">
        <x:v>1.87720347413015</x:v>
      </x:c>
      <x:c r="G1188" s="18" t="n">
        <x:f aca="0"/>
        <x:v>1.8242418681</x:v>
      </x:c>
      <x:c r="H1188" s="18" t="n">
        <x:f aca="0"/>
        <x:v>2.6845007407</x:v>
      </x:c>
      <x:c r="I1188" s="18" t="n">
        <x:f aca="0"/>
        <x:v>3011.5</x:v>
      </x:c>
      <x:c r="J1188" s="18" t="n">
        <x:f aca="0"/>
        <x:v>8.2483692902</x:v>
      </x:c>
      <x:c r="K1188" s="18" t="n">
        <x:f aca="0"/>
        <x:v>2.3868974928</x:v>
      </x:c>
      <x:c r="L1188" s="22" t="n">
        <x:v>0.25671355498721</x:v>
      </x:c>
      <x:c r="M1188" s="22" t="n">
        <x:v>0.24906611067674</x:v>
      </x:c>
      <x:c r="N1188" s="22" t="n">
        <x:v>0.43541816439013</x:v>
      </x:c>
      <x:c r="O1188" s="22" t="n">
        <x:v>0.57885457076157</x:v>
      </x:c>
      <x:c r="P1188" s="25" t="n">
        <x:v>0.232290829935801</x:v>
      </x:c>
      <x:c r="Q1188" s="25" t="n">
        <x:v>0.276733666295286</x:v>
      </x:c>
      <x:c r="R1188" s="26" t="n">
        <x:v>0.193026889526837</x:v>
      </x:c>
      <x:c r="S1188" s="26" t="n">
        <x:v>0.414786875514303</x:v>
      </x:c>
      <x:c r="T1188" s="20" t="n">
        <x:v>1.2878040307692347</x:v>
      </x:c>
      <x:c r="U1188" s="18" t="n">
        <x:f aca="0"/>
        <x:v>1.7138</x:v>
      </x:c>
      <x:c r="V1188" s="18" t="n">
        <x:f aca="0"/>
        <x:v>2.1875</x:v>
      </x:c>
      <x:c r="W1188" s="76" t="n">
        <x:f>'2080回测'!$O$13*G1188/$G$4+'2080回测'!$O$14*H1188/$H$4+'2080回测'!$O$15*I1188/$I$4+'2080回测'!$O$16*J1188/$J$4+'2080回测'!$O$17*K1188/$K$4</x:f>
        <x:v>1.4649883014018688</x:v>
      </x:c>
    </x:row>
    <x:row r="1189" ht="13.800000190734863" hidden="0">
      <x:c r="A1189" s="15" t="n">
        <x:v>45621</x:v>
      </x:c>
      <x:c r="B1189" s="21" t="n">
        <x:v>54.818907305095</x:v>
      </x:c>
      <x:c r="C1189" s="21" t="n">
        <x:v>42.11123723042</x:v>
      </x:c>
      <x:c r="D1189" s="21" t="n">
        <x:v>43.615384615385</x:v>
      </x:c>
      <x:c r="E1189" s="21" t="n">
        <x:v>196.220703125</x:v>
      </x:c>
      <x:c r="F1189" s="17" t="n">
        <x:v>1.84191558068975</x:v>
      </x:c>
      <x:c r="G1189" s="18" t="n">
        <x:f aca="0"/>
        <x:v>1.8271894965</x:v>
      </x:c>
      <x:c r="H1189" s="18" t="n">
        <x:f aca="0"/>
        <x:v>2.6881185185</x:v>
      </x:c>
      <x:c r="I1189" s="18" t="n">
        <x:f aca="0"/>
        <x:v>2997.36</x:v>
      </x:c>
      <x:c r="J1189" s="18" t="n">
        <x:f aca="0"/>
        <x:v>8.2576259772</x:v>
      </x:c>
      <x:c r="K1189" s="18" t="n">
        <x:f aca="0"/>
        <x:v>2.387604243</x:v>
      </x:c>
      <x:c r="L1189" s="22" t="n">
        <x:v>0.22146739130435</x:v>
      </x:c>
      <x:c r="M1189" s="22" t="n">
        <x:v>0.21388237338198</x:v>
      </x:c>
      <x:c r="N1189" s="22" t="n">
        <x:v>0.3803019410496</x:v>
      </x:c>
      <x:c r="O1189" s="22" t="n">
        <x:v>0.52553315529023</x:v>
      </x:c>
      <x:c r="P1189" s="25" t="n">
        <x:v>0.190684071163219</x:v>
      </x:c>
      <x:c r="Q1189" s="25" t="n">
        <x:v>0.234891235124561</x:v>
      </x:c>
      <x:c r="R1189" s="26" t="n">
        <x:v>0.159312710783274</x:v>
      </x:c>
      <x:c r="S1189" s="26" t="n">
        <x:v>0.376359368056663</x:v>
      </x:c>
      <x:c r="T1189" s="20" t="n">
        <x:v>1.2966736900879505</x:v>
      </x:c>
      <x:c r="U1189" s="18" t="n">
        <x:f aca="0"/>
        <x:v>1.7158</x:v>
      </x:c>
      <x:c r="V1189" s="18" t="n">
        <x:f aca="0"/>
        <x:v>2.1632</x:v>
      </x:c>
      <x:c r="W1189" s="76" t="n">
        <x:f>'2080回测'!$O$13*G1189/$G$4+'2080回测'!$O$14*H1189/$H$4+'2080回测'!$O$15*I1189/$I$4+'2080回测'!$O$16*J1189/$J$4+'2080回测'!$O$17*K1189/$K$4</x:f>
        <x:v>1.4656970382903742</x:v>
      </x:c>
    </x:row>
    <x:row r="1190" ht="13.800000190734863" hidden="0">
      <x:c r="A1190" s="15" t="n">
        <x:v>45622</x:v>
      </x:c>
      <x:c r="B1190" s="21" t="n">
        <x:v>54.75751995089</x:v>
      </x:c>
      <x:c r="C1190" s="21" t="n">
        <x:v>40.976163450624</x:v>
      </x:c>
      <x:c r="D1190" s="21" t="n">
        <x:v>45</x:v>
      </x:c>
      <x:c r="E1190" s="21" t="n">
        <x:v>195.3125</x:v>
      </x:c>
      <x:c r="F1190" s="17" t="n">
        <x:v>1.84011545850379</x:v>
      </x:c>
      <x:c r="G1190" s="18" t="n">
        <x:f aca="0"/>
        <x:v>1.8318376797</x:v>
      </x:c>
      <x:c r="H1190" s="18" t="n">
        <x:f aca="0"/>
        <x:v>2.6893244444</x:v>
      </x:c>
      <x:c r="I1190" s="18" t="n">
        <x:f aca="0"/>
        <x:v>2983.42</x:v>
      </x:c>
      <x:c r="J1190" s="18" t="n">
        <x:f aca="0"/>
        <x:v>8.2252275727</x:v>
      </x:c>
      <x:c r="K1190" s="18" t="n">
        <x:f aca="0"/>
        <x:v>2.3817483124</x:v>
      </x:c>
      <x:c r="L1190" s="22" t="n">
        <x:v>0.2193094629156</x:v>
      </x:c>
      <x:c r="M1190" s="22" t="n">
        <x:v>0.21162366432108</x:v>
      </x:c>
      <x:c r="N1190" s="22" t="n">
        <x:v>0.38150011981788</x:v>
      </x:c>
      <x:c r="O1190" s="22" t="n">
        <x:v>0.52637212854934</x:v>
      </x:c>
      <x:c r="P1190" s="25" t="n">
        <x:v>0.200466963452523</x:v>
      </x:c>
      <x:c r="Q1190" s="25" t="n">
        <x:v>0.245201977476087</x:v>
      </x:c>
      <x:c r="R1190" s="26" t="n">
        <x:v>0.18309878781094</x:v>
      </x:c>
      <x:c r="S1190" s="26" t="n">
        <x:v>0.405816416360155</x:v>
      </x:c>
      <x:c r="T1190" s="20" t="n">
        <x:v>1.2911877970903942</x:v>
      </x:c>
      <x:c r="U1190" s="18" t="n">
        <x:f aca="0"/>
        <x:v>1.7166</x:v>
      </x:c>
      <x:c r="V1190" s="18" t="n">
        <x:f aca="0"/>
        <x:v>2.1296</x:v>
      </x:c>
      <x:c r="W1190" s="76" t="n">
        <x:f>'2080回测'!$O$13*G1190/$G$4+'2080回测'!$O$14*H1190/$H$4+'2080回测'!$O$15*I1190/$I$4+'2080回测'!$O$16*J1190/$J$4+'2080回测'!$O$17*K1190/$K$4</x:f>
        <x:v>1.4651894861884625</x:v>
      </x:c>
    </x:row>
    <x:row r="1191" ht="13.800000190734863" hidden="0">
      <x:c r="A1191" s="15" t="n">
        <x:v>45623</x:v>
      </x:c>
      <x:c r="B1191" s="21" t="n">
        <x:v>58.256599140577</x:v>
      </x:c>
      <x:c r="C1191" s="21" t="n">
        <x:v>45.062429057889</x:v>
      </x:c>
      <x:c r="D1191" s="21" t="n">
        <x:v>50.076923076923</x:v>
      </x:c>
      <x:c r="E1191" s="21" t="n">
        <x:v>203.7890625</x:v>
      </x:c>
      <x:c r="F1191" s="17" t="n">
        <x:v>1.89296253443847</x:v>
      </x:c>
      <x:c r="G1191" s="18" t="n">
        <x:f aca="0"/>
        <x:v>1.8528111895</x:v>
      </x:c>
      <x:c r="H1191" s="18" t="n">
        <x:f aca="0"/>
        <x:v>2.7167318519</x:v>
      </x:c>
      <x:c r="I1191" s="18" t="n">
        <x:f aca="0"/>
        <x:v>3025.77</x:v>
      </x:c>
      <x:c r="J1191" s="18" t="n">
        <x:f aca="0"/>
        <x:v>8.3125049071</x:v>
      </x:c>
      <x:c r="K1191" s="18" t="n">
        <x:f aca="0"/>
        <x:v>2.4076961427</x:v>
      </x:c>
      <x:c r="L1191" s="22" t="n">
        <x:v>0.22026854219949</x:v>
      </x:c>
      <x:c r="M1191" s="22" t="n">
        <x:v>0.21275301885153</x:v>
      </x:c>
      <x:c r="N1191" s="22" t="n">
        <x:v>0.36951833213515</x:v>
      </x:c>
      <x:c r="O1191" s="22" t="n">
        <x:v>0.52282979679654</x:v>
      </x:c>
      <x:c r="P1191" s="25" t="n">
        <x:v>0.193866457811547</x:v>
      </x:c>
      <x:c r="Q1191" s="25" t="n">
        <x:v>0.236329943359657</x:v>
      </x:c>
      <x:c r="R1191" s="26" t="n">
        <x:v>0.179272331941273</x:v>
      </x:c>
      <x:c r="S1191" s="26" t="n">
        <x:v>0.394663953627967</x:v>
      </x:c>
      <x:c r="T1191" s="20" t="n">
        <x:v>1.3135249278446373</x:v>
      </x:c>
      <x:c r="U1191" s="18" t="n">
        <x:f aca="0"/>
        <x:v>1.7172</x:v>
      </x:c>
      <x:c r="V1191" s="18" t="n">
        <x:f aca="0"/>
        <x:v>2.1518</x:v>
      </x:c>
      <x:c r="W1191" s="76" t="n">
        <x:f>'2080回测'!$O$13*G1191/$G$4+'2080回测'!$O$14*H1191/$H$4+'2080回测'!$O$15*I1191/$I$4+'2080回测'!$O$16*J1191/$J$4+'2080回测'!$O$17*K1191/$K$4</x:f>
        <x:v>1.4817239384750196</x:v>
      </x:c>
    </x:row>
    <x:row r="1192" ht="13.800000190734863" hidden="0">
      <x:c r="A1192" s="15" t="n">
        <x:v>45624</x:v>
      </x:c>
      <x:c r="B1192" s="21" t="n">
        <x:v>57.090239410681</x:v>
      </x:c>
      <x:c r="C1192" s="21" t="n">
        <x:v>43.586833144154</x:v>
      </x:c>
      <x:c r="D1192" s="21" t="n">
        <x:v>48.076923076923</x:v>
      </x:c>
      <x:c r="E1192" s="21" t="n">
        <x:v>197.96875</x:v>
      </x:c>
      <x:c r="F1192" s="17" t="n">
        <x:v>1.8668068640794</x:v>
      </x:c>
      <x:c r="G1192" s="18" t="n">
        <x:f aca="0"/>
        <x:v>1.846349081</x:v>
      </x:c>
      <x:c r="H1192" s="18" t="n">
        <x:f aca="0"/>
        <x:v>2.7074133333</x:v>
      </x:c>
      <x:c r="I1192" s="18" t="n">
        <x:f aca="0"/>
        <x:v>2987.1</x:v>
      </x:c>
      <x:c r="J1192" s="18" t="n">
        <x:f aca="0"/>
        <x:v>8.2893631897</x:v>
      </x:c>
      <x:c r="K1192" s="18" t="n">
        <x:f aca="0"/>
        <x:v>2.3909360656</x:v>
      </x:c>
      <x:c r="L1192" s="22" t="n">
        <x:v>0.23897058823529</x:v>
      </x:c>
      <x:c r="M1192" s="22" t="n">
        <x:v>0.22951958995743</x:v>
      </x:c>
      <x:c r="N1192" s="22" t="n">
        <x:v>0.39527917565301</x:v>
      </x:c>
      <x:c r="O1192" s="22" t="n">
        <x:v>0.54911762748529</x:v>
      </x:c>
      <x:c r="P1192" s="25" t="n">
        <x:v>0.217675424587925</x:v>
      </x:c>
      <x:c r="Q1192" s="25" t="n">
        <x:v>0.259589059827053</x:v>
      </x:c>
      <x:c r="R1192" s="26" t="n">
        <x:v>0.200472965813752</x:v>
      </x:c>
      <x:c r="S1192" s="26" t="n">
        <x:v>0.417574991197348</x:v>
      </x:c>
      <x:c r="T1192" s="20" t="n">
        <x:v>1.308556140026877</x:v>
      </x:c>
      <x:c r="U1192" s="18" t="n">
        <x:f aca="0"/>
        <x:v>1.719</x:v>
      </x:c>
      <x:c r="V1192" s="18" t="n">
        <x:f aca="0"/>
        <x:v>2.1449</x:v>
      </x:c>
      <x:c r="W1192" s="76" t="n">
        <x:f>'2080回测'!$O$13*G1192/$G$4+'2080回测'!$O$14*H1192/$H$4+'2080回测'!$O$15*I1192/$I$4+'2080回测'!$O$16*J1192/$J$4+'2080回测'!$O$17*K1192/$K$4</x:f>
        <x:v>1.47427809983026</x:v>
      </x:c>
    </x:row>
    <x:row r="1193" ht="13.800000190734863" hidden="0">
      <x:c r="A1193" s="15" t="n">
        <x:v>45625</x:v>
      </x:c>
      <x:c r="B1193" s="21" t="n">
        <x:v>59.177409453653</x:v>
      </x:c>
      <x:c r="C1193" s="21" t="n">
        <x:v>45.970488081725</x:v>
      </x:c>
      <x:c r="D1193" s="21" t="n">
        <x:v>52.538461538462</x:v>
      </x:c>
      <x:c r="E1193" s="21" t="n">
        <x:v>203.583984375</x:v>
      </x:c>
      <x:c r="F1193" s="17" t="n">
        <x:v>1.9031758586221</x:v>
      </x:c>
      <x:c r="G1193" s="18" t="n">
        <x:f aca="0"/>
        <x:v>1.8511106346</x:v>
      </x:c>
      <x:c r="H1193" s="18" t="n">
        <x:f aca="0"/>
        <x:v>2.7238577778</x:v>
      </x:c>
      <x:c r="I1193" s="18" t="n">
        <x:f aca="0"/>
        <x:v>3001.74</x:v>
      </x:c>
      <x:c r="J1193" s="18" t="n">
        <x:f aca="0"/>
        <x:v>8.3323406649</x:v>
      </x:c>
      <x:c r="K1193" s="18" t="n">
        <x:f aca="0"/>
        <x:v>2.4073932498</x:v>
      </x:c>
      <x:c r="L1193" s="22" t="n">
        <x:v>0.23065856777494</x:v>
      </x:c>
      <x:c r="M1193" s="22" t="n">
        <x:v>0.22005038658674</x:v>
      </x:c>
      <x:c r="N1193" s="22" t="n">
        <x:v>0.38389647735442</x:v>
      </x:c>
      <x:c r="O1193" s="22" t="n">
        <x:v>0.53970248245575</x:v>
      </x:c>
      <x:c r="P1193" s="25" t="n">
        <x:v>0.216261030522002</x:v>
      </x:c>
      <x:c r="Q1193" s="25" t="n">
        <x:v>0.255153042768838</x:v>
      </x:c>
      <x:c r="R1193" s="26" t="n">
        <x:v>0.207091700291014</x:v>
      </x:c>
      <x:c r="S1193" s="26" t="n">
        <x:v>0.415635432461312</x:v>
      </x:c>
      <x:c r="T1193" s="20" t="n">
        <x:v>1.3260893796075075</x:v>
      </x:c>
      <x:c r="U1193" s="18" t="n">
        <x:f aca="0"/>
        <x:v>1.7209</x:v>
      </x:c>
      <x:c r="V1193" s="18" t="n">
        <x:f aca="0"/>
        <x:v>2.1558</x:v>
      </x:c>
      <x:c r="W1193" s="76" t="n">
        <x:f>'2080回测'!$O$13*G1193/$G$4+'2080回测'!$O$14*H1193/$H$4+'2080回测'!$O$15*I1193/$I$4+'2080回测'!$O$16*J1193/$J$4+'2080回测'!$O$17*K1193/$K$4</x:f>
        <x:v>1.481211274706227</x:v>
      </x:c>
    </x:row>
    <x:row r="1194" ht="13.800000190734863" hidden="0">
      <x:c r="A1194" s="15" t="n">
        <x:v>45628</x:v>
      </x:c>
      <x:c r="B1194" s="21" t="n">
        <x:v>61.448741559239</x:v>
      </x:c>
      <x:c r="C1194" s="21" t="n">
        <x:v>48.467650397276</x:v>
      </x:c>
      <x:c r="D1194" s="21" t="n">
        <x:v>57.461538461538</x:v>
      </x:c>
      <x:c r="E1194" s="21" t="n">
        <x:v>212.6953125</x:v>
      </x:c>
      <x:c r="F1194" s="17" t="n">
        <x:v>1.95018310729513</x:v>
      </x:c>
      <x:c r="G1194" s="18" t="n">
        <x:f aca="0"/>
        <x:v>1.8531513004</x:v>
      </x:c>
      <x:c r="H1194" s="18" t="n">
        <x:f aca="0"/>
        <x:v>2.7372325926</x:v>
      </x:c>
      <x:c r="I1194" s="18" t="n">
        <x:f aca="0"/>
        <x:v>3029.45</x:v>
      </x:c>
      <x:c r="J1194" s="18" t="n">
        <x:f aca="0"/>
        <x:v>8.4116836962</x:v>
      </x:c>
      <x:c r="K1194" s="18" t="n">
        <x:f aca="0"/>
        <x:v>2.4143597878</x:v>
      </x:c>
      <x:c r="L1194" s="22" t="n">
        <x:v>0.24072890025575</x:v>
      </x:c>
      <x:c r="M1194" s="22" t="n">
        <x:v>0.23038832421162</x:v>
      </x:c>
      <x:c r="N1194" s="22" t="n">
        <x:v>0.40378624490774</x:v>
      </x:c>
      <x:c r="O1194" s="22" t="n">
        <x:v>0.56021071918737</x:v>
      </x:c>
      <x:c r="P1194" s="25" t="n">
        <x:v>0.237476941510853</x:v>
      </x:c>
      <x:c r="Q1194" s="25" t="n">
        <x:v>0.27733312805991</x:v>
      </x:c>
      <x:c r="R1194" s="26" t="n">
        <x:v>0.223638536484183</x:v>
      </x:c>
      <x:c r="S1194" s="26" t="n">
        <x:v>0.435152242242634</x:v>
      </x:c>
      <x:c r="T1194" s="20" t="n">
        <x:v>1.3473658324511906</x:v>
      </x:c>
      <x:c r="U1194" s="18" t="n">
        <x:f aca="0"/>
        <x:v>1.7253</x:v>
      </x:c>
      <x:c r="V1194" s="18" t="n">
        <x:f aca="0"/>
        <x:v>2.1494</x:v>
      </x:c>
      <x:c r="W1194" s="76" t="n">
        <x:f>'2080回测'!$O$13*G1194/$G$4+'2080回测'!$O$14*H1194/$H$4+'2080回测'!$O$15*I1194/$I$4+'2080回测'!$O$16*J1194/$J$4+'2080回测'!$O$17*K1194/$K$4</x:f>
        <x:v>1.4878251188508318</x:v>
      </x:c>
    </x:row>
    <x:row r="1195" ht="13.800000190734863" hidden="0">
      <x:c r="A1195" s="15" t="n">
        <x:v>45629</x:v>
      </x:c>
      <x:c r="B1195" s="21" t="n">
        <x:v>60.282381829343</x:v>
      </x:c>
      <x:c r="C1195" s="21" t="n">
        <x:v>46.878547105562</x:v>
      </x:c>
      <x:c r="D1195" s="21" t="n">
        <x:v>55.692307692308</x:v>
      </x:c>
      <x:c r="E1195" s="21" t="n">
        <x:v>209.384765625</x:v>
      </x:c>
      <x:c r="F1195" s="17" t="n">
        <x:v>1.93059500563053</x:v>
      </x:c>
      <x:c r="G1195" s="18" t="n">
        <x:f aca="0"/>
        <x:v>1.8746916618</x:v>
      </x:c>
      <x:c r="H1195" s="18" t="n">
        <x:f aca="0"/>
        <x:v>2.7635437037</x:v>
      </x:c>
      <x:c r="I1195" s="18" t="n">
        <x:f aca="0"/>
        <x:v>3078.02</x:v>
      </x:c>
      <x:c r="J1195" s="18" t="n">
        <x:f aca="0"/>
        <x:v>8.4004434334</x:v>
      </x:c>
      <x:c r="K1195" s="18" t="n">
        <x:f aca="0"/>
        <x:v>2.4165810029</x:v>
      </x:c>
      <x:c r="L1195" s="22" t="n">
        <x:v>0.2505594629156</x:v>
      </x:c>
      <x:c r="M1195" s="22" t="n">
        <x:v>0.24011814785857</x:v>
      </x:c>
      <x:c r="N1195" s="22" t="n">
        <x:v>0.42247783369279</x:v>
      </x:c>
      <x:c r="O1195" s="22" t="n">
        <x:v>0.58081217516143</x:v>
      </x:c>
      <x:c r="P1195" s="25" t="n">
        <x:v>0.259753648049148</x:v>
      </x:c>
      <x:c r="Q1195" s="25" t="n">
        <x:v>0.307066431585234</x:v>
      </x:c>
      <x:c r="R1195" s="26" t="n">
        <x:v>0.252802335274619</x:v>
      </x:c>
      <x:c r="S1195" s="26" t="n">
        <x:v>0.465336625072134</x:v>
      </x:c>
      <x:c r="T1195" s="20" t="n">
        <x:v>1.348779169874946</x:v>
      </x:c>
      <x:c r="U1195" s="18" t="n">
        <x:f aca="0"/>
        <x:v>1.7252</x:v>
      </x:c>
      <x:c r="V1195" s="18" t="n">
        <x:f aca="0"/>
        <x:v>2.1621</x:v>
      </x:c>
      <x:c r="W1195" s="76" t="n">
        <x:f>'2080回测'!$O$13*G1195/$G$4+'2080回测'!$O$14*H1195/$H$4+'2080回测'!$O$15*I1195/$I$4+'2080回测'!$O$16*J1195/$J$4+'2080回测'!$O$17*K1195/$K$4</x:f>
        <x:v>1.5010602807790714</x:v>
      </x:c>
    </x:row>
    <x:row r="1196" ht="13.800000190734863" hidden="0">
      <x:c r="A1196" s="15" t="n">
        <x:v>45630</x:v>
      </x:c>
      <x:c r="B1196" s="21" t="n">
        <x:v>58.563535911602</x:v>
      </x:c>
      <x:c r="C1196" s="21" t="n">
        <x:v>44.892167990919</x:v>
      </x:c>
      <x:c r="D1196" s="21" t="n">
        <x:v>54</x:v>
      </x:c>
      <x:c r="E1196" s="21" t="n">
        <x:v>205.91796875</x:v>
      </x:c>
      <x:c r="F1196" s="17" t="n">
        <x:v>1.9084341816313</x:v>
      </x:c>
      <x:c r="G1196" s="18" t="n">
        <x:f aca="0"/>
        <x:v>1.8791131044</x:v>
      </x:c>
      <x:c r="H1196" s="18" t="n">
        <x:f aca="0"/>
        <x:v>2.7674903704</x:v>
      </x:c>
      <x:c r="I1196" s="18" t="n">
        <x:f aca="0"/>
        <x:v>3091.79</x:v>
      </x:c>
      <x:c r="J1196" s="18" t="n">
        <x:f aca="0"/>
        <x:v>8.3449033115</x:v>
      </x:c>
      <x:c r="K1196" s="18" t="n">
        <x:f aca="0"/>
        <x:v>2.4025469624</x:v>
      </x:c>
      <x:c r="L1196" s="22" t="n">
        <x:v>0.25551470588235</x:v>
      </x:c>
      <x:c r="M1196" s="22" t="n">
        <x:v>0.24411432542785</x:v>
      </x:c>
      <x:c r="N1196" s="22" t="n">
        <x:v>0.41696621135873</x:v>
      </x:c>
      <x:c r="O1196" s="22" t="n">
        <x:v>0.5801596403872</x:v>
      </x:c>
      <x:c r="P1196" s="25" t="n">
        <x:v>0.260107246565628</x:v>
      </x:c>
      <x:c r="Q1196" s="25" t="n">
        <x:v>0.307066431585234</x:v>
      </x:c>
      <x:c r="R1196" s="26" t="n">
        <x:v>0.258180057037399</x:v>
      </x:c>
      <x:c r="S1196" s="26" t="n">
        <x:v>0.468124740755178</x:v>
      </x:c>
      <x:c r="T1196" s="20" t="n">
        <x:v>1.3348064784796616</x:v>
      </x:c>
      <x:c r="U1196" s="18" t="n">
        <x:f aca="0"/>
        <x:v>1.7276</x:v>
      </x:c>
      <x:c r="V1196" s="18" t="n">
        <x:f aca="0"/>
        <x:v>2.1594</x:v>
      </x:c>
      <x:c r="W1196" s="76" t="n">
        <x:f>'2080回测'!$O$13*G1196/$G$4+'2080回测'!$O$14*H1196/$H$4+'2080回测'!$O$15*I1196/$I$4+'2080回测'!$O$16*J1196/$J$4+'2080回测'!$O$17*K1196/$K$4</x:f>
        <x:v>1.5016826965644918</x:v>
      </x:c>
    </x:row>
    <x:row r="1197" ht="13.800000190734863" hidden="0">
      <x:c r="A1197" s="15" t="n">
        <x:v>45631</x:v>
      </x:c>
      <x:c r="B1197" s="21" t="n">
        <x:v>59.054634745242</x:v>
      </x:c>
      <x:c r="C1197" s="21" t="n">
        <x:v>46.708286038593</x:v>
      </x:c>
      <x:c r="D1197" s="21" t="n">
        <x:v>56.384615384615</x:v>
      </x:c>
      <x:c r="E1197" s="21" t="n">
        <x:v>208.06640625</x:v>
      </x:c>
      <x:c r="F1197" s="17" t="n">
        <x:v>1.92553485604613</x:v>
      </x:c>
      <x:c r="G1197" s="18" t="n">
        <x:f aca="0"/>
        <x:v>1.8779794012</x:v>
      </x:c>
      <x:c r="H1197" s="18" t="n">
        <x:f aca="0"/>
        <x:v>2.7631051852</x:v>
      </x:c>
      <x:c r="I1197" s="18" t="n">
        <x:f aca="0"/>
        <x:v>3074.6</x:v>
      </x:c>
      <x:c r="J1197" s="18" t="n">
        <x:f aca="0"/>
        <x:v>8.3449033115</x:v>
      </x:c>
      <x:c r="K1197" s="18" t="n">
        <x:f aca="0"/>
        <x:v>2.3961862102</x:v>
      </x:c>
      <x:c r="L1197" s="22" t="n">
        <x:v>0.25103900255754</x:v>
      </x:c>
      <x:c r="M1197" s="22" t="n">
        <x:v>0.24029189470941</x:v>
      </x:c>
      <x:c r="N1197" s="22" t="n">
        <x:v>0.40127006949437</x:v>
      </x:c>
      <x:c r="O1197" s="22" t="n">
        <x:v>0.56645640951103</x:v>
      </x:c>
      <x:c r="P1197" s="25" t="n">
        <x:v>0.243252383946707</x:v>
      </x:c>
      <x:c r="Q1197" s="25" t="n">
        <x:v>0.287643870411436</x:v>
      </x:c>
      <x:c r="R1197" s="26" t="n">
        <x:v>0.244011828547008</x:v>
      </x:c>
      <x:c r="S1197" s="26" t="n">
        <x:v>0.444486368659791</x:v>
      </x:c>
      <x:c r="T1197" s="20" t="n">
        <x:v>1.3443219424514348</x:v>
      </x:c>
      <x:c r="U1197" s="18" t="n">
        <x:f aca="0"/>
        <x:v>1.7283</x:v>
      </x:c>
      <x:c r="V1197" s="18" t="n">
        <x:f aca="0"/>
        <x:v>2.1599</x:v>
      </x:c>
      <x:c r="W1197" s="76" t="n">
        <x:f>'2080回测'!$O$13*G1197/$G$4+'2080回测'!$O$14*H1197/$H$4+'2080回测'!$O$15*I1197/$I$4+'2080回测'!$O$16*J1197/$J$4+'2080回测'!$O$17*K1197/$K$4</x:f>
        <x:v>1.4991003392114879</x:v>
      </x:c>
    </x:row>
    <x:row r="1198" ht="13.800000190734863" hidden="0">
      <x:c r="A1198" s="15" t="n">
        <x:v>45632</x:v>
      </x:c>
      <x:c r="B1198" s="21" t="n">
        <x:v>59.914057704113</x:v>
      </x:c>
      <x:c r="C1198" s="21" t="n">
        <x:v>47.673098751419</x:v>
      </x:c>
      <x:c r="D1198" s="21" t="n">
        <x:v>57.076923076923</x:v>
      </x:c>
      <x:c r="E1198" s="21" t="n">
        <x:v>210.751953125</x:v>
      </x:c>
      <x:c r="F1198" s="17" t="n">
        <x:v>1.93854008164364</x:v>
      </x:c>
      <x:c r="G1198" s="18" t="n">
        <x:f aca="0"/>
        <x:v>1.8997646466</x:v>
      </x:c>
      <x:c r="H1198" s="18" t="n">
        <x:f aca="0"/>
        <x:v>2.7987348148</x:v>
      </x:c>
      <x:c r="I1198" s="18" t="n">
        <x:f aca="0"/>
        <x:v>3120.79</x:v>
      </x:c>
      <x:c r="J1198" s="18" t="n">
        <x:f aca="0"/>
        <x:v>8.4077165446</x:v>
      </x:c>
      <x:c r="K1198" s="18" t="n">
        <x:f aca="0"/>
        <x:v>2.4130472517</x:v>
      </x:c>
      <x:c r="L1198" s="22" t="n">
        <x:v>0.24840153452685</x:v>
      </x:c>
      <x:c r="M1198" s="22" t="n">
        <x:v>0.23603509686387</x:v>
      </x:c>
      <x:c r="N1198" s="22" t="n">
        <x:v>0.40881859573448</x:v>
      </x:c>
      <x:c r="O1198" s="22" t="n">
        <x:v>0.57037161831074</x:v>
      </x:c>
      <x:c r="P1198" s="25" t="n">
        <x:v>0.256335529056499</x:v>
      </x:c>
      <x:c r="Q1198" s="25" t="n">
        <x:v>0.307665893349867</x:v>
      </x:c>
      <x:c r="R1198" s="26" t="n">
        <x:v>0.261489424276035</x:v>
      </x:c>
      <x:c r="S1198" s="26" t="n">
        <x:v>0.465457847493136</x:v>
      </x:c>
      <x:c r="T1198" s="20" t="n">
        <x:v>1.3604297694179956</x:v>
      </x:c>
      <x:c r="U1198" s="18" t="n">
        <x:f aca="0"/>
        <x:v>1.7282</x:v>
      </x:c>
      <x:c r="V1198" s="18" t="n">
        <x:f aca="0"/>
        <x:v>2.1526</x:v>
      </x:c>
      <x:c r="W1198" s="76" t="n">
        <x:f>'2080回测'!$O$13*G1198/$G$4+'2080回测'!$O$14*H1198/$H$4+'2080回测'!$O$15*I1198/$I$4+'2080回测'!$O$16*J1198/$J$4+'2080回测'!$O$17*K1198/$K$4</x:f>
        <x:v>1.51628115733287</x:v>
      </x:c>
    </x:row>
    <x:row r="1199" ht="13.800000190734863" hidden="0">
      <x:c r="A1199" s="15" t="n">
        <x:v>45635</x:v>
      </x:c>
      <x:c r="B1199" s="21" t="n">
        <x:v>59.484346224678</x:v>
      </x:c>
      <x:c r="C1199" s="21" t="n">
        <x:v>46.481271282633</x:v>
      </x:c>
      <x:c r="D1199" s="21" t="n">
        <x:v>53.230769230769</x:v>
      </x:c>
      <x:c r="E1199" s="21" t="n">
        <x:v>205.712890625</x:v>
      </x:c>
      <x:c r="F1199" s="17" t="n">
        <x:v>1.9122731934077</x:v>
      </x:c>
      <x:c r="G1199" s="18" t="n">
        <x:f aca="0"/>
        <x:v>1.9055816493</x:v>
      </x:c>
      <x:c r="H1199" s="18" t="n">
        <x:f aca="0"/>
        <x:v>2.8032296296</x:v>
      </x:c>
      <x:c r="I1199" s="18" t="n">
        <x:f aca="0"/>
        <x:v>3208.02</x:v>
      </x:c>
      <x:c r="J1199" s="18" t="n">
        <x:f aca="0"/>
        <x:v>8.4011046253</x:v>
      </x:c>
      <x:c r="K1199" s="18" t="n">
        <x:f aca="0"/>
        <x:v>2.4031527483</x:v>
      </x:c>
      <x:c r="L1199" s="22" t="n">
        <x:v>0.26470588235294</x:v>
      </x:c>
      <x:c r="M1199" s="22" t="n">
        <x:v>0.25219355399183</x:v>
      </x:c>
      <x:c r="N1199" s="22" t="n">
        <x:v>0.42810927390367</x:v>
      </x:c>
      <x:c r="O1199" s="22" t="n">
        <x:v>0.59190526686351</x:v>
      </x:c>
      <x:c r="P1199" s="25" t="n">
        <x:v>0.269772272682772</x:v>
      </x:c>
      <x:c r="Q1199" s="25" t="n">
        <x:v>0.3252900692298</x:v>
      </x:c>
      <x:c r="R1199" s="26" t="n">
        <x:v>0.274002969147108</x:v>
      </x:c>
      <x:c r="S1199" s="26" t="n">
        <x:v>0.477458867172334</x:v>
      </x:c>
      <x:c r="T1199" s="20" t="n">
        <x:v>1.3583655069922353</x:v>
      </x:c>
      <x:c r="U1199" s="18" t="n">
        <x:f aca="0"/>
        <x:v>1.7301</x:v>
      </x:c>
      <x:c r="V1199" s="18" t="n">
        <x:f aca="0"/>
        <x:v>2.1635</x:v>
      </x:c>
      <x:c r="W1199" s="76" t="n">
        <x:f>'2080回测'!$O$13*G1199/$G$4+'2080回测'!$O$14*H1199/$H$4+'2080回测'!$O$15*I1199/$I$4+'2080回测'!$O$16*J1199/$J$4+'2080回测'!$O$17*K1199/$K$4</x:f>
        <x:v>1.5234499948757998</x:v>
      </x:c>
    </x:row>
    <x:row r="1200" ht="13.800000190734863" hidden="0">
      <x:c r="A1200" s="15" t="n">
        <x:v>45636</x:v>
      </x:c>
      <x:c r="B1200" s="21" t="n">
        <x:v>61.080417434009</x:v>
      </x:c>
      <x:c r="C1200" s="21" t="n">
        <x:v>47.048808172531</x:v>
      </x:c>
      <x:c r="D1200" s="21" t="n">
        <x:v>53.384615384615</x:v>
      </x:c>
      <x:c r="E1200" s="21" t="n">
        <x:v>207.65625</x:v>
      </x:c>
      <x:c r="F1200" s="17" t="n">
        <x:v>1.92292522747789</x:v>
      </x:c>
      <x:c r="G1200" s="18" t="n">
        <x:f aca="0"/>
        <x:v>1.9075206502</x:v>
      </x:c>
      <x:c r="H1200" s="18" t="n">
        <x:f aca="0"/>
        <x:v>2.8036681481</x:v>
      </x:c>
      <x:c r="I1200" s="18" t="n">
        <x:f aca="0"/>
        <x:v>3161.59</x:v>
      </x:c>
      <x:c r="J1200" s="18" t="n">
        <x:f aca="0"/>
        <x:v>8.404410585</x:v>
      </x:c>
      <x:c r="K1200" s="18" t="n">
        <x:f aca="0"/>
        <x:v>2.4205186114</x:v>
      </x:c>
      <x:c r="L1200" s="22" t="n">
        <x:v>0.26526534526854</x:v>
      </x:c>
      <x:c r="M1200" s="22" t="n">
        <x:v>0.25262792111893</x:v>
      </x:c>
      <x:c r="N1200" s="22" t="n">
        <x:v>0.41960220464893</x:v>
      </x:c>
      <x:c r="O1200" s="22" t="n">
        <x:v>0.58799005806379</x:v>
      </x:c>
      <x:c r="P1200" s="25" t="n">
        <x:v>0.265882689001483</x:v>
      </x:c>
      <x:c r="Q1200" s="25" t="n">
        <x:v>0.318336312760166</x:v>
      </x:c>
      <x:c r="R1200" s="26" t="n">
        <x:v>0.272244867801587</x:v>
      </x:c>
      <x:c r="S1200" s="26" t="n">
        <x:v>0.484974657274458</x:v>
      </x:c>
      <x:c r="T1200" s="20" t="n">
        <x:v>1.367665539652536</x:v>
      </x:c>
      <x:c r="U1200" s="18" t="n">
        <x:f aca="0"/>
        <x:v>1.7356</x:v>
      </x:c>
      <x:c r="V1200" s="18" t="n">
        <x:f aca="0"/>
        <x:v>2.1721</x:v>
      </x:c>
      <x:c r="W1200" s="76" t="n">
        <x:f>'2080回测'!$O$13*G1200/$G$4+'2080回测'!$O$14*H1200/$H$4+'2080回测'!$O$15*I1200/$I$4+'2080回测'!$O$16*J1200/$J$4+'2080回测'!$O$17*K1200/$K$4</x:f>
        <x:v>1.522326267007815</x:v>
      </x:c>
    </x:row>
    <x:row r="1201" ht="13.800000190734863" hidden="0">
      <x:c r="A1201" s="15" t="n">
        <x:v>45637</x:v>
      </x:c>
      <x:c r="B1201" s="21" t="n">
        <x:v>63.351749539595</x:v>
      </x:c>
      <x:c r="C1201" s="21" t="n">
        <x:v>48.467650397276</x:v>
      </x:c>
      <x:c r="D1201" s="21" t="n">
        <x:v>55.692307692308</x:v>
      </x:c>
      <x:c r="E1201" s="21" t="n">
        <x:v>214.580078125</x:v>
      </x:c>
      <x:c r="F1201" s="17" t="n">
        <x:v>1.95522946438545</x:v>
      </x:c>
      <x:c r="G1201" s="18" t="n">
        <x:f aca="0"/>
        <x:v>1.9079768857</x:v>
      </x:c>
      <x:c r="H1201" s="18" t="n">
        <x:f aca="0"/>
        <x:v>2.8180296296</x:v>
      </x:c>
      <x:c r="I1201" s="18" t="n">
        <x:f aca="0"/>
        <x:v>3150.33</x:v>
      </x:c>
      <x:c r="J1201" s="18" t="n">
        <x:f aca="0"/>
        <x:v>8.4275523024</x:v>
      </x:c>
      <x:c r="K1201" s="18" t="n">
        <x:f aca="0"/>
        <x:v>2.4427307618</x:v>
      </x:c>
      <x:c r="L1201" s="22" t="n">
        <x:v>0.27277813299233</x:v>
      </x:c>
      <x:c r="M1201" s="22" t="n">
        <x:v>0.2615758839371</x:v>
      </x:c>
      <x:c r="N1201" s="22" t="n">
        <x:v>0.43218308171579</x:v>
      </x:c>
      <x:c r="O1201" s="22" t="n">
        <x:v>0.59647301051462</x:v>
      </x:c>
      <x:c r="P1201" s="25" t="n">
        <x:v>0.275665581290786</x:v>
      </x:c>
      <x:c r="Q1201" s="25" t="n">
        <x:v>0.33008576334678</x:v>
      </x:c>
      <x:c r="R1201" s="26" t="n">
        <x:v>0.279587526362297</x:v>
      </x:c>
      <x:c r="S1201" s="26" t="n">
        <x:v>0.492975337060583</x:v>
      </x:c>
      <x:c r="T1201" s="20" t="n">
        <x:v>1.382069315712612</x:v>
      </x:c>
      <x:c r="U1201" s="18" t="n">
        <x:f aca="0"/>
        <x:v>1.7364</x:v>
      </x:c>
      <x:c r="V1201" s="18" t="n">
        <x:f aca="0"/>
        <x:v>2.1898</x:v>
      </x:c>
      <x:c r="W1201" s="76" t="n">
        <x:f>'2080回测'!$O$13*G1201/$G$4+'2080回测'!$O$14*H1201/$H$4+'2080回测'!$O$15*I1201/$I$4+'2080回测'!$O$16*J1201/$J$4+'2080回测'!$O$17*K1201/$K$4</x:f>
        <x:v>1.5260550678361455</x:v>
      </x:c>
    </x:row>
    <x:row r="1202" ht="13.800000190734863" hidden="0">
      <x:c r="A1202" s="15" t="n">
        <x:v>45638</x:v>
      </x:c>
      <x:c r="B1202" s="21" t="n">
        <x:v>64.947820748926</x:v>
      </x:c>
      <x:c r="C1202" s="21" t="n">
        <x:v>49.602724177072</x:v>
      </x:c>
      <x:c r="D1202" s="21" t="n">
        <x:v>59.692307692308</x:v>
      </x:c>
      <x:c r="E1202" s="21" t="n">
        <x:v>218.828125</x:v>
      </x:c>
      <x:c r="F1202" s="17" t="n">
        <x:v>1.98267744404576</x:v>
      </x:c>
      <x:c r="G1202" s="18" t="n">
        <x:f aca="0"/>
        <x:v>1.9158469482</x:v>
      </x:c>
      <x:c r="H1202" s="18" t="n">
        <x:f aca="0"/>
        <x:v>2.8273481481</x:v>
      </x:c>
      <x:c r="I1202" s="18" t="n">
        <x:f aca="0"/>
        <x:v>3173.21</x:v>
      </x:c>
      <x:c r="J1202" s="18" t="n">
        <x:f aca="0"/>
        <x:v>8.4665626261</x:v>
      </x:c>
      <x:c r="K1202" s="18" t="n">
        <x:f aca="0"/>
        <x:v>2.4619139826</x:v>
      </x:c>
      <x:c r="L1202" s="22" t="n">
        <x:v>0.27213874680307</x:v>
      </x:c>
      <x:c r="M1202" s="22" t="n">
        <x:v>0.26131526366085</x:v>
      </x:c>
      <x:c r="N1202" s="22" t="n">
        <x:v>0.44931703810208</x:v>
      </x:c>
      <x:c r="O1202" s="22" t="n">
        <x:v>0.61754056277803</x:v>
      </x:c>
      <x:c r="P1202" s="25" t="n">
        <x:v>0.295702830558035</x:v>
      </x:c>
      <x:c r="Q1202" s="25" t="n">
        <x:v>0.351306709814462</x:v>
      </x:c>
      <x:c r="R1202" s="26" t="n">
        <x:v>0.299650565246511</x:v>
      </x:c>
      <x:c r="S1202" s="26" t="n">
        <x:v>0.509582808737858</x:v>
      </x:c>
      <x:c r="T1202" s="20" t="n">
        <x:v>1.394376599167804</x:v>
      </x:c>
      <x:c r="U1202" s="18" t="n">
        <x:f aca="0"/>
        <x:v>1.7376</x:v>
      </x:c>
      <x:c r="V1202" s="18" t="n">
        <x:f aca="0"/>
        <x:v>2.2036</x:v>
      </x:c>
      <x:c r="W1202" s="76" t="n">
        <x:f>'2080回测'!$O$13*G1202/$G$4+'2080回测'!$O$14*H1202/$H$4+'2080回测'!$O$15*I1202/$I$4+'2080回测'!$O$16*J1202/$J$4+'2080回测'!$O$17*K1202/$K$4</x:f>
        <x:v>1.5333557173223749</x:v>
      </x:c>
    </x:row>
    <x:row r="1203" ht="13.800000190734863" hidden="0">
      <x:c r="A1203" s="15" t="n">
        <x:v>45639</x:v>
      </x:c>
      <x:c r="B1203" s="21" t="n">
        <x:v>63.90423572744</x:v>
      </x:c>
      <x:c r="C1203" s="21" t="n">
        <x:v>48.524404086266</x:v>
      </x:c>
      <x:c r="D1203" s="21" t="n">
        <x:v>59.461538461538</x:v>
      </x:c>
      <x:c r="E1203" s="21" t="n">
        <x:v>213.974609375</x:v>
      </x:c>
      <x:c r="F1203" s="17" t="n">
        <x:v>1.96466196912561</x:v>
      </x:c>
      <x:c r="G1203" s="18" t="n">
        <x:f aca="0"/>
        <x:v>1.8816292852</x:v>
      </x:c>
      <x:c r="H1203" s="18" t="n">
        <x:f aca="0"/>
        <x:v>2.7741777778</x:v>
      </x:c>
      <x:c r="I1203" s="18" t="n">
        <x:f aca="0"/>
        <x:v>3109.12</x:v>
      </x:c>
      <x:c r="J1203" s="18" t="n">
        <x:f aca="0"/>
        <x:v>8.3839136352</x:v>
      </x:c>
      <x:c r="K1203" s="18" t="n">
        <x:f aca="0"/>
        <x:v>2.4305140791</x:v>
      </x:c>
      <x:c r="L1203" s="22" t="n">
        <x:v>0.28412723785166</x:v>
      </x:c>
      <x:c r="M1203" s="22" t="n">
        <x:v>0.2746937711754</x:v>
      </x:c>
      <x:c r="N1203" s="22" t="n">
        <x:v>0.46069973640067</x:v>
      </x:c>
      <x:c r="O1203" s="22" t="n">
        <x:v>0.63152345145868</x:v>
      </x:c>
      <x:c r="P1203" s="25" t="n">
        <x:v>0.308314510979186</x:v>
      </x:c>
      <x:c r="Q1203" s="25" t="n">
        <x:v>0.360658313342593</x:v>
      </x:c>
      <x:c r="R1203" s="26" t="n">
        <x:v>0.311957274665165</x:v>
      </x:c>
      <x:c r="S1203" s="26" t="n">
        <x:v>0.523038497469079</x:v>
      </x:c>
      <x:c r="T1203" s="20" t="n">
        <x:v>1.3716162565746868</x:v>
      </x:c>
      <x:c r="U1203" s="18" t="n">
        <x:f aca="0"/>
        <x:v>1.7416</x:v>
      </x:c>
      <x:c r="V1203" s="18" t="n">
        <x:f aca="0"/>
        <x:v>2.1821</x:v>
      </x:c>
      <x:c r="W1203" s="76" t="n">
        <x:f>'2080回测'!$O$13*G1203/$G$4+'2080回测'!$O$14*H1203/$H$4+'2080回测'!$O$15*I1203/$I$4+'2080回测'!$O$16*J1203/$J$4+'2080回测'!$O$17*K1203/$K$4</x:f>
        <x:v>1.5073459216802116</x:v>
      </x:c>
    </x:row>
    <x:row r="1204" ht="13.800000190734863" hidden="0">
      <x:c r="A1204" s="15" t="n">
        <x:v>45642</x:v>
      </x:c>
      <x:c r="B1204" s="21" t="n">
        <x:v>62.246777163904</x:v>
      </x:c>
      <x:c r="C1204" s="21" t="n">
        <x:v>48.183881952327</x:v>
      </x:c>
      <x:c r="D1204" s="21" t="n">
        <x:v>59.923076923077</x:v>
      </x:c>
      <x:c r="E1204" s="21" t="n">
        <x:v>208.369140625</x:v>
      </x:c>
      <x:c r="F1204" s="17" t="n">
        <x:v>1.94680719166077</x:v>
      </x:c>
      <x:c r="G1204" s="18" t="n">
        <x:f aca="0"/>
        <x:v>1.8993084111</x:v>
      </x:c>
      <x:c r="H1204" s="18" t="n">
        <x:f aca="0"/>
        <x:v>2.7931437037</x:v>
      </x:c>
      <x:c r="I1204" s="18" t="n">
        <x:f aca="0"/>
        <x:v>3114.39</x:v>
      </x:c>
      <x:c r="J1204" s="18" t="n">
        <x:f aca="0"/>
        <x:v>8.3819300595</x:v>
      </x:c>
      <x:c r="K1204" s="18" t="n">
        <x:f aca="0"/>
        <x:v>2.4102202507</x:v>
      </x:c>
      <x:c r="L1204" s="22" t="n">
        <x:v>0.25983056265985</x:v>
      </x:c>
      <x:c r="M1204" s="22" t="n">
        <x:v>0.25036921205803</x:v>
      </x:c>
      <x:c r="N1204" s="22" t="n">
        <x:v>0.43841361131081</x:v>
      </x:c>
      <x:c r="O1204" s="22" t="n">
        <x:v>0.60719322516978</x:v>
      </x:c>
      <x:c r="P1204" s="25" t="n">
        <x:v>0.286037804440892</x:v>
      </x:c>
      <x:c r="Q1204" s="25" t="n">
        <x:v>0.336799735110573</x:v>
      </x:c>
      <x:c r="R1204" s="26" t="n">
        <x:v>0.292824995316831</x:v>
      </x:c>
      <x:c r="S1204" s="26" t="n">
        <x:v>0.50146090653073</x:v>
      </x:c>
      <x:c r="T1204" s="20" t="n">
        <x:v>1.3651087696815</x:v>
      </x:c>
      <x:c r="U1204" s="18" t="n">
        <x:f aca="0"/>
        <x:v>1.7456</x:v>
      </x:c>
      <x:c r="V1204" s="18" t="n">
        <x:f aca="0"/>
        <x:v>2.1668</x:v>
      </x:c>
      <x:c r="W1204" s="76" t="n">
        <x:f>'2080回测'!$O$13*G1204/$G$4+'2080回测'!$O$14*H1204/$H$4+'2080回测'!$O$15*I1204/$I$4+'2080回测'!$O$16*J1204/$J$4+'2080回测'!$O$17*K1204/$K$4</x:f>
        <x:v>1.5141198729195318</x:v>
      </x:c>
    </x:row>
    <x:row r="1205" ht="13.800000190734863" hidden="0">
      <x:c r="A1205" s="15" t="n">
        <x:v>45643</x:v>
      </x:c>
      <x:c r="B1205" s="21" t="n">
        <x:v>60.405156537753</x:v>
      </x:c>
      <x:c r="C1205" s="21" t="n">
        <x:v>48.864926220204</x:v>
      </x:c>
      <x:c r="D1205" s="21" t="n">
        <x:v>61.230769230769</x:v>
      </x:c>
      <x:c r="E1205" s="21" t="n">
        <x:v>209.1796875</x:v>
      </x:c>
      <x:c r="F1205" s="17" t="n">
        <x:v>1.94920134872182</x:v>
      </x:c>
      <x:c r="G1205" s="18" t="n">
        <x:f aca="0"/>
        <x:v>1.8948601149</x:v>
      </x:c>
      <x:c r="H1205" s="18" t="n">
        <x:f aca="0"/>
        <x:v>2.7836059259</x:v>
      </x:c>
      <x:c r="I1205" s="18" t="n">
        <x:f aca="0"/>
        <x:v>3101.23</x:v>
      </x:c>
      <x:c r="J1205" s="18" t="n">
        <x:f aca="0"/>
        <x:v>8.3581271501</x:v>
      </x:c>
      <x:c r="K1205" s="18" t="n">
        <x:f aca="0"/>
        <x:v>2.3987103182</x:v>
      </x:c>
      <x:c r="L1205" s="22" t="n">
        <x:v>0.2587915601023</x:v>
      </x:c>
      <x:c r="M1205" s="22" t="n">
        <x:v>0.24811050299713</x:v>
      </x:c>
      <x:c r="N1205" s="22" t="n">
        <x:v>0.42631200575126</x:v>
      </x:c>
      <x:c r="O1205" s="22" t="n">
        <x:v>0.59777808014025</x:v>
      </x:c>
      <x:c r="P1205" s="25" t="n">
        <x:v>0.278494369422633</x:v>
      </x:c>
      <x:c r="Q1205" s="25" t="n">
        <x:v>0.329965870993865</x:v>
      </x:c>
      <x:c r="R1205" s="26" t="n">
        <x:v>0.289412210351991</x:v>
      </x:c>
      <x:c r="S1205" s="26" t="n">
        <x:v>0.492005557692571</x:v>
      </x:c>
      <x:c r="T1205" s="20" t="n">
        <x:v>1.342037432270247</x:v>
      </x:c>
      <x:c r="U1205" s="18" t="n">
        <x:f aca="0"/>
        <x:v>1.7446</x:v>
      </x:c>
      <x:c r="V1205" s="18" t="n">
        <x:f aca="0"/>
        <x:v>2.1665</x:v>
      </x:c>
      <x:c r="W1205" s="76" t="n">
        <x:f>'2080回测'!$O$13*G1205/$G$4+'2080回测'!$O$14*H1205/$H$4+'2080回测'!$O$15*I1205/$I$4+'2080回测'!$O$16*J1205/$J$4+'2080回测'!$O$17*K1205/$K$4</x:f>
        <x:v>1.5092134145137048</x:v>
      </x:c>
    </x:row>
    <x:row r="1206" ht="13.800000190734863" hidden="0">
      <x:c r="A1206" s="15" t="n">
        <x:v>45644</x:v>
      </x:c>
      <x:c r="B1206" s="21" t="n">
        <x:v>60.220994475138</x:v>
      </x:c>
      <x:c r="C1206" s="21" t="n">
        <x:v>49.716231555051</x:v>
      </x:c>
      <x:c r="D1206" s="21" t="n">
        <x:v>60.615384615385</x:v>
      </x:c>
      <x:c r="E1206" s="21" t="n">
        <x:v>211.806640625</x:v>
      </x:c>
      <x:c r="F1206" s="17" t="n">
        <x:v>1.95589812817644</x:v>
      </x:c>
      <x:c r="G1206" s="18" t="n">
        <x:f aca="0"/>
        <x:v>1.9079768857</x:v>
      </x:c>
      <x:c r="H1206" s="18" t="n">
        <x:f aca="0"/>
        <x:v>2.8000503704</x:v>
      </x:c>
      <x:c r="I1206" s="18" t="n">
        <x:f aca="0"/>
        <x:v>3143.59</x:v>
      </x:c>
      <x:c r="J1206" s="18" t="n">
        <x:f aca="0"/>
        <x:v>8.4050717769</x:v>
      </x:c>
      <x:c r="K1206" s="18" t="n">
        <x:f aca="0"/>
        <x:v>2.405878785</x:v>
      </x:c>
      <x:c r="L1206" s="22" t="n">
        <x:v>0.2593510230179</x:v>
      </x:c>
      <x:c r="M1206" s="22" t="n">
        <x:v>0.24880549040049</x:v>
      </x:c>
      <x:c r="N1206" s="22" t="n">
        <x:v>0.41061586388689</x:v>
      </x:c>
      <x:c r="O1206" s="22" t="n">
        <x:v>0.58491382252318</x:v>
      </x:c>
      <x:c r="P1206" s="25" t="n">
        <x:v>0.255746198195698</x:v>
      </x:c>
      <x:c r="Q1206" s="25" t="n">
        <x:v>0.294957303939844</x:v>
      </x:c>
      <x:c r="R1206" s="26" t="n">
        <x:v>0.245666512166326</x:v>
      </x:c>
      <x:c r="S1206" s="26" t="n">
        <x:v>0.43624324403165</x:v>
      </x:c>
      <x:c r="T1206" s="20" t="n">
        <x:v>1.351320786853654</x:v>
      </x:c>
      <x:c r="U1206" s="18" t="n">
        <x:f aca="0"/>
        <x:v>1.742</x:v>
      </x:c>
      <x:c r="V1206" s="18" t="n">
        <x:f aca="0"/>
        <x:v>2.1605</x:v>
      </x:c>
      <x:c r="W1206" s="76" t="n">
        <x:f>'2080回测'!$O$13*G1206/$G$4+'2080回测'!$O$14*H1206/$H$4+'2080回测'!$O$15*I1206/$I$4+'2080回测'!$O$16*J1206/$J$4+'2080回测'!$O$17*K1206/$K$4</x:f>
        <x:v>1.5196804566930489</x:v>
      </x:c>
    </x:row>
    <x:row r="1207" ht="13.800000190734863" hidden="0">
      <x:c r="A1207" s="15" t="n">
        <x:v>45645</x:v>
      </x:c>
      <x:c r="B1207" s="21" t="n">
        <x:v>61.203192142419</x:v>
      </x:c>
      <x:c r="C1207" s="21" t="n">
        <x:v>52.72417707151</x:v>
      </x:c>
      <x:c r="D1207" s="21" t="n">
        <x:v>64.615384615385</x:v>
      </x:c>
      <x:c r="E1207" s="21" t="n">
        <x:v>220.01953125</x:v>
      </x:c>
      <x:c r="F1207" s="17" t="n">
        <x:v>1.99640571269829</x:v>
      </x:c>
      <x:c r="G1207" s="18" t="n">
        <x:f aca="0"/>
        <x:v>1.8909821131</x:v>
      </x:c>
      <x:c r="H1207" s="18" t="n">
        <x:f aca="0"/>
        <x:v>2.774397037</x:v>
      </x:c>
      <x:c r="I1207" s="18" t="n">
        <x:f aca="0"/>
        <x:v>3123.79</x:v>
      </x:c>
      <x:c r="J1207" s="18" t="n">
        <x:f aca="0"/>
        <x:v>8.4685462019</x:v>
      </x:c>
      <x:c r="K1207" s="18" t="n">
        <x:f aca="0"/>
        <x:v>2.3984074253</x:v>
      </x:c>
      <x:c r="L1207" s="22" t="n">
        <x:v>0.26414641943734</x:v>
      </x:c>
      <x:c r="M1207" s="22" t="n">
        <x:v>0.25262792111893</x:v>
      </x:c>
      <x:c r="N1207" s="22" t="n">
        <x:v>0.42104001917086</x:v>
      </x:c>
      <x:c r="O1207" s="22" t="n">
        <x:v>0.59479506384208</x:v>
      </x:c>
      <x:c r="P1207" s="25" t="n">
        <x:v>0.261757372975872</x:v>
      </x:c>
      <x:c r="Q1207" s="25" t="n">
        <x:v>0.307186323938161</x:v>
      </x:c>
      <x:c r="R1207" s="26" t="n">
        <x:v>0.260041576109126</x:v>
      </x:c>
      <x:c r="S1207" s="26" t="n">
        <x:v>0.448971598236865</x:v>
      </x:c>
      <x:c r="T1207" s="20" t="n">
        <x:v>1.3584442323697652</x:v>
      </x:c>
      <x:c r="U1207" s="18" t="n">
        <x:f aca="0"/>
        <x:v>1.7413</x:v>
      </x:c>
      <x:c r="V1207" s="18" t="n">
        <x:f aca="0"/>
        <x:v>2.1528</x:v>
      </x:c>
      <x:c r="W1207" s="76" t="n">
        <x:f>'2080回测'!$O$13*G1207/$G$4+'2080回测'!$O$14*H1207/$H$4+'2080回测'!$O$15*I1207/$I$4+'2080回测'!$O$16*J1207/$J$4+'2080回测'!$O$17*K1207/$K$4</x:f>
        <x:v>1.510371272466837</x:v>
      </x:c>
    </x:row>
    <x:row r="1208" ht="13.800000190734863" hidden="0">
      <x:c r="A1208" s="15" t="n">
        <x:v>45646</x:v>
      </x:c>
      <x:c r="B1208" s="21" t="n">
        <x:v>63.4131368938</x:v>
      </x:c>
      <x:c r="C1208" s="21" t="n">
        <x:v>54.483541430193</x:v>
      </x:c>
      <x:c r="D1208" s="21" t="n">
        <x:v>67.153846153846</x:v>
      </x:c>
      <x:c r="E1208" s="21" t="n">
        <x:v>223.642578125</x:v>
      </x:c>
      <x:c r="F1208" s="17" t="n">
        <x:v>2.0217327565071</x:v>
      </x:c>
      <x:c r="G1208" s="18" t="n">
        <x:f aca="0"/>
        <x:v>1.8790059311</x:v>
      </x:c>
      <x:c r="H1208" s="18" t="n">
        <x:f aca="0"/>
        <x:v>2.7526903704</x:v>
      </x:c>
      <x:c r="I1208" s="18" t="n">
        <x:f aca="0"/>
        <x:v>3102.85</x:v>
      </x:c>
      <x:c r="J1208" s="18" t="n">
        <x:f aca="0"/>
        <x:v>8.4612730907</x:v>
      </x:c>
      <x:c r="K1208" s="18" t="n">
        <x:f aca="0"/>
        <x:v>2.3920466731</x:v>
      </x:c>
      <x:c r="L1208" s="22" t="n">
        <x:v>0.26270780051151</x:v>
      </x:c>
      <x:c r="M1208" s="22" t="n">
        <x:v>0.25427851620189</x:v>
      </x:c>
      <x:c r="N1208" s="22" t="n">
        <x:v>0.43062544931704</x:v>
      </x:c>
      <x:c r="O1208" s="22" t="n">
        <x:v>0.60299835856559</x:v>
      </x:c>
      <x:c r="P1208" s="25" t="n">
        <x:v>0.268357878616849</x:v>
      </x:c>
      <x:c r="Q1208" s="25" t="n">
        <x:v>0.315219111584122</x:v>
      </x:c>
      <x:c r="R1208" s="26" t="n">
        <x:v>0.269969677825023</x:v>
      </x:c>
      <x:c r="S1208" s="26" t="n">
        <x:v>0.463397066336098</x:v>
      </x:c>
      <x:c r="T1208" s="20" t="n">
        <x:v>1.3645405554300736</x:v>
      </x:c>
      <x:c r="U1208" s="18" t="n">
        <x:f aca="0"/>
        <x:v>1.7453</x:v>
      </x:c>
      <x:c r="V1208" s="18" t="n">
        <x:f aca="0"/>
        <x:v>2.1441</x:v>
      </x:c>
      <x:c r="W1208" s="76" t="n">
        <x:f>'2080回测'!$O$13*G1208/$G$4+'2080回测'!$O$14*H1208/$H$4+'2080回测'!$O$15*I1208/$I$4+'2080回测'!$O$16*J1208/$J$4+'2080回测'!$O$17*K1208/$K$4</x:f>
        <x:v>1.5016388937713991</x:v>
      </x:c>
    </x:row>
    <x:row r="1209" ht="13.800000190734863" hidden="0">
      <x:c r="A1209" s="15" t="n">
        <x:v>45649</x:v>
      </x:c>
      <x:c r="B1209" s="21" t="n">
        <x:v>60.650705954573</x:v>
      </x:c>
      <x:c r="C1209" s="21" t="n">
        <x:v>51.816118047673</x:v>
      </x:c>
      <x:c r="D1209" s="21" t="n">
        <x:v>66.384615384615</x:v>
      </x:c>
      <x:c r="E1209" s="21" t="n">
        <x:v>217.6171875</x:v>
      </x:c>
      <x:c r="F1209" s="17" t="n">
        <x:v>1.99117156721715</x:v>
      </x:c>
      <x:c r="G1209" s="18" t="n">
        <x:f aca="0"/>
        <x:v>1.8843666983</x:v>
      </x:c>
      <x:c r="H1209" s="18" t="n">
        <x:f aca="0"/>
        <x:v>2.7541155556</x:v>
      </x:c>
      <x:c r="I1209" s="18" t="n">
        <x:f aca="0"/>
        <x:v>3156.17</x:v>
      </x:c>
      <x:c r="J1209" s="18" t="n">
        <x:f aca="0"/>
        <x:v>8.3977986657</x:v>
      </x:c>
      <x:c r="K1209" s="18" t="n">
        <x:f aca="0"/>
        <x:v>2.3798299904</x:v>
      </x:c>
      <x:c r="L1209" s="22" t="n">
        <x:v>0.25591432225064</x:v>
      </x:c>
      <x:c r="M1209" s="22" t="n">
        <x:v>0.24915298410216</x:v>
      </x:c>
      <x:c r="N1209" s="22" t="n">
        <x:v>0.43613707165109</x:v>
      </x:c>
      <x:c r="O1209" s="22" t="n">
        <x:v>0.60672712888043</x:v>
      </x:c>
      <x:c r="P1209" s="25" t="n">
        <x:v>0.278258637078313</x:v>
      </x:c>
      <x:c r="Q1209" s="25" t="n">
        <x:v>0.324690607465167</x:v>
      </x:c>
      <x:c r="R1209" s="26" t="n">
        <x:v>0.283620817684383</x:v>
      </x:c>
      <x:c r="S1209" s="26" t="n">
        <x:v>0.481822874328405</x:v>
      </x:c>
      <x:c r="T1209" s="20" t="n">
        <x:v>1.336960494708637</x:v>
      </x:c>
      <x:c r="U1209" s="18" t="n">
        <x:f aca="0"/>
        <x:v>1.7462</x:v>
      </x:c>
      <x:c r="V1209" s="18" t="n">
        <x:f aca="0"/>
        <x:v>2.1665</x:v>
      </x:c>
      <x:c r="W1209" s="76" t="n">
        <x:f>'2080回测'!$O$13*G1209/$G$4+'2080回测'!$O$14*H1209/$H$4+'2080回测'!$O$15*I1209/$I$4+'2080回测'!$O$16*J1209/$J$4+'2080回测'!$O$17*K1209/$K$4</x:f>
        <x:v>1.5046599456462098</x:v>
      </x:c>
    </x:row>
    <x:row r="1210" ht="13.800000190734863" hidden="0">
      <x:c r="A1210" s="15" t="n">
        <x:v>45650</x:v>
      </x:c>
      <x:c r="B1210" s="21" t="n">
        <x:v>61.939840392879</x:v>
      </x:c>
      <x:c r="C1210" s="21" t="n">
        <x:v>52.780930760499</x:v>
      </x:c>
      <x:c r="D1210" s="21" t="n">
        <x:v>67.384615384615</x:v>
      </x:c>
      <x:c r="E1210" s="21" t="n">
        <x:v>220.78125</x:v>
      </x:c>
      <x:c r="F1210" s="17" t="n">
        <x:v>2.00721659134498</x:v>
      </x:c>
      <x:c r="G1210" s="18" t="n">
        <x:f aca="0"/>
        <x:v>1.9019317652</x:v>
      </x:c>
      <x:c r="H1210" s="18" t="n">
        <x:f aca="0"/>
        <x:v>2.7827288889</x:v>
      </x:c>
      <x:c r="I1210" s="18" t="n">
        <x:f aca="0"/>
        <x:v>3195.31</x:v>
      </x:c>
      <x:c r="J1210" s="18" t="n">
        <x:f aca="0"/>
        <x:v>8.4758193131</x:v>
      </x:c>
      <x:c r="K1210" s="18" t="n">
        <x:f aca="0"/>
        <x:v>2.4010324976</x:v>
      </x:c>
      <x:c r="L1210" s="22" t="n">
        <x:v>0.26214833759591</x:v>
      </x:c>
      <x:c r="M1210" s="22" t="n">
        <x:v>0.25028233863261</x:v>
      </x:c>
      <x:c r="N1210" s="22" t="n">
        <x:v>0.41540857895998</x:v>
      </x:c>
      <x:c r="O1210" s="22" t="n">
        <x:v>0.58444772623383</x:v>
      </x:c>
      <x:c r="P1210" s="25" t="n">
        <x:v>0.246199038250714</x:v>
      </x:c>
      <x:c r="Q1210" s="25" t="n">
        <x:v>0.28572559276464</x:v>
      </x:c>
      <x:c r="R1210" s="26" t="n">
        <x:v>0.229533346877994</x:v>
      </x:c>
      <x:c r="S1210" s="26" t="n">
        <x:v>0.421938998353419</x:v>
      </x:c>
      <x:c r="T1210" s="20" t="n">
        <x:v>1.3547363061065014</x:v>
      </x:c>
      <x:c r="U1210" s="18" t="n">
        <x:f aca="0"/>
        <x:v>1.7443</x:v>
      </x:c>
      <x:c r="V1210" s="18" t="n">
        <x:f aca="0"/>
        <x:v>2.1597</x:v>
      </x:c>
      <x:c r="W1210" s="76" t="n">
        <x:f>'2080回测'!$O$13*G1210/$G$4+'2080回测'!$O$14*H1210/$H$4+'2080回测'!$O$15*I1210/$I$4+'2080回测'!$O$16*J1210/$J$4+'2080回测'!$O$17*K1210/$K$4</x:f>
        <x:v>1.5197137461031465</x:v>
      </x:c>
    </x:row>
    <x:row r="1211" ht="13.800000190734863" hidden="0">
      <x:c r="A1211" s="15" t="n">
        <x:v>45651</x:v>
      </x:c>
      <x:c r="B1211" s="21" t="n">
        <x:v>60.896255371393</x:v>
      </x:c>
      <x:c r="C1211" s="21" t="n">
        <x:v>52.72417707151</x:v>
      </x:c>
      <x:c r="D1211" s="21" t="n">
        <x:v>68</x:v>
      </x:c>
      <x:c r="E1211" s="21" t="n">
        <x:v>219.365234375</x:v>
      </x:c>
      <x:c r="F1211" s="17" t="n">
        <x:v>2.00246416704476</x:v>
      </x:c>
      <x:c r="G1211" s="18" t="n">
        <x:f aca="0"/>
        <x:v>1.9131095351</x:v>
      </x:c>
      <x:c r="H1211" s="18" t="n">
        <x:f aca="0"/>
        <x:v>2.7930340741</x:v>
      </x:c>
      <x:c r="I1211" s="18" t="n">
        <x:f aca="0"/>
        <x:v>3195.31</x:v>
      </x:c>
      <x:c r="J1211" s="18" t="n">
        <x:f aca="0"/>
        <x:v>8.512846061</x:v>
      </x:c>
      <x:c r="K1211" s="18" t="n">
        <x:f aca="0"/>
        <x:v>2.3950756027</x:v>
      </x:c>
      <x:c r="L1211" s="22" t="n">
        <x:v>0.28005115089514</x:v>
      </x:c>
      <x:c r="M1211" s="22" t="n">
        <x:v>0.26678828946225</x:v>
      </x:c>
      <x:c r="N1211" s="22" t="n">
        <x:v>0.43637670740474</x:v>
      </x:c>
      <x:c r="O1211" s="22" t="n">
        <x:v>0.6059813747866</x:v>
      </x:c>
      <x:c r="P1211" s="25" t="n">
        <x:v>0.261757372975872</x:v>
      </x:c>
      <x:c r="Q1211" s="25" t="n">
        <x:v>0.299752998056832</x:v>
      </x:c>
      <x:c r="R1211" s="26" t="n">
        <x:v>0.243908410820804</x:v>
      </x:c>
      <x:c r="S1211" s="26" t="n">
        <x:v>0.443274144449773</x:v>
      </x:c>
      <x:c r="T1211" s="20" t="n">
        <x:v>1.3423526572781266</x:v>
      </x:c>
      <x:c r="U1211" s="18" t="n">
        <x:f aca="0"/>
        <x:v>1.7429</x:v>
      </x:c>
      <x:c r="V1211" s="18" t="n">
        <x:f aca="0"/>
        <x:v>2.1613</x:v>
      </x:c>
      <x:c r="W1211" s="76" t="n">
        <x:f>'2080回测'!$O$13*G1211/$G$4+'2080回测'!$O$14*H1211/$H$4+'2080回测'!$O$15*I1211/$I$4+'2080回测'!$O$16*J1211/$J$4+'2080回测'!$O$17*K1211/$K$4</x:f>
        <x:v>1.524776566640649</x:v>
      </x:c>
    </x:row>
    <x:row r="1212" ht="13.800000190734863" hidden="0">
      <x:c r="A1212" s="15" t="n">
        <x:v>45652</x:v>
      </x:c>
      <x:c r="B1212" s="21" t="n">
        <x:v>62.92203806016</x:v>
      </x:c>
      <x:c r="C1212" s="21" t="n">
        <x:v>57.604994324631</x:v>
      </x:c>
      <x:c r="D1212" s="21" t="n">
        <x:v>73.538461538462</x:v>
      </x:c>
      <x:c r="E1212" s="21" t="n">
        <x:v>233.603515625</x:v>
      </x:c>
      <x:c r="F1212" s="17" t="n">
        <x:v>2.06917252387063</x:v>
      </x:c>
      <x:c r="G1212" s="18" t="n">
        <x:f aca="0"/>
        <x:v>1.9059238259</x:v>
      </x:c>
      <x:c r="H1212" s="18" t="n">
        <x:f aca="0"/>
        <x:v>2.7808651852</x:v>
      </x:c>
      <x:c r="I1212" s="18" t="n">
        <x:f aca="0"/>
        <x:v>3195.31</x:v>
      </x:c>
      <x:c r="J1212" s="18" t="n">
        <x:f aca="0"/>
        <x:v>8.6060741227</x:v>
      </x:c>
      <x:c r="K1212" s="18" t="n">
        <x:f aca="0"/>
        <x:v>2.3946717454</x:v>
      </x:c>
      <x:c r="L1212" s="22" t="n">
        <x:v>0.28125</x:v>
      </x:c>
      <x:c r="M1212" s="22" t="n">
        <x:v>0.26913387194857</x:v>
      </x:c>
      <x:c r="N1212" s="22" t="n">
        <x:v>0.42319674095375</x:v>
      </x:c>
      <x:c r="O1212" s="22" t="n">
        <x:v>0.59535437945103</x:v>
      </x:c>
      <x:c r="P1212" s="25" t="n">
        <x:v>0.249735023415523</x:v>
      </x:c>
      <x:c r="Q1212" s="25" t="n">
        <x:v>0.285605700411716</x:v>
      </x:c>
      <x:c r="R1212" s="26" t="n">
        <x:v>0.220122333793128</x:v>
      </x:c>
      <x:c r="S1212" s="26" t="n">
        <x:v>0.414423208251294</x:v>
      </x:c>
      <x:c r="T1212" s="20" t="n">
        <x:v>1.3522143888415044</x:v>
      </x:c>
      <x:c r="U1212" s="18" t="n">
        <x:f aca="0"/>
        <x:v>1.7435</x:v>
      </x:c>
      <x:c r="V1212" s="18" t="n">
        <x:f aca="0"/>
        <x:v>2.1657</x:v>
      </x:c>
      <x:c r="W1212" s="76" t="n">
        <x:f>'2080回测'!$O$13*G1212/$G$4+'2080回测'!$O$14*H1212/$H$4+'2080回测'!$O$15*I1212/$I$4+'2080回测'!$O$16*J1212/$J$4+'2080回测'!$O$17*K1212/$K$4</x:f>
        <x:v>1.5227225300221068</x:v>
      </x:c>
    </x:row>
    <x:row r="1213" ht="13.800000190734863" hidden="0">
      <x:c r="A1213" s="15" t="n">
        <x:v>45653</x:v>
      </x:c>
      <x:c r="B1213" s="21" t="n">
        <x:v>61.755678330264</x:v>
      </x:c>
      <x:c r="C1213" s="21" t="n">
        <x:v>55.845629965948</x:v>
      </x:c>
      <x:c r="D1213" s="21" t="n">
        <x:v>71.692307692308</x:v>
      </x:c>
      <x:c r="E1213" s="21" t="n">
        <x:v>227.822265625</x:v>
      </x:c>
      <x:c r="F1213" s="17" t="n">
        <x:v>2.0427897040338</x:v>
      </x:c>
      <x:c r="G1213" s="18" t="n">
        <x:f aca="0"/>
        <x:v>1.9099158866</x:v>
      </x:c>
      <x:c r="H1213" s="18" t="n">
        <x:f aca="0"/>
        <x:v>2.7865659259</x:v>
      </x:c>
      <x:c r="I1213" s="18" t="n">
        <x:f aca="0"/>
        <x:v>3205.09</x:v>
      </x:c>
      <x:c r="J1213" s="18" t="n">
        <x:f aca="0"/>
        <x:v>8.6047517389</x:v>
      </x:c>
      <x:c r="K1213" s="18" t="n">
        <x:f aca="0"/>
        <x:v>2.4011334619</x:v>
      </x:c>
      <x:c r="L1213" s="22" t="n">
        <x:v>0.27773337595908</x:v>
      </x:c>
      <x:c r="M1213" s="22" t="n">
        <x:v>0.26974198592651</x:v>
      </x:c>
      <x:c r="N1213" s="22" t="n">
        <x:v>0.43230289959262</x:v>
      </x:c>
      <x:c r="O1213" s="22" t="n">
        <x:v>0.60355767409738</x:v>
      </x:c>
      <x:c r="P1213" s="25" t="n">
        <x:v>0.263053900869636</x:v>
      </x:c>
      <x:c r="Q1213" s="25" t="n">
        <x:v>0.296156227469091</x:v>
      </x:c>
      <x:c r="R1213" s="26" t="n">
        <x:v>0.23553157499801</x:v>
      </x:c>
      <x:c r="S1213" s="26" t="n">
        <x:v>0.439637471819708</x:v>
      </x:c>
      <x:c r="T1213" s="20" t="n">
        <x:v>1.359478894858122</x:v>
      </x:c>
      <x:c r="U1213" s="18" t="n">
        <x:f aca="0"/>
        <x:v>1.7469</x:v>
      </x:c>
      <x:c r="V1213" s="18" t="n">
        <x:f aca="0"/>
        <x:v>2.1672</x:v>
      </x:c>
      <x:c r="W1213" s="76" t="n">
        <x:f>'2080回测'!$O$13*G1213/$G$4+'2080回测'!$O$14*H1213/$H$4+'2080回测'!$O$15*I1213/$I$4+'2080回测'!$O$16*J1213/$J$4+'2080回测'!$O$17*K1213/$K$4</x:f>
        <x:v>1.525801032851484</x:v>
      </x:c>
    </x:row>
    <x:row r="1214" ht="13.800000190734863" hidden="0">
      <x:c r="A1214" s="15" t="n">
        <x:v>45656</x:v>
      </x:c>
      <x:c r="B1214" s="21" t="n">
        <x:v>61.939840392879</x:v>
      </x:c>
      <x:c r="C1214" s="21" t="n">
        <x:v>55.107832009081</x:v>
      </x:c>
      <x:c r="D1214" s="21" t="n">
        <x:v>70.076923076923</x:v>
      </x:c>
      <x:c r="E1214" s="21" t="n">
        <x:v>223.935546875</x:v>
      </x:c>
      <x:c r="F1214" s="17" t="n">
        <x:v>2.02765035588471</x:v>
      </x:c>
      <x:c r="G1214" s="18" t="n">
        <x:f aca="0"/>
        <x:v>1.9237170106</x:v>
      </x:c>
      <x:c r="H1214" s="18" t="n">
        <x:f aca="0"/>
        <x:v>2.818797037</x:v>
      </x:c>
      <x:c r="I1214" s="18" t="n">
        <x:f aca="0"/>
        <x:v>3209.75</x:v>
      </x:c>
      <x:c r="J1214" s="18" t="n">
        <x:f aca="0"/>
        <x:v>8.6523575576</x:v>
      </x:c>
      <x:c r="K1214" s="18" t="n">
        <x:f aca="0"/>
        <x:v>2.4041623915</x:v>
      </x:c>
      <x:c r="L1214" s="22" t="n">
        <x:v>0.27829283887468</x:v>
      </x:c>
      <x:c r="M1214" s="22" t="n">
        <x:v>0.2701763530536</x:v>
      </x:c>
      <x:c r="N1214" s="22" t="n">
        <x:v>0.43817397555715</x:v>
      </x:c>
      <x:c r="O1214" s="22" t="n">
        <x:v>0.61297281912692</x:v>
      </x:c>
      <x:c r="P1214" s="25" t="n">
        <x:v>0.270597335887894</x:v>
      </x:c>
      <x:c r="Q1214" s="25" t="n">
        <x:v>0.304428799820897</x:v>
      </x:c>
      <x:c r="R1214" s="26" t="n">
        <x:v>0.251974993464965</x:v>
      </x:c>
      <x:c r="S1214" s="26" t="n">
        <x:v>0.44921404307887</x:v>
      </x:c>
      <x:c r="T1214" s="20" t="n">
        <x:v>1.3591866093595397</x:v>
      </x:c>
      <x:c r="U1214" s="18" t="n">
        <x:f aca="0"/>
        <x:v>1.7466</x:v>
      </x:c>
      <x:c r="V1214" s="18" t="n">
        <x:f aca="0"/>
        <x:v>2.1599</x:v>
      </x:c>
      <x:c r="W1214" s="76" t="n">
        <x:f>'2080回测'!$O$13*G1214/$G$4+'2080回测'!$O$14*H1214/$H$4+'2080回测'!$O$15*I1214/$I$4+'2080回测'!$O$16*J1214/$J$4+'2080回测'!$O$17*K1214/$K$4</x:f>
        <x:v>1.5362444101500496</x:v>
      </x:c>
    </x:row>
    <x:row r="1215" ht="13.800000190734863" hidden="0">
      <x:c r="A1215" s="15" t="n">
        <x:v>45657</x:v>
      </x:c>
      <x:c r="B1215" s="21" t="n">
        <x:v>59.791282995703</x:v>
      </x:c>
      <x:c r="C1215" s="21" t="n">
        <x:v>50.851305334847</x:v>
      </x:c>
      <x:c r="D1215" s="21" t="n">
        <x:v>66</x:v>
      </x:c>
      <x:c r="E1215" s="21" t="n">
        <x:v>212.55859375</x:v>
      </x:c>
      <x:c r="F1215" s="17" t="n">
        <x:v>1.97300295520138</x:v>
      </x:c>
      <x:c r="G1215" s="18" t="n">
        <x:f aca="0"/>
        <x:v>1.9101440043</x:v>
      </x:c>
      <x:c r="H1215" s="18" t="n">
        <x:f aca="0"/>
        <x:v>2.8038874074</x:v>
      </x:c>
      <x:c r="I1215" s="18" t="n">
        <x:f aca="0"/>
        <x:v>3222.83</x:v>
      </x:c>
      <x:c r="J1215" s="18" t="n">
        <x:f aca="0"/>
        <x:v>8.5478892331</x:v>
      </x:c>
      <x:c r="K1215" s="18" t="n">
        <x:f aca="0"/>
        <x:v>2.3808396336</x:v>
      </x:c>
      <x:c r="L1215" s="22" t="n">
        <x:v>0.28748401534527</x:v>
      </x:c>
      <x:c r="M1215" s="22" t="n">
        <x:v>0.27660498653462</x:v>
      </x:c>
      <x:c r="N1215" s="22" t="n">
        <x:v>0.43889288281812</x:v>
      </x:c>
      <x:c r="O1215" s="22" t="n">
        <x:v>0.61940494793545</x:v>
      </x:c>
      <x:c r="P1215" s="25" t="n">
        <x:v>0.269536540338451</x:v>
      </x:c>
      <x:c r="Q1215" s="25" t="n">
        <x:v>0.301671275703633</x:v>
      </x:c>
      <x:c r="R1215" s="26" t="n">
        <x:v>0.242563980380109</x:v>
      </x:c>
      <x:c r="S1215" s="26" t="n">
        <x:v>0.437334245820665</x:v>
      </x:c>
      <x:c r="T1215" s="20" t="n">
        <x:v>1.3278275771492087</x:v>
      </x:c>
      <x:c r="U1215" s="18" t="n">
        <x:f aca="0"/>
        <x:v>1.7497</x:v>
      </x:c>
      <x:c r="V1215" s="18" t="n">
        <x:f aca="0"/>
        <x:v>2.1541</x:v>
      </x:c>
      <x:c r="W1215" s="76" t="n">
        <x:f>'2080回测'!$O$13*G1215/$G$4+'2080回测'!$O$14*H1215/$H$4+'2080回测'!$O$15*I1215/$I$4+'2080回测'!$O$16*J1215/$J$4+'2080回测'!$O$17*K1215/$K$4</x:f>
        <x:v>1.5271925262712813</x:v>
      </x:c>
    </x:row>
    <x:row r="1216" ht="13.800000190734863" hidden="0">
      <x:c r="A1216" s="15" t="n">
        <x:v>45659</x:v>
      </x:c>
      <x:c r="B1216" s="21" t="n">
        <x:v>57.274401473296</x:v>
      </x:c>
      <x:c r="C1216" s="21" t="n">
        <x:v>46.538024971623</x:v>
      </x:c>
      <x:c r="D1216" s="21" t="n">
        <x:v>62.153846153846</x:v>
      </x:c>
      <x:c r="E1216" s="21" t="n">
        <x:v>203.642578125</x:v>
      </x:c>
      <x:c r="F1216" s="17" t="n">
        <x:v>1.92402212680941</x:v>
      </x:c>
      <x:c r="G1216" s="18" t="n">
        <x:f aca="0"/>
        <x:v>1.8721623985</x:v>
      </x:c>
      <x:c r="H1216" s="18" t="n">
        <x:f aca="0"/>
        <x:v>2.7508266667</x:v>
      </x:c>
      <x:c r="I1216" s="18" t="n">
        <x:f aca="0"/>
        <x:v>3112.67</x:v>
      </x:c>
      <x:c r="J1216" s="18" t="n">
        <x:f aca="0"/>
        <x:v>8.3991210496</x:v>
      </x:c>
      <x:c r="K1216" s="18" t="n">
        <x:f aca="0"/>
        <x:v>2.351963838</x:v>
      </x:c>
      <x:c r="L1216" s="22" t="n">
        <x:v>0.27181905370844</x:v>
      </x:c>
      <x:c r="M1216" s="22" t="n">
        <x:v>0.26062027625749</x:v>
      </x:c>
      <x:c r="N1216" s="22" t="n">
        <x:v>0.39935298346513</x:v>
      </x:c>
      <x:c r="O1216" s="22" t="n">
        <x:v>0.58370197221716</x:v>
      </x:c>
      <x:c r="P1216" s="25" t="n">
        <x:v>0.237359075338693</x:v>
      </x:c>
      <x:c r="Q1216" s="25" t="n">
        <x:v>0.263665399826493</x:v>
      </x:c>
      <x:c r="R1216" s="26" t="n">
        <x:v>0.207195118017228</x:v>
      </x:c>
      <x:c r="S1216" s="26" t="n">
        <x:v>0.398906738363035</x:v>
      </x:c>
      <x:c r="T1216" s="20" t="n">
        <x:v>1.2955121940344225</x:v>
      </x:c>
      <x:c r="U1216" s="18" t="n">
        <x:f aca="0"/>
        <x:v>1.7553</x:v>
      </x:c>
      <x:c r="V1216" s="18" t="n">
        <x:f aca="0"/>
        <x:v>2.1788</x:v>
      </x:c>
      <x:c r="W1216" s="76" t="n">
        <x:f>'2080回测'!$O$13*G1216/$G$4+'2080回测'!$O$14*H1216/$H$4+'2080回测'!$O$15*I1216/$I$4+'2080回测'!$O$16*J1216/$J$4+'2080回测'!$O$17*K1216/$K$4</x:f>
        <x:v>1.495992549513704</x:v>
      </x:c>
    </x:row>
    <x:row r="1217" ht="13.800000190734863" hidden="0">
      <x:c r="A1217" s="15" t="n">
        <x:v>45660</x:v>
      </x:c>
      <x:c r="B1217" s="21" t="n">
        <x:v>55.310006138735</x:v>
      </x:c>
      <x:c r="C1217" s="21" t="n">
        <x:v>43.813847900113</x:v>
      </x:c>
      <x:c r="D1217" s="21" t="n">
        <x:v>60.307692307692</x:v>
      </x:c>
      <x:c r="E1217" s="21" t="n">
        <x:v>200.52734375</x:v>
      </x:c>
      <x:c r="F1217" s="17" t="n">
        <x:v>1.89989722524135</x:v>
      </x:c>
      <x:c r="G1217" s="18" t="n">
        <x:f aca="0"/>
        <x:v>1.8531145661</x:v>
      </x:c>
      <x:c r="H1217" s="18" t="n">
        <x:f aca="0"/>
        <x:v>2.7293392593</x:v>
      </x:c>
      <x:c r="I1217" s="18" t="n">
        <x:f aca="0"/>
        <x:v>3110.08</x:v>
      </x:c>
      <x:c r="J1217" s="18" t="n">
        <x:f aca="0"/>
        <x:v>8.2972974928</x:v>
      </x:c>
      <x:c r="K1217" s="18" t="n">
        <x:f aca="0"/>
        <x:v>2.3361124397</x:v>
      </x:c>
      <x:c r="L1217" s="22" t="n">
        <x:v>0.23953005115089</x:v>
      </x:c>
      <x:c r="M1217" s="22" t="n">
        <x:v>0.22726088089653</x:v>
      </x:c>
      <x:c r="N1217" s="22" t="n">
        <x:v>0.35657800143781</x:v>
      </x:c>
      <x:c r="O1217" s="22" t="n">
        <x:v>0.54427022610687</x:v>
      </x:c>
      <x:c r="P1217" s="25" t="n">
        <x:v>0.204474413305973</x:v>
      </x:c>
      <x:c r="Q1217" s="25" t="n">
        <x:v>0.231174572183895</x:v>
      </x:c>
      <x:c r="R1217" s="26" t="n">
        <x:v>0.182995370084725</x:v>
      </x:c>
      <x:c r="S1217" s="26" t="n">
        <x:v>0.377814037108686</x:v>
      </x:c>
      <x:c r="T1217" s="20" t="n">
        <x:v>1.2651522803652704</x:v>
      </x:c>
      <x:c r="U1217" s="18" t="n">
        <x:f aca="0"/>
        <x:v>1.7575</x:v>
      </x:c>
      <x:c r="V1217" s="18" t="n">
        <x:f aca="0"/>
        <x:v>2.1958</x:v>
      </x:c>
      <x:c r="W1217" s="76" t="n">
        <x:f>'2080回测'!$O$13*G1217/$G$4+'2080回测'!$O$14*H1217/$H$4+'2080回测'!$O$15*I1217/$I$4+'2080回测'!$O$16*J1217/$J$4+'2080回测'!$O$17*K1217/$K$4</x:f>
        <x:v>1.4839414858691082</x:v>
      </x:c>
    </x:row>
    <x:row r="1218" ht="13.800000190734863" hidden="0">
      <x:c r="A1218" s="15" t="n">
        <x:v>45663</x:v>
      </x:c>
      <x:c r="B1218" s="21" t="n">
        <x:v>53.713934929405</x:v>
      </x:c>
      <x:c r="C1218" s="21" t="n">
        <x:v>43.076049943246</x:v>
      </x:c>
      <x:c r="D1218" s="21" t="n">
        <x:v>62.230769230769</x:v>
      </x:c>
      <x:c r="E1218" s="21" t="n">
        <x:v>199.833984375</x:v>
      </x:c>
      <x:c r="F1218" s="17" t="n">
        <x:v>1.89713684619605</x:v>
      </x:c>
      <x:c r="G1218" s="18" t="n">
        <x:f aca="0"/>
        <x:v>1.8574488034</x:v>
      </x:c>
      <x:c r="H1218" s="18" t="n">
        <x:f aca="0"/>
        <x:v>2.7387674074</x:v>
      </x:c>
      <x:c r="I1218" s="18" t="n">
        <x:f aca="0"/>
        <x:v>3111.31</x:v>
      </x:c>
      <x:c r="J1218" s="18" t="n">
        <x:f aca="0"/>
        <x:v>8.3065541798</x:v>
      </x:c>
      <x:c r="K1218" s="18" t="n">
        <x:f aca="0"/>
        <x:v>2.3426751205</x:v>
      </x:c>
      <x:c r="L1218" s="22" t="n">
        <x:v>0.21771099744246</x:v>
      </x:c>
      <x:c r="M1218" s="22" t="n">
        <x:v>0.21449048735992</x:v>
      </x:c>
      <x:c r="N1218" s="22" t="n">
        <x:v>0.33045770428948</x:v>
      </x:c>
      <x:c r="O1218" s="22" t="n">
        <x:v>0.5205925345922</x:v>
      </x:c>
      <x:c r="P1218" s="25" t="n">
        <x:v>0.174890004093741</x:v>
      </x:c>
      <x:c r="Q1218" s="25" t="n">
        <x:v>0.198324067482524</x:v>
      </x:c>
      <x:c r="R1218" s="26" t="n">
        <x:v>0.138215494636989</x:v>
      </x:c>
      <x:c r="S1218" s="26" t="n">
        <x:v>0.326536953024849</x:v>
      </x:c>
      <x:c r="T1218" s="20" t="n">
        <x:v>1.2664310888786696</x:v>
      </x:c>
      <x:c r="U1218" s="18" t="n">
        <x:f aca="0"/>
        <x:v>1.7578</x:v>
      </x:c>
      <x:c r="V1218" s="18" t="n">
        <x:f aca="0"/>
        <x:v>2.1866</x:v>
      </x:c>
      <x:c r="W1218" s="76" t="n">
        <x:f>'2080回测'!$O$13*G1218/$G$4+'2080回测'!$O$14*H1218/$H$4+'2080回测'!$O$15*I1218/$I$4+'2080回测'!$O$16*J1218/$J$4+'2080回测'!$O$17*K1218/$K$4</x:f>
        <x:v>1.4873757923963724</x:v>
      </x:c>
    </x:row>
    <x:row r="1219" ht="13.800000190734863" hidden="0">
      <x:c r="A1219" s="15" t="n">
        <x:v>45664</x:v>
      </x:c>
      <x:c r="B1219" s="21" t="n">
        <x:v>55.739717618171</x:v>
      </x:c>
      <x:c r="C1219" s="21" t="n">
        <x:v>48.751418842225</x:v>
      </x:c>
      <x:c r="D1219" s="21" t="n">
        <x:v>69.230769230769</x:v>
      </x:c>
      <x:c r="E1219" s="21" t="n">
        <x:v>212.34375</x:v>
      </x:c>
      <x:c r="F1219" s="17" t="n">
        <x:v>1.96516413922791</x:v>
      </x:c>
      <x:c r="G1219" s="18" t="n">
        <x:f aca="0"/>
        <x:v>1.8612127463</x:v>
      </x:c>
      <x:c r="H1219" s="18" t="n">
        <x:f aca="0"/>
        <x:v>2.7316414815</x:v>
      </x:c>
      <x:c r="I1219" s="18" t="n">
        <x:f aca="0"/>
        <x:v>3092.13</x:v>
      </x:c>
      <x:c r="J1219" s="18" t="n">
        <x:f aca="0"/>
        <x:v>8.3263899376</x:v>
      </x:c>
      <x:c r="K1219" s="18" t="n">
        <x:f aca="0"/>
        <x:v>2.3523676953</x:v>
      </x:c>
      <x:c r="L1219" s="22" t="n">
        <x:v>0.21555306905371</x:v>
      </x:c>
      <x:c r="M1219" s="22" t="n">
        <x:v>0.21344800625489</x:v>
      </x:c>
      <x:c r="N1219" s="22" t="n">
        <x:v>0.33033788641265</x:v>
      </x:c>
      <x:c r="O1219" s="22" t="n">
        <x:v>0.52450774339192</x:v>
      </x:c>
      <x:c r="P1219" s="25" t="n">
        <x:v>0.177836658397748</x:v>
      </x:c>
      <x:c r="Q1219" s="25" t="n">
        <x:v>0.203479438658286</x:v>
      </x:c>
      <x:c r="R1219" s="26" t="n">
        <x:v>0.139870178256306</x:v>
      </x:c>
      <x:c r="S1219" s="26" t="n">
        <x:v>0.326415730603846</x:v>
      </x:c>
      <x:c r="T1219" s="20" t="n">
        <x:v>1.2836246018702697</x:v>
      </x:c>
      <x:c r="U1219" s="18" t="n">
        <x:f aca="0"/>
        <x:v>1.756</x:v>
      </x:c>
      <x:c r="V1219" s="18" t="n">
        <x:f aca="0"/>
        <x:v>2.1881</x:v>
      </x:c>
      <x:c r="W1219" s="76" t="n">
        <x:f>'2080回测'!$O$13*G1219/$G$4+'2080回测'!$O$14*H1219/$H$4+'2080回测'!$O$15*I1219/$I$4+'2080回测'!$O$16*J1219/$J$4+'2080回测'!$O$17*K1219/$K$4</x:f>
        <x:v>1.4871160764228049</x:v>
      </x:c>
    </x:row>
    <x:row r="1220" ht="13.800000190734863" hidden="0">
      <x:c r="A1220" s="15" t="n">
        <x:v>45665</x:v>
      </x:c>
      <x:c r="B1220" s="21" t="n">
        <x:v>56.783302639656</x:v>
      </x:c>
      <x:c r="C1220" s="21" t="n">
        <x:v>48.751418842225</x:v>
      </x:c>
      <x:c r="D1220" s="21" t="n">
        <x:v>69.923076923077</x:v>
      </x:c>
      <x:c r="E1220" s="21" t="n">
        <x:v>210.556640625</x:v>
      </x:c>
      <x:c r="F1220" s="17" t="n">
        <x:v>1.96503609757489</x:v>
      </x:c>
      <x:c r="G1220" s="18" t="n">
        <x:f aca="0"/>
        <x:v>1.8694249854</x:v>
      </x:c>
      <x:c r="H1220" s="18" t="n">
        <x:f aca="0"/>
        <x:v>2.7263792593</x:v>
      </x:c>
      <x:c r="I1220" s="18" t="n">
        <x:f aca="0"/>
        <x:v>3075.56</x:v>
      </x:c>
      <x:c r="J1220" s="18" t="n">
        <x:f aca="0"/>
        <x:v>8.2827512704</x:v>
      </x:c>
      <x:c r="K1220" s="18" t="n">
        <x:f aca="0"/>
        <x:v>2.3534783028</x:v>
      </x:c>
      <x:c r="L1220" s="22" t="n">
        <x:v>0.22858056265985</x:v>
      </x:c>
      <x:c r="M1220" s="22" t="n">
        <x:v>0.22222222222222</x:v>
      </x:c>
      <x:c r="N1220" s="22" t="n">
        <x:v>0.34219985621855</x:v>
      </x:c>
      <x:c r="O1220" s="22" t="n">
        <x:v>0.5341093269835</x:v>
      </x:c>
      <x:c r="P1220" s="25" t="n">
        <x:v>0.193512859295066</x:v>
      </x:c>
      <x:c r="Q1220" s="25" t="n">
        <x:v>0.219664906303123</x:v>
      </x:c>
      <x:c r="R1220" s="26" t="n">
        <x:v>0.167379293427435</x:v>
      </x:c>
      <x:c r="S1220" s="26" t="n">
        <x:v>0.361327787852415</x:v>
      </x:c>
      <x:c r="T1220" s="20" t="n">
        <x:v>1.2810520010344042</x:v>
      </x:c>
      <x:c r="U1220" s="18" t="n">
        <x:f aca="0"/>
        <x:v>1.7556</x:v>
      </x:c>
      <x:c r="V1220" s="18" t="n">
        <x:f aca="0"/>
        <x:v>2.1996</x:v>
      </x:c>
      <x:c r="W1220" s="76" t="n">
        <x:f>'2080回测'!$O$13*G1220/$G$4+'2080回测'!$O$14*H1220/$H$4+'2080回测'!$O$15*I1220/$I$4+'2080回测'!$O$16*J1220/$J$4+'2080回测'!$O$17*K1220/$K$4</x:f>
        <x:v>1.4866503652740732</x:v>
      </x:c>
    </x:row>
    <x:row r="1221" ht="13.800000190734863" hidden="0">
      <x:c r="A1221" s="15" t="n">
        <x:v>45666</x:v>
      </x:c>
      <x:c r="B1221" s="21" t="n">
        <x:v>56.414978514426</x:v>
      </x:c>
      <x:c r="C1221" s="21" t="n">
        <x:v>49.262202043133</x:v>
      </x:c>
      <x:c r="D1221" s="21" t="n">
        <x:v>68.076923076923</x:v>
      </x:c>
      <x:c r="E1221" s="21" t="n">
        <x:v>212.24609375</x:v>
      </x:c>
      <x:c r="F1221" s="17" t="n">
        <x:v>1.96500049346121</x:v>
      </x:c>
      <x:c r="G1221" s="18" t="n">
        <x:f aca="0"/>
        <x:v>1.8478324918</x:v>
      </x:c>
      <x:c r="H1221" s="18" t="n">
        <x:f aca="0"/>
        <x:v>2.6877896296</x:v>
      </x:c>
      <x:c r="I1221" s="18" t="n">
        <x:f aca="0"/>
        <x:v>3057.82</x:v>
      </x:c>
      <x:c r="J1221" s="18" t="n">
        <x:f aca="0"/>
        <x:v>8.2972974928</x:v>
      </x:c>
      <x:c r="K1221" s="18" t="n">
        <x:f aca="0"/>
        <x:v>2.3352037608</x:v>
      </x:c>
      <x:c r="L1221" s="22" t="n">
        <x:v>0.23049872122762</x:v>
      </x:c>
      <x:c r="M1221" s="22" t="n">
        <x:v>0.22283033620016</x:v>
      </x:c>
      <x:c r="N1221" s="22" t="n">
        <x:v>0.33656841600767</x:v>
      </x:c>
      <x:c r="O1221" s="22" t="n">
        <x:v>0.52963480257482</x:v>
      </x:c>
      <x:c r="P1221" s="25" t="n">
        <x:v>0.187148085998411</x:v>
      </x:c>
      <x:c r="Q1221" s="25" t="n">
        <x:v>0.213910073362736</x:v>
      </x:c>
      <x:c r="R1221" s="26" t="n">
        <x:v>0.163346002105349</x:v>
      </x:c>
      <x:c r="S1221" s="26" t="n">
        <x:v>0.364479570798468</x:v>
      </x:c>
      <x:c r="T1221" s="20" t="n">
        <x:v>1.2825176619339818</x:v>
      </x:c>
      <x:c r="U1221" s="18" t="n">
        <x:f aca="0"/>
        <x:v>1.753</x:v>
      </x:c>
      <x:c r="V1221" s="18" t="n">
        <x:f aca="0"/>
        <x:v>2.2066</x:v>
      </x:c>
      <x:c r="W1221" s="76" t="n">
        <x:f>'2080回测'!$O$13*G1221/$G$4+'2080回测'!$O$14*H1221/$H$4+'2080回测'!$O$15*I1221/$I$4+'2080回测'!$O$16*J1221/$J$4+'2080回测'!$O$17*K1221/$K$4</x:f>
        <x:v>1.4723795821614376</x:v>
      </x:c>
    </x:row>
    <x:row r="1222" ht="13.800000190734863" hidden="0">
      <x:c r="A1222" s="15" t="n">
        <x:v>45667</x:v>
      </x:c>
      <x:c r="B1222" s="21" t="n">
        <x:v>54.38919582566</x:v>
      </x:c>
      <x:c r="C1222" s="21" t="n">
        <x:v>46.765039727582</x:v>
      </x:c>
      <x:c r="D1222" s="21" t="n">
        <x:v>64.153846153846</x:v>
      </x:c>
      <x:c r="E1222" s="21" t="n">
        <x:v>204.921875</x:v>
      </x:c>
      <x:c r="F1222" s="17" t="n">
        <x:v>1.92557489176772</x:v>
      </x:c>
      <x:c r="G1222" s="18" t="n">
        <x:f aca="0"/>
        <x:v>1.8299349703</x:v>
      </x:c>
      <x:c r="H1222" s="18" t="n">
        <x:f aca="0"/>
        <x:v>2.6513925926</x:v>
      </x:c>
      <x:c r="I1222" s="18" t="n">
        <x:f aca="0"/>
        <x:v>3016.43</x:v>
      </x:c>
      <x:c r="J1222" s="18" t="n">
        <x:f aca="0"/>
        <x:v>8.2377902194</x:v>
      </x:c>
      <x:c r="K1222" s="18" t="n">
        <x:f aca="0"/>
        <x:v>2.3103665381</x:v>
      </x:c>
      <x:c r="L1222" s="22" t="n">
        <x:v>0.22993925831202</x:v>
      </x:c>
      <x:c r="M1222" s="22" t="n">
        <x:v>0.2184866649292</x:v>
      </x:c>
      <x:c r="N1222" s="22" t="n">
        <x:v>0.33704768751498</x:v>
      </x:c>
      <x:c r="O1222" s="22" t="n">
        <x:v>0.52888904855815</x:v>
      </x:c>
      <x:c r="P1222" s="25" t="n">
        <x:v>0.188680346236494</x:v>
      </x:c>
      <x:c r="Q1222" s="25" t="n">
        <x:v>0.214389642774435</x:v>
      </x:c>
      <x:c r="R1222" s="26" t="n">
        <x:v>0.169137394772957</x:v>
      </x:c>
      <x:c r="S1222" s="26" t="n">
        <x:v>0.373571252373618</x:v>
      </x:c>
      <x:c r="T1222" s="20" t="n">
        <x:v>1.2590416571616274</x:v>
      </x:c>
      <x:c r="U1222" s="18" t="n">
        <x:f aca="0"/>
        <x:v>1.7535</x:v>
      </x:c>
      <x:c r="V1222" s="18" t="n">
        <x:f aca="0"/>
        <x:v>2.2188</x:v>
      </x:c>
      <x:c r="W1222" s="76" t="n">
        <x:f>'2080回测'!$O$13*G1222/$G$4+'2080回测'!$O$14*H1222/$H$4+'2080回测'!$O$15*I1222/$I$4+'2080回测'!$O$16*J1222/$J$4+'2080回测'!$O$17*K1222/$K$4</x:f>
        <x:v>1.4559645471801232</x:v>
      </x:c>
    </x:row>
    <x:row r="1223" ht="13.800000190734863" hidden="0">
      <x:c r="A1223" s="15" t="n">
        <x:v>45670</x:v>
      </x:c>
      <x:c r="B1223" s="21" t="n">
        <x:v>53.406998158379</x:v>
      </x:c>
      <x:c r="C1223" s="21" t="n">
        <x:v>45.346197502838</x:v>
      </x:c>
      <x:c r="D1223" s="21" t="n">
        <x:v>64.307692307692</x:v>
      </x:c>
      <x:c r="E1223" s="21" t="n">
        <x:v>200.41015625</x:v>
      </x:c>
      <x:c r="F1223" s="17" t="n">
        <x:v>1.90867761054727</x:v>
      </x:c>
      <x:c r="G1223" s="18" t="n">
        <x:f aca="0"/>
        <x:v>1.8134230634</x:v>
      </x:c>
      <x:c r="H1223" s="18" t="n">
        <x:f aca="0"/>
        <x:v>2.6318785185</x:v>
      </x:c>
      <x:c r="I1223" s="18" t="n">
        <x:f aca="0"/>
        <x:v>3006.09</x:v>
      </x:c>
      <x:c r="J1223" s="18" t="n">
        <x:f aca="0"/>
        <x:v>8.2523364417</x:v>
      </x:c>
      <x:c r="K1223" s="18" t="n">
        <x:f aca="0"/>
        <x:v>2.3122848602</x:v>
      </x:c>
      <x:c r="L1223" s="22" t="n">
        <x:v>0.20947890025575</x:v>
      </x:c>
      <x:c r="M1223" s="22" t="n">
        <x:v>0.20267570150291</x:v>
      </x:c>
      <x:c r="N1223" s="22" t="n">
        <x:v>0.31991373112868</x:v>
      </x:c>
      <x:c r="O1223" s="22" t="n">
        <x:v>0.51164348585202</x:v>
      </x:c>
      <x:c r="P1223" s="25" t="n">
        <x:v>0.165342844148758</x:v>
      </x:c>
      <x:c r="Q1223" s="25" t="n">
        <x:v>0.188133217483923</x:v>
      </x:c>
      <x:c r="R1223" s="26" t="n">
        <x:v>0.137698406005957</x:v>
      </x:c>
      <x:c r="S1223" s="26" t="n">
        <x:v>0.337446970915022</x:v>
      </x:c>
      <x:c r="T1223" s="20" t="n">
        <x:v>1.2610363461655765</x:v>
      </x:c>
      <x:c r="U1223" s="18" t="n">
        <x:f aca="0"/>
        <x:v>1.7518</x:v>
      </x:c>
      <x:c r="V1223" s="18" t="n">
        <x:f aca="0"/>
        <x:v>2.2295</x:v>
      </x:c>
      <x:c r="W1223" s="76" t="n">
        <x:f>'2080回测'!$O$13*G1223/$G$4+'2080回测'!$O$14*H1223/$H$4+'2080回测'!$O$15*I1223/$I$4+'2080回测'!$O$16*J1223/$J$4+'2080回测'!$O$17*K1223/$K$4</x:f>
        <x:v>1.448051795190811</x:v>
      </x:c>
    </x:row>
    <x:row r="1224" ht="13.800000190734863" hidden="0">
      <x:c r="A1224" s="15" t="n">
        <x:v>45671</x:v>
      </x:c>
      <x:c r="B1224" s="21" t="n">
        <x:v>58.133824432167</x:v>
      </x:c>
      <x:c r="C1224" s="21" t="n">
        <x:v>50.624290578888</x:v>
      </x:c>
      <x:c r="D1224" s="21" t="n">
        <x:v>68.615384615385</x:v>
      </x:c>
      <x:c r="E1224" s="21" t="n">
        <x:v>213.2421875</x:v>
      </x:c>
      <x:c r="F1224" s="17" t="n">
        <x:v>1.9765392178161</x:v>
      </x:c>
      <x:c r="G1224" s="18" t="n">
        <x:f aca="0"/>
        <x:v>1.8372094468</x:v>
      </x:c>
      <x:c r="H1224" s="18" t="n">
        <x:f aca="0"/>
        <x:v>2.6771555556</x:v>
      </x:c>
      <x:c r="I1224" s="18" t="n">
        <x:f aca="0"/>
        <x:v>3052.26</x:v>
      </x:c>
      <x:c r="J1224" s="18" t="n">
        <x:f aca="0"/>
        <x:v>8.4216015751</x:v>
      </x:c>
      <x:c r="K1224" s="18" t="n">
        <x:f aca="0"/>
        <x:v>2.3511561234</x:v>
      </x:c>
      <x:c r="L1224" s="22" t="n">
        <x:v>0.20875959079284</x:v>
      </x:c>
      <x:c r="M1224" s="22" t="n">
        <x:v>0.19781078967944</x:v>
      </x:c>
      <x:c r="N1224" s="22" t="n">
        <x:v>0.32290917804937</x:v>
      </x:c>
      <x:c r="O1224" s="22" t="n">
        <x:v>0.51238923986869</x:v>
      </x:c>
      <x:c r="P1224" s="25" t="n">
        <x:v>0.169821758690849</x:v>
      </x:c>
      <x:c r="Q1224" s="25" t="n">
        <x:v>0.192329449836288</x:v>
      </x:c>
      <x:c r="R1224" s="26" t="n">
        <x:v>0.145247900019087</x:v>
      </x:c>
      <x:c r="S1224" s="26" t="n">
        <x:v>0.339022862388048</x:v>
      </x:c>
      <x:c r="T1224" s="20" t="n">
        <x:v>1.3070578477047072</x:v>
      </x:c>
      <x:c r="U1224" s="18" t="n">
        <x:f aca="0"/>
        <x:v>1.7535</x:v>
      </x:c>
      <x:c r="V1224" s="18" t="n">
        <x:f aca="0"/>
        <x:v>2.2138</x:v>
      </x:c>
      <x:c r="W1224" s="76" t="n">
        <x:f>'2080回测'!$O$13*G1224/$G$4+'2080回测'!$O$14*H1224/$H$4+'2080回测'!$O$15*I1224/$I$4+'2080回测'!$O$16*J1224/$J$4+'2080回测'!$O$17*K1224/$K$4</x:f>
        <x:v>1.4710503635888572</x:v>
      </x:c>
    </x:row>
    <x:row r="1225" ht="13.800000190734863" hidden="0">
      <x:c r="A1225" s="15" t="n">
        <x:v>45672</x:v>
      </x:c>
      <x:c r="B1225" s="21" t="n">
        <x:v>57.704112952732</x:v>
      </x:c>
      <x:c r="C1225" s="21" t="n">
        <x:v>48.467650397276</x:v>
      </x:c>
      <x:c r="D1225" s="21" t="n">
        <x:v>65.153846153846</x:v>
      </x:c>
      <x:c r="E1225" s="21" t="n">
        <x:v>207.255859375</x:v>
      </x:c>
      <x:c r="F1225" s="17" t="n">
        <x:v>1.94645367219714</x:v>
      </x:c>
      <x:c r="G1225" s="18" t="n">
        <x:f aca="0"/>
        <x:v>1.8397497401</x:v>
      </x:c>
      <x:c r="H1225" s="18" t="n">
        <x:f aca="0"/>
        <x:v>2.6784711111</x:v>
      </x:c>
      <x:c r="I1225" s="18" t="n">
        <x:f aca="0"/>
        <x:v>3061.44</x:v>
      </x:c>
      <x:c r="J1225" s="18" t="n">
        <x:f aca="0"/>
        <x:v>8.3819300595</x:v>
      </x:c>
      <x:c r="K1225" s="18" t="n">
        <x:f aca="0"/>
        <x:v>2.3399490839</x:v>
      </x:c>
      <x:c r="L1225" s="22" t="n">
        <x:v>0.24768222506394</x:v>
      </x:c>
      <x:c r="M1225" s="22" t="n">
        <x:v>0.22465467813396</x:v>
      </x:c>
      <x:c r="N1225" s="22" t="n">
        <x:v>0.36520488856937</x:v>
      </x:c>
      <x:c r="O1225" s="22" t="n">
        <x:v>0.55238030151078</x:v>
      </x:c>
      <x:c r="P1225" s="25" t="n">
        <x:v>0.218500487793047</x:v>
      </x:c>
      <x:c r="Q1225" s="25" t="n">
        <x:v>0.242924022770517</x:v>
      </x:c>
      <x:c r="R1225" s="26" t="n">
        <x:v>0.199542206277894</x:v>
      </x:c>
      <x:c r="S1225" s="26" t="n">
        <x:v>0.405573971518149</x:v>
      </x:c>
      <x:c r="T1225" s="20" t="n">
        <x:v>1.3027574134052875</x:v>
      </x:c>
      <x:c r="U1225" s="18" t="n">
        <x:f aca="0"/>
        <x:v>1.7546</x:v>
      </x:c>
      <x:c r="V1225" s="18" t="n">
        <x:f aca="0"/>
        <x:v>2.2206</x:v>
      </x:c>
      <x:c r="W1225" s="76" t="n">
        <x:f>'2080回测'!$O$13*G1225/$G$4+'2080回测'!$O$14*H1225/$H$4+'2080回测'!$O$15*I1225/$I$4+'2080回测'!$O$16*J1225/$J$4+'2080回测'!$O$17*K1225/$K$4</x:f>
        <x:v>1.4709580319896451</x:v>
      </x:c>
    </x:row>
    <x:row r="1226" ht="13.800000190734863" hidden="0">
      <x:c r="A1226" s="15" t="n">
        <x:v>45673</x:v>
      </x:c>
      <x:c r="B1226" s="21" t="n">
        <x:v>57.458563535912</x:v>
      </x:c>
      <x:c r="C1226" s="21" t="n">
        <x:v>48.127128263337</x:v>
      </x:c>
      <x:c r="D1226" s="21" t="n">
        <x:v>66.153846153846</x:v>
      </x:c>
      <x:c r="E1226" s="21" t="n">
        <x:v>214.6875</x:v>
      </x:c>
      <x:c r="F1226" s="17" t="n">
        <x:v>1.96606759488274</x:v>
      </x:c>
      <x:c r="G1226" s="18" t="n">
        <x:f aca="0"/>
        <x:v>1.8547605646</x:v>
      </x:c>
      <x:c r="H1226" s="18" t="n">
        <x:f aca="0"/>
        <x:v>2.6985333333</x:v>
      </x:c>
      <x:c r="I1226" s="18" t="n">
        <x:f aca="0"/>
        <x:v>3083.92</x:v>
      </x:c>
      <x:c r="J1226" s="18" t="n">
        <x:f aca="0"/>
        <x:v>8.3819300595</x:v>
      </x:c>
      <x:c r="K1226" s="18" t="n">
        <x:f aca="0"/>
        <x:v>2.3523676953</x:v>
      </x:c>
      <x:c r="L1226" s="22" t="n">
        <x:v>0.24392583120205</x:v>
      </x:c>
      <x:c r="M1226" s="22" t="n">
        <x:v>0.21744418382417</x:v>
      </x:c>
      <x:c r="N1226" s="22" t="n">
        <x:v>0.3569374550683</x:v>
      </x:c>
      <x:c r="O1226" s="22" t="n">
        <x:v>0.54529563792801</x:v>
      </x:c>
      <x:c r="P1226" s="25" t="n">
        <x:v>0.212842911529353</x:v>
      </x:c>
      <x:c r="Q1226" s="25" t="n">
        <x:v>0.237648759241829</x:v>
      </x:c>
      <x:c r="R1226" s="26" t="n">
        <x:v>0.197784104932362</x:v>
      </x:c>
      <x:c r="S1226" s="26" t="n">
        <x:v>0.410180423516226</x:v>
      </x:c>
      <x:c r="T1226" s="20" t="n">
        <x:v>1.3088534234002902</x:v>
      </x:c>
      <x:c r="U1226" s="18" t="n">
        <x:f aca="0"/>
        <x:v>1.7537</x:v>
      </x:c>
      <x:c r="V1226" s="18" t="n">
        <x:f aca="0"/>
        <x:v>2.2299</x:v>
      </x:c>
      <x:c r="W1226" s="76" t="n">
        <x:f>'2080回测'!$O$13*G1226/$G$4+'2080回测'!$O$14*H1226/$H$4+'2080回测'!$O$15*I1226/$I$4+'2080回测'!$O$16*J1226/$J$4+'2080回测'!$O$17*K1226/$K$4</x:f>
        <x:v>1.4806450014836086</x:v>
      </x:c>
    </x:row>
    <x:row r="1227" ht="13.800000190734863" hidden="0">
      <x:c r="A1227" s="15" t="n">
        <x:v>45674</x:v>
      </x:c>
      <x:c r="B1227" s="21" t="n">
        <x:v>59.545733578883</x:v>
      </x:c>
      <x:c r="C1227" s="21" t="n">
        <x:v>50.283768444949</x:v>
      </x:c>
      <x:c r="D1227" s="21" t="n">
        <x:v>66.076923076923</x:v>
      </x:c>
      <x:c r="E1227" s="21" t="n">
        <x:v>218.369140625</x:v>
      </x:c>
      <x:c r="F1227" s="17" t="n">
        <x:v>1.98568891431439</x:v>
      </x:c>
      <x:c r="G1227" s="18" t="n">
        <x:f aca="0"/>
        <x:v>1.8522202712</x:v>
      </x:c>
      <x:c r="H1227" s="18" t="n">
        <x:f aca="0"/>
        <x:v>2.6914074074</x:v>
      </x:c>
      <x:c r="I1227" s="18" t="n">
        <x:f aca="0"/>
        <x:v>3084.18</x:v>
      </x:c>
      <x:c r="J1227" s="18" t="n">
        <x:f aca="0"/>
        <x:v>8.4196179993</x:v>
      </x:c>
      <x:c r="K1227" s="18" t="n">
        <x:f aca="0"/>
        <x:v>2.3672094503</x:v>
      </x:c>
      <x:c r="L1227" s="22" t="n">
        <x:v>0.25183823529412</x:v>
      </x:c>
      <x:c r="M1227" s="22" t="n">
        <x:v>0.22057162713926</x:v>
      </x:c>
      <x:c r="N1227" s="22" t="n">
        <x:v>0.35981308411215</x:v>
      </x:c>
      <x:c r="O1227" s="22" t="n">
        <x:v>0.55284639780013</x:v>
      </x:c>
      <x:c r="P1227" s="25" t="n">
        <x:v>0.218971952481688</x:v>
      </x:c>
      <x:c r="Q1227" s="25" t="n">
        <x:v>0.243163807476366</x:v>
      </x:c>
      <x:c r="R1227" s="26" t="n">
        <x:v>0.208229295279301</x:v>
      </x:c>
      <x:c r="S1227" s="26" t="n">
        <x:v>0.415392987619307</x:v>
      </x:c>
      <x:c r="T1227" s="20" t="n">
        <x:v>1.3157452870376596</x:v>
      </x:c>
      <x:c r="U1227" s="18" t="n">
        <x:f aca="0"/>
        <x:v>1.7528</x:v>
      </x:c>
      <x:c r="V1227" s="18" t="n">
        <x:f aca="0"/>
        <x:v>2.2325</x:v>
      </x:c>
      <x:c r="W1227" s="76" t="n">
        <x:f>'2080回测'!$O$13*G1227/$G$4+'2080回测'!$O$14*H1227/$H$4+'2080回测'!$O$15*I1227/$I$4+'2080回测'!$O$16*J1227/$J$4+'2080回测'!$O$17*K1227/$K$4</x:f>
        <x:v>1.4806404241964293</x:v>
      </x:c>
    </x:row>
    <x:row r="1228" ht="13.800000190734863" hidden="0">
      <x:c r="A1228" s="15" t="n">
        <x:v>45677</x:v>
      </x:c>
      <x:c r="B1228" s="21" t="n">
        <x:v>60.527931246163</x:v>
      </x:c>
      <x:c r="C1228" s="21" t="n">
        <x:v>53.405221339387</x:v>
      </x:c>
      <x:c r="D1228" s="21" t="n">
        <x:v>73.153846153846</x:v>
      </x:c>
      <x:c r="E1228" s="21" t="n">
        <x:v>227.40234375</x:v>
      </x:c>
      <x:c r="F1228" s="17" t="n">
        <x:v>2.03622335622349</x:v>
      </x:c>
      <x:c r="G1228" s="18" t="n">
        <x:f aca="0"/>
        <x:v>1.8517583997</x:v>
      </x:c>
      <x:c r="H1228" s="18" t="n">
        <x:f aca="0"/>
        <x:v>2.6875703704</x:v>
      </x:c>
      <x:c r="I1228" s="18" t="n">
        <x:f aca="0"/>
        <x:v>3098.45</x:v>
      </x:c>
      <x:c r="J1228" s="18" t="n">
        <x:f aca="0"/>
        <x:v>8.4217656262</x:v>
      </x:c>
      <x:c r="K1228" s="18" t="n">
        <x:f aca="0"/>
        <x:v>2.3657959499</x:v>
      </x:c>
      <x:c r="L1228" s="22" t="n">
        <x:v>0.25271739130435</x:v>
      </x:c>
      <x:c r="M1228" s="22" t="n">
        <x:v>0.22387281730519</x:v>
      </x:c>
      <x:c r="N1228" s="22" t="n">
        <x:v>0.3719146896717</x:v>
      </x:c>
      <x:c r="O1228" s="22" t="n">
        <x:v>0.56776147905949</x:v>
      </x:c>
      <x:c r="P1228" s="25" t="n">
        <x:v>0.22769404922155</x:v>
      </x:c>
      <x:c r="Q1228" s="25" t="n">
        <x:v>0.251316487475247</x:v>
      </x:c>
      <x:c r="R1228" s="26" t="n">
        <x:v>0.208746383910331</x:v>
      </x:c>
      <x:c r="S1228" s="26" t="n">
        <x:v>0.421938998353419</x:v>
      </x:c>
      <x:c r="T1228" s="20" t="n">
        <x:v>1.325986687768776</x:v>
      </x:c>
      <x:c r="U1228" s="18" t="n">
        <x:f aca="0"/>
        <x:v>1.7519</x:v>
      </x:c>
      <x:c r="V1228" s="18" t="n">
        <x:f aca="0"/>
        <x:v>2.2306</x:v>
      </x:c>
      <x:c r="W1228" s="76" t="n">
        <x:f>'2080回测'!$O$13*G1228/$G$4+'2080回测'!$O$14*H1228/$H$4+'2080回测'!$O$15*I1228/$I$4+'2080回测'!$O$16*J1228/$J$4+'2080回测'!$O$17*K1228/$K$4</x:f>
        <x:v>1.4807732296532987</x:v>
      </x:c>
    </x:row>
    <x:row r="1229" ht="13.800000190734863" hidden="0">
      <x:c r="A1229" s="15" t="n">
        <x:v>45678</x:v>
      </x:c>
      <x:c r="B1229" s="21" t="n">
        <x:v>63.474524248005</x:v>
      </x:c>
      <x:c r="C1229" s="21" t="n">
        <x:v>56.583427922815</x:v>
      </x:c>
      <x:c r="D1229" s="21" t="n">
        <x:v>76.230769230769</x:v>
      </x:c>
      <x:c r="E1229" s="21" t="n">
        <x:v>238.65234375</x:v>
      </x:c>
      <x:c r="F1229" s="17" t="n">
        <x:v>2.08735266287897</x:v>
      </x:c>
      <x:c r="G1229" s="18" t="n">
        <x:f aca="0"/>
        <x:v>1.8400961438</x:v>
      </x:c>
      <x:c r="H1229" s="18" t="n">
        <x:f aca="0"/>
        <x:v>2.672002963</x:v>
      </x:c>
      <x:c r="I1229" s="18" t="n">
        <x:f aca="0"/>
        <x:v>3105.3</x:v>
      </x:c>
      <x:c r="J1229" s="18" t="n">
        <x:f aca="0"/>
        <x:v>8.4670191938</x:v>
      </x:c>
      <x:c r="K1229" s="18" t="n">
        <x:f aca="0"/>
        <x:v>2.3716518804</x:v>
      </x:c>
      <x:c r="L1229" s="22" t="n">
        <x:v>0.25719309462916</x:v>
      </x:c>
      <x:c r="M1229" s="22" t="n">
        <x:v>0.23264703327252</x:v>
      </x:c>
      <x:c r="N1229" s="22" t="n">
        <x:v>0.37898394440451</x:v>
      </x:c>
      <x:c r="O1229" s="22" t="n">
        <x:v>0.57568511597852</x:v>
      </x:c>
      <x:c r="P1229" s="25" t="n">
        <x:v>0.237359075338693</x:v>
      </x:c>
      <x:c r="Q1229" s="25" t="n">
        <x:v>0.258150351591956</x:v>
      </x:c>
      <x:c r="R1229" s="26" t="n">
        <x:v>0.221570181960038</x:v>
      </x:c>
      <x:c r="S1229" s="26" t="n">
        <x:v>0.446304704974812</x:v>
      </x:c>
      <x:c r="T1229" s="20" t="n">
        <x:v>1.3273367425381364</x:v>
      </x:c>
      <x:c r="U1229" s="18" t="n">
        <x:f aca="0"/>
        <x:v>1.7532</x:v>
      </x:c>
      <x:c r="V1229" s="18" t="n">
        <x:f aca="0"/>
        <x:v>2.2356</x:v>
      </x:c>
      <x:c r="W1229" s="76" t="n">
        <x:f>'2080回测'!$O$13*G1229/$G$4+'2080回测'!$O$14*H1229/$H$4+'2080回测'!$O$15*I1229/$I$4+'2080回测'!$O$16*J1229/$J$4+'2080回测'!$O$17*K1229/$K$4</x:f>
        <x:v>1.4768523192029084</x:v>
      </x:c>
    </x:row>
    <x:row r="1230" ht="13.800000190734863" hidden="0">
      <x:c r="A1230" s="15" t="n">
        <x:v>45679</x:v>
      </x:c>
      <x:c r="B1230" s="21" t="n">
        <x:v>62.124002455494</x:v>
      </x:c>
      <x:c r="C1230" s="21" t="n">
        <x:v>59.080590238365</x:v>
      </x:c>
      <x:c r="D1230" s="21" t="n">
        <x:v>83.307692307692</x:v>
      </x:c>
      <x:c r="E1230" s="21" t="n">
        <x:v>246.708984375</x:v>
      </x:c>
      <x:c r="F1230" s="17" t="n">
        <x:v>2.12805317344138</x:v>
      </x:c>
      <x:c r="G1230" s="18" t="n">
        <x:f aca="0"/>
        <x:v>1.8153860174</x:v>
      </x:c>
      <x:c r="H1230" s="18" t="n">
        <x:f aca="0"/>
        <x:v>2.6488711111</x:v>
      </x:c>
      <x:c r="I1230" s="18" t="n">
        <x:f aca="0"/>
        <x:v>3070.26</x:v>
      </x:c>
      <x:c r="J1230" s="18" t="n">
        <x:f aca="0"/>
        <x:v>8.4785243381</x:v>
      </x:c>
      <x:c r="K1230" s="18" t="n">
        <x:f aca="0"/>
        <x:v>2.3591323047</x:v>
      </x:c>
      <x:c r="L1230" s="22" t="n">
        <x:v>0.25407608695652</x:v>
      </x:c>
      <x:c r="M1230" s="22" t="n">
        <x:v>0.23360264095213</x:v>
      </x:c>
      <x:c r="N1230" s="22" t="n">
        <x:v>0.38653247064462</x:v>
      </x:c>
      <x:c r="O1230" s="22" t="n">
        <x:v>0.5781088167449</x:v>
      </x:c>
      <x:c r="P1230" s="25" t="n">
        <x:v>0.237830540027334</x:v>
      </x:c>
      <x:c r="Q1230" s="25" t="n">
        <x:v>0.259948736885826</x:v>
      </x:c>
      <x:c r="R1230" s="26" t="n">
        <x:v>0.219501827435893</x:v>
      </x:c>
      <x:c r="S1230" s="26" t="n">
        <x:v>0.449092820657867</x:v>
      </x:c>
      <x:c r="T1230" s="20" t="n">
        <x:v>1.3167295287605623</x:v>
      </x:c>
      <x:c r="U1230" s="18" t="n">
        <x:f aca="0"/>
        <x:v>1.7536</x:v>
      </x:c>
      <x:c r="V1230" s="18" t="n">
        <x:f aca="0"/>
        <x:v>2.2515</x:v>
      </x:c>
      <x:c r="W1230" s="76" t="n">
        <x:f>'2080回测'!$O$13*G1230/$G$4+'2080回测'!$O$14*H1230/$H$4+'2080回测'!$O$15*I1230/$I$4+'2080回测'!$O$16*J1230/$J$4+'2080回测'!$O$17*K1230/$K$4</x:f>
        <x:v>1.4634092436634365</x:v>
      </x:c>
    </x:row>
    <x:row r="1231" ht="13.800000190734863" hidden="0">
      <x:c r="A1231" s="15" t="n">
        <x:v>45680</x:v>
      </x:c>
      <x:c r="B1231" s="21" t="n">
        <x:v>61.817065684469</x:v>
      </x:c>
      <x:c r="C1231" s="21" t="n">
        <x:v>56.696935300795</x:v>
      </x:c>
      <x:c r="D1231" s="21" t="n">
        <x:v>80.769230769231</x:v>
      </x:c>
      <x:c r="E1231" s="21" t="n">
        <x:v>240.078125</x:v>
      </x:c>
      <x:c r="F1231" s="17" t="n">
        <x:v>2.09840339188624</x:v>
      </x:c>
      <x:c r="G1231" s="18" t="n">
        <x:f aca="0"/>
        <x:v>1.8417126941</x:v>
      </x:c>
      <x:c r="H1231" s="18" t="n">
        <x:f aca="0"/>
        <x:v>2.6759496296</x:v>
      </x:c>
      <x:c r="I1231" s="18" t="n">
        <x:f aca="0"/>
        <x:v>3105.11</x:v>
      </x:c>
      <x:c r="J1231" s="18" t="n">
        <x:f aca="0"/>
        <x:v>8.4455429244</x:v>
      </x:c>
      <x:c r="K1231" s="18" t="n">
        <x:f aca="0"/>
        <x:v>2.3569110897</x:v>
      </x:c>
      <x:c r="L1231" s="22" t="n">
        <x:v>0.23721227621483</x:v>
      </x:c>
      <x:c r="M1231" s="22" t="n">
        <x:v>0.22361219702893</x:v>
      </x:c>
      <x:c r="N1231" s="22" t="n">
        <x:v>0.37838485502037</x:v>
      </x:c>
      <x:c r="O1231" s="22" t="n">
        <x:v>0.56813435610641</x:v>
      </x:c>
      <x:c r="P1231" s="25" t="n">
        <x:v>0.231347900558518</x:v>
      </x:c>
      <x:c r="Q1231" s="25" t="n">
        <x:v>0.251556272181097</x:v>
      </x:c>
      <x:c r="R1231" s="26" t="n">
        <x:v>0.208436130731709</x:v>
      </x:c>
      <x:c r="S1231" s="26" t="n">
        <x:v>0.435152242242634</x:v>
      </x:c>
      <x:c r="T1231" s="20" t="n">
        <x:v>1.3166154143737923</x:v>
      </x:c>
      <x:c r="U1231" s="18" t="n">
        <x:f aca="0"/>
        <x:v>1.7526</x:v>
      </x:c>
      <x:c r="V1231" s="18" t="n">
        <x:f aca="0"/>
        <x:v>2.2537</x:v>
      </x:c>
      <x:c r="W1231" s="76" t="n">
        <x:f>'2080回测'!$O$13*G1231/$G$4+'2080回测'!$O$14*H1231/$H$4+'2080回测'!$O$15*I1231/$I$4+'2080回测'!$O$16*J1231/$J$4+'2080回测'!$O$17*K1231/$K$4</x:f>
        <x:v>1.4764363938393033</x:v>
      </x:c>
    </x:row>
    <x:row r="1232" ht="13.800000190734863" hidden="0">
      <x:c r="A1232" s="15" t="n">
        <x:v>45681</x:v>
      </x:c>
      <x:c r="B1232" s="21" t="n">
        <x:v>67.219152854512</x:v>
      </x:c>
      <x:c r="C1232" s="21" t="n">
        <x:v>59.534619750284</x:v>
      </x:c>
      <x:c r="D1232" s="21" t="n">
        <x:v>80.461538461538</x:v>
      </x:c>
      <x:c r="E1232" s="21" t="n">
        <x:v>245.703125</x:v>
      </x:c>
      <x:c r="F1232" s="17" t="n">
        <x:v>2.13229609016584</x:v>
      </x:c>
      <x:c r="G1232" s="18" t="n">
        <x:f aca="0"/>
        <x:v>1.8477170239</x:v>
      </x:c>
      <x:c r="H1232" s="18" t="n">
        <x:f aca="0"/>
        <x:v>2.6940385185</x:v>
      </x:c>
      <x:c r="I1232" s="18" t="n">
        <x:f aca="0"/>
        <x:v>3135.39</x:v>
      </x:c>
      <x:c r="J1232" s="18" t="n">
        <x:f aca="0"/>
        <x:v>8.4961655594</x:v>
      </x:c>
      <x:c r="K1232" s="18" t="n">
        <x:f aca="0"/>
        <x:v>2.3754885246</x:v>
      </x:c>
      <x:c r="L1232" s="22" t="n">
        <x:v>0.24272698209719</x:v>
      </x:c>
      <x:c r="M1232" s="22" t="n">
        <x:v>0.22821648857614</x:v>
      </x:c>
      <x:c r="N1232" s="22" t="n">
        <x:v>0.37419122933142</x:v>
      </x:c>
      <x:c r="O1232" s="22" t="n">
        <x:v>0.56477846283848</x:v>
      </x:c>
      <x:c r="P1232" s="25" t="n">
        <x:v>0.229815640320435</x:v>
      </x:c>
      <x:c r="Q1232" s="25" t="n">
        <x:v>0.250597133357698</x:v>
      </x:c>
      <x:c r="R1232" s="26" t="n">
        <x:v>0.209263472541373</x:v>
      </x:c>
      <x:c r="S1232" s="26" t="n">
        <x:v>0.433333905927602</x:v>
      </x:c>
      <x:c r="T1232" s="20" t="n">
        <x:v>1.3324456886082081</x:v>
      </x:c>
      <x:c r="U1232" s="18" t="n">
        <x:f aca="0"/>
        <x:v>1.7522</x:v>
      </x:c>
      <x:c r="V1232" s="18" t="n">
        <x:f aca="0"/>
        <x:v>2.2588</x:v>
      </x:c>
      <x:c r="W1232" s="76" t="n">
        <x:f>'2080回测'!$O$13*G1232/$G$4+'2080回测'!$O$14*H1232/$H$4+'2080回测'!$O$15*I1232/$I$4+'2080回测'!$O$16*J1232/$J$4+'2080回测'!$O$17*K1232/$K$4</x:f>
        <x:v>1.4852992945817853</x:v>
      </x:c>
    </x:row>
    <x:row r="1233" ht="13.800000190734863" hidden="0">
      <x:c r="A1233" s="15" t="n">
        <x:v>45684</x:v>
      </x:c>
      <x:c r="B1233" s="21" t="n">
        <x:v>66.236955187231</x:v>
      </x:c>
      <x:c r="C1233" s="21" t="n">
        <x:v>54.143019296254</x:v>
      </x:c>
      <x:c r="D1233" s="21" t="n">
        <x:v>71.461538461538</x:v>
      </x:c>
      <x:c r="E1233" s="21" t="n">
        <x:v>233.18359375</x:v>
      </x:c>
      <x:c r="F1233" s="17" t="n">
        <x:v>2.06256276673756</x:v>
      </x:c>
      <x:c r="G1233" s="18" t="n">
        <x:f aca="0"/>
        <x:v>1.8720807467</x:v>
      </x:c>
      <x:c r="H1233" s="18" t="n">
        <x:f aca="0"/>
        <x:v>2.7264888889</x:v>
      </x:c>
      <x:c r="I1233" s="18" t="n">
        <x:f aca="0"/>
        <x:v>3161.59</x:v>
      </x:c>
      <x:c r="J1233" s="18" t="n">
        <x:f aca="0"/>
        <x:v>8.4555140495</x:v>
      </x:c>
      <x:c r="K1233" s="18" t="n">
        <x:f aca="0"/>
        <x:v>2.3860897782</x:v>
      </x:c>
      <x:c r="L1233" s="22" t="n">
        <x:v>0.25575447570332</x:v>
      </x:c>
      <x:c r="M1233" s="22" t="n">
        <x:v>0.23586135001303</x:v>
      </x:c>
      <x:c r="N1233" s="22" t="n">
        <x:v>0.38976755331896</x:v>
      </x:c>
      <x:c r="O1233" s="22" t="n">
        <x:v>0.57941388629336</x:v>
      </x:c>
      <x:c r="P1233" s="25" t="n">
        <x:v>0.245727573562073</x:v>
      </x:c>
      <x:c r="Q1233" s="25" t="n">
        <x:v>0.272297649237072</x:v>
      </x:c>
      <x:c r="R1233" s="26" t="n">
        <x:v>0.224982966924878</x:v>
      </x:c>
      <x:c r="S1233" s="26" t="n">
        <x:v>0.455760053812971</x:v>
      </x:c>
      <x:c r="T1233" s="20" t="n">
        <x:v>1.324817279276125</x:v>
      </x:c>
      <x:c r="U1233" s="18" t="n">
        <x:f aca="0"/>
        <x:v>1.7556</x:v>
      </x:c>
      <x:c r="V1233" s="18" t="n">
        <x:f aca="0"/>
        <x:v>2.2509</x:v>
      </x:c>
      <x:c r="W1233" s="76" t="n">
        <x:f>'2080回测'!$O$13*G1233/$G$4+'2080回测'!$O$14*H1233/$H$4+'2080回测'!$O$15*I1233/$I$4+'2080回测'!$O$16*J1233/$J$4+'2080回测'!$O$17*K1233/$K$4</x:f>
        <x:v>1.4988300163290575</x:v>
      </x:c>
    </x:row>
    <x:row r="1234" ht="13.800000190734863" hidden="0">
      <x:c r="A1234" s="15" t="n">
        <x:v>45693</x:v>
      </x:c>
      <x:c r="B1234" s="21" t="n">
        <x:v>70.718232044199</x:v>
      </x:c>
      <x:c r="C1234" s="21" t="n">
        <x:v>50.908059023837</x:v>
      </x:c>
      <x:c r="D1234" s="21" t="n">
        <x:v>54.769230769231</x:v>
      </x:c>
      <x:c r="E1234" s="21" t="n">
        <x:v>220.537109375</x:v>
      </x:c>
      <x:c r="F1234" s="17" t="n">
        <x:v>1.99233157803067</x:v>
      </x:c>
      <x:c r="G1234" s="18" t="n">
        <x:f aca="0"/>
        <x:v>1.8406734832</x:v>
      </x:c>
      <x:c r="H1234" s="18" t="n">
        <x:f aca="0"/>
        <x:v>2.674962963</x:v>
      </x:c>
      <x:c r="I1234" s="18" t="n">
        <x:f aca="0"/>
        <x:v>3129.85</x:v>
      </x:c>
      <x:c r="J1234" s="18" t="n">
        <x:f aca="0"/>
        <x:v>8.4815923766</x:v>
      </x:c>
      <x:c r="K1234" s="18" t="n">
        <x:f aca="0"/>
        <x:v>2.3631708775</x:v>
      </x:c>
      <x:c r="L1234" s="22" t="n">
        <x:v>0.25071930946292</x:v>
      </x:c>
      <x:c r="M1234" s="22" t="n">
        <x:v>0.23681695769264</x:v>
      </x:c>
      <x:c r="N1234" s="22" t="n">
        <x:v>0.38389647735442</x:v>
      </x:c>
      <x:c r="O1234" s="22" t="n">
        <x:v>0.57829525522978</x:v>
      </x:c>
      <x:c r="P1234" s="25" t="n">
        <x:v>0.232880160796602</x:v>
      </x:c>
      <x:c r="Q1234" s="25" t="n">
        <x:v>0.258150351591956</x:v>
      </x:c>
      <x:c r="R1234" s="26" t="n">
        <x:v>0.214020687946908</x:v>
      </x:c>
      <x:c r="S1234" s="26" t="n">
        <x:v>0.443759034133774</x:v>
      </x:c>
      <x:c r="T1234" s="20" t="n">
        <x:v>1.3304035555495428</x:v>
      </x:c>
      <x:c r="U1234" s="18" t="n">
        <x:f aca="0"/>
        <x:v>1.7574</x:v>
      </x:c>
      <x:c r="V1234" s="18" t="n">
        <x:f aca="0"/>
        <x:v>2.3356</x:v>
      </x:c>
      <x:c r="W1234" s="76" t="n">
        <x:f>'2080回测'!$O$13*G1234/$G$4+'2080回测'!$O$14*H1234/$H$4+'2080回测'!$O$15*I1234/$I$4+'2080回测'!$O$16*J1234/$J$4+'2080回测'!$O$17*K1234/$K$4</x:f>
        <x:v>1.4787806709292755</x:v>
      </x:c>
    </x:row>
    <x:row r="1235" ht="13.800000190734863" hidden="0">
      <x:c r="A1235" s="15" t="n">
        <x:v>45694</x:v>
      </x:c>
      <x:c r="B1235" s="21" t="n">
        <x:v>74.340085942296</x:v>
      </x:c>
      <x:c r="C1235" s="21" t="n">
        <x:v>55.33484676504</x:v>
      </x:c>
      <x:c r="D1235" s="21" t="n">
        <x:v>59.076923076923</x:v>
      </x:c>
      <x:c r="E1235" s="21" t="n">
        <x:v>233.61328125</x:v>
      </x:c>
      <x:c r="F1235" s="17" t="n">
        <x:v>2.05591284258565</x:v>
      </x:c>
      <x:c r="G1235" s="18" t="n">
        <x:f aca="0"/>
        <x:v>1.8413662905</x:v>
      </x:c>
      <x:c r="H1235" s="18" t="n">
        <x:f aca="0"/>
        <x:v>2.6769362963</x:v>
      </x:c>
      <x:c r="I1235" s="18" t="n">
        <x:f aca="0"/>
        <x:v>3162.52</x:v>
      </x:c>
      <x:c r="J1235" s="18" t="n">
        <x:f aca="0"/>
        <x:v>8.5498562328</x:v>
      </x:c>
      <x:c r="K1235" s="18" t="n">
        <x:f aca="0"/>
        <x:v>2.3658969142</x:v>
      </x:c>
      <x:c r="L1235" s="22" t="n">
        <x:v>0.25479539641944</x:v>
      </x:c>
      <x:c r="M1235" s="22" t="n">
        <x:v>0.22526279211189</x:v>
      </x:c>
      <x:c r="N1235" s="22" t="n">
        <x:v>0.38497483824587</x:v>
      </x:c>
      <x:c r="O1235" s="22" t="n">
        <x:v>0.57661730855723</x:v>
      </x:c>
      <x:c r="P1235" s="25" t="n">
        <x:v>0.239362800265418</x:v>
      </x:c>
      <x:c r="Q1235" s="25" t="n">
        <x:v>0.272057864531223</x:v>
      </x:c>
      <x:c r="R1235" s="26" t="n">
        <x:v>0.233670055926284</x:v>
      </x:c>
      <x:c r="S1235" s="26" t="n">
        <x:v>0.456487388338989</x:v>
      </x:c>
      <x:c r="T1235" s="20" t="n">
        <x:v>1.3546284966624116</x:v>
      </x:c>
      <x:c r="U1235" s="18" t="n">
        <x:f aca="0"/>
        <x:v>1.7593</x:v>
      </x:c>
      <x:c r="V1235" s="18" t="n">
        <x:f aca="0"/>
        <x:v>2.3345</x:v>
      </x:c>
      <x:c r="W1235" s="76" t="n">
        <x:f>'2080回测'!$O$13*G1235/$G$4+'2080回测'!$O$14*H1235/$H$4+'2080回测'!$O$15*I1235/$I$4+'2080回测'!$O$16*J1235/$J$4+'2080回测'!$O$17*K1235/$K$4</x:f>
        <x:v>1.4829987794754704</x:v>
      </x:c>
    </x:row>
    <x:row r="1236" ht="13.800000190734863" hidden="0">
      <x:c r="A1236" s="15" t="n">
        <x:v>45695</x:v>
      </x:c>
      <x:c r="B1236" s="21" t="n">
        <x:v>74.462860650706</x:v>
      </x:c>
      <x:c r="C1236" s="21" t="n">
        <x:v>56.186152099886</x:v>
      </x:c>
      <x:c r="D1236" s="21" t="n">
        <x:v>63</x:v>
      </x:c>
      <x:c r="E1236" s="21" t="n">
        <x:v>240.419921875</x:v>
      </x:c>
      <x:c r="F1236" s="17" t="n">
        <x:v>2.08517233656398</x:v>
      </x:c>
      <x:c r="G1236" s="18" t="n">
        <x:f aca="0"/>
        <x:v>1.8430983087</x:v>
      </x:c>
      <x:c r="H1236" s="18" t="n">
        <x:f aca="0"/>
        <x:v>2.6937096296</x:v>
      </x:c>
      <x:c r="I1236" s="18" t="n">
        <x:f aca="0"/>
        <x:v>3170.84</x:v>
      </x:c>
      <x:c r="J1236" s="18" t="n">
        <x:f aca="0"/>
        <x:v>8.599711858</x:v>
      </x:c>
      <x:c r="K1236" s="18" t="n">
        <x:f aca="0"/>
        <x:v>2.3849791707</x:v>
      </x:c>
      <x:c r="L1236" s="22" t="n">
        <x:v>0.27261828644501</x:v>
      </x:c>
      <x:c r="M1236" s="22" t="n">
        <x:v>0.23603509686387</x:v>
      </x:c>
      <x:c r="N1236" s="22" t="n">
        <x:v>0.41277258566978</x:v>
      </x:c>
      <x:c r="O1236" s="22" t="n">
        <x:v>0.59684588756154</x:v>
      </x:c>
      <x:c r="P1236" s="25" t="n">
        <x:v>0.266236287517963</x:v>
      </x:c>
      <x:c r="Q1236" s="25" t="n">
        <x:v>0.30143149099778</x:v>
      </x:c>
      <x:c r="R1236" s="26" t="n">
        <x:v>0.261386006549821</x:v>
      </x:c>
      <x:c r="S1236" s="26" t="n">
        <x:v>0.489702331693527</x:v>
      </x:c>
      <x:c r="T1236" s="20" t="n">
        <x:v>1.371931514657997</x:v>
      </x:c>
      <x:c r="U1236" s="18" t="n">
        <x:f aca="0"/>
        <x:v>1.7594</x:v>
      </x:c>
      <x:c r="V1236" s="18" t="n">
        <x:f aca="0"/>
        <x:v>2.3395</x:v>
      </x:c>
      <x:c r="W1236" s="76" t="n">
        <x:f>'2080回测'!$O$13*G1236/$G$4+'2080回测'!$O$14*H1236/$H$4+'2080回测'!$O$15*I1236/$I$4+'2080回测'!$O$16*J1236/$J$4+'2080回测'!$O$17*K1236/$K$4</x:f>
        <x:v>1.4890631227336137</x:v>
      </x:c>
    </x:row>
    <x:row r="1237" ht="13.800000190734863" hidden="0">
      <x:c r="A1237" s="15" t="n">
        <x:v>45698</x:v>
      </x:c>
      <x:c r="B1237" s="21" t="n">
        <x:v>75.936157151627</x:v>
      </x:c>
      <x:c r="C1237" s="21" t="n">
        <x:v>57.321225879682</x:v>
      </x:c>
      <x:c r="D1237" s="21" t="n">
        <x:v>65</x:v>
      </x:c>
      <x:c r="E1237" s="21" t="n">
        <x:v>241.650390625</x:v>
      </x:c>
      <x:c r="F1237" s="17" t="n">
        <x:v>2.09976943414077</x:v>
      </x:c>
      <x:c r="G1237" s="18" t="n">
        <x:f aca="0"/>
        <x:v>1.8410198868</x:v>
      </x:c>
      <x:c r="H1237" s="18" t="n">
        <x:f aca="0"/>
        <x:v>2.6905303704</x:v>
      </x:c>
      <x:c r="I1237" s="18" t="n">
        <x:f aca="0"/>
        <x:v>3179.99</x:v>
      </x:c>
      <x:c r="J1237" s="18" t="n">
        <x:f aca="0"/>
        <x:v>8.6050809254</x:v>
      </x:c>
      <x:c r="K1237" s="18" t="n">
        <x:f aca="0"/>
        <x:v>2.3894216008</x:v>
      </x:c>
      <x:c r="L1237" s="22" t="n">
        <x:v>0.28940217391304</x:v>
      </x:c>
      <x:c r="M1237" s="22" t="n">
        <x:v>0.24993484493094</x:v>
      </x:c>
      <x:c r="N1237" s="22" t="n">
        <x:v>0.43110472082435</x:v>
      </x:c>
      <x:c r="O1237" s="22" t="n">
        <x:v>0.61446432731459</x:v>
      </x:c>
      <x:c r="P1237" s="25" t="n">
        <x:v>0.28521274123577</x:v>
      </x:c>
      <x:c r="Q1237" s="25" t="n">
        <x:v>0.319775020995261</x:v>
      </x:c>
      <x:c r="R1237" s="26" t="n">
        <x:v>0.278036260469194</x:v>
      </x:c>
      <x:c r="S1237" s="26" t="n">
        <x:v>0.50752202758083</x:v>
      </x:c>
      <x:c r="T1237" s="20" t="n">
        <x:v>1.3859724598913523</x:v>
      </x:c>
      <x:c r="U1237" s="18" t="n">
        <x:f aca="0"/>
        <x:v>1.7578</x:v>
      </x:c>
      <x:c r="V1237" s="18" t="n">
        <x:f aca="0"/>
        <x:v>2.3748</x:v>
      </x:c>
      <x:c r="W1237" s="76" t="n">
        <x:f>'2080回测'!$O$13*G1237/$G$4+'2080回测'!$O$14*H1237/$H$4+'2080回测'!$O$15*I1237/$I$4+'2080回测'!$O$16*J1237/$J$4+'2080回测'!$O$17*K1237/$K$4</x:f>
        <x:v>1.4890013703801046</x:v>
      </x:c>
    </x:row>
    <x:row r="1238" ht="13.800000190734863" hidden="0">
      <x:c r="A1238" s="15" t="n">
        <x:v>45699</x:v>
      </x:c>
      <x:c r="B1238" s="21" t="n">
        <x:v>76.672805402087</x:v>
      </x:c>
      <x:c r="C1238" s="21" t="n">
        <x:v>57.661748013621</x:v>
      </x:c>
      <x:c r="D1238" s="21" t="n">
        <x:v>66.923076923077</x:v>
      </x:c>
      <x:c r="E1238" s="21" t="n">
        <x:v>244.462890625</x:v>
      </x:c>
      <x:c r="F1238" s="17" t="n">
        <x:v>2.11430130240946</x:v>
      </x:c>
      <x:c r="G1238" s="18" t="n">
        <x:f aca="0"/>
        <x:v>1.8586864725</x:v>
      </x:c>
      <x:c r="H1238" s="18" t="n">
        <x:f aca="0"/>
        <x:v>2.6996296296</x:v>
      </x:c>
      <x:c r="I1238" s="18" t="n">
        <x:f aca="0"/>
        <x:v>3162.47</x:v>
      </x:c>
      <x:c r="J1238" s="18" t="n">
        <x:f aca="0"/>
        <x:v>8.6012458773</x:v>
      </x:c>
      <x:c r="K1238" s="18" t="n">
        <x:f aca="0"/>
        <x:v>2.3919457088</x:v>
      </x:c>
      <x:c r="L1238" s="22" t="n">
        <x:v>0.30091112531969</x:v>
      </x:c>
      <x:c r="M1238" s="22" t="n">
        <x:v>0.25097732603597</x:v>
      </x:c>
      <x:c r="N1238" s="22" t="n">
        <x:v>0.43985142583273</x:v>
      </x:c>
      <x:c r="O1238" s="22" t="n">
        <x:v>0.61865919391878</x:v>
      </x:c>
      <x:c r="P1238" s="25" t="n">
        <x:v>0.298531618689882</x:v>
      </x:c>
      <x:c r="Q1238" s="25" t="n">
        <x:v>0.341355644521711</x:v>
      </x:c>
      <x:c r="R1238" s="26" t="n">
        <x:v>0.3037872742948</x:v>
      </x:c>
      <x:c r="S1238" s="26" t="n">
        <x:v>0.533706070517257</x:v>
      </x:c>
      <x:c r="T1238" s="20" t="n">
        <x:v>1.3817281620918997</x:v>
      </x:c>
      <x:c r="U1238" s="18" t="n">
        <x:f aca="0"/>
        <x:v>1.7581</x:v>
      </x:c>
      <x:c r="V1238" s="18" t="n">
        <x:f aca="0"/>
        <x:v>2.3894</x:v>
      </x:c>
      <x:c r="W1238" s="76" t="n">
        <x:f>'2080回测'!$O$13*G1238/$G$4+'2080回测'!$O$14*H1238/$H$4+'2080回测'!$O$15*I1238/$I$4+'2080回测'!$O$16*J1238/$J$4+'2080回测'!$O$17*K1238/$K$4</x:f>
        <x:v>1.4942869196437976</x:v>
      </x:c>
    </x:row>
    <x:row r="1239" ht="13.800000190734863" hidden="0">
      <x:c r="A1239" s="15" t="n">
        <x:v>45700</x:v>
      </x:c>
      <x:c r="B1239" s="21" t="n">
        <x:v>80.417434008594</x:v>
      </x:c>
      <x:c r="C1239" s="21" t="n">
        <x:v>60.385925085131</x:v>
      </x:c>
      <x:c r="D1239" s="21" t="n">
        <x:v>68.846153846154</x:v>
      </x:c>
      <x:c r="E1239" s="21" t="n">
        <x:v>252.587890625</x:v>
      </x:c>
      <x:c r="F1239" s="17" t="n">
        <x:v>2.1555935089122</x:v>
      </x:c>
      <x:c r="G1239" s="18" t="n">
        <x:f aca="0"/>
        <x:v>1.8634206557</x:v>
      </x:c>
      <x:c r="H1239" s="18" t="n">
        <x:f aca="0"/>
        <x:v>2.6999585185</x:v>
      </x:c>
      <x:c r="I1239" s="18" t="n">
        <x:f aca="0"/>
        <x:v>3236.65</x:v>
      </x:c>
      <x:c r="J1239" s="18" t="n">
        <x:f aca="0"/>
        <x:v>8.6495674833</x:v>
      </x:c>
      <x:c r="K1239" s="18" t="n">
        <x:f aca="0"/>
        <x:v>2.3996189971</x:v>
      </x:c>
      <x:c r="L1239" s="22" t="n">
        <x:v>0.29291879795396</x:v>
      </x:c>
      <x:c r="M1239" s="22" t="n">
        <x:v>0.24984797150552</x:v>
      </x:c>
      <x:c r="N1239" s="22" t="n">
        <x:v>0.43314162473041</x:v>
      </x:c>
      <x:c r="O1239" s="22" t="n">
        <x:v>0.61847275535674</x:v>
      </x:c>
      <x:c r="P1239" s="25" t="n">
        <x:v>0.2975886893126</x:v>
      </x:c>
      <x:c r="Q1239" s="25" t="n">
        <x:v>0.332004040993581</x:v>
      </x:c>
      <x:c r="R1239" s="26" t="n">
        <x:v>0.297478792996151</x:v>
      </x:c>
      <x:c r="S1239" s="26" t="n">
        <x:v>0.532372623886236</x:v>
      </x:c>
      <x:c r="T1239" s="20" t="n">
        <x:v>1.395424169607162</x:v>
      </x:c>
      <x:c r="U1239" s="18" t="n">
        <x:f aca="0"/>
        <x:v>1.7578</x:v>
      </x:c>
      <x:c r="V1239" s="18" t="n">
        <x:f aca="0"/>
        <x:v>2.3776</x:v>
      </x:c>
      <x:c r="W1239" s="76" t="n">
        <x:f>'2080回测'!$O$13*G1239/$G$4+'2080回测'!$O$14*H1239/$H$4+'2080回测'!$O$15*I1239/$I$4+'2080回测'!$O$16*J1239/$J$4+'2080回测'!$O$17*K1239/$K$4</x:f>
        <x:v>1.5020034904675577</x:v>
      </x:c>
    </x:row>
    <x:row r="1240" ht="13.800000190734863" hidden="0">
      <x:c r="A1240" s="15" t="n">
        <x:v>45701</x:v>
      </x:c>
      <x:c r="B1240" s="21" t="n">
        <x:v>77.286678944138</x:v>
      </x:c>
      <x:c r="C1240" s="21" t="n">
        <x:v>56.469920544835</x:v>
      </x:c>
      <x:c r="D1240" s="21" t="n">
        <x:v>63.384615384615</x:v>
      </x:c>
      <x:c r="E1240" s="21" t="n">
        <x:v>243.447265625</x:v>
      </x:c>
      <x:c r="F1240" s="17" t="n">
        <x:v>2.10147120124647</x:v>
      </x:c>
      <x:c r="G1240" s="18" t="n">
        <x:f aca="0"/>
        <x:v>1.865505537</x:v>
      </x:c>
      <x:c r="H1240" s="18" t="n">
        <x:f aca="0"/>
        <x:v>2.7007259259</x:v>
      </x:c>
      <x:c r="I1240" s="18" t="n">
        <x:f aca="0"/>
        <x:v>3192.36</x:v>
      </x:c>
      <x:c r="J1240" s="18" t="n">
        <x:f aca="0"/>
        <x:v>8.5797696079</x:v>
      </x:c>
      <x:c r="K1240" s="18" t="n">
        <x:f aca="0"/>
        <x:v>2.390128351</x:v>
      </x:c>
      <x:c r="L1240" s="22" t="n">
        <x:v>0.30770460358056</x:v>
      </x:c>
      <x:c r="M1240" s="22" t="n">
        <x:v>0.25818782034576</x:v>
      </x:c>
      <x:c r="N1240" s="22" t="n">
        <x:v>0.44787922358016</x:v>
      </x:c>
      <x:c r="O1240" s="22" t="n">
        <x:v>0.63170989002072</x:v>
      </x:c>
      <x:c r="P1240" s="25" t="n">
        <x:v>0.312439827004796</x:v>
      </x:c>
      <x:c r="Q1240" s="25" t="n">
        <x:v>0.34914864746182</x:v>
      </x:c>
      <x:c r="R1240" s="26" t="n">
        <x:v>0.30988892014102</x:v>
      </x:c>
      <x:c r="S1240" s="26" t="n">
        <x:v>0.546434424722461</x:v>
      </x:c>
      <x:c r="T1240" s="20" t="n">
        <x:v>1.3839164648262297</x:v>
      </x:c>
      <x:c r="U1240" s="18" t="n">
        <x:f aca="0"/>
        <x:v>1.7577</x:v>
      </x:c>
      <x:c r="V1240" s="18" t="n">
        <x:f aca="0"/>
        <x:v>2.3897</x:v>
      </x:c>
      <x:c r="W1240" s="76" t="n">
        <x:f>'2080回测'!$O$13*G1240/$G$4+'2080回测'!$O$14*H1240/$H$4+'2080回测'!$O$15*I1240/$I$4+'2080回测'!$O$16*J1240/$J$4+'2080回测'!$O$17*K1240/$K$4</x:f>
        <x:v>1.497723099191382</x:v>
      </x:c>
    </x:row>
    <x:row r="1241" ht="13.800000190734863" hidden="0">
      <x:c r="A1241" s="15" t="n">
        <x:v>45702</x:v>
      </x:c>
      <x:c r="B1241" s="21" t="n">
        <x:v>81.46101903008</x:v>
      </x:c>
      <x:c r="C1241" s="21" t="n">
        <x:v>57.83200908059</x:v>
      </x:c>
      <x:c r="D1241" s="21" t="n">
        <x:v>61.076923076923</x:v>
      </x:c>
      <x:c r="E1241" s="21" t="n">
        <x:v>244.140625</x:v>
      </x:c>
      <x:c r="F1241" s="17" t="n">
        <x:v>2.11127644046898</x:v>
      </x:c>
      <x:c r="G1241" s="18" t="n">
        <x:f aca="0"/>
        <x:v>1.8673587649</x:v>
      </x:c>
      <x:c r="H1241" s="18" t="n">
        <x:f aca="0"/>
        <x:v>2.7059881481</x:v>
      </x:c>
      <x:c r="I1241" s="18" t="n">
        <x:f aca="0"/>
        <x:v>3255.64</x:v>
      </x:c>
      <x:c r="J1241" s="18" t="n">
        <x:f aca="0"/>
        <x:v>8.6158190601</x:v>
      </x:c>
      <x:c r="K1241" s="18" t="n">
        <x:f aca="0"/>
        <x:v>2.3924505304</x:v>
      </x:c>
      <x:c r="L1241" s="22" t="n">
        <x:v>0.30346867007673</x:v>
      </x:c>
      <x:c r="M1241" s="22" t="n">
        <x:v>0.2552341238815</x:v>
      </x:c>
      <x:c r="N1241" s="22" t="n">
        <x:v>0.43362089623772</x:v>
      </x:c>
      <x:c r="O1241" s="22" t="n">
        <x:v>0.62024392127172</x:v>
      </x:c>
      <x:c r="P1241" s="25" t="n">
        <x:v>0.298649484862042</x:v>
      </x:c>
      <x:c r="Q1241" s="25" t="n">
        <x:v>0.33655995040472</x:v>
      </x:c>
      <x:c r="R1241" s="26" t="n">
        <x:v>0.296030944829252</x:v>
      </x:c>
      <x:c r="S1241" s="26" t="n">
        <x:v>0.527523727046154</x:v>
      </x:c>
      <x:c r="T1241" s="20" t="n">
        <x:v>1.391603428333824</x:v>
      </x:c>
      <x:c r="U1241" s="18" t="n">
        <x:f aca="0"/>
        <x:v>1.7556</x:v>
      </x:c>
      <x:c r="V1241" s="18" t="n">
        <x:f aca="0"/>
        <x:v>2.3994</x:v>
      </x:c>
      <x:c r="W1241" s="76" t="n">
        <x:f>'2080回测'!$O$13*G1241/$G$4+'2080回测'!$O$14*H1241/$H$4+'2080回测'!$O$15*I1241/$I$4+'2080回测'!$O$16*J1241/$J$4+'2080回测'!$O$17*K1241/$K$4</x:f>
        <x:v>1.5040948615230685</x:v>
      </x:c>
    </x:row>
    <x:row r="1242" ht="13.800000190734863" hidden="0">
      <x:c r="A1242" s="15" t="n">
        <x:v>45705</x:v>
      </x:c>
      <x:c r="B1242" s="21" t="n">
        <x:v>80.847145488029</x:v>
      </x:c>
      <x:c r="C1242" s="21" t="n">
        <x:v>61.918274687855</x:v>
      </x:c>
      <x:c r="D1242" s="21" t="n">
        <x:v>68.307692307692</x:v>
      </x:c>
      <x:c r="E1242" s="21" t="n">
        <x:v>252.4609375</x:v>
      </x:c>
      <x:c r="F1242" s="17" t="n">
        <x:v>2.15883512495894</x:v>
      </x:c>
      <x:c r="G1242" s="18" t="n">
        <x:f aca="0"/>
        <x:v>1.865505537</x:v>
      </x:c>
      <x:c r="H1242" s="18" t="n">
        <x:f aca="0"/>
        <x:v>2.6951348148</x:v>
      </x:c>
      <x:c r="I1242" s="18" t="n">
        <x:f aca="0"/>
        <x:v>3296.11</x:v>
      </x:c>
      <x:c r="J1242" s="18" t="n">
        <x:f aca="0"/>
        <x:v>8.6534025314</x:v>
      </x:c>
      <x:c r="K1242" s="18" t="n">
        <x:f aca="0"/>
        <x:v>2.3846762777</x:v>
      </x:c>
      <x:c r="L1242" s="22" t="n">
        <x:v>0.31369884910486</x:v>
      </x:c>
      <x:c r="M1242" s="22" t="n">
        <x:v>0.26600642863348</x:v>
      </x:c>
      <x:c r="N1242" s="22" t="n">
        <x:v>0.4463215911814</x:v>
      </x:c>
      <x:c r="O1242" s="22" t="n">
        <x:v>0.6277014619014</x:v>
      </x:c>
      <x:c r="P1242" s="25" t="n">
        <x:v>0.306900116913262</x:v>
      </x:c>
      <x:c r="Q1242" s="25" t="n">
        <x:v>0.341955106286332</x:v>
      </x:c>
      <x:c r="R1242" s="26" t="n">
        <x:v>0.298719805710642</x:v>
      </x:c>
      <x:c r="S1242" s="26" t="n">
        <x:v>0.531524066939216</x:v>
      </x:c>
      <x:c r="T1242" s="20" t="n">
        <x:v>1.3997878488330113</x:v>
      </x:c>
      <x:c r="U1242" s="18" t="n">
        <x:f aca="0"/>
        <x:v>1.7528</x:v>
      </x:c>
      <x:c r="V1242" s="18" t="n">
        <x:f aca="0"/>
        <x:v>2.3646</x:v>
      </x:c>
      <x:c r="W1242" s="76" t="n">
        <x:f>'2080回测'!$O$13*G1242/$G$4+'2080回测'!$O$14*H1242/$H$4+'2080回测'!$O$15*I1242/$I$4+'2080回测'!$O$16*J1242/$J$4+'2080回测'!$O$17*K1242/$K$4</x:f>
        <x:v>1.5047019478400245</x:v>
      </x:c>
    </x:row>
    <x:row r="1243" ht="13.800000190734863" hidden="0">
      <x:c r="A1243" s="15" t="n">
        <x:v>45706</x:v>
      </x:c>
      <x:c r="B1243" s="21" t="n">
        <x:v>75.629220380602</x:v>
      </x:c>
      <x:c r="C1243" s="21" t="n">
        <x:v>58.513053348468</x:v>
      </x:c>
      <x:c r="D1243" s="21" t="n">
        <x:v>64.923076923077</x:v>
      </x:c>
      <x:c r="E1243" s="21" t="n">
        <x:v>250.9765625</x:v>
      </x:c>
      <x:c r="F1243" s="17" t="n">
        <x:v>2.12510478288037</x:v>
      </x:c>
      <x:c r="G1243" s="18" t="n">
        <x:f aca="0"/>
        <x:v>1.8653897103</x:v>
      </x:c>
      <x:c r="H1243" s="18" t="n">
        <x:f aca="0"/>
        <x:v>2.686802963</x:v>
      </x:c>
      <x:c r="I1243" s="18" t="n">
        <x:f aca="0"/>
        <x:v>3304.21</x:v>
      </x:c>
      <x:c r="J1243" s="18" t="n">
        <x:f aca="0"/>
        <x:v>8.551390252</x:v>
      </x:c>
      <x:c r="K1243" s="18" t="n">
        <x:f aca="0"/>
        <x:v>2.3630699132</x:v>
      </x:c>
      <x:c r="L1243" s="22" t="n">
        <x:v>0.31993286445013</x:v>
      </x:c>
      <x:c r="M1243" s="22" t="n">
        <x:v>0.26809139084354</x:v>
      </x:c>
      <x:c r="N1243" s="22" t="n">
        <x:v>0.44907740234843</x:v>
      </x:c>
      <x:c r="O1243" s="22" t="n">
        <x:v>0.62704892712717</x:v>
      </x:c>
      <x:c r="P1243" s="25" t="n">
        <x:v>0.312557693176956</x:v>
      </x:c>
      <x:c r="Q1243" s="25" t="n">
        <x:v>0.350587355696915</x:v>
      </x:c>
      <x:c r="R1243" s="26" t="n">
        <x:v>0.317541831880364</x:v>
      </x:c>
      <x:c r="S1243" s="26" t="n">
        <x:v>0.553465325140584</x:v>
      </x:c>
      <x:c r="T1243" s="20" t="n">
        <x:v>1.3749309130981076</x:v>
      </x:c>
      <x:c r="U1243" s="18" t="n">
        <x:f aca="0"/>
        <x:v>1.7508</x:v>
      </x:c>
      <x:c r="V1243" s="18" t="n">
        <x:f aca="0"/>
        <x:v>2.3856</x:v>
      </x:c>
      <x:c r="W1243" s="76" t="n">
        <x:f>'2080回测'!$O$13*G1243/$G$4+'2080回测'!$O$14*H1243/$H$4+'2080回测'!$O$15*I1243/$I$4+'2080回测'!$O$16*J1243/$J$4+'2080回测'!$O$17*K1243/$K$4</x:f>
        <x:v>1.5002595883811063</x:v>
      </x:c>
    </x:row>
    <x:row r="1244" ht="13.800000190734863" hidden="0">
      <x:c r="A1244" s="15" t="n">
        <x:v>45707</x:v>
      </x:c>
      <x:c r="B1244" s="21" t="n">
        <x:v>79.742173112339</x:v>
      </x:c>
      <x:c r="C1244" s="21" t="n">
        <x:v>61.691259931896</x:v>
      </x:c>
      <x:c r="D1244" s="21" t="n">
        <x:v>65.461538461538</x:v>
      </x:c>
      <x:c r="E1244" s="21" t="n">
        <x:v>260.576171875</x:v>
      </x:c>
      <x:c r="F1244" s="17" t="n">
        <x:v>2.16867785845193</x:v>
      </x:c>
      <x:c r="G1244" s="18" t="n">
        <x:f aca="0"/>
        <x:v>1.8652738836</x:v>
      </x:c>
      <x:c r="H1244" s="18" t="n">
        <x:f aca="0"/>
        <x:v>2.6793481481</x:v>
      </x:c>
      <x:c r="I1244" s="18" t="n">
        <x:f aca="0"/>
        <x:v>3292.85</x:v>
      </x:c>
      <x:c r="J1244" s="18" t="n">
        <x:f aca="0"/>
        <x:v>8.605847935</x:v>
      </x:c>
      <x:c r="K1244" s="18" t="n">
        <x:f aca="0"/>
        <x:v>2.3678152363</x:v>
      </x:c>
      <x:c r="L1244" s="22" t="n">
        <x:v>0.30210997442455</x:v>
      </x:c>
      <x:c r="M1244" s="22" t="n">
        <x:v>0.26227087134046</x:v>
      </x:c>
      <x:c r="N1244" s="22" t="n">
        <x:v>0.42715073088905</x:v>
      </x:c>
      <x:c r="O1244" s="22" t="n">
        <x:v>0.60374411265942</x:v>
      </x:c>
      <x:c r="P1244" s="25" t="n">
        <x:v>0.290398852810822</x:v>
      </x:c>
      <x:c r="Q1244" s="25" t="n">
        <x:v>0.316657819819217</x:v>
      </x:c>
      <x:c r="R1244" s="26" t="n">
        <x:v>0.284137906315424</x:v>
      </x:c>
      <x:c r="S1244" s="26" t="n">
        <x:v>0.512977036525917</x:v>
      </x:c>
      <x:c r="T1244" s="20" t="n">
        <x:v>1.3961181039243198</x:v>
      </x:c>
      <x:c r="U1244" s="18" t="n">
        <x:f aca="0"/>
        <x:v>1.7515</x:v>
      </x:c>
      <x:c r="V1244" s="18" t="n">
        <x:f aca="0"/>
        <x:v>2.4001</x:v>
      </x:c>
      <x:c r="W1244" s="76" t="n">
        <x:f>'2080回测'!$O$13*G1244/$G$4+'2080回测'!$O$14*H1244/$H$4+'2080回测'!$O$15*I1244/$I$4+'2080回测'!$O$16*J1244/$J$4+'2080回测'!$O$17*K1244/$K$4</x:f>
        <x:v>1.499742498125047</x:v>
      </x:c>
    </x:row>
    <x:row r="1245" ht="13.800000190734863" hidden="0">
      <x:c r="A1245" s="15" t="n">
        <x:v>45708</x:v>
      </x:c>
      <x:c r="B1245" s="21" t="n">
        <x:v>81.522406384285</x:v>
      </x:c>
      <x:c r="C1245" s="21" t="n">
        <x:v>62.202043132804</x:v>
      </x:c>
      <x:c r="D1245" s="21" t="n">
        <x:v>65.230769230769</x:v>
      </x:c>
      <x:c r="E1245" s="21" t="n">
        <x:v>264.27734375</x:v>
      </x:c>
      <x:c r="F1245" s="17" t="n">
        <x:v>2.18308140624465</x:v>
      </x:c>
      <x:c r="G1245" s="18" t="n">
        <x:f aca="0"/>
        <x:v>1.8621465615</x:v>
      </x:c>
      <x:c r="H1245" s="18" t="n">
        <x:f aca="0"/>
        <x:v>2.6730992593</x:v>
      </x:c>
      <x:c r="I1245" s="18" t="n">
        <x:f aca="0"/>
        <x:v>3276.87</x:v>
      </x:c>
      <x:c r="J1245" s="18" t="n">
        <x:f aca="0"/>
        <x:v>8.6112170023</x:v>
      </x:c>
      <x:c r="K1245" s="18" t="n">
        <x:f aca="0"/>
        <x:v>2.3720557377</x:v>
      </x:c>
      <x:c r="L1245" s="22" t="n">
        <x:v>0.31553708439898</x:v>
      </x:c>
      <x:c r="M1245" s="22" t="n">
        <x:v>0.26739640344019</x:v>
      </x:c>
      <x:c r="N1245" s="22" t="n">
        <x:v>0.44823867721064</x:v>
      </x:c>
      <x:c r="O1245" s="22" t="n">
        <x:v>0.62154899089735</x:v>
      </x:c>
      <x:c r="P1245" s="25" t="n">
        <x:v>0.315032882792322</x:v>
      </x:c>
      <x:c r="Q1245" s="25" t="n">
        <x:v>0.34267446040388</x:v>
      </x:c>
      <x:c r="R1245" s="26" t="n">
        <x:v>0.311233350581716</x:v>
      </x:c>
      <x:c r="S1245" s="26" t="n">
        <x:v>0.547282981669481</x:v>
      </x:c>
      <x:c r="T1245" s="20" t="n">
        <x:v>1.4042996492563935</x:v>
      </x:c>
      <x:c r="U1245" s="18" t="n">
        <x:f aca="0"/>
        <x:v>1.749</x:v>
      </x:c>
      <x:c r="V1245" s="18" t="n">
        <x:f aca="0"/>
        <x:v>2.4078</x:v>
      </x:c>
      <x:c r="W1245" s="76" t="n">
        <x:f>'2080回测'!$O$13*G1245/$G$4+'2080回测'!$O$14*H1245/$H$4+'2080回测'!$O$15*I1245/$I$4+'2080回测'!$O$16*J1245/$J$4+'2080回测'!$O$17*K1245/$K$4</x:f>
        <x:v>1.4972502620650654</x:v>
      </x:c>
    </x:row>
    <x:row r="1246" ht="13.800000190734863" hidden="0">
      <x:c r="A1246" s="15" t="n">
        <x:v>45709</x:v>
      </x:c>
      <x:c r="B1246" s="21" t="n">
        <x:v>85.512584407612</x:v>
      </x:c>
      <x:c r="C1246" s="21" t="n">
        <x:v>69.069239500568</x:v>
      </x:c>
      <x:c r="D1246" s="21" t="n">
        <x:v>68.538461538462</x:v>
      </x:c>
      <x:c r="E1246" s="21" t="n">
        <x:v>271.142578125</x:v>
      </x:c>
      <x:c r="F1246" s="17" t="n">
        <x:v>2.23565715892911</x:v>
      </x:c>
      <x:c r="G1246" s="18" t="n">
        <x:f aca="0"/>
        <x:v>1.8462782976</x:v>
      </x:c>
      <x:c r="H1246" s="18" t="n">
        <x:f aca="0"/>
        <x:v>2.6567644444</x:v>
      </x:c>
      <x:c r="I1246" s="18" t="n">
        <x:f aca="0"/>
        <x:v>3334.18</x:v>
      </x:c>
      <x:c r="J1246" s="18" t="n">
        <x:f aca="0"/>
        <x:v>8.7546478013</x:v>
      </x:c>
      <x:c r="K1246" s="18" t="n">
        <x:f aca="0"/>
        <x:v>2.3773058824</x:v>
      </x:c>
      <x:c r="L1246" s="22" t="n">
        <x:v>0.31505754475703</x:v>
      </x:c>
      <x:c r="M1246" s="22" t="n">
        <x:v>0.26826513769438</x:v>
      </x:c>
      <x:c r="N1246" s="22" t="n">
        <x:v>0.45267193865325</x:v>
      </x:c>
      <x:c r="O1246" s="22" t="n">
        <x:v>0.62658283083781</x:v>
      </x:c>
      <x:c r="P1246" s="25" t="n">
        <x:v>0.325876570631069</x:v>
      </x:c>
      <x:c r="Q1246" s="25" t="n">
        <x:v>0.350107786285209</x:v>
      </x:c>
      <x:c r="R1246" s="26" t="n">
        <x:v>0.329641705846611</x:v>
      </x:c>
      <x:c r="S1246" s="26" t="n">
        <x:v>0.566193679345789</x:v>
      </x:c>
      <x:c r="T1246" s="20" t="n">
        <x:v>1.4194826523385131</x:v>
      </x:c>
      <x:c r="U1246" s="18" t="n">
        <x:f aca="0"/>
        <x:v>1.7458</x:v>
      </x:c>
      <x:c r="V1246" s="18" t="n">
        <x:f aca="0"/>
        <x:v>2.3886</x:v>
      </x:c>
      <x:c r="W1246" s="76" t="n">
        <x:f>'2080回测'!$O$13*G1246/$G$4+'2080回测'!$O$14*H1246/$H$4+'2080回测'!$O$15*I1246/$I$4+'2080回测'!$O$16*J1246/$J$4+'2080回测'!$O$17*K1246/$K$4</x:f>
        <x:v>1.4972912336720452</x:v>
      </x:c>
    </x:row>
    <x:row r="1247" ht="13.800000190734863" hidden="0">
      <x:c r="A1247" s="15" t="n">
        <x:v>45712</x:v>
      </x:c>
      <x:c r="B1247" s="21" t="n">
        <x:v>83.793738489871</x:v>
      </x:c>
      <x:c r="C1247" s="21" t="n">
        <x:v>67.139614074915</x:v>
      </x:c>
      <x:c r="D1247" s="21" t="n">
        <x:v>60.384615384615</x:v>
      </x:c>
      <x:c r="E1247" s="21" t="n">
        <x:v>263.18359375</x:v>
      </x:c>
      <x:c r="F1247" s="17" t="n">
        <x:v>2.1862539042485</x:v>
      </x:c>
      <x:c r="G1247" s="18" t="n">
        <x:f aca="0"/>
        <x:v>1.8448883766</x:v>
      </x:c>
      <x:c r="H1247" s="18" t="n">
        <x:f aca="0"/>
        <x:v>2.6584088889</x:v>
      </x:c>
      <x:c r="I1247" s="18" t="n">
        <x:f aca="0"/>
        <x:v>3346.97</x:v>
      </x:c>
      <x:c r="J1247" s="18" t="n">
        <x:f aca="0"/>
        <x:v>8.7607838782</x:v>
      </x:c>
      <x:c r="K1247" s="18" t="n">
        <x:f aca="0"/>
        <x:v>2.380031919</x:v>
      </x:c>
      <x:c r="L1247" s="22" t="n">
        <x:v>0.32968350383632</x:v>
      </x:c>
      <x:c r="M1247" s="22" t="n">
        <x:v>0.27599687255668</x:v>
      </x:c>
      <x:c r="N1247" s="22" t="n">
        <x:v>0.47196261682243</x:v>
      </x:c>
      <x:c r="O1247" s="22" t="n">
        <x:v>0.64317585869255</x:v>
      </x:c>
      <x:c r="P1247" s="25" t="n">
        <x:v>0.344381559660234</x:v>
      </x:c>
      <x:c r="Q1247" s="25" t="n">
        <x:v>0.371088948047038</x:v>
      </x:c>
      <x:c r="R1247" s="26" t="n">
        <x:v>0.338225377121813</x:v>
      </x:c>
      <x:c r="S1247" s="26" t="n">
        <x:v>0.58134648197104</x:v>
      </x:c>
      <x:c r="T1247" s="20" t="n">
        <x:v>1.4203081559714026</x:v>
      </x:c>
      <x:c r="U1247" s="18" t="n">
        <x:f aca="0"/>
        <x:v>1.7407</x:v>
      </x:c>
      <x:c r="V1247" s="18" t="n">
        <x:f aca="0"/>
        <x:v>2.3949</x:v>
      </x:c>
      <x:c r="W1247" s="76" t="n">
        <x:f>'2080回测'!$O$13*G1247/$G$4+'2080回测'!$O$14*H1247/$H$4+'2080回测'!$O$15*I1247/$I$4+'2080回测'!$O$16*J1247/$J$4+'2080回测'!$O$17*K1247/$K$4</x:f>
        <x:v>1.4983212963684949</x:v>
      </x:c>
    </x:row>
    <x:row r="1248" ht="13.800000190734863" hidden="0">
      <x:c r="A1248" s="15" t="n">
        <x:v>45713</x:v>
      </x:c>
      <x:c r="B1248" s="21" t="n">
        <x:v>81.890730509515</x:v>
      </x:c>
      <x:c r="C1248" s="21" t="n">
        <x:v>65.77752553916</x:v>
      </x:c>
      <x:c r="D1248" s="21" t="n">
        <x:v>58.230769230769</x:v>
      </x:c>
      <x:c r="E1248" s="21" t="n">
        <x:v>261.708984375</x:v>
      </x:c>
      <x:c r="F1248" s="17" t="n">
        <x:v>2.16902002413611</x:v>
      </x:c>
      <x:c r="G1248" s="18" t="n">
        <x:f aca="0"/>
        <x:v>1.8299467267</x:v>
      </x:c>
      <x:c r="H1248" s="18" t="n">
        <x:f aca="0"/>
        <x:v>2.6417451852</x:v>
      </x:c>
      <x:c r="I1248" s="18" t="n">
        <x:f aca="0"/>
        <x:v>3276.96</x:v>
      </x:c>
      <x:c r="J1248" s="18" t="n">
        <x:f aca="0"/>
        <x:v>8.682548897</x:v>
      </x:c>
      <x:c r="K1248" s="18" t="n">
        <x:f aca="0"/>
        <x:v>2.3594351977</x:v>
      </x:c>
      <x:c r="L1248" s="22" t="n">
        <x:v>0.32712595907928</x:v>
      </x:c>
      <x:c r="M1248" s="22" t="n">
        <x:v>0.27165320128573</x:v>
      </x:c>
      <x:c r="N1248" s="22" t="n">
        <x:v>0.46944644140906</x:v>
      </x:c>
      <x:c r="O1248" s="22" t="n">
        <x:v>0.63991318466707</x:v>
      </x:c>
      <x:c r="P1248" s="25" t="n">
        <x:v>0.348860474202325</x:v>
      </x:c>
      <x:c r="Q1248" s="25" t="n">
        <x:v>0.37780291981082</x:v>
      </x:c>
      <x:c r="R1248" s="26" t="n">
        <x:v>0.34474069387287</x:v>
      </x:c>
      <x:c r="S1248" s="26" t="n">
        <x:v>0.582922373444067</x:v>
      </x:c>
      <x:c r="T1248" s="20" t="n">
        <x:v>1.4122654024649262</x:v>
      </x:c>
      <x:c r="U1248" s="18" t="n">
        <x:f aca="0"/>
        <x:v>1.7406</x:v>
      </x:c>
      <x:c r="V1248" s="18" t="n">
        <x:f aca="0"/>
        <x:v>2.3942</x:v>
      </x:c>
      <x:c r="W1248" s="76" t="n">
        <x:f>'2080回测'!$O$13*G1248/$G$4+'2080回测'!$O$14*H1248/$H$4+'2080回测'!$O$15*I1248/$I$4+'2080回测'!$O$16*J1248/$J$4+'2080回测'!$O$17*K1248/$K$4</x:f>
        <x:v>1.4839281052707805</x:v>
      </x:c>
    </x:row>
    <x:row r="1249" ht="13.800000190734863" hidden="0">
      <x:c r="A1249" s="15" t="n">
        <x:v>45714</x:v>
      </x:c>
      <x:c r="B1249" s="21" t="n">
        <x:v>82.504604051565</x:v>
      </x:c>
      <x:c r="C1249" s="21" t="n">
        <x:v>66.401816118048</x:v>
      </x:c>
      <x:c r="D1249" s="21" t="n">
        <x:v>58.538461538462</x:v>
      </x:c>
      <x:c r="E1249" s="21" t="n">
        <x:v>262.529296875</x:v>
      </x:c>
      <x:c r="F1249" s="17" t="n">
        <x:v>2.17493544645769</x:v>
      </x:c>
      <x:c r="G1249" s="18" t="n">
        <x:f aca="0"/>
        <x:v>1.8421085348</x:v>
      </x:c>
      <x:c r="H1249" s="18" t="n">
        <x:f aca="0"/>
        <x:v>2.6729896296</x:v>
      </x:c>
      <x:c r="I1249" s="18" t="n">
        <x:f aca="0"/>
        <x:v>3362.5</x:v>
      </x:c>
      <x:c r="J1249" s="18" t="n">
        <x:f aca="0"/>
        <x:v>8.7101612433</x:v>
      </x:c>
      <x:c r="K1249" s="18" t="n">
        <x:f aca="0"/>
        <x:v>2.3685219865</x:v>
      </x:c>
      <x:c r="L1249" s="22" t="n">
        <x:v>0.31705562659847</x:v>
      </x:c>
      <x:c r="M1249" s="22" t="n">
        <x:v>0.25888280774911</x:v>
      </x:c>
      <x:c r="N1249" s="22" t="n">
        <x:v>0.45734483584951</x:v>
      </x:c>
      <x:c r="O1249" s="22" t="n">
        <x:v>0.62583707674398</x:v>
      </x:c>
      <x:c r="P1249" s="25" t="n">
        <x:v>0.344381559660234</x:v>
      </x:c>
      <x:c r="Q1249" s="25" t="n">
        <x:v>0.372527656282133</x:v>
      </x:c>
      <x:c r="R1249" s="26" t="n">
        <x:v>0.343292845705971</x:v>
      </x:c>
      <x:c r="S1249" s="26" t="n">
        <x:v>0.578800811130001</x:v>
      </x:c>
      <x:c r="T1249" s="20" t="n">
        <x:v>1.4292647565451495</x:v>
      </x:c>
      <x:c r="U1249" s="18" t="n">
        <x:f aca="0"/>
        <x:v>1.7409</x:v>
      </x:c>
      <x:c r="V1249" s="18" t="n">
        <x:f aca="0"/>
        <x:v>2.374</x:v>
      </x:c>
      <x:c r="W1249" s="76" t="n">
        <x:f>'2080回测'!$O$13*G1249/$G$4+'2080回测'!$O$14*H1249/$H$4+'2080回测'!$O$15*I1249/$I$4+'2080回测'!$O$16*J1249/$J$4+'2080回测'!$O$17*K1249/$K$4</x:f>
        <x:v>1.4990495894658682</x:v>
      </x:c>
    </x:row>
    <x:row r="1250" ht="13.800000190734863" hidden="0">
      <x:c r="A1250" s="15" t="n">
        <x:v>45715</x:v>
      </x:c>
      <x:c r="B1250" s="21" t="n">
        <x:v>80.478821362799</x:v>
      </x:c>
      <x:c r="C1250" s="21" t="n">
        <x:v>64.131668558456</x:v>
      </x:c>
      <x:c r="D1250" s="21" t="n">
        <x:v>53.076923076923</x:v>
      </x:c>
      <x:c r="E1250" s="21" t="n">
        <x:v>253.662109375</x:v>
      </x:c>
      <x:c r="F1250" s="17" t="n">
        <x:v>2.12837380593295</x:v>
      </x:c>
      <x:c r="G1250" s="18" t="n">
        <x:f aca="0"/>
        <x:v>1.8568185312</x:v>
      </x:c>
      <x:c r="H1250" s="18" t="n">
        <x:f aca="0"/>
        <x:v>2.6999585185</x:v>
      </x:c>
      <x:c r="I1250" s="18" t="n">
        <x:f aca="0"/>
        <x:v>3348.95</x:v>
      </x:c>
      <x:c r="J1250" s="18" t="n">
        <x:f aca="0"/>
        <x:v>8.692520022</x:v>
      </x:c>
      <x:c r="K1250" s="18" t="n">
        <x:f aca="0"/>
        <x:v>2.3804357763</x:v>
      </x:c>
      <x:c r="L1250" s="22" t="n">
        <x:v>0.33192135549872</x:v>
      </x:c>
      <x:c r="M1250" s="22" t="n">
        <x:v>0.26539831465555</x:v>
      </x:c>
      <x:c r="N1250" s="22" t="n">
        <x:v>0.47807332854062</x:v>
      </x:c>
      <x:c r="O1250" s="22" t="n">
        <x:v>0.64541312089689</x:v>
      </x:c>
      <x:c r="P1250" s="25" t="n">
        <x:v>0.361943619312116</x:v>
      </x:c>
      <x:c r="Q1250" s="25" t="n">
        <x:v>0.389552370397446</x:v>
      </x:c>
      <x:c r="R1250" s="26" t="n">
        <x:v>0.36252854278052</x:v>
      </x:c>
      <x:c r="S1250" s="26" t="n">
        <x:v>0.599287400279335</x:v>
      </x:c>
      <x:c r="T1250" s="20" t="n">
        <x:v>1.4250539867607577</x:v>
      </x:c>
      <x:c r="U1250" s="18" t="n">
        <x:f aca="0"/>
        <x:v>1.7385</x:v>
      </x:c>
      <x:c r="V1250" s="18" t="n">
        <x:f aca="0"/>
        <x:v>2.3639</x:v>
      </x:c>
      <x:c r="W1250" s="76" t="n">
        <x:f>'2080回测'!$O$13*G1250/$G$4+'2080回测'!$O$14*H1250/$H$4+'2080回测'!$O$15*I1250/$I$4+'2080回测'!$O$16*J1250/$J$4+'2080回测'!$O$17*K1250/$K$4</x:f>
        <x:v>1.5070152420917815</x:v>
      </x:c>
    </x:row>
    <x:row r="1251" ht="13.800000190734863" hidden="0">
      <x:c r="A1251" s="15" t="n">
        <x:v>45716</x:v>
      </x:c>
      <x:c r="B1251" s="21" t="n">
        <x:v>73.235113566605</x:v>
      </x:c>
      <x:c r="C1251" s="21" t="n">
        <x:v>55.675368898978</x:v>
      </x:c>
      <x:c r="D1251" s="21" t="n">
        <x:v>44.615384615385</x:v>
      </x:c>
      <x:c r="E1251" s="21" t="n">
        <x:v>234.560546875</x:v>
      </x:c>
      <x:c r="F1251" s="17" t="n">
        <x:v>2.02021603488992</x:v>
      </x:c>
      <x:c r="G1251" s="18" t="n">
        <x:f aca="0"/>
        <x:v>1.8483631789</x:v>
      </x:c>
      <x:c r="H1251" s="18" t="n">
        <x:f aca="0"/>
        <x:v>2.6813214815</x:v>
      </x:c>
      <x:c r="I1251" s="18" t="n">
        <x:f aca="0"/>
        <x:v>3260.83</x:v>
      </x:c>
      <x:c r="J1251" s="18" t="n">
        <x:f aca="0"/>
        <x:v>8.5790025983</x:v>
      </x:c>
      <x:c r="K1251" s="18" t="n">
        <x:f aca="0"/>
        <x:v>2.3678152363</x:v>
      </x:c>
      <x:c r="L1251" s="22" t="n">
        <x:v>0.33296035805627</x:v>
      </x:c>
      <x:c r="M1251" s="22" t="n">
        <x:v>0.2683520111198</x:v>
      </x:c>
      <x:c r="N1251" s="22" t="n">
        <x:v>0.47471842798946</x:v>
      </x:c>
      <x:c r="O1251" s="22" t="n">
        <x:v>0.64280298164564</x:v>
      </x:c>
      <x:c r="P1251" s="25" t="n">
        <x:v>0.353810853433057</x:v>
      </x:c>
      <x:c r="Q1251" s="25" t="n">
        <x:v>0.381040013339789</x:v>
      </x:c>
      <x:c r="R1251" s="26" t="n">
        <x:v>0.35570297285084</x:v>
      </x:c>
      <x:c r="S1251" s="26" t="n">
        <x:v>0.591044275651204</x:v>
      </x:c>
      <x:c r="T1251" s="20" t="n">
        <x:v>1.3849364398850454</x:v>
      </x:c>
      <x:c r="U1251" s="18" t="n">
        <x:f aca="0"/>
        <x:v>1.7394</x:v>
      </x:c>
      <x:c r="V1251" s="18" t="n">
        <x:f aca="0"/>
        <x:v>2.3444</x:v>
      </x:c>
      <x:c r="W1251" s="76" t="n">
        <x:f>'2080回测'!$O$13*G1251/$G$4+'2080回测'!$O$14*H1251/$H$4+'2080回测'!$O$15*I1251/$I$4+'2080回测'!$O$16*J1251/$J$4+'2080回测'!$O$17*K1251/$K$4</x:f>
        <x:v>1.4927611121036062</x:v>
      </x:c>
    </x:row>
    <x:row r="1252" ht="13.800000190734863" hidden="0">
      <x:c r="A1252" s="15" t="n">
        <x:v>45719</x:v>
      </x:c>
      <x:c r="B1252" s="21" t="n">
        <x:v>76.243093922652</x:v>
      </x:c>
      <x:c r="C1252" s="21" t="n">
        <x:v>53.064699205448</x:v>
      </x:c>
      <x:c r="D1252" s="21" t="n">
        <x:v>42.153846153846</x:v>
      </x:c>
      <x:c r="E1252" s="21" t="n">
        <x:v>229.4140625</x:v>
      </x:c>
      <x:c r="F1252" s="17" t="n">
        <x:v>2.00218925445486</x:v>
      </x:c>
      <x:c r="G1252" s="18" t="n">
        <x:f aca="0"/>
        <x:v>1.8502164068</x:v>
      </x:c>
      <x:c r="H1252" s="18" t="n">
        <x:f aca="0"/>
        <x:v>2.6781422222</x:v>
      </x:c>
      <x:c r="I1252" s="18" t="n">
        <x:f aca="0"/>
        <x:v>3274.29</x:v>
      </x:c>
      <x:c r="J1252" s="18" t="n">
        <x:f aca="0"/>
        <x:v>8.506903694</x:v>
      </x:c>
      <x:c r="K1252" s="18" t="n">
        <x:f aca="0"/>
        <x:v>2.3750846673</x:v>
      </x:c>
      <x:c r="L1252" s="22" t="n">
        <x:v>0.30466751918159</x:v>
      </x:c>
      <x:c r="M1252" s="22" t="n">
        <x:v>0.24767613587004</x:v>
      </x:c>
      <x:c r="N1252" s="22" t="n">
        <x:v>0.43565780014378</x:v>
      </x:c>
      <x:c r="O1252" s="22" t="n">
        <x:v>0.60579493630172</x:v>
      </x:c>
      <x:c r="P1252" s="25" t="n">
        <x:v>0.311968362316155</x:v>
      </x:c>
      <x:c r="Q1252" s="25" t="n">
        <x:v>0.330685225111413</x:v>
      </x:c>
      <x:c r="R1252" s="26" t="n">
        <x:v>0.306062464271353</x:v>
      </x:c>
      <x:c r="S1252" s="26" t="n">
        <x:v>0.536979075884313</x:v>
      </x:c>
      <x:c r="T1252" s="20" t="n">
        <x:v>1.3914841986816948</x:v>
      </x:c>
      <x:c r="U1252" s="18" t="n">
        <x:f aca="0"/>
        <x:v>1.7412</x:v>
      </x:c>
      <x:c r="V1252" s="18" t="n">
        <x:f aca="0"/>
        <x:v>2.3462</x:v>
      </x:c>
      <x:c r="W1252" s="76" t="n">
        <x:f>'2080回测'!$O$13*G1252/$G$4+'2080回测'!$O$14*H1252/$H$4+'2080回测'!$O$15*I1252/$I$4+'2080回测'!$O$16*J1252/$J$4+'2080回测'!$O$17*K1252/$K$4</x:f>
        <x:v>1.4926851740137073</x:v>
      </x:c>
    </x:row>
    <x:row r="1253" ht="13.800000190734863" hidden="0">
      <x:c r="A1253" s="15" t="n">
        <x:v>45720</x:v>
      </x:c>
      <x:c r="B1253" s="21" t="n">
        <x:v>79.066912216083</x:v>
      </x:c>
      <x:c r="C1253" s="21" t="n">
        <x:v>55.33484676504</x:v>
      </x:c>
      <x:c r="D1253" s="21" t="n">
        <x:v>39.307692307692</x:v>
      </x:c>
      <x:c r="E1253" s="21" t="n">
        <x:v>232.109375</x:v>
      </x:c>
      <x:c r="F1253" s="17" t="n">
        <x:v>2.01454706572204</x:v>
      </x:c>
      <x:c r="G1253" s="18" t="n">
        <x:f aca="0"/>
        <x:v>1.8499847534</x:v>
      </x:c>
      <x:c r="H1253" s="18" t="n">
        <x:f aca="0"/>
        <x:v>2.6781422222</x:v>
      </x:c>
      <x:c r="I1253" s="18" t="n">
        <x:f aca="0"/>
        <x:v>3260.93</x:v>
      </x:c>
      <x:c r="J1253" s="18" t="n">
        <x:f aca="0"/>
        <x:v>8.5460211847</x:v>
      </x:c>
      <x:c r="K1253" s="18" t="n">
        <x:f aca="0"/>
        <x:v>2.3753875603</x:v>
      </x:c>
      <x:c r="L1253" s="22" t="n">
        <x:v>0.30802429667519</x:v>
      </x:c>
      <x:c r="M1253" s="22" t="n">
        <x:v>0.2497610980801</x:v>
      </x:c>
      <x:c r="N1253" s="22" t="n">
        <x:v>0.44260723699976</x:v>
      </x:c>
      <x:c r="O1253" s="22" t="n">
        <x:v>0.61576939686305</x:v>
      </x:c>
      <x:c r="P1253" s="25" t="n">
        <x:v>0.317979537096329</x:v>
      </x:c>
      <x:c r="Q1253" s="25" t="n">
        <x:v>0.335720703934246</x:v>
      </x:c>
      <x:c r="R1253" s="26" t="n">
        <x:v>0.315576895082424</x:v>
      </x:c>
      <x:c r="S1253" s="26" t="n">
        <x:v>0.546434424722461</x:v>
      </x:c>
      <x:c r="T1253" s="20" t="n">
        <x:v>1.4044210337643683</x:v>
      </x:c>
      <x:c r="U1253" s="18" t="n">
        <x:f aca="0"/>
        <x:v>1.7411</x:v>
      </x:c>
      <x:c r="V1253" s="18" t="n">
        <x:f aca="0"/>
        <x:v>2.3735</x:v>
      </x:c>
      <x:c r="W1253" s="76" t="n">
        <x:f>'2080回测'!$O$13*G1253/$G$4+'2080回测'!$O$14*H1253/$H$4+'2080回测'!$O$15*I1253/$I$4+'2080回测'!$O$16*J1253/$J$4+'2080回测'!$O$17*K1253/$K$4</x:f>
        <x:v>1.4925700267654924</x:v>
      </x:c>
    </x:row>
    <x:row r="1254" ht="13.800000190734863" hidden="0">
      <x:c r="A1254" s="15" t="n">
        <x:v>45721</x:v>
      </x:c>
      <x:c r="B1254" s="21" t="n">
        <x:v>81.58379373849</x:v>
      </x:c>
      <x:c r="C1254" s="21" t="n">
        <x:v>56.980703745743</x:v>
      </x:c>
      <x:c r="D1254" s="21" t="n">
        <x:v>40.692307692308</x:v>
      </x:c>
      <x:c r="E1254" s="21" t="n">
        <x:v>235</x:v>
      </x:c>
      <x:c r="F1254" s="17" t="n">
        <x:v>2.03564201294135</x:v>
      </x:c>
      <x:c r="G1254" s="18" t="n">
        <x:f aca="0"/>
        <x:v>1.8648105766</x:v>
      </x:c>
      <x:c r="H1254" s="18" t="n">
        <x:f aca="0"/>
        <x:v>2.6889955556</x:v>
      </x:c>
      <x:c r="I1254" s="18" t="n">
        <x:f aca="0"/>
        <x:v>3323.62</x:v>
      </x:c>
      <x:c r="J1254" s="18" t="n">
        <x:f aca="0"/>
        <x:v>8.5605943674</x:v>
      </x:c>
      <x:c r="K1254" s="18" t="n">
        <x:f aca="0"/>
        <x:v>2.3738730955</x:v>
      </x:c>
      <x:c r="L1254" s="22" t="n">
        <x:v>0.31050191815857</x:v>
      </x:c>
      <x:c r="M1254" s="22" t="n">
        <x:v>0.24941360437842</x:v>
      </x:c>
      <x:c r="N1254" s="22" t="n">
        <x:v>0.45458902468248</x:v>
      </x:c>
      <x:c r="O1254" s="22" t="n">
        <x:v>0.6255574189395</x:v>
      </x:c>
      <x:c r="P1254" s="25" t="n">
        <x:v>0.335659462920372</x:v>
      </x:c>
      <x:c r="Q1254" s="25" t="n">
        <x:v>0.3539443415788</x:v>
      </x:c>
      <x:c r="R1254" s="26" t="n">
        <x:v>0.337811706216986</x:v>
      </x:c>
      <x:c r="S1254" s="26" t="n">
        <x:v>0.567890793239818</x:v>
      </x:c>
      <x:c r="T1254" s="20" t="n">
        <x:v>1.4098708716943364</x:v>
      </x:c>
      <x:c r="U1254" s="18" t="n">
        <x:f aca="0"/>
        <x:v>1.7416</x:v>
      </x:c>
      <x:c r="V1254" s="18" t="n">
        <x:f aca="0"/>
        <x:v>2.3805</x:v>
      </x:c>
      <x:c r="W1254" s="76" t="n">
        <x:f>'2080回测'!$O$13*G1254/$G$4+'2080回测'!$O$14*H1254/$H$4+'2080回测'!$O$15*I1254/$I$4+'2080回测'!$O$16*J1254/$J$4+'2080回测'!$O$17*K1254/$K$4</x:f>
        <x:v>1.5026655155503388</x:v>
      </x:c>
    </x:row>
    <x:row r="1255" ht="13.800000190734863" hidden="0">
      <x:c r="A1255" s="15" t="n">
        <x:v>45722</x:v>
      </x:c>
      <x:c r="B1255" s="21" t="n">
        <x:v>90.791896869245</x:v>
      </x:c>
      <x:c r="C1255" s="21" t="n">
        <x:v>61.918274687855</x:v>
      </x:c>
      <x:c r="D1255" s="21" t="n">
        <x:v>42.307692307692</x:v>
      </x:c>
      <x:c r="E1255" s="21" t="n">
        <x:v>240.78125</x:v>
      </x:c>
      <x:c r="F1255" s="17" t="n">
        <x:v>2.08949778466198</x:v>
      </x:c>
      <x:c r="G1255" s="18" t="n">
        <x:f aca="0"/>
        <x:v>1.8561235708</x:v>
      </x:c>
      <x:c r="H1255" s="18" t="n">
        <x:f aca="0"/>
        <x:v>2.6884474074</x:v>
      </x:c>
      <x:c r="I1255" s="18" t="n">
        <x:f aca="0"/>
        <x:v>3360.7</x:v>
      </x:c>
      <x:c r="J1255" s="18" t="n">
        <x:f aca="0"/>
        <x:v>8.6426643968</x:v>
      </x:c>
      <x:c r="K1255" s="18" t="n">
        <x:f aca="0"/>
        <x:v>2.3816473481</x:v>
      </x:c>
      <x:c r="L1255" s="22" t="n">
        <x:v>0.31369884910486</x:v>
      </x:c>
      <x:c r="M1255" s="22" t="n">
        <x:v>0.2561028581357</x:v>
      </x:c>
      <x:c r="N1255" s="22" t="n">
        <x:v>0.45758447160316</x:v>
      </x:c>
      <x:c r="O1255" s="22" t="n">
        <x:v>0.62788790038628</x:v>
      </x:c>
      <x:c r="P1255" s="25" t="n">
        <x:v>0.341906370044868</x:v>
      </x:c>
      <x:c r="Q1255" s="25" t="n">
        <x:v>0.361257775107213</x:v>
      </x:c>
      <x:c r="R1255" s="26" t="n">
        <x:v>0.344637276146656</x:v>
      </x:c>
      <x:c r="S1255" s="26" t="n">
        <x:v>0.575891473025954</x:v>
      </x:c>
      <x:c r="T1255" s="20" t="n">
        <x:v>1.4331248745268965</x:v>
      </x:c>
      <x:c r="U1255" s="18" t="n">
        <x:f aca="0"/>
        <x:v>1.7395</x:v>
      </x:c>
      <x:c r="V1255" s="18" t="n">
        <x:f aca="0"/>
        <x:v>2.3741</x:v>
      </x:c>
      <x:c r="W1255" s="76" t="n">
        <x:f>'2080回测'!$O$13*G1255/$G$4+'2080回测'!$O$14*H1255/$H$4+'2080回测'!$O$15*I1255/$I$4+'2080回测'!$O$16*J1255/$J$4+'2080回测'!$O$17*K1255/$K$4</x:f>
        <x:v>1.504819270399661</x:v>
      </x:c>
    </x:row>
    <x:row r="1256" ht="13.800000190734863" hidden="0">
      <x:c r="A1256" s="15" t="n">
        <x:v>45723</x:v>
      </x:c>
      <x:c r="B1256" s="21" t="n">
        <x:v>90.791896869245</x:v>
      </x:c>
      <x:c r="C1256" s="21" t="n">
        <x:v>60.726447219069</x:v>
      </x:c>
      <x:c r="D1256" s="21" t="n">
        <x:v>40</x:v>
      </x:c>
      <x:c r="E1256" s="21" t="n">
        <x:v>236.611328125</x:v>
      </x:c>
      <x:c r="F1256" s="17" t="n">
        <x:v>2.07032418053329</x:v>
      </x:c>
      <x:c r="G1256" s="18" t="n">
        <x:f aca="0"/>
        <x:v>1.8533437289</x:v>
      </x:c>
      <x:c r="H1256" s="18" t="n">
        <x:f aca="0"/>
        <x:v>2.6917362963</x:v>
      </x:c>
      <x:c r="I1256" s="18" t="n">
        <x:f aca="0"/>
        <x:v>3358.32</x:v>
      </x:c>
      <x:c r="J1256" s="18" t="n">
        <x:f aca="0"/>
        <x:v>8.6188870985</x:v>
      </x:c>
      <x:c r="K1256" s="18" t="n">
        <x:f aca="0"/>
        <x:v>2.38730135</x:v>
      </x:c>
      <x:c r="L1256" s="22" t="n">
        <x:v>0.33208120204604</x:v>
      </x:c>
      <x:c r="M1256" s="22" t="n">
        <x:v>0.26852575797064</x:v>
      </x:c>
      <x:c r="N1256" s="22" t="n">
        <x:v>0.48442367601246</x:v>
      </x:c>
      <x:c r="O1256" s="22" t="n">
        <x:v>0.65072661856467</x:v>
      </x:c>
      <x:c r="P1256" s="25" t="n">
        <x:v>0.368072660264451</x:v>
      </x:c>
      <x:c r="Q1256" s="25" t="n">
        <x:v>0.385595922750928</x:v>
      </x:c>
      <x:c r="R1256" s="26" t="n">
        <x:v>0.37204297359158</x:v>
      </x:c>
      <x:c r="S1256" s="26" t="n">
        <x:v>0.603530185014404</x:v>
      </x:c>
      <x:c r="T1256" s="20" t="n">
        <x:v>1.4286126944879787</x:v>
      </x:c>
      <x:c r="U1256" s="18" t="n">
        <x:f aca="0"/>
        <x:v>1.7343</x:v>
      </x:c>
      <x:c r="V1256" s="18" t="n">
        <x:f aca="0"/>
        <x:v>2.373</x:v>
      </x:c>
      <x:c r="W1256" s="76" t="n">
        <x:f>'2080回测'!$O$13*G1256/$G$4+'2080回测'!$O$14*H1256/$H$4+'2080回测'!$O$15*I1256/$I$4+'2080回测'!$O$16*J1256/$J$4+'2080回测'!$O$17*K1256/$K$4</x:f>
        <x:v>1.504337994748935</x:v>
      </x:c>
    </x:row>
    <x:row r="1257" ht="13.800000190734863" hidden="0">
      <x:c r="A1257" s="15" t="n">
        <x:v>45726</x:v>
      </x:c>
      <x:c r="B1257" s="21" t="n">
        <x:v>86.433394720688</x:v>
      </x:c>
      <x:c r="C1257" s="21" t="n">
        <x:v>59.931895573212</x:v>
      </x:c>
      <x:c r="D1257" s="21" t="n">
        <x:v>41.153846153846</x:v>
      </x:c>
      <x:c r="E1257" s="21" t="n">
        <x:v>236.142578125</x:v>
      </x:c>
      <x:c r="F1257" s="17" t="n">
        <x:v>2.05915428643187</x:v>
      </x:c>
      <x:c r="G1257" s="18" t="n">
        <x:f aca="0"/>
        <x:v>1.8447456827</x:v>
      </x:c>
      <x:c r="H1257" s="18" t="n">
        <x:f aca="0"/>
        <x:v>2.6984237037</x:v>
      </x:c>
      <x:c r="I1257" s="18" t="n">
        <x:f aca="0"/>
        <x:v>3338.24</x:v>
      </x:c>
      <x:c r="J1257" s="18" t="n">
        <x:f aca="0"/>
        <x:v>8.666441695</x:v>
      </x:c>
      <x:c r="K1257" s="18" t="n">
        <x:f aca="0"/>
        <x:v>2.3931572806</x:v>
      </x:c>
      <x:c r="L1257" s="22" t="n">
        <x:v>0.32416879795396</x:v>
      </x:c>
      <x:c r="M1257" s="22" t="n">
        <x:v>0.26661454261142</x:v>
      </x:c>
      <x:c r="N1257" s="22" t="n">
        <x:v>0.47795351066379</x:v>
      </x:c>
      <x:c r="O1257" s="22" t="n">
        <x:v>0.64802326014814</x:v>
      </x:c>
      <x:c r="P1257" s="25" t="n">
        <x:v>0.367011864715009</x:v>
      </x:c>
      <x:c r="Q1257" s="25" t="n">
        <x:v>0.382478721574884</x:v>
      </x:c>
      <x:c r="R1257" s="26" t="n">
        <x:v>0.365424239114319</x:v>
      </x:c>
      <x:c r="S1257" s="26" t="n">
        <x:v>0.597226619122308</x:v>
      </x:c>
      <x:c r="T1257" s="20" t="n">
        <x:v>1.4292764675528182</x:v>
      </x:c>
      <x:c r="U1257" s="18" t="n">
        <x:f aca="0"/>
        <x:v>1.7329</x:v>
      </x:c>
      <x:c r="V1257" s="18" t="n">
        <x:f aca="0"/>
        <x:v>2.3815</x:v>
      </x:c>
      <x:c r="W1257" s="76" t="n">
        <x:f>'2080回测'!$O$13*G1257/$G$4+'2080回测'!$O$14*H1257/$H$4+'2080回测'!$O$15*I1257/$I$4+'2080回测'!$O$16*J1257/$J$4+'2080回测'!$O$17*K1257/$K$4</x:f>
        <x:v>1.5031105356412966</x:v>
      </x:c>
    </x:row>
    <x:row r="1258" ht="13.800000190734863" hidden="0">
      <x:c r="A1258" s="15" t="n">
        <x:v>45727</x:v>
      </x:c>
      <x:c r="B1258" s="21" t="n">
        <x:v>85.880908532842</x:v>
      </x:c>
      <x:c r="C1258" s="21" t="n">
        <x:v>59.080590238365</x:v>
      </x:c>
      <x:c r="D1258" s="21" t="n">
        <x:v>40.923076923077</x:v>
      </x:c>
      <x:c r="E1258" s="21" t="n">
        <x:v>231.77734375</x:v>
      </x:c>
      <x:c r="F1258" s="17" t="n">
        <x:v>2.04415479861071</x:v>
      </x:c>
      <x:c r="G1258" s="18" t="n">
        <x:f aca="0"/>
        <x:v>1.8561322845</x:v>
      </x:c>
      <x:c r="H1258" s="18" t="n">
        <x:f aca="0"/>
        <x:v>2.7145392593</x:v>
      </x:c>
      <x:c r="I1258" s="18" t="n">
        <x:f aca="0"/>
        <x:v>3344.53</x:v>
      </x:c>
      <x:c r="J1258" s="18" t="n">
        <x:f aca="0"/>
        <x:v>8.7124622722</x:v>
      </x:c>
      <x:c r="K1258" s="18" t="n">
        <x:f aca="0"/>
        <x:v>2.4031527483</x:v>
      </x:c>
      <x:c r="L1258" s="22" t="n">
        <x:v>0.31825447570332</x:v>
      </x:c>
      <x:c r="M1258" s="22" t="n">
        <x:v>0.26209712448962</x:v>
      </x:c>
      <x:c r="N1258" s="22" t="n">
        <x:v>0.477114785526</x:v>
      </x:c>
      <x:c r="O1258" s="22" t="n">
        <x:v>0.6484893564375</x:v>
      </x:c>
      <x:c r="P1258" s="25" t="n">
        <x:v>0.370429983707657</x:v>
      </x:c>
      <x:c r="Q1258" s="25" t="n">
        <x:v>0.385116353339233</x:v>
      </x:c>
      <x:c r="R1258" s="26" t="n">
        <x:v>0.369664365888812</x:v>
      </x:c>
      <x:c r="S1258" s="26" t="n">
        <x:v>0.603045295330403</x:v>
      </x:c>
      <x:c r="T1258" s="20" t="n">
        <x:v>1.4339299145835602</x:v>
      </x:c>
      <x:c r="U1258" s="18" t="n">
        <x:f aca="0"/>
        <x:v>1.7277</x:v>
      </x:c>
      <x:c r="V1258" s="18" t="n">
        <x:f aca="0"/>
        <x:v>2.3639</x:v>
      </x:c>
      <x:c r="W1258" s="76" t="n">
        <x:f>'2080回测'!$O$13*G1258/$G$4+'2080回测'!$O$14*H1258/$H$4+'2080回测'!$O$15*I1258/$I$4+'2080回测'!$O$16*J1258/$J$4+'2080回测'!$O$17*K1258/$K$4</x:f>
        <x:v>1.5108798716473086</x:v>
      </x:c>
    </x:row>
    <x:row r="1259" ht="13.800000190734863" hidden="0">
      <x:c r="A1259" s="15" t="n">
        <x:v>45728</x:v>
      </x:c>
      <x:c r="B1259" s="21" t="n">
        <x:v>86.985880908533</x:v>
      </x:c>
      <x:c r="C1259" s="21" t="n">
        <x:v>59.364358683314</x:v>
      </x:c>
      <x:c r="D1259" s="21" t="n">
        <x:v>41.692307692308</x:v>
      </x:c>
      <x:c r="E1259" s="21" t="n">
        <x:v>233.095703125</x:v>
      </x:c>
      <x:c r="F1259" s="17" t="n">
        <x:v>2.05284562602289</x:v>
      </x:c>
      <x:c r="G1259" s="18" t="n">
        <x:f aca="0"/>
        <x:v>1.8535761086</x:v>
      </x:c>
      <x:c r="H1259" s="18" t="n">
        <x:f aca="0"/>
        <x:v>2.7042340741</x:v>
      </x:c>
      <x:c r="I1259" s="18" t="n">
        <x:f aca="0"/>
        <x:v>3363.31</x:v>
      </x:c>
      <x:c r="J1259" s="18" t="n">
        <x:f aca="0"/>
        <x:v>8.7116952625</x:v>
      </x:c>
      <x:c r="K1259" s="18" t="n">
        <x:f aca="0"/>
        <x:v>2.3965900675</x:v>
      </x:c>
      <x:c r="L1259" s="22" t="n">
        <x:v>0.32400895140665</x:v>
      </x:c>
      <x:c r="M1259" s="22" t="n">
        <x:v>0.2656589349318</x:v>
      </x:c>
      <x:c r="N1259" s="22" t="n">
        <x:v>0.48310567936736</x:v>
      </x:c>
      <x:c r="O1259" s="22" t="n">
        <x:v>0.65631977403693</x:v>
      </x:c>
      <x:c r="P1259" s="25" t="n">
        <x:v>0.374908898249748</x:v>
      </x:c>
      <x:c r="Q1259" s="25" t="n">
        <x:v>0.389792155103299</x:v>
      </x:c>
      <x:c r="R1259" s="26" t="n">
        <x:v>0.373387404032275</x:v>
      </x:c>
      <x:c r="S1259" s="26" t="n">
        <x:v>0.60425751954042</x:v>
      </x:c>
      <x:c r="T1259" s="20" t="n">
        <x:v>1.4379355024087261</x:v>
      </x:c>
      <x:c r="U1259" s="18" t="n">
        <x:f aca="0"/>
        <x:v>1.7296</x:v>
      </x:c>
      <x:c r="V1259" s="18" t="n">
        <x:f aca="0"/>
        <x:v>2.3729</x:v>
      </x:c>
      <x:c r="W1259" s="76" t="n">
        <x:f>'2080回测'!$O$13*G1259/$G$4+'2080回测'!$O$14*H1259/$H$4+'2080回测'!$O$15*I1259/$I$4+'2080回测'!$O$16*J1259/$J$4+'2080回测'!$O$17*K1259/$K$4</x:f>
        <x:v>1.5092720360889724</x:v>
      </x:c>
    </x:row>
    <x:row r="1260" ht="13.800000190734863" hidden="0">
      <x:c r="A1260" s="15" t="n">
        <x:v>45729</x:v>
      </x:c>
      <x:c r="B1260" s="21" t="n">
        <x:v>83.241252302026</x:v>
      </x:c>
      <x:c r="C1260" s="21" t="n">
        <x:v>55.33484676504</x:v>
      </x:c>
      <x:c r="D1260" s="21" t="n">
        <x:v>40.846153846154</x:v>
      </x:c>
      <x:c r="E1260" s="21" t="n">
        <x:v>224.873046875</x:v>
      </x:c>
      <x:c r="F1260" s="17" t="n">
        <x:v>2.01073824947055</x:v>
      </x:c>
      <x:c r="G1260" s="18" t="n">
        <x:f aca="0"/>
        <x:v>1.8625227243</x:v>
      </x:c>
      <x:c r="H1260" s="18" t="n">
        <x:f aca="0"/>
        <x:v>2.7226518519</x:v>
      </x:c>
      <x:c r="I1260" s="18" t="n">
        <x:f aca="0"/>
        <x:v>3370.48</x:v>
      </x:c>
      <x:c r="J1260" s="18" t="n">
        <x:f aca="0"/>
        <x:v>8.6580045892</x:v>
      </x:c>
      <x:c r="K1260" s="18" t="n">
        <x:f aca="0"/>
        <x:v>2.3946717454</x:v>
      </x:c>
      <x:c r="L1260" s="22" t="n">
        <x:v>0.3229699488491</x:v>
      </x:c>
      <x:c r="M1260" s="22" t="n">
        <x:v>0.26313960559465</x:v>
      </x:c>
      <x:c r="N1260" s="22" t="n">
        <x:v>0.48154804696861</x:v>
      </x:c>
      <x:c r="O1260" s="22" t="n">
        <x:v>0.65743840517768</x:v>
      </x:c>
      <x:c r="P1260" s="25" t="n">
        <x:v>0.381627270062884</x:v>
      </x:c>
      <x:c r="Q1260" s="25" t="n">
        <x:v>0.395906665102459</x:v>
      </x:c>
      <x:c r="R1260" s="26" t="n">
        <x:v>0.383625758926795</x:v>
      </x:c>
      <x:c r="S1260" s="26" t="n">
        <x:v>0.617228318587631</x:v>
      </x:c>
      <x:c r="T1260" s="20" t="n">
        <x:v>1.4250469163222104</x:v>
      </x:c>
      <x:c r="U1260" s="18" t="n">
        <x:f aca="0"/>
        <x:v>1.7305</x:v>
      </x:c>
      <x:c r="V1260" s="18" t="n">
        <x:f aca="0"/>
        <x:v>2.388</x:v>
      </x:c>
      <x:c r="W1260" s="76" t="n">
        <x:f>'2080回测'!$O$13*G1260/$G$4+'2080回测'!$O$14*H1260/$H$4+'2080回测'!$O$15*I1260/$I$4+'2080回测'!$O$16*J1260/$J$4+'2080回测'!$O$17*K1260/$K$4</x:f>
        <x:v>1.5139186981700414</x:v>
      </x:c>
    </x:row>
    <x:row r="1261" ht="13.800000190734863" hidden="0">
      <x:c r="A1261" s="15" t="n">
        <x:v>45730</x:v>
      </x:c>
      <x:c r="B1261" s="21" t="n">
        <x:v>84.223449969306</x:v>
      </x:c>
      <x:c r="C1261" s="21" t="n">
        <x:v>58.115777525539</x:v>
      </x:c>
      <x:c r="D1261" s="21" t="n">
        <x:v>41.769230769231</x:v>
      </x:c>
      <x:c r="E1261" s="21" t="n">
        <x:v>233.486328125</x:v>
      </x:c>
      <x:c r="F1261" s="17" t="n">
        <x:v>2.04398696597269</x:v>
      </x:c>
      <x:c r="G1261" s="18" t="n">
        <x:f aca="0"/>
        <x:v>1.8772788307</x:v>
      </x:c>
      <x:c r="H1261" s="18" t="n">
        <x:f aca="0"/>
        <x:v>2.7422755556</x:v>
      </x:c>
      <x:c r="I1261" s="18" t="n">
        <x:f aca="0"/>
        <x:v>3433.49</x:v>
      </x:c>
      <x:c r="J1261" s="18" t="n">
        <x:f aca="0"/>
        <x:v>8.7393076089</x:v>
      </x:c>
      <x:c r="K1261" s="18" t="n">
        <x:f aca="0"/>
        <x:v>2.415672324</x:v>
      </x:c>
      <x:c r="L1261" s="22" t="n">
        <x:v>0.3147378516624</x:v>
      </x:c>
      <x:c r="M1261" s="22" t="n">
        <x:v>0.2620102510642</x:v>
      </x:c>
      <x:c r="N1261" s="22" t="n">
        <x:v>0.47064462017733</x:v>
      </x:c>
      <x:c r="O1261" s="22" t="n">
        <x:v>0.65538758145822</x:v>
      </x:c>
      <x:c r="P1261" s="25" t="n">
        <x:v>0.364536675099643</x:v>
      </x:c>
      <x:c r="Q1261" s="25" t="n">
        <x:v>0.37552496510525</x:v>
      </x:c>
      <x:c r="R1261" s="26" t="n">
        <x:v>0.359943099625334</x:v>
      </x:c>
      <x:c r="S1261" s="26" t="n">
        <x:v>0.597590286385306</x:v>
      </x:c>
      <x:c r="T1261" s="20" t="n">
        <x:v>1.4509754735087537</x:v>
      </x:c>
      <x:c r="U1261" s="18" t="n">
        <x:f aca="0"/>
        <x:v>1.7308</x:v>
      </x:c>
      <x:c r="V1261" s="18" t="n">
        <x:f aca="0"/>
        <x:v>2.4201</x:v>
      </x:c>
      <x:c r="W1261" s="76" t="n">
        <x:f>'2080回测'!$O$13*G1261/$G$4+'2080回测'!$O$14*H1261/$H$4+'2080回测'!$O$15*I1261/$I$4+'2080回测'!$O$16*J1261/$J$4+'2080回测'!$O$17*K1261/$K$4</x:f>
        <x:v>1.5283687979886795</x:v>
      </x:c>
    </x:row>
    <x:row r="1262" ht="13.800000190734863" hidden="0">
      <x:c r="A1262" s="15" t="n">
        <x:v>45733</x:v>
      </x:c>
      <x:c r="B1262" s="21" t="n">
        <x:v>82.872928176796</x:v>
      </x:c>
      <x:c r="C1262" s="21" t="n">
        <x:v>58.059023836549</x:v>
      </x:c>
      <x:c r="D1262" s="21" t="n">
        <x:v>41.153846153846</x:v>
      </x:c>
      <x:c r="E1262" s="21" t="n">
        <x:v>232.71484375</x:v>
      </x:c>
      <x:c r="F1262" s="17" t="n">
        <x:v>2.03700160479298</x:v>
      </x:c>
      <x:c r="G1262" s="18" t="n">
        <x:f aca="0"/>
        <x:v>1.882739752</x:v>
      </x:c>
      <x:c r="H1262" s="18" t="n">
        <x:f aca="0"/>
        <x:v>2.7515940741</x:v>
      </x:c>
      <x:c r="I1262" s="18" t="n">
        <x:f aca="0"/>
        <x:v>3464.31</x:v>
      </x:c>
      <x:c r="J1262" s="18" t="n">
        <x:f aca="0"/>
        <x:v>8.7485117243</x:v>
      </x:c>
      <x:c r="K1262" s="18" t="n">
        <x:f aca="0"/>
        <x:v>2.4115327869</x:v>
      </x:c>
      <x:c r="L1262" s="22" t="n">
        <x:v>0.3448689258312</x:v>
      </x:c>
      <x:c r="M1262" s="22" t="n">
        <x:v>0.28772478498827</x:v>
      </x:c>
      <x:c r="N1262" s="22" t="n">
        <x:v>0.49712437095615</x:v>
      </x:c>
      <x:c r="O1262" s="22" t="n">
        <x:v>0.68148897373926</x:v>
      </x:c>
      <x:c r="P1262" s="25" t="n">
        <x:v>0.385988318432815</x:v>
      </x:c>
      <x:c r="Q1262" s="25" t="n">
        <x:v>0.398544296866796</x:v>
      </x:c>
      <x:c r="R1262" s="26" t="n">
        <x:v>0.386107784355767</x:v>
      </x:c>
      <x:c r="S1262" s="26" t="n">
        <x:v>0.625956332899773</x:v>
      </x:c>
      <x:c r="T1262" s="20" t="n">
        <x:v>1.4544366761593062</x:v>
      </x:c>
      <x:c r="U1262" s="18" t="n">
        <x:f aca="0"/>
        <x:v>1.7263</x:v>
      </x:c>
      <x:c r="V1262" s="18" t="n">
        <x:f aca="0"/>
        <x:v>2.4287</x:v>
      </x:c>
      <x:c r="W1262" s="76" t="n">
        <x:f>'2080回测'!$O$13*G1262/$G$4+'2080回测'!$O$14*H1262/$H$4+'2080回测'!$O$15*I1262/$I$4+'2080回测'!$O$16*J1262/$J$4+'2080回测'!$O$17*K1262/$K$4</x:f>
        <x:v>1.5332656601318915</x:v>
      </x:c>
    </x:row>
    <x:row r="1263" ht="13.800000190734863" hidden="0">
      <x:c r="A1263" s="15" t="n">
        <x:v>45734</x:v>
      </x:c>
      <x:c r="B1263" s="21" t="n">
        <x:v>83.241252302026</x:v>
      </x:c>
      <x:c r="C1263" s="21" t="n">
        <x:v>58.683314415437</x:v>
      </x:c>
      <x:c r="D1263" s="21" t="n">
        <x:v>40.461538461538</x:v>
      </x:c>
      <x:c r="E1263" s="21" t="n">
        <x:v>237.421875</x:v>
      </x:c>
      <x:c r="F1263" s="17" t="n">
        <x:v>2.0495199504475</x:v>
      </x:c>
      <x:c r="G1263" s="18" t="n">
        <x:f aca="0"/>
        <x:v>1.8809969048</x:v>
      </x:c>
      <x:c r="H1263" s="18" t="n">
        <x:f aca="0"/>
        <x:v>2.7473185185</x:v>
      </x:c>
      <x:c r="I1263" s="18" t="n">
        <x:f aca="0"/>
        <x:v>3523.23</x:v>
      </x:c>
      <x:c r="J1263" s="18" t="n">
        <x:f aca="0"/>
        <x:v>8.7738230418</x:v>
      </x:c>
      <x:c r="K1263" s="18" t="n">
        <x:f aca="0"/>
        <x:v>2.4108260366</x:v>
      </x:c>
      <x:c r="L1263" s="22" t="n">
        <x:v>0.34223145780051</x:v>
      </x:c>
      <x:c r="M1263" s="22" t="n">
        <x:v>0.28529232907654</x:v>
      </x:c>
      <x:c r="N1263" s="22" t="n">
        <x:v>0.49808291397076</x:v>
      </x:c>
      <x:c r="O1263" s="22" t="n">
        <x:v>0.68596349807077</x:v>
      </x:c>
      <x:c r="P1263" s="25" t="n">
        <x:v>0.390231500630585</x:v>
      </x:c>
      <x:c r="Q1263" s="25" t="n">
        <x:v>0.401181928631145</x:v>
      </x:c>
      <x:c r="R1263" s="26" t="n">
        <x:v>0.394794873357173</x:v>
      </x:c>
      <x:c r="S1263" s="26" t="n">
        <x:v>0.637714907736965</x:v>
      </x:c>
      <x:c r="T1263" s="20" t="n">
        <x:v>1.4634436453190558</x:v>
      </x:c>
      <x:c r="U1263" s="18" t="n">
        <x:f aca="0"/>
        <x:v>1.7268</x:v>
      </x:c>
      <x:c r="V1263" s="18" t="n">
        <x:f aca="0"/>
        <x:v>2.4468</x:v>
      </x:c>
      <x:c r="W1263" s="76" t="n">
        <x:f>'2080回测'!$O$13*G1263/$G$4+'2080回测'!$O$14*H1263/$H$4+'2080回测'!$O$15*I1263/$I$4+'2080回测'!$O$16*J1263/$J$4+'2080回测'!$O$17*K1263/$K$4</x:f>
        <x:v>1.536404984736778</x:v>
      </x:c>
    </x:row>
    <x:row r="1264" ht="13.800000190734863" hidden="0">
      <x:c r="A1264" s="15" t="n">
        <x:v>45735</x:v>
      </x:c>
      <x:c r="B1264" s="21" t="n">
        <x:v>80.785758133824</x:v>
      </x:c>
      <x:c r="C1264" s="21" t="n">
        <x:v>55.448354143019</x:v>
      </x:c>
      <x:c r="D1264" s="21" t="n">
        <x:v>38.692307692308</x:v>
      </x:c>
      <x:c r="E1264" s="21" t="n">
        <x:v>231.376953125</x:v>
      </x:c>
      <x:c r="F1264" s="17" t="n">
        <x:v>2.01575843273538</x:v>
      </x:c>
      <x:c r="G1264" s="18" t="n">
        <x:f aca="0"/>
        <x:v>1.8923835066</x:v>
      </x:c>
      <x:c r="H1264" s="18" t="n">
        <x:f aca="0"/>
        <x:v>2.7515940741</x:v>
      </x:c>
      <x:c r="I1264" s="18" t="n">
        <x:f aca="0"/>
        <x:v>3505.71</x:v>
      </x:c>
      <x:c r="J1264" s="18" t="n">
        <x:f aca="0"/>
        <x:v>8.7469777051</x:v>
      </x:c>
      <x:c r="K1264" s="18" t="n">
        <x:f aca="0"/>
        <x:v>2.4037585342</x:v>
      </x:c>
      <x:c r="L1264" s="22" t="n">
        <x:v>0.34606777493606</x:v>
      </x:c>
      <x:c r="M1264" s="22" t="n">
        <x:v>0.29041786117627</x:v>
      </x:c>
      <x:c r="N1264" s="22" t="n">
        <x:v>0.50862688713156</x:v>
      </x:c>
      <x:c r="O1264" s="22" t="n">
        <x:v>0.69565830090479</x:v>
      </x:c>
      <x:c r="P1264" s="25" t="n">
        <x:v>0.398364266509645</x:v>
      </x:c>
      <x:c r="Q1264" s="25" t="n">
        <x:v>0.408855039218327</x:v>
      </x:c>
      <x:c r="R1264" s="26" t="n">
        <x:v>0.405963987787561</x:v>
      </x:c>
      <x:c r="S1264" s="26" t="n">
        <x:v>0.653595044888233</x:v>
      </x:c>
      <x:c r="T1264" s="20" t="n">
        <x:v>1.4586804132399331</x:v>
      </x:c>
      <x:c r="U1264" s="18" t="n">
        <x:f aca="0"/>
        <x:v>1.7275</x:v>
      </x:c>
      <x:c r="V1264" s="18" t="n">
        <x:f aca="0"/>
        <x:v>2.4706</x:v>
      </x:c>
      <x:c r="W1264" s="76" t="n">
        <x:f>'2080回测'!$O$13*G1264/$G$4+'2080回测'!$O$14*H1264/$H$4+'2080回测'!$O$15*I1264/$I$4+'2080回测'!$O$16*J1264/$J$4+'2080回测'!$O$17*K1264/$K$4</x:f>
        <x:v>1.5380407335876667</x:v>
      </x:c>
    </x:row>
    <x:row r="1265" ht="13.800000190734863" hidden="0">
      <x:c r="A1265" s="15" t="n">
        <x:v>45736</x:v>
      </x:c>
      <x:c r="B1265" s="21" t="n">
        <x:v>78.575813382443</x:v>
      </x:c>
      <x:c r="C1265" s="21" t="n">
        <x:v>54.086265607264</x:v>
      </x:c>
      <x:c r="D1265" s="21" t="n">
        <x:v>34.692307692308</x:v>
      </x:c>
      <x:c r="E1265" s="21" t="n">
        <x:v>230.5078125</x:v>
      </x:c>
      <x:c r="F1265" s="17" t="n">
        <x:v>1.99465549795504</x:v>
      </x:c>
      <x:c r="G1265" s="18" t="n">
        <x:f aca="0"/>
        <x:v>1.8843664094</x:v>
      </x:c>
      <x:c r="H1265" s="18" t="n">
        <x:f aca="0"/>
        <x:v>2.7443585185</x:v>
      </x:c>
      <x:c r="I1265" s="18" t="n">
        <x:f aca="0"/>
        <x:v>3445.89</x:v>
      </x:c>
      <x:c r="J1265" s="18" t="n">
        <x:f aca="0"/>
        <x:v>8.7024911471</x:v>
      </x:c>
      <x:c r="K1265" s="18" t="n">
        <x:f aca="0"/>
        <x:v>2.3955804243</x:v>
      </x:c>
      <x:c r="L1265" s="22" t="n">
        <x:v>0.3454283887468</x:v>
      </x:c>
      <x:c r="M1265" s="22" t="n">
        <x:v>0.29250282338633</x:v>
      </x:c>
      <x:c r="N1265" s="22" t="n">
        <x:v>0.50095854301462</x:v>
      </x:c>
      <x:c r="O1265" s="22" t="n">
        <x:v>0.69248884612174</x:v>
      </x:c>
      <x:c r="P1265" s="25" t="n">
        <x:v>0.391292296180028</x:v>
      </x:c>
      <x:c r="Q1265" s="25" t="n">
        <x:v>0.39974322039605</x:v>
      </x:c>
      <x:c r="R1265" s="26" t="n">
        <x:v>0.400586266024781</x:v>
      </x:c>
      <x:c r="S1265" s="26" t="n">
        <x:v>0.646442922049118</x:v>
      </x:c>
      <x:c r="T1265" s="20" t="n">
        <x:v>1.4547691056628262</x:v>
      </x:c>
      <x:c r="U1265" s="18" t="n">
        <x:f aca="0"/>
        <x:v>1.7314</x:v>
      </x:c>
      <x:c r="V1265" s="18" t="n">
        <x:f aca="0"/>
        <x:v>2.4764</x:v>
      </x:c>
      <x:c r="W1265" s="76" t="n">
        <x:f>'2080回测'!$O$13*G1265/$G$4+'2080回测'!$O$14*H1265/$H$4+'2080回测'!$O$15*I1265/$I$4+'2080回测'!$O$16*J1265/$J$4+'2080回测'!$O$17*K1265/$K$4</x:f>
        <x:v>1.529293022406777</x:v>
      </x:c>
    </x:row>
    <x:row r="1266" ht="13.800000190734863" hidden="0">
      <x:c r="A1266" s="15" t="n">
        <x:v>45737</x:v>
      </x:c>
      <x:c r="B1266" s="21" t="n">
        <x:v>74.585635359116</x:v>
      </x:c>
      <x:c r="C1266" s="21" t="n">
        <x:v>50.227014755959</x:v>
      </x:c>
      <x:c r="D1266" s="21" t="n">
        <x:v>31.307692307692</x:v>
      </x:c>
      <x:c r="E1266" s="21" t="n">
        <x:v>221.220703125</x:v>
      </x:c>
      <x:c r="F1266" s="17" t="n">
        <x:v>1.94335261386942</x:v>
      </x:c>
      <x:c r="G1266" s="18" t="n">
        <x:f aca="0"/>
        <x:v>1.8787892983</x:v>
      </x:c>
      <x:c r="H1266" s="18" t="n">
        <x:f aca="0"/>
        <x:v>2.7330666667</x:v>
      </x:c>
      <x:c r="I1266" s="18" t="n">
        <x:f aca="0"/>
        <x:v>3401.98</x:v>
      </x:c>
      <x:c r="J1266" s="18" t="n">
        <x:f aca="0"/>
        <x:v>8.6411303775</x:v>
      </x:c>
      <x:c r="K1266" s="18" t="n">
        <x:f aca="0"/>
        <x:v>2.3770029894</x:v>
      </x:c>
      <x:c r="L1266" s="22" t="n">
        <x:v>0.33703644501279</x:v>
      </x:c>
      <x:c r="M1266" s="22" t="n">
        <x:v>0.28277299973938</x:v>
      </x:c>
      <x:c r="N1266" s="22" t="n">
        <x:v>0.49352983465133</x:v>
      </x:c>
      <x:c r="O1266" s="22" t="n">
        <x:v>0.68605671731321</x:v>
      </x:c>
      <x:c r="P1266" s="25" t="n">
        <x:v>0.391174430007867</x:v>
      </x:c>
      <x:c r="Q1266" s="25" t="n">
        <x:v>0.397105588631701</x:v>
      </x:c>
      <x:c r="R1266" s="26" t="n">
        <x:v>0.400276012846158</x:v>
      </x:c>
      <x:c r="S1266" s="26" t="n">
        <x:v>0.650200817100174</x:v>
      </x:c>
      <x:c r="T1266" s="20" t="n">
        <x:v>1.4327372093754427</x:v>
      </x:c>
      <x:c r="U1266" s="18" t="n">
        <x:f aca="0"/>
        <x:v>1.7317</x:v>
      </x:c>
      <x:c r="V1266" s="18" t="n">
        <x:f aca="0"/>
        <x:v>2.4675</x:v>
      </x:c>
      <x:c r="W1266" s="76" t="n">
        <x:f>'2080回测'!$O$13*G1266/$G$4+'2080回测'!$O$14*H1266/$H$4+'2080回测'!$O$15*I1266/$I$4+'2080回测'!$O$16*J1266/$J$4+'2080回测'!$O$17*K1266/$K$4</x:f>
        <x:v>1.5205272533670988</x:v>
      </x:c>
    </x:row>
    <x:row r="1267" ht="13.800000190734863" hidden="0">
      <x:c r="A1267" s="15" t="n">
        <x:v>45740</x:v>
      </x:c>
      <x:c r="B1267" s="21" t="n">
        <x:v>73.726212400246</x:v>
      </x:c>
      <x:c r="C1267" s="21" t="n">
        <x:v>50.851305334847</x:v>
      </x:c>
      <x:c r="D1267" s="21" t="n">
        <x:v>30.230769230769</x:v>
      </x:c>
      <x:c r="E1267" s="21" t="n">
        <x:v>226.025390625</x:v>
      </x:c>
      <x:c r="F1267" s="17" t="n">
        <x:v>1.95208419397716</x:v>
      </x:c>
      <x:c r="G1267" s="18" t="n">
        <x:f aca="0"/>
        <x:v>1.8902920899</x:v>
      </x:c>
      <x:c r="H1267" s="18" t="n">
        <x:f aca="0"/>
        <x:v>2.7469896296</x:v>
      </x:c>
      <x:c r="I1267" s="18" t="n">
        <x:f aca="0"/>
        <x:v>3415.86</x:v>
      </x:c>
      <x:c r="J1267" s="18" t="n">
        <x:f aca="0"/>
        <x:v>8.6112170023</x:v>
      </x:c>
      <x:c r="K1267" s="18" t="n">
        <x:f aca="0"/>
        <x:v>2.3820512054</x:v>
      </x:c>
      <x:c r="L1267" s="22" t="n">
        <x:v>0.31801470588235</x:v>
      </x:c>
      <x:c r="M1267" s="22" t="n">
        <x:v>0.263834592998</x:v>
      </x:c>
      <x:c r="N1267" s="22" t="n">
        <x:v>0.47483824586628</x:v>
      </x:c>
      <x:c r="O1267" s="22" t="n">
        <x:v>0.67123485537345</x:v>
      </x:c>
      <x:c r="P1267" s="25" t="n">
        <x:v>0.368897723469573</x:v>
      </x:c>
      <x:c r="Q1267" s="25" t="n">
        <x:v>0.374925503340629</x:v>
      </x:c>
      <x:c r="R1267" s="26" t="n">
        <x:v>0.372560062222621</x:v>
      </x:c>
      <x:c r="S1267" s="26" t="n">
        <x:v>0.617591985850639</x:v>
      </x:c>
      <x:c r="T1267" s="20" t="n">
        <x:v>1.4272703404863942</x:v>
      </x:c>
      <x:c r="U1267" s="18" t="n">
        <x:f aca="0"/>
        <x:v>1.732</x:v>
      </x:c>
      <x:c r="V1267" s="18" t="n">
        <x:f aca="0"/>
        <x:v>2.4647</x:v>
      </x:c>
      <x:c r="W1267" s="76" t="n">
        <x:f>'2080回测'!$O$13*G1267/$G$4+'2080回测'!$O$14*H1267/$H$4+'2080回测'!$O$15*I1267/$I$4+'2080回测'!$O$16*J1267/$J$4+'2080回测'!$O$17*K1267/$K$4</x:f>
        <x:v>1.5265750595567915</x:v>
      </x:c>
    </x:row>
    <x:row r="1268" ht="13.800000190734863" hidden="0">
      <x:c r="A1268" s="15" t="n">
        <x:v>45741</x:v>
      </x:c>
      <x:c r="B1268" s="21" t="n">
        <x:v>72.866789441375</x:v>
      </x:c>
      <x:c r="C1268" s="21" t="n">
        <x:v>48.410896708286</x:v>
      </x:c>
      <x:c r="D1268" s="21" t="n">
        <x:v>24.692307692308</x:v>
      </x:c>
      <x:c r="E1268" s="21" t="n">
        <x:v>221.03515625</x:v>
      </x:c>
      <x:c r="F1268" s="17" t="n">
        <x:v>1.91751287522992</x:v>
      </x:c>
      <x:c r="G1268" s="18" t="n">
        <x:f aca="0"/>
        <x:v>1.902143451</x:v>
      </x:c>
      <x:c r="H1268" s="18" t="n">
        <x:f aca="0"/>
        <x:v>2.7633244444</x:v>
      </x:c>
      <x:c r="I1268" s="18" t="n">
        <x:f aca="0"/>
        <x:v>3369.83</x:v>
      </x:c>
      <x:c r="J1268" s="18" t="n">
        <x:f aca="0"/>
        <x:v>8.5928087715</x:v>
      </x:c>
      <x:c r="K1268" s="18" t="n">
        <x:f aca="0"/>
        <x:v>2.3842724204</x:v>
      </x:c>
      <x:c r="L1268" s="22" t="n">
        <x:v>0.31745524296675</x:v>
      </x:c>
      <x:c r="M1268" s="22" t="n">
        <x:v>0.26896012509773</x:v>
      </x:c>
      <x:c r="N1268" s="22" t="n">
        <x:v>0.47555715312725</x:v>
      </x:c>
      <x:c r="O1268" s="22" t="n">
        <x:v>0.6716077323432</x:v>
      </x:c>
      <x:c r="P1268" s="25" t="n">
        <x:v>0.362415084000757</x:v>
      </x:c>
      <x:c r="Q1268" s="25" t="n">
        <x:v>0.367012608047594</x:v>
      </x:c>
      <x:c r="R1268" s="26" t="n">
        <x:v>0.357564491922566</x:v>
      </x:c>
      <x:c r="S1268" s="26" t="n">
        <x:v>0.597590286385306</x:v>
      </x:c>
      <x:c r="T1268" s="20" t="n">
        <x:v>1.4233815985558111</x:v>
      </x:c>
      <x:c r="U1268" s="18" t="n">
        <x:f aca="0"/>
        <x:v>1.7339</x:v>
      </x:c>
      <x:c r="V1268" s="18" t="n">
        <x:f aca="0"/>
        <x:v>2.4605</x:v>
      </x:c>
      <x:c r="W1268" s="76" t="n">
        <x:f>'2080回测'!$O$13*G1268/$G$4+'2080回测'!$O$14*H1268/$H$4+'2080回测'!$O$15*I1268/$I$4+'2080回测'!$O$16*J1268/$J$4+'2080回测'!$O$17*K1268/$K$4</x:f>
        <x:v>1.5292374382547953</x:v>
      </x:c>
    </x:row>
    <x:row r="1269" ht="13.800000190734863" hidden="0">
      <x:c r="A1269" s="15" t="n">
        <x:v>45742</x:v>
      </x:c>
      <x:c r="B1269" s="21" t="n">
        <x:v>73.29650092081</x:v>
      </x:c>
      <x:c r="C1269" s="21" t="n">
        <x:v>49.091940976163</x:v>
      </x:c>
      <x:c r="D1269" s="21" t="n">
        <x:v>24.923076923077</x:v>
      </x:c>
      <x:c r="E1269" s="21" t="n">
        <x:v>220.732421875</x:v>
      </x:c>
      <x:c r="F1269" s="17" t="n">
        <x:v>1.92010985173763</x:v>
      </x:c>
      <x:c r="G1269" s="18" t="n">
        <x:f aca="0"/>
        <x:v>1.8966825297</x:v>
      </x:c>
      <x:c r="H1269" s="18" t="n">
        <x:f aca="0"/>
        <x:v>2.7598162963</x:v>
      </x:c>
      <x:c r="I1269" s="18" t="n">
        <x:f aca="0"/>
        <x:v>3356.06</x:v>
      </x:c>
      <x:c r="J1269" s="18" t="n">
        <x:f aca="0"/>
        <x:v>8.6250231755</x:v>
      </x:c>
      <x:c r="K1269" s="18" t="n">
        <x:f aca="0"/>
        <x:v>2.3815463838</x:v>
      </x:c>
      <x:c r="L1269" s="22" t="n">
        <x:v>0.31713554987212</x:v>
      </x:c>
      <x:c r="M1269" s="22" t="n">
        <x:v>0.27008947962818</x:v>
      </x:c>
      <x:c r="N1269" s="22" t="n">
        <x:v>0.47196261682243</x:v>
      </x:c>
      <x:c r="O1269" s="22" t="n">
        <x:v>0.67412465235202</x:v>
      </x:c>
      <x:c r="P1269" s="25" t="n">
        <x:v>0.358289767975148</x:v>
      </x:c>
      <x:c r="Q1269" s="25" t="n">
        <x:v>0.362097021577688</x:v>
      </x:c>
      <x:c r="R1269" s="26" t="n">
        <x:v>0.346188542039769</x:v>
      </x:c>
      <x:c r="S1269" s="26" t="n">
        <x:v>0.587165158179135</x:v>
      </x:c>
      <x:c r="T1269" s="20" t="n">
        <x:v>1.4291937309177312</x:v>
      </x:c>
      <x:c r="U1269" s="18" t="n">
        <x:f aca="0"/>
        <x:v>1.7352</x:v>
      </x:c>
      <x:c r="V1269" s="18" t="n">
        <x:f aca="0"/>
        <x:v>2.4711</x:v>
      </x:c>
      <x:c r="W1269" s="76" t="n">
        <x:f>'2080回测'!$O$13*G1269/$G$4+'2080回测'!$O$14*H1269/$H$4+'2080回测'!$O$15*I1269/$I$4+'2080回测'!$O$16*J1269/$J$4+'2080回测'!$O$17*K1269/$K$4</x:f>
        <x:v>1.5267380326947217</x:v>
      </x:c>
    </x:row>
    <x:row r="1270" ht="13.800000190734863" hidden="0">
      <x:c r="A1270" s="15" t="n">
        <x:v>45743</x:v>
      </x:c>
      <x:c r="B1270" s="21" t="n">
        <x:v>73.726212400246</x:v>
      </x:c>
      <x:c r="C1270" s="21" t="n">
        <x:v>48.921679909194</x:v>
      </x:c>
      <x:c r="D1270" s="21" t="n">
        <x:v>24.153846153846</x:v>
      </x:c>
      <x:c r="E1270" s="21" t="n">
        <x:v>221.650390625</x:v>
      </x:c>
      <x:c r="F1270" s="17" t="n">
        <x:v>1.92113032272072</x:v>
      </x:c>
      <x:c r="G1270" s="18" t="n">
        <x:f aca="0"/>
        <x:v>1.9004006038</x:v>
      </x:c>
      <x:c r="H1270" s="18" t="n">
        <x:f aca="0"/>
        <x:v>2.7575140741</x:v>
      </x:c>
      <x:c r="I1270" s="18" t="n">
        <x:f aca="0"/>
        <x:v>3364.57</x:v>
      </x:c>
      <x:c r="J1270" s="18" t="n">
        <x:f aca="0"/>
        <x:v>8.6902189932</x:v>
      </x:c>
      <x:c r="K1270" s="18" t="n">
        <x:f aca="0"/>
        <x:v>2.3835656702</x:v>
      </x:c>
      <x:c r="L1270" s="22" t="n">
        <x:v>0.31625639386189</x:v>
      </x:c>
      <x:c r="M1270" s="22" t="n">
        <x:v>0.26991573277734</x:v>
      </x:c>
      <x:c r="N1270" s="22" t="n">
        <x:v>0.46980589503954</x:v>
      </x:c>
      <x:c r="O1270" s="22" t="n">
        <x:v>0.67235348643704</x:v>
      </x:c>
      <x:c r="P1270" s="25" t="n">
        <x:v>0.3634758795502</x:v>
      </x:c>
      <x:c r="Q1270" s="25" t="n">
        <x:v>0.368930885694396</x:v>
      </x:c>
      <x:c r="R1270" s="26" t="n">
        <x:v>0.362735378232928</x:v>
      </x:c>
      <x:c r="S1270" s="26" t="n">
        <x:v>0.610076195748515</x:v>
      </x:c>
      <x:c r="T1270" s="20" t="n">
        <x:v>1.4280489874192734</x:v>
      </x:c>
      <x:c r="U1270" s="18" t="n">
        <x:f aca="0"/>
        <x:v>1.7356</x:v>
      </x:c>
      <x:c r="V1270" s="18" t="n">
        <x:f aca="0"/>
        <x:v>2.476</x:v>
      </x:c>
      <x:c r="W1270" s="76" t="n">
        <x:f>'2080回测'!$O$13*G1270/$G$4+'2080回测'!$O$14*H1270/$H$4+'2080回测'!$O$15*I1270/$I$4+'2080回测'!$O$16*J1270/$J$4+'2080回测'!$O$17*K1270/$K$4</x:f>
        <x:v>1.5294216558047244</x:v>
      </x:c>
    </x:row>
    <x:row r="1271" ht="13.800000190734863" hidden="0">
      <x:c r="A1271" s="15" t="n">
        <x:v>45744</x:v>
      </x:c>
      <x:c r="B1271" s="21" t="n">
        <x:v>73.112338858195</x:v>
      </x:c>
      <x:c r="C1271" s="21" t="n">
        <x:v>47.502837684449</x:v>
      </x:c>
      <x:c r="D1271" s="21" t="n">
        <x:v>23.615384615385</x:v>
      </x:c>
      <x:c r="E1271" s="21" t="n">
        <x:v>220.439453125</x:v>
      </x:c>
      <x:c r="F1271" s="17" t="n">
        <x:v>1.91167503570757</x:v>
      </x:c>
      <x:c r="G1271" s="18" t="n">
        <x:f aca="0"/>
        <x:v>1.8950558723</x:v>
      </x:c>
      <x:c r="H1271" s="18" t="n">
        <x:f aca="0"/>
        <x:v>2.7384385185</x:v>
      </x:c>
      <x:c r="I1271" s="18" t="n">
        <x:f aca="0"/>
        <x:v>3337.28</x:v>
      </x:c>
      <x:c r="J1271" s="18" t="n">
        <x:f aca="0"/>
        <x:v>8.6948210509</x:v>
      </x:c>
      <x:c r="K1271" s="18" t="n">
        <x:f aca="0"/>
        <x:v>2.3703393443</x:v>
      </x:c>
      <x:c r="L1271" s="22" t="n">
        <x:v>0.31785485933504</x:v>
      </x:c>
      <x:c r="M1271" s="22" t="n">
        <x:v>0.27443315089914</x:v>
      </x:c>
      <x:c r="N1271" s="22" t="n">
        <x:v>0.4718427989456</x:v>
      </x:c>
      <x:c r="O1271" s="22" t="n">
        <x:v>0.67412465235202</x:v>
      </x:c>
      <x:c r="P1271" s="25" t="n">
        <x:v>0.360882823762674</x:v>
      </x:c>
      <x:c r="Q1271" s="25" t="n">
        <x:v>0.367492177459301</x:v>
      </x:c>
      <x:c r="R1271" s="26" t="n">
        <x:v>0.359322593268088</x:v>
      </x:c>
      <x:c r="S1271" s="26" t="n">
        <x:v>0.598438843332326</x:v>
      </x:c>
      <x:c r="T1271" s="20" t="n">
        <x:v>1.4175192961765273</x:v>
      </x:c>
      <x:c r="U1271" s="18" t="n">
        <x:f aca="0"/>
        <x:v>1.7357</x:v>
      </x:c>
      <x:c r="V1271" s="18" t="n">
        <x:f aca="0"/>
        <x:v>2.5159</x:v>
      </x:c>
      <x:c r="W1271" s="76" t="n">
        <x:f>'2080回测'!$O$13*G1271/$G$4+'2080回测'!$O$14*H1271/$H$4+'2080回测'!$O$15*I1271/$I$4+'2080回测'!$O$16*J1271/$J$4+'2080回测'!$O$17*K1271/$K$4</x:f>
        <x:v>1.522281787689306</x:v>
      </x:c>
    </x:row>
    <x:row r="1272" ht="13.800000190734863" hidden="0">
      <x:c r="A1272" s="15" t="n">
        <x:v>45747</x:v>
      </x:c>
      <x:c r="B1272" s="21" t="n">
        <x:v>74.462860650706</x:v>
      </x:c>
      <x:c r="C1272" s="21" t="n">
        <x:v>47.27582292849</x:v>
      </x:c>
      <x:c r="D1272" s="21" t="n">
        <x:v>25.384615384615</x:v>
      </x:c>
      <x:c r="E1272" s="21" t="n">
        <x:v>221.708984375</x:v>
      </x:c>
      <x:c r="F1272" s="17" t="n">
        <x:v>1.92208070834703</x:v>
      </x:c>
      <x:c r="G1272" s="18" t="n">
        <x:f aca="0"/>
        <x:v>1.8961015806</x:v>
      </x:c>
      <x:c r="H1272" s="18" t="n">
        <x:f aca="0"/>
        <x:v>2.7241866667</x:v>
      </x:c>
      <x:c r="I1272" s="18" t="n">
        <x:f aca="0"/>
        <x:v>3306.89</x:v>
      </x:c>
      <x:c r="J1272" s="18" t="n">
        <x:f aca="0"/>
        <x:v>8.6610726276</x:v>
      </x:c>
      <x:c r="K1272" s="18" t="n">
        <x:f aca="0"/>
        <x:v>2.3621612343</x:v>
      </x:c>
      <x:c r="L1272" s="22" t="n">
        <x:v>0.31226023017903</x:v>
      </x:c>
      <x:c r="M1272" s="22" t="n">
        <x:v>0.26765702371645</x:v>
      </x:c>
      <x:c r="N1272" s="22" t="n">
        <x:v>0.46513299784328</x:v>
      </x:c>
      <x:c r="O1272" s="22" t="n">
        <x:v>0.66321799913482</x:v>
      </x:c>
      <x:c r="P1272" s="25" t="n">
        <x:v>0.349214072718805</x:v>
      </x:c>
      <x:c r="Q1272" s="25" t="n">
        <x:v>0.355023372755127</x:v>
      </x:c>
      <x:c r="R1272" s="26" t="n">
        <x:v>0.344120187515625</x:v>
      </x:c>
      <x:c r="S1272" s="26" t="n">
        <x:v>0.583528485549081</x:v>
      </x:c>
      <x:c r="T1272" s="20" t="n">
        <x:v>1.4075338267212985</x:v>
      </x:c>
      <x:c r="U1272" s="18" t="n">
        <x:f aca="0"/>
        <x:v>1.7363</x:v>
      </x:c>
      <x:c r="V1272" s="18" t="n">
        <x:f aca="0"/>
        <x:v>2.5489</x:v>
      </x:c>
      <x:c r="W1272" s="76" t="n">
        <x:f>'2080回测'!$O$13*G1272/$G$4+'2080回测'!$O$14*H1272/$H$4+'2080回测'!$O$15*I1272/$I$4+'2080回测'!$O$16*J1272/$J$4+'2080回测'!$O$17*K1272/$K$4</x:f>
        <x:v>1.5170483188277093</x:v>
      </x:c>
    </x:row>
    <x:row r="1273" ht="13.800000190734863" hidden="0">
      <x:c r="A1273" s="15" t="n">
        <x:v>45748</x:v>
      </x:c>
      <x:c r="B1273" s="21" t="n">
        <x:v>74.217311233886</x:v>
      </x:c>
      <x:c r="C1273" s="21" t="n">
        <x:v>46.992054483541</x:v>
      </x:c>
      <x:c r="D1273" s="21" t="n">
        <x:v>24.307692307692</x:v>
      </x:c>
      <x:c r="E1273" s="21" t="n">
        <x:v>219.560546875</x:v>
      </x:c>
      <x:c r="F1273" s="17" t="n">
        <x:v>1.9126940122503</x:v>
      </x:c>
      <x:c r="G1273" s="18" t="n">
        <x:f aca="0"/>
        <x:v>1.9002844139</x:v>
      </x:c>
      <x:c r="H1273" s="18" t="n">
        <x:f aca="0"/>
        <x:v>2.7494014815</x:v>
      </x:c>
      <x:c r="I1273" s="18" t="n">
        <x:f aca="0"/>
        <x:v>3324.21</x:v>
      </x:c>
      <x:c r="J1273" s="18" t="n">
        <x:f aca="0"/>
        <x:v>8.7477447147</x:v>
      </x:c>
      <x:c r="K1273" s="18" t="n">
        <x:f aca="0"/>
        <x:v>2.3740750241</x:v>
      </x:c>
      <x:c r="L1273" s="22" t="n">
        <x:v>0.30171035805627</x:v>
      </x:c>
      <x:c r="M1273" s="22" t="n">
        <x:v>0.25992528885414</x:v>
      </x:c>
      <x:c r="N1273" s="22" t="n">
        <x:v>0.45674574646537</x:v>
      </x:c>
      <x:c r="O1273" s="22" t="n">
        <x:v>0.65026052227532</x:v>
      </x:c>
      <x:c r="P1273" s="25" t="n">
        <x:v>0.3388418495687</x:v>
      </x:c>
      <x:c r="Q1273" s="25" t="n">
        <x:v>0.346870692756251</x:v>
      </x:c>
      <x:c r="R1273" s="26" t="n">
        <x:v>0.336570693502495</x:v>
      </x:c>
      <x:c r="S1273" s="26" t="n">
        <x:v>0.569345462291842</x:v>
      </x:c>
      <x:c r="T1273" s="20" t="n">
        <x:v>1.4143769353684852</x:v>
      </x:c>
      <x:c r="U1273" s="18" t="n">
        <x:f aca="0"/>
        <x:v>1.7369</x:v>
      </x:c>
      <x:c r="V1273" s="18" t="n">
        <x:f aca="0"/>
        <x:v>2.5668</x:v>
      </x:c>
      <x:c r="W1273" s="76" t="n">
        <x:f>'2080回测'!$O$13*G1273/$G$4+'2080回测'!$O$14*H1273/$H$4+'2080回测'!$O$15*I1273/$I$4+'2080回测'!$O$16*J1273/$J$4+'2080回测'!$O$17*K1273/$K$4</x:f>
        <x:v>1.5259669338950417</x:v>
      </x:c>
    </x:row>
    <x:row r="1274" ht="13.800000190734863" hidden="0">
      <x:c r="A1274" s="15" t="n">
        <x:v>45749</x:v>
      </x:c>
      <x:c r="B1274" s="21" t="n">
        <x:v>74.524248004911</x:v>
      </x:c>
      <x:c r="C1274" s="21" t="n">
        <x:v>47.105561861521</x:v>
      </x:c>
      <x:c r="D1274" s="21" t="n">
        <x:v>26</x:v>
      </x:c>
      <x:c r="E1274" s="21" t="n">
        <x:v>219.66796875</x:v>
      </x:c>
      <x:c r="F1274" s="17" t="n">
        <x:v>1.91824444654108</x:v>
      </x:c>
      <x:c r="G1274" s="18" t="n">
        <x:f aca="0"/>
        <x:v>1.9132976731</x:v>
      </x:c>
      <x:c r="H1274" s="18" t="n">
        <x:f aca="0"/>
        <x:v>2.7585007407</x:v>
      </x:c>
      <x:c r="I1274" s="18" t="n">
        <x:f aca="0"/>
        <x:v>3359.26</x:v>
      </x:c>
      <x:c r="J1274" s="18" t="n">
        <x:f aca="0"/>
        <x:v>8.7454436858</x:v>
      </x:c>
      <x:c r="K1274" s="18" t="n">
        <x:f aca="0"/>
        <x:v>2.374983703</x:v>
      </x:c>
      <x:c r="L1274" s="22" t="n">
        <x:v>0.30171035805627</x:v>
      </x:c>
      <x:c r="M1274" s="22" t="n">
        <x:v>0.25949092172704</x:v>
      </x:c>
      <x:c r="N1274" s="22" t="n">
        <x:v>0.46393481907501</x:v>
      </x:c>
      <x:c r="O1274" s="22" t="n">
        <x:v>0.66349765693929</x:v>
      </x:c>
      <x:c r="P1274" s="25" t="n">
        <x:v>0.347681812480722</x:v>
      </x:c>
      <x:c r="Q1274" s="25" t="n">
        <x:v>0.355383049813895</x:v>
      </x:c>
      <x:c r="R1274" s="26" t="n">
        <x:v>0.344637276146656</x:v>
      </x:c>
      <x:c r="S1274" s="26" t="n">
        <x:v>0.578679588708998</x:v>
      </x:c>
      <x:c r="T1274" s="20" t="n">
        <x:v>1.4182528442708442</x:v>
      </x:c>
      <x:c r="U1274" s="18" t="n">
        <x:f aca="0"/>
        <x:v>1.7395</x:v>
      </x:c>
      <x:c r="V1274" s="18" t="n">
        <x:f aca="0"/>
        <x:v>2.5563</x:v>
      </x:c>
      <x:c r="W1274" s="76" t="n">
        <x:f>'2080回测'!$O$13*G1274/$G$4+'2080回测'!$O$14*H1274/$H$4+'2080回测'!$O$15*I1274/$I$4+'2080回测'!$O$16*J1274/$J$4+'2080回测'!$O$17*K1274/$K$4</x:f>
        <x:v>1.5333096263005628</x:v>
      </x:c>
    </x:row>
    <x:row r="1275" ht="13.800000190734863" hidden="0">
      <x:c r="A1275" s="15" t="n">
        <x:v>45750</x:v>
      </x:c>
      <x:c r="B1275" s="21" t="n">
        <x:v>73.54205033763</x:v>
      </x:c>
      <x:c r="C1275" s="21" t="n">
        <x:v>43.530079455165</x:v>
      </x:c>
      <x:c r="D1275" s="21" t="n">
        <x:v>26.076923076923</x:v>
      </x:c>
      <x:c r="E1275" s="21" t="n">
        <x:v>203.974609375</x:v>
      </x:c>
      <x:c r="F1275" s="17" t="n">
        <x:v>1.8678091556118</x:v>
      </x:c>
      <x:c r="G1275" s="18" t="n">
        <x:f aca="0"/>
        <x:v>1.9173643166</x:v>
      </x:c>
      <x:c r="H1275" s="18" t="n">
        <x:f aca="0"/>
        <x:v>2.76168</x:v>
      </x:c>
      <x:c r="I1275" s="18" t="n">
        <x:f aca="0"/>
        <x:v>3331.27</x:v>
      </x:c>
      <x:c r="J1275" s="18" t="n">
        <x:f aca="0"/>
        <x:v>8.6840829162</x:v>
      </x:c>
      <x:c r="K1275" s="18" t="n">
        <x:f aca="0"/>
        <x:v>2.3410596914</x:v>
      </x:c>
      <x:c r="L1275" s="22" t="n">
        <x:v>0.30402813299233</x:v>
      </x:c>
      <x:c r="M1275" s="22" t="n">
        <x:v>0.2597515420033</x:v>
      </x:c>
      <x:c r="N1275" s="22" t="n">
        <x:v>0.4660915408579</x:v>
      </x:c>
      <x:c r="O1275" s="22" t="n">
        <x:v>0.66620101543299</x:v>
      </x:c>
      <x:c r="P1275" s="25" t="n">
        <x:v>0.352160727022813</x:v>
      </x:c>
      <x:c r="Q1275" s="25" t="n">
        <x:v>0.360538420989666</x:v>
      </x:c>
      <x:c r="R1275" s="26" t="n">
        <x:v>0.349601327004609</x:v>
      </x:c>
      <x:c r="S1275" s="26" t="n">
        <x:v>0.587650047863146</x:v>
      </x:c>
      <x:c r="T1275" s="20" t="n">
        <x:v>1.4041196387809496</x:v>
      </x:c>
      <x:c r="U1275" s="18" t="n">
        <x:f aca="0"/>
        <x:v>1.7465</x:v>
      </x:c>
      <x:c r="V1275" s="18" t="n">
        <x:f aca="0"/>
        <x:v>2.5769</x:v>
      </x:c>
      <x:c r="W1275" s="76" t="n">
        <x:f>'2080回测'!$O$13*G1275/$G$4+'2080回测'!$O$14*H1275/$H$4+'2080回测'!$O$15*I1275/$I$4+'2080回测'!$O$16*J1275/$J$4+'2080回测'!$O$17*K1275/$K$4</x:f>
        <x:v>1.5294672673516292</x:v>
      </x:c>
    </x:row>
    <x:row r="1276" ht="13.800000190734863" hidden="0">
      <x:c r="A1276" s="15" t="n">
        <x:v>45754</x:v>
      </x:c>
      <x:c r="B1276" s="21" t="n">
        <x:v>62.553713934929</x:v>
      </x:c>
      <x:c r="C1276" s="21" t="n">
        <x:v>31.271282633371</x:v>
      </x:c>
      <x:c r="D1276" s="21" t="n">
        <x:v>14.076923076923</x:v>
      </x:c>
      <x:c r="E1276" s="21" t="n">
        <x:v>170.654296875</x:v>
      </x:c>
      <x:c r="F1276" s="17" t="n">
        <x:v>1.69639054130056</x:v>
      </x:c>
      <x:c r="G1276" s="18" t="n">
        <x:f aca="0"/>
        <x:v>1.8229019976</x:v>
      </x:c>
      <x:c r="H1276" s="18" t="n">
        <x:f aca="0"/>
        <x:v>2.5869303704</x:v>
      </x:c>
      <x:c r="I1276" s="18" t="n">
        <x:f aca="0"/>
        <x:v>2963.19</x:v>
      </x:c>
      <x:c r="J1276" s="18" t="n">
        <x:f aca="0"/>
        <x:v>8.2929080101</x:v>
      </x:c>
      <x:c r="K1276" s="18" t="n">
        <x:f aca="0"/>
        <x:v>2.2136427194</x:v>
      </x:c>
      <x:c r="L1276" s="22" t="n">
        <x:v>0.30075127877238</x:v>
      </x:c>
      <x:c r="M1276" s="22" t="n">
        <x:v>0.25106419946138</x:v>
      </x:c>
      <x:c r="N1276" s="22" t="n">
        <x:v>0.45075485262401</x:v>
      </x:c>
      <x:c r="O1276" s="22" t="n">
        <x:v>0.65044696083736</x:v>
      </x:c>
      <x:c r="P1276" s="25" t="n">
        <x:v>0.337545321674937</x:v>
      </x:c>
      <x:c r="Q1276" s="25" t="n">
        <x:v>0.346750800403324</x:v>
      </x:c>
      <x:c r="R1276" s="26" t="n">
        <x:v>0.333571579442482</x:v>
      </x:c>
      <x:c r="S1276" s="26" t="n">
        <x:v>0.562072117031723</x:v>
      </x:c>
      <x:c r="T1276" s="20" t="n">
        <x:v>1.2629233433035716</x:v>
      </x:c>
      <x:c r="U1276" s="18" t="n">
        <x:f aca="0"/>
        <x:v>1.7532</x:v>
      </x:c>
      <x:c r="V1276" s="18" t="n">
        <x:f aca="0"/>
        <x:v>2.4955</x:v>
      </x:c>
      <x:c r="W1276" s="76" t="n">
        <x:f>'2080回测'!$O$13*G1276/$G$4+'2080回测'!$O$14*H1276/$H$4+'2080回测'!$O$15*I1276/$I$4+'2080回测'!$O$16*J1276/$J$4+'2080回测'!$O$17*K1276/$K$4</x:f>
        <x:v>1.4345454550034806</x:v>
      </x:c>
    </x:row>
    <x:row r="1277" ht="13.800000190734863" hidden="0">
      <x:c r="A1277" s="15" t="n">
        <x:v>45755</x:v>
      </x:c>
      <x:c r="B1277" s="21" t="n">
        <x:v>62.124002455494</x:v>
      </x:c>
      <x:c r="C1277" s="21" t="n">
        <x:v>29.682179341657</x:v>
      </x:c>
      <x:c r="D1277" s="21" t="n">
        <x:v>11.769230769231</x:v>
      </x:c>
      <x:c r="E1277" s="21" t="n">
        <x:v>157.05078125</x:v>
      </x:c>
      <x:c r="F1277" s="17" t="n">
        <x:v>1.65156548454096</x:v>
      </x:c>
      <x:c r="G1277" s="18" t="n">
        <x:f aca="0"/>
        <x:v>1.8595017891</x:v>
      </x:c>
      <x:c r="H1277" s="18" t="n">
        <x:f aca="0"/>
        <x:v>2.6490903704</x:v>
      </x:c>
      <x:c r="I1277" s="18" t="n">
        <x:f aca="0"/>
        <x:v>3019.17</x:v>
      </x:c>
      <x:c r="J1277" s="18" t="n">
        <x:f aca="0"/>
        <x:v>8.3136172698</x:v>
      </x:c>
      <x:c r="K1277" s="18" t="n">
        <x:f aca="0"/>
        <x:v>2.2275757956</x:v>
      </x:c>
      <x:c r="L1277" s="22" t="n">
        <x:v>0.19940856777494</x:v>
      </x:c>
      <x:c r="M1277" s="22" t="n">
        <x:v>0.15732777343411</x:v>
      </x:c>
      <x:c r="N1277" s="22" t="n">
        <x:v>0.31619937694704</x:v>
      </x:c>
      <x:c r="O1277" s="22" t="n">
        <x:v>0.49216066094155</x:v>
      </x:c>
      <x:c r="P1277" s="25" t="n">
        <x:v>0.195870182738272</x:v>
      </x:c>
      <x:c r="Q1277" s="25" t="n">
        <x:v>0.19137031101289</x:v>
      </x:c>
      <x:c r="R1277" s="26" t="n">
        <x:v>0.177721066048159</x:v>
      </x:c>
      <x:c r="S1277" s="26" t="n">
        <x:v>0.373328807531613</x:v>
      </x:c>
      <x:c r="T1277" s="20" t="n">
        <x:v>1.2669271920056213</x:v>
      </x:c>
      <x:c r="U1277" s="18" t="n">
        <x:f aca="0"/>
        <x:v>1.7502</x:v>
      </x:c>
      <x:c r="V1277" s="18" t="n">
        <x:f aca="0"/>
        <x:v>2.5039</x:v>
      </x:c>
      <x:c r="W1277" s="76" t="n">
        <x:f>'2080回测'!$O$13*G1277/$G$4+'2080回测'!$O$14*H1277/$H$4+'2080回测'!$O$15*I1277/$I$4+'2080回测'!$O$16*J1277/$J$4+'2080回测'!$O$17*K1277/$K$4</x:f>
        <x:v>1.4596227784678464</x:v>
      </x:c>
    </x:row>
    <x:row r="1278" ht="13.800000190734863" hidden="0">
      <x:c r="A1278" s="15" t="n">
        <x:v>45756</x:v>
      </x:c>
      <x:c r="B1278" s="21" t="n">
        <x:v>65.500306936771</x:v>
      </x:c>
      <x:c r="C1278" s="21" t="n">
        <x:v>33.825198637911</x:v>
      </x:c>
      <x:c r="D1278" s="21" t="n">
        <x:v>15.461538461538</x:v>
      </x:c>
      <x:c r="E1278" s="21" t="n">
        <x:v>160.68359375</x:v>
      </x:c>
      <x:c r="F1278" s="17" t="n">
        <x:v>1.68867659446555</x:v>
      </x:c>
      <x:c r="G1278" s="18" t="n">
        <x:f aca="0"/>
        <x:v>1.855202766</x:v>
      </x:c>
      <x:c r="H1278" s="18" t="n">
        <x:f aca="0"/>
        <x:v>2.6563259259</x:v>
      </x:c>
      <x:c r="I1278" s="18" t="n">
        <x:f aca="0"/>
        <x:v>3046.88</x:v>
      </x:c>
      <x:c r="J1278" s="18" t="n">
        <x:f aca="0"/>
        <x:v>8.3488997123</x:v>
      </x:c>
      <x:c r="K1278" s="18" t="n">
        <x:f aca="0"/>
        <x:v>2.2338355834</x:v>
      </x:c>
      <x:c r="L1278" s="22" t="n">
        <x:v>0.21611253196931</x:v>
      </x:c>
      <x:c r="M1278" s="22" t="n">
        <x:v>0.1786117626618</x:v>
      </x:c>
      <x:c r="N1278" s="22" t="n">
        <x:v>0.32266954229571</x:v>
      </x:c>
      <x:c r="O1278" s="22" t="n">
        <x:v>0.5097791006946</x:v>
      </x:c>
      <x:c r="P1278" s="25" t="n">
        <x:v>0.19504511953315</x:v>
      </x:c>
      <x:c r="Q1278" s="25" t="n">
        <x:v>0.198443959835448</x:v>
      </x:c>
      <x:c r="R1278" s="26" t="n">
        <x:v>0.16603486298674</x:v>
      </x:c>
      <x:c r="S1278" s="26" t="n">
        <x:v>0.348720656068213</x:v>
      </x:c>
      <x:c r="T1278" s="20" t="n">
        <x:v>1.2909395680743447</x:v>
      </x:c>
      <x:c r="U1278" s="18" t="n">
        <x:f aca="0"/>
        <x:v>1.7506</x:v>
      </x:c>
      <x:c r="V1278" s="18" t="n">
        <x:f aca="0"/>
        <x:v>2.5405</x:v>
      </x:c>
      <x:c r="W1278" s="76" t="n">
        <x:f>'2080回测'!$O$13*G1278/$G$4+'2080回测'!$O$14*H1278/$H$4+'2080回测'!$O$15*I1278/$I$4+'2080回测'!$O$16*J1278/$J$4+'2080回测'!$O$17*K1278/$K$4</x:f>
        <x:v>1.4625592280527362</x:v>
      </x:c>
    </x:row>
    <x:row r="1279" ht="13.800000190734863" hidden="0">
      <x:c r="A1279" s="15" t="n">
        <x:v>45757</x:v>
      </x:c>
      <x:c r="B1279" s="21" t="n">
        <x:v>67.648864333947</x:v>
      </x:c>
      <x:c r="C1279" s="21" t="n">
        <x:v>35.811577752554</x:v>
      </x:c>
      <x:c r="D1279" s="21" t="n">
        <x:v>19.307692307692</x:v>
      </x:c>
      <x:c r="E1279" s="21" t="n">
        <x:v>171.513671875</x:v>
      </x:c>
      <x:c r="F1279" s="17" t="n">
        <x:v>1.73570451567298</x:v>
      </x:c>
      <x:c r="G1279" s="18" t="n">
        <x:f aca="0"/>
        <x:v>1.8647903772</x:v>
      </x:c>
      <x:c r="H1279" s="18" t="n">
        <x:f aca="0"/>
        <x:v>2.6798962963</x:v>
      </x:c>
      <x:c r="I1279" s="18" t="n">
        <x:f aca="0"/>
        <x:v>3080.01</x:v>
      </x:c>
      <x:c r="J1279" s="18" t="n">
        <x:f aca="0"/>
        <x:v>8.4555140495</x:v>
      </x:c>
      <x:c r="K1279" s="18" t="n">
        <x:f aca="0"/>
        <x:v>2.2711923819</x:v>
      </x:c>
      <x:c r="L1279" s="22" t="n">
        <x:v>0.23473465473146</x:v>
      </x:c>
      <x:c r="M1279" s="22" t="n">
        <x:v>0.1872122317783</x:v>
      </x:c>
      <x:c r="N1279" s="22" t="n">
        <x:v>0.34579439252336</x:v>
      </x:c>
      <x:c r="O1279" s="22" t="n">
        <x:v>0.53793131654077</x:v>
      </x:c>
      <x:c r="P1279" s="25" t="n">
        <x:v>0.221329275924894</x:v>
      </x:c>
      <x:c r="Q1279" s="25" t="n">
        <x:v>0.223861138655487</x:v>
      </x:c>
      <x:c r="R1279" s="26" t="n">
        <x:v>0.197990940384781</x:v>
      </x:c>
      <x:c r="S1279" s="26" t="n">
        <x:v>0.378662594055706</x:v>
      </x:c>
      <x:c r="T1279" s="20" t="n">
        <x:v>1.3191043533329463</x:v>
      </x:c>
      <x:c r="U1279" s="18" t="n">
        <x:f aca="0"/>
        <x:v>1.7503</x:v>
      </x:c>
      <x:c r="V1279" s="18" t="n">
        <x:f aca="0"/>
        <x:v>2.5839</x:v>
      </x:c>
      <x:c r="W1279" s="76" t="n">
        <x:f>'2080回测'!$O$13*G1279/$G$4+'2080回测'!$O$14*H1279/$H$4+'2080回测'!$O$15*I1279/$I$4+'2080回测'!$O$16*J1279/$J$4+'2080回测'!$O$17*K1279/$K$4</x:f>
        <x:v>1.4759406608624817</x:v>
      </x:c>
    </x:row>
    <x:row r="1280" ht="13.800000190734863" hidden="0">
      <x:c r="A1280" s="15" t="n">
        <x:v>45758</x:v>
      </x:c>
      <x:c r="B1280" s="21" t="n">
        <x:v>71.516267648864</x:v>
      </x:c>
      <x:c r="C1280" s="21" t="n">
        <x:v>40.295119182747</x:v>
      </x:c>
      <x:c r="D1280" s="21" t="n">
        <x:v>20.923076923077</x:v>
      </x:c>
      <x:c r="E1280" s="21" t="n">
        <x:v>179.970703125</x:v>
      </x:c>
      <x:c r="F1280" s="17" t="n">
        <x:v>1.78176291719922</x:v>
      </x:c>
      <x:c r="G1280" s="18" t="n">
        <x:f aca="0"/>
        <x:v>1.856605831</x:v>
      </x:c>
      <x:c r="H1280" s="18" t="n">
        <x:f aca="0"/>
        <x:v>2.6683851852</x:v>
      </x:c>
      <x:c r="I1280" s="18" t="n">
        <x:f aca="0"/>
        <x:v>3125.6</x:v>
      </x:c>
      <x:c r="J1280" s="18" t="n">
        <x:f aca="0"/>
        <x:v>8.4976995786</x:v>
      </x:c>
      <x:c r="K1280" s="18" t="n">
        <x:f aca="0"/>
        <x:v>2.2648316297</x:v>
      </x:c>
      <x:c r="L1280" s="22" t="n">
        <x:v>0.25287723785166</x:v>
      </x:c>
      <x:c r="M1280" s="22" t="n">
        <x:v>0.20632438537052</x:v>
      </x:c>
      <x:c r="N1280" s="22" t="n">
        <x:v>0.36987778576564</x:v>
      </x:c>
      <x:c r="O1280" s="22" t="n">
        <x:v>0.56766825981705</x:v>
      </x:c>
      <x:c r="P1280" s="25" t="n">
        <x:v>0.250088621932004</x:v>
      </x:c>
      <x:c r="Q1280" s="25" t="n">
        <x:v>0.252275626298644</x:v>
      </x:c>
      <x:c r="R1280" s="26" t="n">
        <x:v>0.233359802747661</x:v>
      </x:c>
      <x:c r="S1280" s="26" t="n">
        <x:v>0.420363106880392</x:v>
      </x:c>
      <x:c r="T1280" s="20" t="n">
        <x:v>1.3304572415519067</x:v>
      </x:c>
      <x:c r="U1280" s="18" t="n">
        <x:f aca="0"/>
        <x:v>1.7505</x:v>
      </x:c>
      <x:c r="V1280" s="18" t="n">
        <x:f aca="0"/>
        <x:v>2.6377</x:v>
      </x:c>
      <x:c r="W1280" s="76" t="n">
        <x:f>'2080回测'!$O$13*G1280/$G$4+'2080回测'!$O$14*H1280/$H$4+'2080回测'!$O$15*I1280/$I$4+'2080回测'!$O$16*J1280/$J$4+'2080回测'!$O$17*K1280/$K$4</x:f>
        <x:v>1.4752235864303955</x:v>
      </x:c>
    </x:row>
    <x:row r="1281" ht="13.800000190734863" hidden="0">
      <x:c r="A1281" s="15" t="n">
        <x:v>45761</x:v>
      </x:c>
      <x:c r="B1281" s="21" t="n">
        <x:v>73.29650092081</x:v>
      </x:c>
      <x:c r="C1281" s="21" t="n">
        <x:v>40.749148694665</x:v>
      </x:c>
      <x:c r="D1281" s="21" t="n">
        <x:v>23.461538461538</x:v>
      </x:c>
      <x:c r="E1281" s="21" t="n">
        <x:v>181.796875</x:v>
      </x:c>
      <x:c r="F1281" s="17" t="n">
        <x:v>1.79826015769253</x:v>
      </x:c>
      <x:c r="G1281" s="18" t="n">
        <x:f aca="0"/>
        <x:v>1.869934949</x:v>
      </x:c>
      <x:c r="H1281" s="18" t="n">
        <x:f aca="0"/>
        <x:v>2.69064</x:v>
      </x:c>
      <x:c r="I1281" s="18" t="n">
        <x:f aca="0"/>
        <x:v>3187.27</x:v>
      </x:c>
      <x:c r="J1281" s="18" t="n">
        <x:f aca="0"/>
        <x:v>8.5651964251</x:v>
      </x:c>
      <x:c r="K1281" s="18" t="n">
        <x:f aca="0"/>
        <x:v>2.2755338476</x:v>
      </x:c>
      <x:c r="L1281" s="22" t="n">
        <x:v>0.26198849104859</x:v>
      </x:c>
      <x:c r="M1281" s="22" t="n">
        <x:v>0.21240552514986</x:v>
      </x:c>
      <x:c r="N1281" s="22" t="n">
        <x:v>0.38090103043374</x:v>
      </x:c>
      <x:c r="O1281" s="22" t="n">
        <x:v>0.57540545825121</x:v>
      </x:c>
      <x:c r="P1281" s="25" t="n">
        <x:v>0.263643231730437</x:v>
      </x:c>
      <x:c r="Q1281" s="25" t="n">
        <x:v>0.266422923943761</x:v>
      </x:c>
      <x:c r="R1281" s="26" t="n">
        <x:v>0.250527145298066</x:v>
      </x:c>
      <x:c r="S1281" s="26" t="n">
        <x:v>0.43236412655959</x:v>
      </x:c>
      <x:c r="T1281" s="20" t="n">
        <x:v>1.346682570437056</x:v>
      </x:c>
      <x:c r="U1281" s="18" t="n">
        <x:f aca="0"/>
        <x:v>1.7504</x:v>
      </x:c>
      <x:c r="V1281" s="18" t="n">
        <x:f aca="0"/>
        <x:v>2.6563</x:v>
      </x:c>
      <x:c r="W1281" s="76" t="n">
        <x:f>'2080回测'!$O$13*G1281/$G$4+'2080回测'!$O$14*H1281/$H$4+'2080回测'!$O$15*I1281/$I$4+'2080回测'!$O$16*J1281/$J$4+'2080回测'!$O$17*K1281/$K$4</x:f>
        <x:v>1.4886036788667518</x:v>
      </x:c>
    </x:row>
    <x:row r="1282" ht="13.800000190734863" hidden="0">
      <x:c r="A1282" s="15" t="n">
        <x:v>45762</x:v>
      </x:c>
      <x:c r="B1282" s="21" t="n">
        <x:v>74.340085942296</x:v>
      </x:c>
      <x:c r="C1282" s="21" t="n">
        <x:v>39.330306469921</x:v>
      </x:c>
      <x:c r="D1282" s="21" t="n">
        <x:v>22.384615384615</x:v>
      </x:c>
      <x:c r="E1282" s="21" t="n">
        <x:v>178.28125</x:v>
      </x:c>
      <x:c r="F1282" s="17" t="n">
        <x:v>1.78584064449208</x:v>
      </x:c>
      <x:c r="G1282" s="18" t="n">
        <x:f aca="0"/>
        <x:v>1.8891101714</x:v>
      </x:c>
      <x:c r="H1282" s="18" t="n">
        <x:f aca="0"/>
        <x:v>2.703357037</x:v>
      </x:c>
      <x:c r="I1282" s="18" t="n">
        <x:f aca="0"/>
        <x:v>3200.49</x:v>
      </x:c>
      <x:c r="J1282" s="18" t="n">
        <x:f aca="0"/>
        <x:v>8.5360500596</x:v>
      </x:c>
      <x:c r="K1282" s="18" t="n">
        <x:f aca="0"/>
        <x:v>2.275331919</x:v>
      </x:c>
      <x:c r="L1282" s="22" t="n">
        <x:v>0.26838235294118</x:v>
      </x:c>
      <x:c r="M1282" s="22" t="n">
        <x:v>0.21900790548171</x:v>
      </x:c>
      <x:c r="N1282" s="22" t="n">
        <x:v>0.39120536784088</x:v>
      </x:c>
      <x:c r="O1282" s="22" t="n">
        <x:v>0.58910868912738</x:v>
      </x:c>
      <x:c r="P1282" s="25" t="n">
        <x:v>0.284505544202808</x:v>
      </x:c>
      <x:c r="Q1282" s="25" t="n">
        <x:v>0.284406776882468</x:v>
      </x:c>
      <x:c r="R1282" s="26" t="n">
        <x:v>0.274416640051935</x:v>
      </x:c>
      <x:c r="S1282" s="26" t="n">
        <x:v>0.462427286968086</x:v>
      </x:c>
      <x:c r="T1282" s="20" t="n">
        <x:v>1.345690738090144</x:v>
      </x:c>
      <x:c r="U1282" s="18" t="n">
        <x:f aca="0"/>
        <x:v>1.7504</x:v>
      </x:c>
      <x:c r="V1282" s="18" t="n">
        <x:f aca="0"/>
        <x:v>2.6579</x:v>
      </x:c>
      <x:c r="W1282" s="76" t="n">
        <x:f>'2080回测'!$O$13*G1282/$G$4+'2080回测'!$O$14*H1282/$H$4+'2080回测'!$O$15*I1282/$I$4+'2080回测'!$O$16*J1282/$J$4+'2080回测'!$O$17*K1282/$K$4</x:f>
        <x:v>1.4961764742043615</x:v>
      </x:c>
    </x:row>
    <x:row r="1283" ht="13.800000190734863" hidden="0">
      <x:c r="A1283" s="15" t="n">
        <x:v>45763</x:v>
      </x:c>
      <x:c r="B1283" s="21" t="n">
        <x:v>74.033149171271</x:v>
      </x:c>
      <x:c r="C1283" s="21" t="n">
        <x:v>38.592508513053</x:v>
      </x:c>
      <x:c r="D1283" s="21" t="n">
        <x:v>19.076923076923</x:v>
      </x:c>
      <x:c r="E1283" s="21" t="n">
        <x:v>173.193359375</x:v>
      </x:c>
      <x:c r="F1283" s="17" t="n">
        <x:v>1.76223985034062</x:v>
      </x:c>
      <x:c r="G1283" s="18" t="n">
        <x:f aca="0"/>
        <x:v>1.9041931207</x:v>
      </x:c>
      <x:c r="H1283" s="18" t="n">
        <x:f aca="0"/>
        <x:v>2.7144296296</x:v>
      </x:c>
      <x:c r="I1283" s="18" t="n">
        <x:f aca="0"/>
        <x:v>3171.39</x:v>
      </x:c>
      <x:c r="J1283" s="18" t="n">
        <x:f aca="0"/>
        <x:v>8.4823593862</x:v>
      </x:c>
      <x:c r="K1283" s="18" t="n">
        <x:f aca="0"/>
        <x:v>2.2720000964</x:v>
      </x:c>
      <x:c r="L1283" s="22" t="n">
        <x:v>0.26806265984655</x:v>
      </x:c>
      <x:c r="M1283" s="22" t="n">
        <x:v>0.22187472852055</x:v>
      </x:c>
      <x:c r="N1283" s="22" t="n">
        <x:v>0.38653247064462</x:v>
      </x:c>
      <x:c r="O1283" s="22" t="n">
        <x:v>0.58668498843817</x:v>
      </x:c>
      <x:c r="P1283" s="25" t="n">
        <x:v>0.280615960521518</x:v>
      </x:c>
      <x:c r="Q1283" s="25" t="n">
        <x:v>0.279131513353781</x:v>
      </x:c>
      <x:c r="R1283" s="26" t="n">
        <x:v>0.275347399587804</x:v>
      </x:c>
      <x:c r="S1283" s="26" t="n">
        <x:v>0.467276183808158</x:v>
      </x:c>
      <x:c r="T1283" s="20" t="n">
        <x:v>1.3315044070968487</x:v>
      </x:c>
      <x:c r="U1283" s="18" t="n">
        <x:f aca="0"/>
        <x:v>1.7513</x:v>
      </x:c>
      <x:c r="V1283" s="18" t="n">
        <x:f aca="0"/>
        <x:v>2.7215</x:v>
      </x:c>
      <x:c r="W1283" s="76" t="n">
        <x:f>'2080回测'!$O$13*G1283/$G$4+'2080回测'!$O$14*H1283/$H$4+'2080回测'!$O$15*I1283/$I$4+'2080回测'!$O$16*J1283/$J$4+'2080回测'!$O$17*K1283/$K$4</x:f>
        <x:v>1.4988802856141992</x:v>
      </x:c>
    </x:row>
    <x:row r="1284" ht="13.800000190734863" hidden="0">
      <x:c r="A1284" s="15" t="n">
        <x:v>45764</x:v>
      </x:c>
      <x:c r="B1284" s="21" t="n">
        <x:v>75.997544505832</x:v>
      </x:c>
      <x:c r="C1284" s="21" t="n">
        <x:v>39.4438138479</x:v>
      </x:c>
      <x:c r="D1284" s="21" t="n">
        <x:v>19.461538461538</x:v>
      </x:c>
      <x:c r="E1284" s="21" t="n">
        <x:v>171.337890625</x:v>
      </x:c>
      <x:c r="F1284" s="17" t="n">
        <x:v>1.76560196860068</x:v>
      </x:c>
      <x:c r="G1284" s="18" t="n">
        <x:f aca="0"/>
        <x:v>1.905946952</x:v>
      </x:c>
      <x:c r="H1284" s="18" t="n">
        <x:f aca="0"/>
        <x:v>2.7086192593</x:v>
      </x:c>
      <x:c r="I1284" s="18" t="n">
        <x:f aca="0"/>
        <x:v>3190.96</x:v>
      </x:c>
      <x:c r="J1284" s="18" t="n">
        <x:f aca="0"/>
        <x:v>8.4616501265</x:v>
      </x:c>
      <x:c r="K1284" s="18" t="n">
        <x:f aca="0"/>
        <x:v>2.275029026</x:v>
      </x:c>
      <x:c r="L1284" s="22" t="n">
        <x:v>0.26398657289003</x:v>
      </x:c>
      <x:c r="M1284" s="22" t="n">
        <x:v>0.21935539918339</x:v>
      </x:c>
      <x:c r="N1284" s="22" t="n">
        <x:v>0.37251377905584</x:v>
      </x:c>
      <x:c r="O1284" s="22" t="n">
        <x:v>0.57363429233623</x:v>
      </x:c>
      <x:c r="P1284" s="25" t="n">
        <x:v>0.263996830246918</x:v>
      </x:c>
      <x:c r="Q1284" s="25" t="n">
        <x:v>0.264264861591117</x:v>
      </x:c>
      <x:c r="R1284" s="26" t="n">
        <x:v>0.254767272072559</x:v>
      </x:c>
      <x:c r="S1284" s="26" t="n">
        <x:v>0.439516249398706</x:v>
      </x:c>
      <x:c r="T1284" s="20" t="n">
        <x:v>1.3342885544124696</x:v>
      </x:c>
      <x:c r="U1284" s="18" t="n">
        <x:f aca="0"/>
        <x:v>1.7502</x:v>
      </x:c>
      <x:c r="V1284" s="18" t="n">
        <x:f aca="0"/>
        <x:v>2.7384</x:v>
      </x:c>
      <x:c r="W1284" s="76" t="n">
        <x:f>'2080回测'!$O$13*G1284/$G$4+'2080回测'!$O$14*H1284/$H$4+'2080回测'!$O$15*I1284/$I$4+'2080回测'!$O$16*J1284/$J$4+'2080回测'!$O$17*K1284/$K$4</x:f>
        <x:v>1.49950226643127</x:v>
      </x:c>
    </x:row>
    <x:row r="1285" ht="13.800000190734863" hidden="0">
      <x:c r="A1285" s="15" t="n">
        <x:v>45765</x:v>
      </x:c>
      <x:c r="B1285" s="21" t="n">
        <x:v>74.155923879681</x:v>
      </x:c>
      <x:c r="C1285" s="21" t="n">
        <x:v>38.251986379115</x:v>
      </x:c>
      <x:c r="D1285" s="21" t="n">
        <x:v>19.384615384615</x:v>
      </x:c>
      <x:c r="E1285" s="21" t="n">
        <x:v>174.482421875</x:v>
      </x:c>
      <x:c r="F1285" s="17" t="n">
        <x:v>1.76568736879603</x:v>
      </x:c>
      <x:c r="G1285" s="18" t="n">
        <x:f aca="0"/>
        <x:v>1.9109746018</x:v>
      </x:c>
      <x:c r="H1285" s="18" t="n">
        <x:f aca="0"/>
        <x:v>2.7100444444</x:v>
      </x:c>
      <x:c r="I1285" s="18" t="n">
        <x:f aca="0"/>
        <x:v>3190.96</x:v>
      </x:c>
      <x:c r="J1285" s="18" t="n">
        <x:f aca="0"/>
        <x:v>8.468553213</x:v>
      </x:c>
      <x:c r="K1285" s="18" t="n">
        <x:f aca="0"/>
        <x:v>2.2729087753</x:v>
      </x:c>
      <x:c r="L1285" s="22" t="n">
        <x:v>0.26382672634271</x:v>
      </x:c>
      <x:c r="M1285" s="22" t="n">
        <x:v>0.21779167752584</x:v>
      </x:c>
      <x:c r="N1285" s="22" t="n">
        <x:v>0.3732326863168</x:v>
      </x:c>
      <x:c r="O1285" s="22" t="n">
        <x:v>0.57521901968917</x:v>
      </x:c>
      <x:c r="P1285" s="25" t="n">
        <x:v>0.267061350723085</x:v>
      </x:c>
      <x:c r="Q1285" s="25" t="n">
        <x:v>0.266063246884988</x:v>
      </x:c>
      <x:c r="R1285" s="26" t="n">
        <x:v>0.262627019264312</x:v>
      </x:c>
      <x:c r="S1285" s="26" t="n">
        <x:v>0.448486708552853</x:v>
      </x:c>
      <x:c r="T1285" s="20" t="n">
        <x:v>1.3370337083875892</x:v>
      </x:c>
      <x:c r="U1285" s="18" t="n">
        <x:f aca="0"/>
        <x:v>1.7502</x:v>
      </x:c>
      <x:c r="V1285" s="18" t="n">
        <x:f aca="0"/>
        <x:v>2.7456</x:v>
      </x:c>
      <x:c r="W1285" s="76" t="n">
        <x:f>'2080回测'!$O$13*G1285/$G$4+'2080回测'!$O$14*H1285/$H$4+'2080回测'!$O$15*I1285/$I$4+'2080回测'!$O$16*J1285/$J$4+'2080回测'!$O$17*K1285/$K$4</x:f>
        <x:v>1.5011074404738614</x:v>
      </x:c>
    </x:row>
    <x:row r="1286" ht="13.800000190734863" hidden="0">
      <x:c r="A1286" s="15" t="n">
        <x:v>45768</x:v>
      </x:c>
      <x:c r="B1286" s="21" t="n">
        <x:v>76.243093922652</x:v>
      </x:c>
      <x:c r="C1286" s="21" t="n">
        <x:v>40.465380249716</x:v>
      </x:c>
      <x:c r="D1286" s="21" t="n">
        <x:v>24.307692307692</x:v>
      </x:c>
      <x:c r="E1286" s="21" t="n">
        <x:v>181.162109375</x:v>
      </x:c>
      <x:c r="F1286" s="17" t="n">
        <x:v>1.80544568963765</x:v>
      </x:c>
      <x:c r="G1286" s="18" t="n">
        <x:f aca="0"/>
        <x:v>1.8993993151</x:v>
      </x:c>
      <x:c r="H1286" s="18" t="n">
        <x:f aca="0"/>
        <x:v>2.706317037</x:v>
      </x:c>
      <x:c r="I1286" s="18" t="n">
        <x:f aca="0"/>
        <x:v>3190.96</x:v>
      </x:c>
      <x:c r="J1286" s="18" t="n">
        <x:f aca="0"/>
        <x:v>8.5567593193</x:v>
      </x:c>
      <x:c r="K1286" s="18" t="n">
        <x:f aca="0"/>
        <x:v>2.2795724204</x:v>
      </x:c>
      <x:c r="L1286" s="22" t="n">
        <x:v>0.26862212276215</x:v>
      </x:c>
      <x:c r="M1286" s="22" t="n">
        <x:v>0.22152723481887</x:v>
      </x:c>
      <x:c r="N1286" s="22" t="n">
        <x:v>0.37622813323748</x:v>
      </x:c>
      <x:c r="O1286" s="22" t="n">
        <x:v>0.58099861372347</x:v>
      </x:c>
      <x:c r="P1286" s="25" t="n">
        <x:v>0.26906507564981</x:v>
      </x:c>
      <x:c r="Q1286" s="25" t="n">
        <x:v>0.267142278061309</x:v>
      </x:c>
      <x:c r="R1286" s="26" t="n">
        <x:v>0.263350943347762</x:v>
      </x:c>
      <x:c r="S1286" s="26" t="n">
        <x:v>0.449335265499863</x:v>
      </x:c>
      <x:c r="T1286" s="20" t="n">
        <x:v>1.3601408783101352</x:v>
      </x:c>
      <x:c r="U1286" s="18" t="n">
        <x:f aca="0"/>
        <x:v>1.7493</x:v>
      </x:c>
      <x:c r="V1286" s="18" t="n">
        <x:f aca="0"/>
        <x:v>2.7974</x:v>
      </x:c>
      <x:c r="W1286" s="76" t="n">
        <x:f>'2080回测'!$O$13*G1286/$G$4+'2080回测'!$O$14*H1286/$H$4+'2080回测'!$O$15*I1286/$I$4+'2080回测'!$O$16*J1286/$J$4+'2080回测'!$O$17*K1286/$K$4</x:f>
        <x:v>1.4995884949096312</x:v>
      </x:c>
    </x:row>
    <x:row r="1287" ht="13.800000190734863" hidden="0">
      <x:c r="A1287" s="15" t="n">
        <x:v>45769</x:v>
      </x:c>
      <x:c r="B1287" s="21" t="n">
        <x:v>75.506445672192</x:v>
      </x:c>
      <x:c r="C1287" s="21" t="n">
        <x:v>39.784335981839</x:v>
      </x:c>
      <x:c r="D1287" s="21" t="n">
        <x:v>21.076923076923</x:v>
      </x:c>
      <x:c r="E1287" s="21" t="n">
        <x:v>177.32421875</x:v>
      </x:c>
      <x:c r="F1287" s="17" t="n">
        <x:v>1.78422980870239</x:v>
      </x:c>
      <x:c r="G1287" s="18" t="n">
        <x:f aca="0"/>
        <x:v>1.9092207705</x:v>
      </x:c>
      <x:c r="H1287" s="18" t="n">
        <x:f aca="0"/>
        <x:v>2.7166222222</x:v>
      </x:c>
      <x:c r="I1287" s="18" t="n">
        <x:f aca="0"/>
        <x:v>3222.32</x:v>
      </x:c>
      <x:c r="J1287" s="18" t="n">
        <x:f aca="0"/>
        <x:v>8.5337490307</x:v>
      </x:c>
      <x:c r="K1287" s="18" t="n">
        <x:f aca="0"/>
        <x:v>2.28260135</x:v>
      </x:c>
      <x:c r="L1287" s="22" t="n">
        <x:v>0.28053069053708</x:v>
      </x:c>
      <x:c r="M1287" s="22" t="n">
        <x:v>0.22908522283034</x:v>
      </x:c>
      <x:c r="N1287" s="22" t="n">
        <x:v>0.40067098011023</x:v>
      </x:c>
      <x:c r="O1287" s="22" t="n">
        <x:v>0.60010856158702</x:v>
      </x:c>
      <x:c r="P1287" s="25" t="n">
        <x:v>0.29770655548476</x:v>
      </x:c>
      <x:c r="Q1287" s="25" t="n">
        <x:v>0.293638488057672</x:v>
      </x:c>
      <x:c r="R1287" s="26" t="n">
        <x:v>0.294169425757526</x:v>
      </x:c>
      <x:c r="S1287" s="26" t="n">
        <x:v>0.485217102116454</x:v>
      </x:c>
      <x:c r="T1287" s="20" t="n">
        <x:v>1.3605859343919358</x:v>
      </x:c>
      <x:c r="U1287" s="18" t="n">
        <x:f aca="0"/>
        <x:v>1.7502</x:v>
      </x:c>
      <x:c r="V1287" s="18" t="n">
        <x:f aca="0"/>
        <x:v>2.8684</x:v>
      </x:c>
      <x:c r="W1287" s="76" t="n">
        <x:f>'2080回测'!$O$13*G1287/$G$4+'2080回测'!$O$14*H1287/$H$4+'2080回测'!$O$15*I1287/$I$4+'2080回测'!$O$16*J1287/$J$4+'2080回测'!$O$17*K1287/$K$4</x:f>
        <x:v>1.5057309449005836</x:v>
      </x:c>
    </x:row>
    <x:row r="1288" ht="13.800000190734863" hidden="0">
      <x:c r="A1288" s="15" t="n">
        <x:v>45770</x:v>
      </x:c>
      <x:c r="B1288" s="21" t="n">
        <x:v>77.041129527317</x:v>
      </x:c>
      <x:c r="C1288" s="21" t="n">
        <x:v>40.635641316686</x:v>
      </x:c>
      <x:c r="D1288" s="21" t="n">
        <x:v>22.307692307692</x:v>
      </x:c>
      <x:c r="E1288" s="21" t="n">
        <x:v>187.216796875</x:v>
      </x:c>
      <x:c r="F1288" s="17" t="n">
        <x:v>1.81800315006674</x:v>
      </x:c>
      <x:c r="G1288" s="18" t="n">
        <x:f aca="0"/>
        <x:v>1.9004516139</x:v>
      </x:c>
      <x:c r="H1288" s="18" t="n">
        <x:f aca="0"/>
        <x:v>2.7051111111</x:v>
      </x:c>
      <x:c r="I1288" s="18" t="n">
        <x:f aca="0"/>
        <x:v>3231.63</x:v>
      </x:c>
      <x:c r="J1288" s="18" t="n">
        <x:f aca="0"/>
        <x:v>8.5276129538</x:v>
      </x:c>
      <x:c r="K1288" s="18" t="n">
        <x:f aca="0"/>
        <x:v>2.2875486017</x:v>
      </x:c>
      <x:c r="L1288" s="22" t="n">
        <x:v>0.27869245524297</x:v>
      </x:c>
      <x:c r="M1288" s="22" t="n">
        <x:v>0.23151767874207</x:v>
      </x:c>
      <x:c r="N1288" s="22" t="n">
        <x:v>0.39575844716032</x:v>
      </x:c>
      <x:c r="O1288" s="22" t="n">
        <x:v>0.59954924605523</x:v>
      </x:c>
      <x:c r="P1288" s="25" t="n">
        <x:v>0.302303336199011</x:v>
      </x:c>
      <x:c r="Q1288" s="25" t="n">
        <x:v>0.297355150998336</x:v>
      </x:c>
      <x:c r="R1288" s="26" t="n">
        <x:v>0.293445501674076</x:v>
      </x:c>
      <x:c r="S1288" s="26" t="n">
        <x:v>0.486065659063474</x:v>
      </x:c>
      <x:c r="T1288" s="20" t="n">
        <x:v>1.3726215031313438</x:v>
      </x:c>
      <x:c r="U1288" s="18" t="n">
        <x:f aca="0"/>
        <x:v>1.749</x:v>
      </x:c>
      <x:c r="V1288" s="18" t="n">
        <x:f aca="0"/>
        <x:v>2.7477</x:v>
      </x:c>
      <x:c r="W1288" s="76" t="n">
        <x:f>'2080回测'!$O$13*G1288/$G$4+'2080回测'!$O$14*H1288/$H$4+'2080回测'!$O$15*I1288/$I$4+'2080回测'!$O$16*J1288/$J$4+'2080回测'!$O$17*K1288/$K$4</x:f>
        <x:v>1.5023043999278443</x:v>
      </x:c>
    </x:row>
    <x:row r="1289" ht="13.800000190734863" hidden="0">
      <x:c r="A1289" s="15" t="n">
        <x:v>45771</x:v>
      </x:c>
      <x:c r="B1289" s="21" t="n">
        <x:v>75.874769797422</x:v>
      </x:c>
      <x:c r="C1289" s="21" t="n">
        <x:v>39.330306469921</x:v>
      </x:c>
      <x:c r="D1289" s="21" t="n">
        <x:v>20.153846153846</x:v>
      </x:c>
      <x:c r="E1289" s="21" t="n">
        <x:v>184.306640625</x:v>
      </x:c>
      <x:c r="F1289" s="17" t="n">
        <x:v>1.79916390761547</x:v>
      </x:c>
      <x:c r="G1289" s="18" t="n">
        <x:f aca="0"/>
        <x:v>1.917873005</x:v>
      </x:c>
      <x:c r="H1289" s="18" t="n">
        <x:f aca="0"/>
        <x:v>2.7189244444</x:v>
      </x:c>
      <x:c r="I1289" s="18" t="n">
        <x:f aca="0"/>
        <x:v>3230.82</x:v>
      </x:c>
      <x:c r="J1289" s="18" t="n">
        <x:f aca="0"/>
        <x:v>8.5207098672</x:v>
      </x:c>
      <x:c r="K1289" s="18" t="n">
        <x:f aca="0"/>
        <x:v>2.2844187078</x:v>
      </x:c>
      <x:c r="L1289" s="22" t="n">
        <x:v>0.28820332480818</x:v>
      </x:c>
      <x:c r="M1289" s="22" t="n">
        <x:v>0.23768569194683</x:v>
      </x:c>
      <x:c r="N1289" s="22" t="n">
        <x:v>0.40198897675533</x:v>
      </x:c>
      <x:c r="O1289" s="22" t="n">
        <x:v>0.60710000592735</x:v>
      </x:c>
      <x:c r="P1289" s="25" t="n">
        <x:v>0.310907566766712</x:v>
      </x:c>
      <x:c r="Q1289" s="25" t="n">
        <x:v>0.305747615703066</x:v>
      </x:c>
      <x:c r="R1289" s="26" t="n">
        <x:v>0.318058920511396</x:v>
      </x:c>
      <x:c r="S1289" s="26" t="n">
        <x:v>0.511279922631887</x:v>
      </x:c>
      <x:c r="T1289" s="20" t="n">
        <x:v>1.3651177737440991</x:v>
      </x:c>
      <x:c r="U1289" s="18" t="n">
        <x:f aca="0"/>
        <x:v>1.7489</x:v>
      </x:c>
      <x:c r="V1289" s="18" t="n">
        <x:f aca="0"/>
        <x:v>2.7632</x:v>
      </x:c>
      <x:c r="W1289" s="76" t="n">
        <x:f>'2080回测'!$O$13*G1289/$G$4+'2080回测'!$O$14*H1289/$H$4+'2080回测'!$O$15*I1289/$I$4+'2080回测'!$O$16*J1289/$J$4+'2080回测'!$O$17*K1289/$K$4</x:f>
        <x:v>1.5089013386654586</x:v>
      </x:c>
    </x:row>
    <x:row r="1290" ht="13.800000190734863" hidden="0">
      <x:c r="A1290" s="15" t="n">
        <x:v>45772</x:v>
      </x:c>
      <x:c r="B1290" s="21" t="n">
        <x:v>74.769797421731</x:v>
      </x:c>
      <x:c r="C1290" s="21" t="n">
        <x:v>39.727582292849</x:v>
      </x:c>
      <x:c r="D1290" s="21" t="n">
        <x:v>21.230769230769</x:v>
      </x:c>
      <x:c r="E1290" s="21" t="n">
        <x:v>189.19921875</x:v>
      </x:c>
      <x:c r="F1290" s="17" t="n">
        <x:v>1.81231841923837</x:v>
      </x:c>
      <x:c r="G1290" s="18" t="n">
        <x:f aca="0"/>
        <x:v>1.9157684074</x:v>
      </x:c>
      <x:c r="H1290" s="18" t="n">
        <x:f aca="0"/>
        <x:v>2.7158548148</x:v>
      </x:c>
      <x:c r="I1290" s="18" t="n">
        <x:f aca="0"/>
        <x:v>3229.42</x:v>
      </x:c>
      <x:c r="J1290" s="18" t="n">
        <x:f aca="0"/>
        <x:v>8.5368170692</x:v>
      </x:c>
      <x:c r="K1290" s="18" t="n">
        <x:f aca="0"/>
        <x:v>2.2861351013</x:v>
      </x:c>
      <x:c r="L1290" s="22" t="n">
        <x:v>0.28468670076726</x:v>
      </x:c>
      <x:c r="M1290" s="22" t="n">
        <x:v>0.23829380592477</x:v>
      </x:c>
      <x:c r="N1290" s="22" t="n">
        <x:v>0.39432063263839</x:v>
      </x:c>
      <x:c r="O1290" s="22" t="n">
        <x:v>0.60458308591853</x:v>
      </x:c>
      <x:c r="P1290" s="25" t="n">
        <x:v>0.301478272993889</x:v>
      </x:c>
      <x:c r="Q1290" s="25" t="n">
        <x:v>0.295077196292768</x:v>
      </x:c>
      <x:c r="R1290" s="26" t="n">
        <x:v>0.302132590675482</x:v>
      </x:c>
      <x:c r="S1290" s="26" t="n">
        <x:v>0.500369904741705</x:v>
      </x:c>
      <x:c r="T1290" s="20" t="n">
        <x:v>1.3701046768464908</x:v>
      </x:c>
      <x:c r="U1290" s="18" t="n">
        <x:f aca="0"/>
        <x:v>1.7492</x:v>
      </x:c>
      <x:c r="V1290" s="18" t="n">
        <x:f aca="0"/>
        <x:v>2.7412</x:v>
      </x:c>
      <x:c r="W1290" s="76" t="n">
        <x:f>'2080回测'!$O$13*G1290/$G$4+'2080回测'!$O$14*H1290/$H$4+'2080回测'!$O$15*I1290/$I$4+'2080回测'!$O$16*J1290/$J$4+'2080回测'!$O$17*K1290/$K$4</x:f>
        <x:v>1.5081889998817033</x:v>
      </x:c>
    </x:row>
    <x:row r="1291" ht="13.800000190734863" hidden="0">
      <x:c r="A1291" s="15" t="n">
        <x:v>45775</x:v>
      </x:c>
      <x:c r="B1291" s="21" t="n">
        <x:v>76.058931860037</x:v>
      </x:c>
      <x:c r="C1291" s="21" t="n">
        <x:v>39.727582292849</x:v>
      </x:c>
      <x:c r="D1291" s="21" t="n">
        <x:v>22.692307692308</x:v>
      </x:c>
      <x:c r="E1291" s="21" t="n">
        <x:v>185.625</x:v>
      </x:c>
      <x:c r="F1291" s="17" t="n">
        <x:v>1.81025955461299</x:v>
      </x:c>
      <x:c r="G1291" s="18" t="n">
        <x:f aca="0"/>
        <x:v>1.9243037198</x:v>
      </x:c>
      <x:c r="H1291" s="18" t="n">
        <x:f aca="0"/>
        <x:v>2.7150874074</x:v>
      </x:c>
      <x:c r="I1291" s="18" t="n">
        <x:f aca="0"/>
        <x:v>3245.43</x:v>
      </x:c>
      <x:c r="J1291" s="18" t="n">
        <x:f aca="0"/>
        <x:v>8.5122727614</x:v>
      </x:c>
      <x:c r="K1291" s="18" t="n">
        <x:f aca="0"/>
        <x:v>2.2863370299</x:v>
      </x:c>
      <x:c r="L1291" s="22" t="n">
        <x:v>0.28820332480818</x:v>
      </x:c>
      <x:c r="M1291" s="22" t="n">
        <x:v>0.2407262618365</x:v>
      </x:c>
      <x:c r="N1291" s="22" t="n">
        <x:v>0.4000718907261</x:v>
      </x:c>
      <x:c r="O1291" s="22" t="n">
        <x:v>0.60943048737412</x:v>
      </x:c>
      <x:c r="P1291" s="25" t="n">
        <x:v>0.304896391986538</x:v>
      </x:c>
      <x:c r="Q1291" s="25" t="n">
        <x:v>0.299513213350979</x:v>
      </x:c>
      <x:c r="R1291" s="26" t="n">
        <x:v>0.310716261950684</x:v>
      </x:c>
      <x:c r="S1291" s="26" t="n">
        <x:v>0.507279582738825</x:v>
      </x:c>
      <x:c r="T1291" s="20" t="n">
        <x:v>1.360391696804272</x:v>
      </x:c>
      <x:c r="U1291" s="18" t="n">
        <x:f aca="0"/>
        <x:v>1.7507</x:v>
      </x:c>
      <x:c r="V1291" s="18" t="n">
        <x:f aca="0"/>
        <x:v>2.7155</x:v>
      </x:c>
      <x:c r="W1291" s="76" t="n">
        <x:f>'2080回测'!$O$13*G1291/$G$4+'2080回测'!$O$14*H1291/$H$4+'2080回测'!$O$15*I1291/$I$4+'2080回测'!$O$16*J1291/$J$4+'2080回测'!$O$17*K1291/$K$4</x:f>
        <x:v>1.510977124966445</x:v>
      </x:c>
    </x:row>
    <x:row r="1292" ht="13.800000190734863" hidden="0">
      <x:c r="A1292" s="15" t="n">
        <x:v>45776</x:v>
      </x:c>
      <x:c r="B1292" s="21" t="n">
        <x:v>76.979742173112</x:v>
      </x:c>
      <x:c r="C1292" s="21" t="n">
        <x:v>40.522133938706</x:v>
      </x:c>
      <x:c r="D1292" s="21" t="n">
        <x:v>24.384615384615</x:v>
      </x:c>
      <x:c r="E1292" s="21" t="n">
        <x:v>186.201171875</x:v>
      </x:c>
      <x:c r="F1292" s="17" t="n">
        <x:v>1.82021915842858</x:v>
      </x:c>
      <x:c r="G1292" s="18" t="n">
        <x:f aca="0"/>
        <x:v>1.91927607</x:v>
      </x:c>
      <x:c r="H1292" s="18" t="n">
        <x:f aca="0"/>
        <x:v>2.7090577778</x:v>
      </x:c>
      <x:c r="I1292" s="18" t="n">
        <x:f aca="0"/>
        <x:v>3229.66</x:v>
      </x:c>
      <x:c r="J1292" s="18" t="n">
        <x:f aca="0"/>
        <x:v>8.5253119249</x:v>
      </x:c>
      <x:c r="K1292" s="18" t="n">
        <x:f aca="0"/>
        <x:v>2.2847216008</x:v>
      </x:c>
      <x:c r="L1292" s="22" t="n">
        <x:v>0.28396739130435</x:v>
      </x:c>
      <x:c r="M1292" s="22" t="n">
        <x:v>0.23872817305186</x:v>
      </x:c>
      <x:c r="N1292" s="22" t="n">
        <x:v>0.39072609633357</x:v>
      </x:c>
      <x:c r="O1292" s="22" t="n">
        <x:v>0.60206616598688</x:v>
      </x:c>
      <x:c r="P1292" s="25" t="n">
        <x:v>0.292402577737547</x:v>
      </x:c>
      <x:c r="Q1292" s="25" t="n">
        <x:v>0.288842793940683</x:v>
      </x:c>
      <x:c r="R1292" s="26" t="n">
        <x:v>0.297789046174774</x:v>
      </x:c>
      <x:c r="S1292" s="26" t="n">
        <x:v>0.488611329904512</x:v>
      </x:c>
      <x:c r="T1292" s="20" t="n">
        <x:v>1.366580325162974</x:v>
      </x:c>
      <x:c r="U1292" s="18" t="n">
        <x:f aca="0"/>
        <x:v>1.7531</x:v>
      </x:c>
      <x:c r="V1292" s="18" t="n">
        <x:f aca="0"/>
        <x:v>2.7229</x:v>
      </x:c>
      <x:c r="W1292" s="76" t="n">
        <x:f>'2080回测'!$O$13*G1292/$G$4+'2080回测'!$O$14*H1292/$H$4+'2080回测'!$O$15*I1292/$I$4+'2080回测'!$O$16*J1292/$J$4+'2080回测'!$O$17*K1292/$K$4</x:f>
        <x:v>1.5077518172659177</x:v>
      </x:c>
    </x:row>
    <x:row r="1293" ht="13.800000190734863" hidden="0">
      <x:c r="A1293" s="15" t="n">
        <x:v>45777</x:v>
      </x:c>
      <x:c r="B1293" s="21" t="n">
        <x:v>78.453038674033</x:v>
      </x:c>
      <x:c r="C1293" s="21" t="n">
        <x:v>42.508513053348</x:v>
      </x:c>
      <x:c r="D1293" s="21" t="n">
        <x:v>28</x:v>
      </x:c>
      <x:c r="E1293" s="21" t="n">
        <x:v>191.298828125</x:v>
      </x:c>
      <x:c r="F1293" s="17" t="n">
        <x:v>1.85065094963095</x:v>
      </x:c>
      <x:c r="G1293" s="18" t="n">
        <x:f aca="0"/>
        <x:v>1.8894609377</x:v>
      </x:c>
      <x:c r="H1293" s="18" t="n">
        <x:f aca="0"/>
        <x:v>2.6933807407</x:v>
      </x:c>
      <x:c r="I1293" s="18" t="n">
        <x:f aca="0"/>
        <x:v>3232.27</x:v>
      </x:c>
      <x:c r="J1293" s="18" t="n">
        <x:f aca="0"/>
        <x:v>8.5552253001</x:v>
      </x:c>
      <x:c r="K1293" s="18" t="n">
        <x:f aca="0"/>
        <x:v>2.2815917068</x:v>
      </x:c>
      <x:c r="L1293" s="22" t="n">
        <x:v>0.28500639386189</x:v>
      </x:c>
      <x:c r="M1293" s="22" t="n">
        <x:v>0.23612197028929</x:v>
      </x:c>
      <x:c r="N1293" s="22" t="n">
        <x:v>0.39372154325425</x:v>
      </x:c>
      <x:c r="O1293" s="22" t="n">
        <x:v>0.60309157780803</x:v>
      </x:c>
      <x:c r="P1293" s="25" t="n">
        <x:v>0.300653209788767</x:v>
      </x:c>
      <x:c r="Q1293" s="25" t="n">
        <x:v>0.295676658057392</x:v>
      </x:c>
      <x:c r="R1293" s="26" t="n">
        <x:v>0.315576895082424</x:v>
      </x:c>
      <x:c r="S1293" s="26" t="n">
        <x:v>0.502794353161751</x:v>
      </x:c>
      <x:c r="T1293" s="20" t="n">
        <x:v>1.3752223553635674</x:v>
      </x:c>
      <x:c r="U1293" s="18" t="n">
        <x:f aca="0"/>
        <x:v>1.7544</x:v>
      </x:c>
      <x:c r="V1293" s="18" t="n">
        <x:f aca="0"/>
        <x:v>2.7224</x:v>
      </x:c>
      <x:c r="W1293" s="76" t="n">
        <x:f>'2080回测'!$O$13*G1293/$G$4+'2080回测'!$O$14*H1293/$H$4+'2080回测'!$O$15*I1293/$I$4+'2080回测'!$O$16*J1293/$J$4+'2080回测'!$O$17*K1293/$K$4</x:f>
        <x:v>1.4975825458150351</x:v>
      </x:c>
    </x:row>
    <x:row r="1294" ht="13.800000190734863" hidden="0">
      <x:c r="A1294" s="15" t="n">
        <x:v>45783</x:v>
      </x:c>
      <x:c r="B1294" s="21" t="n">
        <x:v>79.864947820749</x:v>
      </x:c>
      <x:c r="C1294" s="21" t="n">
        <x:v>45.573212258797</x:v>
      </x:c>
      <x:c r="D1294" s="21" t="n">
        <x:v>32.153846153846</x:v>
      </x:c>
      <x:c r="E1294" s="21" t="n">
        <x:v>199.1015625</x:v>
      </x:c>
      <x:c r="F1294" s="17" t="n">
        <x:v>1.89173392183348</x:v>
      </x:c>
      <x:c r="G1294" s="18" t="n">
        <x:f aca="0"/>
        <x:v>1.8916824573</x:v>
      </x:c>
      <x:c r="H1294" s="18" t="n">
        <x:f aca="0"/>
        <x:v>2.6991911111</x:v>
      </x:c>
      <x:c r="I1294" s="18" t="n">
        <x:f aca="0"/>
        <x:v>3275.75</x:v>
      </x:c>
      <x:c r="J1294" s="18" t="n">
        <x:f aca="0"/>
        <x:v>8.6434314064</x:v>
      </x:c>
      <x:c r="K1294" s="18" t="n">
        <x:f aca="0"/>
        <x:v>2.3001691418</x:v>
      </x:c>
      <x:c r="L1294" s="22" t="n">
        <x:v>0.28860294117647</x:v>
      </x:c>
      <x:c r="M1294" s="22" t="n">
        <x:v>0.23377638780297</x:v>
      </x:c>
      <x:c r="N1294" s="22" t="n">
        <x:v>0.40091061586389</x:v>
      </x:c>
      <x:c r="O1294" s="22" t="n">
        <x:v>0.60654069039555</x:v>
      </x:c>
      <x:c r="P1294" s="25" t="n">
        <x:v>0.307489447774064</x:v>
      </x:c>
      <x:c r="Q1294" s="25" t="n">
        <x:v>0.307306216291087</x:v>
      </x:c>
      <x:c r="R1294" s="26" t="n">
        <x:v>0.336053604871464</x:v>
      </x:c>
      <x:c r="S1294" s="26" t="n">
        <x:v>0.521098938733045</x:v>
      </x:c>
      <x:c r="T1294" s="20" t="n">
        <x:v>1.4047644657065335</x:v>
      </x:c>
      <x:c r="U1294" s="18" t="n">
        <x:f aca="0"/>
        <x:v>1.755</x:v>
      </x:c>
      <x:c r="V1294" s="18" t="n">
        <x:f aca="0"/>
        <x:v>2.7641</x:v>
      </x:c>
      <x:c r="W1294" s="76" t="n">
        <x:f>'2080回测'!$O$13*G1294/$G$4+'2080回测'!$O$14*H1294/$H$4+'2080回测'!$O$15*I1294/$I$4+'2080回测'!$O$16*J1294/$J$4+'2080回测'!$O$17*K1294/$K$4</x:f>
        <x:v>1.5050663637344797</x:v>
      </x:c>
    </x:row>
    <x:row r="1295" ht="13.800000190734863" hidden="0">
      <x:c r="A1295" s="15" t="n">
        <x:v>45784</x:v>
      </x:c>
      <x:c r="B1295" s="21" t="n">
        <x:v>78.084714548803</x:v>
      </x:c>
      <x:c r="C1295" s="21" t="n">
        <x:v>44.438138479001</x:v>
      </x:c>
      <x:c r="D1295" s="21" t="n">
        <x:v>31.307692307692</x:v>
      </x:c>
      <x:c r="E1295" s="21" t="n">
        <x:v>196.494140625</x:v>
      </x:c>
      <x:c r="F1295" s="17" t="n">
        <x:v>1.87581171490124</x:v>
      </x:c>
      <x:c r="G1295" s="18" t="n">
        <x:f aca="0"/>
        <x:v>1.9068823287</x:v>
      </x:c>
      <x:c r="H1295" s="18" t="n">
        <x:f aca="0"/>
        <x:v>2.7165125926</x:v>
      </x:c>
      <x:c r="I1295" s="18" t="n">
        <x:f aca="0"/>
        <x:v>3293.06</x:v>
      </x:c>
      <x:c r="J1295" s="18" t="n">
        <x:f aca="0"/>
        <x:v>8.6472664545</x:v>
      </x:c>
      <x:c r="K1295" s="18" t="n">
        <x:f aca="0"/>
        <x:v>2.3027942141</x:v>
      </x:c>
      <x:c r="L1295" s="22" t="n">
        <x:v>0.30866368286445</x:v>
      </x:c>
      <x:c r="M1295" s="22" t="n">
        <x:v>0.24559117365998</x:v>
      </x:c>
      <x:c r="N1295" s="22" t="n">
        <x:v>0.42667145938174</x:v>
      </x:c>
      <x:c r="O1295" s="22" t="n">
        <x:v>0.6333878366161</x:v>
      </x:c>
      <x:c r="P1295" s="25" t="n">
        <x:v>0.339077581913021</x:v>
      </x:c>
      <x:c r="Q1295" s="25" t="n">
        <x:v>0.340995967462932</x:v>
      </x:c>
      <x:c r="R1295" s="26" t="n">
        <x:v>0.375352340830216</x:v>
      </x:c>
      <x:c r="S1295" s="26" t="n">
        <x:v>0.56837568292383</x:v>
      </x:c>
      <x:c r="T1295" s="20" t="n">
        <x:v>1.4105230362505479</x:v>
      </x:c>
      <x:c r="U1295" s="18" t="n">
        <x:f aca="0"/>
        <x:v>1.7542</x:v>
      </x:c>
      <x:c r="V1295" s="18" t="n">
        <x:f aca="0"/>
        <x:v>2.7853</x:v>
      </x:c>
      <x:c r="W1295" s="76" t="n">
        <x:f>'2080回测'!$O$13*G1295/$G$4+'2080回测'!$O$14*H1295/$H$4+'2080回测'!$O$15*I1295/$I$4+'2080回测'!$O$16*J1295/$J$4+'2080回测'!$O$17*K1295/$K$4</x:f>
        <x:v>1.5134167715596296</x:v>
      </x:c>
    </x:row>
    <x:row r="1296" ht="13.800000190734863" hidden="0">
      <x:c r="A1296" s="15" t="n">
        <x:v>45785</x:v>
      </x:c>
      <x:c r="B1296" s="21" t="n">
        <x:v>77.163904235727</x:v>
      </x:c>
      <x:c r="C1296" s="21" t="n">
        <x:v>45.005675368899</x:v>
      </x:c>
      <x:c r="D1296" s="21" t="n">
        <x:v>29.461538461538</x:v>
      </x:c>
      <x:c r="E1296" s="21" t="n">
        <x:v>202.79296875</x:v>
      </x:c>
      <x:c r="F1296" s="17" t="n">
        <x:v>1.88606021704041</x:v>
      </x:c>
      <x:c r="G1296" s="18" t="n">
        <x:f aca="0"/>
        <x:v>1.9158853295</x:v>
      </x:c>
      <x:c r="H1296" s="18" t="n">
        <x:f aca="0"/>
        <x:v>2.7201303704</x:v>
      </x:c>
      <x:c r="I1296" s="18" t="n">
        <x:f aca="0"/>
        <x:v>3308.02</x:v>
      </x:c>
      <x:c r="J1296" s="18" t="n">
        <x:f aca="0"/>
        <x:v>8.6564705699</x:v>
      </x:c>
      <x:c r="K1296" s="18" t="n">
        <x:f aca="0"/>
        <x:v>2.3047125362</x:v>
      </x:c>
      <x:c r="L1296" s="22" t="n">
        <x:v>0.31226023017903</x:v>
      </x:c>
      <x:c r="M1296" s="22" t="n">
        <x:v>0.25453913647815</x:v>
      </x:c>
      <x:c r="N1296" s="22" t="n">
        <x:v>0.42978672417925</x:v>
      </x:c>
      <x:c r="O1296" s="22" t="n">
        <x:v>0.64075215800334</x:v>
      </x:c>
      <x:c r="P1296" s="25" t="n">
        <x:v>0.342142102389188</x:v>
      </x:c>
      <x:c r="Q1296" s="25" t="n">
        <x:v>0.345312092168229</x:v>
      </x:c>
      <x:c r="R1296" s="26" t="n">
        <x:v>0.380833480319201</x:v>
      </x:c>
      <x:c r="S1296" s="26" t="n">
        <x:v>0.578558366287995</x:v>
      </x:c>
      <x:c r="T1296" s="20" t="n">
        <x:v>1.421928415121143</x:v>
      </x:c>
      <x:c r="U1296" s="18" t="n">
        <x:f aca="0"/>
        <x:v>1.7561</x:v>
      </x:c>
      <x:c r="V1296" s="18" t="n">
        <x:f aca="0"/>
        <x:v>2.7472</x:v>
      </x:c>
      <x:c r="W1296" s="76" t="n">
        <x:f>'2080回测'!$O$13*G1296/$G$4+'2080回测'!$O$14*H1296/$H$4+'2080回测'!$O$15*I1296/$I$4+'2080回测'!$O$16*J1296/$J$4+'2080回测'!$O$17*K1296/$K$4</x:f>
        <x:v>1.5177753106178593</x:v>
      </x:c>
    </x:row>
    <x:row r="1297" ht="13.800000190734863" hidden="0">
      <x:c r="A1297" s="15" t="n">
        <x:v>45786</x:v>
      </x:c>
      <x:c r="B1297" s="21" t="n">
        <x:v>75.936157151627</x:v>
      </x:c>
      <x:c r="C1297" s="21" t="n">
        <x:v>42.508513053348</x:v>
      </x:c>
      <x:c r="D1297" s="21" t="n">
        <x:v>27.230769230769</x:v>
      </x:c>
      <x:c r="E1297" s="21" t="n">
        <x:v>199.716796875</x:v>
      </x:c>
      <x:c r="F1297" s="17" t="n">
        <x:v>1.86348059077686</x:v>
      </x:c>
      <x:c r="G1297" s="18" t="n">
        <x:f aca="0"/>
        <x:v>1.9295652138</x:v>
      </x:c>
      <x:c r="H1297" s="18" t="n">
        <x:f aca="0"/>
        <x:v>2.7344918519</x:v>
      </x:c>
      <x:c r="I1297" s="18" t="n">
        <x:f aca="0"/>
        <x:v>3321.09</x:v>
      </x:c>
      <x:c r="J1297" s="18" t="n">
        <x:f aca="0"/>
        <x:v>8.6426643968</x:v>
      </x:c>
      <x:c r="K1297" s="18" t="n">
        <x:f aca="0"/>
        <x:v>2.2998662488</x:v>
      </x:c>
      <x:c r="L1297" s="22" t="n">
        <x:v>0.32528772378517</x:v>
      </x:c>
      <x:c r="M1297" s="22" t="n">
        <x:v>0.26409521327426</x:v>
      </x:c>
      <x:c r="N1297" s="22" t="n">
        <x:v>0.43601725377426</x:v>
      </x:c>
      <x:c r="O1297" s="22" t="n">
        <x:v>0.64830291787546</x:v>
      </x:c>
      <x:c r="P1297" s="25" t="n">
        <x:v>0.351924994678492</x:v>
      </x:c>
      <x:c r="Q1297" s="25" t="n">
        <x:v>0.356222296284369</x:v>
      </x:c>
      <x:c r="R1297" s="26" t="n">
        <x:v>0.399138417857881</x:v>
      </x:c>
      <x:c r="S1297" s="26" t="n">
        <x:v>0.594438503439253</x:v>
      </x:c>
      <x:c r="T1297" s="20" t="n">
        <x:v>1.4102756562736487</x:v>
      </x:c>
      <x:c r="U1297" s="18" t="n">
        <x:f aca="0"/>
        <x:v>1.7567</x:v>
      </x:c>
      <x:c r="V1297" s="18" t="n">
        <x:f aca="0"/>
        <x:v>2.7397</x:v>
      </x:c>
      <x:c r="W1297" s="76" t="n">
        <x:f>'2080回测'!$O$13*G1297/$G$4+'2080回测'!$O$14*H1297/$H$4+'2080回测'!$O$15*I1297/$I$4+'2080回测'!$O$16*J1297/$J$4+'2080回测'!$O$17*K1297/$K$4</x:f>
        <x:v>1.5240697174385818</x:v>
      </x:c>
    </x:row>
    <x:row r="1298" ht="13.800000190734863" hidden="0">
      <x:c r="A1298" s="15" t="n">
        <x:v>45789</x:v>
      </x:c>
      <x:c r="B1298" s="21" t="n">
        <x:v>77.041129527317</x:v>
      </x:c>
      <x:c r="C1298" s="21" t="n">
        <x:v>44.267877412032</x:v>
      </x:c>
      <x:c r="D1298" s="21" t="n">
        <x:v>28.615384615385</x:v>
      </x:c>
      <x:c r="E1298" s="21" t="n">
        <x:v>207.44140625</x:v>
      </x:c>
      <x:c r="F1298" s="17" t="n">
        <x:v>1.89341449451184</x:v>
      </x:c>
      <x:c r="G1298" s="18" t="n">
        <x:f aca="0"/>
        <x:v>1.9302710231</x:v>
      </x:c>
      <x:c r="H1298" s="18" t="n">
        <x:f aca="0"/>
        <x:v>2.7434814815</x:v>
      </x:c>
      <x:c r="I1298" s="18" t="n">
        <x:f aca="0"/>
        <x:v>3393.39</x:v>
      </x:c>
      <x:c r="J1298" s="18" t="n">
        <x:f aca="0"/>
        <x:v>8.6733447816</x:v>
      </x:c>
      <x:c r="K1298" s="18" t="n">
        <x:f aca="0"/>
        <x:v>2.3165253616</x:v>
      </x:c>
      <x:c r="L1298" s="22" t="n">
        <x:v>0.32033248081841</x:v>
      </x:c>
      <x:c r="M1298" s="22" t="n">
        <x:v>0.26296585874381</x:v>
      </x:c>
      <x:c r="N1298" s="22" t="n">
        <x:v>0.42211838006231</x:v>
      </x:c>
      <x:c r="O1298" s="22" t="n">
        <x:v>0.64187078906693</x:v>
      </x:c>
      <x:c r="P1298" s="25" t="n">
        <x:v>0.340609842151104</x:v>
      </x:c>
      <x:c r="Q1298" s="25" t="n">
        <x:v>0.3423147833451</x:v>
      </x:c>
      <x:c r="R1298" s="26" t="n">
        <x:v>0.378041201711606</x:v>
      </x:c>
      <x:c r="S1298" s="26" t="n">
        <x:v>0.573951914289919</x:v>
      </x:c>
      <x:c r="T1298" s="20" t="n">
        <x:v>1.4285688019573695</x:v>
      </x:c>
      <x:c r="U1298" s="18" t="n">
        <x:f aca="0"/>
        <x:v>1.753</x:v>
      </x:c>
      <x:c r="V1298" s="18" t="n">
        <x:f aca="0"/>
        <x:v>2.6533</x:v>
      </x:c>
      <x:c r="W1298" s="76" t="n">
        <x:f>'2080回测'!$O$13*G1298/$G$4+'2080回测'!$O$14*H1298/$H$4+'2080回测'!$O$15*I1298/$I$4+'2080回测'!$O$16*J1298/$J$4+'2080回测'!$O$17*K1298/$K$4</x:f>
        <x:v>1.5322119830441574</x:v>
      </x:c>
    </x:row>
    <x:row r="1299" ht="13.800000190734863" hidden="0">
      <x:c r="A1299" s="15" t="n">
        <x:v>45790</x:v>
      </x:c>
      <x:c r="B1299" s="21" t="n">
        <x:v>77.041129527317</x:v>
      </x:c>
      <x:c r="C1299" s="21" t="n">
        <x:v>43.473325766175</x:v>
      </x:c>
      <x:c r="D1299" s="21" t="n">
        <x:v>28.615384615385</x:v>
      </x:c>
      <x:c r="E1299" s="21" t="n">
        <x:v>206.42578125</x:v>
      </x:c>
      <x:c r="F1299" s="17" t="n">
        <x:v>1.88888905289719</x:v>
      </x:c>
      <x:c r="G1299" s="18" t="n">
        <x:f aca="0"/>
        <x:v>1.9486220671</x:v>
      </x:c>
      <x:c r="H1299" s="18" t="n">
        <x:f aca="0"/>
        <x:v>2.7615703704</x:v>
      </x:c>
      <x:c r="I1299" s="18" t="n">
        <x:f aca="0"/>
        <x:v>3384.05</x:v>
      </x:c>
      <x:c r="J1299" s="18" t="n">
        <x:f aca="0"/>
        <x:v>8.6656746854</x:v>
      </x:c>
      <x:c r="K1299" s="18" t="n">
        <x:f aca="0"/>
        <x:v>2.323592864</x:v>
      </x:c>
      <x:c r="L1299" s="22" t="n">
        <x:v>0.33999360613811</x:v>
      </x:c>
      <x:c r="M1299" s="22" t="n">
        <x:v>0.27495439145165</x:v>
      </x:c>
      <x:c r="N1299" s="22" t="n">
        <x:v>0.44140905823149</x:v>
      </x:c>
      <x:c r="O1299" s="22" t="n">
        <x:v>0.66116717549252</x:v>
      </x:c>
      <x:c r="P1299" s="25" t="n">
        <x:v>0.356286043048423</x:v>
      </x:c>
      <x:c r="Q1299" s="25" t="n">
        <x:v>0.356941650401917</x:v>
      </x:c>
      <x:c r="R1299" s="26" t="n">
        <x:v>0.399965759667535</x:v>
      </x:c>
      <x:c r="S1299" s="26" t="n">
        <x:v>0.597832731227312</x:v>
      </x:c>
      <x:c r="T1299" s="20" t="n">
        <x:v>1.4264916631854265</x:v>
      </x:c>
      <x:c r="U1299" s="18" t="n">
        <x:f aca="0"/>
        <x:v>1.754</x:v>
      </x:c>
      <x:c r="V1299" s="18" t="n">
        <x:f aca="0"/>
        <x:v>2.6651</x:v>
      </x:c>
      <x:c r="W1299" s="76" t="n">
        <x:f>'2080回测'!$O$13*G1299/$G$4+'2080回测'!$O$14*H1299/$H$4+'2080回测'!$O$15*I1299/$I$4+'2080回测'!$O$16*J1299/$J$4+'2080回测'!$O$17*K1299/$K$4</x:f>
        <x:v>1.539898122198088</x:v>
      </x:c>
    </x:row>
    <x:row r="1300" ht="13.800000190734863" hidden="0">
      <x:c r="A1300" s="15" t="n">
        <x:v>45791</x:v>
      </x:c>
      <x:c r="B1300" s="21" t="n">
        <x:v>76.856967464702</x:v>
      </x:c>
      <x:c r="C1300" s="21" t="n">
        <x:v>43.643586833144</x:v>
      </x:c>
      <x:c r="D1300" s="21" t="n">
        <x:v>29.615384615385</x:v>
      </x:c>
      <x:c r="E1300" s="21" t="n">
        <x:v>207.294921875</x:v>
      </x:c>
      <x:c r="F1300" s="17" t="n">
        <x:v>1.89352715197058</x:v>
      </x:c>
      <x:c r="G1300" s="18" t="n">
        <x:f aca="0"/>
        <x:v>1.9590915729</x:v>
      </x:c>
      <x:c r="H1300" s="18" t="n">
        <x:f aca="0"/>
        <x:v>2.77648</x:v>
      </x:c>
      <x:c r="I1300" s="18" t="n">
        <x:f aca="0"/>
        <x:v>3451.63</x:v>
      </x:c>
      <x:c r="J1300" s="18" t="n">
        <x:f aca="0"/>
        <x:v>8.6710437527</x:v>
      </x:c>
      <x:c r="K1300" s="18" t="n">
        <x:f aca="0"/>
        <x:v>2.3281362584</x:v>
      </x:c>
      <x:c r="L1300" s="22" t="n">
        <x:v>0.33959398976982</x:v>
      </x:c>
      <x:c r="M1300" s="22" t="n">
        <x:v>0.27582312570585</x:v>
      </x:c>
      <x:c r="N1300" s="22" t="n">
        <x:v>0.4392523364486</x:v>
      </x:c>
      <x:c r="O1300" s="22" t="n">
        <x:v>0.65799772070947</x:v>
      </x:c>
      <x:c r="P1300" s="25" t="n">
        <x:v>0.353928719605217</x:v>
      </x:c>
      <x:c r="Q1300" s="25" t="n">
        <x:v>0.352745418049558</x:v>
      </x:c>
      <x:c r="R1300" s="26" t="n">
        <x:v>0.395001708809592</x:v>
      </x:c>
      <x:c r="S1300" s="26" t="n">
        <x:v>0.597590286385306</x:v>
      </x:c>
      <x:c r="T1300" s="20" t="n">
        <x:v>1.4319573418530034</x:v>
      </x:c>
      <x:c r="U1300" s="18" t="n">
        <x:f aca="0"/>
        <x:v>1.7537</x:v>
      </x:c>
      <x:c r="V1300" s="18" t="n">
        <x:f aca="0"/>
        <x:v>2.6479</x:v>
      </x:c>
      <x:c r="W1300" s="76" t="n">
        <x:f>'2080回测'!$O$13*G1300/$G$4+'2080回测'!$O$14*H1300/$H$4+'2080回测'!$O$15*I1300/$I$4+'2080回测'!$O$16*J1300/$J$4+'2080回测'!$O$17*K1300/$K$4</x:f>
        <x:v>1.549999174511019</x:v>
      </x:c>
    </x:row>
    <x:row r="1301" ht="13.800000190734863" hidden="0">
      <x:c r="A1301" s="15" t="n">
        <x:v>45792</x:v>
      </x:c>
      <x:c r="B1301" s="21" t="n">
        <x:v>73.971761817066</x:v>
      </x:c>
      <x:c r="C1301" s="21" t="n">
        <x:v>40.805902383655</x:v>
      </x:c>
      <x:c r="D1301" s="21" t="n">
        <x:v>24.384615384615</x:v>
      </x:c>
      <x:c r="E1301" s="21" t="n">
        <x:v>199.4921875</x:v>
      </x:c>
      <x:c r="F1301" s="17" t="n">
        <x:v>1.84663616771334</x:v>
      </x:c>
      <x:c r="G1301" s="18" t="n">
        <x:f aca="0"/>
        <x:v>1.9517982093</x:v>
      </x:c>
      <x:c r="H1301" s="18" t="n">
        <x:f aca="0"/>
        <x:v>2.7671614815</x:v>
      </x:c>
      <x:c r="I1301" s="18" t="n">
        <x:f aca="0"/>
        <x:v>3436.48</x:v>
      </x:c>
      <x:c r="J1301" s="18" t="n">
        <x:f aca="0"/>
        <x:v>8.6211881274</x:v>
      </x:c>
      <x:c r="K1301" s="18" t="n">
        <x:f aca="0"/>
        <x:v>2.3144051109</x:v>
      </x:c>
      <x:c r="L1301" s="22" t="n">
        <x:v>0.35517902813299</x:v>
      </x:c>
      <x:c r="M1301" s="22" t="n">
        <x:v>0.29093910172878</x:v>
      </x:c>
      <x:c r="N1301" s="22" t="n">
        <x:v>0.44380541576803</x:v>
      </x:c>
      <x:c r="O1301" s="22" t="n">
        <x:v>0.66349765693929</x:v>
      </x:c>
      <x:c r="P1301" s="25" t="n">
        <x:v>0.354400184293858</x:v>
      </x:c>
      <x:c r="Q1301" s="25" t="n">
        <x:v>0.35526315746098</x:v>
      </x:c>
      <x:c r="R1301" s="26" t="n">
        <x:v>0.395105126535796</x:v>
      </x:c>
      <x:c r="S1301" s="26" t="n">
        <x:v>0.597469063964303</x:v>
      </x:c>
      <x:c r="T1301" s="20" t="n">
        <x:v>1.4164412425165143</x:v>
      </x:c>
      <x:c r="U1301" s="18" t="n">
        <x:f aca="0"/>
        <x:v>1.7533</x:v>
      </x:c>
      <x:c r="V1301" s="18" t="n">
        <x:f aca="0"/>
        <x:v>2.5692</x:v>
      </x:c>
      <x:c r="W1301" s="76" t="n">
        <x:f>'2080回测'!$O$13*G1301/$G$4+'2080回测'!$O$14*H1301/$H$4+'2080回测'!$O$15*I1301/$I$4+'2080回测'!$O$16*J1301/$J$4+'2080回测'!$O$17*K1301/$K$4</x:f>
        <x:v>1.5435253531588602</x:v>
      </x:c>
    </x:row>
    <x:row r="1302" ht="13.800000190734863" hidden="0">
      <x:c r="A1302" s="15" t="n">
        <x:v>45793</x:v>
      </x:c>
      <x:c r="B1302" s="21" t="n">
        <x:v>74.155923879681</x:v>
      </x:c>
      <x:c r="C1302" s="21" t="n">
        <x:v>41.827468785471</x:v>
      </x:c>
      <x:c r="D1302" s="21" t="n">
        <x:v>23.769230769231</x:v>
      </x:c>
      <x:c r="E1302" s="21" t="n">
        <x:v>202.578125</x:v>
      </x:c>
      <x:c r="F1302" s="17" t="n">
        <x:v>1.85582687108596</x:v>
      </x:c>
      <x:c r="G1302" s="18" t="n">
        <x:f aca="0"/>
        <x:v>1.9405052592</x:v>
      </x:c>
      <x:c r="H1302" s="18" t="n">
        <x:f aca="0"/>
        <x:v>2.7524711111</x:v>
      </x:c>
      <x:c r="I1302" s="18" t="n">
        <x:f aca="0"/>
        <x:v>3419.68</x:v>
      </x:c>
      <x:c r="J1302" s="18" t="n">
        <x:f aca="0"/>
        <x:v>8.6426643968</x:v>
      </x:c>
      <x:c r="K1302" s="18" t="n">
        <x:f aca="0"/>
        <x:v>2.3158186114</x:v>
      </x:c>
      <x:c r="L1302" s="22" t="n">
        <x:v>0.34047314578005</x:v>
      </x:c>
      <x:c r="M1302" s="22" t="n">
        <x:v>0.28233863261228</x:v>
      </x:c>
      <x:c r="N1302" s="22" t="n">
        <x:v>0.42271746944644</x:v>
      </x:c>
      <x:c r="O1302" s="22" t="n">
        <x:v>0.64737072529675</x:v>
      </x:c>
      <x:c r="P1302" s="25" t="n">
        <x:v>0.339077581913021</x:v>
      </x:c>
      <x:c r="Q1302" s="25" t="n">
        <x:v>0.33943736687491</x:v>
      </x:c>
      <x:c r="R1302" s="26" t="n">
        <x:v>0.378041201711606</x:v>
      </x:c>
      <x:c r="S1302" s="26" t="n">
        <x:v>0.582073816497057</x:v>
      </x:c>
      <x:c r="T1302" s="20" t="n">
        <x:v>1.420431742754738</x:v>
      </x:c>
      <x:c r="U1302" s="18" t="n">
        <x:f aca="0"/>
        <x:v>1.7527</x:v>
      </x:c>
      <x:c r="V1302" s="18" t="n">
        <x:f aca="0"/>
        <x:v>2.6073</x:v>
      </x:c>
      <x:c r="W1302" s="76" t="n">
        <x:f>'2080回测'!$O$13*G1302/$G$4+'2080回测'!$O$14*H1302/$H$4+'2080回测'!$O$15*I1302/$I$4+'2080回测'!$O$16*J1302/$J$4+'2080回测'!$O$17*K1302/$K$4</x:f>
        <x:v>1.5375075059554288</x:v>
      </x:c>
    </x:row>
    <x:row r="1303" ht="13.800000190734863" hidden="0">
      <x:c r="A1303" s="15" t="n">
        <x:v>45796</x:v>
      </x:c>
      <x:c r="B1303" s="21" t="n">
        <x:v>74.585635359116</x:v>
      </x:c>
      <x:c r="C1303" s="21" t="n">
        <x:v>41.543700340522</x:v>
      </x:c>
      <x:c r="D1303" s="21" t="n">
        <x:v>22.384615384615</x:v>
      </x:c>
      <x:c r="E1303" s="21" t="n">
        <x:v>200.2734375</x:v>
      </x:c>
      <x:c r="F1303" s="17" t="n">
        <x:v>1.84696847146063</x:v>
      </x:c>
      <x:c r="G1303" s="18" t="n">
        <x:f aca="0"/>
        <x:v>1.9439166712</x:v>
      </x:c>
      <x:c r="H1303" s="18" t="n">
        <x:f aca="0"/>
        <x:v>2.7603644444</x:v>
      </x:c>
      <x:c r="I1303" s="18" t="n">
        <x:f aca="0"/>
        <x:v>3427.22</x:v>
      </x:c>
      <x:c r="J1303" s="18" t="n">
        <x:f aca="0"/>
        <x:v>8.6472664545</x:v>
      </x:c>
      <x:c r="K1303" s="18" t="n">
        <x:f aca="0"/>
        <x:v>2.3215735776</x:v>
      </x:c>
      <x:c r="L1303" s="22" t="n">
        <x:v>0.33671675191816</x:v>
      </x:c>
      <x:c r="M1303" s="22" t="n">
        <x:v>0.27860307531926</x:v>
      </x:c>
      <x:c r="N1303" s="22" t="n">
        <x:v>0.42559309849029</x:v>
      </x:c>
      <x:c r="O1303" s="22" t="n">
        <x:v>0.64802326014814</x:v>
      </x:c>
      <x:c r="P1303" s="25" t="n">
        <x:v>0.344381559660234</x:v>
      </x:c>
      <x:c r="Q1303" s="25" t="n">
        <x:v>0.345431984521144</x:v>
      </x:c>
      <x:c r="R1303" s="26" t="n">
        <x:v>0.389417151594403</x:v>
      </x:c>
      <x:c r="S1303" s="26" t="n">
        <x:v>0.595287060386273</x:v>
      </x:c>
      <x:c r="T1303" s="20" t="n">
        <x:v>1.4261291870660104</x:v>
      </x:c>
      <x:c r="U1303" s="18" t="n">
        <x:f aca="0"/>
        <x:v>1.7541</x:v>
      </x:c>
      <x:c r="V1303" s="18" t="n">
        <x:f aca="0"/>
        <x:v>2.6335</x:v>
      </x:c>
      <x:c r="W1303" s="76" t="n">
        <x:f>'2080回测'!$O$13*G1303/$G$4+'2080回测'!$O$14*H1303/$H$4+'2080回测'!$O$15*I1303/$I$4+'2080回测'!$O$16*J1303/$J$4+'2080回测'!$O$17*K1303/$K$4</x:f>
        <x:v>1.5407010466321303</x:v>
      </x:c>
    </x:row>
    <x:row r="1304" ht="13.800000190734863" hidden="0">
      <x:c r="A1304" s="15" t="n">
        <x:v>45797</x:v>
      </x:c>
      <x:c r="B1304" s="21" t="n">
        <x:v>75.506445672192</x:v>
      </x:c>
      <x:c r="C1304" s="21" t="n">
        <x:v>42.16799091941</x:v>
      </x:c>
      <x:c r="D1304" s="21" t="n">
        <x:v>23.230769230769</x:v>
      </x:c>
      <x:c r="E1304" s="21" t="n">
        <x:v>203.7109375</x:v>
      </x:c>
      <x:c r="F1304" s="17" t="n">
        <x:v>1.86154035830593</x:v>
      </x:c>
      <x:c r="G1304" s="18" t="n">
        <x:f aca="0"/>
        <x:v>1.9502689556</x:v>
      </x:c>
      <x:c r="H1304" s="18" t="n">
        <x:f aca="0"/>
        <x:v>2.7685866667</x:v>
      </x:c>
      <x:c r="I1304" s="18" t="n">
        <x:f aca="0"/>
        <x:v>3461.68</x:v>
      </x:c>
      <x:c r="J1304" s="18" t="n">
        <x:f aca="0"/>
        <x:v>8.6955880605</x:v>
      </x:c>
      <x:c r="K1304" s="18" t="n">
        <x:f aca="0"/>
        <x:v>2.3397471553</x:v>
      </x:c>
      <x:c r="L1304" s="22" t="n">
        <x:v>0.33375959079284</x:v>
      </x:c>
      <x:c r="M1304" s="22" t="n">
        <x:v>0.27643123968378</x:v>
      </x:c>
      <x:c r="N1304" s="22" t="n">
        <x:v>0.431344356578</x:v>
      </x:c>
      <x:c r="O1304" s="22" t="n">
        <x:v>0.65417573115219</x:v>
      </x:c>
      <x:c r="P1304" s="25" t="n">
        <x:v>0.354871648982499</x:v>
      </x:c>
      <x:c r="Q1304" s="25" t="n">
        <x:v>0.355383049813895</x:v>
      </x:c>
      <x:c r="R1304" s="26" t="n">
        <x:v>0.398931582405463</x:v>
      </x:c>
      <x:c r="S1304" s="26" t="n">
        <x:v>0.604136297119418</x:v>
      </x:c>
      <x:c r="T1304" s="20" t="n">
        <x:v>1.4374338625662757</x:v>
      </x:c>
      <x:c r="U1304" s="18" t="n">
        <x:f aca="0"/>
        <x:v>1.7544</x:v>
      </x:c>
      <x:c r="V1304" s="18" t="n">
        <x:f aca="0"/>
        <x:v>2.631</x:v>
      </x:c>
      <x:c r="W1304" s="76" t="n">
        <x:f>'2080回测'!$O$13*G1304/$G$4+'2080回测'!$O$14*H1304/$H$4+'2080回测'!$O$15*I1304/$I$4+'2080回测'!$O$16*J1304/$J$4+'2080回测'!$O$17*K1304/$K$4</x:f>
        <x:v>1.5482804938626324</x:v>
      </x:c>
    </x:row>
    <x:row r="1305" ht="13.800000190734863" hidden="0">
      <x:c r="A1305" s="15" t="n">
        <x:v>45798</x:v>
      </x:c>
      <x:c r="B1305" s="21" t="n">
        <x:v>74.217311233886</x:v>
      </x:c>
      <x:c r="C1305" s="21" t="n">
        <x:v>41.089670828604</x:v>
      </x:c>
      <x:c r="D1305" s="21" t="n">
        <x:v>21.384615384615</x:v>
      </x:c>
      <x:c r="E1305" s="21" t="n">
        <x:v>203.662109375</x:v>
      </x:c>
      <x:c r="F1305" s="17" t="n">
        <x:v>1.85088426705526</x:v>
      </x:c>
      <x:c r="G1305" s="18" t="n">
        <x:f aca="0"/>
        <x:v>1.9613266359</x:v>
      </x:c>
      <x:c r="H1305" s="18" t="n">
        <x:f aca="0"/>
        <x:v>2.7893066667</x:v>
      </x:c>
      <x:c r="I1305" s="18" t="n">
        <x:f aca="0"/>
        <x:v>3485.77</x:v>
      </x:c>
      <x:c r="J1305" s="18" t="n">
        <x:f aca="0"/>
        <x:v>8.7577158397</x:v>
      </x:c>
      <x:c r="K1305" s="18" t="n">
        <x:f aca="0"/>
        <x:v>2.3555985535</x:v>
      </x:c>
      <x:c r="L1305" s="22" t="n">
        <x:v>0.34167199488491</x:v>
      </x:c>
      <x:c r="M1305" s="22" t="n">
        <x:v>0.28520545565112</x:v>
      </x:c>
      <x:c r="N1305" s="22" t="n">
        <x:v>0.4392523364486</x:v>
      </x:c>
      <x:c r="O1305" s="22" t="n">
        <x:v>0.66191292950919</x:v>
      </x:c>
      <x:c r="P1305" s="25" t="n">
        <x:v>0.3634758795502</x:v>
      </x:c>
      <x:c r="Q1305" s="25" t="n">
        <x:v>0.365094330400805</x:v>
      </x:c>
      <x:c r="R1305" s="26" t="n">
        <x:v>0.418477532658635</x:v>
      </x:c>
      <x:c r="S1305" s="26" t="n">
        <x:v>0.624380441426746</x:v>
      </x:c>
      <x:c r="T1305" s="20" t="n">
        <x:v>1.4363101468372714</x:v>
      </x:c>
      <x:c r="U1305" s="18" t="n">
        <x:f aca="0"/>
        <x:v>1.7543</x:v>
      </x:c>
      <x:c r="V1305" s="18" t="n">
        <x:f aca="0"/>
        <x:v>2.6997</x:v>
      </x:c>
      <x:c r="W1305" s="76" t="n">
        <x:f>'2080回测'!$O$13*G1305/$G$4+'2080回测'!$O$14*H1305/$H$4+'2080回测'!$O$15*I1305/$I$4+'2080回测'!$O$16*J1305/$J$4+'2080回测'!$O$17*K1305/$K$4</x:f>
        <x:v>1.5585961724725328</x:v>
      </x:c>
    </x:row>
    <x:row r="1306" ht="13.800000190734863" hidden="0">
      <x:c r="A1306" s="15" t="n">
        <x:v>45799</x:v>
      </x:c>
      <x:c r="B1306" s="21" t="n">
        <x:v>74.217311233886</x:v>
      </x:c>
      <x:c r="C1306" s="21" t="n">
        <x:v>40.238365493757</x:v>
      </x:c>
      <x:c r="D1306" s="21" t="n">
        <x:v>20.307692307692</x:v>
      </x:c>
      <x:c r="E1306" s="21" t="n">
        <x:v>203.046875</x:v>
      </x:c>
      <x:c r="F1306" s="17" t="n">
        <x:v>1.84452561008834</x:v>
      </x:c>
      <x:c r="G1306" s="18" t="n">
        <x:f aca="0"/>
        <x:v>1.9697963485</x:v>
      </x:c>
      <x:c r="H1306" s="18" t="n">
        <x:f aca="0"/>
        <x:v>2.7856888889</x:v>
      </x:c>
      <x:c r="I1306" s="18" t="n">
        <x:f aca="0"/>
        <x:v>3471.77</x:v>
      </x:c>
      <x:c r="J1306" s="18" t="n">
        <x:f aca="0"/>
        <x:v>8.743142657</x:v>
      </x:c>
      <x:c r="K1306" s="18" t="n">
        <x:f aca="0"/>
        <x:v>2.3482281581</x:v>
      </x:c>
      <x:c r="L1306" s="22" t="n">
        <x:v>0.34470907928389</x:v>
      </x:c>
      <x:c r="M1306" s="22" t="n">
        <x:v>0.29119972200504</x:v>
      </x:c>
      <x:c r="N1306" s="22" t="n">
        <x:v>0.43937215432543</x:v>
      </x:c>
      <x:c r="O1306" s="22" t="n">
        <x:v>0.66638745391786</x:v>
      </x:c>
      <x:c r="P1306" s="25" t="n">
        <x:v>0.361943619312116</x:v>
      </x:c>
      <x:c r="Q1306" s="25" t="n">
        <x:v>0.363415837459856</x:v>
      </x:c>
      <x:c r="R1306" s="26" t="n">
        <x:v>0.409376772752401</x:v>
      </x:c>
      <x:c r="S1306" s="26" t="n">
        <x:v>0.614076535641578</x:v>
      </x:c>
      <x:c r="T1306" s="20" t="n">
        <x:v>1.425749579604806</x:v>
      </x:c>
      <x:c r="U1306" s="18" t="n">
        <x:f aca="0"/>
        <x:v>1.7546</x:v>
      </x:c>
      <x:c r="V1306" s="18" t="n">
        <x:f aca="0"/>
        <x:v>2.7168</x:v>
      </x:c>
      <x:c r="W1306" s="76" t="n">
        <x:f>'2080回测'!$O$13*G1306/$G$4+'2080回测'!$O$14*H1306/$H$4+'2080回测'!$O$15*I1306/$I$4+'2080回测'!$O$16*J1306/$J$4+'2080回测'!$O$17*K1306/$K$4</x:f>
        <x:v>1.5586244413964925</x:v>
      </x:c>
    </x:row>
    <x:row r="1307" ht="13.800000190734863" hidden="0">
      <x:c r="A1307" s="15" t="n">
        <x:v>45800</x:v>
      </x:c>
      <x:c r="B1307" s="21" t="n">
        <x:v>72.43707796194</x:v>
      </x:c>
      <x:c r="C1307" s="21" t="n">
        <x:v>38.535754824064</x:v>
      </x:c>
      <x:c r="D1307" s="21" t="n">
        <x:v>17.384615384615</x:v>
      </x:c>
      <x:c r="E1307" s="21" t="n">
        <x:v>198.955078125</x:v>
      </x:c>
      <x:c r="F1307" s="17" t="n">
        <x:v>1.81828131573905</x:v>
      </x:c>
      <x:c r="G1307" s="18" t="n">
        <x:f aca="0"/>
        <x:v>1.9557977958</x:v>
      </x:c>
      <x:c r="H1307" s="18" t="n">
        <x:f aca="0"/>
        <x:v>2.760802963</x:v>
      </x:c>
      <x:c r="I1307" s="18" t="n">
        <x:f aca="0"/>
        <x:v>3482.6</x:v>
      </x:c>
      <x:c r="J1307" s="18" t="n">
        <x:f aca="0"/>
        <x:v>8.7024911471</x:v>
      </x:c>
      <x:c r="K1307" s="18" t="n">
        <x:f aca="0"/>
        <x:v>2.3506513018</x:v>
      </x:c>
      <x:c r="L1307" s="22" t="n">
        <x:v>0.34359015345269</x:v>
      </x:c>
      <x:c r="M1307" s="22" t="n">
        <x:v>0.28833289896621</x:v>
      </x:c>
      <x:c r="N1307" s="22" t="n">
        <x:v>0.42774982027318</x:v>
      </x:c>
      <x:c r="O1307" s="22" t="n">
        <x:v>0.65296388076901</x:v>
      </x:c>
      <x:c r="P1307" s="25" t="n">
        <x:v>0.349921269751767</x:v>
      </x:c>
      <x:c r="Q1307" s="25" t="n">
        <x:v>0.35166638687323</x:v>
      </x:c>
      <x:c r="R1307" s="26" t="n">
        <x:v>0.396242721524083</x:v>
      </x:c>
      <x:c r="S1307" s="26" t="n">
        <x:v>0.595529505228278</x:v>
      </x:c>
      <x:c r="T1307" s="20" t="n">
        <x:v>1.4116380136796067</x:v>
      </x:c>
      <x:c r="U1307" s="18" t="n">
        <x:f aca="0"/>
        <x:v>1.7548</x:v>
      </x:c>
      <x:c r="V1307" s="18" t="n">
        <x:f aca="0"/>
        <x:v>2.7084</x:v>
      </x:c>
      <x:c r="W1307" s="76" t="n">
        <x:f>'2080回测'!$O$13*G1307/$G$4+'2080回测'!$O$14*H1307/$H$4+'2080回测'!$O$15*I1307/$I$4+'2080回测'!$O$16*J1307/$J$4+'2080回测'!$O$17*K1307/$K$4</x:f>
        <x:v>1.5508359433280268</x:v>
      </x:c>
    </x:row>
    <x:row r="1308" ht="13.800000190734863" hidden="0">
      <x:c r="A1308" s="15" t="n">
        <x:v>45803</x:v>
      </x:c>
      <x:c r="B1308" s="21" t="n">
        <x:v>73.112338858195</x:v>
      </x:c>
      <x:c r="C1308" s="21" t="n">
        <x:v>39.330306469921</x:v>
      </x:c>
      <x:c r="D1308" s="21" t="n">
        <x:v>19.615384615385</x:v>
      </x:c>
      <x:c r="E1308" s="21" t="n">
        <x:v>197.119140625</x:v>
      </x:c>
      <x:c r="F1308" s="17" t="n">
        <x:v>1.82294292642125</x:v>
      </x:c>
      <x:c r="G1308" s="18" t="n">
        <x:f aca="0"/>
        <x:v>1.9489749717</x:v>
      </x:c>
      <x:c r="H1308" s="18" t="n">
        <x:f aca="0"/>
        <x:v>2.7429333333</x:v>
      </x:c>
      <x:c r="I1308" s="18" t="n">
        <x:f aca="0"/>
        <x:v>3479.86</x:v>
      </x:c>
      <x:c r="J1308" s="18" t="n">
        <x:f aca="0"/>
        <x:v>8.6955880605</x:v>
      </x:c>
      <x:c r="K1308" s="18" t="n">
        <x:f aca="0"/>
        <x:v>2.3518628737</x:v>
      </x:c>
      <x:c r="L1308" s="22" t="n">
        <x:v>0.33080242966752</x:v>
      </x:c>
      <x:c r="M1308" s="22" t="n">
        <x:v>0.27756059421423</x:v>
      </x:c>
      <x:c r="N1308" s="22" t="n">
        <x:v>0.41409058231488</x:v>
      </x:c>
      <x:c r="O1308" s="22" t="n">
        <x:v>0.6391674306504</x:v>
      </x:c>
      <x:c r="P1308" s="25" t="n">
        <x:v>0.336602392297655</x:v>
      </x:c>
      <x:c r="Q1308" s="25" t="n">
        <x:v>0.336679842757646</x:v>
      </x:c>
      <x:c r="R1308" s="26" t="n">
        <x:v>0.380006138509536</x:v>
      </x:c>
      <x:c r="S1308" s="26" t="n">
        <x:v>0.578194699024987</x:v>
      </x:c>
      <x:c r="T1308" s="20" t="n">
        <x:v>1.4184599384394785</x:v>
      </x:c>
      <x:c r="U1308" s="18" t="n">
        <x:f aca="0"/>
        <x:v>1.7554</x:v>
      </x:c>
      <x:c r="V1308" s="18" t="n">
        <x:f aca="0"/>
        <x:v>2.7019</x:v>
      </x:c>
      <x:c r="W1308" s="76" t="n">
        <x:f>'2080回测'!$O$13*G1308/$G$4+'2080回测'!$O$14*H1308/$H$4+'2080回测'!$O$15*I1308/$I$4+'2080回测'!$O$16*J1308/$J$4+'2080回测'!$O$17*K1308/$K$4</x:f>
        <x:v>1.545865992657422</x:v>
      </x:c>
    </x:row>
    <x:row r="1309" ht="13.800000190734863" hidden="0">
      <x:c r="A1309" s="15" t="n">
        <x:v>45804</x:v>
      </x:c>
      <x:c r="B1309" s="21" t="n">
        <x:v>71.270718232044</x:v>
      </x:c>
      <x:c r="C1309" s="21" t="n">
        <x:v>37.287173666288</x:v>
      </x:c>
      <x:c r="D1309" s="21" t="n">
        <x:v>17.692307692308</x:v>
      </x:c>
      <x:c r="E1309" s="21" t="n">
        <x:v>191.630859375</x:v>
      </x:c>
      <x:c r="F1309" s="17" t="n">
        <x:v>1.7947026474141</x:v>
      </x:c>
      <x:c r="G1309" s="18" t="n">
        <x:f aca="0"/>
        <x:v>1.9523863838</x:v>
      </x:c>
      <x:c r="H1309" s="18" t="n">
        <x:f aca="0"/>
        <x:v>2.735917037</x:v>
      </x:c>
      <x:c r="I1309" s="18" t="n">
        <x:f aca="0"/>
        <x:v>3492.13</x:v>
      </x:c>
      <x:c r="J1309" s="18" t="n">
        <x:f aca="0"/>
        <x:v>8.6886849739</x:v>
      </x:c>
      <x:c r="K1309" s="18" t="n">
        <x:f aca="0"/>
        <x:v>2.3406558341</x:v>
      </x:c>
      <x:c r="L1309" s="22" t="n">
        <x:v>0.32768542199488</x:v>
      </x:c>
      <x:c r="M1309" s="22" t="n">
        <x:v>0.27182694813657</x:v>
      </x:c>
      <x:c r="N1309" s="22" t="n">
        <x:v>0.41840402588066</x:v>
      </x:c>
      <x:c r="O1309" s="22" t="n">
        <x:v>0.64373517422435</x:v>
      </x:c>
      <x:c r="P1309" s="25" t="n">
        <x:v>0.346031686070478</x:v>
      </x:c>
      <x:c r="Q1309" s="25" t="n">
        <x:v>0.346990585109166</x:v>
      </x:c>
      <x:c r="R1309" s="26" t="n">
        <x:v>0.395415379714418</x:v>
      </x:c>
      <x:c r="S1309" s="26" t="n">
        <x:v>0.597590286385306</x:v>
      </x:c>
      <x:c r="T1309" s="20" t="n">
        <x:v>1.4150072769256392</x:v>
      </x:c>
      <x:c r="U1309" s="18" t="n">
        <x:f aca="0"/>
        <x:v>1.755</x:v>
      </x:c>
      <x:c r="V1309" s="18" t="n">
        <x:f aca="0"/>
        <x:v>2.6844</x:v>
      </x:c>
      <x:c r="W1309" s="76" t="n">
        <x:f>'2080回测'!$O$13*G1309/$G$4+'2080回测'!$O$14*H1309/$H$4+'2080回测'!$O$15*I1309/$I$4+'2080回测'!$O$16*J1309/$J$4+'2080回测'!$O$17*K1309/$K$4</x:f>
        <x:v>1.545552113201162</x:v>
      </x:c>
    </x:row>
    <x:row r="1310" ht="13.800000190734863" hidden="0">
      <x:c r="A1310" s="15" t="n">
        <x:v>45805</x:v>
      </x:c>
      <x:c r="B1310" s="21" t="n">
        <x:v>72.19152854512</x:v>
      </x:c>
      <x:c r="C1310" s="21" t="n">
        <x:v>38.479001135074</x:v>
      </x:c>
      <x:c r="D1310" s="21" t="n">
        <x:v>19.076923076923</x:v>
      </x:c>
      <x:c r="E1310" s="21" t="n">
        <x:v>194.619140625</x:v>
      </x:c>
      <x:c r="F1310" s="17" t="n">
        <x:v>1.81091648345529</x:v>
      </x:c>
      <x:c r="G1310" s="18" t="n">
        <x:f aca="0"/>
        <x:v>1.9610913661</x:v>
      </x:c>
      <x:c r="H1310" s="18" t="n">
        <x:f aca="0"/>
        <x:v>2.744797037</x:v>
      </x:c>
      <x:c r="I1310" s="18" t="n">
        <x:f aca="0"/>
        <x:v>3501.13</x:v>
      </x:c>
      <x:c r="J1310" s="18" t="n">
        <x:f aca="0"/>
        <x:v>8.67641282</x:v>
      </x:c>
      <x:c r="K1310" s="18" t="n">
        <x:f aca="0"/>
        <x:v>2.3357085824</x:v>
      </x:c>
      <x:c r="L1310" s="22" t="n">
        <x:v>0.32121163682864</x:v>
      </x:c>
      <x:c r="M1310" s="22" t="n">
        <x:v>0.26644079576058</x:v>
      </x:c>
      <x:c r="N1310" s="22" t="n">
        <x:v>0.4124131320393</x:v>
      </x:c>
      <x:c r="O1310" s="22" t="n">
        <x:v>0.64261654316076</x:v>
      </x:c>
      <x:c r="P1310" s="25" t="n">
        <x:v>0.344617292004554</x:v>
      </x:c>
      <x:c r="Q1310" s="25" t="n">
        <x:v>0.343993276286049</x:v>
      </x:c>
      <x:c r="R1310" s="26" t="n">
        <x:v>0.391175252939925</x:v>
      </x:c>
      <x:c r="S1310" s="26" t="n">
        <x:v>0.597590286385306</x:v>
      </x:c>
      <x:c r="T1310" s="20" t="n">
        <x:v>1.4127892616438162</x:v>
      </x:c>
      <x:c r="U1310" s="18" t="n">
        <x:f aca="0"/>
        <x:v>1.7546</x:v>
      </x:c>
      <x:c r="V1310" s="18" t="n">
        <x:f aca="0"/>
        <x:v>2.6859</x:v>
      </x:c>
      <x:c r="W1310" s="76" t="n">
        <x:f>'2080回测'!$O$13*G1310/$G$4+'2080回测'!$O$14*H1310/$H$4+'2080回测'!$O$15*I1310/$I$4+'2080回测'!$O$16*J1310/$J$4+'2080回测'!$O$17*K1310/$K$4</x:f>
        <x:v>1.5493578099997394</x:v>
      </x:c>
    </x:row>
    <x:row r="1311" ht="13.800000190734863" hidden="0">
      <x:c r="A1311" s="15" t="n">
        <x:v>45806</x:v>
      </x:c>
      <x:c r="B1311" s="21" t="n">
        <x:v>75.445058317986</x:v>
      </x:c>
      <x:c r="C1311" s="21" t="n">
        <x:v>40.976163450624</x:v>
      </x:c>
      <x:c r="D1311" s="21" t="n">
        <x:v>19.769230769231</x:v>
      </x:c>
      <x:c r="E1311" s="21" t="n">
        <x:v>202.91015625</x:v>
      </x:c>
      <x:c r="F1311" s="17" t="n">
        <x:v>1.8477515219696</x:v>
      </x:c>
      <x:c r="G1311" s="18" t="n">
        <x:f aca="0"/>
        <x:v>1.9590915729</x:v>
      </x:c>
      <x:c r="H1311" s="18" t="n">
        <x:f aca="0"/>
        <x:v>2.7497303704</x:v>
      </x:c>
      <x:c r="I1311" s="18" t="n">
        <x:f aca="0"/>
        <x:v>3515.72</x:v>
      </x:c>
      <x:c r="J1311" s="18" t="n">
        <x:f aca="0"/>
        <x:v>8.7523467724</x:v>
      </x:c>
      <x:c r="K1311" s="18" t="n">
        <x:f aca="0"/>
        <x:v>2.3474204436</x:v>
      </x:c>
      <x:c r="L1311" s="22" t="n">
        <x:v>0.31753516624041</x:v>
      </x:c>
      <x:c r="M1311" s="22" t="n">
        <x:v>0.26704890973851</x:v>
      </x:c>
      <x:c r="N1311" s="22" t="n">
        <x:v>0.40953750299545</x:v>
      </x:c>
      <x:c r="O1311" s="22" t="n">
        <x:v>0.64084537724578</x:v>
      </x:c>
      <x:c r="P1311" s="25" t="n">
        <x:v>0.343202897938631</x:v>
      </x:c>
      <x:c r="Q1311" s="25" t="n">
        <x:v>0.339197582169069</x:v>
      </x:c>
      <x:c r="R1311" s="26" t="n">
        <x:v>0.389417151594403</x:v>
      </x:c>
      <x:c r="S1311" s="26" t="n">
        <x:v>0.595529505228278</x:v>
      </x:c>
      <x:c r="T1311" s="20" t="n">
        <x:v>1.432717370492841</x:v>
      </x:c>
      <x:c r="U1311" s="18" t="n">
        <x:f aca="0"/>
        <x:v>1.7527</x:v>
      </x:c>
      <x:c r="V1311" s="18" t="n">
        <x:f aca="0"/>
        <x:v>2.6626</x:v>
      </x:c>
      <x:c r="W1311" s="76" t="n">
        <x:f>'2080回测'!$O$13*G1311/$G$4+'2080回测'!$O$14*H1311/$H$4+'2080回测'!$O$15*I1311/$I$4+'2080回测'!$O$16*J1311/$J$4+'2080回测'!$O$17*K1311/$K$4</x:f>
        <x:v>1.5529203077201477</x:v>
      </x:c>
    </x:row>
    <x:row r="1312" ht="13.800000190734863" hidden="0">
      <x:c r="A1312" s="15" t="n">
        <x:v>45807</x:v>
      </x:c>
      <x:c r="B1312" s="21" t="n">
        <x:v>74.340085942296</x:v>
      </x:c>
      <x:c r="C1312" s="21" t="n">
        <x:v>38.933030646992</x:v>
      </x:c>
      <x:c r="D1312" s="21" t="n">
        <x:v>16.923076923077</x:v>
      </x:c>
      <x:c r="E1312" s="21" t="n">
        <x:v>198.525390625</x:v>
      </x:c>
      <x:c r="F1312" s="17" t="n">
        <x:v>1.82180396034341</x:v>
      </x:c>
      <x:c r="G1312" s="18" t="n">
        <x:f aca="0"/>
        <x:v>1.9650909526</x:v>
      </x:c>
      <x:c r="H1312" s="18" t="n">
        <x:f aca="0"/>
        <x:v>2.7537866667</x:v>
      </x:c>
      <x:c r="I1312" s="18" t="n">
        <x:f aca="0"/>
        <x:v>3484.37</x:v>
      </x:c>
      <x:c r="J1312" s="18" t="n">
        <x:f aca="0"/>
        <x:v>8.7868622053</x:v>
      </x:c>
      <x:c r="K1312" s="18" t="n">
        <x:f aca="0"/>
        <x:v>2.3321748312</x:v>
      </x:c>
      <x:c r="L1312" s="22" t="n">
        <x:v>0.32976342710997</x:v>
      </x:c>
      <x:c r="M1312" s="22" t="n">
        <x:v>0.27373816349579</x:v>
      </x:c>
      <x:c r="N1312" s="22" t="n">
        <x:v>0.42918763479511</x:v>
      </x:c>
      <x:c r="O1312" s="22" t="n">
        <x:v>0.66126039473496</x:v>
      </x:c>
      <x:c r="P1312" s="25" t="n">
        <x:v>0.366540400026367</x:v>
      </x:c>
      <x:c r="Q1312" s="25" t="n">
        <x:v>0.364015299224478</x:v>
      </x:c>
      <x:c r="R1312" s="26" t="n">
        <x:v>0.410307532288259</x:v>
      </x:c>
      <x:c r="S1312" s="26" t="n">
        <x:v>0.626926112267796</x:v>
      </x:c>
      <x:c r="T1312" s="20" t="n">
        <x:v>1.4187875121708085</x:v>
      </x:c>
      <x:c r="U1312" s="18" t="n">
        <x:f aca="0"/>
        <x:v>1.7548</x:v>
      </x:c>
      <x:c r="V1312" s="18" t="n">
        <x:f aca="0"/>
        <x:v>2.6827</x:v>
      </x:c>
      <x:c r="W1312" s="76" t="n">
        <x:f>'2080回测'!$O$13*G1312/$G$4+'2080回测'!$O$14*H1312/$H$4+'2080回测'!$O$15*I1312/$I$4+'2080回测'!$O$16*J1312/$J$4+'2080回测'!$O$17*K1312/$K$4</x:f>
        <x:v>1.5528071489292403</x:v>
      </x:c>
    </x:row>
    <x:row r="1313" ht="13.800000190734863" hidden="0">
      <x:c r="A1313" s="15" t="n">
        <x:v>45811</x:v>
      </x:c>
      <x:c r="B1313" s="21" t="n">
        <x:v>75.690607734807</x:v>
      </x:c>
      <x:c r="C1313" s="21" t="n">
        <x:v>39.273552780931</x:v>
      </x:c>
      <x:c r="D1313" s="21" t="n">
        <x:v>16.846153846154</x:v>
      </x:c>
      <x:c r="E1313" s="21" t="n">
        <x:v>195.05859375</x:v>
      </x:c>
      <x:c r="F1313" s="17" t="n">
        <x:v>1.81717227027973</x:v>
      </x:c>
      <x:c r="G1313" s="18" t="n">
        <x:f aca="0"/>
        <x:v>1.9835596314</x:v>
      </x:c>
      <x:c r="H1313" s="18" t="n">
        <x:f aca="0"/>
        <x:v>2.7632148148</x:v>
      </x:c>
      <x:c r="I1313" s="18" t="n">
        <x:f aca="0"/>
        <x:v>3515.27</x:v>
      </x:c>
      <x:c r="J1313" s="18" t="n">
        <x:f aca="0"/>
        <x:v>8.7899302438</x:v>
      </x:c>
      <x:c r="K1313" s="18" t="n">
        <x:f aca="0"/>
        <x:v>2.3303574735</x:v>
      </x:c>
      <x:c r="L1313" s="22" t="n">
        <x:v>0.31913363171355</x:v>
      </x:c>
      <x:c r="M1313" s="22" t="n">
        <x:v>0.26661454261142</x:v>
      </x:c>
      <x:c r="N1313" s="22" t="n">
        <x:v>0.41960220464893</x:v>
      </x:c>
      <x:c r="O1313" s="22" t="n">
        <x:v>0.64979442598596</x:v>
      </x:c>
      <x:c r="P1313" s="25" t="n">
        <x:v>0.357582570942186</x:v>
      </x:c>
      <x:c r="Q1313" s="25" t="n">
        <x:v>0.348069616285493</x:v>
      </x:c>
      <x:c r="R1313" s="26" t="n">
        <x:v>0.389003480689576</x:v>
      </x:c>
      <x:c r="S1313" s="26" t="n">
        <x:v>0.600499624489354</x:v>
      </x:c>
      <x:c r="T1313" s="20" t="n">
        <x:v>1.426942106062719</x:v>
      </x:c>
      <x:c r="U1313" s="18" t="n">
        <x:f aca="0"/>
        <x:v>1.755</x:v>
      </x:c>
      <x:c r="V1313" s="18" t="n">
        <x:f aca="0"/>
        <x:v>2.7179</x:v>
      </x:c>
      <x:c r="W1313" s="76" t="n">
        <x:f>'2080回测'!$O$13*G1313/$G$4+'2080回测'!$O$14*H1313/$H$4+'2080回测'!$O$15*I1313/$I$4+'2080回测'!$O$16*J1313/$J$4+'2080回测'!$O$17*K1313/$K$4</x:f>
        <x:v>1.5613535110295165</x:v>
      </x:c>
    </x:row>
    <x:row r="1314" ht="13.800000190734863" hidden="0">
      <x:c r="A1314" s="15" t="n">
        <x:v>45812</x:v>
      </x:c>
      <x:c r="B1314" s="21" t="n">
        <x:v>78.882750153468</x:v>
      </x:c>
      <x:c r="C1314" s="21" t="n">
        <x:v>41.827468785471</x:v>
      </x:c>
      <x:c r="D1314" s="21" t="n">
        <x:v>20.692307692308</x:v>
      </x:c>
      <x:c r="E1314" s="21" t="n">
        <x:v>203.037109375</x:v>
      </x:c>
      <x:c r="F1314" s="17" t="n">
        <x:v>1.86109909001562</x:v>
      </x:c>
      <x:c r="G1314" s="18" t="n">
        <x:f aca="0"/>
        <x:v>1.9917940742</x:v>
      </x:c>
      <x:c r="H1314" s="18" t="n">
        <x:f aca="0"/>
        <x:v>2.7728622222</x:v>
      </x:c>
      <x:c r="I1314" s="18" t="n">
        <x:f aca="0"/>
        <x:v>3527.68</x:v>
      </x:c>
      <x:c r="J1314" s="18" t="n">
        <x:f aca="0"/>
        <x:v>8.8221446478</x:v>
      </x:c>
      <x:c r="K1314" s="18" t="n">
        <x:f aca="0"/>
        <x:v>2.3432809065</x:v>
      </x:c>
      <x:c r="L1314" s="22" t="n">
        <x:v>0.32416879795396</x:v>
      </x:c>
      <x:c r="M1314" s="22" t="n">
        <x:v>0.26956823907567</x:v>
      </x:c>
      <x:c r="N1314" s="22" t="n">
        <x:v>0.42715073088905</x:v>
      </x:c>
      <x:c r="O1314" s="22" t="n">
        <x:v>0.65641299335653</x:v>
      </x:c>
      <x:c r="P1314" s="25" t="n">
        <x:v>0.368072660264451</x:v>
      </x:c>
      <x:c r="Q1314" s="25" t="n">
        <x:v>0.356701865696075</x:v>
      </x:c>
      <x:c r="R1314" s="26" t="n">
        <x:v>0.401930696465476</x:v>
      </x:c>
      <x:c r="S1314" s="26" t="n">
        <x:v>0.611530864800539</x:v>
      </x:c>
      <x:c r="T1314" s="20" t="n">
        <x:v>1.4395279974824309</x:v>
      </x:c>
      <x:c r="U1314" s="18" t="n">
        <x:f aca="0"/>
        <x:v>1.7554</x:v>
      </x:c>
      <x:c r="V1314" s="18" t="n">
        <x:f aca="0"/>
        <x:v>2.7199</x:v>
      </x:c>
      <x:c r="W1314" s="76" t="n">
        <x:f>'2080回测'!$O$13*G1314/$G$4+'2080回测'!$O$14*H1314/$H$4+'2080回测'!$O$15*I1314/$I$4+'2080回测'!$O$16*J1314/$J$4+'2080回测'!$O$17*K1314/$K$4</x:f>
        <x:v>1.5675442920614904</x:v>
      </x:c>
    </x:row>
    <x:row r="1315" ht="13.800000190734863" hidden="0">
      <x:c r="A1315" s="15" t="n">
        <x:v>45813</x:v>
      </x:c>
      <x:c r="B1315" s="21" t="n">
        <x:v>81.7065684469</x:v>
      </x:c>
      <x:c r="C1315" s="21" t="n">
        <x:v>46.197502837684</x:v>
      </x:c>
      <x:c r="D1315" s="21" t="n">
        <x:v>26.076923076923</x:v>
      </x:c>
      <x:c r="E1315" s="21" t="n">
        <x:v>212.841796875</x:v>
      </x:c>
      <x:c r="F1315" s="17" t="n">
        <x:v>1.91705697809127</x:v>
      </x:c>
      <x:c r="G1315" s="18" t="n">
        <x:f aca="0"/>
        <x:v>1.9781080114</x:v>
      </x:c>
      <x:c r="H1315" s="18" t="n">
        <x:f aca="0"/>
        <x:v>2.757842963</x:v>
      </x:c>
      <x:c r="I1315" s="18" t="n">
        <x:f aca="0"/>
        <x:v>3562.18</x:v>
      </x:c>
      <x:c r="J1315" s="18" t="n">
        <x:f aca="0"/>
        <x:v>8.829814744</x:v>
      </x:c>
      <x:c r="K1315" s="18" t="n">
        <x:f aca="0"/>
        <x:v>2.3423722276</x:v>
      </x:c>
      <x:c r="L1315" s="22" t="n">
        <x:v>0.33399936061381</x:v>
      </x:c>
      <x:c r="M1315" s="22" t="n">
        <x:v>0.27582312570585</x:v>
      </x:c>
      <x:c r="N1315" s="22" t="n">
        <x:v>0.43625688952792</x:v>
      </x:c>
      <x:c r="O1315" s="22" t="n">
        <x:v>0.66853149687976</x:v>
      </x:c>
      <x:c r="P1315" s="25" t="n">
        <x:v>0.378091284898076</x:v>
      </x:c>
      <x:c r="Q1315" s="25" t="n">
        <x:v>0.370009916870711</x:v>
      </x:c>
      <x:c r="R1315" s="26" t="n">
        <x:v>0.421373228992444</x:v>
      </x:c>
      <x:c r="S1315" s="26" t="n">
        <x:v>0.632138676370876</x:v>
      </x:c>
      <x:c r="T1315" s="20" t="n">
        <x:v>1.4489297517267223</x:v>
      </x:c>
      <x:c r="U1315" s="18" t="n">
        <x:f aca="0"/>
        <x:v>1.7557</x:v>
      </x:c>
      <x:c r="V1315" s="18" t="n">
        <x:f aca="0"/>
        <x:v>2.726</x:v>
      </x:c>
      <x:c r="W1315" s="76" t="n">
        <x:f>'2080回测'!$O$13*G1315/$G$4+'2080回测'!$O$14*H1315/$H$4+'2080回测'!$O$15*I1315/$I$4+'2080回测'!$O$16*J1315/$J$4+'2080回测'!$O$17*K1315/$K$4</x:f>
        <x:v>1.5637090742429332</x:v>
      </x:c>
    </x:row>
    <x:row r="1316" ht="13.800000190734863" hidden="0">
      <x:c r="A1316" s="15" t="n">
        <x:v>45814</x:v>
      </x:c>
      <x:c r="B1316" s="21" t="n">
        <x:v>80.049109883364</x:v>
      </x:c>
      <x:c r="C1316" s="21" t="n">
        <x:v>45.970488081725</x:v>
      </x:c>
      <x:c r="D1316" s="21" t="n">
        <x:v>27.692307692308</x:v>
      </x:c>
      <x:c r="E1316" s="21" t="n">
        <x:v>211.73828125</x:v>
      </x:c>
      <x:c r="F1316" s="17" t="n">
        <x:v>1.91362546726849</x:v>
      </x:c>
      <x:c r="G1316" s="18" t="n">
        <x:f aca="0"/>
        <x:v>1.9821194436</x:v>
      </x:c>
      <x:c r="H1316" s="18" t="n">
        <x:f aca="0"/>
        <x:v>2.7597066667</x:v>
      </x:c>
      <x:c r="I1316" s="18" t="n">
        <x:f aca="0"/>
        <x:v>3563.11</x:v>
      </x:c>
      <x:c r="J1316" s="18" t="n">
        <x:f aca="0"/>
        <x:v>8.8328827825</x:v>
      </x:c>
      <x:c r="K1316" s="18" t="n">
        <x:f aca="0"/>
        <x:v>2.3413625844</x:v>
      </x:c>
      <x:c r="L1316" s="22" t="n">
        <x:v>0.34071291560102</x:v>
      </x:c>
      <x:c r="M1316" s="22" t="n">
        <x:v>0.28068803752932</x:v>
      </x:c>
      <x:c r="N1316" s="22" t="n">
        <x:v>0.44476395878265</x:v>
      </x:c>
      <x:c r="O1316" s="22" t="n">
        <x:v>0.67253992492191</x:v>
      </x:c>
      <x:c r="P1316" s="25" t="n">
        <x:v>0.384927522883372</x:v>
      </x:c>
      <x:c r="Q1316" s="25" t="n">
        <x:v>0.381399690398557</x:v>
      </x:c>
      <x:c r="R1316" s="26" t="n">
        <x:v>0.438023482911807</x:v>
      </x:c>
      <x:c r="S1316" s="26" t="n">
        <x:v>0.648382480785142</x:v>
      </x:c>
      <x:c r="T1316" s="20" t="n">
        <x:v>1.4494018420170418</x:v>
      </x:c>
      <x:c r="U1316" s="18" t="n">
        <x:f aca="0"/>
        <x:v>1.7572</x:v>
      </x:c>
      <x:c r="V1316" s="18" t="n">
        <x:f aca="0"/>
        <x:v>2.7215</x:v>
      </x:c>
      <x:c r="W1316" s="76" t="n">
        <x:f>'2080回测'!$O$13*G1316/$G$4+'2080回测'!$O$14*H1316/$H$4+'2080回测'!$O$15*I1316/$I$4+'2080回测'!$O$16*J1316/$J$4+'2080回测'!$O$17*K1316/$K$4</x:f>
        <x:v>1.5651649221611768</x:v>
      </x:c>
    </x:row>
    <x:row r="1317" ht="13.800000190734863" hidden="0">
      <x:c r="A1317" s="15" t="n">
        <x:v>45817</x:v>
      </x:c>
      <x:c r="B1317" s="21" t="n">
        <x:v>80.417434008594</x:v>
      </x:c>
      <x:c r="C1317" s="21" t="n">
        <x:v>46.878547105562</x:v>
      </x:c>
      <x:c r="D1317" s="21" t="n">
        <x:v>29.384615384615</x:v>
      </x:c>
      <x:c r="E1317" s="21" t="n">
        <x:v>213.8671875</x:v>
      </x:c>
      <x:c r="F1317" s="17" t="n">
        <x:v>1.92636945999693</x:v>
      </x:c>
      <x:c r="G1317" s="18" t="n">
        <x:f aca="0"/>
        <x:v>1.9829453267</x:v>
      </x:c>
      <x:c r="H1317" s="18" t="n">
        <x:f aca="0"/>
        <x:v>2.766722963</x:v>
      </x:c>
      <x:c r="I1317" s="18" t="n">
        <x:f aca="0"/>
        <x:v>3571.58</x:v>
      </x:c>
      <x:c r="J1317" s="18" t="n">
        <x:f aca="0"/>
        <x:v>8.9195548695</x:v>
      </x:c>
      <x:c r="K1317" s="18" t="n">
        <x:f aca="0"/>
        <x:v>2.3486320154</x:v>
      </x:c>
      <x:c r="L1317" s="22" t="n">
        <x:v>0.33927429667519</x:v>
      </x:c>
      <x:c r="M1317" s="22" t="n">
        <x:v>0.27999305012597</x:v>
      </x:c>
      <x:c r="N1317" s="22" t="n">
        <x:v>0.44476395878265</x:v>
      </x:c>
      <x:c r="O1317" s="22" t="n">
        <x:v>0.67533650265804</x:v>
      </x:c>
      <x:c r="P1317" s="25" t="n">
        <x:v>0.386695515465777</x:v>
      </x:c>
      <x:c r="Q1317" s="25" t="n">
        <x:v>0.381519582751484</x:v>
      </x:c>
      <x:c r="R1317" s="26" t="n">
        <x:v>0.435127786578008</x:v>
      </x:c>
      <x:c r="S1317" s="26" t="n">
        <x:v>0.652504043099218</x:v>
      </x:c>
      <x:c r="T1317" s="20" t="n">
        <x:v>1.461072306215624</x:v>
      </x:c>
      <x:c r="U1317" s="18" t="n">
        <x:f aca="0"/>
        <x:v>1.7582</x:v>
      </x:c>
      <x:c r="V1317" s="18" t="n">
        <x:f aca="0"/>
        <x:v>2.6941</x:v>
      </x:c>
      <x:c r="W1317" s="76" t="n">
        <x:f>'2080回测'!$O$13*G1317/$G$4+'2080回测'!$O$14*H1317/$H$4+'2080回测'!$O$15*I1317/$I$4+'2080回测'!$O$16*J1317/$J$4+'2080回测'!$O$17*K1317/$K$4</x:f>
        <x:v>1.569345796138788</x:v>
      </x:c>
    </x:row>
    <x:row r="1318" ht="13.800000190734863" hidden="0">
      <x:c r="A1318" s="15" t="n">
        <x:v>45818</x:v>
      </x:c>
      <x:c r="B1318" s="21" t="n">
        <x:v>80.478821362799</x:v>
      </x:c>
      <x:c r="C1318" s="21" t="n">
        <x:v>45.800227014756</x:v>
      </x:c>
      <x:c r="D1318" s="21" t="n">
        <x:v>27.769230769231</x:v>
      </x:c>
      <x:c r="E1318" s="21" t="n">
        <x:v>211.611328125</x:v>
      </x:c>
      <x:c r="F1318" s="17" t="n">
        <x:v>1.91414901817947</x:v>
      </x:c>
      <x:c r="G1318" s="18" t="n">
        <x:f aca="0"/>
        <x:v>1.9856589426</x:v>
      </x:c>
      <x:c r="H1318" s="18" t="n">
        <x:f aca="0"/>
        <x:v>2.7668325926</x:v>
      </x:c>
      <x:c r="I1318" s="18" t="n">
        <x:f aca="0"/>
        <x:v>3607.17</x:v>
      </x:c>
      <x:c r="J1318" s="18" t="n">
        <x:f aca="0"/>
        <x:v>8.8927095328</x:v>
      </x:c>
      <x:c r="K1318" s="18" t="n">
        <x:f aca="0"/>
        <x:v>2.3381317261</x:v>
      </x:c>
      <x:c r="L1318" s="22" t="n">
        <x:v>0.34375</x:v>
      </x:c>
      <x:c r="M1318" s="22" t="n">
        <x:v>0.28268612631396</x:v>
      </x:c>
      <x:c r="N1318" s="22" t="n">
        <x:v>0.45710520009585</x:v>
      </x:c>
      <x:c r="O1318" s="22" t="n">
        <x:v>0.68931939133869</x:v>
      </x:c>
      <x:c r="P1318" s="25" t="n">
        <x:v>0.397067738615882</x:v>
      </x:c>
      <x:c r="Q1318" s="25" t="n">
        <x:v>0.395546988043679</x:v>
      </x:c>
      <x:c r="R1318" s="26" t="n">
        <x:v>0.448778926437357</x:v>
      </x:c>
      <x:c r="S1318" s="26" t="n">
        <x:v>0.674324078879573</x:v>
      </x:c>
      <x:c r="T1318" s="20" t="n">
        <x:v>1.4498328870358126</x:v>
      </x:c>
      <x:c r="U1318" s="18" t="n">
        <x:f aca="0"/>
        <x:v>1.7587</x:v>
      </x:c>
      <x:c r="V1318" s="18" t="n">
        <x:f aca="0"/>
        <x:v>2.6953</x:v>
      </x:c>
      <x:c r="W1318" s="76" t="n">
        <x:f>'2080回测'!$O$13*G1318/$G$4+'2080回测'!$O$14*H1318/$H$4+'2080回测'!$O$15*I1318/$I$4+'2080回测'!$O$16*J1318/$J$4+'2080回测'!$O$17*K1318/$K$4</x:f>
        <x:v>1.57113993846795</x:v>
      </x:c>
    </x:row>
    <x:row r="1319" ht="13.800000190734863" hidden="0">
      <x:c r="A1319" s="15" t="n">
        <x:v>45819</x:v>
      </x:c>
      <x:c r="B1319" s="21" t="n">
        <x:v>81.09269490485</x:v>
      </x:c>
      <x:c r="C1319" s="21" t="n">
        <x:v>45.800227014756</x:v>
      </x:c>
      <x:c r="D1319" s="21" t="n">
        <x:v>26.846153846154</x:v>
      </x:c>
      <x:c r="E1319" s="21" t="n">
        <x:v>213.662109375</x:v>
      </x:c>
      <x:c r="F1319" s="17" t="n">
        <x:v>1.9185029628519</x:v>
      </x:c>
      <x:c r="G1319" s="18" t="n">
        <x:f aca="0"/>
        <x:v>1.988962475</x:v>
      </x:c>
      <x:c r="H1319" s="18" t="n">
        <x:f aca="0"/>
        <x:v>2.7781244444</x:v>
      </x:c>
      <x:c r="I1319" s="18" t="n">
        <x:f aca="0"/>
        <x:v>3664.75</x:v>
      </x:c>
      <x:c r="J1319" s="18" t="n">
        <x:f aca="0"/>
        <x:v>8.8819713982</x:v>
      </x:c>
      <x:c r="K1319" s="18" t="n">
        <x:f aca="0"/>
        <x:v>2.3496416586</x:v>
      </x:c>
      <x:c r="L1319" s="22" t="n">
        <x:v>0.3360773657289</x:v>
      </x:c>
      <x:c r="M1319" s="22" t="n">
        <x:v>0.27686560681088</x:v>
      </x:c>
      <x:c r="N1319" s="22" t="n">
        <x:v>0.44440450515217</x:v>
      </x:c>
      <x:c r="O1319" s="22" t="n">
        <x:v>0.67869239600313</x:v>
      </x:c>
      <x:c r="P1319" s="25" t="n">
        <x:v>0.387166980154418</x:v>
      </x:c>
      <x:c r="Q1319" s="25" t="n">
        <x:v>0.383317968045358</x:v>
      </x:c>
      <x:c r="R1319" s="26" t="n">
        <x:v>0.434300444768344</x:v>
      </x:c>
      <x:c r="S1319" s="26" t="n">
        <x:v>0.657837829623301</x:v>
      </x:c>
      <x:c r="T1319" s="20" t="n">
        <x:v>1.4596174957381445</x:v>
      </x:c>
      <x:c r="U1319" s="18" t="n">
        <x:f aca="0"/>
        <x:v>1.7601</x:v>
      </x:c>
      <x:c r="V1319" s="18" t="n">
        <x:f aca="0"/>
        <x:v>2.7031</x:v>
      </x:c>
      <x:c r="W1319" s="76" t="n">
        <x:f>'2080回测'!$O$13*G1319/$G$4+'2080回测'!$O$14*H1319/$H$4+'2080回测'!$O$15*I1319/$I$4+'2080回测'!$O$16*J1319/$J$4+'2080回测'!$O$17*K1319/$K$4</x:f>
        <x:v>1.5781995443577468</x:v>
      </x:c>
    </x:row>
    <x:row r="1320" ht="13.800000190734863" hidden="0">
      <x:c r="A1320" s="15" t="n">
        <x:v>45820</x:v>
      </x:c>
      <x:c r="B1320" s="21" t="n">
        <x:v>82.872928176796</x:v>
      </x:c>
      <x:c r="C1320" s="21" t="n">
        <x:v>47.616345062429</x:v>
      </x:c>
      <x:c r="D1320" s="21" t="n">
        <x:v>29.153846153846</x:v>
      </x:c>
      <x:c r="E1320" s="21" t="n">
        <x:v>216.220703125</x:v>
      </x:c>
      <x:c r="F1320" s="17" t="n">
        <x:v>1.93965955629518</x:v>
      </x:c>
      <x:c r="G1320" s="18" t="n">
        <x:f aca="0"/>
        <x:v>1.9953335732</x:v>
      </x:c>
      <x:c r="H1320" s="18" t="n">
        <x:f aca="0"/>
        <x:v>2.7797688889</x:v>
      </x:c>
      <x:c r="I1320" s="18" t="n">
        <x:f aca="0"/>
        <x:v>3637.13</x:v>
      </x:c>
      <x:c r="J1320" s="18" t="n">
        <x:f aca="0"/>
        <x:v>8.9034476675</x:v>
      </x:c>
      <x:c r="K1320" s="18" t="n">
        <x:f aca="0"/>
        <x:v>2.3548918033</x:v>
      </x:c>
      <x:c r="L1320" s="22" t="n">
        <x:v>0.34678708439898</x:v>
      </x:c>
      <x:c r="M1320" s="22" t="n">
        <x:v>0.28729041786118</x:v>
      </x:c>
      <x:c r="N1320" s="22" t="n">
        <x:v>0.45363048166786</x:v>
      </x:c>
      <x:c r="O1320" s="22" t="n">
        <x:v>0.69043802247944</x:v>
      </x:c>
      <x:c r="P1320" s="25" t="n">
        <x:v>0.392942422590272</x:v>
      </x:c>
      <x:c r="Q1320" s="25" t="n">
        <x:v>0.390871186279614</x:v>
      </x:c>
      <x:c r="R1320" s="26" t="n">
        <x:v>0.445262723746313</x:v>
      </x:c>
      <x:c r="S1320" s="26" t="n">
        <x:v>0.669717626881496</x:v>
      </x:c>
      <x:c r="T1320" s="20" t="n">
        <x:v>1.4631883587098113</x:v>
      </x:c>
      <x:c r="U1320" s="18" t="n">
        <x:f aca="0"/>
        <x:v>1.7605</x:v>
      </x:c>
      <x:c r="V1320" s="18" t="n">
        <x:f aca="0"/>
        <x:v>2.7235</x:v>
      </x:c>
      <x:c r="W1320" s="76" t="n">
        <x:f>'2080回测'!$O$13*G1320/$G$4+'2080回测'!$O$14*H1320/$H$4+'2080回测'!$O$15*I1320/$I$4+'2080回测'!$O$16*J1320/$J$4+'2080回测'!$O$17*K1320/$K$4</x:f>
        <x:v>1.5792297027892457</x:v>
      </x:c>
    </x:row>
    <x:row r="1321" ht="13.800000190734863" hidden="0">
      <x:c r="A1321" s="15" t="n">
        <x:v>45821</x:v>
      </x:c>
      <x:c r="B1321" s="21" t="n">
        <x:v>81.09269490485</x:v>
      </x:c>
      <x:c r="C1321" s="21" t="n">
        <x:v>47.502837684449</x:v>
      </x:c>
      <x:c r="D1321" s="21" t="n">
        <x:v>28.307692307692</x:v>
      </x:c>
      <x:c r="E1321" s="21" t="n">
        <x:v>213.720703125</x:v>
      </x:c>
      <x:c r="F1321" s="17" t="n">
        <x:v>1.92655982005498</x:v>
      </x:c>
      <x:c r="G1321" s="18" t="n">
        <x:f aca="0"/>
        <x:v>1.9831812933</x:v>
      </x:c>
      <x:c r="H1321" s="18" t="n">
        <x:f aca="0"/>
        <x:v>2.7636533333</x:v>
      </x:c>
      <x:c r="I1321" s="18" t="n">
        <x:f aca="0"/>
        <x:v>3687.54</x:v>
      </x:c>
      <x:c r="J1321" s="18" t="n">
        <x:f aca="0"/>
        <x:v>8.8474559653</x:v>
      </x:c>
      <x:c r="K1321" s="18" t="n">
        <x:f aca="0"/>
        <x:v>2.3356076181</x:v>
      </x:c>
      <x:c r="L1321" s="22" t="n">
        <x:v>0.34870524296675</x:v>
      </x:c>
      <x:c r="M1321" s="22" t="n">
        <x:v>0.28815915211537</x:v>
      </x:c>
      <x:c r="N1321" s="22" t="n">
        <x:v>0.45842319674095</x:v>
      </x:c>
      <x:c r="O1321" s="22" t="n">
        <x:v>0.6938871349898</x:v>
      </x:c>
      <x:c r="P1321" s="25" t="n">
        <x:v>0.39636054158292</x:v>
      </x:c>
      <x:c r="Q1321" s="25" t="n">
        <x:v>0.392789463926415</x:v>
      </x:c>
      <x:c r="R1321" s="26" t="n">
        <x:v>0.450433610056676</x:v>
      </x:c>
      <x:c r="S1321" s="26" t="n">
        <x:v>0.676748527299609</x:v>
      </x:c>
      <x:c r="T1321" s="20" t="n">
        <x:v>1.4451036025711095</x:v>
      </x:c>
      <x:c r="U1321" s="18" t="n">
        <x:f aca="0"/>
        <x:v>1.7607</x:v>
      </x:c>
      <x:c r="V1321" s="18" t="n">
        <x:f aca="0"/>
        <x:v>2.7637</x:v>
      </x:c>
      <x:c r="W1321" s="76" t="n">
        <x:f>'2080回测'!$O$13*G1321/$G$4+'2080回测'!$O$14*H1321/$H$4+'2080回测'!$O$15*I1321/$I$4+'2080回测'!$O$16*J1321/$J$4+'2080回测'!$O$17*K1321/$K$4</x:f>
        <x:v>1.5740817336161301</x:v>
      </x:c>
    </x:row>
    <x:row r="1322" ht="13.800000190734863" hidden="0">
      <x:c r="A1322" s="15" t="n">
        <x:v>45824</x:v>
      </x:c>
      <x:c r="B1322" s="21" t="n">
        <x:v>84.100675260896</x:v>
      </x:c>
      <x:c r="C1322" s="21" t="n">
        <x:v>51.021566401816</x:v>
      </x:c>
      <x:c r="D1322" s="21" t="n">
        <x:v>31.307692307692</x:v>
      </x:c>
      <x:c r="E1322" s="21" t="n">
        <x:v>220.009765625</x:v>
      </x:c>
      <x:c r="F1322" s="17" t="n">
        <x:v>1.96609924898851</x:v>
      </x:c>
      <x:c r="G1322" s="18" t="n">
        <x:f aca="0"/>
        <x:v>1.9928559239</x:v>
      </x:c>
      <x:c r="H1322" s="18" t="n">
        <x:f aca="0"/>
        <x:v>2.7692444444</x:v>
      </x:c>
      <x:c r="I1322" s="18" t="n">
        <x:f aca="0"/>
        <x:v>3703.91</x:v>
      </x:c>
      <x:c r="J1322" s="18" t="n">
        <x:f aca="0"/>
        <x:v>8.8275137151</x:v>
      </x:c>
      <x:c r="K1322" s="18" t="n">
        <x:f aca="0"/>
        <x:v>2.3396461909</x:v>
      </x:c>
      <x:c r="L1322" s="22" t="n">
        <x:v>0.33903452685422</x:v>
      </x:c>
      <x:c r="M1322" s="22" t="n">
        <x:v>0.2787768221701</x:v>
      </x:c>
      <x:c r="N1322" s="22" t="n">
        <x:v>0.44608195542775</x:v>
      </x:c>
      <x:c r="O1322" s="22" t="n">
        <x:v>0.6773873263775</x:v>
      </x:c>
      <x:c r="P1322" s="25" t="n">
        <x:v>0.377855552553755</x:v>
      </x:c>
      <x:c r="Q1322" s="25" t="n">
        <x:v>0.371208840399965</x:v>
      </x:c>
      <x:c r="R1322" s="26" t="n">
        <x:v>0.424889431683488</x:v>
      </x:c>
      <x:c r="S1322" s="26" t="n">
        <x:v>0.645594365102098</x:v>
      </x:c>
      <x:c r="T1322" s="20" t="n">
        <x:v>1.4528144543200283</x:v>
      </x:c>
      <x:c r="U1322" s="18" t="n">
        <x:f aca="0"/>
        <x:v>1.7612</x:v>
      </x:c>
      <x:c r="V1322" s="18" t="n">
        <x:f aca="0"/>
        <x:v>2.7515</x:v>
      </x:c>
      <x:c r="W1322" s="76" t="n">
        <x:f>'2080回测'!$O$13*G1322/$G$4+'2080回测'!$O$14*H1322/$H$4+'2080回测'!$O$15*I1322/$I$4+'2080回测'!$O$16*J1322/$J$4+'2080回测'!$O$17*K1322/$K$4</x:f>
        <x:v>1.5785883454507876</x:v>
      </x:c>
    </x:row>
    <x:row r="1323" ht="13.800000190734863" hidden="0">
      <x:c r="A1323" s="15" t="n">
        <x:v>45825</x:v>
      </x:c>
      <x:c r="B1323" s="21" t="n">
        <x:v>82.381829343155</x:v>
      </x:c>
      <x:c r="C1323" s="21" t="n">
        <x:v>50.397275822928</x:v>
      </x:c>
      <x:c r="D1323" s="21" t="n">
        <x:v>30.307692307692</x:v>
      </x:c>
      <x:c r="E1323" s="21" t="n">
        <x:v>219.794921875</x:v>
      </x:c>
      <x:c r="F1323" s="17" t="n">
        <x:v>1.95720429837194</x:v>
      </x:c>
      <x:c r="G1323" s="18" t="n">
        <x:f aca="0"/>
        <x:v>1.9888444917</x:v>
      </x:c>
      <x:c r="H1323" s="18" t="n">
        <x:f aca="0"/>
        <x:v>2.7689155556</x:v>
      </x:c>
      <x:c r="I1323" s="18" t="n">
        <x:f aca="0"/>
        <x:v>3698.17</x:v>
      </x:c>
      <x:c r="J1323" s="18" t="n">
        <x:f aca="0"/>
        <x:v>8.7569488301</x:v>
      </x:c>
      <x:c r="K1323" s="18" t="n">
        <x:f aca="0"/>
        <x:v>2.3349008679</x:v>
      </x:c>
      <x:c r="L1323" s="22" t="n">
        <x:v>0.34470907928389</x:v>
      </x:c>
      <x:c r="M1323" s="22" t="n">
        <x:v>0.28312049344106</x:v>
      </x:c>
      <x:c r="N1323" s="22" t="n">
        <x:v>0.44919722022526</x:v>
      </x:c>
      <x:c r="O1323" s="22" t="n">
        <x:v>0.68559062102385</x:v>
      </x:c>
      <x:c r="P1323" s="25" t="n">
        <x:v>0.384338192022571</x:v>
      </x:c>
      <x:c r="Q1323" s="25" t="n">
        <x:v>0.378162596869599</x:v>
      </x:c>
      <x:c r="R1323" s="26" t="n">
        <x:v>0.43543803975663</x:v>
      </x:c>
      <x:c r="S1323" s="26" t="n">
        <x:v>0.661959391937367</x:v>
      </x:c>
      <x:c r="T1323" s="20" t="n">
        <x:v>1.451333580927586</x:v>
      </x:c>
      <x:c r="U1323" s="18" t="n">
        <x:f aca="0"/>
        <x:v>1.7625</x:v>
      </x:c>
      <x:c r="V1323" s="18" t="n">
        <x:f aca="0"/>
        <x:v>2.7325</x:v>
      </x:c>
      <x:c r="W1323" s="76" t="n">
        <x:f>'2080回测'!$O$13*G1323/$G$4+'2080回测'!$O$14*H1323/$H$4+'2080回测'!$O$15*I1323/$I$4+'2080回测'!$O$16*J1323/$J$4+'2080回测'!$O$17*K1323/$K$4</x:f>
        <x:v>1.5752817232088205</x:v>
      </x:c>
    </x:row>
    <x:row r="1324" ht="13.800000190734863" hidden="0">
      <x:c r="A1324" s="15" t="n">
        <x:v>45826</x:v>
      </x:c>
      <x:c r="B1324" s="21" t="n">
        <x:v>86.985880908533</x:v>
      </x:c>
      <x:c r="C1324" s="21" t="n">
        <x:v>55.27809307605</x:v>
      </x:c>
      <x:c r="D1324" s="21" t="n">
        <x:v>35.461538461538</x:v>
      </x:c>
      <x:c r="E1324" s="21" t="n">
        <x:v>228.720703125</x:v>
      </x:c>
      <x:c r="F1324" s="17" t="n">
        <x:v>2.0161155389278</x:v>
      </x:c>
      <x:c r="G1324" s="18" t="n">
        <x:f aca="0"/>
        <x:v>1.9992270221</x:v>
      </x:c>
      <x:c r="H1324" s="18" t="n">
        <x:f aca="0"/>
        <x:v>2.7686962963</x:v>
      </x:c>
      <x:c r="I1324" s="18" t="n">
        <x:f aca="0"/>
        <x:v>3690.19</x:v>
      </x:c>
      <x:c r="J1324" s="18" t="n">
        <x:f aca="0"/>
        <x:v>8.7416086377</x:v>
      </x:c>
      <x:c r="K1324" s="18" t="n">
        <x:f aca="0"/>
        <x:v>2.3324777242</x:v>
      </x:c>
      <x:c r="L1324" s="22" t="n">
        <x:v>0.34494884910486</x:v>
      </x:c>
      <x:c r="M1324" s="22" t="n">
        <x:v>0.28129615150725</x:v>
      </x:c>
      <x:c r="N1324" s="22" t="n">
        <x:v>0.44751976994968</x:v>
      </x:c>
      <x:c r="O1324" s="22" t="n">
        <x:v>0.68176863146657</x:v>
      </x:c>
      <x:c r="P1324" s="25" t="n">
        <x:v>0.387284846326578</x:v>
      </x:c>
      <x:c r="Q1324" s="25" t="n">
        <x:v>0.380440551575168</x:v>
      </x:c>
      <x:c r="R1324" s="26" t="n">
        <x:v>0.430784242077299</x:v>
      </x:c>
      <x:c r="S1324" s="26" t="n">
        <x:v>0.656625605413283</x:v>
      </x:c>
      <x:c r="T1324" s="20" t="n">
        <x:v>1.450682011789082</x:v>
      </x:c>
      <x:c r="U1324" s="18" t="n">
        <x:f aca="0"/>
        <x:v>1.7632</x:v>
      </x:c>
      <x:c r="V1324" s="18" t="n">
        <x:f aca="0"/>
        <x:v>2.7279</x:v>
      </x:c>
      <x:c r="W1324" s="76" t="n">
        <x:f>'2080回测'!$O$13*G1324/$G$4+'2080回测'!$O$14*H1324/$H$4+'2080回测'!$O$15*I1324/$I$4+'2080回测'!$O$16*J1324/$J$4+'2080回测'!$O$17*K1324/$K$4</x:f>
        <x:v>1.5771066321805987</x:v>
      </x:c>
    </x:row>
    <x:row r="1325" ht="13.800000190734863" hidden="0">
      <x:c r="A1325" s="15" t="n">
        <x:v>45827</x:v>
      </x:c>
      <x:c r="B1325" s="21" t="n">
        <x:v>86.187845303867</x:v>
      </x:c>
      <x:c r="C1325" s="21" t="n">
        <x:v>54.313280363224</x:v>
      </x:c>
      <x:c r="D1325" s="21" t="n">
        <x:v>34.307692307692</x:v>
      </x:c>
      <x:c r="E1325" s="21" t="n">
        <x:v>229.86328125</x:v>
      </x:c>
      <x:c r="F1325" s="17" t="n">
        <x:v>2.01168024806196</x:v>
      </x:c>
      <x:c r="G1325" s="18" t="n">
        <x:f aca="0"/>
        <x:v>1.9946256734</x:v>
      </x:c>
      <x:c r="H1325" s="18" t="n">
        <x:f aca="0"/>
        <x:v>2.7531288889</x:v>
      </x:c>
      <x:c r="I1325" s="18" t="n">
        <x:f aca="0"/>
        <x:v>3614.11</x:v>
      </x:c>
      <x:c r="J1325" s="18" t="n">
        <x:f aca="0"/>
        <x:v>8.6794808585</x:v>
      </x:c>
      <x:c r="K1325" s="18" t="n">
        <x:f aca="0"/>
        <x:v>2.3107703954</x:v>
      </x:c>
      <x:c r="L1325" s="22" t="n">
        <x:v>0.34638746803069</x:v>
      </x:c>
      <x:c r="M1325" s="22" t="n">
        <x:v>0.28581356962905</x:v>
      </x:c>
      <x:c r="N1325" s="22" t="n">
        <x:v>0.44799904145699</x:v>
      </x:c>
      <x:c r="O1325" s="22" t="n">
        <x:v>0.67878561524557</x:v>
      </x:c>
      <x:c r="P1325" s="25" t="n">
        <x:v>0.386341916949296</x:v>
      </x:c>
      <x:c r="Q1325" s="25" t="n">
        <x:v>0.376484103928651</x:v>
      </x:c>
      <x:c r="R1325" s="26" t="n">
        <x:v>0.428715887553155</x:v>
      </x:c>
      <x:c r="S1325" s="26" t="n">
        <x:v>0.654928491519254</x:v>
      </x:c>
      <x:c r="T1325" s="20" t="n">
        <x:v>1.4334877091440834</x:v>
      </x:c>
      <x:c r="U1325" s="18" t="n">
        <x:f aca="0"/>
        <x:v>1.7644</x:v>
      </x:c>
      <x:c r="V1325" s="18" t="n">
        <x:f aca="0"/>
        <x:v>2.7131</x:v>
      </x:c>
      <x:c r="W1325" s="76" t="n">
        <x:f>'2080回测'!$O$13*G1325/$G$4+'2080回测'!$O$14*H1325/$H$4+'2080回测'!$O$15*I1325/$I$4+'2080回测'!$O$16*J1325/$J$4+'2080回测'!$O$17*K1325/$K$4</x:f>
        <x:v>1.5655950638815483</x:v>
      </x:c>
    </x:row>
    <x:row r="1326" ht="13.800000190734863" hidden="0">
      <x:c r="A1326" s="15" t="n">
        <x:v>45828</x:v>
      </x:c>
      <x:c r="B1326" s="21" t="n">
        <x:v>83.670963781461</x:v>
      </x:c>
      <x:c r="C1326" s="21" t="n">
        <x:v>52.440408626561</x:v>
      </x:c>
      <x:c r="D1326" s="21" t="n">
        <x:v>32.384615384615</x:v>
      </x:c>
      <x:c r="E1326" s="21" t="n">
        <x:v>226.240234375</x:v>
      </x:c>
      <x:c r="F1326" s="17" t="n">
        <x:v>1.98684055541909</x:v>
      </x:c>
      <x:c r="G1326" s="18" t="n">
        <x:f aca="0"/>
        <x:v>2.0035924042</x:v>
      </x:c>
      <x:c r="H1326" s="18" t="n">
        <x:f aca="0"/>
        <x:v>2.7615703704</x:v>
      </x:c>
      <x:c r="I1326" s="18" t="n">
        <x:f aca="0"/>
        <x:v>3652.68</x:v>
      </x:c>
      <x:c r="J1326" s="18" t="n">
        <x:f aca="0"/>
        <x:v>8.6871509547</x:v>
      </x:c>
      <x:c r="K1326" s="18" t="n">
        <x:f aca="0"/>
        <x:v>2.3128906461</x:v>
      </x:c>
      <x:c r="L1326" s="22" t="n">
        <x:v>0.33320012787724</x:v>
      </x:c>
      <x:c r="M1326" s="22" t="n">
        <x:v>0.27530188515333</x:v>
      </x:c>
      <x:c r="N1326" s="22" t="n">
        <x:v>0.4326623532231</x:v>
      </x:c>
      <x:c r="O1326" s="22" t="n">
        <x:v>0.66042142139869</x:v>
      </x:c>
      <x:c r="P1326" s="25" t="n">
        <x:v>0.369369188158214</x:v>
      </x:c>
      <x:c r="Q1326" s="25" t="n">
        <x:v>0.358380358637012</x:v>
      </x:c>
      <x:c r="R1326" s="26" t="n">
        <x:v>0.406791329597215</x:v>
      </x:c>
      <x:c r="S1326" s="26" t="n">
        <x:v>0.631775009107868</x:v>
      </x:c>
      <x:c r="T1326" s="20" t="n">
        <x:v>1.427936904806283</x:v>
      </x:c>
      <x:c r="U1326" s="18" t="n">
        <x:f aca="0"/>
        <x:v>1.7654</x:v>
      </x:c>
      <x:c r="V1326" s="18" t="n">
        <x:f aca="0"/>
        <x:v>2.7121</x:v>
      </x:c>
      <x:c r="W1326" s="76" t="n">
        <x:f>'2080回测'!$O$13*G1326/$G$4+'2080回测'!$O$14*H1326/$H$4+'2080回测'!$O$15*I1326/$I$4+'2080回测'!$O$16*J1326/$J$4+'2080回测'!$O$17*K1326/$K$4</x:f>
        <x:v>1.5722347378953705</x:v>
      </x:c>
    </x:row>
    <x:row r="1327" ht="13.800000190734863" hidden="0">
      <x:c r="A1327" s="15" t="n">
        <x:v>45831</x:v>
      </x:c>
      <x:c r="B1327" s="21" t="n">
        <x:v>83.670963781461</x:v>
      </x:c>
      <x:c r="C1327" s="21" t="n">
        <x:v>52.156640181612</x:v>
      </x:c>
      <x:c r="D1327" s="21" t="n">
        <x:v>30.461538461538</x:v>
      </x:c>
      <x:c r="E1327" s="21" t="n">
        <x:v>224.892578125</x:v>
      </x:c>
      <x:c r="F1327" s="17" t="n">
        <x:v>1.97795430137403</x:v>
      </x:c>
      <x:c r="G1327" s="18" t="n">
        <x:f aca="0"/>
        <x:v>2.0143288846</x:v>
      </x:c>
      <x:c r="H1327" s="18" t="n">
        <x:f aca="0"/>
        <x:v>2.77056</x:v>
      </x:c>
      <x:c r="I1327" s="18" t="n">
        <x:f aca="0"/>
        <x:v>3690.69</x:v>
      </x:c>
      <x:c r="J1327" s="18" t="n">
        <x:f aca="0"/>
        <x:v>8.6909860028</x:v>
      </x:c>
      <x:c r="K1327" s="18" t="n">
        <x:f aca="0"/>
        <x:v>2.3148089682</x:v>
      </x:c>
      <x:c r="L1327" s="22" t="n">
        <x:v>0.33511828644501</x:v>
      </x:c>
      <x:c r="M1327" s="22" t="n">
        <x:v>0.27729997393797</x:v>
      </x:c>
      <x:c r="N1327" s="22" t="n">
        <x:v>0.42487419122933</x:v>
      </x:c>
      <x:c r="O1327" s="22" t="n">
        <x:v>0.65464182744155</x:v>
      </x:c>
      <x:c r="P1327" s="25" t="n">
        <x:v>0.362179351656437</x:v>
      </x:c>
      <x:c r="Q1327" s="25" t="n">
        <x:v>0.349628216873514</x:v>
      </x:c>
      <x:c r="R1327" s="26" t="n">
        <x:v>0.397070063333737</x:v>
      </x:c>
      <x:c r="S1327" s="26" t="n">
        <x:v>0.622683327532717</x:v>
      </x:c>
      <x:c r="T1327" s="20" t="n">
        <x:v>1.4410166831813696</x:v>
      </x:c>
      <x:c r="U1327" s="18" t="n">
        <x:f aca="0"/>
        <x:v>1.7657</x:v>
      </x:c>
      <x:c r="V1327" s="18" t="n">
        <x:f aca="0"/>
        <x:v>2.7141</x:v>
      </x:c>
      <x:c r="W1327" s="76" t="n">
        <x:f>'2080回测'!$O$13*G1327/$G$4+'2080回测'!$O$14*H1327/$H$4+'2080回测'!$O$15*I1327/$I$4+'2080回测'!$O$16*J1327/$J$4+'2080回测'!$O$17*K1327/$K$4</x:f>
        <x:v>1.5793211760781354</x:v>
      </x:c>
    </x:row>
    <x:row r="1328" ht="13.800000190734863" hidden="0">
      <x:c r="A1328" s="15" t="n">
        <x:v>45832</x:v>
      </x:c>
      <x:c r="B1328" s="21" t="n">
        <x:v>84.407612031921</x:v>
      </x:c>
      <x:c r="C1328" s="21" t="n">
        <x:v>53.405221339387</x:v>
      </x:c>
      <x:c r="D1328" s="21" t="n">
        <x:v>29.538461538462</x:v>
      </x:c>
      <x:c r="E1328" s="21" t="n">
        <x:v>229.19921875</x:v>
      </x:c>
      <x:c r="F1328" s="17" t="n">
        <x:v>1.99137628414943</x:v>
      </x:c>
      <x:c r="G1328" s="18" t="n">
        <x:f aca="0"/>
        <x:v>2.0184583001</x:v>
      </x:c>
      <x:c r="H1328" s="18" t="n">
        <x:f aca="0"/>
        <x:v>2.7788918519</x:v>
      </x:c>
      <x:c r="I1328" s="18" t="n">
        <x:f aca="0"/>
        <x:v>3703.46</x:v>
      </x:c>
      <x:c r="J1328" s="18" t="n">
        <x:f aca="0"/>
        <x:v>8.7791921091</x:v>
      </x:c>
      <x:c r="K1328" s="18" t="n">
        <x:f aca="0"/>
        <x:v>2.3309632594</x:v>
      </x:c>
      <x:c r="L1328" s="22" t="n">
        <x:v>0.3420716112532</x:v>
      </x:c>
      <x:c r="M1328" s="22" t="n">
        <x:v>0.28338111371731</x:v>
      </x:c>
      <x:c r="N1328" s="22" t="n">
        <x:v>0.43110472082435</x:v>
      </x:c>
      <x:c r="O1328" s="22" t="n">
        <x:v>0.66592135762851</x:v>
      </x:c>
      <x:c r="P1328" s="25" t="n">
        <x:v>0.376441158487832</x:v>
      </x:c>
      <x:c r="Q1328" s="25" t="n">
        <x:v>0.367492177459301</x:v>
      </x:c>
      <x:c r="R1328" s="26" t="n">
        <x:v>0.413823734979314</x:v>
      </x:c>
      <x:c r="S1328" s="26" t="n">
        <x:v>0.647897591101141</x:v>
      </x:c>
      <x:c r="T1328" s="20" t="n">
        <x:v>1.46850162173022</x:v>
      </x:c>
      <x:c r="U1328" s="18" t="n">
        <x:f aca="0"/>
        <x:v>1.7644</x:v>
      </x:c>
      <x:c r="V1328" s="18" t="n">
        <x:f aca="0"/>
        <x:v>2.6842</x:v>
      </x:c>
      <x:c r="W1328" s="76" t="n">
        <x:f>'2080回测'!$O$13*G1328/$G$4+'2080回测'!$O$14*H1328/$H$4+'2080回测'!$O$15*I1328/$I$4+'2080回测'!$O$16*J1328/$J$4+'2080回测'!$O$17*K1328/$K$4</x:f>
        <x:v>1.58556278085375</x:v>
      </x:c>
    </x:row>
    <x:row r="1329" ht="13.800000190734863" hidden="0">
      <x:c r="A1329" s="15" t="n">
        <x:v>45833</x:v>
      </x:c>
      <x:c r="B1329" s="21" t="n">
        <x:v>86.556169429098</x:v>
      </x:c>
      <x:c r="C1329" s="21" t="n">
        <x:v>55.788876276958</x:v>
      </x:c>
      <x:c r="D1329" s="21" t="n">
        <x:v>30.461538461538</x:v>
      </x:c>
      <x:c r="E1329" s="21" t="n">
        <x:v>234.130859375</x:v>
      </x:c>
      <x:c r="F1329" s="17" t="n">
        <x:v>2.01734360885648</x:v>
      </x:c>
      <x:c r="G1329" s="18" t="n">
        <x:f aca="0"/>
        <x:v>2.0324983128</x:v>
      </x:c>
      <x:c r="H1329" s="18" t="n">
        <x:f aca="0"/>
        <x:v>2.7958844444</x:v>
      </x:c>
      <x:c r="I1329" s="18" t="n">
        <x:f aca="0"/>
        <x:v>3723.05</x:v>
      </x:c>
      <x:c r="J1329" s="18" t="n">
        <x:f aca="0"/>
        <x:v>8.8259796959</x:v>
      </x:c>
      <x:c r="K1329" s="18" t="n">
        <x:f aca="0"/>
        <x:v>2.3424731919</x:v>
      </x:c>
      <x:c r="L1329" s="22" t="n">
        <x:v>0.36093350383632</x:v>
      </x:c>
      <x:c r="M1329" s="22" t="n">
        <x:v>0.29988706454696</x:v>
      </x:c>
      <x:c r="N1329" s="22" t="n">
        <x:v>0.45722501797268</x:v>
      </x:c>
      <x:c r="O1329" s="22" t="n">
        <x:v>0.69649727424106</x:v>
      </x:c>
      <x:c r="P1329" s="25" t="n">
        <x:v>0.402489582535255</x:v>
      </x:c>
      <x:c r="Q1329" s="25" t="n">
        <x:v>0.391830325103015</x:v>
      </x:c>
      <x:c r="R1329" s="26" t="n">
        <x:v>0.44640031873459</x:v>
      </x:c>
      <x:c r="S1329" s="26" t="n">
        <x:v>0.69274988687188</x:v>
      </x:c>
      <x:c r="T1329" s="20" t="n">
        <x:v>1.4891935369242502</x:v>
      </x:c>
      <x:c r="U1329" s="18" t="n">
        <x:f aca="0"/>
        <x:v>1.7631</x:v>
      </x:c>
      <x:c r="V1329" s="18" t="n">
        <x:f aca="0"/>
        <x:v>2.6908</x:v>
      </x:c>
      <x:c r="W1329" s="76" t="n">
        <x:f>'2080回测'!$O$13*G1329/$G$4+'2080回测'!$O$14*H1329/$H$4+'2080回测'!$O$15*I1329/$I$4+'2080回测'!$O$16*J1329/$J$4+'2080回测'!$O$17*K1329/$K$4</x:f>
        <x:v>1.595192900294962</x:v>
      </x:c>
    </x:row>
    <x:row r="1330" ht="13.800000190734863" hidden="0">
      <x:c r="A1330" s="15" t="n">
        <x:v>45834</x:v>
      </x:c>
      <x:c r="B1330" s="21" t="n">
        <x:v>86.801718845918</x:v>
      </x:c>
      <x:c r="C1330" s="21" t="n">
        <x:v>56.867196367764</x:v>
      </x:c>
      <x:c r="D1330" s="21" t="n">
        <x:v>31.769230769231</x:v>
      </x:c>
      <x:c r="E1330" s="21" t="n">
        <x:v>234.658203125</x:v>
      </x:c>
      <x:c r="F1330" s="17" t="n">
        <x:v>2.02524087276978</x:v>
      </x:c>
      <x:c r="G1330" s="18" t="n">
        <x:f aca="0"/>
        <x:v>2.0408751271</x:v>
      </x:c>
      <x:c r="H1330" s="18" t="n">
        <x:f aca="0"/>
        <x:v>2.7979674074</x:v>
      </x:c>
      <x:c r="I1330" s="18" t="n">
        <x:f aca="0"/>
        <x:v>3705.62</x:v>
      </x:c>
      <x:c r="J1330" s="18" t="n">
        <x:f aca="0"/>
        <x:v>8.7899302438</x:v>
      </x:c>
      <x:c r="K1330" s="18" t="n">
        <x:f aca="0"/>
        <x:v>2.3323767599</x:v>
      </x:c>
      <x:c r="L1330" s="22" t="n">
        <x:v>0.38059462915601</x:v>
      </x:c>
      <x:c r="M1330" s="22" t="n">
        <x:v>0.31934671184085</x:v>
      </x:c>
      <x:c r="N1330" s="22" t="n">
        <x:v>0.48298586149053</x:v>
      </x:c>
      <x:c r="O1330" s="22" t="n">
        <x:v>0.72781894487028</x:v>
      </x:c>
      <x:c r="P1330" s="25" t="n">
        <x:v>0.418990846637695</x:v>
      </x:c>
      <x:c r="Q1330" s="25" t="n">
        <x:v>0.408615254512474</x:v>
      </x:c>
      <x:c r="R1330" s="26" t="n">
        <x:v>0.463050572653963</x:v>
      </x:c>
      <x:c r="S1330" s="26" t="n">
        <x:v>0.712145474232199</x:v>
      </x:c>
      <x:c r="T1330" s="20" t="n">
        <x:v>1.4848832252357431</x:v>
      </x:c>
      <x:c r="U1330" s="18" t="n">
        <x:f aca="0"/>
        <x:v>1.7633</x:v>
      </x:c>
      <x:c r="V1330" s="18" t="n">
        <x:f aca="0"/>
        <x:v>2.6981</x:v>
      </x:c>
      <x:c r="W1330" s="76" t="n">
        <x:f>'2080回测'!$O$13*G1330/$G$4+'2080回测'!$O$14*H1330/$H$4+'2080回测'!$O$15*I1330/$I$4+'2080回测'!$O$16*J1330/$J$4+'2080回测'!$O$17*K1330/$K$4</x:f>
        <x:v>1.5952523633768416</x:v>
      </x:c>
    </x:row>
    <x:row r="1331" ht="13.800000190734863" hidden="0">
      <x:c r="A1331" s="15" t="n">
        <x:v>45835</x:v>
      </x:c>
      <x:c r="B1331" s="21" t="n">
        <x:v>89.502762430939</x:v>
      </x:c>
      <x:c r="C1331" s="21" t="n">
        <x:v>59.250851305335</x:v>
      </x:c>
      <x:c r="D1331" s="21" t="n">
        <x:v>35.692307692308</x:v>
      </x:c>
      <x:c r="E1331" s="21" t="n">
        <x:v>241.62109375</x:v>
      </x:c>
      <x:c r="F1331" s="17" t="n">
        <x:v>2.06516753794646</x:v>
      </x:c>
      <x:c r="G1331" s="18" t="n">
        <x:f aca="0"/>
        <x:v>2.0120872019</x:v>
      </x:c>
      <x:c r="H1331" s="18" t="n">
        <x:f aca="0"/>
        <x:v>2.7871140741</x:v>
      </x:c>
      <x:c r="I1331" s="18" t="n">
        <x:f aca="0"/>
        <x:v>3678.55</x:v>
      </x:c>
      <x:c r="J1331" s="18" t="n">
        <x:f aca="0"/>
        <x:v>8.8206106286</x:v>
      </x:c>
      <x:c r="K1331" s="18" t="n">
        <x:f aca="0"/>
        <x:v>2.3472185149</x:v>
      </x:c>
      <x:c r="L1331" s="22" t="n">
        <x:v>0.37843670076726</x:v>
      </x:c>
      <x:c r="M1331" s="22" t="n">
        <x:v>0.31517678742073</x:v>
      </x:c>
      <x:c r="N1331" s="22" t="n">
        <x:v>0.47675533189552</x:v>
      </x:c>
      <x:c r="O1331" s="22" t="n">
        <x:v>0.72213257015558</x:v>
      </x:c>
      <x:c r="P1331" s="25" t="n">
        <x:v>0.415690593817207</x:v>
      </x:c>
      <x:c r="Q1331" s="25" t="n">
        <x:v>0.403939452748408</x:v>
      </x:c>
      <x:c r="R1331" s="26" t="n">
        <x:v>0.459637787689123</x:v>
      </x:c>
      <x:c r="S1331" s="26" t="n">
        <x:v>0.707296577392117</x:v>
      </x:c>
      <x:c r="T1331" s="20" t="n">
        <x:v>1.4902869976856805</x:v>
      </x:c>
      <x:c r="U1331" s="18" t="n">
        <x:f aca="0"/>
        <x:v>1.7639</x:v>
      </x:c>
      <x:c r="V1331" s="18" t="n">
        <x:f aca="0"/>
        <x:v>2.6638</x:v>
      </x:c>
      <x:c r="W1331" s="76" t="n">
        <x:f>'2080回测'!$O$13*G1331/$G$4+'2080回测'!$O$14*H1331/$H$4+'2080回测'!$O$15*I1331/$I$4+'2080回测'!$O$16*J1331/$J$4+'2080回测'!$O$17*K1331/$K$4</x:f>
        <x:v>1.5854902894838665</x:v>
      </x:c>
    </x:row>
    <x:row r="1332" ht="13.800000190734863" hidden="0">
      <x:c r="A1332" s="15" t="n">
        <x:v>45838</x:v>
      </x:c>
      <x:c r="B1332" s="21" t="n">
        <x:v>93.308778391651</x:v>
      </x:c>
      <x:c r="C1332" s="21" t="n">
        <x:v>62.712826333712</x:v>
      </x:c>
      <x:c r="D1332" s="21" t="n">
        <x:v>39.461538461538</x:v>
      </x:c>
      <x:c r="E1332" s="21" t="n">
        <x:v>246.03515625</x:v>
      </x:c>
      <x:c r="F1332" s="17" t="n">
        <x:v>2.10379574859225</x:v>
      </x:c>
      <x:c r="G1332" s="18" t="n">
        <x:f aca="0"/>
        <x:v>2.0087836694</x:v>
      </x:c>
      <x:c r="H1332" s="18" t="n">
        <x:f aca="0"/>
        <x:v>2.78536</x:v>
      </x:c>
      <x:c r="I1332" s="18" t="n">
        <x:f aca="0"/>
        <x:v>3640.64</x:v>
      </x:c>
      <x:c r="J1332" s="18" t="n">
        <x:f aca="0"/>
        <x:v>8.8827384078</x:v>
      </x:c>
      <x:c r="K1332" s="18" t="n">
        <x:f aca="0"/>
        <x:v>2.3575168756</x:v>
      </x:c>
      <x:c r="L1332" s="22" t="n">
        <x:v>0.37300191815857</x:v>
      </x:c>
      <x:c r="M1332" s="22" t="n">
        <x:v>0.30900877421597</x:v>
      </x:c>
      <x:c r="N1332" s="22" t="n">
        <x:v>0.48346513299784</x:v>
      </x:c>
      <x:c r="O1332" s="22" t="n">
        <x:v>0.7276325063854</x:v>
      </x:c>
      <x:c r="P1332" s="25" t="n">
        <x:v>0.428420140410518</x:v>
      </x:c>
      <x:c r="Q1332" s="25" t="n">
        <x:v>0.412931379217759</x:v>
      </x:c>
      <x:c r="R1332" s="26" t="n">
        <x:v>0.467083863976049</x:v>
      </x:c>
      <x:c r="S1332" s="26" t="n">
        <x:v>0.720752266123338</x:v>
      </x:c>
      <x:c r="T1332" s="20" t="n">
        <x:v>1.503954367448748</x:v>
      </x:c>
      <x:c r="U1332" s="18" t="n">
        <x:f aca="0"/>
        <x:v>1.7633</x:v>
      </x:c>
      <x:c r="V1332" s="18" t="n">
        <x:f aca="0"/>
        <x:v>2.666</x:v>
      </x:c>
      <x:c r="W1332" s="76" t="n">
        <x:f>'2080回测'!$O$13*G1332/$G$4+'2080回测'!$O$14*H1332/$H$4+'2080回测'!$O$15*I1332/$I$4+'2080回测'!$O$16*J1332/$J$4+'2080回测'!$O$17*K1332/$K$4</x:f>
        <x:v>1.5838245852143604</x:v>
      </x:c>
    </x:row>
    <x:row r="1333" ht="13.800000190734863" hidden="0">
      <x:c r="A1333" s="15" t="n">
        <x:v>45839</x:v>
      </x:c>
      <x:c r="B1333" s="21" t="n">
        <x:v>93.922651933702</x:v>
      </x:c>
      <x:c r="C1333" s="21" t="n">
        <x:v>63.734392735528</x:v>
      </x:c>
      <x:c r="D1333" s="21" t="n">
        <x:v>40.153846153846</x:v>
      </x:c>
      <x:c r="E1333" s="21" t="n">
        <x:v>246.845703125</x:v>
      </x:c>
      <x:c r="F1333" s="17" t="n">
        <x:v>2.11164148487019</x:v>
      </x:c>
      <x:c r="G1333" s="18" t="n">
        <x:f aca="0"/>
        <x:v>2.027071081</x:v>
      </x:c>
      <x:c r="H1333" s="18" t="n">
        <x:f aca="0"/>
        <x:v>2.80608</x:v>
      </x:c>
      <x:c r="I1333" s="18" t="n">
        <x:f aca="0"/>
        <x:v>3640.64</x:v>
      </x:c>
      <x:c r="J1333" s="18" t="n">
        <x:f aca="0"/>
        <x:v>8.9072827156</x:v>
      </x:c>
      <x:c r="K1333" s="18" t="n">
        <x:f aca="0"/>
        <x:v>2.3589303761</x:v>
      </x:c>
      <x:c r="L1333" s="22" t="n">
        <x:v>0.37859654731458</x:v>
      </x:c>
      <x:c r="M1333" s="22" t="n">
        <x:v>0.31352619233776</x:v>
      </x:c>
      <x:c r="N1333" s="22" t="n">
        <x:v>0.49484783129643</x:v>
      </x:c>
      <x:c r="O1333" s="22" t="n">
        <x:v>0.73704765141494</x:v>
      </x:c>
      <x:c r="P1333" s="25" t="n">
        <x:v>0.445864333890241</x:v>
      </x:c>
      <x:c r="Q1333" s="25" t="n">
        <x:v>0.429476523921377</x:v>
      </x:c>
      <x:c r="R1333" s="26" t="n">
        <x:v>0.488491333300946</x:v>
      </x:c>
      <x:c r="S1333" s="26" t="n">
        <x:v>0.743784526113712</x:v>
      </x:c>
      <x:c r="T1333" s="20" t="n">
        <x:v>1.5103497199142868</x:v>
      </x:c>
      <x:c r="U1333" s="18" t="n">
        <x:f aca="0"/>
        <x:v>1.7646</x:v>
      </x:c>
      <x:c r="V1333" s="18" t="n">
        <x:f aca="0"/>
        <x:v>2.6948</x:v>
      </x:c>
      <x:c r="W1333" s="76" t="n">
        <x:f>'2080回测'!$O$13*G1333/$G$4+'2080回测'!$O$14*H1333/$H$4+'2080回测'!$O$15*I1333/$I$4+'2080回测'!$O$16*J1333/$J$4+'2080回测'!$O$17*K1333/$K$4</x:f>
        <x:v>1.5927786861654174</x:v>
      </x:c>
    </x:row>
    <x:row r="1334" ht="13.800000190734863" hidden="0">
      <x:c r="A1334" s="15" t="n">
        <x:v>45840</x:v>
      </x:c>
      <x:c r="B1334" s="21" t="n">
        <x:v>89.871086556169</x:v>
      </x:c>
      <x:c r="C1334" s="21" t="n">
        <x:v>60.215664018161</x:v>
      </x:c>
      <x:c r="D1334" s="21" t="n">
        <x:v>36.538461538462</x:v>
      </x:c>
      <x:c r="E1334" s="21" t="n">
        <x:v>239.111328125</x:v>
      </x:c>
      <x:c r="F1334" s="17" t="n">
        <x:v>2.06434135059448</x:v>
      </x:c>
      <x:c r="G1334" s="18" t="n">
        <x:f aca="0"/>
        <x:v>2.0309645299</x:v>
      </x:c>
      <x:c r="H1334" s="18" t="n">
        <x:f aca="0"/>
        <x:v>2.8249362963</x:v>
      </x:c>
      <x:c r="I1334" s="18" t="n">
        <x:f aca="0"/>
        <x:v>3693.74</x:v>
      </x:c>
      <x:c r="J1334" s="18" t="n">
        <x:f aca="0"/>
        <x:v>8.8482229749</x:v>
      </x:c>
      <x:c r="K1334" s="18" t="n">
        <x:f aca="0"/>
        <x:v>2.364887271</x:v>
      </x:c>
      <x:c r="L1334" s="22" t="n">
        <x:v>0.38395140664962</x:v>
      </x:c>
      <x:c r="M1334" s="22" t="n">
        <x:v>0.31656676222743</x:v>
      </x:c>
      <x:c r="N1334" s="22" t="n">
        <x:v>0.50203690390606</x:v>
      </x:c>
      <x:c r="O1334" s="22" t="n">
        <x:v>0.74282724537207</x:v>
      </x:c>
      <x:c r="P1334" s="25" t="n">
        <x:v>0.45364350125282</x:v>
      </x:c>
      <x:c r="Q1334" s="25" t="n">
        <x:v>0.437749096273179</x:v>
      </x:c>
      <x:c r="R1334" s="26" t="n">
        <x:v>0.500177536362366</x:v>
      </x:c>
      <x:c r="S1334" s="26" t="n">
        <x:v>0.745845307270749</x:v>
      </x:c>
      <x:c r="T1334" s="20" t="n">
        <x:v>1.5033568799357013</x:v>
      </x:c>
      <x:c r="U1334" s="18" t="n">
        <x:f aca="0"/>
        <x:v>1.7668</x:v>
      </x:c>
      <x:c r="V1334" s="18" t="n">
        <x:f aca="0"/>
        <x:v>2.689</x:v>
      </x:c>
      <x:c r="W1334" s="76" t="n">
        <x:f>'2080回测'!$O$13*G1334/$G$4+'2080回测'!$O$14*H1334/$H$4+'2080回测'!$O$15*I1334/$I$4+'2080回测'!$O$16*J1334/$J$4+'2080回测'!$O$17*K1334/$K$4</x:f>
        <x:v>1.5995400824289643</x:v>
      </x:c>
    </x:row>
    <x:row r="1335" ht="13.800000190734863" hidden="0">
      <x:c r="A1335" s="15" t="n">
        <x:v>45841</x:v>
      </x:c>
      <x:c r="B1335" s="21" t="n">
        <x:v>94.536525475752</x:v>
      </x:c>
      <x:c r="C1335" s="21" t="n">
        <x:v>64.415437003405</x:v>
      </x:c>
      <x:c r="D1335" s="21" t="n">
        <x:v>41.230769230769</x:v>
      </x:c>
      <x:c r="E1335" s="21" t="n">
        <x:v>247.34375</x:v>
      </x:c>
      <x:c r="F1335" s="17" t="n">
        <x:v>2.11881620427481</x:v>
      </x:c>
      <x:c r="G1335" s="18" t="n">
        <x:f aca="0"/>
        <x:v>2.0313195109</x:v>
      </x:c>
      <x:c r="H1335" s="18" t="n">
        <x:f aca="0"/>
        <x:v>2.8264711111</x:v>
      </x:c>
      <x:c r="I1335" s="18" t="n">
        <x:f aca="0"/>
        <x:v>3696.76</x:v>
      </x:c>
      <x:c r="J1335" s="18" t="n">
        <x:f aca="0"/>
        <x:v>8.9356620715</x:v>
      </x:c>
      <x:c r="K1335" s="18" t="n">
        <x:f aca="0"/>
        <x:v>2.3740750241</x:v>
      </x:c>
      <x:c r="L1335" s="22" t="n">
        <x:v>0.38419117647059</x:v>
      </x:c>
      <x:c r="M1335" s="22" t="n">
        <x:v>0.31561115454782</x:v>
      </x:c>
      <x:c r="N1335" s="22" t="n">
        <x:v>0.49065420560748</x:v>
      </x:c>
      <x:c r="O1335" s="22" t="n">
        <x:v>0.73835272104056</x:v>
      </x:c>
      <x:c r="P1335" s="25" t="n">
        <x:v>0.446689397095363</x:v>
      </x:c>
      <x:c r="Q1335" s="25" t="n">
        <x:v>0.430675447450619</x:v>
      </x:c>
      <x:c r="R1335" s="26" t="n">
        <x:v>0.486836649681629</x:v>
      </x:c>
      <x:c r="S1335" s="26" t="n">
        <x:v>0.733844287591551</x:v>
      </x:c>
      <x:c r="T1335" s="20" t="n">
        <x:v>1.513823851674216</x:v>
      </x:c>
      <x:c r="U1335" s="18" t="n">
        <x:f aca="0"/>
        <x:v>1.7671</x:v>
      </x:c>
      <x:c r="V1335" s="18" t="n">
        <x:f aca="0"/>
        <x:v>2.7071</x:v>
      </x:c>
      <x:c r="W1335" s="76" t="n">
        <x:f>'2080回测'!$O$13*G1335/$G$4+'2080回测'!$O$14*H1335/$H$4+'2080回测'!$O$15*I1335/$I$4+'2080回测'!$O$16*J1335/$J$4+'2080回测'!$O$17*K1335/$K$4</x:f>
        <x:v>1.6025117512231417</x:v>
      </x:c>
    </x:row>
    <x:row r="1336" ht="13.800000190734863" hidden="0">
      <x:c r="A1336" s="15" t="n">
        <x:v>45842</x:v>
      </x:c>
      <x:c r="B1336" s="21" t="n">
        <x:v>96.316758747698</x:v>
      </x:c>
      <x:c r="C1336" s="21" t="n">
        <x:v>65.380249716232</x:v>
      </x:c>
      <x:c r="D1336" s="21" t="n">
        <x:v>39.692307692308</x:v>
      </x:c>
      <x:c r="E1336" s="21" t="n">
        <x:v>246.962890625</x:v>
      </x:c>
      <x:c r="F1336" s="17" t="n">
        <x:v>2.1208805169531</x:v>
      </x:c>
      <x:c r="G1336" s="18" t="n">
        <x:f aca="0"/>
        <x:v>2.049186887</x:v>
      </x:c>
      <x:c r="H1336" s="18" t="n">
        <x:f aca="0"/>
        <x:v>2.8411614815</x:v>
      </x:c>
      <x:c r="I1336" s="18" t="n">
        <x:f aca="0"/>
        <x:v>3702.16</x:v>
      </x:c>
      <x:c r="J1336" s="18" t="n">
        <x:f aca="0"/>
        <x:v>8.9394971196</x:v>
      </x:c>
      <x:c r="K1336" s="18" t="n">
        <x:f aca="0"/>
        <x:v>2.3650891996</x:v>
      </x:c>
      <x:c r="L1336" s="22" t="n">
        <x:v>0.39266304347826</x:v>
      </x:c>
      <x:c r="M1336" s="22" t="n">
        <x:v>0.32525410476935</x:v>
      </x:c>
      <x:c r="N1336" s="22" t="n">
        <x:v>0.50035945363048</x:v>
      </x:c>
      <x:c r="O1336" s="22" t="n">
        <x:v>0.74870005864881</x:v>
      </x:c>
      <x:c r="P1336" s="25" t="n">
        <x:v>0.456943754073308</x:v>
      </x:c>
      <x:c r="Q1336" s="25" t="n">
        <x:v>0.440266835684602</x:v>
      </x:c>
      <x:c r="R1336" s="26" t="n">
        <x:v>0.496557915945107</x:v>
      </x:c>
      <x:c r="S1336" s="26" t="n">
        <x:v>0.749845647163812</x:v>
      </x:c>
      <x:c r="T1336" s="20" t="n">
        <x:v>1.5084220046669237</x:v>
      </x:c>
      <x:c r="U1336" s="18" t="n">
        <x:f aca="0"/>
        <x:v>1.7676</x:v>
      </x:c>
      <x:c r="V1336" s="18" t="n">
        <x:f aca="0"/>
        <x:v>2.6923</x:v>
      </x:c>
      <x:c r="W1336" s="76" t="n">
        <x:f>'2080回测'!$O$13*G1336/$G$4+'2080回测'!$O$14*H1336/$H$4+'2080回测'!$O$15*I1336/$I$4+'2080回测'!$O$16*J1336/$J$4+'2080回测'!$O$17*K1336/$K$4</x:f>
        <x:v>1.6095811142873366</x:v>
      </x:c>
    </x:row>
    <x:row r="1337" ht="13.800000190734863" hidden="0">
      <x:c r="A1337" s="15" t="n">
        <x:v>45845</x:v>
      </x:c>
      <x:c r="B1337" s="21" t="n">
        <x:v>93.984039287907</x:v>
      </x:c>
      <x:c r="C1337" s="21" t="n">
        <x:v>63.450624290579</x:v>
      </x:c>
      <x:c r="D1337" s="21" t="n">
        <x:v>38.153846153846</x:v>
      </x:c>
      <x:c r="E1337" s="21" t="n">
        <x:v>241.3671875</x:v>
      </x:c>
      <x:c r="F1337" s="17" t="n">
        <x:v>2.09238924308083</x:v>
      </x:c>
      <x:c r="G1337" s="18" t="n">
        <x:f aca="0"/>
        <x:v>2.0588897005</x:v>
      </x:c>
      <x:c r="H1337" s="18" t="n">
        <x:f aca="0"/>
        <x:v>2.8549748148</x:v>
      </x:c>
      <x:c r="I1337" s="18" t="n">
        <x:f aca="0"/>
        <x:v>3715.06</x:v>
      </x:c>
      <x:c r="J1337" s="18" t="n">
        <x:f aca="0"/>
        <x:v>8.9095837445</x:v>
      </x:c>
      <x:c r="K1337" s="18" t="n">
        <x:f aca="0"/>
        <x:v>2.3649882353</x:v>
      </x:c>
      <x:c r="L1337" s="22" t="n">
        <x:v>0.39562020460358</x:v>
      </x:c>
      <x:c r="M1337" s="22" t="n">
        <x:v>0.32794718095735</x:v>
      </x:c>
      <x:c r="N1337" s="22" t="n">
        <x:v>0.49916127486221</x:v>
      </x:c>
      <x:c r="O1337" s="22" t="n">
        <x:v>0.74459841128705</x:v>
      </x:c>
      <x:c r="P1337" s="25" t="n">
        <x:v>0.448693122022088</x:v>
      </x:c>
      <x:c r="Q1337" s="25" t="n">
        <x:v>0.43547114156761</x:v>
      </x:c>
      <x:c r="R1337" s="26" t="n">
        <x:v>0.483010193811962</x:v>
      </x:c>
      <x:c r="S1337" s="26" t="n">
        <x:v>0.732874508223539</x:v>
      </x:c>
      <x:c r="T1337" s="20" t="n">
        <x:v>1.5123881163758333</x:v>
      </x:c>
      <x:c r="U1337" s="18" t="n">
        <x:f aca="0"/>
        <x:v>1.7682</x:v>
      </x:c>
      <x:c r="V1337" s="18" t="n">
        <x:f aca="0"/>
        <x:v>2.678</x:v>
      </x:c>
      <x:c r="W1337" s="76" t="n">
        <x:f>'2080回测'!$O$13*G1337/$G$4+'2080回测'!$O$14*H1337/$H$4+'2080回测'!$O$15*I1337/$I$4+'2080回测'!$O$16*J1337/$J$4+'2080回测'!$O$17*K1337/$K$4</x:f>
        <x:v>1.614687106701178</x:v>
      </x:c>
    </x:row>
    <x:row r="1338" ht="13.800000190734863" hidden="0">
      <x:c r="A1338" s="15" t="n">
        <x:v>45846</x:v>
      </x:c>
      <x:c r="B1338" s="21" t="n">
        <x:v>100.79803560467</x:v>
      </x:c>
      <x:c r="C1338" s="21" t="n">
        <x:v>70.431328036322</x:v>
      </x:c>
      <x:c r="D1338" s="21" t="n">
        <x:v>45.846153846154</x:v>
      </x:c>
      <x:c r="E1338" s="21" t="n">
        <x:v>254.189453125</x:v>
      </x:c>
      <x:c r="F1338" s="17" t="n">
        <x:v>2.17816242653037</x:v>
      </x:c>
      <x:c r="G1338" s="18" t="n">
        <x:f aca="0"/>
        <x:v>2.0546299287</x:v>
      </x:c>
      <x:c r="H1338" s="18" t="n">
        <x:f aca="0"/>
        <x:v>2.8536592593</x:v>
      </x:c>
      <x:c r="I1338" s="18" t="n">
        <x:f aca="0"/>
        <x:v>3714.59</x:v>
      </x:c>
      <x:c r="J1338" s="18" t="n">
        <x:f aca="0"/>
        <x:v>8.9602063794</x:v>
      </x:c>
      <x:c r="K1338" s="18" t="n">
        <x:f aca="0"/>
        <x:v>2.3812434908</x:v>
      </x:c>
      <x:c r="L1338" s="22" t="n">
        <x:v>0.39434143222506</x:v>
      </x:c>
      <x:c r="M1338" s="22" t="n">
        <x:v>0.32377725653723</x:v>
      </x:c>
      <x:c r="N1338" s="22" t="n">
        <x:v>0.49772346034028</x:v>
      </x:c>
      <x:c r="O1338" s="22" t="n">
        <x:v>0.74571704235064</x:v>
      </x:c>
      <x:c r="P1338" s="25" t="n">
        <x:v>0.453054170392018</x:v>
      </x:c>
      <x:c r="Q1338" s="25" t="n">
        <x:v>0.44158565156677</x:v>
      </x:c>
      <x:c r="R1338" s="26" t="n">
        <x:v>0.496454498218903</x:v>
      </x:c>
      <x:c r="S1338" s="26" t="n">
        <x:v>0.746451419375763</x:v>
      </x:c>
      <x:c r="T1338" s="20" t="n">
        <x:v>1.5296801384879564</x:v>
      </x:c>
      <x:c r="U1338" s="18" t="n">
        <x:f aca="0"/>
        <x:v>1.7673</x:v>
      </x:c>
      <x:c r="V1338" s="18" t="n">
        <x:f aca="0"/>
        <x:v>2.6907</x:v>
      </x:c>
      <x:c r="W1338" s="76" t="n">
        <x:f>'2080回测'!$O$13*G1338/$G$4+'2080回测'!$O$14*H1338/$H$4+'2080回测'!$O$15*I1338/$I$4+'2080回测'!$O$16*J1338/$J$4+'2080回测'!$O$17*K1338/$K$4</x:f>
        <x:v>1.6154525251725307</x:v>
      </x:c>
    </x:row>
    <x:row r="1339" ht="13.800000190734863" hidden="0">
      <x:c r="A1339" s="15" t="n">
        <x:v>45847</x:v>
      </x:c>
      <x:c r="B1339" s="21" t="n">
        <x:v>100.98219766728</x:v>
      </x:c>
      <x:c r="C1339" s="21" t="n">
        <x:v>70.374574347333</x:v>
      </x:c>
      <x:c r="D1339" s="21" t="n">
        <x:v>46.307692307692</x:v>
      </x:c>
      <x:c r="E1339" s="21" t="n">
        <x:v>252.32421875</x:v>
      </x:c>
      <x:c r="F1339" s="17" t="n">
        <x:v>2.17497170768076</x:v>
      </x:c>
      <x:c r="G1339" s="18" t="n">
        <x:f aca="0"/>
        <x:v>2.0646877233</x:v>
      </x:c>
      <x:c r="H1339" s="18" t="n">
        <x:f aca="0"/>
        <x:v>2.8634162963</x:v>
      </x:c>
      <x:c r="I1339" s="18" t="n">
        <x:f aca="0"/>
        <x:v>3705.3</x:v>
      </x:c>
      <x:c r="J1339" s="18" t="n">
        <x:f aca="0"/>
        <x:v>8.9371960908</x:v>
      </x:c>
      <x:c r="K1339" s="18" t="n">
        <x:f aca="0"/>
        <x:v>2.3747817743</x:v>
      </x:c>
      <x:c r="L1339" s="22" t="n">
        <x:v>0.40345268542199</x:v>
      </x:c>
      <x:c r="M1339" s="22" t="n">
        <x:v>0.3349839284163</x:v>
      </x:c>
      <x:c r="N1339" s="22" t="n">
        <x:v>0.51821231727774</x:v>
      </x:c>
      <x:c r="O1339" s="22" t="n">
        <x:v>0.76808966423968</x:v>
      </x:c>
      <x:c r="P1339" s="25" t="n">
        <x:v>0.471441293249023</x:v>
      </x:c>
      <x:c r="Q1339" s="25" t="n">
        <x:v>0.461008212740578</x:v>
      </x:c>
      <x:c r="R1339" s="26" t="n">
        <x:v>0.512587663507235</x:v>
      </x:c>
      <x:c r="S1339" s="26" t="n">
        <x:v>0.767665343051105</x:v>
      </x:c>
      <x:c r="T1339" s="20" t="n">
        <x:v>1.5277770748660429</x:v>
      </x:c>
      <x:c r="U1339" s="18" t="n">
        <x:f aca="0"/>
        <x:v>1.7672</x:v>
      </x:c>
      <x:c r="V1339" s="18" t="n">
        <x:f aca="0"/>
        <x:v>2.6629</x:v>
      </x:c>
      <x:c r="W1339" s="76" t="n">
        <x:f>'2080回测'!$O$13*G1339/$G$4+'2080回测'!$O$14*H1339/$H$4+'2080回测'!$O$15*I1339/$I$4+'2080回测'!$O$16*J1339/$J$4+'2080回测'!$O$17*K1339/$K$4</x:f>
        <x:v>1.6182543938717446</x:v>
      </x:c>
    </x:row>
    <x:row r="1340" ht="13.800000190734863" hidden="0">
      <x:c r="A1340" s="15" t="n">
        <x:v>45848</x:v>
      </x:c>
      <x:c r="B1340" s="21" t="n">
        <x:v>99.815837937385</x:v>
      </x:c>
      <x:c r="C1340" s="21" t="n">
        <x:v>69.636776390465</x:v>
      </x:c>
      <x:c r="D1340" s="21" t="n">
        <x:v>48.692307692308</x:v>
      </x:c>
      <x:c r="E1340" s="21" t="n">
        <x:v>250.7421875</x:v>
      </x:c>
      <x:c r="F1340" s="17" t="n">
        <x:v>2.1722177738004</x:v>
      </x:c>
      <x:c r="G1340" s="18" t="n">
        <x:f aca="0"/>
        <x:v>2.0743905368</x:v>
      </x:c>
      <x:c r="H1340" s="18" t="n">
        <x:f aca="0"/>
        <x:v>2.883917037</x:v>
      </x:c>
      <x:c r="I1340" s="18" t="n">
        <x:f aca="0"/>
        <x:v>3747.39</x:v>
      </x:c>
      <x:c r="J1340" s="18" t="n">
        <x:f aca="0"/>
        <x:v>8.9763135814</x:v>
      </x:c>
      <x:c r="K1340" s="18" t="n">
        <x:f aca="0"/>
        <x:v>2.3920466731</x:v>
      </x:c>
      <x:c r="L1340" s="22" t="n">
        <x:v>0.3985773657289</x:v>
      </x:c>
      <x:c r="M1340" s="22" t="n">
        <x:v>0.33515767526714</x:v>
      </x:c>
      <x:c r="N1340" s="22" t="n">
        <x:v>0.51593577761802</x:v>
      </x:c>
      <x:c r="O1340" s="22" t="n">
        <x:v>0.76286938581434</x:v>
      </x:c>
      <x:c r="P1340" s="25" t="n">
        <x:v>0.47014476535526</x:v>
      </x:c>
      <x:c r="Q1340" s="25" t="n">
        <x:v>0.458130796270376</x:v>
      </x:c>
      <x:c r="R1340" s="26" t="n">
        <x:v>0.511553486245163</x:v>
      </x:c>
      <x:c r="S1340" s="26" t="n">
        <x:v>0.769847346629145</x:v>
      </x:c>
      <x:c r="T1340" s="20" t="n">
        <x:v>1.5341141287861206</x:v>
      </x:c>
      <x:c r="U1340" s="18" t="n">
        <x:f aca="0"/>
        <x:v>1.7656</x:v>
      </x:c>
      <x:c r="V1340" s="18" t="n">
        <x:f aca="0"/>
        <x:v>2.6841</x:v>
      </x:c>
      <x:c r="W1340" s="76" t="n">
        <x:f>'2080回测'!$O$13*G1340/$G$4+'2080回测'!$O$14*H1340/$H$4+'2080回测'!$O$15*I1340/$I$4+'2080回测'!$O$16*J1340/$J$4+'2080回测'!$O$17*K1340/$K$4</x:f>
        <x:v>1.6289644571981146</x:v>
      </x:c>
    </x:row>
    <x:row r="1341" ht="13.800000190734863" hidden="0">
      <x:c r="A1341" s="15" t="n">
        <x:v>45849</x:v>
      </x:c>
      <x:c r="B1341" s="21" t="n">
        <x:v>98.281154082259</x:v>
      </x:c>
      <x:c r="C1341" s="21" t="n">
        <x:v>69.069239500568</x:v>
      </x:c>
      <x:c r="D1341" s="21" t="n">
        <x:v>48.384615384615</x:v>
      </x:c>
      <x:c r="E1341" s="21" t="n">
        <x:v>250.0390625</x:v>
      </x:c>
      <x:c r="F1341" s="17" t="n">
        <x:v>2.16443517866861</x:v>
      </x:c>
      <x:c r="G1341" s="18" t="n">
        <x:f aca="0"/>
        <x:v>2.0573514496</x:v>
      </x:c>
      <x:c r="H1341" s="18" t="n">
        <x:f aca="0"/>
        <x:v>2.8686785185</x:v>
      </x:c>
      <x:c r="I1341" s="18" t="n">
        <x:f aca="0"/>
        <x:v>3753.45</x:v>
      </x:c>
      <x:c r="J1341" s="18" t="n">
        <x:f aca="0"/>
        <x:v>9.0077609758</x:v>
      </x:c>
      <x:c r="K1341" s="18" t="n">
        <x:f aca="0"/>
        <x:v>2.3962871745</x:v>
      </x:c>
      <x:c r="L1341" s="22" t="n">
        <x:v>0.40577046035806</x:v>
      </x:c>
      <x:c r="M1341" s="22" t="n">
        <x:v>0.34054382764312</x:v>
      </x:c>
      <x:c r="N1341" s="22" t="n">
        <x:v>0.52588066139468</x:v>
      </x:c>
      <x:c r="O1341" s="22" t="n">
        <x:v>0.77135233826516</x:v>
      </x:c>
      <x:c r="P1341" s="25" t="n">
        <x:v>0.479574059128083</x:v>
      </x:c>
      <x:c r="Q1341" s="25" t="n">
        <x:v>0.466283476269265</x:v>
      </x:c>
      <x:c r="R1341" s="26" t="n">
        <x:v>0.512691081233439</x:v>
      </x:c>
      <x:c r="S1341" s="26" t="n">
        <x:v>0.770817125997158</x:v>
      </x:c>
      <x:c r="T1341" s="20" t="n">
        <x:v>1.5435578032956543</x:v>
      </x:c>
      <x:c r="U1341" s="18" t="n">
        <x:f aca="0"/>
        <x:v>1.7652</x:v>
      </x:c>
      <x:c r="V1341" s="18" t="n">
        <x:f aca="0"/>
        <x:v>2.6842</x:v>
      </x:c>
      <x:c r="W1341" s="76" t="n">
        <x:f>'2080回测'!$O$13*G1341/$G$4+'2080回测'!$O$14*H1341/$H$4+'2080回测'!$O$15*I1341/$I$4+'2080回测'!$O$16*J1341/$J$4+'2080回测'!$O$17*K1341/$K$4</x:f>
        <x:v>1.6231660169793758</x:v>
      </x:c>
    </x:row>
    <x:row r="1342" ht="13.800000190734863" hidden="0">
      <x:c r="A1342" s="15" t="n">
        <x:v>45852</x:v>
      </x:c>
      <x:c r="B1342" s="21" t="n">
        <x:v>99.38612645795</x:v>
      </x:c>
      <x:c r="C1342" s="21" t="n">
        <x:v>69.977298524404</x:v>
      </x:c>
      <x:c r="D1342" s="21" t="n">
        <x:v>48.923076923077</x:v>
      </x:c>
      <x:c r="E1342" s="21" t="n">
        <x:v>251.513671875</x:v>
      </x:c>
      <x:c r="F1342" s="17" t="n">
        <x:v>2.17450043445108</x:v>
      </x:c>
      <x:c r="G1342" s="18" t="n">
        <x:f aca="0"/>
        <x:v>2.070012438</x:v>
      </x:c>
      <x:c r="H1342" s="18" t="n">
        <x:f aca="0"/>
        <x:v>2.8847940741</x:v>
      </x:c>
      <x:c r="I1342" s="18" t="n">
        <x:f aca="0"/>
        <x:v>3780.01</x:v>
      </x:c>
      <x:c r="J1342" s="18" t="n">
        <x:f aca="0"/>
        <x:v>9.0415093991</x:v>
      </x:c>
      <x:c r="K1342" s="18" t="n">
        <x:f aca="0"/>
        <x:v>2.4024459981</x:v>
      </x:c>
      <x:c r="L1342" s="22" t="n">
        <x:v>0.41032608695652</x:v>
      </x:c>
      <x:c r="M1342" s="22" t="n">
        <x:v>0.34514811919034</x:v>
      </x:c>
      <x:c r="N1342" s="22" t="n">
        <x:v>0.53738317757009</x:v>
      </x:c>
      <x:c r="O1342" s="22" t="n">
        <x:v>0.78524200770337</x:v>
      </x:c>
      <x:c r="P1342" s="25" t="n">
        <x:v>0.489003352900906</x:v>
      </x:c>
      <x:c r="Q1342" s="25" t="n">
        <x:v>0.48282862097287</x:v>
      </x:c>
      <x:c r="R1342" s="26" t="n">
        <x:v>0.521895258865887</x:v>
      </x:c>
      <x:c r="S1342" s="26" t="n">
        <x:v>0.776635802205252</x:v>
      </x:c>
      <x:c r="T1342" s="20" t="n">
        <x:v>1.5507456100424317</x:v>
      </x:c>
      <x:c r="U1342" s="18" t="n">
        <x:f aca="0"/>
        <x:v>1.7641</x:v>
      </x:c>
      <x:c r="V1342" s="18" t="n">
        <x:f aca="0"/>
        <x:v>2.71</x:v>
      </x:c>
      <x:c r="W1342" s="76" t="n">
        <x:f>'2080回测'!$O$13*G1342/$G$4+'2080回测'!$O$14*H1342/$H$4+'2080回测'!$O$15*I1342/$I$4+'2080回测'!$O$16*J1342/$J$4+'2080回测'!$O$17*K1342/$K$4</x:f>
        <x:v>1.632085495208009</x:v>
      </x:c>
    </x:row>
    <x:row r="1343" ht="13.800000190734863" hidden="0">
      <x:c r="A1343" s="15" t="n">
        <x:v>45853</x:v>
      </x:c>
      <x:c r="B1343" s="21" t="n">
        <x:v>106.75260896255</x:v>
      </x:c>
      <x:c r="C1343" s="21" t="n">
        <x:v>79.909194097616</x:v>
      </x:c>
      <x:c r="D1343" s="21" t="n">
        <x:v>61.307692307692</x:v>
      </x:c>
      <x:c r="E1343" s="21" t="n">
        <x:v>271.474609375</x:v>
      </x:c>
      <x:c r="F1343" s="17" t="n">
        <x:v>2.29861026185715</x:v>
      </x:c>
      <x:c r="G1343" s="18" t="n">
        <x:f aca="0"/>
        <x:v>2.0528550238</x:v>
      </x:c>
      <x:c r="H1343" s="18" t="n">
        <x:f aca="0"/>
        <x:v>2.8546459259</x:v>
      </x:c>
      <x:c r="I1343" s="18" t="n">
        <x:f aca="0"/>
        <x:v>3769.03</x:v>
      </x:c>
      <x:c r="J1343" s="18" t="n">
        <x:f aca="0"/>
        <x:v>9.0583836107</x:v>
      </x:c>
      <x:c r="K1343" s="18" t="n">
        <x:f aca="0"/>
        <x:v>2.3908351013</x:v>
      </x:c>
      <x:c r="L1343" s="22" t="n">
        <x:v>0.41687979539642</x:v>
      </x:c>
      <x:c r="M1343" s="22" t="n">
        <x:v>0.34619060029537</x:v>
      </x:c>
      <x:c r="N1343" s="22" t="n">
        <x:v>0.53738317757009</x:v>
      </x:c>
      <x:c r="O1343" s="22" t="n">
        <x:v>0.78747926990771</x:v>
      </x:c>
      <x:c r="P1343" s="25" t="n">
        <x:v>0.49501452768108</x:v>
      </x:c>
      <x:c r="Q1343" s="25" t="n">
        <x:v>0.489542592736651</x:v>
      </x:c>
      <x:c r="R1343" s="26" t="n">
        <x:v>0.537201082344554</x:v>
      </x:c>
      <x:c r="S1343" s="26" t="n">
        <x:v>0.796273834407577</x:v>
      </x:c>
      <x:c r="T1343" s="20" t="n">
        <x:v>1.5481463811535332</x:v>
      </x:c>
      <x:c r="U1343" s="18" t="n">
        <x:f aca="0"/>
        <x:v>1.7665</x:v>
      </x:c>
      <x:c r="V1343" s="18" t="n">
        <x:f aca="0"/>
        <x:v>2.7055</x:v>
      </x:c>
      <x:c r="W1343" s="76" t="n">
        <x:f>'2080回测'!$O$13*G1343/$G$4+'2080回测'!$O$14*H1343/$H$4+'2080回测'!$O$15*I1343/$I$4+'2080回测'!$O$16*J1343/$J$4+'2080回测'!$O$17*K1343/$K$4</x:f>
        <x:v>1.6213452465102334</x:v>
      </x:c>
    </x:row>
    <x:row r="1344" ht="13.800000190734863" hidden="0">
      <x:c r="A1344" s="15" t="n">
        <x:v>45854</x:v>
      </x:c>
      <x:c r="B1344" s="21" t="n">
        <x:v>104.8496009822</x:v>
      </x:c>
      <x:c r="C1344" s="21" t="n">
        <x:v>78.717366628831</x:v>
      </x:c>
      <x:c r="D1344" s="21" t="n">
        <x:v>59.846153846154</x:v>
      </x:c>
      <x:c r="E1344" s="21" t="n">
        <x:v>273.30078125</x:v>
      </x:c>
      <x:c r="F1344" s="17" t="n">
        <x:v>2.29178475676796</x:v>
      </x:c>
      <x:c r="G1344" s="18" t="n">
        <x:f aca="0"/>
        <x:v>2.0462287121</x:v>
      </x:c>
      <x:c r="H1344" s="18" t="n">
        <x:f aca="0"/>
        <x:v>2.8447792593</x:v>
      </x:c>
      <x:c r="I1344" s="18" t="n">
        <x:f aca="0"/>
        <x:v>3760.93</x:v>
      </x:c>
      <x:c r="J1344" s="18" t="n">
        <x:f aca="0"/>
        <x:v>9.0721897839</x:v>
      </x:c>
      <x:c r="K1344" s="18" t="n">
        <x:f aca="0"/>
        <x:v>2.39547946</x:v>
      </x:c>
      <x:c r="L1344" s="22" t="n">
        <x:v>0.41488171355499</x:v>
      </x:c>
      <x:c r="M1344" s="22" t="n">
        <x:v>0.34445313178699</x:v>
      </x:c>
      <x:c r="N1344" s="22" t="n">
        <x:v>0.53894080996885</x:v>
      </x:c>
      <x:c r="O1344" s="22" t="n">
        <x:v>0.78747926990771</x:v>
      </x:c>
      <x:c r="P1344" s="25" t="n">
        <x:v>0.49065347931115</x:v>
      </x:c>
      <x:c r="Q1344" s="25" t="n">
        <x:v>0.485945822148913</x:v>
      </x:c>
      <x:c r="R1344" s="26" t="n">
        <x:v>0.531513107403161</x:v>
      </x:c>
      <x:c r="S1344" s="26" t="n">
        <x:v>0.791303715146502</x:v>
      </x:c>
      <x:c r="T1344" s="20" t="n">
        <x:v>1.5527496159237226</x:v>
      </x:c>
      <x:c r="U1344" s="18" t="n">
        <x:f aca="0"/>
        <x:v>1.7668</x:v>
      </x:c>
      <x:c r="V1344" s="18" t="n">
        <x:f aca="0"/>
        <x:v>2.6931</x:v>
      </x:c>
      <x:c r="W1344" s="76" t="n">
        <x:f>'2080回测'!$O$13*G1344/$G$4+'2080回测'!$O$14*H1344/$H$4+'2080回测'!$O$15*I1344/$I$4+'2080回测'!$O$16*J1344/$J$4+'2080回测'!$O$17*K1344/$K$4</x:f>
        <x:v>1.618023719535919</x:v>
      </x:c>
    </x:row>
    <x:row r="1345" ht="13.800000190734863" hidden="0">
      <x:c r="A1345" s="15" t="n">
        <x:v>45855</x:v>
      </x:c>
      <x:c r="B1345" s="21" t="n">
        <x:v>111.66359729896</x:v>
      </x:c>
      <x:c r="C1345" s="21" t="n">
        <x:v>86.265607264472</x:v>
      </x:c>
      <x:c r="D1345" s="21" t="n">
        <x:v>69.307692307692</x:v>
      </x:c>
      <x:c r="E1345" s="21" t="n">
        <x:v>285.4296875</x:v>
      </x:c>
      <x:c r="F1345" s="17" t="n">
        <x:v>2.38166646092781</x:v>
      </x:c>
      <x:c r="G1345" s="18" t="n">
        <x:f aca="0"/>
        <x:v>2.0427972293</x:v>
      </x:c>
      <x:c r="H1345" s="18" t="n">
        <x:f aca="0"/>
        <x:v>2.8441214815</x:v>
      </x:c>
      <x:c r="I1345" s="18" t="n">
        <x:f aca="0"/>
        <x:v>3725.4</x:v>
      </x:c>
      <x:c r="J1345" s="18" t="n">
        <x:f aca="0"/>
        <x:v>9.1749690729</x:v>
      </x:c>
      <x:c r="K1345" s="18" t="n">
        <x:f aca="0"/>
        <x:v>2.4061816779</x:v>
      </x:c>
      <x:c r="L1345" s="22" t="n">
        <x:v>0.41064578005115</x:v>
      </x:c>
      <x:c r="M1345" s="22" t="n">
        <x:v>0.3427156632786</x:v>
      </x:c>
      <x:c r="N1345" s="22" t="n">
        <x:v>0.54289479990415</x:v>
      </x:c>
      <x:c r="O1345" s="22" t="n">
        <x:v>0.78980975135448</x:v>
      </x:c>
      <x:c r="P1345" s="25" t="n">
        <x:v>0.49477879533676</x:v>
      </x:c>
      <x:c r="Q1345" s="25" t="n">
        <x:v>0.490861408618832</x:v>
      </x:c>
      <x:c r="R1345" s="26" t="n">
        <x:v>0.544440323179072</x:v>
      </x:c>
      <x:c r="S1345" s="26" t="n">
        <x:v>0.805850405666739</x:v>
      </x:c>
      <x:c r="T1345" s="20" t="n">
        <x:v>1.5662466062296547</x:v>
      </x:c>
      <x:c r="U1345" s="18" t="n">
        <x:f aca="0"/>
        <x:v>1.7672</x:v>
      </x:c>
      <x:c r="V1345" s="18" t="n">
        <x:f aca="0"/>
        <x:v>2.6885</x:v>
      </x:c>
      <x:c r="W1345" s="76" t="n">
        <x:f>'2080回测'!$O$13*G1345/$G$4+'2080回测'!$O$14*H1345/$H$4+'2080回测'!$O$15*I1345/$I$4+'2080回测'!$O$16*J1345/$J$4+'2080回测'!$O$17*K1345/$K$4</x:f>
        <x:v>1.6175100457971607</x:v>
      </x:c>
    </x:row>
    <x:row r="1346" ht="13.800000190734863" hidden="0">
      <x:c r="A1346" s="15" t="n">
        <x:v>45856</x:v>
      </x:c>
      <x:c r="B1346" s="21" t="n">
        <x:v>109.33087783917</x:v>
      </x:c>
      <x:c r="C1346" s="21" t="n">
        <x:v>85.017026106697</x:v>
      </x:c>
      <x:c r="D1346" s="21" t="n">
        <x:v>67.615384615385</x:v>
      </x:c>
      <x:c r="E1346" s="21" t="n">
        <x:v>284.140625</x:v>
      </x:c>
      <x:c r="F1346" s="17" t="n">
        <x:v>2.36525978390313</x:v>
      </x:c>
      <x:c r="G1346" s="18" t="n">
        <x:f aca="0"/>
        <x:v>2.0517900809</x:v>
      </x:c>
      <x:c r="H1346" s="18" t="n">
        <x:f aca="0"/>
        <x:v>2.8570577778</x:v>
      </x:c>
      <x:c r="I1346" s="18" t="n">
        <x:f aca="0"/>
        <x:v>3755.78</x:v>
      </x:c>
      <x:c r="J1346" s="18" t="n">
        <x:f aca="0"/>
        <x:v>9.2370968522</x:v>
      </x:c>
      <x:c r="K1346" s="18" t="n">
        <x:f aca="0"/>
        <x:v>2.4042633558</x:v>
      </x:c>
      <x:c r="L1346" s="22" t="n">
        <x:v>0.41815856777494</x:v>
      </x:c>
      <x:c r="M1346" s="22" t="n">
        <x:v>0.34992615758839</x:v>
      </x:c>
      <x:c r="N1346" s="22" t="n">
        <x:v>0.55763239875389</x:v>
      </x:c>
      <x:c r="O1346" s="22" t="n">
        <x:v>0.80341976298822</x:v>
      </x:c>
      <x:c r="P1346" s="25" t="n">
        <x:v>0.510690728578399</x:v>
      </x:c>
      <x:c r="Q1346" s="25" t="n">
        <x:v>0.508725369204606</x:v>
      </x:c>
      <x:c r="R1346" s="26" t="n">
        <x:v>0.560780323919812</x:v>
      </x:c>
      <x:c r="S1346" s="26" t="n">
        <x:v>0.820639541028981</x:v>
      </x:c>
      <x:c r="T1346" s="20" t="n">
        <x:v>1.5696619801505256</x:v>
      </x:c>
      <x:c r="U1346" s="18" t="n">
        <x:f aca="0"/>
        <x:v>1.7671</x:v>
      </x:c>
      <x:c r="V1346" s="18" t="n">
        <x:f aca="0"/>
        <x:v>2.6964</x:v>
      </x:c>
      <x:c r="W1346" s="76" t="n">
        <x:f>'2080回测'!$O$13*G1346/$G$4+'2080回测'!$O$14*H1346/$H$4+'2080回测'!$O$15*I1346/$I$4+'2080回测'!$O$16*J1346/$J$4+'2080回测'!$O$17*K1346/$K$4</x:f>
        <x:v>1.6251661670006519</x:v>
      </x:c>
    </x:row>
    <x:row r="1347" ht="13.800000190734863" hidden="0">
      <x:c r="A1347" s="15" t="n">
        <x:v>45859</x:v>
      </x:c>
      <x:c r="B1347" s="21" t="n">
        <x:v>109.94475138122</x:v>
      </x:c>
      <x:c r="C1347" s="21" t="n">
        <x:v>86.095346197503</x:v>
      </x:c>
      <x:c r="D1347" s="21" t="n">
        <x:v>69.230769230769</x:v>
      </x:c>
      <x:c r="E1347" s="21" t="n">
        <x:v>283.88671875</x:v>
      </x:c>
      <x:c r="F1347" s="17" t="n">
        <x:v>2.37289396389873</x:v>
      </x:c>
      <x:c r="G1347" s="18" t="n">
        <x:f aca="0"/>
        <x:v>2.0516717539</x:v>
      </x:c>
      <x:c r="H1347" s="18" t="n">
        <x:f aca="0"/>
        <x:v>2.8908237037</x:v>
      </x:c>
      <x:c r="I1347" s="18" t="n">
        <x:f aca="0"/>
        <x:v>3818.6</x:v>
      </x:c>
      <x:c r="J1347" s="18" t="n">
        <x:f aca="0"/>
        <x:v>9.3122637949</x:v>
      </x:c>
      <x:c r="K1347" s="18" t="n">
        <x:f aca="0"/>
        <x:v>2.4334420444</x:v>
      </x:c>
      <x:c r="L1347" s="22" t="n">
        <x:v>0.42503196930946</x:v>
      </x:c>
      <x:c r="M1347" s="22" t="n">
        <x:v>0.35791851272696</x:v>
      </x:c>
      <x:c r="N1347" s="22" t="n">
        <x:v>0.56146657081237</x:v>
      </x:c>
      <x:c r="O1347" s="22" t="n">
        <x:v>0.80630956004395</x:v>
      </x:c>
      <x:c r="P1347" s="25" t="n">
        <x:v>0.513401650538085</x:v>
      </x:c>
      <x:c r="Q1347" s="25" t="n">
        <x:v>0.510763539204334</x:v>
      </x:c>
      <x:c r="R1347" s="26" t="n">
        <x:v>0.561400830277057</x:v>
      </x:c>
      <x:c r="S1347" s="26" t="n">
        <x:v>0.82100320829199</x:v>
      </x:c>
      <x:c r="T1347" s="20" t="n">
        <x:v>1.5870333239712535</x:v>
      </x:c>
      <x:c r="U1347" s="18" t="n">
        <x:f aca="0"/>
        <x:v>1.7655</x:v>
      </x:c>
      <x:c r="V1347" s="18" t="n">
        <x:f aca="0"/>
        <x:v>2.7098</x:v>
      </x:c>
      <x:c r="W1347" s="76" t="n">
        <x:f>'2080回测'!$O$13*G1347/$G$4+'2080回测'!$O$14*H1347/$H$4+'2080回测'!$O$15*I1347/$I$4+'2080回测'!$O$16*J1347/$J$4+'2080回测'!$O$17*K1347/$K$4</x:f>
        <x:v>1.6382136302518258</x:v>
      </x:c>
    </x:row>
    <x:row r="1348" ht="13.800000190734863" hidden="0">
      <x:c r="A1348" s="15" t="n">
        <x:v>45860</x:v>
      </x:c>
      <x:c r="B1348" s="21" t="n">
        <x:v>108.5942295887</x:v>
      </x:c>
      <x:c r="C1348" s="21" t="n">
        <x:v>85.244040862656</x:v>
      </x:c>
      <x:c r="D1348" s="21" t="n">
        <x:v>70.461538461538</x:v>
      </x:c>
      <x:c r="E1348" s="21" t="n">
        <x:v>281.6796875</x:v>
      </x:c>
      <x:c r="F1348" s="17" t="n">
        <x:v>2.36494874103223</x:v>
      </x:c>
      <x:c r="G1348" s="18" t="n">
        <x:f aca="0"/>
        <x:v>2.0549849097</x:v>
      </x:c>
      <x:c r="H1348" s="18" t="n">
        <x:f aca="0"/>
        <x:v>2.9357718519</x:v>
      </x:c>
      <x:c r="I1348" s="18" t="n">
        <x:f aca="0"/>
        <x:v>3871.23</x:v>
      </x:c>
      <x:c r="J1348" s="18" t="n">
        <x:f aca="0"/>
        <x:v>9.4158100936</x:v>
      </x:c>
      <x:c r="K1348" s="18" t="n">
        <x:f aca="0"/>
        <x:v>2.4598946962</x:v>
      </x:c>
      <x:c r="L1348" s="22" t="n">
        <x:v>0.44237531969309</x:v>
      </x:c>
      <x:c r="M1348" s="22" t="n">
        <x:v>0.36643210841803</x:v>
      </x:c>
      <x:c r="N1348" s="22" t="n">
        <x:v>0.58111670261203</x:v>
      </x:c>
      <x:c r="O1348" s="22" t="n">
        <x:v>0.82047888720947</x:v>
      </x:c>
      <x:c r="P1348" s="25" t="n">
        <x:v>0.529902914640525</x:v>
      </x:c>
      <x:c r="Q1348" s="25" t="n">
        <x:v>0.530066208025203</x:v>
      </x:c>
      <x:c r="R1348" s="26" t="n">
        <x:v>0.578464755101257</x:v>
      </x:c>
      <x:c r="S1348" s="26" t="n">
        <x:v>0.847429696070422</x:v>
      </x:c>
      <x:c r="T1348" s="20" t="n">
        <x:v>1.5964675539229682</x:v>
      </x:c>
      <x:c r="U1348" s="18" t="n">
        <x:f aca="0"/>
        <x:v>1.7638</x:v>
      </x:c>
      <x:c r="V1348" s="18" t="n">
        <x:f aca="0"/>
        <x:v>2.7207</x:v>
      </x:c>
      <x:c r="W1348" s="76" t="n">
        <x:f>'2080回测'!$O$13*G1348/$G$4+'2080回测'!$O$14*H1348/$H$4+'2080回测'!$O$15*I1348/$I$4+'2080回测'!$O$16*J1348/$J$4+'2080回测'!$O$17*K1348/$K$4</x:f>
        <x:v>1.6537160402999562</x:v>
      </x:c>
    </x:row>
    <x:row r="1349" ht="13.800000190734863" hidden="0">
      <x:c r="A1349" s="15" t="n">
        <x:v>45861</x:v>
      </x:c>
      <x:c r="B1349" s="21" t="n">
        <x:v>106.81399631676</x:v>
      </x:c>
      <x:c r="C1349" s="21" t="n">
        <x:v>84.562996594779</x:v>
      </x:c>
      <x:c r="D1349" s="21" t="n">
        <x:v>71</x:v>
      </x:c>
      <x:c r="E1349" s="21" t="n">
        <x:v>280.068359375</x:v>
      </x:c>
      <x:c r="F1349" s="17" t="n">
        <x:v>2.35611338071635</x:v>
      </x:c>
      <x:c r="G1349" s="18" t="n">
        <x:f aca="0"/>
        <x:v>2.0575881036</x:v>
      </x:c>
      <x:c r="H1349" s="18" t="n">
        <x:f aca="0"/>
        <x:v>2.9268918519</x:v>
      </x:c>
      <x:c r="I1349" s="18" t="n">
        <x:f aca="0"/>
        <x:v>3891.13</x:v>
      </x:c>
      <x:c r="J1349" s="18" t="n">
        <x:f aca="0"/>
        <x:v>9.3513812855</x:v>
      </x:c>
      <x:c r="K1349" s="18" t="n">
        <x:f aca="0"/>
        <x:v>2.4520194793</x:v>
      </x:c>
      <x:c r="L1349" s="22" t="n">
        <x:v>0.45644181585678</x:v>
      </x:c>
      <x:c r="M1349" s="22" t="n">
        <x:v>0.37416384328034</x:v>
      </x:c>
      <x:c r="N1349" s="22" t="n">
        <x:v>0.59657320872274</x:v>
      </x:c>
      <x:c r="O1349" s="22" t="n">
        <x:v>0.83632616104754</x:v>
      </x:c>
      <x:c r="P1349" s="25" t="n">
        <x:v>0.538153546691745</x:v>
      </x:c>
      <x:c r="Q1349" s="25" t="n">
        <x:v>0.537619426259471</x:v>
      </x:c>
      <x:c r="R1349" s="26" t="n">
        <x:v>0.581153615982637</x:v>
      </x:c>
      <x:c r="S1349" s="26" t="n">
        <x:v>0.851308813542492</x:v>
      </x:c>
      <x:c r="T1349" s="20" t="n">
        <x:v>1.5912218399674272</x:v>
      </x:c>
      <x:c r="U1349" s="18" t="n">
        <x:f aca="0"/>
        <x:v>1.7617</x:v>
      </x:c>
      <x:c r="V1349" s="18" t="n">
        <x:f aca="0"/>
        <x:v>2.7488</x:v>
      </x:c>
      <x:c r="W1349" s="76" t="n">
        <x:f>'2080回测'!$O$13*G1349/$G$4+'2080回测'!$O$14*H1349/$H$4+'2080回测'!$O$15*I1349/$I$4+'2080回测'!$O$16*J1349/$J$4+'2080回测'!$O$17*K1349/$K$4</x:f>
        <x:v>1.6524413450730155</x:v>
      </x:c>
    </x:row>
    <x:row r="1350" ht="13.800000190734863" hidden="0">
      <x:c r="A1350" s="15" t="n">
        <x:v>45862</x:v>
      </x:c>
      <x:c r="B1350" s="21" t="n">
        <x:v>107.55064456722</x:v>
      </x:c>
      <x:c r="C1350" s="21" t="n">
        <x:v>84.960272417707</x:v>
      </x:c>
      <x:c r="D1350" s="21" t="n">
        <x:v>67.923076923077</x:v>
      </x:c>
      <x:c r="E1350" s="21" t="n">
        <x:v>283.41796875</x:v>
      </x:c>
      <x:c r="F1350" s="17" t="n">
        <x:v>2.35962990664501</x:v>
      </x:c>
      <x:c r="G1350" s="18" t="n">
        <x:f aca="0"/>
        <x:v>2.0425605753</x:v>
      </x:c>
      <x:c r="H1350" s="18" t="n">
        <x:f aca="0"/>
        <x:v>2.9390607407</x:v>
      </x:c>
      <x:c r="I1350" s="18" t="n">
        <x:f aca="0"/>
        <x:v>3923.81</x:v>
      </x:c>
      <x:c r="J1350" s="18" t="n">
        <x:f aca="0"/>
        <x:v>9.4273152379</x:v>
      </x:c>
      <x:c r="K1350" s="18" t="n">
        <x:f aca="0"/>
        <x:v>2.4687795564</x:v>
      </x:c>
      <x:c r="L1350" s="22" t="n">
        <x:v>0.45708120204604</x:v>
      </x:c>
      <x:c r="M1350" s="22" t="n">
        <x:v>0.3762488054904</x:v>
      </x:c>
      <x:c r="N1350" s="22" t="n">
        <x:v>0.59633357296909</x:v>
      </x:c>
      <x:c r="O1350" s="22" t="n">
        <x:v>0.82933471670722</x:v>
      </x:c>
      <x:c r="P1350" s="25" t="n">
        <x:v>0.530492245501327</x:v>
      </x:c>
      <x:c r="Q1350" s="25" t="n">
        <x:v>0.529466746260582</x:v>
      </x:c>
      <x:c r="R1350" s="26" t="n">
        <x:v>0.566054627956378</x:v>
      </x:c>
      <x:c r="S1350" s="26" t="n">
        <x:v>0.84476280280838</x:v>
      </x:c>
      <x:c r="T1350" s="20" t="n">
        <x:v>1.6063720652496785</x:v>
      </x:c>
      <x:c r="U1350" s="18" t="n">
        <x:f aca="0"/>
        <x:v>1.7573</x:v>
      </x:c>
      <x:c r="V1350" s="18" t="n">
        <x:f aca="0"/>
        <x:v>2.7033</x:v>
      </x:c>
      <x:c r="W1350" s="76" t="n">
        <x:f>'2080回测'!$O$13*G1350/$G$4+'2080回测'!$O$14*H1350/$H$4+'2080回测'!$O$15*I1350/$I$4+'2080回测'!$O$16*J1350/$J$4+'2080回测'!$O$17*K1350/$K$4</x:f>
        <x:v>1.6551014761370066</x:v>
      </x:c>
    </x:row>
    <x:row r="1351" ht="13.800000190734863" hidden="0">
      <x:c r="A1351" s="15" t="n">
        <x:v>45863</x:v>
      </x:c>
      <x:c r="B1351" s="21" t="n">
        <x:v>109.02394106814</x:v>
      </x:c>
      <x:c r="C1351" s="21" t="n">
        <x:v>85.527809307605</x:v>
      </x:c>
      <x:c r="D1351" s="21" t="n">
        <x:v>67.615384615385</x:v>
      </x:c>
      <x:c r="E1351" s="21" t="n">
        <x:v>284.443359375</x:v>
      </x:c>
      <x:c r="F1351" s="17" t="n">
        <x:v>2.36652623591533</x:v>
      </x:c>
      <x:c r="G1351" s="18" t="n">
        <x:f aca="0"/>
        <x:v>2.029426279</x:v>
      </x:c>
      <x:c r="H1351" s="18" t="n">
        <x:f aca="0"/>
        <x:v>2.9226162963</x:v>
      </x:c>
      <x:c r="I1351" s="18" t="n">
        <x:f aca="0"/>
        <x:v>3924.5</x:v>
      </x:c>
      <x:c r="J1351" s="18" t="n">
        <x:f aca="0"/>
        <x:v>9.4066059782</x:v>
      </x:c>
      <x:c r="K1351" s="18" t="n">
        <x:f aca="0"/>
        <x:v>2.4760489875</x:v>
      </x:c>
      <x:c r="L1351" s="22" t="n">
        <x:v>0.46411445012788</x:v>
      </x:c>
      <x:c r="M1351" s="22" t="n">
        <x:v>0.38563113543567</x:v>
      </x:c>
      <x:c r="N1351" s="22" t="n">
        <x:v>0.6131080757249</x:v>
      </x:c>
      <x:c r="O1351" s="22" t="n">
        <x:v>0.85189377708113</x:v>
      </x:c>
      <x:c r="P1351" s="25" t="n">
        <x:v>0.547464974292408</x:v>
      </x:c>
      <x:c r="Q1351" s="25" t="n">
        <x:v>0.54888930743439</x:v>
      </x:c>
      <x:c r="R1351" s="26" t="n">
        <x:v>0.581050198256433</x:v>
      </x:c>
      <x:c r="S1351" s="26" t="n">
        <x:v>0.858824603644616</x:v>
      </x:c>
      <x:c r="T1351" s="20" t="n">
        <x:v>1.6075063662958218</x:v>
      </x:c>
      <x:c r="U1351" s="18" t="n">
        <x:f aca="0"/>
        <x:v>1.757</x:v>
      </x:c>
      <x:c r="V1351" s="18" t="n">
        <x:f aca="0"/>
        <x:v>2.6984</x:v>
      </x:c>
      <x:c r="W1351" s="76" t="n">
        <x:f>'2080回测'!$O$13*G1351/$G$4+'2080回测'!$O$14*H1351/$H$4+'2080回测'!$O$15*I1351/$I$4+'2080回测'!$O$16*J1351/$J$4+'2080回测'!$O$17*K1351/$K$4</x:f>
        <x:v>1.6489886313658524</x:v>
      </x:c>
    </x:row>
    <x:row r="1352" ht="13.800000190734863" hidden="0">
      <x:c r="A1352" s="15" t="n">
        <x:v>45866</x:v>
      </x:c>
      <x:c r="B1352" s="21" t="n">
        <x:v>114.54880294659</x:v>
      </x:c>
      <x:c r="C1352" s="21" t="n">
        <x:v>91.430192962543</x:v>
      </x:c>
      <x:c r="D1352" s="21" t="n">
        <x:v>73.692307692308</x:v>
      </x:c>
      <x:c r="E1352" s="21" t="n">
        <x:v>290.537109375</x:v>
      </x:c>
      <x:c r="F1352" s="17" t="n">
        <x:v>2.4255210324411</x:v>
      </x:c>
      <x:c r="G1352" s="18" t="n">
        <x:f aca="0"/>
        <x:v>2.0227999673</x:v>
      </x:c>
      <x:c r="H1352" s="18" t="n">
        <x:f aca="0"/>
        <x:v>2.894002963</x:v>
      </x:c>
      <x:c r="I1352" s="18" t="n">
        <x:f aca="0"/>
        <x:v>3905.37</x:v>
      </x:c>
      <x:c r="J1352" s="18" t="n">
        <x:f aca="0"/>
        <x:v>9.386663728</x:v>
      </x:c>
      <x:c r="K1352" s="18" t="n">
        <x:f aca="0"/>
        <x:v>2.4671641273</x:v>
      </x:c>
      <x:c r="L1352" s="22" t="n">
        <x:v>0.45596227621483</x:v>
      </x:c>
      <x:c r="M1352" s="22" t="n">
        <x:v>0.38041872991052</x:v>
      </x:c>
      <x:c r="N1352" s="22" t="n">
        <x:v>0.61466570812365</x:v>
      </x:c>
      <x:c r="O1352" s="22" t="n">
        <x:v>0.85347850451124</x:v>
      </x:c>
      <x:c r="P1352" s="25" t="n">
        <x:v>0.550883093285056</x:v>
      </x:c>
      <x:c r="Q1352" s="25" t="n">
        <x:v>0.551766723904581</x:v>
      </x:c>
      <x:c r="R1352" s="26" t="n">
        <x:v>0.589323616353012</x:v>
      </x:c>
      <x:c r="S1352" s="26" t="n">
        <x:v>0.863552278063685</x:v>
      </x:c>
      <x:c r="T1352" s="20" t="n">
        <x:v>1.616595949651931</x:v>
      </x:c>
      <x:c r="U1352" s="18" t="n">
        <x:f aca="0"/>
        <x:v>1.7595</x:v>
      </x:c>
      <x:c r="V1352" s="18" t="n">
        <x:f aca="0"/>
        <x:v>2.6898</x:v>
      </x:c>
      <x:c r="W1352" s="76" t="n">
        <x:f>'2080回测'!$O$13*G1352/$G$4+'2080回测'!$O$14*H1352/$H$4+'2080回测'!$O$15*I1352/$I$4+'2080回测'!$O$16*J1352/$J$4+'2080回测'!$O$17*K1352/$K$4</x:f>
        <x:v>1.6403096594963498</x:v>
      </x:c>
    </x:row>
    <x:row r="1353" ht="13.800000190734863" hidden="0">
      <x:c r="A1353" s="15" t="n">
        <x:v>45867</x:v>
      </x:c>
      <x:c r="B1353" s="21" t="n">
        <x:v>120.07366482505</x:v>
      </x:c>
      <x:c r="C1353" s="21" t="n">
        <x:v>98.751418842225</x:v>
      </x:c>
      <x:c r="D1353" s="21" t="n">
        <x:v>82.923076923077</x:v>
      </x:c>
      <x:c r="E1353" s="21" t="n">
        <x:v>301.318359375</x:v>
      </x:c>
      <x:c r="F1353" s="17" t="n">
        <x:v>2.50766629991338</x:v>
      </x:c>
      <x:c r="G1353" s="18" t="n">
        <x:f aca="0"/>
        <x:v>2.0117955568</x:v>
      </x:c>
      <x:c r="H1353" s="18" t="n">
        <x:f aca="0"/>
        <x:v>2.8931259259</x:v>
      </x:c>
      <x:c r="I1353" s="18" t="n">
        <x:f aca="0"/>
        <x:v>3897.61</x:v>
      </x:c>
      <x:c r="J1353" s="18" t="n">
        <x:f aca="0"/>
        <x:v>9.4549275842</x:v>
      </x:c>
      <x:c r="K1353" s="18" t="n">
        <x:f aca="0"/>
        <x:v>2.4804914176</x:v>
      </x:c>
      <x:c r="L1353" s="22" t="n">
        <x:v>0.45955882352941</x:v>
      </x:c>
      <x:c r="M1353" s="22" t="n">
        <x:v>0.38919294587786</x:v>
      </x:c>
      <x:c r="N1353" s="22" t="n">
        <x:v>0.62341241313204</x:v>
      </x:c>
      <x:c r="O1353" s="22" t="n">
        <x:v>0.8656902272769</x:v>
      </x:c>
      <x:c r="P1353" s="25" t="n">
        <x:v>0.557719331270353</x:v>
      </x:c>
      <x:c r="Q1353" s="25" t="n">
        <x:v>0.55692209508034</x:v>
      </x:c>
      <x:c r="R1353" s="26" t="n">
        <x:v>0.604112351200649</x:v>
      </x:c>
      <x:c r="S1353" s="26" t="n">
        <x:v>0.876159409847897</x:v>
      </x:c>
      <x:c r="T1353" s="20" t="n">
        <x:v>1.6232990356778396</x:v>
      </x:c>
      <x:c r="U1353" s="18" t="n">
        <x:f aca="0"/>
        <x:v>1.7555</x:v>
      </x:c>
      <x:c r="V1353" s="18" t="n">
        <x:f aca="0"/>
        <x:v>2.6761</x:v>
      </x:c>
      <x:c r="W1353" s="76" t="n">
        <x:f>'2080回测'!$O$13*G1353/$G$4+'2080回测'!$O$14*H1353/$H$4+'2080回测'!$O$15*I1353/$I$4+'2080回测'!$O$16*J1353/$J$4+'2080回测'!$O$17*K1353/$K$4</x:f>
        <x:v>1.6389627415718344</x:v>
      </x:c>
    </x:row>
    <x:row r="1354" ht="13.800000190734863" hidden="0">
      <x:c r="A1354" s="15" t="n">
        <x:v>45868</x:v>
      </x:c>
      <x:c r="B1354" s="21" t="n">
        <x:v>119.27562922038</x:v>
      </x:c>
      <x:c r="C1354" s="21" t="n">
        <x:v>97.559591373439</x:v>
      </x:c>
      <x:c r="D1354" s="21" t="n">
        <x:v>82.384615384615</x:v>
      </x:c>
      <x:c r="E1354" s="21" t="n">
        <x:v>300.263671875</x:v>
      </x:c>
      <x:c r="F1354" s="17" t="n">
        <x:v>2.49870876963359</x:v>
      </x:c>
      <x:c r="G1354" s="18" t="n">
        <x:f aca="0"/>
        <x:v>2.0199601194</x:v>
      </x:c>
      <x:c r="H1354" s="18" t="n">
        <x:f aca="0"/>
        <x:v>2.9004711111</x:v>
      </x:c>
      <x:c r="I1354" s="18" t="n">
        <x:f aca="0"/>
        <x:v>3913.81</x:v>
      </x:c>
      <x:c r="J1354" s="18" t="n">
        <x:f aca="0"/>
        <x:v>9.4349853341</x:v>
      </x:c>
      <x:c r="K1354" s="18" t="n">
        <x:f aca="0"/>
        <x:v>2.5021987464</x:v>
      </x:c>
      <x:c r="L1354" s="22" t="n">
        <x:v>0.4593989769821</x:v>
      </x:c>
      <x:c r="M1354" s="22" t="n">
        <x:v>0.39275475632004</x:v>
      </x:c>
      <x:c r="N1354" s="22" t="n">
        <x:v>0.63132039300264</x:v>
      </x:c>
      <x:c r="O1354" s="22" t="n">
        <x:v>0.87557146859579</x:v>
      </x:c>
      <x:c r="P1354" s="25" t="n">
        <x:v>0.570095279347183</x:v>
      </x:c>
      <x:c r="Q1354" s="25" t="n">
        <x:v>0.568072083902345</x:v>
      </x:c>
      <x:c r="R1354" s="26" t="n">
        <x:v>0.610110579320675</x:v>
      </x:c>
      <x:c r="S1354" s="26" t="n">
        <x:v>0.879068747951944</x:v>
      </x:c>
      <x:c r="T1354" s="20" t="n">
        <x:v>1.6163294131189536</x:v>
      </x:c>
      <x:c r="U1354" s="18" t="n">
        <x:f aca="0"/>
        <x:v>1.7571</x:v>
      </x:c>
      <x:c r="V1354" s="18" t="n">
        <x:f aca="0"/>
        <x:v>2.6828</x:v>
      </x:c>
      <x:c r="W1354" s="76" t="n">
        <x:f>'2080回测'!$O$13*G1354/$G$4+'2080回测'!$O$14*H1354/$H$4+'2080回测'!$O$15*I1354/$I$4+'2080回测'!$O$16*J1354/$J$4+'2080回测'!$O$17*K1354/$K$4</x:f>
        <x:v>1.6445711065465887</x:v>
      </x:c>
    </x:row>
    <x:row r="1355" ht="13.800000190734863" hidden="0">
      <x:c r="A1355" s="15" t="n">
        <x:v>45869</x:v>
      </x:c>
      <x:c r="B1355" s="21" t="n">
        <x:v>122.46777163904</x:v>
      </x:c>
      <x:c r="C1355" s="21" t="n">
        <x:v>99.659477866061</x:v>
      </x:c>
      <x:c r="D1355" s="21" t="n">
        <x:v>82.846153846154</x:v>
      </x:c>
      <x:c r="E1355" s="21" t="n">
        <x:v>299.296875</x:v>
      </x:c>
      <x:c r="F1355" s="17" t="n">
        <x:v>2.51067569587814</x:v>
      </x:c>
      <x:c r="G1355" s="18" t="n">
        <x:f aca="0"/>
        <x:v>1.9971230095</x:v>
      </x:c>
      <x:c r="H1355" s="18" t="n">
        <x:f aca="0"/>
        <x:v>2.8526725926</x:v>
      </x:c>
      <x:c r="I1355" s="18" t="n">
        <x:f aca="0"/>
        <x:v>3829.15</x:v>
      </x:c>
      <x:c r="J1355" s="18" t="n">
        <x:f aca="0"/>
        <x:v>9.3498472663</x:v>
      </x:c>
      <x:c r="K1355" s="18" t="n">
        <x:f aca="0"/>
        <x:v>2.4757460945</x:v>
      </x:c>
      <x:c r="L1355" s="22" t="n">
        <x:v>0.46147698209719</x:v>
      </x:c>
      <x:c r="M1355" s="22" t="n">
        <x:v>0.39214664234211</x:v>
      </x:c>
      <x:c r="N1355" s="22" t="n">
        <x:v>0.62125569134915</x:v>
      </x:c>
      <x:c r="O1355" s="22" t="n">
        <x:v>0.86634276205113</x:v>
      </x:c>
      <x:c r="P1355" s="25" t="n">
        <x:v>0.562433978156765</x:v>
      </x:c>
      <x:c r="Q1355" s="25" t="n">
        <x:v>0.560039296256383</x:v>
      </x:c>
      <x:c r="R1355" s="26" t="n">
        <x:v>0.599872224426155</x:v>
      </x:c>
      <x:c r="S1355" s="26" t="n">
        <x:v>0.867067728272746</x:v>
      </x:c>
      <x:c r="T1355" s="20" t="n">
        <x:v>1.5983704666641145</x:v>
      </x:c>
      <x:c r="U1355" s="18" t="n">
        <x:f aca="0"/>
        <x:v>1.7603</x:v>
      </x:c>
      <x:c r="V1355" s="18" t="n">
        <x:f aca="0"/>
        <x:v>2.6745</x:v>
      </x:c>
      <x:c r="W1355" s="76" t="n">
        <x:f>'2080回测'!$O$13*G1355/$G$4+'2080回测'!$O$14*H1355/$H$4+'2080回测'!$O$15*I1355/$I$4+'2080回测'!$O$16*J1355/$J$4+'2080回测'!$O$17*K1355/$K$4</x:f>
        <x:v>1.6215177718750022</x:v>
      </x:c>
    </x:row>
    <x:row r="1356" ht="13.800000190734863" hidden="0">
      <x:c r="A1356" s="15" t="n">
        <x:v>45870</x:v>
      </x:c>
      <x:c r="B1356" s="21" t="n">
        <x:v>118.60036832413</x:v>
      </x:c>
      <x:c r="C1356" s="21" t="n">
        <x:v>95.686719636776</x:v>
      </x:c>
      <x:c r="D1356" s="21" t="n">
        <x:v>78.923076923077</x:v>
      </x:c>
      <x:c r="E1356" s="21" t="n">
        <x:v>292.5</x:v>
      </x:c>
      <x:c r="F1356" s="17" t="n">
        <x:v>2.46427541220996</x:v>
      </x:c>
      <x:c r="G1356" s="18" t="n">
        <x:f aca="0"/>
        <x:v>1.9965313745</x:v>
      </x:c>
      <x:c r="H1356" s="18" t="n">
        <x:f aca="0"/>
        <x:v>2.8524533333</x:v>
      </x:c>
      <x:c r="I1356" s="18" t="n">
        <x:f aca="0"/>
        <x:v>3780.57</x:v>
      </x:c>
      <x:c r="J1356" s="18" t="n">
        <x:f aca="0"/>
        <x:v>9.3713235356</x:v>
      </x:c>
      <x:c r="K1356" s="18" t="n">
        <x:f aca="0"/>
        <x:v>2.4761499518</x:v>
      </x:c>
      <x:c r="L1356" s="22" t="n">
        <x:v>0.43742007672634</x:v>
      </x:c>
      <x:c r="M1356" s="22" t="n">
        <x:v>0.37086265311441</x:v>
      </x:c>
      <x:c r="N1356" s="22" t="n">
        <x:v>0.60100647016535</x:v>
      </x:c>
      <x:c r="O1356" s="22" t="n">
        <x:v>0.83865664249432</x:v>
      </x:c>
      <x:c r="P1356" s="25" t="n">
        <x:v>0.545932714054324</x:v>
      </x:c>
      <x:c r="Q1356" s="25" t="n">
        <x:v>0.546851137434674</x:v>
      </x:c>
      <x:c r="R1356" s="26" t="n">
        <x:v>0.591288553150953</x:v>
      </x:c>
      <x:c r="S1356" s="26" t="n">
        <x:v>0.854945486172546</x:v>
      </x:c>
      <x:c r="T1356" s="20" t="n">
        <x:v>1.6012552731743241</x:v>
      </x:c>
      <x:c r="U1356" s="18" t="n">
        <x:f aca="0"/>
        <x:v>1.7606</x:v>
      </x:c>
      <x:c r="V1356" s="18" t="n">
        <x:f aca="0"/>
        <x:v>2.6744</x:v>
      </x:c>
      <x:c r="W1356" s="76" t="n">
        <x:f>'2080回测'!$O$13*G1356/$G$4+'2080回测'!$O$14*H1356/$H$4+'2080回测'!$O$15*I1356/$I$4+'2080回测'!$O$16*J1356/$J$4+'2080回测'!$O$17*K1356/$K$4</x:f>
        <x:v>1.618622214981442</x:v>
      </x:c>
    </x:row>
    <x:row r="1357" ht="13.800000190734863" hidden="0">
      <x:c r="A1357" s="15" t="n">
        <x:v>45873</x:v>
      </x:c>
      <x:c r="B1357" s="21" t="n">
        <x:v>119.03007980356</x:v>
      </x:c>
      <x:c r="C1357" s="21" t="n">
        <x:v>96.538024971623</x:v>
      </x:c>
      <x:c r="D1357" s="21" t="n">
        <x:v>78.384615384615</x:v>
      </x:c>
      <x:c r="E1357" s="21" t="n">
        <x:v>293.06640625</x:v>
      </x:c>
      <x:c r="F1357" s="17" t="n">
        <x:v>2.4675478160245</x:v>
      </x:c>
      <x:c r="G1357" s="18" t="n">
        <x:f aca="0"/>
        <x:v>2.007654112</x:v>
      </x:c>
      <x:c r="H1357" s="18" t="n">
        <x:f aca="0"/>
        <x:v>2.8647318519</x:v>
      </x:c>
      <x:c r="I1357" s="18" t="n">
        <x:f aca="0"/>
        <x:v>3799.1</x:v>
      </x:c>
      <x:c r="J1357" s="18" t="n">
        <x:f aca="0"/>
        <x:v>9.3828286799</x:v>
      </x:c>
      <x:c r="K1357" s="18" t="n">
        <x:f aca="0"/>
        <x:v>2.4901839923</x:v>
      </x:c>
      <x:c r="L1357" s="22" t="n">
        <x:v>0.43406329923274</x:v>
      </x:c>
      <x:c r="M1357" s="22" t="n">
        <x:v>0.36686647554513</x:v>
      </x:c>
      <x:c r="N1357" s="22" t="n">
        <x:v>0.60016774502756</x:v>
      </x:c>
      <x:c r="O1357" s="22" t="n">
        <x:v>0.84266507061363</x:v>
      </x:c>
      <x:c r="P1357" s="25" t="n">
        <x:v>0.548997234530492</x:v>
      </x:c>
      <x:c r="Q1357" s="25" t="n">
        <x:v>0.550567800375339</x:v>
      </x:c>
      <x:c r="R1357" s="26" t="n">
        <x:v>0.596252604008897</x:v>
      </x:c>
      <x:c r="S1357" s="26" t="n">
        <x:v>0.870461956060805</x:v>
      </x:c>
      <x:c r="T1357" s="20" t="n">
        <x:v>1.6157893030487105</x:v>
      </x:c>
      <x:c r="U1357" s="18" t="n">
        <x:f aca="0"/>
        <x:v>1.7611</x:v>
      </x:c>
      <x:c r="V1357" s="18" t="n">
        <x:f aca="0"/>
        <x:v>2.7044</x:v>
      </x:c>
      <x:c r="W1357" s="76" t="n">
        <x:f>'2080回测'!$O$13*G1357/$G$4+'2080回测'!$O$14*H1357/$H$4+'2080回测'!$O$15*I1357/$I$4+'2080回测'!$O$16*J1357/$J$4+'2080回测'!$O$17*K1357/$K$4</x:f>
        <x:v>1.62608486387272</x:v>
      </x:c>
    </x:row>
    <x:row r="1358" ht="13.800000190734863" hidden="0">
      <x:c r="A1358" s="15" t="n">
        <x:v>45874</x:v>
      </x:c>
      <x:c r="B1358" s="21" t="n">
        <x:v>119.88950276243</x:v>
      </x:c>
      <x:c r="C1358" s="21" t="n">
        <x:v>97.729852440409</x:v>
      </x:c>
      <x:c r="D1358" s="21" t="n">
        <x:v>82.076923076923</x:v>
      </x:c>
      <x:c r="E1358" s="21" t="n">
        <x:v>295.87890625</x:v>
      </x:c>
      <x:c r="F1358" s="17" t="n">
        <x:v>2.48893796132441</x:v>
      </x:c>
      <x:c r="G1358" s="18" t="n">
        <x:f aca="0"/>
        <x:v>2.0310828569</x:v>
      </x:c>
      <x:c r="H1358" s="18" t="n">
        <x:f aca="0"/>
        <x:v>2.8943318519</x:v>
      </x:c>
      <x:c r="I1358" s="18" t="n">
        <x:f aca="0"/>
        <x:v>3835.42</x:v>
      </x:c>
      <x:c r="J1358" s="18" t="n">
        <x:f aca="0"/>
        <x:v>9.4165771032</x:v>
      </x:c>
      <x:c r="K1358" s="18" t="n">
        <x:f aca="0"/>
        <x:v>2.5026026037</x:v>
      </x:c>
      <x:c r="L1358" s="22" t="n">
        <x:v>0.44093670076726</x:v>
      </x:c>
      <x:c r="M1358" s="22" t="n">
        <x:v>0.37312136217531</x:v>
      </x:c>
      <x:c r="N1358" s="22" t="n">
        <x:v>0.60927390366643</x:v>
      </x:c>
      <x:c r="O1358" s="22" t="n">
        <x:v>0.85543610891109</x:v>
      </x:c>
      <x:c r="P1358" s="25" t="n">
        <x:v>0.563966238394848</x:v>
      </x:c>
      <x:c r="Q1358" s="25" t="n">
        <x:v>0.563636066844133</x:v>
      </x:c>
      <x:c r="R1358" s="26" t="n">
        <x:v>0.622934377370372</x:v>
      </x:c>
      <x:c r="S1358" s="26" t="n">
        <x:v>0.89700966626024</x:v>
      </x:c>
      <x:c r="T1358" s="20" t="n">
        <x:v>1.6305456596302474</x:v>
      </x:c>
      <x:c r="U1358" s="18" t="n">
        <x:f aca="0"/>
        <x:v>1.7611</x:v>
      </x:c>
      <x:c r="V1358" s="18" t="n">
        <x:f aca="0"/>
        <x:v>2.718</x:v>
      </x:c>
      <x:c r="W1358" s="76" t="n">
        <x:f>'2080回测'!$O$13*G1358/$G$4+'2080回测'!$O$14*H1358/$H$4+'2080回测'!$O$15*I1358/$I$4+'2080回测'!$O$16*J1358/$J$4+'2080回测'!$O$17*K1358/$K$4</x:f>
        <x:v>1.6412064689316452</x:v>
      </x:c>
    </x:row>
    <x:row r="1359" ht="13.800000190734863" hidden="0">
      <x:c r="A1359" s="15" t="n">
        <x:v>45875</x:v>
      </x:c>
      <x:c r="B1359" s="21" t="n">
        <x:v>120.87170042971</x:v>
      </x:c>
      <x:c r="C1359" s="21" t="n">
        <x:v>98.694665153235</x:v>
      </x:c>
      <x:c r="D1359" s="21" t="n">
        <x:v>81.076923076923</x:v>
      </x:c>
      <x:c r="E1359" s="21" t="n">
        <x:v>299.453125</x:v>
      </x:c>
      <x:c r="F1359" s="17" t="n">
        <x:v>2.50024103414967</x:v>
      </x:c>
      <x:c r="G1359" s="18" t="n">
        <x:f aca="0"/>
        <x:v>2.0329760888</x:v>
      </x:c>
      <x:c r="H1359" s="18" t="n">
        <x:f aca="0"/>
        <x:v>2.9120918519</x:v>
      </x:c>
      <x:c r="I1359" s="18" t="n">
        <x:f aca="0"/>
        <x:v>3837.91</x:v>
      </x:c>
      <x:c r="J1359" s="18" t="n">
        <x:f aca="0"/>
        <x:v>9.5032491903</x:v>
      </x:c>
      <x:c r="K1359" s="18" t="n">
        <x:f aca="0"/>
        <x:v>2.5137086789</x:v>
      </x:c>
      <x:c r="L1359" s="22" t="n">
        <x:v>0.4550831202046</x:v>
      </x:c>
      <x:c r="M1359" s="22" t="n">
        <x:v>0.38606550256277</x:v>
      </x:c>
      <x:c r="N1359" s="22" t="n">
        <x:v>0.62125569134915</x:v>
      </x:c>
      <x:c r="O1359" s="22" t="n">
        <x:v>0.87165625979608</x:v>
      </x:c>
      <x:c r="P1359" s="25" t="n">
        <x:v>0.580467502497289</x:v>
      </x:c>
      <x:c r="Q1359" s="25" t="n">
        <x:v>0.575505409783674</x:v>
      </x:c>
      <x:c r="R1359" s="26" t="n">
        <x:v>0.638653871753876</x:v>
      </x:c>
      <x:c r="S1359" s="26" t="n">
        <x:v>0.915677919094542</x:v>
      </x:c>
      <x:c r="T1359" s="20" t="n">
        <x:v>1.6429716453396526</x:v>
      </x:c>
      <x:c r="U1359" s="18" t="n">
        <x:f aca="0"/>
        <x:v>1.7614</x:v>
      </x:c>
      <x:c r="V1359" s="18" t="n">
        <x:f aca="0"/>
        <x:v>2.7158</x:v>
      </x:c>
      <x:c r="W1359" s="76" t="n">
        <x:f>'2080回测'!$O$13*G1359/$G$4+'2080回测'!$O$14*H1359/$H$4+'2080回测'!$O$15*I1359/$I$4+'2080回测'!$O$16*J1359/$J$4+'2080回测'!$O$17*K1359/$K$4</x:f>
        <x:v>1.6472798161274231</x:v>
      </x:c>
    </x:row>
    <x:row r="1360" ht="13.800000190734863" hidden="0">
      <x:c r="A1360" s="15" t="n">
        <x:v>45876</x:v>
      </x:c>
      <x:c r="B1360" s="21" t="n">
        <x:v>121.36279926335</x:v>
      </x:c>
      <x:c r="C1360" s="21" t="n">
        <x:v>97.843359818388</x:v>
      </x:c>
      <x:c r="D1360" s="21" t="n">
        <x:v>80.461538461538</x:v>
      </x:c>
      <x:c r="E1360" s="21" t="n">
        <x:v>298.45703125</x:v>
      </x:c>
      <x:c r="F1360" s="17" t="n">
        <x:v>2.49531182198319</x:v>
      </x:c>
      <x:c r="G1360" s="18" t="n">
        <x:f aca="0"/>
        <x:v>2.0390283788</x:v>
      </x:c>
      <x:c r="H1360" s="18" t="n">
        <x:f aca="0"/>
        <x:v>2.9169155556</x:v>
      </x:c>
      <x:c r="I1360" s="18" t="n">
        <x:f aca="0"/>
        <x:v>3874.01</x:v>
      </x:c>
      <x:c r="J1360" s="18" t="n">
        <x:f aca="0"/>
        <x:v>9.4403544014</x:v>
      </x:c>
      <x:c r="K1360" s="18" t="n">
        <x:f aca="0"/>
        <x:v>2.5130019286</x:v>
      </x:c>
      <x:c r="L1360" s="22" t="n">
        <x:v>0.46011828644501</x:v>
      </x:c>
      <x:c r="M1360" s="22" t="n">
        <x:v>0.39023542698289</x:v>
      </x:c>
      <x:c r="N1360" s="22" t="n">
        <x:v>0.63036184998802</x:v>
      </x:c>
      <x:c r="O1360" s="22" t="n">
        <x:v>0.88526627142981</x:v>
      </x:c>
      <x:c r="P1360" s="25" t="n">
        <x:v>0.595436506361645</x:v>
      </x:c>
      <x:c r="Q1360" s="25" t="n">
        <x:v>0.593848939781154</x:v>
      </x:c>
      <x:c r="R1360" s="26" t="n">
        <x:v>0.655614378851862</x:v>
      </x:c>
      <x:c r="S1360" s="26" t="n">
        <x:v>0.932891502876831</x:v>
      </x:c>
      <x:c r="T1360" s="20" t="n">
        <x:v>1.6407249490123537</x:v>
      </x:c>
      <x:c r="U1360" s="18" t="n">
        <x:f aca="0"/>
        <x:v>1.762</x:v>
      </x:c>
      <x:c r="V1360" s="18" t="n">
        <x:f aca="0"/>
        <x:v>2.7251</x:v>
      </x:c>
      <x:c r="W1360" s="76" t="n">
        <x:f>'2080回测'!$O$13*G1360/$G$4+'2080回测'!$O$14*H1360/$H$4+'2080回测'!$O$15*I1360/$I$4+'2080回测'!$O$16*J1360/$J$4+'2080回测'!$O$17*K1360/$K$4</x:f>
        <x:v>1.6507386062379352</x:v>
      </x:c>
    </x:row>
    <x:row r="1361" ht="13.800000190734863" hidden="0">
      <x:c r="A1361" s="15" t="n">
        <x:v>45877</x:v>
      </x:c>
      <x:c r="B1361" s="21" t="n">
        <x:v>121.48557397176</x:v>
      </x:c>
      <x:c r="C1361" s="21" t="n">
        <x:v>98.127128263337</x:v>
      </x:c>
      <x:c r="D1361" s="21" t="n">
        <x:v>78.923076923077</x:v>
      </x:c>
      <x:c r="E1361" s="21" t="n">
        <x:v>294.6875</x:v>
      </x:c>
      <x:c r="F1361" s="17" t="n">
        <x:v>2.48305819789544</x:v>
      </x:c>
      <x:c r="G1361" s="18" t="n">
        <x:f aca="0"/>
        <x:v>2.0418765153</x:v>
      </x:c>
      <x:c r="H1361" s="18" t="n">
        <x:f aca="0"/>
        <x:v>2.9183407407</x:v>
      </x:c>
      <x:c r="I1361" s="18" t="n">
        <x:f aca="0"/>
        <x:v>3887.3</x:v>
      </x:c>
      <x:c r="J1361" s="18" t="n">
        <x:f aca="0"/>
        <x:v>9.4403544014</x:v>
      </x:c>
      <x:c r="K1361" s="18" t="n">
        <x:f aca="0"/>
        <x:v>2.5146173578</x:v>
      </x:c>
      <x:c r="L1361" s="22" t="n">
        <x:v>0.46123721227621</x:v>
      </x:c>
      <x:c r="M1361" s="22" t="n">
        <x:v>0.38962731300495</x:v>
      </x:c>
      <x:c r="N1361" s="22" t="n">
        <x:v>0.62688713156003</x:v>
      </x:c>
      <x:c r="O1361" s="22" t="n">
        <x:v>0.87678331897898</x:v>
      </x:c>
      <x:c r="P1361" s="25" t="n">
        <x:v>0.592489852057638</x:v>
      </x:c>
      <x:c r="Q1361" s="25" t="n">
        <x:v>0.588813460958321</x:v>
      </x:c>
      <x:c r="R1361" s="26" t="n">
        <x:v>0.659130581542906</x:v>
      </x:c>
      <x:c r="S1361" s="26" t="n">
        <x:v>0.930830721719793</x:v>
      </x:c>
      <x:c r="T1361" s="20" t="n">
        <x:v>1.6390802764179206</x:v>
      </x:c>
      <x:c r="U1361" s="18" t="n">
        <x:f aca="0"/>
        <x:v>1.7621</x:v>
      </x:c>
      <x:c r="V1361" s="18" t="n">
        <x:f aca="0"/>
        <x:v>2.7292</x:v>
      </x:c>
      <x:c r="W1361" s="76" t="n">
        <x:f>'2080回测'!$O$13*G1361/$G$4+'2080回测'!$O$14*H1361/$H$4+'2080回测'!$O$15*I1361/$I$4+'2080回测'!$O$16*J1361/$J$4+'2080回测'!$O$17*K1361/$K$4</x:f>
        <x:v>1.6527315145994457</x:v>
      </x:c>
    </x:row>
    <x:row r="1362" ht="13.800000190734863" hidden="0">
      <x:c r="A1362" s="15" t="n">
        <x:v>45880</x:v>
      </x:c>
      <x:c r="B1362" s="21" t="n">
        <x:v>126.15101289134</x:v>
      </x:c>
      <x:c r="C1362" s="21" t="n">
        <x:v>102.61066969353</x:v>
      </x:c>
      <x:c r="D1362" s="21" t="n">
        <x:v>84.230769230769</x:v>
      </x:c>
      <x:c r="E1362" s="21" t="n">
        <x:v>303.056640625</x:v>
      </x:c>
      <x:c r="F1362" s="17" t="n">
        <x:v>2.5401227311016</x:v>
      </x:c>
      <x:c r="G1362" s="18" t="n">
        <x:f aca="0"/>
        <x:v>2.0290599011</x:v>
      </x:c>
      <x:c r="H1362" s="18" t="n">
        <x:f aca="0"/>
        <x:v>2.90672</x:v>
      </x:c>
      <x:c r="I1362" s="18" t="n">
        <x:f aca="0"/>
        <x:v>3875.97</x:v>
      </x:c>
      <x:c r="J1362" s="18" t="n">
        <x:f aca="0"/>
        <x:v>9.4879089979</x:v>
      </x:c>
      <x:c r="K1362" s="18" t="n">
        <x:f aca="0"/>
        <x:v>2.5290552555</x:v>
      </x:c>
      <x:c r="L1362" s="22" t="n">
        <x:v>0.46259590792839</x:v>
      </x:c>
      <x:c r="M1362" s="22" t="n">
        <x:v>0.38867170532534</x:v>
      </x:c>
      <x:c r="N1362" s="22" t="n">
        <x:v>0.62628804217589</x:v>
      </x:c>
      <x:c r="O1362" s="22" t="n">
        <x:v>0.87333420639146</x:v>
      </x:c>
      <x:c r="P1362" s="25" t="n">
        <x:v>0.592607718229798</x:v>
      </x:c>
      <x:c r="Q1362" s="25" t="n">
        <x:v>0.582339273900382</x:v>
      </x:c>
      <x:c r="R1362" s="26" t="n">
        <x:v>0.656338302935311</x:v>
      </x:c>
      <x:c r="S1362" s="26" t="n">
        <x:v>0.930467054456795</x:v>
      </x:c>
      <x:c r="T1362" s="20" t="n">
        <x:v>1.6557888867885462</x:v>
      </x:c>
      <x:c r="U1362" s="18" t="n">
        <x:f aca="0"/>
        <x:v>1.7595</x:v>
      </x:c>
      <x:c r="V1362" s="18" t="n">
        <x:f aca="0"/>
        <x:v>2.7034</x:v>
      </x:c>
      <x:c r="W1362" s="76" t="n">
        <x:f>'2080回测'!$O$13*G1362/$G$4+'2080回测'!$O$14*H1362/$H$4+'2080回测'!$O$15*I1362/$I$4+'2080回测'!$O$16*J1362/$J$4+'2080回测'!$O$17*K1362/$K$4</x:f>
        <x:v>1.6485923690952111</x:v>
      </x:c>
    </x:row>
    <x:row r="1363" ht="13.800000190734863" hidden="0">
      <x:c r="A1363" s="15" t="n">
        <x:v>45881</x:v>
      </x:c>
      <x:c r="B1363" s="21" t="n">
        <x:v>134.37691835482</x:v>
      </x:c>
      <x:c r="C1363" s="21" t="n">
        <x:v>109.36435868331</x:v>
      </x:c>
      <x:c r="D1363" s="21" t="n">
        <x:v>90.461538461538</x:v>
      </x:c>
      <x:c r="E1363" s="21" t="n">
        <x:v>316.748046875</x:v>
      </x:c>
      <x:c r="F1363" s="17" t="n">
        <x:v>2.62737715593667</x:v>
      </x:c>
      <x:c r="G1363" s="18" t="n">
        <x:f aca="0"/>
        <x:v>2.0361802423</x:v>
      </x:c>
      <x:c r="H1363" s="18" t="n">
        <x:f aca="0"/>
        <x:v>2.9222874074</x:v>
      </x:c>
      <x:c r="I1363" s="18" t="n">
        <x:f aca="0"/>
        <x:v>3923.22</x:v>
      </x:c>
      <x:c r="J1363" s="18" t="n">
        <x:f aca="0"/>
        <x:v>9.4871419882</x:v>
      </x:c>
      <x:c r="K1363" s="18" t="n">
        <x:f aca="0"/>
        <x:v>2.5449066538</x:v>
      </x:c>
      <x:c r="L1363" s="22" t="n">
        <x:v>0.46307544757033</x:v>
      </x:c>
      <x:c r="M1363" s="22" t="n">
        <x:v>0.39449222482842</x:v>
      </x:c>
      <x:c r="N1363" s="22" t="n">
        <x:v>0.63826982985861</x:v>
      </x:c>
      <x:c r="O1363" s="22" t="n">
        <x:v>0.8958000476001</x:v>
      </x:c>
      <x:c r="P1363" s="25" t="n">
        <x:v>0.612998566013528</x:v>
      </x:c>
      <x:c r="Q1363" s="25" t="n">
        <x:v>0.60463925154438</x:v>
      </x:c>
      <x:c r="R1363" s="26" t="n">
        <x:v>0.680020962236773</x:v>
      </x:c>
      <x:c r="S1363" s="26" t="n">
        <x:v>0.957014764656229</x:v>
      </x:c>
      <x:c r="T1363" s="20" t="n">
        <x:v>1.6598736003518997</x:v>
      </x:c>
      <x:c r="U1363" s="18" t="n">
        <x:f aca="0"/>
        <x:v>1.7575</x:v>
      </x:c>
      <x:c r="V1363" s="18" t="n">
        <x:f aca="0"/>
        <x:v>2.6953</x:v>
      </x:c>
      <x:c r="W1363" s="76" t="n">
        <x:f>'2080回测'!$O$13*G1363/$G$4+'2080回测'!$O$14*H1363/$H$4+'2080回测'!$O$15*I1363/$I$4+'2080回测'!$O$16*J1363/$J$4+'2080回测'!$O$17*K1363/$K$4</x:f>
        <x:v>1.6572251617715674</x:v>
      </x:c>
    </x:row>
    <x:row r="1364" ht="13.800000190734863" hidden="0">
      <x:c r="A1364" s="15" t="n">
        <x:v>45882</x:v>
      </x:c>
      <x:c r="B1364" s="21" t="n">
        <x:v>144.50583179865</x:v>
      </x:c>
      <x:c r="C1364" s="21" t="n">
        <x:v>123.66628830874</x:v>
      </x:c>
      <x:c r="D1364" s="21" t="n">
        <x:v>104.15384615385</x:v>
      </x:c>
      <x:c r="E1364" s="21" t="n">
        <x:v>335.56640625</x:v>
      </x:c>
      <x:c r="F1364" s="17" t="n">
        <x:v>2.7697309312781</x:v>
      </x:c>
      <x:c r="G1364" s="18" t="n">
        <x:f aca="0"/>
        <x:v>2.0262117646</x:v>
      </x:c>
      <x:c r="H1364" s="18" t="n">
        <x:f aca="0"/>
        <x:v>2.9083644444</x:v>
      </x:c>
      <x:c r="I1364" s="18" t="n">
        <x:f aca="0"/>
        <x:v>3941.35</x:v>
      </x:c>
      <x:c r="J1364" s="18" t="n">
        <x:f aca="0"/>
        <x:v>9.5485027578</x:v>
      </x:c>
      <x:c r="K1364" s="18" t="n">
        <x:f aca="0"/>
        <x:v>2.556315622</x:v>
      </x:c>
      <x:c r="L1364" s="22" t="n">
        <x:v>0.46579283887468</x:v>
      </x:c>
      <x:c r="M1364" s="22" t="n">
        <x:v>0.40092085830944</x:v>
      </x:c>
      <x:c r="N1364" s="22" t="n">
        <x:v>0.6430625449317</x:v>
      </x:c>
      <x:c r="O1364" s="22" t="n">
        <x:v>0.89831696753175</x:v>
      </x:c>
      <x:c r="P1364" s="25" t="n">
        <x:v>0.616888149694817</x:v>
      </x:c>
      <x:c r="Q1364" s="25" t="n">
        <x:v>0.610513976837687</x:v>
      </x:c>
      <x:c r="R1364" s="26" t="n">
        <x:v>0.684054253558859</x:v>
      </x:c>
      <x:c r="S1364" s="26" t="n">
        <x:v>0.959439213076266</x:v>
      </x:c>
      <x:c r="T1364" s="20" t="n">
        <x:v>1.6743714234291485</x:v>
      </x:c>
      <x:c r="U1364" s="18" t="n">
        <x:f aca="0"/>
        <x:v>1.7574</x:v>
      </x:c>
      <x:c r="V1364" s="18" t="n">
        <x:f aca="0"/>
        <x:v>2.6999</x:v>
      </x:c>
      <x:c r="W1364" s="76" t="n">
        <x:f>'2080回测'!$O$13*G1364/$G$4+'2080回测'!$O$14*H1364/$H$4+'2080回测'!$O$15*I1364/$I$4+'2080回测'!$O$16*J1364/$J$4+'2080回测'!$O$17*K1364/$K$4</x:f>
        <x:v>1.6554896073644103</x:v>
      </x:c>
    </x:row>
    <x:row r="1365" ht="13.800000190734863" hidden="0">
      <x:c r="A1365" s="15" t="n">
        <x:v>45883</x:v>
      </x:c>
      <x:c r="B1365" s="21" t="n">
        <x:v>141.55923879681</x:v>
      </x:c>
      <x:c r="C1365" s="21" t="n">
        <x:v>117.36662883087</x:v>
      </x:c>
      <x:c r="D1365" s="21" t="n">
        <x:v>95.923076923077</x:v>
      </x:c>
      <x:c r="E1365" s="21" t="n">
        <x:v>327.919921875</x:v>
      </x:c>
      <x:c r="F1365" s="17" t="n">
        <x:v>2.70692216606439</x:v>
      </x:c>
      <x:c r="G1365" s="18" t="n">
        <x:f aca="0"/>
        <x:v>2.0257370752</x:v>
      </x:c>
      <x:c r="H1365" s="18" t="n">
        <x:f aca="0"/>
        <x:v>2.8822725926</x:v>
      </x:c>
      <x:c r="I1365" s="18" t="n">
        <x:f aca="0"/>
        <x:v>3939.06</x:v>
      </x:c>
      <x:c r="J1365" s="18" t="n">
        <x:f aca="0"/>
        <x:v>9.5231914404</x:v>
      </x:c>
      <x:c r="K1365" s="18" t="n">
        <x:f aca="0"/>
        <x:v>2.5400603664</x:v>
      </x:c>
      <x:c r="L1365" s="22" t="n">
        <x:v>0.4709878516624</x:v>
      </x:c>
      <x:c r="M1365" s="22" t="n">
        <x:v>0.40743636521588</x:v>
      </x:c>
      <x:c r="N1365" s="22" t="n">
        <x:v>0.66630721303619</x:v>
      </x:c>
      <x:c r="O1365" s="22" t="n">
        <x:v>0.91761335395734</x:v>
      </x:c>
      <x:c r="P1365" s="25" t="n">
        <x:v>0.635746737240463</x:v>
      </x:c>
      <x:c r="Q1365" s="25" t="n">
        <x:v>0.630775784481969</x:v>
      </x:c>
      <x:c r="R1365" s="26" t="n">
        <x:v>0.696360962977513</x:v>
      </x:c>
      <x:c r="S1365" s="26" t="n">
        <x:v>0.969743118861434</x:v>
      </x:c>
      <x:c r="T1365" s="20" t="n">
        <x:v>1.6580706286217008</x:v>
      </x:c>
      <x:c r="U1365" s="18" t="n">
        <x:f aca="0"/>
        <x:v>1.756</x:v>
      </x:c>
      <x:c r="V1365" s="18" t="n">
        <x:f aca="0"/>
        <x:v>2.7007</x:v>
      </x:c>
      <x:c r="W1365" s="76" t="n">
        <x:f>'2080回测'!$O$13*G1365/$G$4+'2080回测'!$O$14*H1365/$H$4+'2080回测'!$O$15*I1365/$I$4+'2080回测'!$O$16*J1365/$J$4+'2080回测'!$O$17*K1365/$K$4</x:f>
        <x:v>1.6493762965777343</x:v>
      </x:c>
    </x:row>
    <x:row r="1366" ht="13.800000190734863" hidden="0">
      <x:c r="A1366" s="15" t="n">
        <x:v>45884</x:v>
      </x:c>
      <x:c r="B1366" s="21" t="n">
        <x:v>142.60282381829</x:v>
      </x:c>
      <x:c r="C1366" s="21" t="n">
        <x:v>120.88535754824</x:v>
      </x:c>
      <x:c r="D1366" s="21" t="n">
        <x:v>96.538461538462</x:v>
      </x:c>
      <x:c r="E1366" s="21" t="n">
        <x:v>331.89453125</x:v>
      </x:c>
      <x:c r="F1366" s="17" t="n">
        <x:v>2.72980293538748</x:v>
      </x:c>
      <x:c r="G1366" s="18" t="n">
        <x:f aca="0"/>
        <x:v>2.0200408022</x:v>
      </x:c>
      <x:c r="H1366" s="18" t="n">
        <x:f aca="0"/>
        <x:v>2.8887407407</x:v>
      </x:c>
      <x:c r="I1366" s="18" t="n">
        <x:f aca="0"/>
        <x:v>3929.1</x:v>
      </x:c>
      <x:c r="J1366" s="18" t="n">
        <x:f aca="0"/>
        <x:v>9.5684450079</x:v>
      </x:c>
      <x:c r="K1366" s="18" t="n">
        <x:f aca="0"/>
        <x:v>2.5695419479</x:v>
      </x:c>
      <x:c r="L1366" s="22" t="n">
        <x:v>0.4665121483376</x:v>
      </x:c>
      <x:c r="M1366" s="22" t="n">
        <x:v>0.40743636521588</x:v>
      </x:c>
      <x:c r="N1366" s="22" t="n">
        <x:v>0.64450035945363</x:v>
      </x:c>
      <x:c r="O1366" s="22" t="n">
        <x:v>0.91761335395734</x:v>
      </x:c>
      <x:c r="P1366" s="25" t="n">
        <x:v>0.608283919127116</x:v>
      </x:c>
      <x:c r="Q1366" s="25" t="n">
        <x:v>0.607996237426276</x:v>
      </x:c>
      <x:c r="R1366" s="26" t="n">
        <x:v>0.672057797318816</x:v>
      </x:c>
      <x:c r="S1366" s="26" t="n">
        <x:v>0.940164848136949</x:v>
      </x:c>
      <x:c r="T1366" s="20" t="n">
        <x:v>1.6813614272453021</x:v>
      </x:c>
      <x:c r="U1366" s="18" t="n">
        <x:f aca="0"/>
        <x:v>1.7548</x:v>
      </x:c>
      <x:c r="V1366" s="18" t="n">
        <x:f aca="0"/>
        <x:v>2.6949</x:v>
      </x:c>
      <x:c r="W1366" s="76" t="n">
        <x:f>'2080回测'!$O$13*G1366/$G$4+'2080回测'!$O$14*H1366/$H$4+'2080回测'!$O$15*I1366/$I$4+'2080回测'!$O$16*J1366/$J$4+'2080回测'!$O$17*K1366/$K$4</x:f>
        <x:v>1.6511965293451325</x:v>
      </x:c>
    </x:row>
    <x:row r="1367" ht="13.800000190734863" hidden="0">
      <x:c r="A1367" s="15" t="n">
        <x:v>45887</x:v>
      </x:c>
      <x:c r="B1367" s="21" t="n">
        <x:v>148.55739717618</x:v>
      </x:c>
      <x:c r="C1367" s="21" t="n">
        <x:v>127.92281498297</x:v>
      </x:c>
      <x:c r="D1367" s="21" t="n">
        <x:v>104.46153846154</x:v>
      </x:c>
      <x:c r="E1367" s="21" t="n">
        <x:v>343.837890625</x:v>
      </x:c>
      <x:c r="F1367" s="17" t="n">
        <x:v>2.81194910311423</x:v>
      </x:c>
      <x:c r="G1367" s="18" t="n">
        <x:f aca="0"/>
        <x:v>2.0253810582</x:v>
      </x:c>
      <x:c r="H1367" s="18" t="n">
        <x:f aca="0"/>
        <x:v>2.8835881481</x:v>
      </x:c>
      <x:c r="I1367" s="18" t="n">
        <x:f aca="0"/>
        <x:v>3904.07</x:v>
      </x:c>
      <x:c r="J1367" s="18" t="n">
        <x:f aca="0"/>
        <x:v>9.6152325948</x:v>
      </x:c>
      <x:c r="K1367" s="18" t="n">
        <x:f aca="0"/>
        <x:v>2.5749940212</x:v>
      </x:c>
      <x:c r="L1367" s="22" t="n">
        <x:v>0.4781010230179</x:v>
      </x:c>
      <x:c r="M1367" s="22" t="n">
        <x:v>0.4156893406307</x:v>
      </x:c>
      <x:c r="N1367" s="22" t="n">
        <x:v>0.67864845434939</x:v>
      </x:c>
      <x:c r="O1367" s="22" t="n">
        <x:v>0.92796069156559</x:v>
      </x:c>
      <x:c r="P1367" s="25" t="n">
        <x:v>0.639046990060951</x:v>
      </x:c>
      <x:c r="Q1367" s="25" t="n">
        <x:v>0.636290832716508</x:v>
      </x:c>
      <x:c r="R1367" s="26" t="n">
        <x:v>0.701531849287875</x:v>
      </x:c>
      <x:c r="S1367" s="26" t="n">
        <x:v>0.973622236333504</x:v>
      </x:c>
      <x:c r="T1367" s="20" t="n">
        <x:v>1.703881428110424</x:v>
      </x:c>
      <x:c r="U1367" s="18" t="n">
        <x:f aca="0"/>
        <x:v>1.7487</x:v>
      </x:c>
      <x:c r="V1367" s="18" t="n">
        <x:f aca="0"/>
        <x:v>2.698</x:v>
      </x:c>
      <x:c r="W1367" s="76" t="n">
        <x:f>'2080回测'!$O$13*G1367/$G$4+'2080回测'!$O$14*H1367/$H$4+'2080回测'!$O$15*I1367/$I$4+'2080回测'!$O$16*J1367/$J$4+'2080回测'!$O$17*K1367/$K$4</x:f>
        <x:v>1.6515554486779278</x:v>
      </x:c>
    </x:row>
    <x:row r="1368" ht="13.800000190734863" hidden="0">
      <x:c r="A1368" s="15" t="n">
        <x:v>45888</x:v>
      </x:c>
      <x:c r="B1368" s="21" t="n">
        <x:v>149.78514426028</x:v>
      </x:c>
      <x:c r="C1368" s="21" t="n">
        <x:v>131.78206583428</x:v>
      </x:c>
      <x:c r="D1368" s="21" t="n">
        <x:v>109.76923076923</x:v>
      </x:c>
      <x:c r="E1368" s="21" t="n">
        <x:v>350.068359375</x:v>
      </x:c>
      <x:c r="F1368" s="17" t="n">
        <x:v>2.85351200059698</x:v>
      </x:c>
      <x:c r="G1368" s="18" t="n">
        <x:f aca="0"/>
        <x:v>2.026330437</x:v>
      </x:c>
      <x:c r="H1368" s="18" t="n">
        <x:f aca="0"/>
        <x:v>2.8813955556</x:v>
      </x:c>
      <x:c r="I1368" s="18" t="n">
        <x:f aca="0"/>
        <x:v>3893.05</x:v>
      </x:c>
      <x:c r="J1368" s="18" t="n">
        <x:f aca="0"/>
        <x:v>9.5768821138</x:v>
      </x:c>
      <x:c r="K1368" s="18" t="n">
        <x:f aca="0"/>
        <x:v>2.5696429122</x:v>
      </x:c>
      <x:c r="L1368" s="22" t="n">
        <x:v>0.48257672634271</x:v>
      </x:c>
      <x:c r="M1368" s="22" t="n">
        <x:v>0.4279384936148</x:v>
      </x:c>
      <x:c r="N1368" s="22" t="n">
        <x:v>0.70249221183801</x:v>
      </x:c>
      <x:c r="O1368" s="22" t="n">
        <x:v>0.95024009421219</x:v>
      </x:c>
      <x:c r="P1368" s="25" t="n">
        <x:v>0.660852231910604</x:v>
      </x:c>
      <x:c r="Q1368" s="25" t="n">
        <x:v>0.663146719771645</x:v>
      </x:c>
      <x:c r="R1368" s="26" t="n">
        <x:v>0.733694762138335</x:v>
      </x:c>
      <x:c r="S1368" s="26" t="n">
        <x:v>1.0101101850551</x:v>
      </x:c>
      <x:c r="T1368" s="20" t="n">
        <x:v>1.7064704772664827</x:v>
      </x:c>
      <x:c r="U1368" s="18" t="n">
        <x:f aca="0"/>
        <x:v>1.7493</x:v>
      </x:c>
      <x:c r="V1368" s="18" t="n">
        <x:f aca="0"/>
        <x:v>2.6931</x:v>
      </x:c>
      <x:c r="W1368" s="76" t="n">
        <x:f>'2080回测'!$O$13*G1368/$G$4+'2080回测'!$O$14*H1368/$H$4+'2080回测'!$O$15*I1368/$I$4+'2080回测'!$O$16*J1368/$J$4+'2080回测'!$O$17*K1368/$K$4</x:f>
        <x:v>1.6495893373757995</x:v>
      </x:c>
    </x:row>
    <x:row r="1369" ht="13.800000190734863" hidden="0">
      <x:c r="A1369" s="15" t="n">
        <x:v>45889</x:v>
      </x:c>
      <x:c r="B1369" s="21" t="n">
        <x:v>152.17925107428</x:v>
      </x:c>
      <x:c r="C1369" s="21" t="n">
        <x:v>130.81725312145</x:v>
      </x:c>
      <x:c r="D1369" s="21" t="n">
        <x:v>109.30769230769</x:v>
      </x:c>
      <x:c r="E1369" s="21" t="n">
        <x:v>356.533203125</x:v>
      </x:c>
      <x:c r="F1369" s="17" t="n">
        <x:v>2.87209349907105</x:v>
      </x:c>
      <x:c r="G1369" s="18" t="n">
        <x:f aca="0"/>
        <x:v>2.0410458088</x:v>
      </x:c>
      <x:c r="H1369" s="18" t="n">
        <x:f aca="0"/>
        <x:v>2.9021155556</x:v>
      </x:c>
      <x:c r="I1369" s="18" t="n">
        <x:f aca="0"/>
        <x:v>3899.4</x:v>
      </x:c>
      <x:c r="J1369" s="18" t="n">
        <x:f aca="0"/>
        <x:v>9.6689232681</x:v>
      </x:c>
      <x:c r="K1369" s="18" t="n">
        <x:f aca="0"/>
        <x:v>2.5867058824</x:v>
      </x:c>
      <x:c r="L1369" s="22" t="n">
        <x:v>0.47594309462916</x:v>
      </x:c>
      <x:c r="M1369" s="22" t="n">
        <x:v>0.42211797411172</x:v>
      </x:c>
      <x:c r="N1369" s="22" t="n">
        <x:v>0.69662113587347</x:v>
      </x:c>
      <x:c r="O1369" s="22" t="n">
        <x:v>0.94595200828839</x:v>
      </x:c>
      <x:c r="P1369" s="25" t="n">
        <x:v>0.665920477313497</x:v>
      </x:c>
      <x:c r="Q1369" s="25" t="n">
        <x:v>0.672258538593921</x:v>
      </x:c>
      <x:c r="R1369" s="26" t="n">
        <x:v>0.744657041116304</x:v>
      </x:c>
      <x:c r="S1369" s="26" t="n">
        <x:v>1.0282935482054</x:v>
      </x:c>
      <x:c r="T1369" s="20" t="n">
        <x:v>1.7240827718659633</x:v>
      </x:c>
      <x:c r="U1369" s="18" t="n">
        <x:f aca="0"/>
        <x:v>1.7483</x:v>
      </x:c>
      <x:c r="V1369" s="18" t="n">
        <x:f aca="0"/>
        <x:v>2.6833</x:v>
      </x:c>
      <x:c r="W1369" s="76" t="n">
        <x:f>'2080回测'!$O$13*G1369/$G$4+'2080回测'!$O$14*H1369/$H$4+'2080回测'!$O$15*I1369/$I$4+'2080回测'!$O$16*J1369/$J$4+'2080回测'!$O$17*K1369/$K$4</x:f>
        <x:v>1.660453977287907</x:v>
      </x:c>
    </x:row>
    <x:row r="1370" ht="13.800000190734863" hidden="0">
      <x:c r="A1370" s="15" t="n">
        <x:v>45890</x:v>
      </x:c>
      <x:c r="B1370" s="21" t="n">
        <x:v>151.50399017802</x:v>
      </x:c>
      <x:c r="C1370" s="21" t="n">
        <x:v>128.37684449489</x:v>
      </x:c>
      <x:c r="D1370" s="21" t="n">
        <x:v>105.15384615385</x:v>
      </x:c>
      <x:c r="E1370" s="21" t="n">
        <x:v>358.06640625</x:v>
      </x:c>
      <x:c r="F1370" s="17" t="n">
        <x:v>2.8577527176919</x:v>
      </x:c>
      <x:c r="G1370" s="18" t="n">
        <x:f aca="0"/>
        <x:v>2.0510142865</x:v>
      </x:c>
      <x:c r="H1370" s="18" t="n">
        <x:f aca="0"/>
        <x:v>2.9168059259</x:v>
      </x:c>
      <x:c r="I1370" s="18" t="n">
        <x:f aca="0"/>
        <x:v>3925.87</x:v>
      </x:c>
      <x:c r="J1370" s="18" t="n">
        <x:f aca="0"/>
        <x:v>9.7310510474</x:v>
      </x:c>
      <x:c r="K1370" s="18" t="n">
        <x:f aca="0"/>
        <x:v>2.5905425265</x:v>
      </x:c>
      <x:c r="L1370" s="22" t="n">
        <x:v>0.49256713554987</x:v>
      </x:c>
      <x:c r="M1370" s="22" t="n">
        <x:v>0.43749457041091</x:v>
      </x:c>
      <x:c r="N1370" s="22" t="n">
        <x:v>0.71603163191948</x:v>
      </x:c>
      <x:c r="O1370" s="22" t="n">
        <x:v>0.96459585986259</x:v>
      </x:c>
      <x:c r="P1370" s="25" t="n">
        <x:v>0.685014797203463</x:v>
      </x:c>
      <x:c r="Q1370" s="25" t="n">
        <x:v>0.694558516237919</x:v>
      </x:c>
      <x:c r="R1370" s="26" t="n">
        <x:v>0.757377421439796</x:v>
      </x:c>
      <x:c r="S1370" s="26" t="n">
        <x:v>1.04502224230368</x:v>
      </x:c>
      <x:c r="T1370" s="20" t="n">
        <x:v>1.7192474623462983</x:v>
      </x:c>
      <x:c r="U1370" s="18" t="n">
        <x:f aca="0"/>
        <x:v>1.7486</x:v>
      </x:c>
      <x:c r="V1370" s="18" t="n">
        <x:f aca="0"/>
        <x:v>2.6898</x:v>
      </x:c>
      <x:c r="W1370" s="76" t="n">
        <x:f>'2080回测'!$O$13*G1370/$G$4+'2080回测'!$O$14*H1370/$H$4+'2080回测'!$O$15*I1370/$I$4+'2080回测'!$O$16*J1370/$J$4+'2080回测'!$O$17*K1370/$K$4</x:f>
        <x:v>1.6688116185672734</x:v>
      </x:c>
    </x:row>
    <x:row r="1371" ht="13.800000190734863" hidden="0">
      <x:c r="A1371" s="15" t="n">
        <x:v>45891</x:v>
      </x:c>
      <x:c r="B1371" s="21" t="n">
        <x:v>163.474524248</x:v>
      </x:c>
      <x:c r="C1371" s="21" t="n">
        <x:v>138.70601589103</x:v>
      </x:c>
      <x:c r="D1371" s="21" t="n">
        <x:v>113.76923076923</x:v>
      </x:c>
      <x:c r="E1371" s="21" t="n">
        <x:v>374.423828125</x:v>
      </x:c>
      <x:c r="F1371" s="17" t="n">
        <x:v>2.97593399758315</x:v>
      </x:c>
      <x:c r="G1371" s="18" t="n">
        <x:f aca="0"/>
        <x:v>2.0447246518</x:v>
      </x:c>
      <x:c r="H1371" s="18" t="n">
        <x:f aca="0"/>
        <x:v>2.91264</x:v>
      </x:c>
      <x:c r="I1371" s="18" t="n">
        <x:f aca="0"/>
        <x:v>3909.23</x:v>
      </x:c>
      <x:c r="J1371" s="18" t="n">
        <x:f aca="0"/>
        <x:v>9.7709355476</x:v>
      </x:c>
      <x:c r="K1371" s="18" t="n">
        <x:f aca="0"/>
        <x:v>2.6172980714</x:v>
      </x:c>
      <x:c r="L1371" s="22" t="n">
        <x:v>0.49704283887468</x:v>
      </x:c>
      <x:c r="M1371" s="22" t="n">
        <x:v>0.44123012770394</x:v>
      </x:c>
      <x:c r="N1371" s="22" t="n">
        <x:v>0.71195782410736</x:v>
      </x:c>
      <x:c r="O1371" s="22" t="n">
        <x:v>0.95937558143725</x:v>
      </x:c>
      <x:c r="P1371" s="25" t="n">
        <x:v>0.676528432807923</x:v>
      </x:c>
      <x:c r="Q1371" s="25" t="n">
        <x:v>0.684607450945168</x:v>
      </x:c>
      <x:c r="R1371" s="26" t="n">
        <x:v>0.748276661533553</x:v>
      </x:c>
      <x:c r="S1371" s="26" t="n">
        <x:v>1.03496078136051</x:v>
      </x:c>
      <x:c r="T1371" s="20" t="n">
        <x:v>1.738919569344213</x:v>
      </x:c>
      <x:c r="U1371" s="18" t="n">
        <x:f aca="0"/>
        <x:v>1.7482</x:v>
      </x:c>
      <x:c r="V1371" s="18" t="n">
        <x:f aca="0"/>
        <x:v>2.689</x:v>
      </x:c>
      <x:c r="W1371" s="76" t="n">
        <x:f>'2080回测'!$O$13*G1371/$G$4+'2080回测'!$O$14*H1371/$H$4+'2080回测'!$O$15*I1371/$I$4+'2080回测'!$O$16*J1371/$J$4+'2080回测'!$O$17*K1371/$K$4</x:f>
        <x:v>1.6680322362878706</x:v>
      </x:c>
    </x:row>
    <x:row r="1372" ht="13.800000190734863" hidden="0">
      <x:c r="A1372" s="15" t="n">
        <x:v>45894</x:v>
      </x:c>
      <x:c r="B1372" s="21" t="n">
        <x:v>175.5678330264</x:v>
      </x:c>
      <x:c r="C1372" s="21" t="n">
        <x:v>150.11350737798</x:v>
      </x:c>
      <x:c r="D1372" s="21" t="n">
        <x:v>131</x:v>
      </x:c>
      <x:c r="E1372" s="21" t="n">
        <x:v>390.693359375</x:v>
      </x:c>
      <x:c r="F1372" s="17" t="n">
        <x:v>3.11843674944845</x:v>
      </x:c>
      <x:c r="G1372" s="18" t="n">
        <x:f aca="0"/>
        <x:v>2.0613387813</x:v>
      </x:c>
      <x:c r="H1372" s="18" t="n">
        <x:f aca="0"/>
        <x:v>2.9328118519</x:v>
      </x:c>
      <x:c r="I1372" s="18" t="n">
        <x:f aca="0"/>
        <x:v>3944.16</x:v>
      </x:c>
      <x:c r="J1372" s="18" t="n">
        <x:f aca="0"/>
        <x:v>9.7947128458</x:v>
      </x:c>
      <x:c r="K1372" s="18" t="n">
        <x:f aca="0"/>
        <x:v>2.6440536162</x:v>
      </x:c>
      <x:c r="L1372" s="22" t="n">
        <x:v>0.51414641943734</x:v>
      </x:c>
      <x:c r="M1372" s="22" t="n">
        <x:v>0.46477282599253</x:v>
      </x:c>
      <x:c r="N1372" s="22" t="n">
        <x:v>0.73903666427031</x:v>
      </x:c>
      <x:c r="O1372" s="22" t="n">
        <x:v>0.98668882402431</x:v>
      </x:c>
      <x:c r="P1372" s="25" t="n">
        <x:v>0.697155012935973</x:v>
      </x:c>
      <x:c r="Q1372" s="25" t="n">
        <x:v>0.710144522118125</x:v>
      </x:c>
      <x:c r="R1372" s="26" t="n">
        <x:v>0.759238940511522</x:v>
      </x:c>
      <x:c r="S1372" s="26" t="n">
        <x:v>1.04017334546359</x:v>
      </x:c>
      <x:c r="T1372" s="20" t="n">
        <x:v>1.759969094868449</x:v>
      </x:c>
      <x:c r="U1372" s="18" t="n">
        <x:f aca="0"/>
        <x:v>1.7499</x:v>
      </x:c>
      <x:c r="V1372" s="18" t="n">
        <x:f aca="0"/>
        <x:v>2.7026</x:v>
      </x:c>
      <x:c r="W1372" s="76" t="n">
        <x:f>'2080回测'!$O$13*G1372/$G$4+'2080回测'!$O$14*H1372/$H$4+'2080回测'!$O$15*I1372/$I$4+'2080回测'!$O$16*J1372/$J$4+'2080回测'!$O$17*K1372/$K$4</x:f>
        <x:v>1.6804879515731286</x:v>
      </x:c>
    </x:row>
    <x:row r="1373" ht="13.800000190734863" hidden="0">
      <x:c r="A1373" s="15" t="n">
        <x:v>45895</x:v>
      </x:c>
      <x:c r="B1373" s="21" t="n">
        <x:v>171.02516881522</x:v>
      </x:c>
      <x:c r="C1373" s="21" t="n">
        <x:v>146.70828603859</x:v>
      </x:c>
      <x:c r="D1373" s="21" t="n">
        <x:v>126.92307692308</x:v>
      </x:c>
      <x:c r="E1373" s="21" t="n">
        <x:v>395.068359375</x:v>
      </x:c>
      <x:c r="F1373" s="17" t="n">
        <x:v>3.09931222787973</x:v>
      </x:c>
      <x:c r="G1373" s="18" t="n">
        <x:f aca="0"/>
        <x:v>2.0570665766</x:v>
      </x:c>
      <x:c r="H1373" s="18" t="n">
        <x:f aca="0"/>
        <x:v>2.929522963</x:v>
      </x:c>
      <x:c r="I1373" s="18" t="n">
        <x:f aca="0"/>
        <x:v>3907.1</x:v>
      </x:c>
      <x:c r="J1373" s="18" t="n">
        <x:f aca="0"/>
        <x:v>9.7717025572</x:v>
      </x:c>
      <x:c r="K1373" s="18" t="n">
        <x:f aca="0"/>
        <x:v>2.6649532305</x:v>
      </x:c>
      <x:c r="L1373" s="22" t="n">
        <x:v>0.53492647058824</x:v>
      </x:c>
      <x:c r="M1373" s="22" t="n">
        <x:v>0.48249500477804</x:v>
      </x:c>
      <x:c r="N1373" s="22" t="n">
        <x:v>0.76875149772346</x:v>
      </x:c>
      <x:c r="O1373" s="22" t="n">
        <x:v>1.0166122057855</x:v>
      </x:c>
      <x:c r="P1373" s="25" t="n">
        <x:v>0.720021050335068</x:v>
      </x:c>
      <x:c r="Q1373" s="25" t="n">
        <x:v>0.734003100350144</x:v>
      </x:c>
      <x:c r="R1373" s="26" t="n">
        <x:v>0.774648181716404</x:v>
      </x:c>
      <x:c r="S1373" s="26" t="n">
        <x:v>1.04829524767073</x:v>
      </x:c>
      <x:c r="T1373" s="20" t="n">
        <x:v>1.762939391867</x:v>
      </x:c>
      <x:c r="U1373" s="18" t="n">
        <x:f aca="0"/>
        <x:v>1.7511</x:v>
      </x:c>
      <x:c r="V1373" s="18" t="n">
        <x:f aca="0"/>
        <x:v>2.7071</x:v>
      </x:c>
      <x:c r="W1373" s="76" t="n">
        <x:f>'2080回测'!$O$13*G1373/$G$4+'2080回测'!$O$14*H1373/$H$4+'2080回测'!$O$15*I1373/$I$4+'2080回测'!$O$16*J1373/$J$4+'2080回测'!$O$17*K1373/$K$4</x:f>
        <x:v>1.6773792468244875</x:v>
      </x:c>
    </x:row>
    <x:row r="1374" ht="13.800000190734863" hidden="0">
      <x:c r="A1374" s="15" t="n">
        <x:v>45896</x:v>
      </x:c>
      <x:c r="B1374" s="21" t="n">
        <x:v>173.05095150399</x:v>
      </x:c>
      <x:c r="C1374" s="21" t="n">
        <x:v>149.20544835414</x:v>
      </x:c>
      <x:c r="D1374" s="21" t="n">
        <x:v>134.30769230769</x:v>
      </x:c>
      <x:c r="E1374" s="21" t="n">
        <x:v>402.05078125</x:v>
      </x:c>
      <x:c r="F1374" s="17" t="n">
        <x:v>3.14653718353955</x:v>
      </x:c>
      <x:c r="G1374" s="18" t="n">
        <x:f aca="0"/>
        <x:v>2.0225329217</x:v>
      </x:c>
      <x:c r="H1374" s="18" t="n">
        <x:f aca="0"/>
        <x:v>2.8790933333</x:v>
      </x:c>
      <x:c r="I1374" s="18" t="n">
        <x:f aca="0"/>
        <x:v>3842.27</x:v>
      </x:c>
      <x:c r="J1374" s="18" t="n">
        <x:f aca="0"/>
        <x:v>9.6658552297</x:v>
      </x:c>
      <x:c r="K1374" s="18" t="n">
        <x:f aca="0"/>
        <x:v>2.6193173578</x:v>
      </x:c>
      <x:c r="L1374" s="22" t="n">
        <x:v>0.53188938618926</x:v>
      </x:c>
      <x:c r="M1374" s="22" t="n">
        <x:v>0.48023629571714</x:v>
      </x:c>
      <x:c r="N1374" s="22" t="n">
        <x:v>0.77294512341241</x:v>
      </x:c>
      <x:c r="O1374" s="22" t="n">
        <x:v>1.0250951582363</x:v>
      </x:c>
      <x:c r="P1374" s="25" t="n">
        <x:v>0.723085570811236</x:v>
      </x:c>
      <x:c r="Q1374" s="25" t="n">
        <x:v>0.733043961526755</x:v>
      </x:c>
      <x:c r="R1374" s="26" t="n">
        <x:v>0.776923371692968</x:v>
      </x:c>
      <x:c r="S1374" s="26" t="n">
        <x:v>1.06029626734993</x:v>
      </x:c>
      <x:c r="T1374" s="20" t="n">
        <x:v>1.733808444110922</x:v>
      </x:c>
      <x:c r="U1374" s="18" t="n">
        <x:f aca="0"/>
        <x:v>1.7518</x:v>
      </x:c>
      <x:c r="V1374" s="18" t="n">
        <x:f aca="0"/>
        <x:v>2.7105</x:v>
      </x:c>
      <x:c r="W1374" s="76" t="n">
        <x:f>'2080回测'!$O$13*G1374/$G$4+'2080回测'!$O$14*H1374/$H$4+'2080回测'!$O$15*I1374/$I$4+'2080回测'!$O$16*J1374/$J$4+'2080回测'!$O$17*K1374/$K$4</x:f>
        <x:v>1.6501926325441814</x:v>
      </x:c>
    </x:row>
    <x:row r="1375" ht="13.800000190734863" hidden="0">
      <x:c r="A1375" s="15" t="n">
        <x:v>45897</x:v>
      </x:c>
      <x:c r="B1375" s="21" t="n">
        <x:v>189.0116635973</x:v>
      </x:c>
      <x:c r="C1375" s="21" t="n">
        <x:v>167.87741203178</x:v>
      </x:c>
      <x:c r="D1375" s="21" t="n">
        <x:v>155.30769230769</x:v>
      </x:c>
      <x:c r="E1375" s="21" t="n">
        <x:v>426.826171875</x:v>
      </x:c>
      <x:c r="F1375" s="17" t="n">
        <x:v>3.34755734952943</x:v>
      </x:c>
      <x:c r="G1375" s="18" t="n">
        <x:f aca="0"/>
        <x:v>2.0258557476</x:v>
      </x:c>
      <x:c r="H1375" s="18" t="n">
        <x:f aca="0"/>
        <x:v>2.8845748148</x:v>
      </x:c>
      <x:c r="I1375" s="18" t="n">
        <x:f aca="0"/>
        <x:v>3846.85</x:v>
      </x:c>
      <x:c r="J1375" s="18" t="n">
        <x:f aca="0"/>
        <x:v>9.709574778</x:v>
      </x:c>
      <x:c r="K1375" s="18" t="n">
        <x:f aca="0"/>
        <x:v>2.6439526519</x:v>
      </x:c>
      <x:c r="L1375" s="22" t="n">
        <x:v>0.5071131713555</x:v>
      </x:c>
      <x:c r="M1375" s="22" t="n">
        <x:v>0.45617235687603</x:v>
      </x:c>
      <x:c r="N1375" s="22" t="n">
        <x:v>0.75461298825785</x:v>
      </x:c>
      <x:c r="O1375" s="22" t="n">
        <x:v>1.0009513704323</x:v>
      </x:c>
      <x:c r="P1375" s="25" t="n">
        <x:v>0.689257979401234</x:v>
      </x:c>
      <x:c r="Q1375" s="25" t="n">
        <x:v>0.70355044270727</x:v>
      </x:c>
      <x:c r="R1375" s="26" t="n">
        <x:v>0.739486154805942</x:v>
      </x:c>
      <x:c r="S1375" s="26" t="n">
        <x:v>1.01932308905125</x:v>
      </x:c>
      <x:c r="T1375" s="20" t="n">
        <x:v>1.7549728417118935</x:v>
      </x:c>
      <x:c r="U1375" s="18" t="n">
        <x:f aca="0"/>
        <x:v>1.7499</x:v>
      </x:c>
      <x:c r="V1375" s="18" t="n">
        <x:f aca="0"/>
        <x:v>2.7165</x:v>
      </x:c>
      <x:c r="W1375" s="76" t="n">
        <x:f>'2080回测'!$O$13*G1375/$G$4+'2080回测'!$O$14*H1375/$H$4+'2080回测'!$O$15*I1375/$I$4+'2080回测'!$O$16*J1375/$J$4+'2080回测'!$O$17*K1375/$K$4</x:f>
        <x:v>1.654915823755254</x:v>
      </x:c>
    </x:row>
    <x:row r="1376" ht="13.800000190734863" hidden="0">
      <x:c r="A1376" s="15" t="n">
        <x:v>45898</x:v>
      </x:c>
      <x:c r="B1376" s="21" t="n">
        <x:v>189.50276243094</x:v>
      </x:c>
      <x:c r="C1376" s="21" t="n">
        <x:v>170.65834279228</x:v>
      </x:c>
      <x:c r="D1376" s="21" t="n">
        <x:v>154</x:v>
      </x:c>
      <x:c r="E1376" s="21" t="n">
        <x:v>433.349609375</x:v>
      </x:c>
      <x:c r="F1376" s="17" t="n">
        <x:v>3.36877678649555</x:v>
      </x:c>
      <x:c r="G1376" s="18" t="n">
        <x:f aca="0"/>
        <x:v>2.0173113381</x:v>
      </x:c>
      <x:c r="H1376" s="18" t="n">
        <x:f aca="0"/>
        <x:v>2.8829303704</x:v>
      </x:c>
      <x:c r="I1376" s="18" t="n">
        <x:f aca="0"/>
        <x:v>3839.65</x:v>
      </x:c>
      <x:c r="J1376" s="18" t="n">
        <x:f aca="0"/>
        <x:v>9.7172448742</x:v>
      </x:c>
      <x:c r="K1376" s="18" t="n">
        <x:f aca="0"/>
        <x:v>2.6538471553</x:v>
      </x:c>
      <x:c r="L1376" s="22" t="n">
        <x:v>0.52781329923274</x:v>
      </x:c>
      <x:c r="M1376" s="22" t="n">
        <x:v>0.47615324472244</x:v>
      </x:c>
      <x:c r="N1376" s="22" t="n">
        <x:v>0.78936017253774</x:v>
      </x:c>
      <x:c r="O1376" s="22" t="n">
        <x:v>1.0330187951553</x:v>
      </x:c>
      <x:c r="P1376" s="25" t="n">
        <x:v>0.706112842020155</x:v>
      </x:c>
      <x:c r="Q1376" s="25" t="n">
        <x:v>0.727768697998058</x:v>
      </x:c>
      <x:c r="R1376" s="26" t="n">
        <x:v>0.754171471927364</x:v>
      </x:c>
      <x:c r="S1376" s="26" t="n">
        <x:v>1.02538421010135</x:v>
      </x:c>
      <x:c r="T1376" s="20" t="n">
        <x:v>1.758987149028658</x:v>
      </x:c>
      <x:c r="U1376" s="18" t="n">
        <x:f aca="0"/>
        <x:v>1.7504</x:v>
      </x:c>
      <x:c r="V1376" s="18" t="n">
        <x:f aca="0"/>
        <x:v>2.7228</x:v>
      </x:c>
      <x:c r="W1376" s="76" t="n">
        <x:f>'2080回测'!$O$13*G1376/$G$4+'2080回测'!$O$14*H1376/$H$4+'2080回测'!$O$15*I1376/$I$4+'2080回测'!$O$16*J1376/$J$4+'2080回测'!$O$17*K1376/$K$4</x:f>
        <x:v>1.6526834443822247</x:v>
      </x:c>
    </x:row>
    <x:row r="1377" ht="13.800000190734863" hidden="0">
      <x:c r="A1377" s="15" t="n">
        <x:v>45901</x:v>
      </x:c>
      <x:c r="B1377" s="21" t="n">
        <x:v>195.82565991406</x:v>
      </x:c>
      <x:c r="C1377" s="21" t="n">
        <x:v>180.41997729852</x:v>
      </x:c>
      <x:c r="D1377" s="21" t="n">
        <x:v>163.15384615385</x:v>
      </x:c>
      <x:c r="E1377" s="21" t="n">
        <x:v>443.798828125</x:v>
      </x:c>
      <x:c r="F1377" s="17" t="n">
        <x:v>3.45799577872858</x:v>
      </x:c>
      <x:c r="G1377" s="18" t="n">
        <x:f aca="0"/>
        <x:v>2.014581874</x:v>
      </x:c>
      <x:c r="H1377" s="18" t="n">
        <x:f aca="0"/>
        <x:v>2.8760237037</x:v>
      </x:c>
      <x:c r="I1377" s="18" t="n">
        <x:f aca="0"/>
        <x:v>3849.86</x:v>
      </x:c>
      <x:c r="J1377" s="18" t="n">
        <x:f aca="0"/>
        <x:v>9.8307622979</x:v>
      </x:c>
      <x:c r="K1377" s="18" t="n">
        <x:f aca="0"/>
        <x:v>2.6586934426</x:v>
      </x:c>
      <x:c r="L1377" s="22" t="n">
        <x:v>0.5366847826087</x:v>
      </x:c>
      <x:c r="M1377" s="22" t="n">
        <x:v>0.48805490400486</x:v>
      </x:c>
      <x:c r="N1377" s="22" t="n">
        <x:v>0.79415288761083</x:v>
      </x:c>
      <x:c r="O1377" s="22" t="n">
        <x:v>1.0426203787469</x:v>
      </x:c>
      <x:c r="P1377" s="25" t="n">
        <x:v>0.704698447954231</x:v>
      </x:c>
      <x:c r="Q1377" s="25" t="n">
        <x:v>0.72225364976353</x:v>
      </x:c>
      <x:c r="R1377" s="26" t="n">
        <x:v>0.758411598701869</x:v>
      </x:c>
      <x:c r="S1377" s="26" t="n">
        <x:v>1.02502054283834</x:v>
      </x:c>
      <x:c r="T1377" s="20" t="n">
        <x:v>1.770545569214451</x:v>
      </x:c>
      <x:c r="U1377" s="18" t="n">
        <x:f aca="0"/>
        <x:v>1.7511</x:v>
      </x:c>
      <x:c r="V1377" s="18" t="n">
        <x:f aca="0"/>
        <x:v>2.7677</x:v>
      </x:c>
      <x:c r="W1377" s="76" t="n">
        <x:f>'2080回测'!$O$13*G1377/$G$4+'2080回测'!$O$14*H1377/$H$4+'2080回测'!$O$15*I1377/$I$4+'2080回测'!$O$16*J1377/$J$4+'2080回测'!$O$17*K1377/$K$4</x:f>
        <x:v>1.6541487717139105</x:v>
      </x:c>
    </x:row>
    <x:row r="1378" ht="13.800000190734863" hidden="0">
      <x:c r="A1378" s="15" t="n">
        <x:v>45902</x:v>
      </x:c>
      <x:c r="B1378" s="21" t="n">
        <x:v>186.67894413751</x:v>
      </x:c>
      <x:c r="C1378" s="21" t="n">
        <x:v>167.13961407491</x:v>
      </x:c>
      <x:c r="D1378" s="21" t="n">
        <x:v>149.46153846154</x:v>
      </x:c>
      <x:c r="E1378" s="21" t="n">
        <x:v>425.2734375</x:v>
      </x:c>
      <x:c r="F1378" s="17" t="n">
        <x:v>3.3213838354349</x:v>
      </x:c>
      <x:c r="G1378" s="18" t="n">
        <x:f aca="0"/>
        <x:v>2.0309586588</x:v>
      </x:c>
      <x:c r="H1378" s="18" t="n">
        <x:f aca="0"/>
        <x:v>2.8845748148</x:v>
      </x:c>
      <x:c r="I1378" s="18" t="n">
        <x:f aca="0"/>
        <x:v>3849.28</x:v>
      </x:c>
      <x:c r="J1378" s="18" t="n">
        <x:f aca="0"/>
        <x:v>9.7632654514</x:v>
      </x:c>
      <x:c r="K1378" s="18" t="n">
        <x:f aca="0"/>
        <x:v>2.6316350048</x:v>
      </x:c>
      <x:c r="L1378" s="22" t="n">
        <x:v>0.54092071611253</x:v>
      </x:c>
      <x:c r="M1378" s="22" t="n">
        <x:v>0.48961862566241</x:v>
      </x:c>
      <x:c r="N1378" s="22" t="n">
        <x:v>0.80865085070693</x:v>
      </x:c>
      <x:c r="O1378" s="22" t="n">
        <x:v>1.0516626467295</x:v>
      </x:c>
      <x:c r="P1378" s="25" t="n">
        <x:v>0.714481340243535</x:v>
      </x:c>
      <x:c r="Q1378" s="25" t="n">
        <x:v>0.734962239173545</x:v>
      </x:c>
      <x:c r="R1378" s="26" t="n">
        <x:v>0.782197675729534</x:v>
      </x:c>
      <x:c r="S1378" s="26" t="n">
        <x:v>1.04187045935762</x:v>
      </x:c>
      <x:c r="T1378" s="20" t="n">
        <x:v>1.7387904054803855</x:v>
      </x:c>
      <x:c r="U1378" s="18" t="n">
        <x:f aca="0"/>
        <x:v>1.7516</x:v>
      </x:c>
      <x:c r="V1378" s="18" t="n">
        <x:f aca="0"/>
        <x:v>2.7874</x:v>
      </x:c>
      <x:c r="W1378" s="76" t="n">
        <x:f>'2080回测'!$O$13*G1378/$G$4+'2080回测'!$O$14*H1378/$H$4+'2080回测'!$O$15*I1378/$I$4+'2080回测'!$O$16*J1378/$J$4+'2080回测'!$O$17*K1378/$K$4</x:f>
        <x:v>1.6567051443826373</x:v>
      </x:c>
    </x:row>
    <x:row r="1379" ht="13.800000190734863" hidden="0">
      <x:c r="A1379" s="15" t="n">
        <x:v>45903</x:v>
      </x:c>
      <x:c r="B1379" s="21" t="n">
        <x:v>189.99386126458</x:v>
      </x:c>
      <x:c r="C1379" s="21" t="n">
        <x:v>172.7582292849</x:v>
      </x:c>
      <x:c r="D1379" s="21" t="n">
        <x:v>155.46153846154</x:v>
      </x:c>
      <x:c r="E1379" s="21" t="n">
        <x:v>424.521484375</x:v>
      </x:c>
      <x:c r="F1379" s="17" t="n">
        <x:v>3.35683778346505</x:v>
      </x:c>
      <x:c r="G1379" s="18" t="n">
        <x:f aca="0"/>
        <x:v>2.0097163075</x:v>
      </x:c>
      <x:c r="H1379" s="18" t="n">
        <x:f aca="0"/>
        <x:v>2.861442963</x:v>
      </x:c>
      <x:c r="I1379" s="18" t="n">
        <x:f aca="0"/>
        <x:v>3844.65</x:v>
      </x:c>
      <x:c r="J1379" s="18" t="n">
        <x:f aca="0"/>
        <x:v>9.7187788934</x:v>
      </x:c>
      <x:c r="K1379" s="18" t="n">
        <x:f aca="0"/>
        <x:v>2.609927676</x:v>
      </x:c>
      <x:c r="L1379" s="22" t="n">
        <x:v>0.5306905370844</x:v>
      </x:c>
      <x:c r="M1379" s="22" t="n">
        <x:v>0.47328642168361</x:v>
      </x:c>
      <x:c r="N1379" s="22" t="n">
        <x:v>0.76971004073808</x:v>
      </x:c>
      <x:c r="O1379" s="22" t="n">
        <x:v>1.0087817881089</x:v>
      </x:c>
      <x:c r="P1379" s="25" t="n">
        <x:v>0.67971081945625</x:v>
      </x:c>
      <x:c r="Q1379" s="25" t="n">
        <x:v>0.694438623884993</x:v>
      </x:c>
      <x:c r="R1379" s="26" t="n">
        <x:v>0.745898053830785</x:v>
      </x:c>
      <x:c r="S1379" s="26" t="n">
        <x:v>1.00780695905607</x:v>
      </x:c>
      <x:c r="T1379" s="20" t="n">
        <x:v>1.7157471620427995</x:v>
      </x:c>
      <x:c r="U1379" s="18" t="n">
        <x:f aca="0"/>
        <x:v>1.7531</x:v>
      </x:c>
      <x:c r="V1379" s="18" t="n">
        <x:f aca="0"/>
        <x:v>2.8187</x:v>
      </x:c>
      <x:c r="W1379" s="76" t="n">
        <x:f>'2080回测'!$O$13*G1379/$G$4+'2080回测'!$O$14*H1379/$H$4+'2080回测'!$O$15*I1379/$I$4+'2080回测'!$O$16*J1379/$J$4+'2080回测'!$O$17*K1379/$K$4</x:f>
        <x:v>1.644408034099798</x:v>
      </x:c>
    </x:row>
    <x:row r="1380" ht="13.800000190734863" hidden="0">
      <x:c r="A1380" s="15" t="n">
        <x:v>45904</x:v>
      </x:c>
      <x:c r="B1380" s="21" t="n">
        <x:v>171.02516881522</x:v>
      </x:c>
      <x:c r="C1380" s="21" t="n">
        <x:v>153.23496027242</x:v>
      </x:c>
      <x:c r="D1380" s="21" t="n">
        <x:v>131.76923076923</x:v>
      </x:c>
      <x:c r="E1380" s="21" t="n">
        <x:v>396.40625</x:v>
      </x:c>
      <x:c r="F1380" s="17" t="n">
        <x:v>3.13108902464218</x:v>
      </x:c>
      <x:c r="G1380" s="18" t="n">
        <x:f aca="0"/>
        <x:v>2.0141201869</x:v>
      </x:c>
      <x:c r="H1380" s="18" t="n">
        <x:f aca="0"/>
        <x:v>2.8607851852</x:v>
      </x:c>
      <x:c r="I1380" s="18" t="n">
        <x:f aca="0"/>
        <x:v>3801.97</x:v>
      </x:c>
      <x:c r="J1380" s="18" t="n">
        <x:f aca="0"/>
        <x:v>9.5960573543</x:v>
      </x:c>
      <x:c r="K1380" s="18" t="n">
        <x:f aca="0"/>
        <x:v>2.5981148505</x:v>
      </x:c>
      <x:c r="L1380" s="22" t="n">
        <x:v>0.51950127877238</x:v>
      </x:c>
      <x:c r="M1380" s="22" t="n">
        <x:v>0.46468595256711</x:v>
      </x:c>
      <x:c r="N1380" s="22" t="n">
        <x:v>0.74718427989456</x:v>
      </x:c>
      <x:c r="O1380" s="22" t="n">
        <x:v>0.99032437509671</x:v>
      </x:c>
      <x:c r="P1380" s="25" t="n">
        <x:v>0.649537079383217</x:v>
      </x:c>
      <x:c r="Q1380" s="25" t="n">
        <x:v>0.665424674477214</x:v>
      </x:c>
      <x:c r="R1380" s="26" t="n">
        <x:v>0.71994020455277</x:v>
      </x:c>
      <x:c r="S1380" s="26" t="n">
        <x:v>0.969379451598436</x:v>
      </x:c>
      <x:c r="T1380" s="20" t="n">
        <x:v>1.6854131320879526</x:v>
      </x:c>
      <x:c r="U1380" s="18" t="n">
        <x:f aca="0"/>
        <x:v>1.7538</x:v>
      </x:c>
      <x:c r="V1380" s="18" t="n">
        <x:f aca="0"/>
        <x:v>2.82</x:v>
      </x:c>
      <x:c r="W1380" s="76" t="n">
        <x:f>'2080回测'!$O$13*G1380/$G$4+'2080回测'!$O$14*H1380/$H$4+'2080回测'!$O$15*I1380/$I$4+'2080回测'!$O$16*J1380/$J$4+'2080回测'!$O$17*K1380/$K$4</x:f>
        <x:v>1.6394014550823854</x:v>
      </x:c>
    </x:row>
    <x:row r="1381" ht="13.800000190734863" hidden="0">
      <x:c r="A1381" s="15" t="n">
        <x:v>45905</x:v>
      </x:c>
      <x:c r="B1381" s="21" t="n">
        <x:v>184.03928790669</x:v>
      </x:c>
      <x:c r="C1381" s="21" t="n">
        <x:v>170.31782065834</x:v>
      </x:c>
      <x:c r="D1381" s="21" t="n">
        <x:v>150.46153846154</x:v>
      </x:c>
      <x:c r="E1381" s="21" t="n">
        <x:v>419.66796875</x:v>
      </x:c>
      <x:c r="F1381" s="17" t="n">
        <x:v>3.31121653944143</x:v>
      </x:c>
      <x:c r="G1381" s="18" t="n">
        <x:f aca="0"/>
        <x:v>2.0050743806</x:v>
      </x:c>
      <x:c r="H1381" s="18" t="n">
        <x:f aca="0"/>
        <x:v>2.8687881481</x:v>
      </x:c>
      <x:c r="I1381" s="18" t="n">
        <x:f aca="0"/>
        <x:v>3861.59</x:v>
      </x:c>
      <x:c r="J1381" s="18" t="n">
        <x:f aca="0"/>
        <x:v>9.6896325279</x:v>
      </x:c>
      <x:c r="K1381" s="18" t="n">
        <x:f aca="0"/>
        <x:v>2.6374909354</x:v>
      </x:c>
      <x:c r="L1381" s="22" t="n">
        <x:v>0.49680306905371</x:v>
      </x:c>
      <x:c r="M1381" s="22" t="n">
        <x:v>0.4301972026757</x:v>
      </x:c>
      <x:c r="N1381" s="22" t="n">
        <x:v>0.70440929786724</x:v>
      </x:c>
      <x:c r="O1381" s="22" t="n">
        <x:v>0.94157070319932</x:v>
      </x:c>
      <x:c r="P1381" s="25" t="n">
        <x:v>0.627496105189243</x:v>
      </x:c>
      <x:c r="Q1381" s="25" t="n">
        <x:v>0.636170940363581</x:v>
      </x:c>
      <x:c r="R1381" s="26" t="n">
        <x:v>0.692431089381642</x:v>
      </x:c>
      <x:c r="S1381" s="26" t="n">
        <x:v>0.954226648973185</x:v>
      </x:c>
      <x:c r="T1381" s="20" t="n">
        <x:v>1.7300194646047975</x:v>
      </x:c>
      <x:c r="U1381" s="18" t="n">
        <x:f aca="0"/>
        <x:v>1.7521</x:v>
      </x:c>
      <x:c r="V1381" s="18" t="n">
        <x:f aca="0"/>
        <x:v>2.8276</x:v>
      </x:c>
      <x:c r="W1381" s="76" t="n">
        <x:f>'2080回测'!$O$13*G1381/$G$4+'2080回测'!$O$14*H1381/$H$4+'2080回测'!$O$15*I1381/$I$4+'2080回测'!$O$16*J1381/$J$4+'2080回测'!$O$17*K1381/$K$4</x:f>
        <x:v>1.646758787175391</x:v>
      </x:c>
    </x:row>
    <x:row r="1382" ht="13.800000190734863" hidden="0">
      <x:c r="A1382" s="15" t="n">
        <x:v>45908</x:v>
      </x:c>
      <x:c r="B1382" s="21" t="n">
        <x:v>177.59361571516</x:v>
      </x:c>
      <x:c r="C1382" s="21" t="n">
        <x:v>161.52099886493</x:v>
      </x:c>
      <x:c r="D1382" s="21" t="n">
        <x:v>138.53846153846</x:v>
      </x:c>
      <x:c r="E1382" s="21" t="n">
        <x:v>415.8984375</x:v>
      </x:c>
      <x:c r="F1382" s="17" t="n">
        <x:v>3.23387878404637</x:v>
      </x:c>
      <x:c r="G1382" s="18" t="n">
        <x:f aca="0"/>
        <x:v>2.0069787608</x:v>
      </x:c>
      <x:c r="H1382" s="18" t="n">
        <x:f aca="0"/>
        <x:v>2.8895081481</x:v>
      </x:c>
      <x:c r="I1382" s="18" t="n">
        <x:f aca="0"/>
        <x:v>3916.29</x:v>
      </x:c>
      <x:c r="J1382" s="18" t="n">
        <x:f aca="0"/>
        <x:v>9.7563623648</x:v>
      </x:c>
      <x:c r="K1382" s="18" t="n">
        <x:f aca="0"/>
        <x:v>2.6891846673</x:v>
      </x:c>
      <x:c r="L1382" s="22" t="n">
        <x:v>0.52397698209719</x:v>
      </x:c>
      <x:c r="M1382" s="22" t="n">
        <x:v>0.46381721831292</x:v>
      </x:c>
      <x:c r="N1382" s="22" t="n">
        <x:v>0.75257608435179</x:v>
      </x:c>
      <x:c r="O1382" s="22" t="n">
        <x:v>1.0044004830198</x:v>
      </x:c>
      <x:c r="P1382" s="25" t="n">
        <x:v>0.669810060994786</x:v>
      </x:c>
      <x:c r="Q1382" s="25" t="n">
        <x:v>0.677653694475534</x:v>
      </x:c>
      <x:c r="R1382" s="26" t="n">
        <x:v>0.742175015687333</x:v>
      </x:c>
      <x:c r="S1382" s="26" t="n">
        <x:v>1.00574617789903</x:v>
      </x:c>
      <x:c r="T1382" s="20" t="n">
        <x:v>1.7467931683645723</x:v>
      </x:c>
      <x:c r="U1382" s="18" t="n">
        <x:f aca="0"/>
        <x:v>1.7501</x:v>
      </x:c>
      <x:c r="V1382" s="18" t="n">
        <x:f aca="0"/>
        <x:v>2.8602</x:v>
      </x:c>
      <x:c r="W1382" s="76" t="n">
        <x:f>'2080回测'!$O$13*G1382/$G$4+'2080回测'!$O$14*H1382/$H$4+'2080回测'!$O$15*I1382/$I$4+'2080回测'!$O$16*J1382/$J$4+'2080回测'!$O$17*K1382/$K$4</x:f>
        <x:v>1.6591710111132134</x:v>
      </x:c>
    </x:row>
    <x:row r="1383" ht="13.800000190734863" hidden="0">
      <x:c r="A1383" s="15" t="n">
        <x:v>45909</x:v>
      </x:c>
      <x:c r="B1383" s="21" t="n">
        <x:v>174.76979742173</x:v>
      </x:c>
      <x:c r="C1383" s="21" t="n">
        <x:v>157.49148694665</x:v>
      </x:c>
      <x:c r="D1383" s="21" t="n">
        <x:v>132.76923076923</x:v>
      </x:c>
      <x:c r="E1383" s="21" t="n">
        <x:v>404.1015625</x:v>
      </x:c>
      <x:c r="F1383" s="17" t="n">
        <x:v>3.17283019409403</x:v>
      </x:c>
      <x:c r="G1383" s="18" t="n">
        <x:f aca="0"/>
        <x:v>2.0151914008</x:v>
      </x:c>
      <x:c r="H1383" s="18" t="n">
        <x:f aca="0"/>
        <x:v>2.8956474074</x:v>
      </x:c>
      <x:c r="I1383" s="18" t="n">
        <x:f aca="0"/>
        <x:v>3941.08</x:v>
      </x:c>
      <x:c r="J1383" s="18" t="n">
        <x:f aca="0"/>
        <x:v>9.6696902778</x:v>
      </x:c>
      <x:c r="K1383" s="18" t="n">
        <x:f aca="0"/>
        <x:v>2.6961512054</x:v>
      </x:c>
      <x:c r="L1383" s="22" t="n">
        <x:v>0.52869245524297</x:v>
      </x:c>
      <x:c r="M1383" s="22" t="n">
        <x:v>0.46694466162801</x:v>
      </x:c>
      <x:c r="N1383" s="22" t="n">
        <x:v>0.76875149772346</x:v>
      </x:c>
      <x:c r="O1383" s="22" t="n">
        <x:v>1.0270527627133</x:v>
      </x:c>
      <x:c r="P1383" s="25" t="n">
        <x:v>0.689493711745554</x:v>
      </x:c>
      <x:c r="Q1383" s="25" t="n">
        <x:v>0.691201530356023</x:v>
      </x:c>
      <x:c r="R1383" s="26" t="n">
        <x:v>0.764823497726711</x:v>
      </x:c>
      <x:c r="S1383" s="26" t="n">
        <x:v>1.03738522978055</x:v>
      </x:c>
      <x:c r="T1383" s="20" t="n">
        <x:v>1.7298838159603347</x:v>
      </x:c>
      <x:c r="U1383" s="18" t="n">
        <x:f aca="0"/>
        <x:v>1.7486</x:v>
      </x:c>
      <x:c r="V1383" s="18" t="n">
        <x:f aca="0"/>
        <x:v>2.8966</x:v>
      </x:c>
      <x:c r="W1383" s="76" t="n">
        <x:f>'2080回测'!$O$13*G1383/$G$4+'2080回测'!$O$14*H1383/$H$4+'2080回测'!$O$15*I1383/$I$4+'2080回测'!$O$16*J1383/$J$4+'2080回测'!$O$17*K1383/$K$4</x:f>
        <x:v>1.6627570566186407</x:v>
      </x:c>
    </x:row>
    <x:row r="1384" ht="13.800000190734863" hidden="0">
      <x:c r="A1384" s="15" t="n">
        <x:v>45910</x:v>
      </x:c>
      <x:c r="B1384" s="21" t="n">
        <x:v>183.79373848987</x:v>
      </x:c>
      <x:c r="C1384" s="21" t="n">
        <x:v>164.58569807037</x:v>
      </x:c>
      <x:c r="D1384" s="21" t="n">
        <x:v>143.69230769231</x:v>
      </x:c>
      <x:c r="E1384" s="21" t="n">
        <x:v>413.994140625</x:v>
      </x:c>
      <x:c r="F1384" s="17" t="n">
        <x:v>3.26516471219388</x:v>
      </x:c>
      <x:c r="G1384" s="18" t="n">
        <x:f aca="0"/>
        <x:v>2.0120967828</x:v>
      </x:c>
      <x:c r="H1384" s="18" t="n">
        <x:f aca="0"/>
        <x:v>2.8816148148</x:v>
      </x:c>
      <x:c r="I1384" s="18" t="n">
        <x:f aca="0"/>
        <x:v>3975.36</x:v>
      </x:c>
      <x:c r="J1384" s="18" t="n">
        <x:f aca="0"/>
        <x:v>9.7080407588</x:v>
      </x:c>
      <x:c r="K1384" s="18" t="n">
        <x:f aca="0"/>
        <x:v>2.684035487</x:v>
      </x:c>
      <x:c r="L1384" s="22" t="n">
        <x:v>0.52101982097187</x:v>
      </x:c>
      <x:c r="M1384" s="22" t="n">
        <x:v>0.45938667361654</x:v>
      </x:c>
      <x:c r="N1384" s="22" t="n">
        <x:v>0.75365444524323</x:v>
      </x:c>
      <x:c r="O1384" s="22" t="n">
        <x:v>1.008595349624</x:v>
      </x:c>
      <x:c r="P1384" s="25" t="n">
        <x:v>0.673935377020396</x:v>
      </x:c>
      <x:c r="Q1384" s="25" t="n">
        <x:v>0.67034026094712</x:v>
      </x:c>
      <x:c r="R1384" s="26" t="n">
        <x:v>0.740210078889392</x:v>
      </x:c>
      <x:c r="S1384" s="26" t="n">
        <x:v>1.01192852137013</x:v>
      </x:c>
      <x:c r="T1384" s="20" t="n">
        <x:v>1.7336224335646246</x:v>
      </x:c>
      <x:c r="U1384" s="18" t="n">
        <x:f aca="0"/>
        <x:v>1.7458</x:v>
      </x:c>
      <x:c r="V1384" s="18" t="n">
        <x:f aca="0"/>
        <x:v>2.8897</x:v>
      </x:c>
      <x:c r="W1384" s="76" t="n">
        <x:f>'2080回测'!$O$13*G1384/$G$4+'2080回测'!$O$14*H1384/$H$4+'2080回测'!$O$15*I1384/$I$4+'2080回测'!$O$16*J1384/$J$4+'2080回测'!$O$17*K1384/$K$4</x:f>
        <x:v>1.6618194721673707</x:v>
      </x:c>
    </x:row>
    <x:row r="1385" ht="13.800000190734863" hidden="0">
      <x:c r="A1385" s="15" t="n">
        <x:v>45911</x:v>
      </x:c>
      <x:c r="B1385" s="21" t="n">
        <x:v>201.96439533456</x:v>
      </x:c>
      <x:c r="C1385" s="21" t="n">
        <x:v>183.8819523269</x:v>
      </x:c>
      <x:c r="D1385" s="21" t="n">
        <x:v>169.92307692308</x:v>
      </x:c>
      <x:c r="E1385" s="21" t="n">
        <x:v>446.6796875</x:v>
      </x:c>
      <x:c r="F1385" s="17" t="n">
        <x:v>3.50612278021135</x:v>
      </x:c>
      <x:c r="G1385" s="18" t="n">
        <x:f aca="0"/>
        <x:v>2.0182860187</x:v>
      </x:c>
      <x:c r="H1385" s="18" t="n">
        <x:f aca="0"/>
        <x:v>2.8934548148</x:v>
      </x:c>
      <x:c r="I1385" s="18" t="n">
        <x:f aca="0"/>
        <x:v>3983.78</x:v>
      </x:c>
      <x:c r="J1385" s="18" t="n">
        <x:f aca="0"/>
        <x:v>9.8008489228</x:v>
      </x:c>
      <x:c r="K1385" s="18" t="n">
        <x:f aca="0"/>
        <x:v>2.7190701061</x:v>
      </x:c>
      <x:c r="L1385" s="22" t="n">
        <x:v>0.52157928388747</x:v>
      </x:c>
      <x:c r="M1385" s="22" t="n">
        <x:v>0.46485969941795</x:v>
      </x:c>
      <x:c r="N1385" s="22" t="n">
        <x:v>0.75664989216391</x:v>
      </x:c>
      <x:c r="O1385" s="22" t="n">
        <x:v>1.0162393287385</x:v>
      </x:c>
      <x:c r="P1385" s="25" t="n">
        <x:v>0.674524707881198</x:v>
      </x:c>
      <x:c r="Q1385" s="25" t="n">
        <x:v>0.674776278005344</x:v>
      </x:c>
      <x:c r="R1385" s="26" t="n">
        <x:v>0.743209192949405</x:v>
      </x:c>
      <x:c r="S1385" s="26" t="n">
        <x:v>1.01714108547322</x:v>
      </x:c>
      <x:c r="T1385" s="20" t="n">
        <x:v>1.7706354865644796</x:v>
      </x:c>
      <x:c r="U1385" s="18" t="n">
        <x:f aca="0"/>
        <x:v>1.7454</x:v>
      </x:c>
      <x:c r="V1385" s="18" t="n">
        <x:f aca="0"/>
        <x:v>2.8793</x:v>
      </x:c>
      <x:c r="W1385" s="76" t="n">
        <x:f>'2080回测'!$O$13*G1385/$G$4+'2080回测'!$O$14*H1385/$H$4+'2080回测'!$O$15*I1385/$I$4+'2080回测'!$O$16*J1385/$J$4+'2080回测'!$O$17*K1385/$K$4</x:f>
        <x:v>1.6703349036978743</x:v>
      </x:c>
    </x:row>
    <x:row r="1386" ht="13.800000190734863" hidden="0">
      <x:c r="A1386" s="15" t="n">
        <x:v>45912</x:v>
      </x:c>
      <x:c r="B1386" s="21" t="n">
        <x:v>202.33271945979</x:v>
      </x:c>
      <x:c r="C1386" s="21" t="n">
        <x:v>184.16572077185</x:v>
      </x:c>
      <x:c r="D1386" s="21" t="n">
        <x:v>170.76923076923</x:v>
      </x:c>
      <x:c r="E1386" s="21" t="n">
        <x:v>446.875</x:v>
      </x:c>
      <x:c r="F1386" s="17" t="n">
        <x:v>3.51035667750218</x:v>
      </x:c>
      <x:c r="G1386" s="18" t="n">
        <x:f aca="0"/>
        <x:v>2.0042412142</x:v>
      </x:c>
      <x:c r="H1386" s="18" t="n">
        <x:f aca="0"/>
        <x:v>2.8794222222</x:v>
      </x:c>
      <x:c r="I1386" s="18" t="n">
        <x:f aca="0"/>
        <x:v>4000.48</x:v>
      </x:c>
      <x:c r="J1386" s="18" t="n">
        <x:f aca="0"/>
        <x:v>9.7870427496</x:v>
      </x:c>
      <x:c r="K1386" s="18" t="n">
        <x:f aca="0"/>
        <x:v>2.701704243</x:v>
      </x:c>
      <x:c r="L1386" s="22" t="n">
        <x:v>0.54987212276215</x:v>
      </x:c>
      <x:c r="M1386" s="22" t="n">
        <x:v>0.49934844930936</x:v>
      </x:c>
      <x:c r="N1386" s="22" t="n">
        <x:v>0.80745267193865</x:v>
      </x:c>
      <x:c r="O1386" s="22" t="n">
        <x:v>1.0706793753506</x:v>
      </x:c>
      <x:c r="P1386" s="25" t="n">
        <x:v>0.705405644987193</x:v>
      </x:c>
      <x:c r="Q1386" s="25" t="n">
        <x:v>0.713981077411716</x:v>
      </x:c>
      <x:c r="R1386" s="26" t="n">
        <x:v>0.77671653624055</x:v>
      </x:c>
      <x:c r="S1386" s="26" t="n">
        <x:v>1.04162801451562</x:v>
      </x:c>
      <x:c r="T1386" s="20" t="n">
        <x:v>1.7692180376925943</x:v>
      </x:c>
      <x:c r="U1386" s="18" t="n">
        <x:f aca="0"/>
        <x:v>1.746</x:v>
      </x:c>
      <x:c r="V1386" s="18" t="n">
        <x:f aca="0"/>
        <x:v>2.8919</x:v>
      </x:c>
      <x:c r="W1386" s="76" t="n">
        <x:f>'2080回测'!$O$13*G1386/$G$4+'2080回测'!$O$14*H1386/$H$4+'2080回测'!$O$15*I1386/$I$4+'2080回测'!$O$16*J1386/$J$4+'2080回测'!$O$17*K1386/$K$4</x:f>
        <x:v>1.663797939405373</x:v>
      </x:c>
    </x:row>
    <x:row r="1387" ht="13.800000190734863" hidden="0">
      <x:c r="A1387" s="15" t="n">
        <x:v>45915</x:v>
      </x:c>
      <x:c r="B1387" s="21" t="n">
        <x:v>200.24554941682</x:v>
      </x:c>
      <x:c r="C1387" s="21" t="n">
        <x:v>179.90919409762</x:v>
      </x:c>
      <x:c r="D1387" s="21" t="n">
        <x:v>164.76923076923</x:v>
      </x:c>
      <x:c r="E1387" s="21" t="n">
        <x:v>449.66796875</x:v>
      </x:c>
      <x:c r="F1387" s="17" t="n">
        <x:v>3.48647985758418</x:v>
      </x:c>
      <x:c r="G1387" s="18" t="n">
        <x:f aca="0"/>
        <x:v>1.9900773859</x:v>
      </x:c>
      <x:c r="H1387" s="18" t="n">
        <x:f aca="0"/>
        <x:v>2.8706518519</x:v>
      </x:c>
      <x:c r="I1387" s="18" t="n">
        <x:f aca="0"/>
        <x:v>3986.96</x:v>
      </x:c>
      <x:c r="J1387" s="18" t="n">
        <x:f aca="0"/>
        <x:v>9.7763046149</x:v>
      </x:c>
      <x:c r="K1387" s="18" t="n">
        <x:f aca="0"/>
        <x:v>2.6933242044</x:v>
      </x:c>
      <x:c r="L1387" s="22" t="n">
        <x:v>0.54084079283887</x:v>
      </x:c>
      <x:c r="M1387" s="22" t="n">
        <x:v>0.49022673964034</x:v>
      </x:c>
      <x:c r="N1387" s="22" t="n">
        <x:v>0.81164629762761</x:v>
      </x:c>
      <x:c r="O1387" s="22" t="n">
        <x:v>1.0712386908824</x:v>
      </x:c>
      <x:c r="P1387" s="25" t="n">
        <x:v>0.710473890390085</x:v>
      </x:c>
      <x:c r="Q1387" s="25" t="n">
        <x:v>0.716738601528991</x:v>
      </x:c>
      <x:c r="R1387" s="26" t="n">
        <x:v>0.776406283061927</x:v>
      </x:c>
      <x:c r="S1387" s="26" t="n">
        <x:v>1.03617300557053</x:v>
      </x:c>
      <x:c r="T1387" s="20" t="n">
        <x:v>1.7656008061754436</x:v>
      </x:c>
      <x:c r="U1387" s="18" t="n">
        <x:f aca="0"/>
        <x:v>1.7465</x:v>
      </x:c>
      <x:c r="V1387" s="18" t="n">
        <x:f aca="0"/>
        <x:v>2.8845</x:v>
      </x:c>
      <x:c r="W1387" s="76" t="n">
        <x:f>'2080回测'!$O$13*G1387/$G$4+'2080回测'!$O$14*H1387/$H$4+'2080回测'!$O$15*I1387/$I$4+'2080回测'!$O$16*J1387/$J$4+'2080回测'!$O$17*K1387/$K$4</x:f>
        <x:v>1.6567985592159755</x:v>
      </x:c>
    </x:row>
    <x:row r="1388" ht="13.800000190734863" hidden="0">
      <x:c r="A1388" s="15" t="n">
        <x:v>45916</x:v>
      </x:c>
      <x:c r="B1388" s="21" t="n">
        <x:v>202.27133210559</x:v>
      </x:c>
      <x:c r="C1388" s="21" t="n">
        <x:v>182.97389330306</x:v>
      </x:c>
      <x:c r="D1388" s="21" t="n">
        <x:v>167.07692307692</x:v>
      </x:c>
      <x:c r="E1388" s="21" t="n">
        <x:v>454.169921875</x:v>
      </x:c>
      <x:c r="F1388" s="17" t="n">
        <x:v>3.51623017590143</x:v>
      </x:c>
      <x:c r="G1388" s="18" t="n">
        <x:f aca="0"/>
        <x:v>1.9830549837</x:v>
      </x:c>
      <x:c r="H1388" s="18" t="n">
        <x:f aca="0"/>
        <x:v>2.8705422222</x:v>
      </x:c>
      <x:c r="I1388" s="18" t="n">
        <x:f aca="0"/>
        <x:v>3970.85</x:v>
      </x:c>
      <x:c r="J1388" s="18" t="n">
        <x:f aca="0"/>
        <x:v>9.7977808843</x:v>
      </x:c>
      <x:c r="K1388" s="18" t="n">
        <x:f aca="0"/>
        <x:v>2.6899923819</x:v>
      </x:c>
      <x:c r="L1388" s="22" t="n">
        <x:v>0.54036125319693</x:v>
      </x:c>
      <x:c r="M1388" s="22" t="n">
        <x:v>0.4909217270437</x:v>
      </x:c>
      <x:c r="N1388" s="22" t="n">
        <x:v>0.80913012221423</x:v>
      </x:c>
      <x:c r="O1388" s="22" t="n">
        <x:v>1.0647133428315</x:v>
      </x:c>
      <x:c r="P1388" s="25" t="n">
        <x:v>0.703637652404789</x:v>
      </x:c>
      <x:c r="Q1388" s="25" t="n">
        <x:v>0.710983768588599</x:v>
      </x:c>
      <x:c r="R1388" s="26" t="n">
        <x:v>0.770097801763288</x:v>
      </x:c>
      <x:c r="S1388" s="26" t="n">
        <x:v>1.03496078136051</x:v>
      </x:c>
      <x:c r="T1388" s="20" t="n">
        <x:v>1.7783414144932628</x:v>
      </x:c>
      <x:c r="U1388" s="18" t="n">
        <x:f aca="0"/>
        <x:v>1.7471</x:v>
      </x:c>
      <x:c r="V1388" s="18" t="n">
        <x:f aca="0"/>
        <x:v>2.9196</x:v>
      </x:c>
      <x:c r="W1388" s="76" t="n">
        <x:f>'2080回测'!$O$13*G1388/$G$4+'2080回测'!$O$14*H1388/$H$4+'2080回测'!$O$15*I1388/$I$4+'2080回测'!$O$16*J1388/$J$4+'2080回测'!$O$17*K1388/$K$4</x:f>
        <x:v>1.6539972847371789</x:v>
      </x:c>
    </x:row>
    <x:row r="1389" ht="13.800000190734863" hidden="0">
      <x:c r="A1389" s="15" t="n">
        <x:v>45917</x:v>
      </x:c>
      <x:c r="B1389" s="21" t="n">
        <x:v>202.88520564764</x:v>
      </x:c>
      <x:c r="C1389" s="21" t="n">
        <x:v>184.50624290579</x:v>
      </x:c>
      <x:c r="D1389" s="21" t="n">
        <x:v>166.92307692308</x:v>
      </x:c>
      <x:c r="E1389" s="21" t="n">
        <x:v>458.28125</x:v>
      </x:c>
      <x:c r="F1389" s="17" t="n">
        <x:v>3.53148943869128</x:v>
      </x:c>
      <x:c r="G1389" s="18" t="n">
        <x:f aca="0"/>
        <x:v>1.989006172</x:v>
      </x:c>
      <x:c r="H1389" s="18" t="n">
        <x:f aca="0"/>
        <x:v>2.8776681481</x:v>
      </x:c>
      <x:c r="I1389" s="18" t="n">
        <x:f aca="0"/>
        <x:v>3976.47</x:v>
      </x:c>
      <x:c r="J1389" s="18" t="n">
        <x:f aca="0"/>
        <x:v>9.8008489228</x:v>
      </x:c>
      <x:c r="K1389" s="18" t="n">
        <x:f aca="0"/>
        <x:v>2.7026129219</x:v>
      </x:c>
      <x:c r="L1389" s="22" t="n">
        <x:v>0.53588554987212</x:v>
      </x:c>
      <x:c r="M1389" s="22" t="n">
        <x:v>0.49222482842498</x:v>
      </x:c>
      <x:c r="N1389" s="22" t="n">
        <x:v>0.81811646297628</x:v>
      </x:c>
      <x:c r="O1389" s="22" t="n">
        <x:v>1.0784165737848</x:v>
      </x:c>
      <x:c r="P1389" s="25" t="n">
        <x:v>0.718960254785626</x:v>
      </x:c>
      <x:c r="Q1389" s="25" t="n">
        <x:v>0.730166545056554</x:v>
      </x:c>
      <x:c r="R1389" s="26" t="n">
        <x:v>0.795331726957853</x:v>
      </x:c>
      <x:c r="S1389" s="26" t="n">
        <x:v>1.05762937408789</x:v>
      </x:c>
      <x:c r="T1389" s="20" t="n">
        <x:v>1.7915867297687584</x:v>
      </x:c>
      <x:c r="U1389" s="18" t="n">
        <x:f aca="0"/>
        <x:v>1.7481</x:v>
      </x:c>
      <x:c r="V1389" s="18" t="n">
        <x:f aca="0"/>
        <x:v>2.8977</x:v>
      </x:c>
      <x:c r="W1389" s="76" t="n">
        <x:f>'2080回测'!$O$13*G1389/$G$4+'2080回测'!$O$14*H1389/$H$4+'2080回测'!$O$15*I1389/$I$4+'2080回测'!$O$16*J1389/$J$4+'2080回测'!$O$17*K1389/$K$4</x:f>
        <x:v>1.6580977943206188</x:v>
      </x:c>
    </x:row>
    <x:row r="1390" ht="13.800000190734863" hidden="0">
      <x:c r="A1390" s="15" t="n">
        <x:v>45918</x:v>
      </x:c>
      <x:c r="B1390" s="21" t="n">
        <x:v>206.62983425414</x:v>
      </x:c>
      <x:c r="C1390" s="21" t="n">
        <x:v>188.47900113507</x:v>
      </x:c>
      <x:c r="D1390" s="21" t="n">
        <x:v>172.07692307692</x:v>
      </x:c>
      <x:c r="E1390" s="21" t="n">
        <x:v>464.892578125</x:v>
      </x:c>
      <x:c r="F1390" s="17" t="n">
        <x:v>3.58019584147783</x:v>
      </x:c>
      <x:c r="G1390" s="18" t="n">
        <x:f aca="0"/>
        <x:v>1.9517517329</x:v>
      </x:c>
      <x:c r="H1390" s="18" t="n">
        <x:f aca="0"/>
        <x:v>2.8294311111</x:v>
      </x:c>
      <x:c r="I1390" s="18" t="n">
        <x:f aca="0"/>
        <x:v>3925.27</x:v>
      </x:c>
      <x:c r="J1390" s="18" t="n">
        <x:f aca="0"/>
        <x:v>9.7647994706</x:v>
      </x:c>
      <x:c r="K1390" s="18" t="n">
        <x:f aca="0"/>
        <x:v>2.6670734812</x:v>
      </x:c>
      <x:c r="L1390" s="22" t="n">
        <x:v>0.54571611253197</x:v>
      </x:c>
      <x:c r="M1390" s="22" t="n">
        <x:v>0.50256276604987</x:v>
      </x:c>
      <x:c r="N1390" s="22" t="n">
        <x:v>0.83728732326863</x:v>
      </x:c>
      <x:c r="O1390" s="22" t="n">
        <x:v>1.1006027571118</x:v>
      </x:c>
      <x:c r="P1390" s="25" t="n">
        <x:v>0.734047124822143</x:v>
      </x:c>
      <x:c r="Q1390" s="25" t="n">
        <x:v>0.743834273289981</x:v>
      </x:c>
      <x:c r="R1390" s="26" t="n">
        <x:v>0.804225651411678</x:v>
      </x:c>
      <x:c r="S1390" s="26" t="n">
        <x:v>1.064417829664</x:v>
      </x:c>
      <x:c r="T1390" s="20" t="n">
        <x:v>1.7751227378157752</x:v>
      </x:c>
      <x:c r="U1390" s="18" t="n">
        <x:f aca="0"/>
        <x:v>1.7473</x:v>
      </x:c>
      <x:c r="V1390" s="18" t="n">
        <x:f aca="0"/>
        <x:v>2.8724</x:v>
      </x:c>
      <x:c r="W1390" s="76" t="n">
        <x:f>'2080回测'!$O$13*G1390/$G$4+'2080回测'!$O$14*H1390/$H$4+'2080回测'!$O$15*I1390/$I$4+'2080回测'!$O$16*J1390/$J$4+'2080回测'!$O$17*K1390/$K$4</x:f>
        <x:v>1.6335351910752336</x:v>
      </x:c>
    </x:row>
    <x:row r="1391" ht="13.800000190734863" hidden="0">
      <x:c r="A1391" s="15" t="n">
        <x:v>45919</x:v>
      </x:c>
      <x:c r="B1391" s="21" t="n">
        <x:v>205.03376304481</x:v>
      </x:c>
      <x:c r="C1391" s="21" t="n">
        <x:v>188.36549375709</x:v>
      </x:c>
      <x:c r="D1391" s="21" t="n">
        <x:v>172.23076923077</x:v>
      </x:c>
      <x:c r="E1391" s="21" t="n">
        <x:v>462.9296875</x:v>
      </x:c>
      <x:c r="F1391" s="17" t="n">
        <x:v>3.57139928383168</x:v>
      </x:c>
      <x:c r="G1391" s="18" t="n">
        <x:f aca="0"/>
        <x:v>1.9625828957</x:v>
      </x:c>
      <x:c r="H1391" s="18" t="n">
        <x:f aca="0"/>
        <x:v>2.8506992593</x:v>
      </x:c>
      <x:c r="I1391" s="18" t="n">
        <x:f aca="0"/>
        <x:v>3948.16</x:v>
      </x:c>
      <x:c r="J1391" s="18" t="n">
        <x:f aca="0"/>
        <x:v>9.7394881532</x:v>
      </x:c>
      <x:c r="K1391" s="18" t="n">
        <x:f aca="0"/>
        <x:v>2.6854489875</x:v>
      </x:c>
      <x:c r="L1391" s="22" t="n">
        <x:v>0.52589514066496</x:v>
      </x:c>
      <x:c r="M1391" s="22" t="n">
        <x:v>0.48614368864564</x:v>
      </x:c>
      <x:c r="N1391" s="22" t="n">
        <x:v>0.82806134675294</x:v>
      </x:c>
      <x:c r="O1391" s="22" t="n">
        <x:v>1.0850351410782</x:v>
      </x:c>
      <x:c r="P1391" s="25" t="n">
        <x:v>0.718370923924824</x:v>
      </x:c>
      <x:c r="Q1391" s="25" t="n">
        <x:v>0.73028643740948</x:v>
      </x:c>
      <x:c r="R1391" s="26" t="n">
        <x:v>0.788712992480592</x:v>
      </x:c>
      <x:c r="S1391" s="26" t="n">
        <x:v>1.03847623156957</x:v>
      </x:c>
      <x:c r="T1391" s="20" t="n">
        <x:v>1.7688408345537163</x:v>
      </x:c>
      <x:c r="U1391" s="18" t="n">
        <x:f aca="0"/>
        <x:v>1.7457</x:v>
      </x:c>
      <x:c r="V1391" s="18" t="n">
        <x:f aca="0"/>
        <x:v>2.8787</x:v>
      </x:c>
      <x:c r="W1391" s="76" t="n">
        <x:f>'2080回测'!$O$13*G1391/$G$4+'2080回测'!$O$14*H1391/$H$4+'2080回测'!$O$15*I1391/$I$4+'2080回测'!$O$16*J1391/$J$4+'2080回测'!$O$17*K1391/$K$4</x:f>
        <x:v>1.6421938860897227</x:v>
      </x:c>
    </x:row>
    <x:row r="1392" ht="13.800000190734863" hidden="0">
      <x:c r="A1392" s="15" t="n">
        <x:v>45922</x:v>
      </x:c>
      <x:c r="B1392" s="21" t="n">
        <x:v>213.50521792511</x:v>
      </x:c>
      <x:c r="C1392" s="21" t="n">
        <x:v>198.80817253121</x:v>
      </x:c>
      <x:c r="D1392" s="21" t="n">
        <x:v>179.76923076923</x:v>
      </x:c>
      <x:c r="E1392" s="21" t="n">
        <x:v>480.60546875</x:v>
      </x:c>
      <x:c r="F1392" s="17" t="n">
        <x:v>3.68172022493888</x:v>
      </x:c>
      <x:c r="G1392" s="18" t="n">
        <x:f aca="0"/>
        <x:v>1.9490141863</x:v>
      </x:c>
      <x:c r="H1392" s="18" t="n">
        <x:f aca="0"/>
        <x:v>2.8340355556</x:v>
      </x:c>
      <x:c r="I1392" s="18" t="n">
        <x:f aca="0"/>
        <x:v>3855.47</x:v>
      </x:c>
      <x:c r="J1392" s="18" t="n">
        <x:f aca="0"/>
        <x:v>9.7433232013</x:v>
      </x:c>
      <x:c r="K1392" s="18" t="n">
        <x:f aca="0"/>
        <x:v>2.6717178399</x:v>
      </x:c>
      <x:c r="L1392" s="22" t="n">
        <x:v>0.52941176470588</x:v>
      </x:c>
      <x:c r="M1392" s="22" t="n">
        <x:v>0.48484058726436</x:v>
      </x:c>
      <x:c r="N1392" s="22" t="n">
        <x:v>0.82494608195543</x:v>
      </x:c>
      <x:c r="O1392" s="22" t="n">
        <x:v>1.0798148626529</x:v>
      </x:c>
      <x:c r="P1392" s="25" t="n">
        <x:v>0.708941630152001</x:v>
      </x:c>
      <x:c r="Q1392" s="25" t="n">
        <x:v>0.720335372116729</x:v>
      </x:c>
      <x:c r="R1392" s="26" t="n">
        <x:v>0.778991726217113</x:v>
      </x:c>
      <x:c r="S1392" s="26" t="n">
        <x:v>1.02344465136532</x:v>
      </x:c>
      <x:c r="T1392" s="20" t="n">
        <x:v>1.7770755804006995</x:v>
      </x:c>
      <x:c r="U1392" s="18" t="n">
        <x:f aca="0"/>
        <x:v>1.7461</x:v>
      </x:c>
      <x:c r="V1392" s="18" t="n">
        <x:f aca="0"/>
        <x:v>2.922</x:v>
      </x:c>
      <x:c r="W1392" s="76" t="n">
        <x:f>'2080回测'!$O$13*G1392/$G$4+'2080回测'!$O$14*H1392/$H$4+'2080回测'!$O$15*I1392/$I$4+'2080回测'!$O$16*J1392/$J$4+'2080回测'!$O$17*K1392/$K$4</x:f>
        <x:v>1.6288606705184558</x:v>
      </x:c>
    </x:row>
    <x:row r="1393" ht="13.800000190734863" hidden="0">
      <x:c r="A1393" s="15" t="n">
        <x:v>45923</x:v>
      </x:c>
      <x:c r="B1393" s="21" t="n">
        <x:v>211.23388581952</x:v>
      </x:c>
      <x:c r="C1393" s="21" t="n">
        <x:v>200.68104426788</x:v>
      </x:c>
      <x:c r="D1393" s="21" t="n">
        <x:v>180.38461538462</x:v>
      </x:c>
      <x:c r="E1393" s="21" t="n">
        <x:v>485.37109375</x:v>
      </x:c>
      <x:c r="F1393" s="17" t="n">
        <x:v>3.69417659805505</x:v>
      </x:c>
      <x:c r="G1393" s="18" t="n">
        <x:f aca="0"/>
        <x:v>1.9631780146</x:v>
      </x:c>
      <x:c r="H1393" s="18" t="n">
        <x:f aca="0"/>
        <x:v>2.8435733333</x:v>
      </x:c>
      <x:c r="I1393" s="18" t="n">
        <x:f aca="0"/>
        <x:v>3832.95</x:v>
      </x:c>
      <x:c r="J1393" s="18" t="n">
        <x:f aca="0"/>
        <x:v>9.6689232681</x:v>
      </x:c>
      <x:c r="K1393" s="18" t="n">
        <x:f aca="0"/>
        <x:v>2.6615204436</x:v>
      </x:c>
      <x:c r="L1393" s="22" t="n">
        <x:v>0.53172953964194</x:v>
      </x:c>
      <x:c r="M1393" s="22" t="n">
        <x:v>0.48953175223699</x:v>
      </x:c>
      <x:c r="N1393" s="22" t="n">
        <x:v>0.83788641265277</x:v>
      </x:c>
      <x:c r="O1393" s="22" t="n">
        <x:v>1.0902554195035</x:v>
      </x:c>
      <x:c r="P1393" s="25" t="n">
        <x:v>0.71224188297249</x:v>
      </x:c>
      <x:c r="Q1393" s="25" t="n">
        <x:v>0.732804176820902</x:v>
      </x:c>
      <x:c r="R1393" s="26" t="n">
        <x:v>0.791195017909563</x:v>
      </x:c>
      <x:c r="S1393" s="26" t="n">
        <x:v>1.03096044146744</x:v>
      </x:c>
      <x:c r="T1393" s="20" t="n">
        <x:v>1.7625661305834455</x:v>
      </x:c>
      <x:c r="U1393" s="18" t="n">
        <x:f aca="0"/>
        <x:v>1.7442</x:v>
      </x:c>
      <x:c r="V1393" s="18" t="n">
        <x:f aca="0"/>
        <x:v>2.9607</x:v>
      </x:c>
      <x:c r="W1393" s="76" t="n">
        <x:f>'2080回测'!$O$13*G1393/$G$4+'2080回测'!$O$14*H1393/$H$4+'2080回测'!$O$15*I1393/$I$4+'2080回测'!$O$16*J1393/$J$4+'2080回测'!$O$17*K1393/$K$4</x:f>
        <x:v>1.630586795849354</x:v>
      </x:c>
    </x:row>
    <x:row r="1394" ht="13.800000190734863" hidden="0">
      <x:c r="A1394" s="15" t="n">
        <x:v>45924</x:v>
      </x:c>
      <x:c r="B1394" s="21" t="n">
        <x:v>209.63781461019</x:v>
      </x:c>
      <x:c r="C1394" s="21" t="n">
        <x:v>199.48921679909</x:v>
      </x:c>
      <x:c r="D1394" s="21" t="n">
        <x:v>174.15384615385</x:v>
      </x:c>
      <x:c r="E1394" s="21" t="n">
        <x:v>494.609375</x:v>
      </x:c>
      <x:c r="F1394" s="17" t="n">
        <x:v>3.69472563140782</x:v>
      </x:c>
      <x:c r="G1394" s="18" t="n">
        <x:f aca="0"/>
        <x:v>1.961392658</x:v>
      </x:c>
      <x:c r="H1394" s="18" t="n">
        <x:f aca="0"/>
        <x:v>2.8506992593</x:v>
      </x:c>
      <x:c r="I1394" s="18" t="n">
        <x:f aca="0"/>
        <x:v>3841.84</x:v>
      </x:c>
      <x:c r="J1394" s="18" t="n">
        <x:f aca="0"/>
        <x:v>9.7494592782</x:v>
      </x:c>
      <x:c r="K1394" s="18" t="n">
        <x:f aca="0"/>
        <x:v>2.6820162006</x:v>
      </x:c>
      <x:c r="L1394" s="22" t="n">
        <x:v>0.53021099744246</x:v>
      </x:c>
      <x:c r="M1394" s="22" t="n">
        <x:v>0.48831552428112</x:v>
      </x:c>
      <x:c r="N1394" s="22" t="n">
        <x:v>0.82530553558591</x:v>
      </x:c>
      <x:c r="O1394" s="22" t="n">
        <x:v>1.0756199960487</x:v>
      </x:c>
      <x:c r="P1394" s="25" t="n">
        <x:v>0.691379570500119</x:v>
      </x:c>
      <x:c r="Q1394" s="25" t="n">
        <x:v>0.713261723294168</x:v>
      </x:c>
      <x:c r="R1394" s="26" t="n">
        <x:v>0.769477295406042</x:v>
      </x:c>
      <x:c r="S1394" s="26" t="n">
        <x:v>1.00695840210905</x:v>
      </x:c>
      <x:c r="T1394" s="20" t="n">
        <x:v>1.790415564948034</x:v>
      </x:c>
      <x:c r="U1394" s="18" t="n">
        <x:f aca="0"/>
        <x:v>1.7416</x:v>
      </x:c>
      <x:c r="V1394" s="18" t="n">
        <x:f aca="0"/>
        <x:v>2.9813</x:v>
      </x:c>
      <x:c r="W1394" s="76" t="n">
        <x:f>'2080回测'!$O$13*G1394/$G$4+'2080回测'!$O$14*H1394/$H$4+'2080回测'!$O$15*I1394/$I$4+'2080回测'!$O$16*J1394/$J$4+'2080回测'!$O$17*K1394/$K$4</x:f>
        <x:v>1.6349022929515058</x:v>
      </x:c>
    </x:row>
    <x:row r="1395" ht="13.800000190734863" hidden="0">
      <x:c r="A1395" s="15" t="n">
        <x:v>45925</x:v>
      </x:c>
      <x:c r="B1395" s="21" t="n">
        <x:v>211.23388581952</x:v>
      </x:c>
      <x:c r="C1395" s="21" t="n">
        <x:v>201.92962542565</x:v>
      </x:c>
      <x:c r="D1395" s="21" t="n">
        <x:v>174.84615384615</x:v>
      </x:c>
      <x:c r="E1395" s="21" t="n">
        <x:v>502.431640625</x:v>
      </x:c>
      <x:c r="F1395" s="17" t="n">
        <x:v>3.7261032642908</x:v>
      </x:c>
      <x:c r="G1395" s="18" t="n">
        <x:f aca="0"/>
        <x:v>1.9465146872</x:v>
      </x:c>
      <x:c r="H1395" s="18" t="n">
        <x:f aca="0"/>
        <x:v>2.8379822222</x:v>
      </x:c>
      <x:c r="I1395" s="18" t="n">
        <x:f aca="0"/>
        <x:v>3809.4</x:v>
      </x:c>
      <x:c r="J1395" s="18" t="n">
        <x:f aca="0"/>
        <x:v>9.78627574</x:v>
      </x:c>
      <x:c r="K1395" s="18" t="n">
        <x:f aca="0"/>
        <x:v>2.6748477338</x:v>
      </x:c>
      <x:c r="L1395" s="22" t="n">
        <x:v>0.54395780051151</x:v>
      </x:c>
      <x:c r="M1395" s="22" t="n">
        <x:v>0.50073842411606</x:v>
      </x:c>
      <x:c r="N1395" s="22" t="n">
        <x:v>0.86244907740235</x:v>
      </x:c>
      <x:c r="O1395" s="22" t="n">
        <x:v>1.1154246191287</x:v>
      </x:c>
      <x:c r="P1395" s="25" t="n">
        <x:v>0.722024775261793</x:v>
      </x:c>
      <x:c r="Q1395" s="25" t="n">
        <x:v>0.743834273289981</x:v>
      </x:c>
      <x:c r="R1395" s="26" t="n">
        <x:v>0.796055651041302</x:v>
      </x:c>
      <x:c r="S1395" s="26" t="n">
        <x:v>1.03883989883257</x:v>
      </x:c>
      <x:c r="T1395" s="20" t="n">
        <x:v>1.792392692984131</x:v>
      </x:c>
      <x:c r="U1395" s="18" t="n">
        <x:f aca="0"/>
        <x:v>1.7404</x:v>
      </x:c>
      <x:c r="V1395" s="18" t="n">
        <x:f aca="0"/>
        <x:v>2.9649</x:v>
      </x:c>
      <x:c r="W1395" s="76" t="n">
        <x:f>'2080回测'!$O$13*G1395/$G$4+'2080回测'!$O$14*H1395/$H$4+'2080回测'!$O$15*I1395/$I$4+'2080回测'!$O$16*J1395/$J$4+'2080回测'!$O$17*K1395/$K$4</x:f>
        <x:v>1.6268983554492205</x:v>
      </x:c>
    </x:row>
    <x:row r="1396" ht="13.800000190734863" hidden="0">
      <x:c r="A1396" s="15" t="n">
        <x:v>45926</x:v>
      </x:c>
      <x:c r="B1396" s="21" t="n">
        <x:v>202.394106814</x:v>
      </x:c>
      <x:c r="C1396" s="21" t="n">
        <x:v>194.32463110102</x:v>
      </x:c>
      <x:c r="D1396" s="21" t="n">
        <x:v>164.15384615385</x:v>
      </x:c>
      <x:c r="E1396" s="21" t="n">
        <x:v>483.642578125</x:v>
      </x:c>
      <x:c r="F1396" s="17" t="n">
        <x:v>3.61128790548468</x:v>
      </x:c>
      <x:c r="G1396" s="18" t="n">
        <x:f aca="0"/>
        <x:v>1.9472288298</x:v>
      </x:c>
      <x:c r="H1396" s="18" t="n">
        <x:f aca="0"/>
        <x:v>2.8463140741</x:v>
      </x:c>
      <x:c r="I1396" s="18" t="n">
        <x:f aca="0"/>
        <x:v>3811.15</x:v>
      </x:c>
      <x:c r="J1396" s="18" t="n">
        <x:f aca="0"/>
        <x:v>9.7563623648</x:v>
      </x:c>
      <x:c r="K1396" s="18" t="n">
        <x:f aca="0"/>
        <x:v>2.6743429122</x:v>
      </x:c>
      <x:c r="L1396" s="22" t="n">
        <x:v>0.55011189258312</x:v>
      </x:c>
      <x:c r="M1396" s="22" t="n">
        <x:v>0.51159760229346</x:v>
      </x:c>
      <x:c r="N1396" s="22" t="n">
        <x:v>0.87131560028756</x:v>
      </x:c>
      <x:c r="O1396" s="22" t="n">
        <x:v>1.1218567479372</x:v>
      </x:c>
      <x:c r="P1396" s="25" t="n">
        <x:v>0.719195987129947</x:v>
      </x:c>
      <x:c r="Q1396" s="25" t="n">
        <x:v>0.743714380937054</x:v>
      </x:c>
      <x:c r="R1396" s="26" t="n">
        <x:v>0.789540334290245</x:v>
      </x:c>
      <x:c r="S1396" s="26" t="n">
        <x:v>1.03180899841446</x:v>
      </x:c>
      <x:c r="T1396" s="20" t="n">
        <x:v>1.7725188649549808</x:v>
      </x:c>
      <x:c r="U1396" s="18" t="n">
        <x:f aca="0"/>
        <x:v>1.7405</x:v>
      </x:c>
      <x:c r="V1396" s="18" t="n">
        <x:f aca="0"/>
        <x:v>2.9691</x:v>
      </x:c>
      <x:c r="W1396" s="76" t="n">
        <x:f>'2080回测'!$O$13*G1396/$G$4+'2080回测'!$O$14*H1396/$H$4+'2080回测'!$O$15*I1396/$I$4+'2080回测'!$O$16*J1396/$J$4+'2080回测'!$O$17*K1396/$K$4</x:f>
        <x:v>1.6278948408584488</x:v>
      </x:c>
    </x:row>
    <x:row r="1397" ht="13.800000190734863" hidden="0">
      <x:c r="A1397" s="15" t="n">
        <x:v>45929</x:v>
      </x:c>
      <x:c r="B1397" s="21" t="n">
        <x:v>207.98035604665</x:v>
      </x:c>
      <x:c r="C1397" s="21" t="n">
        <x:v>201.19182746879</x:v>
      </x:c>
      <x:c r="D1397" s="21" t="n">
        <x:v>170.76923076923</x:v>
      </x:c>
      <x:c r="E1397" s="21" t="n">
        <x:v>493.92578125</x:v>
      </x:c>
      <x:c r="F1397" s="17" t="n">
        <x:v>3.68466798883668</x:v>
      </x:c>
      <x:c r="G1397" s="18" t="n">
        <x:f aca="0"/>
        <x:v>1.9465146872</x:v>
      </x:c>
      <x:c r="H1397" s="18" t="n">
        <x:f aca="0"/>
        <x:v>2.8576059259</x:v>
      </x:c>
      <x:c r="I1397" s="18" t="n">
        <x:f aca="0"/>
        <x:v>3854.37</x:v>
      </x:c>
      <x:c r="J1397" s="18" t="n">
        <x:f aca="0"/>
        <x:v>9.7740035861</x:v>
      </x:c>
      <x:c r="K1397" s="18" t="n">
        <x:f aca="0"/>
        <x:v>2.6930213115</x:v>
      </x:c>
      <x:c r="L1397" s="22" t="n">
        <x:v>0.54100063938619</x:v>
      </x:c>
      <x:c r="M1397" s="22" t="n">
        <x:v>0.49752410737555</x:v>
      </x:c>
      <x:c r="N1397" s="22" t="n">
        <x:v>0.84890965732087</x:v>
      </x:c>
      <x:c r="O1397" s="22" t="n">
        <x:v>1.093518093529</x:v>
      </x:c>
      <x:c r="P1397" s="25" t="n">
        <x:v>0.701398195133743</x:v>
      </x:c>
      <x:c r="Q1397" s="25" t="n">
        <x:v>0.717817632705306</x:v>
      </x:c>
      <x:c r="R1397" s="26" t="n">
        <x:v>0.766478181346029</x:v>
      </x:c>
      <x:c r="S1397" s="26" t="n">
        <x:v>1.01350441284316</x:v>
      </x:c>
      <x:c r="T1397" s="20" t="n">
        <x:v>1.7925981009135645</x:v>
      </x:c>
      <x:c r="U1397" s="18" t="n">
        <x:f aca="0"/>
        <x:v>1.7404</x:v>
      </x:c>
      <x:c r="V1397" s="18" t="n">
        <x:f aca="0"/>
        <x:v>3.002</x:v>
      </x:c>
      <x:c r="W1397" s="76" t="n">
        <x:f>'2080回测'!$O$13*G1397/$G$4+'2080回测'!$O$14*H1397/$H$4+'2080回测'!$O$15*I1397/$I$4+'2080回测'!$O$16*J1397/$J$4+'2080回测'!$O$17*K1397/$K$4</x:f>
        <x:v>1.633996428866006</x:v>
      </x:c>
    </x:row>
    <x:row r="1398" ht="13.800000190734863" hidden="0">
      <x:c r="A1398" s="15" t="n">
        <x:v>45930</x:v>
      </x:c>
      <x:c r="B1398" s="21" t="n">
        <x:v>207.05954573358</x:v>
      </x:c>
      <x:c r="C1398" s="21" t="n">
        <x:v>201.1350737798</x:v>
      </x:c>
      <x:c r="D1398" s="21" t="n">
        <x:v>165.53846153846</x:v>
      </x:c>
      <x:c r="E1398" s="21" t="n">
        <x:v>498.0859375</x:v>
      </x:c>
      <x:c r="F1398" s="17" t="n">
        <x:v>3.6795475463796</x:v>
      </x:c>
      <x:c r="G1398" s="18" t="n">
        <x:f aca="0"/>
        <x:v>1.9318747638</x:v>
      </x:c>
      <x:c r="H1398" s="18" t="n">
        <x:f aca="0"/>
        <x:v>2.8510281481</x:v>
      </x:c>
      <x:c r="I1398" s="18" t="n">
        <x:f aca="0"/>
        <x:v>3865.81</x:v>
      </x:c>
      <x:c r="J1398" s="18" t="n">
        <x:f aca="0"/>
        <x:v>9.7878097592</x:v>
      </x:c>
      <x:c r="K1398" s="18" t="n">
        <x:f aca="0"/>
        <x:v>2.7028148505</x:v>
      </x:c>
      <x:c r="L1398" s="22" t="n">
        <x:v>0.55946291560102</x:v>
      </x:c>
      <x:c r="M1398" s="22" t="n">
        <x:v>0.51924246373034</x:v>
      </x:c>
      <x:c r="N1398" s="22" t="n">
        <x:v>0.87502995446921</x:v>
      </x:c>
      <x:c r="O1398" s="22" t="n">
        <x:v>1.1204584590692</x:v>
      </x:c>
      <x:c r="P1398" s="25" t="n">
        <x:v>0.721906909089633</x:v>
      </x:c>
      <x:c r="Q1398" s="25" t="n">
        <x:v>0.734242885055997</x:v>
      </x:c>
      <x:c r="R1398" s="26" t="n">
        <x:v>0.781784004824707</x:v>
      </x:c>
      <x:c r="S1398" s="26" t="n">
        <x:v>1.02865721546841</x:v>
      </x:c>
      <x:c r="T1398" s="20" t="n">
        <x:v>1.8056763439363421</x:v>
      </x:c>
      <x:c r="U1398" s="18" t="n">
        <x:f aca="0"/>
        <x:v>1.7415</x:v>
      </x:c>
      <x:c r="V1398" s="18" t="n">
        <x:f aca="0"/>
        <x:v>3.0334</x:v>
      </x:c>
      <x:c r="W1398" s="76" t="n">
        <x:f>'2080回测'!$O$13*G1398/$G$4+'2080回测'!$O$14*H1398/$H$4+'2080回测'!$O$15*I1398/$I$4+'2080回测'!$O$16*J1398/$J$4+'2080回测'!$O$17*K1398/$K$4</x:f>
        <x:v>1.6306265806716516</x:v>
      </x:c>
    </x:row>
    <x:row r="1399" ht="13.800000190734863" hidden="0">
      <x:c r="A1399" s="15" t="n">
        <x:v>45939</x:v>
      </x:c>
      <x:c r="B1399" s="21" t="n">
        <x:v>210.12891344383</x:v>
      </x:c>
      <x:c r="C1399" s="21" t="n">
        <x:v>204.82406356413</x:v>
      </x:c>
      <x:c r="D1399" s="21" t="n">
        <x:v>168.15384615385</x:v>
      </x:c>
      <x:c r="E1399" s="21" t="n">
        <x:v>501.552734375</x:v>
      </x:c>
      <x:c r="F1399" s="17" t="n">
        <x:v>3.71164889384203</x:v>
      </x:c>
      <x:c r="G1399" s="18" t="n">
        <x:f aca="0"/>
        <x:v>1.934850358</x:v>
      </x:c>
      <x:c r="H1399" s="18" t="n">
        <x:f aca="0"/>
        <x:v>2.8706518519</x:v>
      </x:c>
      <x:c r="I1399" s="18" t="n">
        <x:f aca="0"/>
        <x:v>3907.48</x:v>
      </x:c>
      <x:c r="J1399" s="18" t="n">
        <x:f aca="0"/>
        <x:v>9.8760158655</x:v>
      </x:c>
      <x:c r="K1399" s="18" t="n">
        <x:f aca="0"/>
        <x:v>2.7309838959</x:v>
      </x:c>
      <x:c r="L1399" s="22" t="n">
        <x:v>0.56433823529412</x:v>
      </x:c>
      <x:c r="M1399" s="22" t="n">
        <x:v>0.52593171748762</x:v>
      </x:c>
      <x:c r="N1399" s="22" t="n">
        <x:v>0.89575844716032</x:v>
      </x:c>
      <x:c r="O1399" s="22" t="n">
        <x:v>1.1396616261752</x:v>
      </x:c>
      <x:c r="P1399" s="25" t="n">
        <x:v>0.73687591295399</x:v>
      </x:c>
      <x:c r="Q1399" s="25" t="n">
        <x:v>0.753305769171025</x:v>
      </x:c>
      <x:c r="R1399" s="26" t="n">
        <x:v>0.789850587468868</x:v>
      </x:c>
      <x:c r="S1399" s="26" t="n">
        <x:v>1.03968845577959</x:v>
      </x:c>
      <x:c r="T1399" s="20" t="n">
        <x:v>1.8270322832670993</x:v>
      </x:c>
      <x:c r="U1399" s="18" t="n">
        <x:f aca="0"/>
        <x:v>1.7432</x:v>
      </x:c>
      <x:c r="V1399" s="18" t="n">
        <x:f aca="0"/>
        <x:v>3.1704</x:v>
      </x:c>
      <x:c r="W1399" s="76" t="n">
        <x:f>'2080回测'!$O$13*G1399/$G$4+'2080回测'!$O$14*H1399/$H$4+'2080回测'!$O$15*I1399/$I$4+'2080回测'!$O$16*J1399/$J$4+'2080回测'!$O$17*K1399/$K$4</x:f>
        <x:v>1.641085250311244</x:v>
      </x:c>
    </x:row>
    <x:row r="1400" ht="13.800000190734863" hidden="0">
      <x:c r="A1400" s="15" t="n">
        <x:v>45940</x:v>
      </x:c>
      <x:c r="B1400" s="21" t="n">
        <x:v>199.44751381215</x:v>
      </x:c>
      <x:c r="C1400" s="21" t="n">
        <x:v>193.24631101022</x:v>
      </x:c>
      <x:c r="D1400" s="21" t="n">
        <x:v>161.53846153846</x:v>
      </x:c>
      <x:c r="E1400" s="21" t="n">
        <x:v>473.310546875</x:v>
      </x:c>
      <x:c r="F1400" s="17" t="n">
        <x:v>3.56885708308958</x:v>
      </x:c>
      <x:c r="G1400" s="18" t="n">
        <x:f aca="0"/>
        <x:v>1.9481810199</x:v>
      </x:c>
      <x:c r="H1400" s="18" t="n">
        <x:f aca="0"/>
        <x:v>2.8984977778</x:v>
      </x:c>
      <x:c r="I1400" s="18" t="n">
        <x:f aca="0"/>
        <x:v>3896.51</x:v>
      </x:c>
      <x:c r="J1400" s="18" t="n">
        <x:f aca="0"/>
        <x:v>9.8813849329</x:v>
      </x:c>
      <x:c r="K1400" s="18" t="n">
        <x:f aca="0"/>
        <x:v>2.7281568949</x:v>
      </x:c>
      <x:c r="L1400" s="22" t="n">
        <x:v>0.58807544757033</x:v>
      </x:c>
      <x:c r="M1400" s="22" t="n">
        <x:v>0.5471288332899</x:v>
      </x:c>
      <x:c r="N1400" s="22" t="n">
        <x:v>0.93194344596214</x:v>
      </x:c>
      <x:c r="O1400" s="22" t="n">
        <x:v>1.1711697353664</x:v>
      </x:c>
      <x:c r="P1400" s="25" t="n">
        <x:v>0.7576203592542</x:v>
      </x:c>
      <x:c r="Q1400" s="25" t="n">
        <x:v>0.771769191521433</x:v>
      </x:c>
      <x:c r="R1400" s="26" t="n">
        <x:v>0.797710334660621</x:v>
      </x:c>
      <x:c r="S1400" s="26" t="n">
        <x:v>1.05084091851177</x:v>
      </x:c>
      <x:c r="T1400" s="20" t="n">
        <x:v>1.806578566139428</x:v>
      </x:c>
      <x:c r="U1400" s="18" t="n">
        <x:f aca="0"/>
        <x:v>1.743</x:v>
      </x:c>
      <x:c r="V1400" s="18" t="n">
        <x:f aca="0"/>
        <x:v>3.1245</x:v>
      </x:c>
      <x:c r="W1400" s="76" t="n">
        <x:f>'2080回测'!$O$13*G1400/$G$4+'2080回测'!$O$14*H1400/$H$4+'2080回测'!$O$15*I1400/$I$4+'2080回测'!$O$16*J1400/$J$4+'2080回测'!$O$17*K1400/$K$4</x:f>
        <x:v>1.6484055211647297</x:v>
      </x:c>
    </x:row>
    <x:row r="1401" ht="13.800000190734863" hidden="0">
      <x:c r="A1401" s="15" t="n">
        <x:v>45943</x:v>
      </x:c>
      <x:c r="B1401" s="21" t="n">
        <x:v>195.70288520565</x:v>
      </x:c>
      <x:c r="C1401" s="21" t="n">
        <x:v>190.69239500568</x:v>
      </x:c>
      <x:c r="D1401" s="21" t="n">
        <x:v>156</x:v>
      </x:c>
      <x:c r="E1401" s="21" t="n">
        <x:v>455.966796875</x:v>
      </x:c>
      <x:c r="F1401" s="17" t="n">
        <x:v>3.49590519271583</x:v>
      </x:c>
      <x:c r="G1401" s="18" t="n">
        <x:f aca="0"/>
        <x:v>1.9592502302</x:v>
      </x:c>
      <x:c r="H1401" s="18" t="n">
        <x:f aca="0"/>
        <x:v>2.8861096296</x:v>
      </x:c>
      <x:c r="I1401" s="18" t="n">
        <x:f aca="0"/>
        <x:v>3916.37</x:v>
      </x:c>
      <x:c r="J1401" s="18" t="n">
        <x:f aca="0"/>
        <x:v>9.8269272498</x:v>
      </x:c>
      <x:c r="K1401" s="18" t="n">
        <x:f aca="0"/>
        <x:v>2.6936270974</x:v>
      </x:c>
      <x:c r="L1401" s="22" t="n">
        <x:v>0.56721547314578</x:v>
      </x:c>
      <x:c r="M1401" s="22" t="n">
        <x:v>0.52740856571975</x:v>
      </x:c>
      <x:c r="N1401" s="22" t="n">
        <x:v>0.89779535106638</x:v>
      </x:c>
      <x:c r="O1401" s="22" t="n">
        <x:v>1.1443225890687</x:v>
      </x:c>
      <x:c r="P1401" s="25" t="n">
        <x:v>0.746658805243293</x:v>
      </x:c>
      <x:c r="Q1401" s="25" t="n">
        <x:v>0.748150397995266</x:v>
      </x:c>
      <x:c r="R1401" s="26" t="n">
        <x:v>0.78478311888472</x:v>
      </x:c>
      <x:c r="S1401" s="26" t="n">
        <x:v>1.03629422799154</x:v>
      </x:c>
      <x:c r="T1401" s="20" t="n">
        <x:v>1.800280587266816</x:v>
      </x:c>
      <x:c r="U1401" s="18" t="n">
        <x:f aca="0"/>
        <x:v>1.7447</x:v>
      </x:c>
      <x:c r="V1401" s="18" t="n">
        <x:f aca="0"/>
        <x:v>3.2204</x:v>
      </x:c>
      <x:c r="W1401" s="76" t="n">
        <x:f>'2080回测'!$O$13*G1401/$G$4+'2080回测'!$O$14*H1401/$H$4+'2080回测'!$O$15*I1401/$I$4+'2080回测'!$O$16*J1401/$J$4+'2080回测'!$O$17*K1401/$K$4</x:f>
        <x:v>1.6472217084125773</x:v>
      </x:c>
    </x:row>
    <x:row r="1402" ht="13.800000190734863" hidden="0">
      <x:c r="A1402" s="15" t="n">
        <x:v>45944</x:v>
      </x:c>
      <x:c r="B1402" s="21" t="n">
        <x:v>183.91651319828</x:v>
      </x:c>
      <x:c r="C1402" s="21" t="n">
        <x:v>176.95800227015</x:v>
      </x:c>
      <x:c r="D1402" s="21" t="n">
        <x:v>141.46153846154</x:v>
      </x:c>
      <x:c r="E1402" s="21" t="n">
        <x:v>429.0625</x:v>
      </x:c>
      <x:c r="F1402" s="17" t="n">
        <x:v>3.32849638482492</x:v>
      </x:c>
      <x:c r="G1402" s="18" t="n">
        <x:f aca="0"/>
        <x:v>1.992576885</x:v>
      </x:c>
      <x:c r="H1402" s="18" t="n">
        <x:f aca="0"/>
        <x:v>2.9165866667</x:v>
      </x:c>
      <x:c r="I1402" s="18" t="n">
        <x:f aca="0"/>
        <x:v>3893.25</x:v>
      </x:c>
      <x:c r="J1402" s="18" t="n">
        <x:f aca="0"/>
        <x:v>9.7440902109</x:v>
      </x:c>
      <x:c r="K1402" s="18" t="n">
        <x:f aca="0"/>
        <x:v>2.6806027001</x:v>
      </x:c>
      <x:c r="L1402" s="22" t="n">
        <x:v>0.55970268542199</x:v>
      </x:c>
      <x:c r="M1402" s="22" t="n">
        <x:v>0.52063243853705</x:v>
      </x:c>
      <x:c r="N1402" s="22" t="n">
        <x:v>0.89527917565301</x:v>
      </x:c>
      <x:c r="O1402" s="22" t="n">
        <x:v>1.1332294974438</x:v>
      </x:c>
      <x:c r="P1402" s="25" t="n">
        <x:v>0.743476418594966</x:v>
      </x:c>
      <x:c r="Q1402" s="25" t="n">
        <x:v>0.74611222799555</x:v>
      </x:c>
      <x:c r="R1402" s="26" t="n">
        <x:v>0.777337042597795</x:v>
      </x:c>
      <x:c r="S1402" s="26" t="n">
        <x:v>1.02647521189037</x:v>
      </x:c>
      <x:c r="T1402" s="20" t="n">
        <x:v>1.7695985640645828</x:v>
      </x:c>
      <x:c r="U1402" s="18" t="n">
        <x:f aca="0"/>
        <x:v>1.7446</x:v>
      </x:c>
      <x:c r="V1402" s="18" t="n">
        <x:f aca="0"/>
        <x:v>3.2703</x:v>
      </x:c>
      <x:c r="W1402" s="76" t="n">
        <x:f>'2080回测'!$O$13*G1402/$G$4+'2080回测'!$O$14*H1402/$H$4+'2080回测'!$O$15*I1402/$I$4+'2080回测'!$O$16*J1402/$J$4+'2080回测'!$O$17*K1402/$K$4</x:f>
        <x:v>1.657167253385385</x:v>
      </x:c>
    </x:row>
    <x:row r="1403" ht="13.800000190734863" hidden="0">
      <x:c r="A1403" s="15" t="n">
        <x:v>45945</x:v>
      </x:c>
      <x:c r="B1403" s="21" t="n">
        <x:v>189.31860036832</x:v>
      </x:c>
      <x:c r="C1403" s="21" t="n">
        <x:v>183.54143019296</x:v>
      </x:c>
      <x:c r="D1403" s="21" t="n">
        <x:v>152.53846153846</x:v>
      </x:c>
      <x:c r="E1403" s="21" t="n">
        <x:v>445.224609375</x:v>
      </x:c>
      <x:c r="F1403" s="17" t="n">
        <x:v>3.42655775368685</x:v>
      </x:c>
      <x:c r="G1403" s="18" t="n">
        <x:f aca="0"/>
        <x:v>2.0020987864</x:v>
      </x:c>
      <x:c r="H1403" s="18" t="n">
        <x:f aca="0"/>
        <x:v>2.9288651852</x:v>
      </x:c>
      <x:c r="I1403" s="18" t="n">
        <x:f aca="0"/>
        <x:v>3950.9</x:v>
      </x:c>
      <x:c r="J1403" s="18" t="n">
        <x:f aca="0"/>
        <x:v>9.7970138747</x:v>
      </x:c>
      <x:c r="K1403" s="18" t="n">
        <x:f aca="0"/>
        <x:v>2.7087717454</x:v>
      </x:c>
      <x:c r="L1403" s="22" t="n">
        <x:v>0.54899296675192</x:v>
      </x:c>
      <x:c r="M1403" s="22" t="n">
        <x:v>0.50586395621579</x:v>
      </x:c>
      <x:c r="N1403" s="22" t="n">
        <x:v>0.84855020369039</x:v>
      </x:c>
      <x:c r="O1403" s="22" t="n">
        <x:v>1.0908147350353</x:v>
      </x:c>
      <x:c r="P1403" s="25" t="n">
        <x:v>0.712006150628169</x:v>
      </x:c>
      <x:c r="Q1403" s="25" t="n">
        <x:v>0.711103660941525</x:v>
      </x:c>
      <x:c r="R1403" s="26" t="n">
        <x:v>0.741347673877669</x:v>
      </x:c>
      <x:c r="S1403" s="26" t="n">
        <x:v>0.998109165375901</x:v>
      </x:c>
      <x:c r="T1403" s="20" t="n">
        <x:v>1.798004716767845</x:v>
      </x:c>
      <x:c r="U1403" s="18" t="n">
        <x:f aca="0"/>
        <x:v>1.7443</x:v>
      </x:c>
      <x:c r="V1403" s="18" t="n">
        <x:f aca="0"/>
        <x:v>3.3302</x:v>
      </x:c>
      <x:c r="W1403" s="76" t="n">
        <x:f>'2080回测'!$O$13*G1403/$G$4+'2080回测'!$O$14*H1403/$H$4+'2080回测'!$O$15*I1403/$I$4+'2080回测'!$O$16*J1403/$J$4+'2080回测'!$O$17*K1403/$K$4</x:f>
        <x:v>1.6685795531018328</x:v>
      </x:c>
    </x:row>
    <x:row r="1404" ht="13.800000190734863" hidden="0">
      <x:c r="A1404" s="15" t="n">
        <x:v>45946</x:v>
      </x:c>
      <x:c r="B1404" s="21" t="n">
        <x:v>189.13443830571</x:v>
      </x:c>
      <x:c r="C1404" s="21" t="n">
        <x:v>184.67650397276</x:v>
      </x:c>
      <x:c r="D1404" s="21" t="n">
        <x:v>150.61538461538</x:v>
      </x:c>
      <x:c r="E1404" s="21" t="n">
        <x:v>446.46484375</x:v>
      </x:c>
      <x:c r="F1404" s="17" t="n">
        <x:v>3.42722792660963</x:v>
      </x:c>
      <x:c r="G1404" s="18" t="n">
        <x:f aca="0"/>
        <x:v>2.0133203764</x:v>
      </x:c>
      <x:c r="H1404" s="18" t="n">
        <x:f aca="0"/>
        <x:v>2.93928</x:v>
      </x:c>
      <x:c r="I1404" s="18" t="n">
        <x:f aca="0"/>
        <x:v>4007.48</x:v>
      </x:c>
      <x:c r="J1404" s="18" t="n">
        <x:f aca="0"/>
        <x:v>9.8131210767</x:v>
      </x:c>
      <x:c r="K1404" s="18" t="n">
        <x:f aca="0"/>
        <x:v>2.7076611379</x:v>
      </x:c>
      <x:c r="L1404" s="22" t="n">
        <x:v>0.57105179028133</x:v>
      </x:c>
      <x:c r="M1404" s="22" t="n">
        <x:v>0.52558422378594</x:v>
      </x:c>
      <x:c r="N1404" s="22" t="n">
        <x:v>0.87802540138989</x:v>
      </x:c>
      <x:c r="O1404" s="22" t="n">
        <x:v>1.1208313361161</x:v>
      </x:c>
      <x:c r="P1404" s="25" t="n">
        <x:v>0.7410012289796</x:v>
      </x:c>
      <x:c r="Q1404" s="25" t="n">
        <x:v>0.741796103290253</x:v>
      </x:c>
      <x:c r="R1404" s="26" t="n">
        <x:v>0.7745447639902</x:v>
      </x:c>
      <x:c r="S1404" s="26" t="n">
        <x:v>1.03120288630945</x:v>
      </x:c>
      <x:c r="T1404" s="20" t="n">
        <x:v>1.7852847189415222</x:v>
      </x:c>
      <x:c r="U1404" s="18" t="n">
        <x:f aca="0"/>
        <x:v>1.7452</x:v>
      </x:c>
      <x:c r="V1404" s="18" t="n">
        <x:f aca="0"/>
        <x:v>3.3616</x:v>
      </x:c>
      <x:c r="W1404" s="76" t="n">
        <x:f>'2080回测'!$O$13*G1404/$G$4+'2080回测'!$O$14*H1404/$H$4+'2080回测'!$O$15*I1404/$I$4+'2080回测'!$O$16*J1404/$J$4+'2080回测'!$O$17*K1404/$K$4</x:f>
        <x:v>1.677272819869913</x:v>
      </x:c>
    </x:row>
    <x:row r="1405" ht="13.800000190734863" hidden="0">
      <x:c r="A1405" s="15" t="n">
        <x:v>45947</x:v>
      </x:c>
      <x:c r="B1405" s="21" t="n">
        <x:v>181.82934315531</x:v>
      </x:c>
      <x:c r="C1405" s="21" t="n">
        <x:v>173.60953461975</x:v>
      </x:c>
      <x:c r="D1405" s="21" t="n">
        <x:v>141.46153846154</x:v>
      </x:c>
      <x:c r="E1405" s="21" t="n">
        <x:v>423.671875</x:v>
      </x:c>
      <x:c r="F1405" s="17" t="n">
        <x:v>3.3014307280915</x:v>
      </x:c>
      <x:c r="G1405" s="18" t="n">
        <x:f aca="0"/>
        <x:v>2.0077095814</x:v>
      </x:c>
      <x:c r="H1405" s="18" t="n">
        <x:f aca="0"/>
        <x:v>2.9179022222</x:v>
      </x:c>
      <x:c r="I1405" s="18" t="n">
        <x:f aca="0"/>
        <x:v>3939.89</x:v>
      </x:c>
      <x:c r="J1405" s="18" t="n">
        <x:f aca="0"/>
        <x:v>9.6919335567</x:v>
      </x:c>
      <x:c r="K1405" s="18" t="n">
        <x:f aca="0"/>
        <x:v>2.6665686596</x:v>
      </x:c>
      <x:c r="L1405" s="22" t="n">
        <x:v>0.57368925831202</x:v>
      </x:c>
      <x:c r="M1405" s="22" t="n">
        <x:v>0.52966727478064</x:v>
      </x:c>
      <x:c r="N1405" s="22" t="n">
        <x:v>0.86424634555476</x:v>
      </x:c>
      <x:c r="O1405" s="22" t="n">
        <x:v>1.1053569393249</x:v>
      </x:c>
      <x:c r="P1405" s="25" t="n">
        <x:v>0.719785317990748</x:v>
      </x:c>
      <x:c r="Q1405" s="25" t="n">
        <x:v>0.725250958586647</x:v>
      </x:c>
      <x:c r="R1405" s="26" t="n">
        <x:v>0.754171471927364</x:v>
      </x:c>
      <x:c r="S1405" s="26" t="n">
        <x:v>1.0101101850551</x:v>
      </x:c>
      <x:c r="T1405" s="20" t="n">
        <x:v>1.7400640083506245</x:v>
      </x:c>
      <x:c r="U1405" s="18" t="n">
        <x:f aca="0"/>
        <x:v>1.7471</x:v>
      </x:c>
      <x:c r="V1405" s="18" t="n">
        <x:f aca="0"/>
        <x:v>3.4573</x:v>
      </x:c>
      <x:c r="W1405" s="76" t="n">
        <x:f>'2080回测'!$O$13*G1405/$G$4+'2080回测'!$O$14*H1405/$H$4+'2080回测'!$O$15*I1405/$I$4+'2080回测'!$O$16*J1405/$J$4+'2080回测'!$O$17*K1405/$K$4</x:f>
        <x:v>1.662533202385406</x:v>
      </x:c>
    </x:row>
    <x:row r="1406" ht="13.800000190734863" hidden="0">
      <x:c r="A1406" s="15" t="n">
        <x:v>45950</x:v>
      </x:c>
      <x:c r="B1406" s="21" t="n">
        <x:v>185.75813382443</x:v>
      </x:c>
      <x:c r="C1406" s="21" t="n">
        <x:v>178.43359818388</x:v>
      </x:c>
      <x:c r="D1406" s="21" t="n">
        <x:v>150</x:v>
      </x:c>
      <x:c r="E1406" s="21" t="n">
        <x:v>435.25390625</x:v>
      </x:c>
      <x:c r="F1406" s="17" t="n">
        <x:v>3.37361409564578</x:v>
      </x:c>
      <x:c r="G1406" s="18" t="n">
        <x:f aca="0"/>
        <x:v>2.0084258531</x:v>
      </x:c>
      <x:c r="H1406" s="18" t="n">
        <x:f aca="0"/>
        <x:v>2.9382933333</x:v>
      </x:c>
      <x:c r="I1406" s="18" t="n">
        <x:f aca="0"/>
        <x:v>3989.9</x:v>
      </x:c>
      <x:c r="J1406" s="18" t="n">
        <x:f aca="0"/>
        <x:v>9.7149438453</x:v>
      </x:c>
      <x:c r="K1406" s="18" t="n">
        <x:f aca="0"/>
        <x:v>2.6751506268</x:v>
      </x:c>
      <x:c r="L1406" s="22" t="n">
        <x:v>0.54227941176471</x:v>
      </x:c>
      <x:c r="M1406" s="22" t="n">
        <x:v>0.4990878290331</x:v>
      </x:c>
      <x:c r="N1406" s="22" t="n">
        <x:v>0.81068775461299</x:v>
      </x:c>
      <x:c r="O1406" s="22" t="n">
        <x:v>1.0520355237764</x:v>
      </x:c>
      <x:c r="P1406" s="25" t="n">
        <x:v>0.674288975536877</x:v>
      </x:c>
      <x:c r="Q1406" s="25" t="n">
        <x:v>0.679092402710629</x:v>
      </x:c>
      <x:c r="R1406" s="26" t="n">
        <x:v>0.707116406503074</x:v>
      </x:c>
      <x:c r="S1406" s="26" t="n">
        <x:v>0.955923762867214</x:v>
      </x:c>
      <x:c r="T1406" s="20" t="n">
        <x:v>1.7581700859055718</x:v>
      </x:c>
      <x:c r="U1406" s="18" t="n">
        <x:f aca="0"/>
        <x:v>1.7464</x:v>
      </x:c>
      <x:c r="V1406" s="18" t="n">
        <x:f aca="0"/>
        <x:v>3.3843</x:v>
      </x:c>
      <x:c r="W1406" s="76" t="n">
        <x:f>'2080回测'!$O$13*G1406/$G$4+'2080回测'!$O$14*H1406/$H$4+'2080回测'!$O$15*I1406/$I$4+'2080回测'!$O$16*J1406/$J$4+'2080回测'!$O$17*K1406/$K$4</x:f>
        <x:v>1.670320758344088</x:v>
      </x:c>
    </x:row>
    <x:row r="1407" ht="13.800000190734863" hidden="0">
      <x:c r="A1407" s="15" t="n">
        <x:v>45951</x:v>
      </x:c>
      <x:c r="B1407" s="21" t="n">
        <x:v>195.21178637201</x:v>
      </x:c>
      <x:c r="C1407" s="21" t="n">
        <x:v>191.31668558456</x:v>
      </x:c>
      <x:c r="D1407" s="21" t="n">
        <x:v>165.61538461538</x:v>
      </x:c>
      <x:c r="E1407" s="21" t="n">
        <x:v>463.1640625</x:v>
      </x:c>
      <x:c r="F1407" s="17" t="n">
        <x:v>3.53826979767988</x:v>
      </x:c>
      <x:c r="G1407" s="18" t="n">
        <x:f aca="0"/>
        <x:v>2.0142754053</x:v>
      </x:c>
      <x:c r="H1407" s="18" t="n">
        <x:f aca="0"/>
        <x:v>2.9394992593</x:v>
      </x:c>
      <x:c r="I1407" s="18" t="n">
        <x:f aca="0"/>
        <x:v>4027.69</x:v>
      </x:c>
      <x:c r="J1407" s="18" t="n">
        <x:f aca="0"/>
        <x:v>9.7548283456</x:v>
      </x:c>
      <x:c r="K1407" s="18" t="n">
        <x:f aca="0"/>
        <x:v>2.7047331726</x:v>
      </x:c>
      <x:c r="L1407" s="22" t="n">
        <x:v>0.55139066496164</x:v>
      </x:c>
      <x:c r="M1407" s="22" t="n">
        <x:v>0.50751455129876</x:v>
      </x:c>
      <x:c r="N1407" s="22" t="n">
        <x:v>0.82638389647735</x:v>
      </x:c>
      <x:c r="O1407" s="22" t="n">
        <x:v>1.0705861561082</x:v>
      </x:c>
      <x:c r="P1407" s="25" t="n">
        <x:v>0.691379570500119</x:v>
      </x:c>
      <x:c r="Q1407" s="25" t="n">
        <x:v>0.695157978002541</x:v>
      </x:c>
      <x:c r="R1407" s="26" t="n">
        <x:v>0.735142610305234</x:v>
      </x:c>
      <x:c r="S1407" s="26" t="n">
        <x:v>0.987805259590732</x:v>
      </x:c>
      <x:c r="T1407" s="20" t="n">
        <x:v>1.7883776671691114</x:v>
      </x:c>
      <x:c r="U1407" s="18" t="n">
        <x:f aca="0"/>
        <x:v>1.7469</x:v>
      </x:c>
      <x:c r="V1407" s="18" t="n">
        <x:f aca="0"/>
        <x:v>3.4283</x:v>
      </x:c>
      <x:c r="W1407" s="76" t="n">
        <x:f>'2080回测'!$O$13*G1407/$G$4+'2080回测'!$O$14*H1407/$H$4+'2080回测'!$O$15*I1407/$I$4+'2080回测'!$O$16*J1407/$J$4+'2080回测'!$O$17*K1407/$K$4</x:f>
        <x:v>1.6774921491127768</x:v>
      </x:c>
    </x:row>
    <x:row r="1408" ht="13.800000190734863" hidden="0">
      <x:c r="A1408" s="15" t="n">
        <x:v>45952</x:v>
      </x:c>
      <x:c r="B1408" s="21" t="n">
        <x:v>193.37016574586</x:v>
      </x:c>
      <x:c r="C1408" s="21" t="n">
        <x:v>189.21679909194</x:v>
      </x:c>
      <x:c r="D1408" s="21" t="n">
        <x:v>167.76923076923</x:v>
      </x:c>
      <x:c r="E1408" s="21" t="n">
        <x:v>459.19921875</x:v>
      </x:c>
      <x:c r="F1408" s="17" t="n">
        <x:v>3.52388853589258</x:v>
      </x:c>
      <x:c r="G1408" s="18" t="n">
        <x:f aca="0"/>
        <x:v>2.0260938884</x:v>
      </x:c>
      <x:c r="H1408" s="18" t="n">
        <x:f aca="0"/>
        <x:v>2.9425688889</x:v>
      </x:c>
      <x:c r="I1408" s="18" t="n">
        <x:f aca="0"/>
        <x:v>4023.99</x:v>
      </x:c>
      <x:c r="J1408" s="18" t="n">
        <x:f aca="0"/>
        <x:v>9.7356531051</x:v>
      </x:c>
      <x:c r="K1408" s="18" t="n">
        <x:f aca="0"/>
        <x:v>2.6867615236</x:v>
      </x:c>
      <x:c r="L1408" s="22" t="n">
        <x:v>0.57193094629156</x:v>
      </x:c>
      <x:c r="M1408" s="22" t="n">
        <x:v>0.52671357831639</x:v>
      </x:c>
      <x:c r="N1408" s="22" t="n">
        <x:v>0.86244907740235</x:v>
      </x:c>
      <x:c r="O1408" s="22" t="n">
        <x:v>1.1075942014521</x:v>
      </x:c>
      <x:c r="P1408" s="25" t="n">
        <x:v>0.723203436983396</x:v>
      </x:c>
      <x:c r="Q1408" s="25" t="n">
        <x:v>0.723452573292772</x:v>
      </x:c>
      <x:c r="R1408" s="26" t="n">
        <x:v>0.768960206775011</x:v>
      </x:c>
      <x:c r="S1408" s="26" t="n">
        <x:v>1.02271731683931</x:v>
      </x:c>
      <x:c r="T1408" s="20" t="n">
        <x:v>1.7824493702134259</x:v>
      </x:c>
      <x:c r="U1408" s="18" t="n">
        <x:f aca="0"/>
        <x:v>1.7472</x:v>
      </x:c>
      <x:c r="V1408" s="18" t="n">
        <x:f aca="0"/>
        <x:v>3.2986</x:v>
      </x:c>
      <x:c r="W1408" s="76" t="n">
        <x:f>'2080回测'!$O$13*G1408/$G$4+'2080回测'!$O$14*H1408/$H$4+'2080回测'!$O$15*I1408/$I$4+'2080回测'!$O$16*J1408/$J$4+'2080回测'!$O$17*K1408/$K$4</x:f>
        <x:v>1.6793398418137353</x:v>
      </x:c>
    </x:row>
    <x:row r="1409" ht="13.800000190734863" hidden="0">
      <x:c r="A1409" s="15" t="n">
        <x:v>45953</x:v>
      </x:c>
      <x:c r="B1409" s="21" t="n">
        <x:v>188.70472682627</x:v>
      </x:c>
      <x:c r="C1409" s="21" t="n">
        <x:v>186.20885357548</x:v>
      </x:c>
      <x:c r="D1409" s="21" t="n">
        <x:v>164.30769230769</x:v>
      </x:c>
      <x:c r="E1409" s="21" t="n">
        <x:v>452.138671875</x:v>
      </x:c>
      <x:c r="F1409" s="17" t="n">
        <x:v>3.4783998614611</x:v>
      </x:c>
      <x:c r="G1409" s="18" t="n">
        <x:f aca="0"/>
        <x:v>2.0357635564</x:v>
      </x:c>
      <x:c r="H1409" s="18" t="n">
        <x:f aca="0"/>
        <x:v>2.9658103704</x:v>
      </x:c>
      <x:c r="I1409" s="18" t="n">
        <x:f aca="0"/>
        <x:v>4047.12</x:v>
      </x:c>
      <x:c r="J1409" s="18" t="n">
        <x:f aca="0"/>
        <x:v>9.7210799223</x:v>
      </x:c>
      <x:c r="K1409" s="18" t="n">
        <x:f aca="0"/>
        <x:v>2.7006945998</x:v>
      </x:c>
      <x:c r="L1409" s="22" t="n">
        <x:v>0.56841432225064</x:v>
      </x:c>
      <x:c r="M1409" s="22" t="n">
        <x:v>0.52619233776388</x:v>
      </x:c>
      <x:c r="N1409" s="22" t="n">
        <x:v>0.85058710759645</x:v>
      </x:c>
      <x:c r="O1409" s="22" t="n">
        <x:v>1.0940774090608</x:v>
      </x:c>
      <x:c r="P1409" s="25" t="n">
        <x:v>0.719549585646427</x:v>
      </x:c>
      <x:c r="Q1409" s="25" t="n">
        <x:v>0.716498816823138</x:v>
      </x:c>
      <x:c r="R1409" s="26" t="n">
        <x:v>0.766891852250856</x:v>
      </x:c>
      <x:c r="S1409" s="26" t="n">
        <x:v>1.01738353031522</x:v>
      </x:c>
      <x:c r="T1409" s="20" t="n">
        <x:v>1.7843119340649845</x:v>
      </x:c>
      <x:c r="U1409" s="18" t="n">
        <x:f aca="0"/>
        <x:v>1.7474</x:v>
      </x:c>
      <x:c r="V1409" s="18" t="n">
        <x:f aca="0"/>
        <x:v>3.272</x:v>
      </x:c>
      <x:c r="W1409" s="76" t="n">
        <x:f>'2080回测'!$O$13*G1409/$G$4+'2080回测'!$O$14*H1409/$H$4+'2080回测'!$O$15*I1409/$I$4+'2080回测'!$O$16*J1409/$J$4+'2080回测'!$O$17*K1409/$K$4</x:f>
        <x:v>1.6879138754326612</x:v>
      </x:c>
    </x:row>
    <x:row r="1410" ht="13.800000190734863" hidden="0">
      <x:c r="A1410" s="15" t="n">
        <x:v>45954</x:v>
      </x:c>
      <x:c r="B1410" s="21" t="n">
        <x:v>200.49109883364</x:v>
      </x:c>
      <x:c r="C1410" s="21" t="n">
        <x:v>201.24858115778</x:v>
      </x:c>
      <x:c r="D1410" s="21" t="n">
        <x:v>181.92307692308</x:v>
      </x:c>
      <x:c r="E1410" s="21" t="n">
        <x:v>480.107421875</x:v>
      </x:c>
      <x:c r="F1410" s="17" t="n">
        <x:v>3.65942544697375</x:v>
      </x:c>
      <x:c r="G1410" s="18" t="n">
        <x:f aca="0"/>
        <x:v>2.0254969953</x:v>
      </x:c>
      <x:c r="H1410" s="18" t="n">
        <x:f aca="0"/>
        <x:v>2.9513392593</x:v>
      </x:c>
      <x:c r="I1410" s="18" t="n">
        <x:f aca="0"/>
        <x:v>4063.94</x:v>
      </x:c>
      <x:c r="J1410" s="18" t="n">
        <x:f aca="0"/>
        <x:v>9.7164778646</x:v>
      </x:c>
      <x:c r="K1410" s="18" t="n">
        <x:f aca="0"/>
        <x:v>2.7031177435</x:v>
      </x:c>
      <x:c r="L1410" s="22" t="n">
        <x:v>0.57408887468031</x:v>
      </x:c>
      <x:c r="M1410" s="22" t="n">
        <x:v>0.52819042654852</x:v>
      </x:c>
      <x:c r="N1410" s="22" t="n">
        <x:v>0.84950874670501</x:v>
      </x:c>
      <x:c r="O1410" s="22" t="n">
        <x:v>1.0958485749758</x:v>
      </x:c>
      <x:c r="P1410" s="25" t="n">
        <x:v>0.726032225115243</x:v>
      </x:c>
      <x:c r="Q1410" s="25" t="n">
        <x:v>0.717817632705306</x:v>
      </x:c>
      <x:c r="R1410" s="26" t="n">
        <x:v>0.763685902738435</x:v>
      </x:c>
      <x:c r="S1410" s="26" t="n">
        <x:v>1.01932308905125</x:v>
      </x:c>
      <x:c r="T1410" s="20" t="n">
        <x:v>1.80559679879053</x:v>
      </x:c>
      <x:c r="U1410" s="18" t="n">
        <x:f aca="0"/>
        <x:v>1.7469</x:v>
      </x:c>
      <x:c r="V1410" s="18" t="n">
        <x:f aca="0"/>
        <x:v>3.2558</x:v>
      </x:c>
      <x:c r="W1410" s="76" t="n">
        <x:f>'2080回测'!$O$13*G1410/$G$4+'2080回测'!$O$14*H1410/$H$4+'2080回测'!$O$15*I1410/$I$4+'2080回测'!$O$16*J1410/$J$4+'2080回测'!$O$17*K1410/$K$4</x:f>
        <x:v>1.6839433743242995</x:v>
      </x:c>
    </x:row>
    <x:row r="1411" ht="13.800000190734863" hidden="0">
      <x:c r="A1411" s="15" t="n">
        <x:v>45957</x:v>
      </x:c>
      <x:c r="B1411" s="21" t="n">
        <x:v>210.43585021486</x:v>
      </x:c>
      <x:c r="C1411" s="21" t="n">
        <x:v>211.123723042</x:v>
      </x:c>
      <x:c r="D1411" s="21" t="n">
        <x:v>198.15384615385</x:v>
      </x:c>
      <x:c r="E1411" s="21" t="n">
        <x:v>499.033203125</x:v>
      </x:c>
      <x:c r="F1411" s="17" t="n">
        <x:v>3.79686655633928</x:v>
      </x:c>
      <x:c r="G1411" s="18" t="n">
        <x:f aca="0"/>
        <x:v>2.0269295387</x:v>
      </x:c>
      <x:c r="H1411" s="18" t="n">
        <x:f aca="0"/>
        <x:v>2.9642755556</x:v>
      </x:c>
      <x:c r="I1411" s="18" t="n">
        <x:f aca="0"/>
        <x:v>4100.07</x:v>
      </x:c>
      <x:c r="J1411" s="18" t="n">
        <x:f aca="0"/>
        <x:v>9.7709355476</x:v>
      </x:c>
      <x:c r="K1411" s="18" t="n">
        <x:f aca="0"/>
        <x:v>2.714324783</x:v>
      </x:c>
      <x:c r="L1411" s="22" t="n">
        <x:v>0.58879475703325</x:v>
      </x:c>
      <x:c r="M1411" s="22" t="n">
        <x:v>0.54043957953262</x:v>
      </x:c>
      <x:c r="N1411" s="22" t="n">
        <x:v>0.88305775221663</x:v>
      </x:c>
      <x:c r="O1411" s="22" t="n">
        <x:v>1.1217635286948</x:v>
      </x:c>
      <x:c r="P1411" s="25" t="n">
        <x:v>0.745008678833049</x:v>
      </x:c>
      <x:c r="Q1411" s="25" t="n">
        <x:v>0.735202023879398</x:v>
      </x:c>
      <x:c r="R1411" s="26" t="n">
        <x:v>0.786334384777824</x:v>
      </x:c>
      <x:c r="S1411" s="26" t="n">
        <x:v>1.04417368535667</x:v>
      </x:c>
      <x:c r="T1411" s="20" t="n">
        <x:v>1.8255087374504586</x:v>
      </x:c>
      <x:c r="U1411" s="18" t="n">
        <x:f aca="0"/>
        <x:v>1.7475</x:v>
      </x:c>
      <x:c r="V1411" s="18" t="n">
        <x:f aca="0"/>
        <x:v>3.2385</x:v>
      </x:c>
      <x:c r="W1411" s="76" t="n">
        <x:f>'2080回测'!$O$13*G1411/$G$4+'2080回测'!$O$14*H1411/$H$4+'2080回测'!$O$15*I1411/$I$4+'2080回测'!$O$16*J1411/$J$4+'2080回测'!$O$17*K1411/$K$4</x:f>
        <x:v>1.690660294627814</x:v>
      </x:c>
    </x:row>
    <x:row r="1412" ht="13.800000190734863" hidden="0">
      <x:c r="A1412" s="15" t="n">
        <x:v>45958</x:v>
      </x:c>
      <x:c r="B1412" s="21" t="n">
        <x:v>213.19828115408</x:v>
      </x:c>
      <x:c r="C1412" s="21" t="n">
        <x:v>211.52099886493</x:v>
      </x:c>
      <x:c r="D1412" s="21" t="n">
        <x:v>209.30769230769</x:v>
      </x:c>
      <x:c r="E1412" s="21" t="n">
        <x:v>500.263671875</x:v>
      </x:c>
      <x:c r="F1412" s="17" t="n">
        <x:v>3.83572661050425</x:v>
      </x:c>
      <x:c r="G1412" s="18" t="n">
        <x:f aca="0"/>
        <x:v>2.0245419664</x:v>
      </x:c>
      <x:c r="H1412" s="18" t="n">
        <x:f aca="0"/>
        <x:v>2.950242963</x:v>
      </x:c>
      <x:c r="I1412" s="18" t="n">
        <x:f aca="0"/>
        <x:v>4067.49</x:v>
      </x:c>
      <x:c r="J1412" s="18" t="n">
        <x:f aca="0"/>
        <x:v>9.7494592782</x:v>
      </x:c>
      <x:c r="K1412" s="18" t="n">
        <x:f aca="0"/>
        <x:v>2.7084688525</x:v>
      </x:c>
      <x:c r="L1412" s="22" t="n">
        <x:v>0.60477941176471</x:v>
      </x:c>
      <x:c r="M1412" s="22" t="n">
        <x:v>0.55859612544523</x:v>
      </x:c>
      <x:c r="N1412" s="22" t="n">
        <x:v>0.91409058231488</x:v>
      </x:c>
      <x:c r="O1412" s="22" t="n">
        <x:v>1.1497293060561</x:v>
      </x:c>
      <x:c r="P1412" s="25" t="n">
        <x:v>0.758799020975803</x:v>
      </x:c>
      <x:c r="Q1412" s="25" t="n">
        <x:v>0.752826199759331</x:v>
      </x:c>
      <x:c r="R1412" s="26" t="n">
        <x:v>0.804225651411678</x:v>
      </x:c>
      <x:c r="S1412" s="26" t="n">
        <x:v>1.06102360187594</x:v>
      </x:c>
      <x:c r="T1412" s="20" t="n">
        <x:v>1.8227849528816906</x:v>
      </x:c>
      <x:c r="U1412" s="18" t="n">
        <x:f aca="0"/>
        <x:v>1.7502</x:v>
      </x:c>
      <x:c r="V1412" s="18" t="n">
        <x:f aca="0"/>
        <x:v>3.1236</x:v>
      </x:c>
      <x:c r="W1412" s="76" t="n">
        <x:f>'2080回测'!$O$13*G1412/$G$4+'2080回测'!$O$14*H1412/$H$4+'2080回测'!$O$15*I1412/$I$4+'2080回测'!$O$16*J1412/$J$4+'2080回测'!$O$17*K1412/$K$4</x:f>
        <x:v>1.6847866204281825</x:v>
      </x:c>
    </x:row>
    <x:row r="1413" ht="13.800000190734863" hidden="0">
      <x:c r="A1413" s="15" t="n">
        <x:v>45959</x:v>
      </x:c>
      <x:c r="B1413" s="21" t="n">
        <x:v>214.6101903008</x:v>
      </x:c>
      <x:c r="C1413" s="21" t="n">
        <x:v>218.27468785471</x:v>
      </x:c>
      <x:c r="D1413" s="21" t="n">
        <x:v>221.84615384615</x:v>
      </x:c>
      <x:c r="E1413" s="21" t="n">
        <x:v>508.134765625</x:v>
      </x:c>
      <x:c r="F1413" s="17" t="n">
        <x:v>3.90716449406665</x:v>
      </x:c>
      <x:c r="G1413" s="18" t="n">
        <x:f aca="0"/>
        <x:v>2.0086646103</x:v>
      </x:c>
      <x:c r="H1413" s="18" t="n">
        <x:f aca="0"/>
        <x:v>2.9514488889</x:v>
      </x:c>
      <x:c r="I1413" s="18" t="n">
        <x:f aca="0"/>
        <x:v>4067.49</x:v>
      </x:c>
      <x:c r="J1413" s="18" t="n">
        <x:f aca="0"/>
        <x:v>9.7632654514</x:v>
      </x:c>
      <x:c r="K1413" s="18" t="n">
        <x:f aca="0"/>
        <x:v>2.7437054002</x:v>
      </x:c>
      <x:c r="L1413" s="22" t="n">
        <x:v>0.59726662404092</x:v>
      </x:c>
      <x:c r="M1413" s="22" t="n">
        <x:v>0.55025627660499</x:v>
      </x:c>
      <x:c r="N1413" s="22" t="n">
        <x:v>0.90869877785766</x:v>
      </x:c>
      <x:c r="O1413" s="22" t="n">
        <x:v>1.1432971772476</x:v>
      </x:c>
      <x:c r="P1413" s="25" t="n">
        <x:v>0.757502493082039</x:v>
      </x:c>
      <x:c r="Q1413" s="25" t="n">
        <x:v>0.752346630347625</x:v>
      </x:c>
      <x:c r="R1413" s="26" t="n">
        <x:v>0.806190588209618</x:v>
      </x:c>
      <x:c r="S1413" s="26" t="n">
        <x:v>1.06672105566307</x:v>
      </x:c>
      <x:c r="T1413" s="20" t="n">
        <x:v>1.8387163729343348</x:v>
      </x:c>
      <x:c r="U1413" s="18" t="n">
        <x:f aca="0"/>
        <x:v>1.751</x:v>
      </x:c>
      <x:c r="V1413" s="18" t="n">
        <x:f aca="0"/>
        <x:v>3.1748</x:v>
      </x:c>
      <x:c r="W1413" s="76" t="n">
        <x:f>'2080回测'!$O$13*G1413/$G$4+'2080回测'!$O$14*H1413/$H$4+'2080回测'!$O$15*I1413/$I$4+'2080回测'!$O$16*J1413/$J$4+'2080回测'!$O$17*K1413/$K$4</x:f>
        <x:v>1.6833726145317334</x:v>
      </x:c>
    </x:row>
    <x:row r="1414" ht="13.800000190734863" hidden="0">
      <x:c r="A1414" s="15" t="n">
        <x:v>45960</x:v>
      </x:c>
      <x:c r="B1414" s="21" t="n">
        <x:v>209.82197667281</x:v>
      </x:c>
      <x:c r="C1414" s="21" t="n">
        <x:v>213.11010215664</x:v>
      </x:c>
      <x:c r="D1414" s="21" t="n">
        <x:v>217.46153846154</x:v>
      </x:c>
      <x:c r="E1414" s="21" t="n">
        <x:v>488.3203125</x:v>
      </x:c>
      <x:c r="F1414" s="17" t="n">
        <x:v>3.82178482447748</x:v>
      </x:c>
      <x:c r="G1414" s="18" t="n">
        <x:f aca="0"/>
        <x:v>2.0109328041</x:v>
      </x:c>
      <x:c r="H1414" s="18" t="n">
        <x:f aca="0"/>
        <x:v>2.9398281481</x:v>
      </x:c>
      <x:c r="I1414" s="18" t="n">
        <x:f aca="0"/>
        <x:v>4106.27</x:v>
      </x:c>
      <x:c r="J1414" s="18" t="n">
        <x:f aca="0"/>
        <x:v>9.7026716914</x:v>
      </x:c>
      <x:c r="K1414" s="18" t="n">
        <x:f aca="0"/>
        <x:v>2.7410803279</x:v>
      </x:c>
      <x:c r="L1414" s="22" t="n">
        <x:v>0.61357097186701</x:v>
      </x:c>
      <x:c r="M1414" s="22" t="n">
        <x:v>0.55955173312484</x:v>
      </x:c>
      <x:c r="N1414" s="22" t="n">
        <x:v>0.94428468727534</x:v>
      </x:c>
      <x:c r="O1414" s="22" t="n">
        <x:v>1.1664155532304</x:v>
      </x:c>
      <x:c r="P1414" s="25" t="n">
        <x:v>0.776950411488487</x:v>
      </x:c>
      <x:c r="Q1414" s="25" t="n">
        <x:v>0.768532097992463</x:v>
      </x:c>
      <x:c r="R1414" s="26" t="n">
        <x:v>0.813946917675156</x:v>
      </x:c>
      <x:c r="S1414" s="26" t="n">
        <x:v>1.06647861082098</x:v>
      </x:c>
      <x:c r="T1414" s="20" t="n">
        <x:v>1.8173277359357138</x:v>
      </x:c>
      <x:c r="U1414" s="18" t="n">
        <x:f aca="0"/>
        <x:v>1.7521</x:v>
      </x:c>
      <x:c r="V1414" s="18" t="n">
        <x:f aca="0"/>
        <x:v>3.1557</x:v>
      </x:c>
      <x:c r="W1414" s="76" t="n">
        <x:f>'2080回测'!$O$13*G1414/$G$4+'2080回测'!$O$14*H1414/$H$4+'2080回测'!$O$15*I1414/$I$4+'2080回测'!$O$16*J1414/$J$4+'2080回测'!$O$17*K1414/$K$4</x:f>
        <x:v>1.6832465545249273</x:v>
      </x:c>
    </x:row>
    <x:row r="1415" ht="13.800000190734863" hidden="0">
      <x:c r="A1415" s="15" t="n">
        <x:v>45961</x:v>
      </x:c>
      <x:c r="B1415" s="21" t="n">
        <x:v>199.50890116636</x:v>
      </x:c>
      <x:c r="C1415" s="21" t="n">
        <x:v>199.31895573212</x:v>
      </x:c>
      <x:c r="D1415" s="21" t="n">
        <x:v>201.69230769231</x:v>
      </x:c>
      <x:c r="E1415" s="21" t="n">
        <x:v>470.478515625</x:v>
      </x:c>
      <x:c r="F1415" s="17" t="n">
        <x:v>3.67749670053948</x:v>
      </x:c>
      <x:c r="G1415" s="18" t="n">
        <x:f aca="0"/>
        <x:v>2.0099777751</x:v>
      </x:c>
      <x:c r="H1415" s="18" t="n">
        <x:f aca="0"/>
        <x:v>2.9385125926</x:v>
      </x:c>
      <x:c r="I1415" s="18" t="n">
        <x:f aca="0"/>
        <x:v>4040.7</x:v>
      </x:c>
      <x:c r="J1415" s="18" t="n">
        <x:f aca="0"/>
        <x:v>9.6903995375</x:v>
      </x:c>
      <x:c r="K1415" s="18" t="n">
        <x:f aca="0"/>
        <x:v>2.737647541</x:v>
      </x:c>
      <x:c r="L1415" s="22" t="n">
        <x:v>0.6025415601023</x:v>
      </x:c>
      <x:c r="M1415" s="22" t="n">
        <x:v>0.54591260533403</x:v>
      </x:c>
      <x:c r="N1415" s="22" t="n">
        <x:v>0.92199856218548</x:v>
      </x:c>
      <x:c r="O1415" s="22" t="n">
        <x:v>1.133882032218</x:v>
      </x:c>
      <x:c r="P1415" s="25" t="n">
        <x:v>0.763160069345733</x:v>
      </x:c>
      <x:c r="Q1415" s="25" t="n">
        <x:v>0.750788029759603</x:v>
      </x:c>
      <x:c r="R1415" s="26" t="n">
        <x:v>0.783438688444025</x:v>
      </x:c>
      <x:c r="S1415" s="26" t="n">
        <x:v>1.03690034009654</x:v>
      </x:c>
      <x:c r="T1415" s="20" t="n">
        <x:v>1.8158052833013765</x:v>
      </x:c>
      <x:c r="U1415" s="18" t="n">
        <x:f aca="0"/>
        <x:v>1.7538</x:v>
      </x:c>
      <x:c r="V1415" s="18" t="n">
        <x:f aca="0"/>
        <x:v>3.205</x:v>
      </x:c>
      <x:c r="W1415" s="76" t="n">
        <x:f>'2080回测'!$O$13*G1415/$G$4+'2080回测'!$O$14*H1415/$H$4+'2080回测'!$O$15*I1415/$I$4+'2080回测'!$O$16*J1415/$J$4+'2080回测'!$O$17*K1415/$K$4</x:f>
        <x:v>1.6780100308401305</x:v>
      </x:c>
    </x:row>
    <x:row r="1416" ht="13.800000190734863" hidden="0">
      <x:c r="A1416" s="15" t="n">
        <x:v>45964</x:v>
      </x:c>
      <x:c r="B1416" s="21" t="n">
        <x:v>201.35052179251</x:v>
      </x:c>
      <x:c r="C1416" s="21" t="n">
        <x:v>202.55391600454</x:v>
      </x:c>
      <x:c r="D1416" s="21" t="n">
        <x:v>199.30769230769</x:v>
      </x:c>
      <x:c r="E1416" s="21" t="n">
        <x:v>474.736328125</x:v>
      </x:c>
      <x:c r="F1416" s="17" t="n">
        <x:v>3.69487114557435</x:v>
      </x:c>
      <x:c r="G1416" s="18" t="n">
        <x:f aca="0"/>
        <x:v>2.0350472847</x:v>
      </x:c>
      <x:c r="H1416" s="18" t="n">
        <x:f aca="0"/>
        <x:v>2.9628503704</x:v>
      </x:c>
      <x:c r="I1416" s="18" t="n">
        <x:f aca="0"/>
        <x:v>4092.48</x:v>
      </x:c>
      <x:c r="J1416" s="18" t="n">
        <x:f aca="0"/>
        <x:v>9.6888655183</x:v>
      </x:c>
      <x:c r="K1416" s="18" t="n">
        <x:f aca="0"/>
        <x:v>2.7418880424</x:v>
      </x:c>
      <x:c r="L1416" s="22" t="n">
        <x:v>0.58447890025575</x:v>
      </x:c>
      <x:c r="M1416" s="22" t="n">
        <x:v>0.52931978107897</x:v>
      </x:c>
      <x:c r="N1416" s="22" t="n">
        <x:v>0.90594296669063</x:v>
      </x:c>
      <x:c r="O1416" s="22" t="n">
        <x:v>1.1254922990096</x:v>
      </x:c>
      <x:c r="P1416" s="25" t="n">
        <x:v>0.767756850059985</x:v>
      </x:c>
      <x:c r="Q1416" s="25" t="n">
        <x:v>0.756183185641216</x:v>
      </x:c>
      <x:c r="R1416" s="26" t="n">
        <x:v>0.796365904219925</x:v>
      </x:c>
      <x:c r="S1416" s="26" t="n">
        <x:v>1.06090237945494</x:v>
      </x:c>
      <x:c r="T1416" s="20" t="n">
        <x:v>1.8202436035827678</x:v>
      </x:c>
      <x:c r="U1416" s="18" t="n">
        <x:f aca="0"/>
        <x:v>1.7543</x:v>
      </x:c>
      <x:c r="V1416" s="18" t="n">
        <x:f aca="0"/>
        <x:v>3.2</x:v>
      </x:c>
      <x:c r="W1416" s="76" t="n">
        <x:f>'2080回测'!$O$13*G1416/$G$4+'2080回测'!$O$14*H1416/$H$4+'2080回测'!$O$15*I1416/$I$4+'2080回测'!$O$16*J1416/$J$4+'2080回测'!$O$17*K1416/$K$4</x:f>
        <x:v>1.69245298885144</x:v>
      </x:c>
    </x:row>
    <x:row r="1417" ht="13.800000190734863" hidden="0">
      <x:c r="A1417" s="15" t="n">
        <x:v>45965</x:v>
      </x:c>
      <x:c r="B1417" s="21" t="n">
        <x:v>199.07918968692</x:v>
      </x:c>
      <x:c r="C1417" s="21" t="n">
        <x:v>198.46765039728</x:v>
      </x:c>
      <x:c r="D1417" s="21" t="n">
        <x:v>199.23076923077</x:v>
      </x:c>
      <x:c r="E1417" s="21" t="n">
        <x:v>462.041015625</x:v>
      </x:c>
      <x:c r="F1417" s="17" t="n">
        <x:v>3.64704656234993</x:v>
      </x:c>
      <x:c r="G1417" s="18" t="n">
        <x:f aca="0"/>
        <x:v>2.0558191641</x:v>
      </x:c>
      <x:c r="H1417" s="18" t="n">
        <x:f aca="0"/>
        <x:v>2.9729362963</x:v>
      </x:c>
      <x:c r="I1417" s="18" t="n">
        <x:f aca="0"/>
        <x:v>4073.38</x:v>
      </x:c>
      <x:c r="J1417" s="18" t="n">
        <x:f aca="0"/>
        <x:v>9.5853192196</x:v>
      </x:c>
      <x:c r="K1417" s="18" t="n">
        <x:f aca="0"/>
        <x:v>2.7208874638</x:v>
      </x:c>
      <x:c r="L1417" s="22" t="n">
        <x:v>0.58871483375959</x:v>
      </x:c>
      <x:c r="M1417" s="22" t="n">
        <x:v>0.53131786986361</x:v>
      </x:c>
      <x:c r="N1417" s="22" t="n">
        <x:v>0.90690150970525</x:v>
      </x:c>
      <x:c r="O1417" s="22" t="n">
        <x:v>1.1268905878777</x:v>
      </x:c>
      <x:c r="P1417" s="25" t="n">
        <x:v>0.778836270243051</x:v>
      </x:c>
      <x:c r="Q1417" s="25" t="n">
        <x:v>0.764096080934251</x:v>
      </x:c>
      <x:c r="R1417" s="26" t="n">
        <x:v>0.801743625982706</x:v>
      </x:c>
      <x:c r="S1417" s="26" t="n">
        <x:v>1.06344805029598</x:v>
      </x:c>
      <x:c r="T1417" s="20" t="n">
        <x:v>1.7985438171741053</x:v>
      </x:c>
      <x:c r="U1417" s="18" t="n">
        <x:f aca="0"/>
        <x:v>1.7542</x:v>
      </x:c>
      <x:c r="V1417" s="18" t="n">
        <x:f aca="0"/>
        <x:v>3.1881</x:v>
      </x:c>
      <x:c r="W1417" s="76" t="n">
        <x:f>'2080回测'!$O$13*G1417/$G$4+'2080回测'!$O$14*H1417/$H$4+'2080回测'!$O$15*I1417/$I$4+'2080回测'!$O$16*J1417/$J$4+'2080回测'!$O$17*K1417/$K$4</x:f>
        <x:v>1.6949541127419425</x:v>
      </x:c>
    </x:row>
    <x:row r="1418" ht="13.800000190734863" hidden="0">
      <x:c r="A1418" s="15" t="n">
        <x:v>45966</x:v>
      </x:c>
      <x:c r="B1418" s="21" t="n">
        <x:v>198.28115408226</x:v>
      </x:c>
      <x:c r="C1418" s="21" t="n">
        <x:v>200.90805902384</x:v>
      </x:c>
      <x:c r="D1418" s="21" t="n">
        <x:v>200.30769230769</x:v>
      </x:c>
      <x:c r="E1418" s="21" t="n">
        <x:v>459.619140625</x:v>
      </x:c>
      <x:c r="F1418" s="17" t="n">
        <x:v>3.64779011509698</x:v>
      </x:c>
      <x:c r="G1418" s="18" t="n">
        <x:f aca="0"/>
        <x:v>2.0558191641</x:v>
      </x:c>
      <x:c r="H1418" s="18" t="n">
        <x:f aca="0"/>
        <x:v>2.9848859259</x:v>
      </x:c>
      <x:c r="I1418" s="18" t="n">
        <x:f aca="0"/>
        <x:v>4081.7</x:v>
      </x:c>
      <x:c r="J1418" s="18" t="n">
        <x:f aca="0"/>
        <x:v>9.5822511811</x:v>
      </x:c>
      <x:c r="K1418" s="18" t="n">
        <x:f aca="0"/>
        <x:v>2.739868756</x:v>
      </x:c>
      <x:c r="L1418" s="22" t="n">
        <x:v>0.5761668797954</x:v>
      </x:c>
      <x:c r="M1418" s="22" t="n">
        <x:v>0.52002432455912</x:v>
      </x:c>
      <x:c r="N1418" s="22" t="n">
        <x:v>0.87754612988258</x:v>
      </x:c>
      <x:c r="O1418" s="22" t="n">
        <x:v>1.0938909705759</x:v>
      </x:c>
      <x:c r="P1418" s="25" t="n">
        <x:v>0.757031028393398</x:v>
      </x:c>
      <x:c r="Q1418" s="25" t="n">
        <x:v>0.739757933290537</x:v>
      </x:c>
      <x:c r="R1418" s="26" t="n">
        <x:v>0.785093372063333</x:v>
      </x:c>
      <x:c r="S1418" s="26" t="n">
        <x:v>1.03883989883257</x:v>
      </x:c>
      <x:c r="T1418" s="20" t="n">
        <x:v>1.8073030605543432</x:v>
      </x:c>
      <x:c r="U1418" s="18" t="n">
        <x:f aca="0"/>
        <x:v>1.7548</x:v>
      </x:c>
      <x:c r="V1418" s="18" t="n">
        <x:f aca="0"/>
        <x:v>3.1657</x:v>
      </x:c>
      <x:c r="W1418" s="76" t="n">
        <x:f>'2080回测'!$O$13*G1418/$G$4+'2080回测'!$O$14*H1418/$H$4+'2080回测'!$O$15*I1418/$I$4+'2080回测'!$O$16*J1418/$J$4+'2080回测'!$O$17*K1418/$K$4</x:f>
        <x:v>1.6986842274390697</x:v>
      </x:c>
    </x:row>
    <x:row r="1419" ht="13.800000190734863" hidden="0">
      <x:c r="A1419" s="15" t="n">
        <x:v>45967</x:v>
      </x:c>
      <x:c r="B1419" s="21" t="n">
        <x:v>204.60405156538</x:v>
      </x:c>
      <x:c r="C1419" s="21" t="n">
        <x:v>208.56980703746</x:v>
      </x:c>
      <x:c r="D1419" s="21" t="n">
        <x:v>205.46153846154</x:v>
      </x:c>
      <x:c r="E1419" s="21" t="n">
        <x:v>475.654296875</x:v>
      </x:c>
      <x:c r="F1419" s="17" t="n">
        <x:v>3.73572423484845</x:v>
      </x:c>
      <x:c r="G1419" s="18" t="n">
        <x:f aca="0"/>
        <x:v>2.0552205329</x:v>
      </x:c>
      <x:c r="H1419" s="18" t="n">
        <x:f aca="0"/>
        <x:v>2.9959585185</x:v>
      </x:c>
      <x:c r="I1419" s="18" t="n">
        <x:f aca="0"/>
        <x:v>4136.71</x:v>
      </x:c>
      <x:c r="J1419" s="18" t="n">
        <x:f aca="0"/>
        <x:v>9.648981018</x:v>
      </x:c>
      <x:c r="K1419" s="18" t="n">
        <x:f aca="0"/>
        <x:v>2.7763168756</x:v>
      </x:c>
      <x:c r="L1419" s="22" t="n">
        <x:v>0.579523657289</x:v>
      </x:c>
      <x:c r="M1419" s="22" t="n">
        <x:v>0.52315176787421</x:v>
      </x:c>
      <x:c r="N1419" s="22" t="n">
        <x:v>0.89060627845675</x:v>
      </x:c>
      <x:c r="O1419" s="22" t="n">
        <x:v>1.1006959764314</x:v>
      </x:c>
      <x:c r="P1419" s="25" t="n">
        <x:v>0.770939236708312</x:v>
      </x:c>
      <x:c r="Q1419" s="25" t="n">
        <x:v>0.744553627407528</x:v>
      </x:c>
      <x:c r="R1419" s="26" t="n">
        <x:v>0.796779575124752</x:v>
      </x:c>
      <x:c r="S1419" s="26" t="n">
        <x:v>1.05217436514279</x:v>
      </x:c>
      <x:c r="T1419" s="20" t="n">
        <x:v>1.826602284291585</x:v>
      </x:c>
      <x:c r="U1419" s="18" t="n">
        <x:f aca="0"/>
        <x:v>1.7539</x:v>
      </x:c>
      <x:c r="V1419" s="18" t="n">
        <x:f aca="0"/>
        <x:v>3.1925</x:v>
      </x:c>
      <x:c r="W1419" s="76" t="n">
        <x:f>'2080回测'!$O$13*G1419/$G$4+'2080回测'!$O$14*H1419/$H$4+'2080回测'!$O$15*I1419/$I$4+'2080回测'!$O$16*J1419/$J$4+'2080回测'!$O$17*K1419/$K$4</x:f>
        <x:v>1.7078073231435547</x:v>
      </x:c>
    </x:row>
    <x:row r="1420" ht="13.800000190734863" hidden="0">
      <x:c r="A1420" s="15" t="n">
        <x:v>45968</x:v>
      </x:c>
      <x:c r="B1420" s="21" t="n">
        <x:v>199.75445058318</x:v>
      </x:c>
      <x:c r="C1420" s="21" t="n">
        <x:v>203.3484676504</x:v>
      </x:c>
      <x:c r="D1420" s="21" t="n">
        <x:v>198.46153846154</x:v>
      </x:c>
      <x:c r="E1420" s="21" t="n">
        <x:v>463.0078125</x:v>
      </x:c>
      <x:c r="F1420" s="17" t="n">
        <x:v>3.6614306729878</x:v>
      </x:c>
      <x:c r="G1420" s="18" t="n">
        <x:f aca="0"/>
        <x:v>2.0556994378</x:v>
      </x:c>
      <x:c r="H1420" s="18" t="n">
        <x:f aca="0"/>
        <x:v>2.999357037</x:v>
      </x:c>
      <x:c r="I1420" s="18" t="n">
        <x:f aca="0"/>
        <x:v>4152.76</x:v>
      </x:c>
      <x:c r="J1420" s="18" t="n">
        <x:f aca="0"/>
        <x:v>9.6244367102</x:v>
      </x:c>
      <x:c r="K1420" s="18" t="n">
        <x:f aca="0"/>
        <x:v>2.7824756991</x:v>
      </x:c>
      <x:c r="L1420" s="22" t="n">
        <x:v>0.59878516624041</x:v>
      </x:c>
      <x:c r="M1420" s="22" t="n">
        <x:v>0.54252454174268</x:v>
      </x:c>
      <x:c r="N1420" s="22" t="n">
        <x:v>0.92020129403307</x:v>
      </x:c>
      <x:c r="O1420" s="22" t="n">
        <x:v>1.1270770263626</x:v>
      </x:c>
      <x:c r="P1420" s="25" t="n">
        <x:v>0.791212218319882</x:v>
      </x:c>
      <x:c r="Q1420" s="25" t="n">
        <x:v>0.762897157405009</x:v>
      </x:c>
      <x:c r="R1420" s="26" t="n">
        <x:v>0.810430714984112</x:v>
      </x:c>
      <x:c r="S1420" s="26" t="n">
        <x:v>1.05969015524492</x:v>
      </x:c>
      <x:c r="T1420" s="20" t="n">
        <x:v>1.8213555744791918</x:v>
      </x:c>
      <x:c r="U1420" s="18" t="n">
        <x:f aca="0"/>
        <x:v>1.7534</x:v>
      </x:c>
      <x:c r="V1420" s="18" t="n">
        <x:f aca="0"/>
        <x:v>3.1936</x:v>
      </x:c>
      <x:c r="W1420" s="76" t="n">
        <x:f>'2080回测'!$O$13*G1420/$G$4+'2080回测'!$O$14*H1420/$H$4+'2080回测'!$O$15*I1420/$I$4+'2080回测'!$O$16*J1420/$J$4+'2080回测'!$O$17*K1420/$K$4</x:f>
        <x:v>1.709462631447706</x:v>
      </x:c>
    </x:row>
    <x:row r="1421" ht="13.800000190734863" hidden="0">
      <x:c r="A1421" s="15" t="n">
        <x:v>45971</x:v>
      </x:c>
      <x:c r="B1421" s="21" t="n">
        <x:v>196.86924493554</x:v>
      </x:c>
      <x:c r="C1421" s="21" t="n">
        <x:v>198.58115777526</x:v>
      </x:c>
      <x:c r="D1421" s="21" t="n">
        <x:v>191.69230769231</x:v>
      </x:c>
      <x:c r="E1421" s="21" t="n">
        <x:v>453.671875</x:v>
      </x:c>
      <x:c r="F1421" s="17" t="n">
        <x:v>3.60203646350778</x:v>
      </x:c>
      <x:c r="G1421" s="18" t="n">
        <x:f aca="0"/>
        <x:v>2.0735386467</x:v>
      </x:c>
      <x:c r="H1421" s="18" t="n">
        <x:f aca="0"/>
        <x:v>3.0205155556</x:v>
      </x:c>
      <x:c r="I1421" s="18" t="n">
        <x:f aca="0"/>
        <x:v>4210.97</x:v>
      </x:c>
      <x:c r="J1421" s="18" t="n">
        <x:f aca="0"/>
        <x:v>9.6973026241</x:v>
      </x:c>
      <x:c r="K1421" s="18" t="n">
        <x:f aca="0"/>
        <x:v>2.8104428158</x:v>
      </x:c>
      <x:c r="L1421" s="22" t="n">
        <x:v>0.59351023017903</x:v>
      </x:c>
      <x:c r="M1421" s="22" t="n">
        <x:v>0.53679089566502</x:v>
      </x:c>
      <x:c r="N1421" s="22" t="n">
        <x:v>0.91468967169902</x:v>
      </x:c>
      <x:c r="O1421" s="22" t="n">
        <x:v>1.1172890042861</x:v>
      </x:c>
      <x:c r="P1421" s="25" t="n">
        <x:v>0.792273013869324</x:v>
      </x:c>
      <x:c r="Q1421" s="25" t="n">
        <x:v>0.758101463288017</x:v>
      </x:c>
      <x:c r="R1421" s="26" t="n">
        <x:v>0.806500841388241</x:v>
      </x:c>
      <x:c r="S1421" s="26" t="n">
        <x:v>1.05168947545878</x:v>
      </x:c>
      <x:c r="T1421" s="20" t="n">
        <x:v>1.8251463595622037</x:v>
      </x:c>
      <x:c r="U1421" s="18" t="n">
        <x:f aca="0"/>
        <x:v>1.7539</x:v>
      </x:c>
      <x:c r="V1421" s="18" t="n">
        <x:f aca="0"/>
        <x:v>3.2499</x:v>
      </x:c>
      <x:c r="W1421" s="76" t="n">
        <x:f>'2080回测'!$O$13*G1421/$G$4+'2080回测'!$O$14*H1421/$H$4+'2080回测'!$O$15*I1421/$I$4+'2080回测'!$O$16*J1421/$J$4+'2080回测'!$O$17*K1421/$K$4</x:f>
        <x:v>1.7250162015842547</x:v>
      </x:c>
    </x:row>
    <x:row r="1422" ht="13.800000190734863" hidden="0">
      <x:c r="A1422" s="15" t="n">
        <x:v>45972</x:v>
      </x:c>
      <x:c r="B1422" s="21" t="n">
        <x:v>193.37016574586</x:v>
      </x:c>
      <x:c r="C1422" s="21" t="n">
        <x:v>192.62202043133</x:v>
      </x:c>
      <x:c r="D1422" s="21" t="n">
        <x:v>182.23076923077</x:v>
      </x:c>
      <x:c r="E1422" s="21" t="n">
        <x:v>440.419921875</x:v>
      </x:c>
      <x:c r="F1422" s="17" t="n">
        <x:v>3.5216071932074</x:v>
      </x:c>
      <x:c r="G1422" s="18" t="n">
        <x:f aca="0"/>
        <x:v>2.0789263272</x:v>
      </x:c>
      <x:c r="H1422" s="18" t="n">
        <x:f aca="0"/>
        <x:v>3.0147051852</x:v>
      </x:c>
      <x:c r="I1422" s="18" t="n">
        <x:f aca="0"/>
        <x:v>4222.05</x:v>
      </x:c>
      <x:c r="J1422" s="18" t="n">
        <x:f aca="0"/>
        <x:v>9.6704572874</x:v>
      </x:c>
      <x:c r="K1422" s="18" t="n">
        <x:f aca="0"/>
        <x:v>2.8042839923</x:v>
      </x:c>
      <x:c r="L1422" s="22" t="n">
        <x:v>0.60150255754476</x:v>
      </x:c>
      <x:c r="M1422" s="22" t="n">
        <x:v>0.53939709842759</x:v>
      </x:c>
      <x:c r="N1422" s="22" t="n">
        <x:v>0.91193386053199</x:v>
      </x:c>
      <x:c r="O1422" s="22" t="n">
        <x:v>1.1181279776224</x:v>
      </x:c>
      <x:c r="P1422" s="25" t="n">
        <x:v>0.794041006451729</x:v>
      </x:c>
      <x:c r="Q1422" s="25" t="n">
        <x:v>0.760499310346513</x:v>
      </x:c>
      <x:c r="R1422" s="26" t="n">
        <x:v>0.812705904960676</x:v>
      </x:c>
      <x:c r="S1422" s="26" t="n">
        <x:v>1.06296316061197</x:v>
      </x:c>
      <x:c r="T1422" s="20" t="n">
        <x:v>1.8185777837883221</x:v>
      </x:c>
      <x:c r="U1422" s="18" t="n">
        <x:f aca="0"/>
        <x:v>1.7542</x:v>
      </x:c>
      <x:c r="V1422" s="18" t="n">
        <x:f aca="0"/>
        <x:v>3.2924</x:v>
      </x:c>
      <x:c r="W1422" s="76" t="n">
        <x:f>'2080回测'!$O$13*G1422/$G$4+'2080回测'!$O$14*H1422/$H$4+'2080回测'!$O$15*I1422/$I$4+'2080回测'!$O$16*J1422/$J$4+'2080回测'!$O$17*K1422/$K$4</x:f>
        <x:v>1.725312930058083</x:v>
      </x:c>
    </x:row>
    <x:row r="1423" ht="13.800000190734863" hidden="0">
      <x:c r="A1423" s="15" t="n">
        <x:v>45973</x:v>
      </x:c>
      <x:c r="B1423" s="21" t="n">
        <x:v>191.95825659914</x:v>
      </x:c>
      <x:c r="C1423" s="21" t="n">
        <x:v>192.73552780931</x:v>
      </x:c>
      <x:c r="D1423" s="21" t="n">
        <x:v>183.92307692308</x:v>
      </x:c>
      <x:c r="E1423" s="21" t="n">
        <x:v>443.125</x:v>
      </x:c>
      <x:c r="F1423" s="17" t="n">
        <x:v>3.52935465332883</x:v>
      </x:c>
      <x:c r="G1423" s="18" t="n">
        <x:f aca="0"/>
        <x:v>2.0932934753</x:v>
      </x:c>
      <x:c r="H1423" s="18" t="n">
        <x:f aca="0"/>
        <x:v>3.0167881481</x:v>
      </x:c>
      <x:c r="I1423" s="18" t="n">
        <x:f aca="0"/>
        <x:v>4283.91</x:v>
      </x:c>
      <x:c r="J1423" s="18" t="n">
        <x:f aca="0"/>
        <x:v>9.6781273836</x:v>
      </x:c>
      <x:c r="K1423" s="18" t="n">
        <x:f aca="0"/>
        <x:v>2.8123611379</x:v>
      </x:c>
      <x:c r="L1423" s="22" t="n">
        <x:v>0.59119245524297</x:v>
      </x:c>
      <x:c r="M1423" s="22" t="n">
        <x:v>0.52845104682478</x:v>
      </x:c>
      <x:c r="N1423" s="22" t="n">
        <x:v>0.8961179007908</x:v>
      </x:c>
      <x:c r="O1423" s="22" t="n">
        <x:v>1.1027468000737</x:v>
      </x:c>
      <x:c r="P1423" s="25" t="n">
        <x:v>0.794158872623889</x:v>
      </x:c>
      <x:c r="Q1423" s="25" t="n">
        <x:v>0.757621893876323</x:v>
      </x:c>
      <x:c r="R1423" s="26" t="n">
        <x:v>0.816946031735169</x:v>
      </x:c>
      <x:c r="S1423" s="26" t="n">
        <x:v>1.06138726913895</x:v>
      </x:c>
      <x:c r="T1423" s="20" t="n">
        <x:v>1.8113358959238741</x:v>
      </x:c>
      <x:c r="U1423" s="18" t="n">
        <x:f aca="0"/>
        <x:v>1.7548</x:v>
      </x:c>
      <x:c r="V1423" s="18" t="n">
        <x:f aca="0"/>
        <x:v>3.2857</x:v>
      </x:c>
      <x:c r="W1423" s="76" t="n">
        <x:f>'2080回测'!$O$13*G1423/$G$4+'2080回测'!$O$14*H1423/$H$4+'2080回测'!$O$15*I1423/$I$4+'2080回测'!$O$16*J1423/$J$4+'2080回测'!$O$17*K1423/$K$4</x:f>
        <x:v>1.73436418181815</x:v>
      </x:c>
    </x:row>
    <x:row r="1424" ht="13.800000190734863" hidden="0">
      <x:c r="A1424" s="15" t="n">
        <x:v>45974</x:v>
      </x:c>
      <x:c r="B1424" s="21" t="n">
        <x:v>192.32658072437</x:v>
      </x:c>
      <x:c r="C1424" s="21" t="n">
        <x:v>193.81384790011</x:v>
      </x:c>
      <x:c r="D1424" s="21" t="n">
        <x:v>185.38461538462</x:v>
      </x:c>
      <x:c r="E1424" s="21" t="n">
        <x:v>444.78515625</x:v>
      </x:c>
      <x:c r="F1424" s="17" t="n">
        <x:v>3.54077550064775</x:v>
      </x:c>
      <x:c r="G1424" s="18" t="n">
        <x:f aca="0"/>
        <x:v>2.0905397719</x:v>
      </x:c>
      <x:c r="H1424" s="18" t="n">
        <x:f aca="0"/>
        <x:v>3.0244622222</x:v>
      </x:c>
      <x:c r="I1424" s="18" t="n">
        <x:f aca="0"/>
        <x:v>4283.71</x:v>
      </x:c>
      <x:c r="J1424" s="18" t="n">
        <x:f aca="0"/>
        <x:v>9.6950015952</x:v>
      </x:c>
      <x:c r="K1424" s="18" t="n">
        <x:f aca="0"/>
        <x:v>2.8283135005</x:v>
      </x:c>
      <x:c r="L1424" s="22" t="n">
        <x:v>0.58991368286445</x:v>
      </x:c>
      <x:c r="M1424" s="22" t="n">
        <x:v>0.52984102163148</x:v>
      </x:c>
      <x:c r="N1424" s="22" t="n">
        <x:v>0.88641265276779</x:v>
      </x:c>
      <x:c r="O1424" s="22" t="n">
        <x:v>1.0951028209591</x:v>
      </x:c>
      <x:c r="P1424" s="25" t="n">
        <x:v>0.783668783301623</x:v>
      </x:c>
      <x:c r="Q1424" s="25" t="n">
        <x:v>0.743714380937054</x:v>
      </x:c>
      <x:c r="R1424" s="26" t="n">
        <x:v>0.806707676840649</x:v>
      </x:c>
      <x:c r="S1424" s="26" t="n">
        <x:v>1.05532614808885</x:v>
      </x:c>
      <x:c r="T1424" s="20" t="n">
        <x:v>1.8340543621076164</x:v>
      </x:c>
      <x:c r="U1424" s="18" t="n">
        <x:f aca="0"/>
        <x:v>1.7545</x:v>
      </x:c>
      <x:c r="V1424" s="18" t="n">
        <x:f aca="0"/>
        <x:v>3.3338</x:v>
      </x:c>
      <x:c r="W1424" s="76" t="n">
        <x:f>'2080回测'!$O$13*G1424/$G$4+'2080回测'!$O$14*H1424/$H$4+'2080回测'!$O$15*I1424/$I$4+'2080回测'!$O$16*J1424/$J$4+'2080回测'!$O$17*K1424/$K$4</x:f>
        <x:v>1.73628930594565</x:v>
      </x:c>
    </x:row>
    <x:row r="1425" ht="13.800000190734863" hidden="0">
      <x:c r="A1425" s="15" t="n">
        <x:v>45975</x:v>
      </x:c>
      <x:c r="B1425" s="21" t="n">
        <x:v>184.89871086556</x:v>
      </x:c>
      <x:c r="C1425" s="21" t="n">
        <x:v>184.79001135074</x:v>
      </x:c>
      <x:c r="D1425" s="21" t="n">
        <x:v>175.15384615385</x:v>
      </x:c>
      <x:c r="E1425" s="21" t="n">
        <x:v>426.064453125</x:v>
      </x:c>
      <x:c r="F1425" s="17" t="n">
        <x:v>3.42726755373788</x:v>
      </x:c>
      <x:c r="G1425" s="18" t="n">
        <x:f aca="0"/>
        <x:v>2.0835956504</x:v>
      </x:c>
      <x:c r="H1425" s="18" t="n">
        <x:f aca="0"/>
        <x:v>3.0075792593</x:v>
      </x:c>
      <x:c r="I1425" s="18" t="n">
        <x:f aca="0"/>
        <x:v>4227.03</x:v>
      </x:c>
      <x:c r="J1425" s="18" t="n">
        <x:f aca="0"/>
        <x:v>9.6804284124</x:v>
      </x:c>
      <x:c r="K1425" s="18" t="n">
        <x:f aca="0"/>
        <x:v>2.8025675988</x:v>
      </x:c>
      <x:c r="L1425" s="22" t="n">
        <x:v>0.60533887468031</x:v>
      </x:c>
      <x:c r="M1425" s="22" t="n">
        <x:v>0.54495699765442</x:v>
      </x:c>
      <x:c r="N1425" s="22" t="n">
        <x:v>0.91397076443805</x:v>
      </x:c>
      <x:c r="O1425" s="22" t="n">
        <x:v>1.1212974324055</x:v>
      </x:c>
      <x:c r="P1425" s="25" t="n">
        <x:v>0.81089586907065</x:v>
      </x:c>
      <x:c r="Q1425" s="25" t="n">
        <x:v>0.771169729756812</x:v>
      </x:c>
      <x:c r="R1425" s="26" t="n">
        <x:v>0.829356158880038</x:v>
      </x:c>
      <x:c r="S1425" s="26" t="n">
        <x:v>1.07544906997515</x:v>
      </x:c>
      <x:c r="T1425" s="20" t="n">
        <x:v>1.814475644177554</x:v>
      </x:c>
      <x:c r="U1425" s="18" t="n">
        <x:f aca="0"/>
        <x:v>1.7546</x:v>
      </x:c>
      <x:c r="V1425" s="18" t="n">
        <x:f aca="0"/>
        <x:v>3.2985</x:v>
      </x:c>
      <x:c r="W1425" s="76" t="n">
        <x:f>'2080回测'!$O$13*G1425/$G$4+'2080回测'!$O$14*H1425/$H$4+'2080回测'!$O$15*I1425/$I$4+'2080回测'!$O$16*J1425/$J$4+'2080回测'!$O$17*K1425/$K$4</x:f>
        <x:v>1.7258686520773636</x:v>
      </x:c>
    </x:row>
    <x:row r="1426" ht="13.800000190734863" hidden="0">
      <x:c r="A1426" s="15" t="n">
        <x:v>45978</x:v>
      </x:c>
      <x:c r="B1426" s="21" t="n">
        <x:v>186.92449355433</x:v>
      </x:c>
      <x:c r="C1426" s="21" t="n">
        <x:v>185.69807037457</x:v>
      </x:c>
      <x:c r="D1426" s="21" t="n">
        <x:v>175.30769230769</x:v>
      </x:c>
      <x:c r="E1426" s="21" t="n">
        <x:v>426.318359375</x:v>
      </x:c>
      <x:c r="F1426" s="17" t="n">
        <x:v>3.43562153902898</x:v>
      </x:c>
      <x:c r="G1426" s="18" t="n">
        <x:f aca="0"/>
        <x:v>2.0683904186</x:v>
      </x:c>
      <x:c r="H1426" s="18" t="n">
        <x:f aca="0"/>
        <x:v>2.9933274074</x:v>
      </x:c>
      <x:c r="I1426" s="18" t="n">
        <x:f aca="0"/>
        <x:v>4224.38</x:v>
      </x:c>
      <x:c r="J1426" s="18" t="n">
        <x:f aca="0"/>
        <x:v>9.6129315659</x:v>
      </x:c>
      <x:c r="K1426" s="18" t="n">
        <x:f aca="0"/>
        <x:v>2.7774274831</x:v>
      </x:c>
      <x:c r="L1426" s="22" t="n">
        <x:v>0.58567774936061</x:v>
      </x:c>
      <x:c r="M1426" s="22" t="n">
        <x:v>0.52610546433846</x:v>
      </x:c>
      <x:c r="N1426" s="22" t="n">
        <x:v>0.87922358015816</x:v>
      </x:c>
      <x:c r="O1426" s="22" t="n">
        <x:v>1.0951960402016</x:v>
      </x:c>
      <x:c r="P1426" s="25" t="n">
        <x:v>0.796280463722774</x:v>
      </x:c>
      <x:c r="Q1426" s="25" t="n">
        <x:v>0.751387491524236</x:v>
      </x:c>
      <x:c r="R1426" s="26" t="n">
        <x:v>0.817152867187588</x:v>
      </x:c>
      <x:c r="S1426" s="26" t="n">
        <x:v>1.064781496927</x:v>
      </x:c>
      <x:c r="T1426" s="20" t="n">
        <x:v>1.812255727187557</x:v>
      </x:c>
      <x:c r="U1426" s="18" t="n">
        <x:f aca="0"/>
        <x:v>1.7554</x:v>
      </x:c>
      <x:c r="V1426" s="18" t="n">
        <x:f aca="0"/>
        <x:v>3.2391</x:v>
      </x:c>
      <x:c r="W1426" s="76" t="n">
        <x:f>'2080回测'!$O$13*G1426/$G$4+'2080回测'!$O$14*H1426/$H$4+'2080回测'!$O$15*I1426/$I$4+'2080回测'!$O$16*J1426/$J$4+'2080回测'!$O$17*K1426/$K$4</x:f>
        <x:v>1.7160724269512948</x:v>
      </x:c>
    </x:row>
    <x:row r="1427" ht="13.800000190734863" hidden="0">
      <x:c r="A1427" s="15" t="n">
        <x:v>45979</x:v>
      </x:c>
      <x:c r="B1427" s="21" t="n">
        <x:v>187.35420503376</x:v>
      </x:c>
      <x:c r="C1427" s="21" t="n">
        <x:v>184.79001135074</x:v>
      </x:c>
      <x:c r="D1427" s="21" t="n">
        <x:v>174.76923076923</x:v>
      </x:c>
      <x:c r="E1427" s="21" t="n">
        <x:v>424.384765625</x:v>
      </x:c>
      <x:c r="F1427" s="17" t="n">
        <x:v>3.42824553194683</x:v>
      </x:c>
      <x:c r="G1427" s="18" t="n">
        <x:f aca="0"/>
        <x:v>2.0546219017</x:v>
      </x:c>
      <x:c r="H1427" s="18" t="n">
        <x:f aca="0"/>
        <x:v>2.9546281481</x:v>
      </x:c>
      <x:c r="I1427" s="18" t="n">
        <x:f aca="0"/>
        <x:v>4136.71</x:v>
      </x:c>
      <x:c r="J1427" s="18" t="n">
        <x:f aca="0"/>
        <x:v>9.5745810849</x:v>
      </x:c>
      <x:c r="K1427" s="18" t="n">
        <x:f aca="0"/>
        <x:v>2.7478449373</x:v>
      </x:c>
      <x:c r="L1427" s="22" t="n">
        <x:v>0.57376918158568</x:v>
      </x:c>
      <x:c r="M1427" s="22" t="n">
        <x:v>0.51689688124403</x:v>
      </x:c>
      <x:c r="N1427" s="22" t="n">
        <x:v>0.87730649412892</x:v>
      </x:c>
      <x:c r="O1427" s="22" t="n">
        <x:v>1.0876452803295</x:v>
      </x:c>
      <x:c r="P1427" s="25" t="n">
        <x:v>0.800877244437025</x:v>
      </x:c>
      <x:c r="Q1427" s="25" t="n">
        <x:v>0.757621893876323</x:v>
      </x:c>
      <x:c r="R1427" s="26" t="n">
        <x:v>0.823875019391054</x:v>
      </x:c>
      <x:c r="S1427" s="26" t="n">
        <x:v>1.06005382250793</x:v>
      </x:c>
      <x:c r="T1427" s="20" t="n">
        <x:v>1.7968657411353586</x:v>
      </x:c>
      <x:c r="U1427" s="18" t="n">
        <x:f aca="0"/>
        <x:v>1.7557</x:v>
      </x:c>
      <x:c r="V1427" s="18" t="n">
        <x:f aca="0"/>
        <x:v>3.1908</x:v>
      </x:c>
      <x:c r="W1427" s="76" t="n">
        <x:f>'2080回测'!$O$13*G1427/$G$4+'2080回测'!$O$14*H1427/$H$4+'2080回测'!$O$15*I1427/$I$4+'2080回测'!$O$16*J1427/$J$4+'2080回测'!$O$17*K1427/$K$4</x:f>
        <x:v>1.697510336485118</x:v>
      </x:c>
    </x:row>
    <x:row r="1428" ht="13.800000190734863" hidden="0">
      <x:c r="A1428" s="15" t="n">
        <x:v>45980</x:v>
      </x:c>
      <x:c r="B1428" s="21" t="n">
        <x:v>187.59975445058</x:v>
      </x:c>
      <x:c r="C1428" s="21" t="n">
        <x:v>185.75482406356</x:v>
      </x:c>
      <x:c r="D1428" s="21" t="n">
        <x:v>174.07692307692</x:v>
      </x:c>
      <x:c r="E1428" s="21" t="n">
        <x:v>424.091796875</x:v>
      </x:c>
      <x:c r="F1428" s="17" t="n">
        <x:v>3.42880824616515</x:v>
      </x:c>
      <x:c r="G1428" s="18" t="n">
        <x:f aca="0"/>
        <x:v>2.0594109511</x:v>
      </x:c>
      <x:c r="H1428" s="18" t="n">
        <x:f aca="0"/>
        <x:v>2.9590133333</x:v>
      </x:c>
      <x:c r="I1428" s="18" t="n">
        <x:f aca="0"/>
        <x:v>4162.74</x:v>
      </x:c>
      <x:c r="J1428" s="18" t="n">
        <x:f aca="0"/>
        <x:v>9.5730470657</x:v>
      </x:c>
      <x:c r="K1428" s="18" t="n">
        <x:f aca="0"/>
        <x:v>2.7565278689</x:v>
      </x:c>
      <x:c r="L1428" s="22" t="n">
        <x:v>0.56537723785166</x:v>
      </x:c>
      <x:c r="M1428" s="22" t="n">
        <x:v>0.50820953870211</x:v>
      </x:c>
      <x:c r="N1428" s="22" t="n">
        <x:v>0.8600527198658</x:v>
      </x:c>
      <x:c r="O1428" s="22" t="n">
        <x:v>1.0656455354102</x:v>
      </x:c>
      <x:c r="P1428" s="25" t="n">
        <x:v>0.783197318612982</x:v>
      </x:c>
      <x:c r="Q1428" s="25" t="n">
        <x:v>0.740956856819779</x:v>
      </x:c>
      <x:c r="R1428" s="26" t="n">
        <x:v>0.803191474149605</x:v>
      </x:c>
      <x:c r="S1428" s="26" t="n">
        <x:v>1.04829524767073</x:v>
      </x:c>
      <x:c r="T1428" s="20" t="n">
        <x:v>1.7848151386129925</x:v>
      </x:c>
      <x:c r="U1428" s="18" t="n">
        <x:f aca="0"/>
        <x:v>1.7555</x:v>
      </x:c>
      <x:c r="V1428" s="18" t="n">
        <x:f aca="0"/>
        <x:v>3.2518</x:v>
      </x:c>
      <x:c r="W1428" s="76" t="n">
        <x:f>'2080回测'!$O$13*G1428/$G$4+'2080回测'!$O$14*H1428/$H$4+'2080回测'!$O$15*I1428/$I$4+'2080回测'!$O$16*J1428/$J$4+'2080回测'!$O$17*K1428/$K$4</x:f>
        <x:v>1.701809466221787</x:v>
      </x:c>
    </x:row>
    <x:row r="1429" ht="13.800000190734863" hidden="0">
      <x:c r="A1429" s="15" t="n">
        <x:v>45981</x:v>
      </x:c>
      <x:c r="B1429" s="21" t="n">
        <x:v>186.43339472069</x:v>
      </x:c>
      <x:c r="C1429" s="21" t="n">
        <x:v>185.69807037457</x:v>
      </x:c>
      <x:c r="D1429" s="21" t="n">
        <x:v>177.23076923077</x:v>
      </x:c>
      <x:c r="E1429" s="21" t="n">
        <x:v>424.169921875</x:v>
      </x:c>
      <x:c r="F1429" s="17" t="n">
        <x:v>3.43383039050257</x:v>
      </x:c>
      <x:c r="G1429" s="18" t="n">
        <x:f aca="0"/>
        <x:v>2.0677917875</x:v>
      </x:c>
      <x:c r="H1429" s="18" t="n">
        <x:f aca="0"/>
        <x:v>2.953202963</x:v>
      </x:c>
      <x:c r="I1429" s="18" t="n">
        <x:f aca="0"/>
        <x:v>4155.37</x:v>
      </x:c>
      <x:c r="J1429" s="18" t="n">
        <x:f aca="0"/>
        <x:v>9.5653769695</x:v>
      </x:c>
      <x:c r="K1429" s="18" t="n">
        <x:f aca="0"/>
        <x:v>2.7389600771</x:v>
      </x:c>
      <x:c r="L1429" s="22" t="n">
        <x:v>0.57025255754476</x:v>
      </x:c>
      <x:c r="M1429" s="22" t="n">
        <x:v>0.51281383024933</x:v>
      </x:c>
      <x:c r="N1429" s="22" t="n">
        <x:v>0.85094656122693</x:v>
      </x:c>
      <x:c r="O1429" s="22" t="n">
        <x:v>1.0524084008234</x:v>
      </x:c>
      <x:c r="P1429" s="25" t="n">
        <x:v>0.766578188338382</x:v>
      </x:c>
      <x:c r="Q1429" s="25" t="n">
        <x:v>0.726689666821742</x:v>
      </x:c>
      <x:c r="R1429" s="26" t="n">
        <x:v>0.779508814848144</x:v>
      </x:c>
      <x:c r="S1429" s="26" t="n">
        <x:v>1.01932308905125</x:v>
      </x:c>
      <x:c r="T1429" s="20" t="n">
        <x:v>1.774406799768775</x:v>
      </x:c>
      <x:c r="U1429" s="18" t="n">
        <x:f aca="0"/>
        <x:v>1.7556</x:v>
      </x:c>
      <x:c r="V1429" s="18" t="n">
        <x:f aca="0"/>
        <x:v>3.2352</x:v>
      </x:c>
      <x:c r="W1429" s="76" t="n">
        <x:f>'2080回测'!$O$13*G1429/$G$4+'2080回测'!$O$14*H1429/$H$4+'2080回测'!$O$15*I1429/$I$4+'2080回测'!$O$16*J1429/$J$4+'2080回测'!$O$17*K1429/$K$4</x:f>
        <x:v>1.701314524856364</x:v>
      </x:c>
    </x:row>
    <x:row r="1430" ht="13.800000190734863" hidden="0">
      <x:c r="A1430" s="15" t="n">
        <x:v>45982</x:v>
      </x:c>
      <x:c r="B1430" s="21" t="n">
        <x:v>176.30448127686</x:v>
      </x:c>
      <x:c r="C1430" s="21" t="n">
        <x:v>172.81498297389</x:v>
      </x:c>
      <x:c r="D1430" s="21" t="n">
        <x:v>159.46153846154</x:v>
      </x:c>
      <x:c r="E1430" s="21" t="n">
        <x:v>402.158203125</x:v>
      </x:c>
      <x:c r="F1430" s="17" t="n">
        <x:v>3.27684801459323</x:v>
      </x:c>
      <x:c r="G1430" s="18" t="n">
        <x:f aca="0"/>
        <x:v>2.045043803</x:v>
      </x:c>
      <x:c r="H1430" s="18" t="n">
        <x:f aca="0"/>
        <x:v>2.9038696296</x:v>
      </x:c>
      <x:c r="I1430" s="18" t="n">
        <x:f aca="0"/>
        <x:v>4055.06</x:v>
      </x:c>
      <x:c r="J1430" s="18" t="n">
        <x:f aca="0"/>
        <x:v>9.4848409594</x:v>
      </x:c>
      <x:c r="K1430" s="18" t="n">
        <x:f aca="0"/>
        <x:v>2.6921126326</x:v>
      </x:c>
      <x:c r="L1430" s="22" t="n">
        <x:v>0.56593670076726</x:v>
      </x:c>
      <x:c r="M1430" s="22" t="n">
        <x:v>0.50560333593954</x:v>
      </x:c>
      <x:c r="N1430" s="22" t="n">
        <x:v>0.83441169422478</x:v>
      </x:c>
      <x:c r="O1430" s="22" t="n">
        <x:v>1.0418746246531</x:v>
      </x:c>
      <x:c r="P1430" s="25" t="n">
        <x:v>0.756559563704757</x:v>
      </x:c>
      <x:c r="Q1430" s="25" t="n">
        <x:v>0.715060108588043</x:v>
      </x:c>
      <x:c r="R1430" s="26" t="n">
        <x:v>0.770304637215696</x:v>
      </x:c>
      <x:c r="S1430" s="26" t="n">
        <x:v>1.00550373305702</x:v>
      </x:c>
      <x:c r="T1430" s="20" t="n">
        <x:v>1.7179003073040502</x:v>
      </x:c>
      <x:c r="U1430" s="18" t="n">
        <x:f aca="0"/>
        <x:v>1.7552</x:v>
      </x:c>
      <x:c r="V1430" s="18" t="n">
        <x:f aca="0"/>
        <x:v>3.2161</x:v>
      </x:c>
      <x:c r="W1430" s="76" t="n">
        <x:f>'2080回测'!$O$13*G1430/$G$4+'2080回测'!$O$14*H1430/$H$4+'2080回测'!$O$15*I1430/$I$4+'2080回测'!$O$16*J1430/$J$4+'2080回测'!$O$17*K1430/$K$4</x:f>
        <x:v>1.6756733942628745</x:v>
      </x:c>
    </x:row>
    <x:row r="1431" ht="13.800000190734863" hidden="0">
      <x:c r="A1431" s="15" t="n">
        <x:v>45985</x:v>
      </x:c>
      <x:c r="B1431" s="21" t="n">
        <x:v>175.99754450583</x:v>
      </x:c>
      <x:c r="C1431" s="21" t="n">
        <x:v>171.33938706016</x:v>
      </x:c>
      <x:c r="D1431" s="21" t="n">
        <x:v>155.07692307692</x:v>
      </x:c>
      <x:c r="E1431" s="21" t="n">
        <x:v>399.326171875</x:v>
      </x:c>
      <x:c r="F1431" s="17" t="n">
        <x:v>3.25435006629478</x:v>
      </x:c>
      <x:c r="G1431" s="18" t="n">
        <x:f aca="0"/>
        <x:v>2.0327120009</x:v>
      </x:c>
      <x:c r="H1431" s="18" t="n">
        <x:f aca="0"/>
        <x:v>2.8900562963</x:v>
      </x:c>
      <x:c r="I1431" s="18" t="n">
        <x:f aca="0"/>
        <x:v>4092.35</x:v>
      </x:c>
      <x:c r="J1431" s="18" t="n">
        <x:f aca="0"/>
        <x:v>9.4863749786</x:v>
      </x:c>
      <x:c r="K1431" s="18" t="n">
        <x:f aca="0"/>
        <x:v>2.6926174542</x:v>
      </x:c>
      <x:c r="L1431" s="22" t="n">
        <x:v>0.53364769820972</x:v>
      </x:c>
      <x:c r="M1431" s="22" t="n">
        <x:v>0.47632699157328</x:v>
      </x:c>
      <x:c r="N1431" s="22" t="n">
        <x:v>0.77174694464414</x:v>
      </x:c>
      <x:c r="O1431" s="22" t="n">
        <x:v>0.97913806415219</x:v>
      </x:c>
      <x:c r="P1431" s="25" t="n">
        <x:v>0.692911830738203</x:v>
      </x:c>
      <x:c r="Q1431" s="25" t="n">
        <x:v>0.652476300361346</x:v>
      </x:c>
      <x:c r="R1431" s="26" t="n">
        <x:v>0.70091134293064</x:v>
      </x:c>
      <x:c r="S1431" s="26" t="n">
        <x:v>0.936043285822884</x:v>
      </x:c>
      <x:c r="T1431" s="20" t="n">
        <x:v>1.7363561880419118</x:v>
      </x:c>
      <x:c r="U1431" s="18" t="n">
        <x:f aca="0"/>
        <x:v>1.7554</x:v>
      </x:c>
      <x:c r="V1431" s="18" t="n">
        <x:f aca="0"/>
        <x:v>3.2203</x:v>
      </x:c>
      <x:c r="W1431" s="76" t="n">
        <x:f>'2080回测'!$O$13*G1431/$G$4+'2080回测'!$O$14*H1431/$H$4+'2080回测'!$O$15*I1431/$I$4+'2080回测'!$O$16*J1431/$J$4+'2080回测'!$O$17*K1431/$K$4</x:f>
        <x:v>1.6725608847129103</x:v>
      </x:c>
    </x:row>
    <x:row r="1432" ht="13.800000190734863" hidden="0">
      <x:c r="A1432" s="15" t="n">
        <x:v>45986</x:v>
      </x:c>
      <x:c r="B1432" s="21" t="n">
        <x:v>184.96009821977</x:v>
      </x:c>
      <x:c r="C1432" s="21" t="n">
        <x:v>180.24971623156</x:v>
      </x:c>
      <x:c r="D1432" s="21" t="n">
        <x:v>166.92307692308</x:v>
      </x:c>
      <x:c r="E1432" s="21" t="n">
        <x:v>415.29296875</x:v>
      </x:c>
      <x:c r="F1432" s="17" t="n">
        <x:v>3.36856465031102</x:v>
      </x:c>
      <x:c r="G1432" s="18" t="n">
        <x:f aca="0"/>
        <x:v>2.0445648981</x:v>
      </x:c>
      <x:c r="H1432" s="18" t="n">
        <x:f aca="0"/>
        <x:v>2.9039792593</x:v>
      </x:c>
      <x:c r="I1432" s="18" t="n">
        <x:f aca="0"/>
        <x:v>4115.58</x:v>
      </x:c>
      <x:c r="J1432" s="18" t="n">
        <x:f aca="0"/>
        <x:v>9.5385316328</x:v>
      </x:c>
      <x:c r="K1432" s="18" t="n">
        <x:f aca="0"/>
        <x:v>2.7023100289</x:v>
      </x:c>
      <x:c r="L1432" s="22" t="n">
        <x:v>0.53308823529412</x:v>
      </x:c>
      <x:c r="M1432" s="22" t="n">
        <x:v>0.47702197897663</x:v>
      </x:c>
      <x:c r="N1432" s="22" t="n">
        <x:v>0.78576563623293</x:v>
      </x:c>
      <x:c r="O1432" s="22" t="n">
        <x:v>0.99442602238131</x:v>
      </x:c>
      <x:c r="P1432" s="25" t="n">
        <x:v>0.711298953595207</x:v>
      </x:c>
      <x:c r="Q1432" s="25" t="n">
        <x:v>0.678612833298935</x:v>
      </x:c>
      <x:c r="R1432" s="26" t="n">
        <x:v>0.731316154435567</x:v>
      </x:c>
      <x:c r="S1432" s="26" t="n">
        <x:v>0.979319690120596</x:v>
      </x:c>
      <x:c r="T1432" s="20" t="n">
        <x:v>1.7601665607352555</x:v>
      </x:c>
      <x:c r="U1432" s="18" t="n">
        <x:f aca="0"/>
        <x:v>1.7544</x:v>
      </x:c>
      <x:c r="V1432" s="18" t="n">
        <x:f aca="0"/>
        <x:v>3.2737</x:v>
      </x:c>
      <x:c r="W1432" s="76" t="n">
        <x:f>'2080回测'!$O$13*G1432/$G$4+'2080回测'!$O$14*H1432/$H$4+'2080回测'!$O$15*I1432/$I$4+'2080回测'!$O$16*J1432/$J$4+'2080回测'!$O$17*K1432/$K$4</x:f>
        <x:v>1.681315417057386</x:v>
      </x:c>
    </x:row>
    <x:row r="1433" ht="13.800000190734863" hidden="0">
      <x:c r="A1433" s="15" t="n">
        <x:v>45987</x:v>
      </x:c>
      <x:c r="B1433" s="21" t="n">
        <x:v>193.55432780847</x:v>
      </x:c>
      <x:c r="C1433" s="21" t="n">
        <x:v>189.61407491487</x:v>
      </x:c>
      <x:c r="D1433" s="21" t="n">
        <x:v>180.15384615385</x:v>
      </x:c>
      <x:c r="E1433" s="21" t="n">
        <x:v>435.263671875</x:v>
      </x:c>
      <x:c r="F1433" s="17" t="n">
        <x:v>3.49646480188048</x:v>
      </x:c>
      <x:c r="G1433" s="18" t="n">
        <x:f aca="0"/>
        <x:v>2.0335500845</x:v>
      </x:c>
      <x:c r="H1433" s="18" t="n">
        <x:f aca="0"/>
        <x:v>2.8922488889</x:v>
      </x:c>
      <x:c r="I1433" s="18" t="n">
        <x:f aca="0"/>
        <x:v>4114.77</x:v>
      </x:c>
      <x:c r="J1433" s="18" t="n">
        <x:f aca="0"/>
        <x:v>9.546201729</x:v>
      </x:c>
      <x:c r="K1433" s="18" t="n">
        <x:f aca="0"/>
        <x:v>2.7011994214</x:v>
      </x:c>
      <x:c r="L1433" s="22" t="n">
        <x:v>0.54651534526854</x:v>
      </x:c>
      <x:c r="M1433" s="22" t="n">
        <x:v>0.49587351229259</x:v>
      </x:c>
      <x:c r="N1433" s="22" t="n">
        <x:v>0.80889048646058</x:v>
      </x:c>
      <x:c r="O1433" s="22" t="n">
        <x:v>1.0250951582363</x:v>
      </x:c>
      <x:c r="P1433" s="25" t="n">
        <x:v>0.734636455682944</x:v>
      </x:c>
      <x:c r="Q1433" s="25" t="n">
        <x:v>0.702950980942649</x:v>
      </x:c>
      <x:c r="R1433" s="26" t="n">
        <x:v>0.760169700047391</x:v>
      </x:c>
      <x:c r="S1433" s="26" t="n">
        <x:v>1.00720084695105</x:v>
      </x:c>
      <x:c r="T1433" s="20" t="n">
        <x:v>1.76057919048098</x:v>
      </x:c>
      <x:c r="U1433" s="18" t="n">
        <x:f aca="0"/>
        <x:v>1.7521</x:v>
      </x:c>
      <x:c r="V1433" s="18" t="n">
        <x:f aca="0"/>
        <x:v>3.2733</x:v>
      </x:c>
      <x:c r="W1433" s="76" t="n">
        <x:f>'2080回测'!$O$13*G1433/$G$4+'2080回测'!$O$14*H1433/$H$4+'2080回测'!$O$15*I1433/$I$4+'2080回测'!$O$16*J1433/$J$4+'2080回测'!$O$17*K1433/$K$4</x:f>
        <x:v>1.6764285842706588</x:v>
      </x:c>
    </x:row>
    <x:row r="1434" ht="13.800000190734863" hidden="0">
      <x:c r="A1434" s="15" t="n">
        <x:v>45988</x:v>
      </x:c>
      <x:c r="B1434" s="21" t="n">
        <x:v>190.91467157766</x:v>
      </x:c>
      <x:c r="C1434" s="21" t="n">
        <x:v>187.06015891033</x:v>
      </x:c>
      <x:c r="D1434" s="21" t="n">
        <x:v>176.76923076923</x:v>
      </x:c>
      <x:c r="E1434" s="21" t="n">
        <x:v>434.453125</x:v>
      </x:c>
      <x:c r="F1434" s="17" t="n">
        <x:v>3.47299296564305</x:v>
      </x:c>
      <x:c r="G1434" s="18" t="n">
        <x:f aca="0"/>
        <x:v>2.037381324</x:v>
      </x:c>
      <x:c r="H1434" s="18" t="n">
        <x:f aca="0"/>
        <x:v>2.896962963</x:v>
      </x:c>
      <x:c r="I1434" s="18" t="n">
        <x:f aca="0"/>
        <x:v>4129.13</x:v>
      </x:c>
      <x:c r="J1434" s="18" t="n">
        <x:f aca="0"/>
        <x:v>9.5469687386</x:v>
      </x:c>
      <x:c r="K1434" s="18" t="n">
        <x:f aca="0"/>
        <x:v>2.7082669238</x:v>
      </x:c>
      <x:c r="L1434" s="22" t="n">
        <x:v>0.55075127877238</x:v>
      </x:c>
      <x:c r="M1434" s="22" t="n">
        <x:v>0.50212839892277</x:v>
      </x:c>
      <x:c r="N1434" s="22" t="n">
        <x:v>0.81176611550443</x:v>
      </x:c>
      <x:c r="O1434" s="22" t="n">
        <x:v>1.0281713937769</x:v>
      </x:c>
      <x:c r="P1434" s="25" t="n">
        <x:v>0.733693526305662</x:v>
      </x:c>
      <x:c r="Q1434" s="25" t="n">
        <x:v>0.701752057413395</x:v>
      </x:c>
      <x:c r="R1434" s="26" t="n">
        <x:v>0.757170585987377</x:v>
      </x:c>
      <x:c r="S1434" s="26" t="n">
        <x:v>0.999200167164926</x:v>
      </x:c>
      <x:c r="T1434" s="20" t="n">
        <x:v>1.765231346162044</x:v>
      </x:c>
      <x:c r="U1434" s="18" t="n">
        <x:f aca="0"/>
        <x:v>1.751</x:v>
      </x:c>
      <x:c r="V1434" s="18" t="n">
        <x:f aca="0"/>
        <x:v>3.2817</x:v>
      </x:c>
      <x:c r="W1434" s="76" t="n">
        <x:f>'2080回测'!$O$13*G1434/$G$4+'2080回测'!$O$14*H1434/$H$4+'2080回测'!$O$15*I1434/$I$4+'2080回测'!$O$16*J1434/$J$4+'2080回测'!$O$17*K1434/$K$4</x:f>
        <x:v>1.6796887930880686</x:v>
      </x:c>
    </x:row>
    <x:row r="1435" ht="13.800000190734863" hidden="0">
      <x:c r="A1435" s="15" t="n">
        <x:v>45989</x:v>
      </x:c>
      <x:c r="B1435" s="21" t="n">
        <x:v>190.79189686924</x:v>
      </x:c>
      <x:c r="C1435" s="21" t="n">
        <x:v>188.19523269012</x:v>
      </x:c>
      <x:c r="D1435" s="21" t="n">
        <x:v>174.23076923077</x:v>
      </x:c>
      <x:c r="E1435" s="21" t="n">
        <x:v>440.1953125</x:v>
      </x:c>
      <x:c r="F1435" s="17" t="n">
        <x:v>3.48353302822533</x:v>
      </x:c>
      <x:c r="G1435" s="18" t="n">
        <x:f aca="0"/>
        <x:v>2.0342684419</x:v>
      </x:c>
      <x:c r="H1435" s="18" t="n">
        <x:f aca="0"/>
        <x:v>2.8992651852</x:v>
      </x:c>
      <x:c r="I1435" s="18" t="n">
        <x:f aca="0"/>
        <x:v>4106.71</x:v>
      </x:c>
      <x:c r="J1435" s="18" t="n">
        <x:f aca="0"/>
        <x:v>9.5684450079</x:v>
      </x:c>
      <x:c r="K1435" s="18" t="n">
        <x:f aca="0"/>
        <x:v>2.7160411765</x:v>
      </x:c>
      <x:c r="L1435" s="22" t="n">
        <x:v>0.5542679028133</x:v>
      </x:c>
      <x:c r="M1435" s="22" t="n">
        <x:v>0.50221527234819</x:v>
      </x:c>
      <x:c r="N1435" s="22" t="n">
        <x:v>0.81080757248982</x:v>
      </x:c>
      <x:c r="O1435" s="22" t="n">
        <x:v>1.0285442708238</x:v>
      </x:c>
      <x:c r="P1435" s="25" t="n">
        <x:v>0.738643905536394</x:v>
      </x:c>
      <x:c r="Q1435" s="25" t="n">
        <x:v>0.707866567412555</x:v>
      </x:c>
      <x:c r="R1435" s="26" t="n">
        <x:v>0.768546535870174</x:v>
      </x:c>
      <x:c r="S1435" s="26" t="n">
        <x:v>1.01095874200212</x:v>
      </x:c>
      <x:c r="T1435" s="20" t="n">
        <x:v>1.7831436264211833</x:v>
      </x:c>
      <x:c r="U1435" s="18" t="n">
        <x:f aca="0"/>
        <x:v>1.7516</x:v>
      </x:c>
      <x:c r="V1435" s="18" t="n">
        <x:f aca="0"/>
        <x:v>3.2966</x:v>
      </x:c>
      <x:c r="W1435" s="76" t="n">
        <x:f>'2080回测'!$O$13*G1435/$G$4+'2080回测'!$O$14*H1435/$H$4+'2080回测'!$O$15*I1435/$I$4+'2080回测'!$O$16*J1435/$J$4+'2080回测'!$O$17*K1435/$K$4</x:f>
        <x:v>1.6787253246968827</x:v>
      </x:c>
    </x:row>
    <x:row r="1436" ht="13.800000190734863" hidden="0">
      <x:c r="A1436" s="15" t="n">
        <x:v>45992</x:v>
      </x:c>
      <x:c r="B1436" s="21" t="n">
        <x:v>194.78207489257</x:v>
      </x:c>
      <x:c r="C1436" s="21" t="n">
        <x:v>191.37343927355</x:v>
      </x:c>
      <x:c r="D1436" s="21" t="n">
        <x:v>178.23076923077</x:v>
      </x:c>
      <x:c r="E1436" s="21" t="n">
        <x:v>453.14453125</x:v>
      </x:c>
      <x:c r="F1436" s="17" t="n">
        <x:v>3.54382703661723</x:v>
      </x:c>
      <x:c r="G1436" s="18" t="n">
        <x:f aca="0"/>
        <x:v>2.0473186014</x:v>
      </x:c>
      <x:c r="H1436" s="18" t="n">
        <x:f aca="0"/>
        <x:v>2.92152</x:v>
      </x:c>
      <x:c r="I1436" s="18" t="n">
        <x:f aca="0"/>
        <x:v>4161.51</x:v>
      </x:c>
      <x:c r="J1436" s="18" t="n">
        <x:f aca="0"/>
        <x:v>9.655117095</x:v>
      </x:c>
      <x:c r="K1436" s="18" t="n">
        <x:f aca="0"/>
        <x:v>2.729772324</x:v>
      </x:c>
      <x:c r="L1436" s="22" t="n">
        <x:v>0.55754475703325</x:v>
      </x:c>
      <x:c r="M1436" s="22" t="n">
        <x:v>0.50716705759708</x:v>
      </x:c>
      <x:c r="N1436" s="22" t="n">
        <x:v>0.83333333333333</x:v>
      </x:c>
      <x:c r="O1436" s="22" t="n">
        <x:v>1.0468152453511</x:v>
      </x:c>
      <x:c r="P1436" s="25" t="n">
        <x:v>0.763042203173573</x:v>
      </x:c>
      <x:c r="Q1436" s="25" t="n">
        <x:v>0.726329989762963</x:v>
      </x:c>
      <x:c r="R1436" s="26" t="n">
        <x:v>0.795228309231649</x:v>
      </x:c>
      <x:c r="S1436" s="26" t="n">
        <x:v>1.03568811588652</x:v>
      </x:c>
      <x:c r="T1436" s="20" t="n">
        <x:v>1.7971636103305912</x:v>
      </x:c>
      <x:c r="U1436" s="18" t="n">
        <x:f aca="0"/>
        <x:v>1.7519</x:v>
      </x:c>
      <x:c r="V1436" s="18" t="n">
        <x:f aca="0"/>
        <x:v>3.332</x:v>
      </x:c>
      <x:c r="W1436" s="76" t="n">
        <x:f>'2080回测'!$O$13*G1436/$G$4+'2080回测'!$O$14*H1436/$H$4+'2080回测'!$O$15*I1436/$I$4+'2080回测'!$O$16*J1436/$J$4+'2080回测'!$O$17*K1436/$K$4</x:f>
        <x:v>1.6921860852450756</x:v>
      </x:c>
    </x:row>
    <x:row r="1437" ht="13.800000190734863" hidden="0">
      <x:c r="A1437" s="15" t="n">
        <x:v>45993</x:v>
      </x:c>
      <x:c r="B1437" s="21" t="n">
        <x:v>193.43155310006</x:v>
      </x:c>
      <x:c r="C1437" s="21" t="n">
        <x:v>190.06810442679</x:v>
      </x:c>
      <x:c r="D1437" s="21" t="n">
        <x:v>177.76923076923</x:v>
      </x:c>
      <x:c r="E1437" s="21" t="n">
        <x:v>455.576171875</x:v>
      </x:c>
      <x:c r="F1437" s="17" t="n">
        <x:v>3.5421126504277</x:v>
      </x:c>
      <x:c r="G1437" s="18" t="n">
        <x:f aca="0"/>
        <x:v>2.0457621604</x:v>
      </x:c>
      <x:c r="H1437" s="18" t="n">
        <x:f aca="0"/>
        <x:v>2.9181214815</x:v>
      </x:c>
      <x:c r="I1437" s="18" t="n">
        <x:f aca="0"/>
        <x:v>4191.57</x:v>
      </x:c>
      <x:c r="J1437" s="18" t="n">
        <x:f aca="0"/>
        <x:v>9.6213686717</x:v>
      </x:c>
      <x:c r="K1437" s="18" t="n">
        <x:f aca="0"/>
        <x:v>2.7205845709</x:v>
      </x:c>
      <x:c r="L1437" s="22" t="n">
        <x:v>0.57472826086957</x:v>
      </x:c>
      <x:c r="M1437" s="22" t="n">
        <x:v>0.52245678047085</x:v>
      </x:c>
      <x:c r="N1437" s="22" t="n">
        <x:v>0.85178528636473</x:v>
      </x:c>
      <x:c r="O1437" s="22" t="n">
        <x:v>1.0683488939039</x:v>
      </x:c>
      <x:c r="P1437" s="25" t="n">
        <x:v>0.772235764602075</x:v>
      </x:c>
      <x:c r="Q1437" s="25" t="n">
        <x:v>0.737839655643735</x:v>
      </x:c>
      <x:c r="R1437" s="26" t="n">
        <x:v>0.802467550066156</x:v>
      </x:c>
      <x:c r="S1437" s="26" t="n">
        <x:v>1.04744669072371</x:v>
      </x:c>
      <x:c r="T1437" s="20" t="n">
        <x:v>1.785041741053499</x:v>
      </x:c>
      <x:c r="U1437" s="18" t="n">
        <x:f aca="0"/>
        <x:v>1.7508</x:v>
      </x:c>
      <x:c r="V1437" s="18" t="n">
        <x:f aca="0"/>
        <x:v>3.3203</x:v>
      </x:c>
      <x:c r="W1437" s="76" t="n">
        <x:f>'2080回测'!$O$13*G1437/$G$4+'2080回测'!$O$14*H1437/$H$4+'2080回测'!$O$15*I1437/$I$4+'2080回测'!$O$16*J1437/$J$4+'2080回测'!$O$17*K1437/$K$4</x:f>
        <x:v>1.691834024236336</x:v>
      </x:c>
    </x:row>
    <x:row r="1438" ht="13.800000190734863" hidden="0">
      <x:c r="A1438" s="15" t="n">
        <x:v>45994</x:v>
      </x:c>
      <x:c r="B1438" s="21" t="n">
        <x:v>191.77409453653</x:v>
      </x:c>
      <x:c r="C1438" s="21" t="n">
        <x:v>189.21679909194</x:v>
      </x:c>
      <x:c r="D1438" s="21" t="n">
        <x:v>177.46153846154</x:v>
      </x:c>
      <x:c r="E1438" s="21" t="n">
        <x:v>450.009765625</x:v>
      </x:c>
      <x:c r="F1438" s="17" t="n">
        <x:v>3.52115549428753</x:v>
      </x:c>
      <x:c r="G1438" s="18" t="n">
        <x:f aca="0"/>
        <x:v>2.0363037879</x:v>
      </x:c>
      <x:c r="H1438" s="18" t="n">
        <x:f aca="0"/>
        <x:v>2.9131881481</x:v>
      </x:c>
      <x:c r="I1438" s="18" t="n">
        <x:f aca="0"/>
        <x:v>4162.33</x:v>
      </x:c>
      <x:c r="J1438" s="18" t="n">
        <x:f aca="0"/>
        <x:v>9.6044944601</x:v>
      </x:c>
      <x:c r="K1438" s="18" t="n">
        <x:f aca="0"/>
        <x:v>2.7487536162</x:v>
      </x:c>
      <x:c r="L1438" s="22" t="n">
        <x:v>0.5718510230179</x:v>
      </x:c>
      <x:c r="M1438" s="22" t="n">
        <x:v>0.51403005820519</x:v>
      </x:c>
      <x:c r="N1438" s="22" t="n">
        <x:v>0.83620896237719</x:v>
      </x:c>
      <x:c r="O1438" s="22" t="n">
        <x:v>1.0497050423297</x:v>
      </x:c>
      <x:c r="P1438" s="25" t="n">
        <x:v>0.760920612074688</x:v>
      </x:c>
      <x:c r="Q1438" s="25" t="n">
        <x:v>0.723812250351552</x:v>
      </x:c>
      <x:c r="R1438" s="26" t="n">
        <x:v>0.790057422921287</x:v>
      </x:c>
      <x:c r="S1438" s="26" t="n">
        <x:v>1.03374855715049</x:v>
      </x:c>
      <x:c r="T1438" s="20" t="n">
        <x:v>1.7727409184454148</x:v>
      </x:c>
      <x:c r="U1438" s="18" t="n">
        <x:f aca="0"/>
        <x:v>1.7496</x:v>
      </x:c>
      <x:c r="V1438" s="18" t="n">
        <x:f aca="0"/>
        <x:v>3.3041</x:v>
      </x:c>
      <x:c r="W1438" s="76" t="n">
        <x:f>'2080回测'!$O$13*G1438/$G$4+'2080回测'!$O$14*H1438/$H$4+'2080回测'!$O$15*I1438/$I$4+'2080回测'!$O$16*J1438/$J$4+'2080回测'!$O$17*K1438/$K$4</x:f>
        <x:v>1.6881804778524234</x:v>
      </x:c>
    </x:row>
    <x:row r="1439" ht="13.800000190734863" hidden="0">
      <x:c r="A1439" s="15" t="n">
        <x:v>45995</x:v>
      </x:c>
      <x:c r="B1439" s="21" t="n">
        <x:v>192.20380601596</x:v>
      </x:c>
      <x:c r="C1439" s="21" t="n">
        <x:v>191.25993189557</x:v>
      </x:c>
      <x:c r="D1439" s="21" t="n">
        <x:v>178.15384615385</x:v>
      </x:c>
      <x:c r="E1439" s="21" t="n">
        <x:v>452.626953125</x:v>
      </x:c>
      <x:c r="F1439" s="17" t="n">
        <x:v>3.53561134297595</x:v>
      </x:c>
      <x:c r="G1439" s="18" t="n">
        <x:f aca="0"/>
        <x:v>2.027417924</x:v>
      </x:c>
      <x:c r="H1439" s="18" t="n">
        <x:f aca="0"/>
        <x:v>2.9029925926</x:v>
      </x:c>
      <x:c r="I1439" s="18" t="n">
        <x:f aca="0"/>
        <x:v>4158.01</x:v>
      </x:c>
      <x:c r="J1439" s="18" t="n">
        <x:f aca="0"/>
        <x:v>9.6021934312</x:v>
      </x:c>
      <x:c r="K1439" s="18" t="n">
        <x:f aca="0"/>
        <x:v>2.7451189007</x:v>
      </x:c>
      <x:c r="L1439" s="22" t="n">
        <x:v>0.56809462915601</x:v>
      </x:c>
      <x:c r="M1439" s="22" t="n">
        <x:v>0.50525584223786</x:v>
      </x:c>
      <x:c r="N1439" s="22" t="n">
        <x:v>0.82434699257129</x:v>
      </x:c>
      <x:c r="O1439" s="22" t="n">
        <x:v>1.0378661966109</x:v>
      </x:c>
      <x:c r="P1439" s="25" t="n">
        <x:v>0.747837466964896</x:v>
      </x:c>
      <x:c r="Q1439" s="25" t="n">
        <x:v>0.707147213295008</x:v>
      </x:c>
      <x:c r="R1439" s="26" t="n">
        <x:v>0.773510586728128</x:v>
      </x:c>
      <x:c r="S1439" s="26" t="n">
        <x:v>1.01786841999923</x:v>
      </x:c>
      <x:c r="T1439" s="20" t="n">
        <x:v>1.7693107506943777</x:v>
      </x:c>
      <x:c r="U1439" s="18" t="n">
        <x:f aca="0"/>
        <x:v>1.7466</x:v>
      </x:c>
      <x:c r="V1439" s="18" t="n">
        <x:f aca="0"/>
        <x:v>3.3009</x:v>
      </x:c>
      <x:c r="W1439" s="76" t="n">
        <x:f>'2080回测'!$O$13*G1439/$G$4+'2080回测'!$O$14*H1439/$H$4+'2080回测'!$O$15*I1439/$I$4+'2080回测'!$O$16*J1439/$J$4+'2080回测'!$O$17*K1439/$K$4</x:f>
        <x:v>1.683515738965751</x:v>
      </x:c>
    </x:row>
    <x:row r="1440" ht="13.800000190734863" hidden="0">
      <x:c r="A1440" s="15" t="n">
        <x:v>45996</x:v>
      </x:c>
      <x:c r="B1440" s="21" t="n">
        <x:v>193.30877839165</x:v>
      </x:c>
      <x:c r="C1440" s="21" t="n">
        <x:v>193.30306469921</x:v>
      </x:c>
      <x:c r="D1440" s="21" t="n">
        <x:v>179.07692307692</x:v>
      </x:c>
      <x:c r="E1440" s="21" t="n">
        <x:v>453.73046875</x:v>
      </x:c>
      <x:c r="F1440" s="17" t="n">
        <x:v>3.54854808729445</x:v>
      </x:c>
      <x:c r="G1440" s="18" t="n">
        <x:f aca="0"/>
        <x:v>2.0169710299</x:v>
      </x:c>
      <x:c r="H1440" s="18" t="n">
        <x:f aca="0"/>
        <x:v>2.9062814815</x:v>
      </x:c>
      <x:c r="I1440" s="18" t="n">
        <x:f aca="0"/>
        <x:v>4169.01</x:v>
      </x:c>
      <x:c r="J1440" s="18" t="n">
        <x:f aca="0"/>
        <x:v>9.6052614697</x:v>
      </x:c>
      <x:c r="K1440" s="18" t="n">
        <x:f aca="0"/>
        <x:v>2.7849998071</x:v>
      </x:c>
      <x:c r="L1440" s="22" t="n">
        <x:v>0.56953324808184</x:v>
      </x:c>
      <x:c r="M1440" s="22" t="n">
        <x:v>0.50838328555295</x:v>
      </x:c>
      <x:c r="N1440" s="22" t="n">
        <x:v>0.82698298586149</x:v>
      </x:c>
      <x:c r="O1440" s="22" t="n">
        <x:v>1.0403831165426</x:v>
      </x:c>
      <x:c r="P1440" s="25" t="n">
        <x:v>0.740765496635279</x:v>
      </x:c>
      <x:c r="Q1440" s="25" t="n">
        <x:v>0.702111734472175</x:v>
      </x:c>
      <x:c r="R1440" s="26" t="n">
        <x:v>0.761307295035667</x:v>
      </x:c>
      <x:c r="S1440" s="26" t="n">
        <x:v>1.00501884337302</x:v>
      </x:c>
      <x:c r="T1440" s="20" t="n">
        <x:v>1.7931234765292432</x:v>
      </x:c>
      <x:c r="U1440" s="18" t="n">
        <x:f aca="0"/>
        <x:v>1.7473</x:v>
      </x:c>
      <x:c r="V1440" s="18" t="n">
        <x:f aca="0"/>
        <x:v>3.3244</x:v>
      </x:c>
      <x:c r="W1440" s="76" t="n">
        <x:f>'2080回测'!$O$13*G1440/$G$4+'2080回测'!$O$14*H1440/$H$4+'2080回测'!$O$15*I1440/$I$4+'2080回测'!$O$16*J1440/$J$4+'2080回测'!$O$17*K1440/$K$4</x:f>
        <x:v>1.684758068451587</x:v>
      </x:c>
    </x:row>
    <x:row r="1441" ht="13.800000190734863" hidden="0">
      <x:c r="A1441" s="15" t="n">
        <x:v>45999</x:v>
      </x:c>
      <x:c r="B1441" s="21" t="n">
        <x:v>203.80601596071</x:v>
      </x:c>
      <x:c r="C1441" s="21" t="n">
        <x:v>205.50510783201</x:v>
      </x:c>
      <x:c r="D1441" s="21" t="n">
        <x:v>193.38461538462</x:v>
      </x:c>
      <x:c r="E1441" s="21" t="n">
        <x:v>466.8359375</x:v>
      </x:c>
      <x:c r="F1441" s="17" t="n">
        <x:v>3.67382919169335</x:v>
      </x:c>
      <x:c r="G1441" s="18" t="n">
        <x:f aca="0"/>
        <x:v>2.0121678603</x:v>
      </x:c>
      <x:c r="H1441" s="18" t="n">
        <x:f aca="0"/>
        <x:v>2.8911525926</x:v>
      </x:c>
      <x:c r="I1441" s="18" t="n">
        <x:f aca="0"/>
        <x:v>4127.55</x:v>
      </x:c>
      <x:c r="J1441" s="18" t="n">
        <x:f aca="0"/>
        <x:v>9.5983583831</x:v>
      </x:c>
      <x:c r="K1441" s="18" t="n">
        <x:f aca="0"/>
        <x:v>2.7737927676</x:v>
      </x:c>
      <x:c r="L1441" s="22" t="n">
        <x:v>0.58232097186701</x:v>
      </x:c>
      <x:c r="M1441" s="22" t="n">
        <x:v>0.52037181826079</x:v>
      </x:c>
      <x:c r="N1441" s="22" t="n">
        <x:v>0.85070692547328</x:v>
      </x:c>
      <x:c r="O1441" s="22" t="n">
        <x:v>1.0662980702616</x:v>
      </x:c>
      <x:c r="P1441" s="25" t="n">
        <x:v>0.767992582404305</x:v>
      </x:c>
      <x:c r="Q1441" s="25" t="n">
        <x:v>0.729686975644859</x:v>
      </x:c>
      <x:c r="R1441" s="26" t="n">
        <x:v>0.791195017909563</x:v>
      </x:c>
      <x:c r="S1441" s="26" t="n">
        <x:v>1.03641545041254</x:v>
      </x:c>
      <x:c r="T1441" s="20" t="n">
        <x:v>1.8111691749344092</x:v>
      </x:c>
      <x:c r="U1441" s="18" t="n">
        <x:f aca="0"/>
        <x:v>1.747</x:v>
      </x:c>
      <x:c r="V1441" s="18" t="n">
        <x:f aca="0"/>
        <x:v>3.3167</x:v>
      </x:c>
      <x:c r="W1441" s="76" t="n">
        <x:f>'2080回测'!$O$13*G1441/$G$4+'2080回测'!$O$14*H1441/$H$4+'2080回测'!$O$15*I1441/$I$4+'2080回测'!$O$16*J1441/$J$4+'2080回测'!$O$17*K1441/$K$4</x:f>
        <x:v>1.6773834815944029</x:v>
      </x:c>
    </x:row>
    <x:row r="1442" ht="13.800000190734863" hidden="0">
      <x:c r="A1442" s="15" t="n">
        <x:v>46000</x:v>
      </x:c>
      <x:c r="B1442" s="21" t="n">
        <x:v>210.86556169429</x:v>
      </x:c>
      <x:c r="C1442" s="21" t="n">
        <x:v>211.06696935301</x:v>
      </x:c>
      <x:c r="D1442" s="21" t="n">
        <x:v>210.61538461538</x:v>
      </x:c>
      <x:c r="E1442" s="21" t="n">
        <x:v>473.53515625</x:v>
      </x:c>
      <x:c r="F1442" s="17" t="n">
        <x:v>3.7652076797817</x:v>
      </x:c>
      <x:c r="G1442" s="18" t="n">
        <x:f aca="0"/>
        <x:v>2.0020812039</x:v>
      </x:c>
      <x:c r="H1442" s="18" t="n">
        <x:f aca="0"/>
        <x:v>2.8663762963</x:v>
      </x:c>
      <x:c r="I1442" s="18" t="n">
        <x:f aca="0"/>
        <x:v>4062.27</x:v>
      </x:c>
      <x:c r="J1442" s="18" t="n">
        <x:f aca="0"/>
        <x:v>9.562308931</x:v>
      </x:c>
      <x:c r="K1442" s="18" t="n">
        <x:f aca="0"/>
        <x:v>2.745522758</x:v>
      </x:c>
      <x:c r="L1442" s="22" t="n">
        <x:v>0.59167199488491</x:v>
      </x:c>
      <x:c r="M1442" s="22" t="n">
        <x:v>0.53574841455999</x:v>
      </x:c>
      <x:c r="N1442" s="22" t="n">
        <x:v>0.86556434219986</x:v>
      </x:c>
      <x:c r="O1442" s="22" t="n">
        <x:v>1.0924926817079</x:v>
      </x:c>
      <x:c r="P1442" s="25" t="n">
        <x:v>0.786261839089149</x:v>
      </x:c>
      <x:c r="Q1442" s="25" t="n">
        <x:v>0.74479341211337</x:v>
      </x:c>
      <x:c r="R1442" s="26" t="n">
        <x:v>0.814464006306198</x:v>
      </x:c>
      <x:c r="S1442" s="26" t="n">
        <x:v>1.0583567086139</x:v>
      </x:c>
      <x:c r="T1442" s="20" t="n">
        <x:v>1.8027861854299094</x:v>
      </x:c>
      <x:c r="U1442" s="18" t="n">
        <x:f aca="0"/>
        <x:v>1.7482</x:v>
      </x:c>
      <x:c r="V1442" s="18" t="n">
        <x:f aca="0"/>
        <x:v>3.293</x:v>
      </x:c>
      <x:c r="W1442" s="76" t="n">
        <x:f>'2080回测'!$O$13*G1442/$G$4+'2080回测'!$O$14*H1442/$H$4+'2080回测'!$O$15*I1442/$I$4+'2080回测'!$O$16*J1442/$J$4+'2080回测'!$O$17*K1442/$K$4</x:f>
        <x:v>1.6636588582094618</x:v>
      </x:c>
    </x:row>
    <x:row r="1443" ht="13.800000190734863" hidden="0">
      <x:c r="A1443" s="15" t="n">
        <x:v>46001</x:v>
      </x:c>
      <x:c r="B1443" s="21" t="n">
        <x:v>212.27747084101</x:v>
      </x:c>
      <x:c r="C1443" s="21" t="n">
        <x:v>211.52099886493</x:v>
      </x:c>
      <x:c r="D1443" s="21" t="n">
        <x:v>208.76923076923</x:v>
      </x:c>
      <x:c r="E1443" s="21" t="n">
        <x:v>473.369140625</x:v>
      </x:c>
      <x:c r="F1443" s="17" t="n">
        <x:v>3.76484210275043</x:v>
      </x:c>
      <x:c r="G1443" s="18" t="n">
        <x:f aca="0"/>
        <x:v>1.99319534</x:v>
      </x:c>
      <x:c r="H1443" s="18" t="n">
        <x:f aca="0"/>
        <x:v>2.8684592593</x:v>
      </x:c>
      <x:c r="I1443" s="18" t="n">
        <x:f aca="0"/>
        <x:v>4042.72</x:v>
      </x:c>
      <x:c r="J1443" s="18" t="n">
        <x:f aca="0"/>
        <x:v>9.5707460368</x:v>
      </x:c>
      <x:c r="K1443" s="18" t="n">
        <x:f aca="0"/>
        <x:v>2.7586481196</x:v>
      </x:c>
      <x:c r="L1443" s="22" t="n">
        <x:v>0.58343989769821</x:v>
      </x:c>
      <x:c r="M1443" s="22" t="n">
        <x:v>0.53166536356529</x:v>
      </x:c>
      <x:c r="N1443" s="22" t="n">
        <x:v>0.85621854780733</x:v>
      </x:c>
      <x:c r="O1443" s="22" t="n">
        <x:v>1.0811199322785</x:v>
      </x:c>
      <x:c r="P1443" s="25" t="n">
        <x:v>0.77412162335664</x:v>
      </x:c>
      <x:c r="Q1443" s="25" t="n">
        <x:v>0.736520839761567</x:v>
      </x:c>
      <x:c r="R1443" s="26" t="n">
        <x:v>0.808362360459967</x:v>
      </x:c>
      <x:c r="S1443" s="26" t="n">
        <x:v>1.05084091851177</x:v>
      </x:c>
      <x:c r="T1443" s="20" t="n">
        <x:v>1.8055118875645986</x:v>
      </x:c>
      <x:c r="U1443" s="18" t="n">
        <x:f aca="0"/>
        <x:v>1.7489</x:v>
      </x:c>
      <x:c r="V1443" s="18" t="n">
        <x:f aca="0"/>
        <x:v>3.3059</x:v>
      </x:c>
      <x:c r="W1443" s="76" t="n">
        <x:f>'2080回测'!$O$13*G1443/$G$4+'2080回测'!$O$14*H1443/$H$4+'2080回测'!$O$15*I1443/$I$4+'2080回测'!$O$16*J1443/$J$4+'2080回测'!$O$17*K1443/$K$4</x:f>
        <x:v>1.661367522053296</x:v>
      </x:c>
    </x:row>
    <x:row r="1444" ht="13.800000190734863" hidden="0">
      <x:c r="A1444" s="15" t="n">
        <x:v>46002</x:v>
      </x:c>
      <x:c r="B1444" s="21" t="n">
        <x:v>204.54266421117</x:v>
      </x:c>
      <x:c r="C1444" s="21" t="n">
        <x:v>203.9160045403</x:v>
      </x:c>
      <x:c r="D1444" s="21" t="n">
        <x:v>199.92307692308</x:v>
      </x:c>
      <x:c r="E1444" s="21" t="n">
        <x:v>464.482421875</x:v>
      </x:c>
      <x:c r="F1444" s="17" t="n">
        <x:v>3.68216041887388</x:v>
      </x:c>
      <x:c r="G1444" s="18" t="n">
        <x:f aca="0"/>
        <x:v>1.9899532005</x:v>
      </x:c>
      <x:c r="H1444" s="18" t="n">
        <x:f aca="0"/>
        <x:v>2.8476296296</x:v>
      </x:c>
      <x:c r="I1444" s="18" t="n">
        <x:f aca="0"/>
        <x:v>4021.89</x:v>
      </x:c>
      <x:c r="J1444" s="18" t="n">
        <x:f aca="0"/>
        <x:v>9.485607969</x:v>
      </x:c>
      <x:c r="K1444" s="18" t="n">
        <x:f aca="0"/>
        <x:v>2.7350224687</x:v>
      </x:c>
      <x:c r="L1444" s="22" t="n">
        <x:v>0.58399936061381</x:v>
      </x:c>
      <x:c r="M1444" s="22" t="n">
        <x:v>0.53088350273651</x:v>
      </x:c>
      <x:c r="N1444" s="22" t="n">
        <x:v>0.86544452432303</x:v>
      </x:c>
      <x:c r="O1444" s="22" t="n">
        <x:v>1.0880181572992</x:v>
      </x:c>
      <x:c r="P1444" s="25" t="n">
        <x:v>0.779779199620334</x:v>
      </x:c>
      <x:c r="Q1444" s="25" t="n">
        <x:v>0.74191599564318</x:v>
      </x:c>
      <x:c r="R1444" s="26" t="n">
        <x:v>0.805880335030996</x:v>
      </x:c>
      <x:c r="S1444" s="26" t="n">
        <x:v>1.04817402524973</x:v>
      </x:c>
      <x:c r="T1444" s="20" t="n">
        <x:v>1.7831914215370603</x:v>
      </x:c>
      <x:c r="U1444" s="18" t="n">
        <x:f aca="0"/>
        <x:v>1.7505</x:v>
      </x:c>
      <x:c r="V1444" s="18" t="n">
        <x:f aca="0"/>
        <x:v>3.3114</x:v>
      </x:c>
      <x:c r="W1444" s="76" t="n">
        <x:f>'2080回测'!$O$13*G1444/$G$4+'2080回测'!$O$14*H1444/$H$4+'2080回测'!$O$15*I1444/$I$4+'2080回测'!$O$16*J1444/$J$4+'2080回测'!$O$17*K1444/$K$4</x:f>
        <x:v>1.652383594170695</x:v>
      </x:c>
    </x:row>
    <x:row r="1445" ht="13.800000190734863" hidden="0">
      <x:c r="A1445" s="15" t="n">
        <x:v>46003</x:v>
      </x:c>
      <x:c r="B1445" s="21" t="n">
        <x:v>208.71700429711</x:v>
      </x:c>
      <x:c r="C1445" s="21" t="n">
        <x:v>207.83200908059</x:v>
      </x:c>
      <x:c r="D1445" s="21" t="n">
        <x:v>203.92307692308</x:v>
      </x:c>
      <x:c r="E1445" s="21" t="n">
        <x:v>472.724609375</x:v>
      </x:c>
      <x:c r="F1445" s="17" t="n">
        <x:v>3.73299174918945</x:v>
      </x:c>
      <x:c r="G1445" s="18" t="n">
        <x:f aca="0"/>
        <x:v>1.9827484459</x:v>
      </x:c>
      <x:c r="H1445" s="18" t="n">
        <x:f aca="0"/>
        <x:v>2.8389688889</x:v>
      </x:c>
      <x:c r="I1445" s="18" t="n">
        <x:f aca="0"/>
        <x:v>4060.39</x:v>
      </x:c>
      <x:c r="J1445" s="18" t="n">
        <x:f aca="0"/>
        <x:v>9.5293275173</x:v>
      </x:c>
      <x:c r="K1445" s="18" t="n">
        <x:f aca="0"/>
        <x:v>2.7511767599</x:v>
      </x:c>
      <x:c r="L1445" s="22" t="n">
        <x:v>0.57344948849105</x:v>
      </x:c>
      <x:c r="M1445" s="22" t="n">
        <x:v>0.51906871687951</x:v>
      </x:c>
      <x:c r="N1445" s="22" t="n">
        <x:v>0.84411694224778</x:v>
      </x:c>
      <x:c r="O1445" s="22" t="n">
        <x:v>1.0635947117679</x:v>
      </x:c>
      <x:c r="P1445" s="25" t="n">
        <x:v>0.758209690115001</x:v>
      </x:c>
      <x:c r="Q1445" s="25" t="n">
        <x:v>0.71482032388219</x:v>
      </x:c>
      <x:c r="R1445" s="26" t="n">
        <x:v>0.778888308490898</x:v>
      </x:c>
      <x:c r="S1445" s="26" t="n">
        <x:v>1.01338319042215</x:v>
      </x:c>
      <x:c r="T1445" s="20" t="n">
        <x:v>1.79499640356185</x:v>
      </x:c>
      <x:c r="U1445" s="18" t="n">
        <x:f aca="0"/>
        <x:v>1.7498</x:v>
      </x:c>
      <x:c r="V1445" s="18" t="n">
        <x:f aca="0"/>
        <x:v>3.351</x:v>
      </x:c>
      <x:c r="W1445" s="76" t="n">
        <x:f>'2080回测'!$O$13*G1445/$G$4+'2080回测'!$O$14*H1445/$H$4+'2080回测'!$O$15*I1445/$I$4+'2080回测'!$O$16*J1445/$J$4+'2080回测'!$O$17*K1445/$K$4</x:f>
        <x:v>1.6535533664197077</x:v>
      </x:c>
    </x:row>
    <x:row r="1446" ht="13.800000190734863" hidden="0">
      <x:c r="A1446" s="15" t="n">
        <x:v>46006</x:v>
      </x:c>
      <x:c r="B1446" s="21" t="n">
        <x:v>202.63965623082</x:v>
      </x:c>
      <x:c r="C1446" s="21" t="n">
        <x:v>200.73779795687</x:v>
      </x:c>
      <x:c r="D1446" s="21" t="n">
        <x:v>192.53846153846</x:v>
      </x:c>
      <x:c r="E1446" s="21" t="n">
        <x:v>459.169921875</x:v>
      </x:c>
      <x:c r="F1446" s="17" t="n">
        <x:v>3.63771459400288</x:v>
      </x:c>
      <x:c r="G1446" s="18" t="n">
        <x:f aca="0"/>
        <x:v>1.9894728835</x:v>
      </x:c>
      <x:c r="H1446" s="18" t="n">
        <x:f aca="0"/>
        <x:v>2.8538785185</x:v>
      </x:c>
      <x:c r="I1446" s="18" t="n">
        <x:f aca="0"/>
        <x:v>4057.51</x:v>
      </x:c>
      <x:c r="J1446" s="18" t="n">
        <x:f aca="0"/>
        <x:v>9.4955790941</x:v>
      </x:c>
      <x:c r="K1446" s="18" t="n">
        <x:f aca="0"/>
        <x:v>2.7528931533</x:v>
      </x:c>
      <x:c r="L1446" s="22" t="n">
        <x:v>0.58304028132992</x:v>
      </x:c>
      <x:c r="M1446" s="22" t="n">
        <x:v>0.52931978107897</x:v>
      </x:c>
      <x:c r="N1446" s="22" t="n">
        <x:v>0.86232925952552</x:v>
      </x:c>
      <x:c r="O1446" s="22" t="n">
        <x:v>1.0852215795631</x:v>
      </x:c>
      <x:c r="P1446" s="25" t="n">
        <x:v>0.768110448576465</x:v>
      </x:c>
      <x:c r="Q1446" s="25" t="n">
        <x:v>0.728727836821458</x:v>
      </x:c>
      <x:c r="R1446" s="26" t="n">
        <x:v>0.784989954337129</x:v>
      </x:c>
      <x:c r="S1446" s="26" t="n">
        <x:v>1.01823208726224</x:v>
      </x:c>
      <x:c r="T1446" s="20" t="n">
        <x:v>1.7862368388552203</x:v>
      </x:c>
      <x:c r="U1446" s="18" t="n">
        <x:f aca="0"/>
        <x:v>1.7484</x:v>
      </x:c>
      <x:c r="V1446" s="18" t="n">
        <x:f aca="0"/>
        <x:v>3.3948</x:v>
      </x:c>
      <x:c r="W1446" s="76" t="n">
        <x:f>'2080回测'!$O$13*G1446/$G$4+'2080回测'!$O$14*H1446/$H$4+'2080回测'!$O$15*I1446/$I$4+'2080回测'!$O$16*J1446/$J$4+'2080回测'!$O$17*K1446/$K$4</x:f>
        <x:v>1.6570356843992549</x:v>
      </x:c>
    </x:row>
    <x:row r="1447" ht="13.800000190734863" hidden="0">
      <x:c r="A1447" s="15" t="n">
        <x:v>46007</x:v>
      </x:c>
      <x:c r="B1447" s="21" t="n">
        <x:v>198.46531614487</x:v>
      </x:c>
      <x:c r="C1447" s="21" t="n">
        <x:v>194.49489216799</x:v>
      </x:c>
      <x:c r="D1447" s="21" t="n">
        <x:v>189.07692307692</x:v>
      </x:c>
      <x:c r="E1447" s="21" t="n">
        <x:v>453.271484375</x:v>
      </x:c>
      <x:c r="F1447" s="17" t="n">
        <x:v>3.58827153941195</x:v>
      </x:c>
      <x:c r="G1447" s="18" t="n">
        <x:f aca="0"/>
        <x:v>1.9801067026</x:v>
      </x:c>
      <x:c r="H1447" s="18" t="n">
        <x:f aca="0"/>
        <x:v>2.8326103704</x:v>
      </x:c>
      <x:c r="I1447" s="18" t="n">
        <x:f aca="0"/>
        <x:v>3977.92</x:v>
      </x:c>
      <x:c r="J1447" s="18" t="n">
        <x:f aca="0"/>
        <x:v>9.4464904784</x:v>
      </x:c>
      <x:c r="K1447" s="18" t="n">
        <x:f aca="0"/>
        <x:v>2.7366378978</x:v>
      </x:c>
      <x:c r="L1447" s="22" t="n">
        <x:v>0.57720588235294</x:v>
      </x:c>
      <x:c r="M1447" s="22" t="n">
        <x:v>0.52263052732169</x:v>
      </x:c>
      <x:c r="N1447" s="22" t="n">
        <x:v>0.85226455787203</x:v>
      </x:c>
      <x:c r="O1447" s="22" t="n">
        <x:v>1.0667641665509</x:v>
      </x:c>
      <x:c r="P1447" s="25" t="n">
        <x:v>0.760802745902528</x:v>
      </x:c>
      <x:c r="Q1447" s="25" t="n">
        <x:v>0.717697740352392</x:v>
      </x:c>
      <x:c r="R1447" s="26" t="n">
        <x:v>0.783025017539188</x:v>
      </x:c>
      <x:c r="S1447" s="26" t="n">
        <x:v>1.0095040729501</x:v>
      </x:c>
      <x:c r="T1447" s="20" t="n">
        <x:v>1.7600142071496556</x:v>
      </x:c>
      <x:c r="U1447" s="18" t="n">
        <x:f aca="0"/>
        <x:v>1.7484</x:v>
      </x:c>
      <x:c r="V1447" s="18" t="n">
        <x:f aca="0"/>
        <x:v>3.3547</x:v>
      </x:c>
      <x:c r="W1447" s="76" t="n">
        <x:f>'2080回测'!$O$13*G1447/$G$4+'2080回测'!$O$14*H1447/$H$4+'2080回测'!$O$15*I1447/$I$4+'2080回测'!$O$16*J1447/$J$4+'2080回测'!$O$17*K1447/$K$4</x:f>
        <x:v>1.6437218873861024</x:v>
      </x:c>
    </x:row>
    <x:row r="1448" ht="13.800000190734863" hidden="0">
      <x:c r="A1448" s="15" t="n">
        <x:v>46008</x:v>
      </x:c>
      <x:c r="B1448" s="21" t="n">
        <x:v>213.50521792511</x:v>
      </x:c>
      <x:c r="C1448" s="21" t="n">
        <x:v>208.68331441544</x:v>
      </x:c>
      <x:c r="D1448" s="21" t="n">
        <x:v>207.15384615385</x:v>
      </x:c>
      <x:c r="E1448" s="21" t="n">
        <x:v>472.48046875</x:v>
      </x:c>
      <x:c r="F1448" s="17" t="n">
        <x:v>3.754557118111</x:v>
      </x:c>
      <x:c r="G1448" s="18" t="n">
        <x:f aca="0"/>
        <x:v>1.9815476535</x:v>
      </x:c>
      <x:c r="H1448" s="18" t="n">
        <x:f aca="0"/>
        <x:v>2.8406133333</x:v>
      </x:c>
      <x:c r="I1448" s="18" t="n">
        <x:f aca="0"/>
        <x:v>4000.03</x:v>
      </x:c>
      <x:c r="J1448" s="18" t="n">
        <x:f aca="0"/>
        <x:v>9.5032491903</x:v>
      </x:c>
      <x:c r="K1448" s="18" t="n">
        <x:f aca="0"/>
        <x:v>2.7718744455</x:v>
      </x:c>
      <x:c r="L1448" s="22" t="n">
        <x:v>0.56114130434783</x:v>
      </x:c>
      <x:c r="M1448" s="22" t="n">
        <x:v>0.50490834853618</x:v>
      </x:c>
      <x:c r="N1448" s="22" t="n">
        <x:v>0.82470644620177</x:v>
      </x:c>
      <x:c r="O1448" s="22" t="n">
        <x:v>1.0412220898788</x:v>
      </x:c>
      <x:c r="P1448" s="25" t="n">
        <x:v>0.726739422148205</x:v>
      </x:c>
      <x:c r="Q1448" s="25" t="n">
        <x:v>0.690362283885549</x:v>
      </x:c>
      <x:c r="R1448" s="26" t="n">
        <x:v>0.750138180605289</x:v>
      </x:c>
      <x:c r="S1448" s="26" t="n">
        <x:v>0.980895581593622</x:v>
      </x:c>
      <x:c r="T1448" s="20" t="n">
        <x:v>1.7893397214848346</x:v>
      </x:c>
      <x:c r="U1448" s="18" t="n">
        <x:f aca="0"/>
        <x:v>1.7499</x:v>
      </x:c>
      <x:c r="V1448" s="18" t="n">
        <x:f aca="0"/>
        <x:v>3.3808</x:v>
      </x:c>
      <x:c r="W1448" s="76" t="n">
        <x:f>'2080回测'!$O$13*G1448/$G$4+'2080回测'!$O$14*H1448/$H$4+'2080回测'!$O$15*I1448/$I$4+'2080回测'!$O$16*J1448/$J$4+'2080回测'!$O$17*K1448/$K$4</x:f>
        <x:v>1.650485701605234</x:v>
      </x:c>
    </x:row>
    <x:row r="1449" ht="13.800000190734863" hidden="0">
      <x:c r="A1449" s="15" t="n">
        <x:v>46009</x:v>
      </x:c>
      <x:c r="B1449" s="21" t="n">
        <x:v>206.32289748312</x:v>
      </x:c>
      <x:c r="C1449" s="21" t="n">
        <x:v>201.6458569807</x:v>
      </x:c>
      <x:c r="D1449" s="21" t="n">
        <x:v>194.30769230769</x:v>
      </x:c>
      <x:c r="E1449" s="21" t="n">
        <x:v>460.400390625</x:v>
      </x:c>
      <x:c r="F1449" s="17" t="n">
        <x:v>3.65669209349128</x:v>
      </x:c>
      <x:c r="G1449" s="18" t="n">
        <x:f aca="0"/>
        <x:v>2.000159936</x:v>
      </x:c>
      <x:c r="H1449" s="18" t="n">
        <x:f aca="0"/>
        <x:v>2.8621007407</x:v>
      </x:c>
      <x:c r="I1449" s="18" t="n">
        <x:f aca="0"/>
        <x:v>4004.23</x:v>
      </x:c>
      <x:c r="J1449" s="18" t="n">
        <x:f aca="0"/>
        <x:v>9.5063172287</x:v>
      </x:c>
      <x:c r="K1449" s="18" t="n">
        <x:f aca="0"/>
        <x:v>2.7743985535</x:v>
      </x:c>
      <x:c r="L1449" s="22" t="n">
        <x:v>0.58655690537084</x:v>
      </x:c>
      <x:c r="M1449" s="22" t="n">
        <x:v>0.53705151594127</x:v>
      </x:c>
      <x:c r="N1449" s="22" t="n">
        <x:v>0.86161035226456</x:v>
      </x:c>
      <x:c r="O1449" s="22" t="n">
        <x:v>1.0827978788739</x:v>
      </x:c>
      <x:c r="P1449" s="25" t="n">
        <x:v>0.752434247679148</x:v>
      </x:c>
      <x:c r="Q1449" s="25" t="n">
        <x:v>0.71482032388219</x:v>
      </x:c>
      <x:c r="R1449" s="26" t="n">
        <x:v>0.777337042597795</x:v>
      </x:c>
      <x:c r="S1449" s="26" t="n">
        <x:v>1.00210950526897</x:v>
      </x:c>
      <x:c r="T1449" s="20" t="n">
        <x:v>1.7839888067951295</x:v>
      </x:c>
      <x:c r="U1449" s="18" t="n">
        <x:f aca="0"/>
        <x:v>1.7505</x:v>
      </x:c>
      <x:c r="V1449" s="18" t="n">
        <x:f aca="0"/>
        <x:v>3.3902</x:v>
      </x:c>
      <x:c r="W1449" s="76" t="n">
        <x:f>'2080回测'!$O$13*G1449/$G$4+'2080回测'!$O$14*H1449/$H$4+'2080回测'!$O$15*I1449/$I$4+'2080回测'!$O$16*J1449/$J$4+'2080回测'!$O$17*K1449/$K$4</x:f>
        <x:v>1.659566254694911</x:v>
      </x:c>
    </x:row>
    <x:row r="1450" ht="13.800000190734863" hidden="0">
      <x:c r="A1450" s="15" t="n">
        <x:v>46010</x:v>
      </x:c>
      <x:c r="B1450" s="21" t="n">
        <x:v>204.05156537753</x:v>
      </x:c>
      <x:c r="C1450" s="21" t="n">
        <x:v>200.22701475596</x:v>
      </x:c>
      <x:c r="D1450" s="21" t="n">
        <x:v>188.84615384615</x:v>
      </x:c>
      <x:c r="E1450" s="21" t="n">
        <x:v>465.810546875</x:v>
      </x:c>
      <x:c r="F1450" s="17" t="n">
        <x:v>3.6473382021366</x:v>
      </x:c>
      <x:c r="G1450" s="18" t="n">
        <x:f aca="0"/>
        <x:v>1.997638272</x:v>
      </x:c>
      <x:c r="H1450" s="18" t="n">
        <x:f aca="0"/>
        <x:v>2.8668148148</x:v>
      </x:c>
      <x:c r="I1450" s="18" t="n">
        <x:f aca="0"/>
        <x:v>4017.45</x:v>
      </x:c>
      <x:c r="J1450" s="18" t="n">
        <x:f aca="0"/>
        <x:v>9.5369976135</x:v>
      </x:c>
      <x:c r="K1450" s="18" t="n">
        <x:f aca="0"/>
        <x:v>2.7892403086</x:v>
      </x:c>
      <x:c r="L1450" s="22" t="n">
        <x:v>0.58335997442455</x:v>
      </x:c>
      <x:c r="M1450" s="22" t="n">
        <x:v>0.53079662931109</x:v>
      </x:c>
      <x:c r="N1450" s="22" t="n">
        <x:v>0.84914929307453</x:v>
      </x:c>
      <x:c r="O1450" s="22" t="n">
        <x:v>1.0710522523976</x:v>
      </x:c>
      <x:c r="P1450" s="25" t="n">
        <x:v>0.751491318301865</x:v>
      </x:c>
      <x:c r="Q1450" s="25" t="n">
        <x:v>0.711703122706146</x:v>
      </x:c>
      <x:c r="R1450" s="26" t="n">
        <x:v>0.773096915823301</x:v>
      </x:c>
      <x:c r="S1450" s="26" t="n">
        <x:v>1.00126094832195</x:v>
      </x:c>
      <x:c r="T1450" s="20" t="n">
        <x:v>1.7990950873723108</x:v>
      </x:c>
      <x:c r="U1450" s="18" t="n">
        <x:f aca="0"/>
        <x:v>1.7517</x:v>
      </x:c>
      <x:c r="V1450" s="18" t="n">
        <x:f aca="0"/>
        <x:v>3.3898</x:v>
      </x:c>
      <x:c r="W1450" s="76" t="n">
        <x:f>'2080回测'!$O$13*G1450/$G$4+'2080回测'!$O$14*H1450/$H$4+'2080回测'!$O$15*I1450/$I$4+'2080回测'!$O$16*J1450/$J$4+'2080回测'!$O$17*K1450/$K$4</x:f>
        <x:v>1.6621593858147956</x:v>
      </x:c>
    </x:row>
    <x:row r="1451" ht="13.800000190734863" hidden="0">
      <x:c r="A1451" s="15" t="n">
        <x:v>46013</x:v>
      </x:c>
      <x:c r="B1451" s="21" t="n">
        <x:v>215.77655003069</x:v>
      </x:c>
      <x:c r="C1451" s="21" t="n">
        <x:v>211.86152099886</x:v>
      </x:c>
      <x:c r="D1451" s="21" t="n">
        <x:v>203.61538461538</x:v>
      </x:c>
      <x:c r="E1451" s="21" t="n">
        <x:v>482.041015625</x:v>
      </x:c>
      <x:c r="F1451" s="17" t="n">
        <x:v>3.78323617817483</x:v>
      </x:c>
      <x:c r="G1451" s="18" t="n">
        <x:f aca="0"/>
        <x:v>1.9867110609</x:v>
      </x:c>
      <x:c r="H1451" s="18" t="n">
        <x:f aca="0"/>
        <x:v>2.8542074074</x:v>
      </x:c>
      <x:c r="I1451" s="18" t="n">
        <x:f aca="0"/>
        <x:v>4052.99</x:v>
      </x:c>
      <x:c r="J1451" s="18" t="n">
        <x:f aca="0"/>
        <x:v>9.5216574211</x:v>
      </x:c>
      <x:c r="K1451" s="18" t="n">
        <x:f aca="0"/>
        <x:v>2.7878268081</x:v>
      </x:c>
      <x:c r="L1451" s="22" t="n">
        <x:v>0.58895460358056</x:v>
      </x:c>
      <x:c r="M1451" s="22" t="n">
        <x:v>0.5340109460516</x:v>
      </x:c>
      <x:c r="N1451" s="22" t="n">
        <x:v>0.86388689192428</x:v>
      </x:c>
      <x:c r="O1451" s="22" t="n">
        <x:v>1.0876452803295</x:v>
      </x:c>
      <x:c r="P1451" s="25" t="n">
        <x:v>0.767403251543504</x:v>
      </x:c>
      <x:c r="Q1451" s="25" t="n">
        <x:v>0.725490743292488</x:v>
      </x:c>
      <x:c r="R1451" s="26" t="n">
        <x:v>0.79646932194614</x:v>
      </x:c>
      <x:c r="S1451" s="26" t="n">
        <x:v>1.02889966031041</x:v>
      </x:c>
      <x:c r="T1451" s="20" t="n">
        <x:v>1.8168274567029714</x:v>
      </x:c>
      <x:c r="U1451" s="18" t="n">
        <x:f aca="0"/>
        <x:v>1.7513</x:v>
      </x:c>
      <x:c r="V1451" s="18" t="n">
        <x:f aca="0"/>
        <x:v>3.4477</x:v>
      </x:c>
      <x:c r="W1451" s="76" t="n">
        <x:f>'2080回测'!$O$13*G1451/$G$4+'2080回测'!$O$14*H1451/$H$4+'2080回测'!$O$15*I1451/$I$4+'2080回测'!$O$16*J1451/$J$4+'2080回测'!$O$17*K1451/$K$4</x:f>
        <x:v>1.6590333741041405</x:v>
      </x:c>
    </x:row>
    <x:row r="1452" ht="13.800000190734863" hidden="0">
      <x:c r="A1452" s="15" t="n">
        <x:v>46014</x:v>
      </x:c>
      <x:c r="B1452" s="21" t="n">
        <x:v>217.1270718232</x:v>
      </x:c>
      <x:c r="C1452" s="21" t="n">
        <x:v>214.4721906924</x:v>
      </x:c>
      <x:c r="D1452" s="21" t="n">
        <x:v>211.07692307692</x:v>
      </x:c>
      <x:c r="E1452" s="21" t="n">
        <x:v>480.693359375</x:v>
      </x:c>
      <x:c r="F1452" s="17" t="n">
        <x:v>3.8084238624188</x:v>
      </x:c>
      <x:c r="G1452" s="18" t="n">
        <x:f aca="0"/>
        <x:v>1.9900732797</x:v>
      </x:c>
      <x:c r="H1452" s="18" t="n">
        <x:f aca="0"/>
        <x:v>2.8547555556</x:v>
      </x:c>
      <x:c r="I1452" s="18" t="n">
        <x:f aca="0"/>
        <x:v>4059.43</x:v>
      </x:c>
      <x:c r="J1452" s="18" t="n">
        <x:f aca="0"/>
        <x:v>9.5262594789</x:v>
      </x:c>
      <x:c r="K1452" s="18" t="n">
        <x:f aca="0"/>
        <x:v>2.778336162</x:v>
      </x:c>
      <x:c r="L1452" s="22" t="n">
        <x:v>0.59934462915601</x:v>
      </x:c>
      <x:c r="M1452" s="22" t="n">
        <x:v>0.54782382069325</x:v>
      </x:c>
      <x:c r="N1452" s="22" t="n">
        <x:v>0.8882099209202</x:v>
      </x:c>
      <x:c r="O1452" s="22" t="n">
        <x:v>1.1130941376819</x:v>
      </x:c>
      <x:c r="P1452" s="25" t="n">
        <x:v>0.782607987752181</x:v>
      </x:c>
      <x:c r="Q1452" s="25" t="n">
        <x:v>0.742155780349033</x:v>
      </x:c>
      <x:c r="R1452" s="26" t="n">
        <x:v>0.816118689925516</x:v>
      </x:c>
      <x:c r="S1452" s="26" t="n">
        <x:v>1.04526468714568</x:v>
      </x:c>
      <x:c r="T1452" s="20" t="n">
        <x:v>1.8188641983295502</x:v>
      </x:c>
      <x:c r="U1452" s="18" t="n">
        <x:f aca="0"/>
        <x:v>1.7526</x:v>
      </x:c>
      <x:c r="V1452" s="18" t="n">
        <x:f aca="0"/>
        <x:v>3.4982</x:v>
      </x:c>
      <x:c r="W1452" s="76" t="n">
        <x:f>'2080回测'!$O$13*G1452/$G$4+'2080回测'!$O$14*H1452/$H$4+'2080回测'!$O$15*I1452/$I$4+'2080回测'!$O$16*J1452/$J$4+'2080回测'!$O$17*K1452/$K$4</x:f>
        <x:v>1.659890529814554</x:v>
      </x:c>
    </x:row>
    <x:row r="1453" ht="13.800000190734863" hidden="0">
      <x:c r="A1453" s="15" t="n">
        <x:v>46015</x:v>
      </x:c>
      <x:c r="B1453" s="21" t="n">
        <x:v>222.34499693063</x:v>
      </x:c>
      <x:c r="C1453" s="21" t="n">
        <x:v>219.12599318956</x:v>
      </x:c>
      <x:c r="D1453" s="21" t="n">
        <x:v>215.53846153846</x:v>
      </x:c>
      <x:c r="E1453" s="21" t="n">
        <x:v>490.791015625</x:v>
      </x:c>
      <x:c r="F1453" s="17" t="n">
        <x:v>3.86950116820913</x:v>
      </x:c>
      <x:c r="G1453" s="18" t="n">
        <x:f aca="0"/>
        <x:v>1.9912740721</x:v>
      </x:c>
      <x:c r="H1453" s="18" t="n">
        <x:f aca="0"/>
        <x:v>2.8613333333</x:v>
      </x:c>
      <x:c r="I1453" s="18" t="n">
        <x:f aca="0"/>
        <x:v>4038.53</x:v>
      </x:c>
      <x:c r="J1453" s="18" t="n">
        <x:f aca="0"/>
        <x:v>9.5523378059</x:v>
      </x:c>
      <x:c r="K1453" s="18" t="n">
        <x:f aca="0"/>
        <x:v>2.8022647059</x:v>
      </x:c>
      <x:c r="L1453" s="22" t="n">
        <x:v>0.60294117647059</x:v>
      </x:c>
      <x:c r="M1453" s="22" t="n">
        <x:v>0.54938754235079</x:v>
      </x:c>
      <x:c r="N1453" s="22" t="n">
        <x:v>0.89336208962377</x:v>
      </x:c>
      <x:c r="O1453" s="22" t="n">
        <x:v>1.1169161272392</x:v>
      </x:c>
      <x:c r="P1453" s="25" t="n">
        <x:v>0.781311459858417</x:v>
      </x:c>
      <x:c r="Q1453" s="25" t="n">
        <x:v>0.740237502702231</x:v>
      </x:c>
      <x:c r="R1453" s="26" t="n">
        <x:v>0.822220335771736</x:v>
      </x:c>
      <x:c r="S1453" s="26" t="n">
        <x:v>1.04453735261967</x:v>
      </x:c>
      <x:c r="T1453" s="20" t="n">
        <x:v>1.839801729072592</x:v>
      </x:c>
      <x:c r="U1453" s="18" t="n">
        <x:f aca="0"/>
        <x:v>1.7531</x:v>
      </x:c>
      <x:c r="V1453" s="18" t="n">
        <x:f aca="0"/>
        <x:v>3.5017</x:v>
      </x:c>
      <x:c r="W1453" s="76" t="n">
        <x:f>'2080回测'!$O$13*G1453/$G$4+'2080回测'!$O$14*H1453/$H$4+'2080回测'!$O$15*I1453/$I$4+'2080回测'!$O$16*J1453/$J$4+'2080回测'!$O$17*K1453/$K$4</x:f>
        <x:v>1.6621346713696186</x:v>
      </x:c>
    </x:row>
    <x:row r="1454" ht="13.800000190734863" hidden="0">
      <x:c r="A1454" s="15" t="n">
        <x:v>46016</x:v>
      </x:c>
      <x:c r="B1454" s="21" t="n">
        <x:v>222.52915899325</x:v>
      </x:c>
      <x:c r="C1454" s="21" t="n">
        <x:v>219.69353007946</x:v>
      </x:c>
      <x:c r="D1454" s="21" t="n">
        <x:v>216.15384615385</x:v>
      </x:c>
      <x:c r="E1454" s="21" t="n">
        <x:v>490.703125</x:v>
      </x:c>
      <x:c r="F1454" s="17" t="n">
        <x:v>3.8726991505664</x:v>
      </x:c>
      <x:c r="G1454" s="18" t="n">
        <x:f aca="0"/>
        <x:v>1.9941559739</x:v>
      </x:c>
      <x:c r="H1454" s="18" t="n">
        <x:f aca="0"/>
        <x:v>2.8686785185</x:v>
      </x:c>
      <x:c r="I1454" s="18" t="n">
        <x:f aca="0"/>
        <x:v>4038.53</x:v>
      </x:c>
      <x:c r="J1454" s="18" t="n">
        <x:f aca="0"/>
        <x:v>9.572280056</x:v>
      </x:c>
      <x:c r="K1454" s="18" t="n">
        <x:f aca="0"/>
        <x:v>2.8220537126</x:v>
      </x:c>
      <x:c r="L1454" s="22" t="n">
        <x:v>0.6118925831202</x:v>
      </x:c>
      <x:c r="M1454" s="22" t="n">
        <x:v>0.55607679610807</x:v>
      </x:c>
      <x:c r="N1454" s="22" t="n">
        <x:v>0.91648693985143</x:v>
      </x:c>
      <x:c r="O1454" s="22" t="n">
        <x:v>1.1460005357413</x:v>
      </x:c>
      <x:c r="P1454" s="25" t="n">
        <x:v>0.805945489839918</x:v>
      </x:c>
      <x:c r="Q1454" s="25" t="n">
        <x:v>0.764096080934251</x:v>
      </x:c>
      <x:c r="R1454" s="26" t="n">
        <x:v>0.847557678692515</x:v>
      </x:c>
      <x:c r="S1454" s="26" t="n">
        <x:v>1.07035772829305</x:v>
      </x:c>
      <x:c r="T1454" s="20" t="n">
        <x:v>1.853073392993473</x:v>
      </x:c>
      <x:c r="U1454" s="18" t="n">
        <x:f aca="0"/>
        <x:v>1.7533</x:v>
      </x:c>
      <x:c r="V1454" s="18" t="n">
        <x:f aca="0"/>
        <x:v>3.4846</x:v>
      </x:c>
      <x:c r="W1454" s="76" t="n">
        <x:f>'2080回测'!$O$13*G1454/$G$4+'2080回测'!$O$14*H1454/$H$4+'2080回测'!$O$15*I1454/$I$4+'2080回测'!$O$16*J1454/$J$4+'2080回测'!$O$17*K1454/$K$4</x:f>
        <x:v>1.6659084186572024</x:v>
      </x:c>
    </x:row>
    <x:row r="1455" ht="13.800000190734863" hidden="0">
      <x:c r="A1455" s="15" t="n">
        <x:v>46017</x:v>
      </x:c>
      <x:c r="B1455" s="21" t="n">
        <x:v>220.31921424187</x:v>
      </x:c>
      <x:c r="C1455" s="21" t="n">
        <x:v>217.13961407491</x:v>
      </x:c>
      <x:c r="D1455" s="21" t="n">
        <x:v>211.61538461538</x:v>
      </x:c>
      <x:c r="E1455" s="21" t="n">
        <x:v>486.4453125</x:v>
      </x:c>
      <x:c r="F1455" s="17" t="n">
        <x:v>3.8387988135804</x:v>
      </x:c>
      <x:c r="G1455" s="18" t="n">
        <x:f aca="0"/>
        <x:v>1.9907937552</x:v>
      </x:c>
      <x:c r="H1455" s="18" t="n">
        <x:f aca="0"/>
        <x:v>2.8822725926</x:v>
      </x:c>
      <x:c r="I1455" s="18" t="n">
        <x:f aca="0"/>
        <x:v>4038.53</x:v>
      </x:c>
      <x:c r="J1455" s="18" t="n">
        <x:f aca="0"/>
        <x:v>9.556172854</x:v>
      </x:c>
      <x:c r="K1455" s="18" t="n">
        <x:f aca="0"/>
        <x:v>2.824072999</x:v>
      </x:c>
      <x:c r="L1455" s="22" t="n">
        <x:v>0.61612851662404</x:v>
      </x:c>
      <x:c r="M1455" s="22" t="n">
        <x:v>0.56033359395361</x:v>
      </x:c>
      <x:c r="N1455" s="22" t="n">
        <x:v>0.92655164150491</x:v>
      </x:c>
      <x:c r="O1455" s="22" t="n">
        <x:v>1.1598902051795</x:v>
      </x:c>
      <x:c r="P1455" s="25" t="n">
        <x:v>0.822918218630999</x:v>
      </x:c>
      <x:c r="Q1455" s="25" t="n">
        <x:v>0.779921871520309</x:v>
      </x:c>
      <x:c r="R1455" s="26" t="n">
        <x:v>0.868241223933964</x:v>
      </x:c>
      <x:c r="S1455" s="26" t="n">
        <x:v>1.09060187260045</x:v>
      </x:c>
      <x:c r="T1455" s="20" t="n">
        <x:v>1.8563199954569152</x:v>
      </x:c>
      <x:c r="U1455" s="18" t="n">
        <x:f aca="0"/>
        <x:v>1.7539</x:v>
      </x:c>
      <x:c r="V1455" s="18" t="n">
        <x:f aca="0"/>
        <x:v>3.4995</x:v>
      </x:c>
      <x:c r="W1455" s="76" t="n">
        <x:f>'2080回测'!$O$13*G1455/$G$4+'2080回测'!$O$14*H1455/$H$4+'2080回测'!$O$15*I1455/$I$4+'2080回测'!$O$16*J1455/$J$4+'2080回测'!$O$17*K1455/$K$4</x:f>
        <x:v>1.666967133268895</x:v>
      </x:c>
    </x:row>
    <x:row r="1456" ht="13.800000190734863" hidden="0">
      <x:c r="A1456" s="15" t="n">
        <x:v>46020</x:v>
      </x:c>
      <x:c r="B1456" s="21" t="n">
        <x:v>223.57274401473</x:v>
      </x:c>
      <x:c r="C1456" s="21" t="n">
        <x:v>218.67196367764</x:v>
      </x:c>
      <x:c r="D1456" s="21" t="n">
        <x:v>216.53846153846</x:v>
      </x:c>
      <x:c r="E1456" s="21" t="n">
        <x:v>487.060546875</x:v>
      </x:c>
      <x:c r="F1456" s="17" t="n">
        <x:v>3.86460929026458</x:v>
      </x:c>
      <x:c r="G1456" s="18" t="n">
        <x:f aca="0"/>
        <x:v>1.9919945476</x:v>
      </x:c>
      <x:c r="H1456" s="18" t="n">
        <x:f aca="0"/>
        <x:v>2.8760237037</x:v>
      </x:c>
      <x:c r="I1456" s="18" t="n">
        <x:f aca="0"/>
        <x:v>4032.85</x:v>
      </x:c>
      <x:c r="J1456" s="18" t="n">
        <x:f aca="0"/>
        <x:v>9.5070842384</x:v>
      </x:c>
      <x:c r="K1456" s="18" t="n">
        <x:f aca="0"/>
        <x:v>2.8057984571</x:v>
      </x:c>
      <x:c r="L1456" s="22" t="n">
        <x:v>0.61804667519182</x:v>
      </x:c>
      <x:c r="M1456" s="22" t="n">
        <x:v>0.56267917643993</x:v>
      </x:c>
      <x:c r="N1456" s="22" t="n">
        <x:v>0.93541816439013</x:v>
      </x:c>
      <x:c r="O1456" s="22" t="n">
        <x:v>1.174059532345</x:v>
      </x:c>
      <x:c r="P1456" s="25" t="n">
        <x:v>0.827750731689571</x:v>
      </x:c>
      <x:c r="Q1456" s="25" t="n">
        <x:v>0.781360579755416</x:v>
      </x:c>
      <x:c r="R1456" s="26" t="n">
        <x:v>0.867310464398106</x:v>
      </x:c>
      <x:c r="S1456" s="26" t="n">
        <x:v>1.08393463944535</x:v>
      </x:c>
      <x:c r="T1456" s="20" t="n">
        <x:v>1.8506870191786537</x:v>
      </x:c>
      <x:c r="U1456" s="18" t="n">
        <x:f aca="0"/>
        <x:v>1.7515</x:v>
      </x:c>
      <x:c r="V1456" s="18" t="n">
        <x:f aca="0"/>
        <x:v>3.4894</x:v>
      </x:c>
      <x:c r="W1456" s="76" t="n">
        <x:f>'2080回测'!$O$13*G1456/$G$4+'2080回测'!$O$14*H1456/$H$4+'2080回测'!$O$15*I1456/$I$4+'2080回测'!$O$16*J1456/$J$4+'2080回测'!$O$17*K1456/$K$4</x:f>
        <x:v>1.663637615087216</x:v>
      </x:c>
    </x:row>
    <x:row r="1457" ht="13.800000190734863" hidden="0">
      <x:c r="A1457" s="15" t="n">
        <x:v>46021</x:v>
      </x:c>
      <x:c r="B1457" s="21" t="n">
        <x:v>222.52915899325</x:v>
      </x:c>
      <x:c r="C1457" s="21" t="n">
        <x:v>219.63677639047</x:v>
      </x:c>
      <x:c r="D1457" s="21" t="n">
        <x:v>212.15384615385</x:v>
      </x:c>
      <x:c r="E1457" s="21" t="n">
        <x:v>490.068359375</x:v>
      </x:c>
      <x:c r="F1457" s="17" t="n">
        <x:v>3.86097035228143</x:v>
      </x:c>
      <x:c r="G1457" s="18" t="n">
        <x:f aca="0"/>
        <x:v>1.9894728835</x:v>
      </x:c>
      <x:c r="H1457" s="18" t="n">
        <x:f aca="0"/>
        <x:v>2.8752562963</x:v>
      </x:c>
      <x:c r="I1457" s="18" t="n">
        <x:f aca="0"/>
        <x:v>4034.26</x:v>
      </x:c>
      <x:c r="J1457" s="18" t="n">
        <x:f aca="0"/>
        <x:v>9.5354635943</x:v>
      </x:c>
      <x:c r="K1457" s="18" t="n">
        <x:f aca="0"/>
        <x:v>2.8260922854</x:v>
      </x:c>
      <x:c r="L1457" s="22" t="n">
        <x:v>0.61141304347826</x:v>
      </x:c>
      <x:c r="M1457" s="22" t="n">
        <x:v>0.55564242898097</x:v>
      </x:c>
      <x:c r="N1457" s="22" t="n">
        <x:v>0.92691109513539</x:v>
      </x:c>
      <x:c r="O1457" s="22" t="n">
        <x:v>1.1574665044903</x:v>
      </x:c>
      <x:c r="P1457" s="25" t="n">
        <x:v>0.826218471451487</x:v>
      </x:c>
      <x:c r="Q1457" s="25" t="n">
        <x:v>0.777883701520593</x:v>
      </x:c>
      <x:c r="R1457" s="26" t="n">
        <x:v>0.864207932611888</x:v>
      </x:c>
      <x:c r="S1457" s="26" t="n">
        <x:v>1.08575297576034</x:v>
      </x:c>
      <x:c r="T1457" s="20" t="n">
        <x:v>1.8524329370463923</x:v>
      </x:c>
      <x:c r="U1457" s="18" t="n">
        <x:f aca="0"/>
        <x:v>1.7513</x:v>
      </x:c>
      <x:c r="V1457" s="18" t="n">
        <x:f aca="0"/>
        <x:v>3.4121</x:v>
      </x:c>
      <x:c r="W1457" s="76" t="n">
        <x:f>'2080回测'!$O$13*G1457/$G$4+'2080回测'!$O$14*H1457/$H$4+'2080回测'!$O$15*I1457/$I$4+'2080回测'!$O$16*J1457/$J$4+'2080回测'!$O$17*K1457/$K$4</x:f>
        <x:v>1.6649245209102164</x:v>
      </x:c>
    </x:row>
    <x:row r="1458" ht="13.800000190734863" hidden="0">
      <x:c r="A1458" s="15" t="n">
        <x:v>46022</x:v>
      </x:c>
      <x:c r="B1458" s="21" t="n">
        <x:v>218.2320441989</x:v>
      </x:c>
      <x:c r="C1458" s="21" t="n">
        <x:v>213.84790011351</x:v>
      </x:c>
      <x:c r="D1458" s="21" t="n">
        <x:v>205.84615384615</x:v>
      </x:c>
      <x:c r="E1458" s="21" t="n">
        <x:v>480</x:v>
      </x:c>
      <x:c r="F1458" s="17" t="n">
        <x:v>3.7948152453964</x:v>
      </x:c>
      <x:c r="G1458" s="18" t="n">
        <x:f aca="0"/>
        <x:v>1.9900732797</x:v>
      </x:c>
      <x:c r="H1458" s="18" t="n">
        <x:f aca="0"/>
        <x:v>2.8776681481</x:v>
      </x:c>
      <x:c r="I1458" s="18" t="n">
        <x:f aca="0"/>
        <x:v>4020.75</x:v>
      </x:c>
      <x:c r="J1458" s="18" t="n">
        <x:f aca="0"/>
        <x:v>9.5615419214</x:v>
      </x:c>
      <x:c r="K1458" s="18" t="n">
        <x:f aca="0"/>
        <x:v>2.8204382835</x:v>
      </x:c>
      <x:c r="L1458" s="22" t="n">
        <x:v>0.61429028132992</x:v>
      </x:c>
      <x:c r="M1458" s="22" t="n">
        <x:v>0.55842237859439</x:v>
      </x:c>
      <x:c r="N1458" s="22" t="n">
        <x:v>0.93314162473041</x:v>
      </x:c>
      <x:c r="O1458" s="22" t="n">
        <x:v>1.164364729511</x:v>
      </x:c>
      <x:c r="P1458" s="25" t="n">
        <x:v>0.824332612696922</x:v>
      </x:c>
      <x:c r="Q1458" s="25" t="n">
        <x:v>0.775485854462097</x:v>
      </x:c>
      <x:c r="R1458" s="26" t="n">
        <x:v>0.863794261707051</x:v>
      </x:c>
      <x:c r="S1458" s="26" t="n">
        <x:v>1.08563175333935</x:v>
      </x:c>
      <x:c r="T1458" s="20" t="n">
        <x:v>1.8492078131281686</x:v>
      </x:c>
      <x:c r="U1458" s="18" t="n">
        <x:f aca="0"/>
        <x:v>1.7513</x:v>
      </x:c>
      <x:c r="V1458" s="18" t="n">
        <x:f aca="0"/>
        <x:v>3.3881</x:v>
      </x:c>
      <x:c r="W1458" s="76" t="n">
        <x:f>'2080回测'!$O$13*G1458/$G$4+'2080回测'!$O$14*H1458/$H$4+'2080回测'!$O$15*I1458/$I$4+'2080回测'!$O$16*J1458/$J$4+'2080回测'!$O$17*K1458/$K$4</x:f>
        <x:v>1.6647274631711388</x:v>
      </x:c>
    </x:row>
    <x:row r="1459" ht="13.800000190734863" hidden="0">
      <x:c r="A1459" s="15" t="n">
        <x:v>46027</x:v>
      </x:c>
      <x:c r="B1459" s="21" t="n">
        <x:v>226.08962553714</x:v>
      </x:c>
      <x:c r="C1459" s="21" t="n">
        <x:v>219.58002270148</x:v>
      </x:c>
      <x:c r="D1459" s="21" t="n">
        <x:v>214.53846153846</x:v>
      </x:c>
      <x:c r="E1459" s="21" t="n">
        <x:v>496.494140625</x:v>
      </x:c>
      <x:c r="F1459" s="17" t="n">
        <x:v>3.8917556260052</x:v>
      </x:c>
      <x:c r="G1459" s="18" t="n">
        <x:f aca="0"/>
        <x:v>1.9886323288</x:v>
      </x:c>
      <x:c r="H1459" s="18" t="n">
        <x:f aca="0"/>
        <x:v>2.8876444444</x:v>
      </x:c>
      <x:c r="I1459" s="18" t="n">
        <x:f aca="0"/>
        <x:v>4056.81</x:v>
      </x:c>
      <x:c r="J1459" s="18" t="n">
        <x:f aca="0"/>
        <x:v>9.6397769026</x:v>
      </x:c>
      <x:c r="K1459" s="18" t="n">
        <x:f aca="0"/>
        <x:v>2.8439629701</x:v>
      </x:c>
      <x:c r="L1459" s="22" t="n">
        <x:v>0.60901534526854</x:v>
      </x:c>
      <x:c r="M1459" s="22" t="n">
        <x:v>0.55095126400834</x:v>
      </x:c>
      <x:c r="N1459" s="22" t="n">
        <x:v>0.92978672417925</x:v>
      </x:c>
      <x:c r="O1459" s="22" t="n">
        <x:v>1.1610088362431</x:v>
      </x:c>
      <x:c r="P1459" s="25" t="n">
        <x:v>0.820678761359953</x:v>
      </x:c>
      <x:c r="Q1459" s="25" t="n">
        <x:v>0.773088007403601</x:v>
      </x:c>
      <x:c r="R1459" s="26" t="n">
        <x:v>0.863380590802224</x:v>
      </x:c>
      <x:c r="S1459" s="26" t="n">
        <x:v>1.08575297576034</x:v>
      </x:c>
      <x:c r="T1459" s="20" t="n">
        <x:v>1.8863683240675544</x:v>
      </x:c>
      <x:c r="U1459" s="18" t="n">
        <x:f aca="0"/>
        <x:v>1.7507</x:v>
      </x:c>
      <x:c r="V1459" s="18" t="n">
        <x:f aca="0"/>
        <x:v>3.4505</x:v>
      </x:c>
      <x:c r="W1459" s="76" t="n">
        <x:f>'2080回测'!$O$13*G1459/$G$4+'2080回测'!$O$14*H1459/$H$4+'2080回测'!$O$15*I1459/$I$4+'2080回测'!$O$16*J1459/$J$4+'2080回测'!$O$17*K1459/$K$4</x:f>
        <x:v>1.6715299138930793</x:v>
      </x:c>
    </x:row>
    <x:row r="1460" ht="13.800000190734863" hidden="0">
      <x:c r="A1460" s="15" t="n">
        <x:v>46028</x:v>
      </x:c>
      <x:c r="B1460" s="21" t="n">
        <x:v>225.41436464088</x:v>
      </x:c>
      <x:c r="C1460" s="21" t="n">
        <x:v>218.3314415437</x:v>
      </x:c>
      <x:c r="D1460" s="21" t="n">
        <x:v>211.23076923077</x:v>
      </x:c>
      <x:c r="E1460" s="21" t="n">
        <x:v>507.333984375</x:v>
      </x:c>
      <x:c r="F1460" s="17" t="n">
        <x:v>3.90577639947588</x:v>
      </x:c>
      <x:c r="G1460" s="18" t="n">
        <x:f aca="0"/>
        <x:v>1.9904335174</x:v>
      </x:c>
      <x:c r="H1460" s="18" t="n">
        <x:f aca="0"/>
        <x:v>2.9203140741</x:v>
      </x:c>
      <x:c r="I1460" s="18" t="n">
        <x:f aca="0"/>
        <x:v>4109.49</x:v>
      </x:c>
      <x:c r="J1460" s="18" t="n">
        <x:f aca="0"/>
        <x:v>9.6996036529</x:v>
      </x:c>
      <x:c r="K1460" s="18" t="n">
        <x:f aca="0"/>
        <x:v>2.9103974928</x:v>
      </x:c>
      <x:c r="L1460" s="22" t="n">
        <x:v>0.6326726342711</x:v>
      </x:c>
      <x:c r="M1460" s="22" t="n">
        <x:v>0.5784032664408</x:v>
      </x:c>
      <x:c r="N1460" s="22" t="n">
        <x:v>0.98250658998323</x:v>
      </x:c>
      <x:c r="O1460" s="22" t="n">
        <x:v>1.216194636949</x:v>
      </x:c>
      <x:c r="P1460" s="25" t="n">
        <x:v>0.851323966121628</x:v>
      </x:c>
      <x:c r="Q1460" s="25" t="n">
        <x:v>0.809175605633941</x:v>
      </x:c>
      <x:c r="R1460" s="26" t="n">
        <x:v>0.900610972236831</x:v>
      </x:c>
      <x:c r="S1460" s="26" t="n">
        <x:v>1.12005892090391</x:v>
      </x:c>
      <x:c r="T1460" s="20" t="n">
        <x:v>1.9121203588822775</x:v>
      </x:c>
      <x:c r="U1460" s="18" t="n">
        <x:f aca="0"/>
        <x:v>1.7489</x:v>
      </x:c>
      <x:c r="V1460" s="18" t="n">
        <x:f aca="0"/>
        <x:v>3.4828</x:v>
      </x:c>
      <x:c r="W1460" s="76" t="n">
        <x:f>'2080回测'!$O$13*G1460/$G$4+'2080回测'!$O$14*H1460/$H$4+'2080回测'!$O$15*I1460/$I$4+'2080回测'!$O$16*J1460/$J$4+'2080回测'!$O$17*K1460/$K$4</x:f>
        <x:v>1.6865924589960233</x:v>
      </x:c>
    </x:row>
    <x:row r="1461" ht="13.800000190734863" hidden="0">
      <x:c r="A1461" s="15" t="n">
        <x:v>46029</x:v>
      </x:c>
      <x:c r="B1461" s="21" t="n">
        <x:v>231.55310006139</x:v>
      </x:c>
      <x:c r="C1461" s="21" t="n">
        <x:v>223.83654937571</x:v>
      </x:c>
      <x:c r="D1461" s="21" t="n">
        <x:v>215.84615384615</x:v>
      </x:c>
      <x:c r="E1461" s="21" t="n">
        <x:v>507.763671875</x:v>
      </x:c>
      <x:c r="F1461" s="17" t="n">
        <x:v>3.94749868789563</x:v>
      </x:c>
      <x:c r="G1461" s="18" t="n">
        <x:f aca="0"/>
        <x:v>1.9805870196</x:v>
      </x:c>
      <x:c r="H1461" s="18" t="n">
        <x:f aca="0"/>
        <x:v>2.9217392593</x:v>
      </x:c>
      <x:c r="I1461" s="18" t="n">
        <x:f aca="0"/>
        <x:v>4102.24</x:v>
      </x:c>
      <x:c r="J1461" s="18" t="n">
        <x:f aca="0"/>
        <x:v>9.6466799892</x:v>
      </x:c>
      <x:c r="K1461" s="18" t="n">
        <x:f aca="0"/>
        <x:v>2.8929306654</x:v>
      </x:c>
      <x:c r="L1461" s="22" t="n">
        <x:v>0.65617007672634</x:v>
      </x:c>
      <x:c r="M1461" s="22" t="n">
        <x:v>0.59916601511598</x:v>
      </x:c>
      <x:c r="N1461" s="22" t="n">
        <x:v>1.0200095854301</x:v>
      </x:c>
      <x:c r="O1461" s="22" t="n">
        <x:v>1.254787409723</x:v>
      </x:c>
      <x:c r="P1461" s="25" t="n">
        <x:v>0.878315319546334</x:v>
      </x:c>
      <x:c r="Q1461" s="25" t="n">
        <x:v>0.830996013866245</x:v>
      </x:c>
      <x:c r="R1461" s="26" t="n">
        <x:v>0.919639833858972</x:v>
      </x:c>
      <x:c r="S1461" s="26" t="n">
        <x:v>1.13787861679125</x:v>
      </x:c>
      <x:c r="T1461" s="20" t="n">
        <x:v>1.9205964141218186</x:v>
      </x:c>
      <x:c r="U1461" s="18" t="n">
        <x:f aca="0"/>
        <x:v>1.7478</x:v>
      </x:c>
      <x:c r="V1461" s="18" t="n">
        <x:f aca="0"/>
        <x:v>3.4724</x:v>
      </x:c>
      <x:c r="W1461" s="76" t="n">
        <x:f>'2080回测'!$O$13*G1461/$G$4+'2080回测'!$O$14*H1461/$H$4+'2080回测'!$O$15*I1461/$I$4+'2080回测'!$O$16*J1461/$J$4+'2080回测'!$O$17*K1461/$K$4</x:f>
        <x:v>1.681318577089977</x:v>
      </x:c>
    </x:row>
    <x:row r="1462" ht="13.800000190734863" hidden="0">
      <x:c r="A1462" s="15" t="n">
        <x:v>46030</x:v>
      </x:c>
      <x:c r="B1462" s="21" t="n">
        <x:v>229.71147943524</x:v>
      </x:c>
      <x:c r="C1462" s="21" t="n">
        <x:v>219.23950056754</x:v>
      </x:c>
      <x:c r="D1462" s="21" t="n">
        <x:v>210.07692307692</x:v>
      </x:c>
      <x:c r="E1462" s="21" t="n">
        <x:v>496.97265625</x:v>
      </x:c>
      <x:c r="F1462" s="17" t="n">
        <x:v>3.89000139832425</x:v>
      </x:c>
      <x:c r="G1462" s="18" t="n">
        <x:f aca="0"/>
        <x:v>1.9686630282</x:v>
      </x:c>
      <x:c r="H1462" s="18" t="n">
        <x:f aca="0"/>
        <x:v>2.9123111111</x:v>
      </x:c>
      <x:c r="I1462" s="18" t="n">
        <x:f aca="0"/>
        <x:v>4093.29</x:v>
      </x:c>
      <x:c r="J1462" s="18" t="n">
        <x:f aca="0"/>
        <x:v>9.6597191527</x:v>
      </x:c>
      <x:c r="K1462" s="18" t="n">
        <x:f aca="0"/>
        <x:v>2.8772811958</x:v>
      </x:c>
      <x:c r="L1462" s="22" t="n">
        <x:v>0.65313299232737</x:v>
      </x:c>
      <x:c r="M1462" s="22" t="n">
        <x:v>0.59595169837547</x:v>
      </x:c>
      <x:c r="N1462" s="22" t="n">
        <x:v>1.035346273664</x:v>
      </x:c>
      <x:c r="O1462" s="22" t="n">
        <x:v>1.2710075605308</x:v>
      </x:c>
      <x:c r="P1462" s="25" t="n">
        <x:v>0.888451810352118</x:v>
      </x:c>
      <x:c r="Q1462" s="25" t="n">
        <x:v>0.843105141511639</x:v>
      </x:c>
      <x:c r="R1462" s="26" t="n">
        <x:v>0.9315328723728</x:v>
      </x:c>
      <x:c r="S1462" s="26" t="n">
        <x:v>1.14624296384035</x:v>
      </x:c>
      <x:c r="T1462" s="20" t="n">
        <x:v>1.9267355242722966</x:v>
      </x:c>
      <x:c r="U1462" s="18" t="n">
        <x:f aca="0"/>
        <x:v>1.7489</x:v>
      </x:c>
      <x:c r="V1462" s="18" t="n">
        <x:f aca="0"/>
        <x:v>3.4599</x:v>
      </x:c>
      <x:c r="W1462" s="76" t="n">
        <x:f>'2080回测'!$O$13*G1462/$G$4+'2080回测'!$O$14*H1462/$H$4+'2080回测'!$O$15*I1462/$I$4+'2080回测'!$O$16*J1462/$J$4+'2080回测'!$O$17*K1462/$K$4</x:f>
        <x:v>1.6751002635680319</x:v>
      </x:c>
    </x:row>
    <x:row r="1463" ht="13.800000190734863" hidden="0">
      <x:c r="A1463" s="15" t="n">
        <x:v>46031</x:v>
      </x:c>
      <x:c r="B1463" s="21" t="n">
        <x:v>231.98281154082</x:v>
      </x:c>
      <x:c r="C1463" s="21" t="n">
        <x:v>219.40976163451</x:v>
      </x:c>
      <x:c r="D1463" s="21" t="n">
        <x:v>208.92307692308</x:v>
      </x:c>
      <x:c r="E1463" s="21" t="n">
        <x:v>498.212890625</x:v>
      </x:c>
      <x:c r="F1463" s="17" t="n">
        <x:v>3.89632135180853</x:v>
      </x:c>
      <x:c r="G1463" s="18" t="n">
        <x:f aca="0"/>
        <x:v>1.9693856943</x:v>
      </x:c>
      <x:c r="H1463" s="18" t="n">
        <x:f aca="0"/>
        <x:v>2.9217392593</x:v>
      </x:c>
      <x:c r="I1463" s="18" t="n">
        <x:f aca="0"/>
        <x:v>4115.55</x:v>
      </x:c>
      <x:c r="J1463" s="18" t="n">
        <x:f aca="0"/>
        <x:v>9.7264489896</x:v>
      </x:c>
      <x:c r="K1463" s="18" t="n">
        <x:f aca="0"/>
        <x:v>2.893132594</x:v>
      </x:c>
      <x:c r="L1463" s="22" t="n">
        <x:v>0.64130434782609</x:v>
      </x:c>
      <x:c r="M1463" s="22" t="n">
        <x:v>0.58526626704891</x:v>
      </x:c>
      <x:c r="N1463" s="22" t="n">
        <x:v>1.0387011742152</x:v>
      </x:c>
      <x:c r="O1463" s="22" t="n">
        <x:v>1.2703550257566</x:v>
      </x:c>
      <x:c r="P1463" s="25" t="n">
        <x:v>0.90153495546191</x:v>
      </x:c>
      <x:c r="Q1463" s="25" t="n">
        <x:v>0.859770178568171</x:v>
      </x:c>
      <x:c r="R1463" s="26" t="n">
        <x:v>0.949010468101827</x:v>
      </x:c>
      <x:c r="S1463" s="26" t="n">
        <x:v>1.16794177719966</x:v>
      </x:c>
      <x:c r="T1463" s="20" t="n">
        <x:v>1.9538614352276165</x:v>
      </x:c>
      <x:c r="U1463" s="18" t="n">
        <x:f aca="0"/>
        <x:v>1.7497</x:v>
      </x:c>
      <x:c r="V1463" s="18" t="n">
        <x:f aca="0"/>
        <x:v>3.4839</x:v>
      </x:c>
      <x:c r="W1463" s="76" t="n">
        <x:f>'2080回测'!$O$13*G1463/$G$4+'2080回测'!$O$14*H1463/$H$4+'2080回测'!$O$15*I1463/$I$4+'2080回测'!$O$16*J1463/$J$4+'2080回测'!$O$17*K1463/$K$4</x:f>
        <x:v>1.6807362088990283</x:v>
      </x:c>
    </x:row>
    <x:row r="1464" ht="13.800000190734863" hidden="0">
      <x:c r="A1464" s="15" t="n">
        <x:v>46034</x:v>
      </x:c>
      <x:c r="B1464" s="21" t="n">
        <x:v>238.36709637815</x:v>
      </x:c>
      <x:c r="C1464" s="21" t="n">
        <x:v>219.75028376844</x:v>
      </x:c>
      <x:c r="D1464" s="21" t="n">
        <x:v>206.15384615385</x:v>
      </x:c>
      <x:c r="E1464" s="21" t="n">
        <x:v>505.15625</x:v>
      </x:c>
      <x:c r="F1464" s="17" t="n">
        <x:v>3.9235686907511</x:v>
      </x:c>
      <x:c r="G1464" s="18" t="n">
        <x:f aca="0"/>
        <x:v>1.972637692</x:v>
      </x:c>
      <x:c r="H1464" s="18" t="n">
        <x:f aca="0"/>
        <x:v>2.931277037</x:v>
      </x:c>
      <x:c r="I1464" s="18" t="n">
        <x:f aca="0"/>
        <x:v>4129.33</x:v>
      </x:c>
      <x:c r="J1464" s="18" t="n">
        <x:f aca="0"/>
        <x:v>9.8230922017</x:v>
      </x:c>
      <x:c r="K1464" s="18" t="n">
        <x:f aca="0"/>
        <x:v>2.8910123433</x:v>
      </x:c>
      <x:c r="L1464" s="22" t="n">
        <x:v>0.64697890025575</x:v>
      </x:c>
      <x:c r="M1464" s="22" t="n">
        <x:v>0.59577795152463</x:v>
      </x:c>
      <x:c r="N1464" s="22" t="n">
        <x:v>1.0760843517853</x:v>
      </x:c>
      <x:c r="O1464" s="22" t="n">
        <x:v>1.3157528043089</x:v>
      </x:c>
      <x:c r="P1464" s="25" t="n">
        <x:v>0.935362546871913</x:v>
      </x:c>
      <x:c r="Q1464" s="25" t="n">
        <x:v>0.895378207386817</x:v>
      </x:c>
      <x:c r="R1464" s="26" t="n">
        <x:v>0.972279456498461</x:v>
      </x:c>
      <x:c r="S1464" s="26" t="n">
        <x:v>1.19327726318916</x:v>
      </x:c>
      <x:c r="T1464" s="20" t="n">
        <x:v>1.9877098340965478</x:v>
      </x:c>
      <x:c r="U1464" s="18" t="n">
        <x:f aca="0"/>
        <x:v>1.7507</x:v>
      </x:c>
      <x:c r="V1464" s="18" t="n">
        <x:f aca="0"/>
        <x:v>3.5536</x:v>
      </x:c>
      <x:c r="W1464" s="76" t="n">
        <x:f>'2080回测'!$O$13*G1464/$G$4+'2080回测'!$O$14*H1464/$H$4+'2080回测'!$O$15*I1464/$I$4+'2080回测'!$O$16*J1464/$J$4+'2080回测'!$O$17*K1464/$K$4</x:f>
        <x:v>1.6858742793124137</x:v>
      </x:c>
    </x:row>
    <x:row r="1465" ht="13.800000190734863" hidden="0">
      <x:c r="A1465" s="15" t="n">
        <x:v>46035</x:v>
      </x:c>
      <x:c r="B1465" s="21" t="n">
        <x:v>231.18477593616</x:v>
      </x:c>
      <x:c r="C1465" s="21" t="n">
        <x:v>212.08853575482</x:v>
      </x:c>
      <x:c r="D1465" s="21" t="n">
        <x:v>199.07692307692</x:v>
      </x:c>
      <x:c r="E1465" s="21" t="n">
        <x:v>496.19140625</x:v>
      </x:c>
      <x:c r="F1465" s="17" t="n">
        <x:v>3.84635410254475</x:v>
      </x:c>
      <x:c r="G1465" s="18" t="n">
        <x:f aca="0"/>
        <x:v>1.977696355</x:v>
      </x:c>
      <x:c r="H1465" s="18" t="n">
        <x:f aca="0"/>
        <x:v>2.9216296296</x:v>
      </x:c>
      <x:c r="I1465" s="18" t="n">
        <x:f aca="0"/>
        <x:v>4174.39</x:v>
      </x:c>
      <x:c r="J1465" s="18" t="n">
        <x:f aca="0"/>
        <x:v>9.8606756731</x:v>
      </x:c>
      <x:c r="K1465" s="18" t="n">
        <x:f aca="0"/>
        <x:v>2.8850554484</x:v>
      </x:c>
      <x:c r="L1465" s="22" t="n">
        <x:v>0.65185421994885</x:v>
      </x:c>
      <x:c r="M1465" s="22" t="n">
        <x:v>0.60820085135957</x:v>
      </x:c>
      <x:c r="N1465" s="22" t="n">
        <x:v>1.1181404265516</x:v>
      </x:c>
      <x:c r="O1465" s="22" t="n">
        <x:v>1.3599387325552</x:v>
      </x:c>
      <x:c r="P1465" s="25" t="n">
        <x:v>0.971901060241602</x:v>
      </x:c>
      <x:c r="Q1465" s="25" t="n">
        <x:v>0.942495902086224</x:v>
      </x:c>
      <x:c r="R1465" s="26" t="n">
        <x:v>1.00919958475445</x:v>
      </x:c>
      <x:c r="S1465" s="26" t="n">
        <x:v>1.23994789527489</x:v>
      </x:c>
      <x:c r="T1465" s="20" t="n">
        <x:v>1.9666904628330497</x:v>
      </x:c>
      <x:c r="U1465" s="18" t="n">
        <x:f aca="0"/>
        <x:v>1.7514</x:v>
      </x:c>
      <x:c r="V1465" s="18" t="n">
        <x:f aca="0"/>
        <x:v>3.5597</x:v>
      </x:c>
      <x:c r="W1465" s="76" t="n">
        <x:f>'2080回测'!$O$13*G1465/$G$4+'2080回测'!$O$14*H1465/$H$4+'2080回测'!$O$15*I1465/$I$4+'2080回测'!$O$16*J1465/$J$4+'2080回测'!$O$17*K1465/$K$4</x:f>
        <x:v>1.689007782421182</x:v>
      </x:c>
    </x:row>
    <x:row r="1466" ht="13.800000190734863" hidden="0">
      <x:c r="A1466" s="27" t="n">
        <x:v>46036</x:v>
      </x:c>
      <x:c r="B1466" s="21" t="n">
        <x:v>236.5868631062</x:v>
      </x:c>
      <x:c r="C1466" s="21" t="n">
        <x:v>216.34506242906</x:v>
      </x:c>
      <x:c r="D1466" s="21" t="n">
        <x:v>211.15384615385</x:v>
      </x:c>
      <x:c r="E1466" s="21" t="n">
        <x:v>495.859375</x:v>
      </x:c>
      <x:c r="F1466" s="17" t="n">
        <x:v>3.89986286672278</x:v>
      </x:c>
      <x:c r="G1466" s="18" t="n">
        <x:f aca="0"/>
        <x:v>1.9586661465</x:v>
      </x:c>
      <x:c r="H1466" s="18" t="n">
        <x:f aca="0"/>
        <x:v>2.9029925926</x:v>
      </x:c>
      <x:c r="I1466" s="18" t="n">
        <x:f aca="0"/>
        <x:v>4162.49</x:v>
      </x:c>
      <x:c r="J1466" s="18" t="n">
        <x:f aca="0"/>
        <x:v>9.8192571536</x:v>
      </x:c>
      <x:c r="K1466" s="18" t="n">
        <x:f aca="0"/>
        <x:v>2.9069647059</x:v>
      </x:c>
      <x:c r="L1466" s="22" t="n">
        <x:v>0.64929667519182</x:v>
      </x:c>
      <x:c r="M1466" s="22" t="n">
        <x:v>0.60203283815481</x:v>
      </x:c>
      <x:c r="N1466" s="22" t="n">
        <x:v>1.0909417685119</x:v>
      </x:c>
      <x:c r="O1466" s="22" t="n">
        <x:v>1.3265662382837</x:v>
      </x:c>
      <x:c r="P1466" s="25" t="n">
        <x:v>0.949270755186827</x:v>
      </x:c>
      <x:c r="Q1466" s="25" t="n">
        <x:v>0.907727119738064</x:v>
      </x:c>
      <x:c r="R1466" s="26" t="n">
        <x:v>0.987378444524721</x:v>
      </x:c>
      <x:c r="S1466" s="26" t="n">
        <x:v>1.22030986307256</x:v>
      </x:c>
      <x:c r="T1466" s="20" t="n">
        <x:v>1.9791993994474673</x:v>
      </x:c>
      <x:c r="U1466" s="18" t="n">
        <x:f aca="0"/>
        <x:v>1.7517</x:v>
      </x:c>
      <x:c r="V1466" s="18" t="n">
        <x:f aca="0"/>
        <x:v>3.6033</x:v>
      </x:c>
      <x:c r="W1466" s="76" t="n">
        <x:f>'2080回测'!$O$13*G1466/$G$4+'2080回测'!$O$14*H1466/$H$4+'2080回测'!$O$15*I1466/$I$4+'2080回测'!$O$16*J1466/$J$4+'2080回测'!$O$17*K1466/$K$4</x:f>
        <x:v>1.6807114513495034</x:v>
      </x:c>
    </x:row>
    <x:row r="1467" ht="13.800000190734863" hidden="0">
      <x:c r="A1467" s="27" t="n">
        <x:v>46037</x:v>
      </x:c>
      <x:c r="B1467" s="21" t="n">
        <x:v>243.03253529773</x:v>
      </x:c>
      <x:c r="C1467" s="21" t="n">
        <x:v>222.7582292849</x:v>
      </x:c>
      <x:c r="D1467" s="21" t="n">
        <x:v>219.23076923077</x:v>
      </x:c>
      <x:c r="E1467" s="21" t="n">
        <x:v>509.560546875</x:v>
      </x:c>
      <x:c r="F1467" s="17" t="n">
        <x:v>3.986455201721</x:v>
      </x:c>
      <x:c r="G1467" s="18" t="n">
        <x:f aca="0"/>
        <x:v>1.9538483721</x:v>
      </x:c>
      <x:c r="H1467" s="18" t="n">
        <x:f aca="0"/>
        <x:v>2.8975111111</x:v>
      </x:c>
      <x:c r="I1467" s="18" t="n">
        <x:f aca="0"/>
        <x:v>4156.12</x:v>
      </x:c>
      <x:c r="J1467" s="18" t="n">
        <x:f aca="0"/>
        <x:v>9.8238592114</x:v>
      </x:c>
      <x:c r="K1467" s="18" t="n">
        <x:f aca="0"/>
        <x:v>2.8989885246</x:v>
      </x:c>
      <x:c r="L1467" s="22" t="n">
        <x:v>0.64242327365729</x:v>
      </x:c>
      <x:c r="M1467" s="22" t="n">
        <x:v>0.60168534445313</x:v>
      </x:c>
      <x:c r="N1467" s="22" t="n">
        <x:v>1.1098729930506</x:v>
      </x:c>
      <x:c r="O1467" s="22" t="n">
        <x:v>1.3459558438745</x:v>
      </x:c>
      <x:c r="P1467" s="25" t="n">
        <x:v>0.963532562018221</x:v>
      </x:c>
      <x:c r="Q1467" s="25" t="n">
        <x:v>0.923552910324122</x:v>
      </x:c>
      <x:c r="R1467" s="26" t="n">
        <x:v>1.00444236934891</x:v>
      </x:c>
      <x:c r="S1467" s="26" t="n">
        <x:v>1.24212989885296</x:v>
      </x:c>
      <x:c r="T1467" s="20" t="n">
        <x:v>1.9818233728032217</x:v>
      </x:c>
      <x:c r="U1467" s="18" t="n">
        <x:f aca="0"/>
        <x:v>1.7525</x:v>
      </x:c>
      <x:c r="V1467" s="18" t="n">
        <x:f aca="0"/>
        <x:v>3.5908</x:v>
      </x:c>
      <x:c r="W1467" s="76" t="n">
        <x:f>'2080回测'!$O$13*G1467/$G$4+'2080回测'!$O$14*H1467/$H$4+'2080回测'!$O$15*I1467/$I$4+'2080回测'!$O$16*J1467/$J$4+'2080回测'!$O$17*K1467/$K$4</x:f>
        <x:v>1.6776220900243781</x:v>
      </x:c>
    </x:row>
    <x:row r="1468" ht="13.800000190734863" hidden="0">
      <x:c r="A1468" s="15" t="n">
        <x:v>46038</x:v>
      </x:c>
      <x:c r="B1468" s="21" t="n">
        <x:v>244.01473296501</x:v>
      </x:c>
      <x:c r="C1468" s="21" t="n">
        <x:v>226.39046538025</x:v>
      </x:c>
      <x:c r="D1468" s="21" t="n">
        <x:v>219.76923076923</x:v>
      </x:c>
      <x:c r="E1468" s="21" t="n">
        <x:v>520.673828125</x:v>
      </x:c>
      <x:c r="F1468" s="17" t="n">
        <x:v>4.02712064309872</x:v>
      </x:c>
      <x:c r="G1468" s="18" t="n">
        <x:f aca="0"/>
        <x:v>1.9387928274</x:v>
      </x:c>
      <x:c r="H1468" s="18" t="n">
        <x:f aca="0"/>
        <x:v>2.8743792593</x:v>
      </x:c>
      <x:c r="I1468" s="18" t="n">
        <x:f aca="0"/>
        <x:v>4132.55</x:v>
      </x:c>
      <x:c r="J1468" s="18" t="n">
        <x:f aca="0"/>
        <x:v>9.7596849898</x:v>
      </x:c>
      <x:c r="K1468" s="18" t="n">
        <x:f aca="0"/>
        <x:v>2.8748580521</x:v>
      </x:c>
      <x:c r="L1468" s="22" t="n">
        <x:v>0.64625959079284</x:v>
      </x:c>
      <x:c r="M1468" s="22" t="n">
        <x:v>0.60967769959169</x:v>
      </x:c>
      <x:c r="N1468" s="22" t="n">
        <x:v>1.1152647975078</x:v>
      </x:c>
      <x:c r="O1468" s="22" t="n">
        <x:v>1.3590997592961</x:v>
      </x:c>
      <x:c r="P1468" s="25" t="n">
        <x:v>0.96706854718303</x:v>
      </x:c>
      <x:c r="Q1468" s="25" t="n">
        <x:v>0.92139484797148</x:v>
      </x:c>
      <x:c r="R1468" s="26" t="n">
        <x:v>0.999995407121998</x:v>
      </x:c>
      <x:c r="S1468" s="26" t="n">
        <x:v>1.23582633296084</x:v>
      </x:c>
      <x:c r="T1468" s="20" t="n">
        <x:v>1.9881699347909947</x:v>
      </x:c>
      <x:c r="U1468" s="18" t="n">
        <x:f aca="0"/>
        <x:v>1.7535</x:v>
      </x:c>
      <x:c r="V1468" s="18" t="n">
        <x:f aca="0"/>
        <x:v>3.5855</x:v>
      </x:c>
      <x:c r="W1468" s="76" t="n">
        <x:f>'2080回测'!$O$13*G1468/$G$4+'2080回测'!$O$14*H1468/$H$4+'2080回测'!$O$15*I1468/$I$4+'2080回测'!$O$16*J1468/$J$4+'2080回测'!$O$17*K1468/$K$4</x:f>
        <x:v>1.6652253189171338</x:v>
      </x:c>
    </x:row>
    <x:row r="1469" ht="13.800000190734863" hidden="0">
      <x:c r="A1469" s="15" t="n">
        <x:v>46041</x:v>
      </x:c>
      <x:c r="B1469" s="21" t="n">
        <x:v>241.06813996317</x:v>
      </x:c>
      <x:c r="C1469" s="21" t="n">
        <x:v>225.87968217934</x:v>
      </x:c>
      <x:c r="D1469" s="21" t="n">
        <x:v>214.61538461538</x:v>
      </x:c>
      <x:c r="E1469" s="21" t="n">
        <x:v>519.43359375</x:v>
      </x:c>
      <x:c r="F1469" s="17" t="n">
        <x:v>4.00249200126973</x:v>
      </x:c>
      <x:c r="G1469" s="18" t="n">
        <x:f aca="0"/>
        <x:v>1.9407199371</x:v>
      </x:c>
      <x:c r="H1469" s="18" t="n">
        <x:f aca="0"/>
        <x:v>2.8964148148</x:v>
      </x:c>
      <x:c r="I1469" s="18" t="n">
        <x:f aca="0"/>
        <x:v>4124.23</x:v>
      </x:c>
      <x:c r="J1469" s="18" t="n">
        <x:f aca="0"/>
        <x:v>9.7987098543</x:v>
      </x:c>
      <x:c r="K1469" s="18" t="n">
        <x:f aca="0"/>
        <x:v>2.9167582449</x:v>
      </x:c>
      <x:c r="L1469" s="22" t="n">
        <x:v>0.64322250639386</x:v>
      </x:c>
      <x:c r="M1469" s="22" t="n">
        <x:v>0.61045956042047</x:v>
      </x:c>
      <x:c r="N1469" s="22" t="n">
        <x:v>1.1208962377187</x:v>
      </x:c>
      <x:c r="O1469" s="22" t="n">
        <x:v>1.3734555249465</x:v>
      </x:c>
      <x:c r="P1469" s="25" t="n">
        <x:v>0.978030101193937</x:v>
      </x:c>
      <x:c r="Q1469" s="25" t="n">
        <x:v>0.9210351709127</x:v>
      </x:c>
      <x:c r="R1469" s="26" t="n">
        <x:v>1.00837224294479</x:v>
      </x:c>
      <x:c r="S1469" s="26" t="n">
        <x:v>1.249888133797</x:v>
      </x:c>
      <x:c r="T1469" s="20" t="n">
        <x:v>2.003014088924169</x:v>
      </x:c>
      <x:c r="U1469" s="18" t="n">
        <x:f aca="0"/>
        <x:v>1.7539</x:v>
      </x:c>
      <x:c r="V1469" s="18" t="n">
        <x:f aca="0"/>
        <x:v>3.6293</x:v>
      </x:c>
      <x:c r="W1469" s="76" t="n">
        <x:f>'2080回测'!$O$13*G1469/$G$4+'2080回测'!$O$14*H1469/$H$4+'2080回测'!$O$15*I1469/$I$4+'2080回测'!$O$16*J1469/$J$4+'2080回测'!$O$17*K1469/$K$4</x:f>
        <x:v>1.67249281170002</x:v>
      </x:c>
    </x:row>
    <x:row r="1470" ht="13.800000190734863" hidden="0">
      <x:c r="A1470" s="15" t="n">
        <x:v>46042</x:v>
      </x:c>
      <x:c r="B1470" s="21" t="n">
        <x:v>234.56108041743</x:v>
      </x:c>
      <x:c r="C1470" s="21" t="n">
        <x:v>218.55845629966</x:v>
      </x:c>
      <x:c r="D1470" s="21" t="n">
        <x:v>203</x:v>
      </x:c>
      <x:c r="E1470" s="21" t="n">
        <x:v>510.1953125</x:v>
      </x:c>
      <x:c r="F1470" s="17" t="n">
        <x:v>3.91578712304273</x:v>
      </x:c>
      <x:c r="G1470" s="18" t="n">
        <x:f aca="0"/>
        <x:v>1.9667359184</x:v>
      </x:c>
      <x:c r="H1470" s="18" t="n">
        <x:f aca="0"/>
        <x:v>2.9323733333</x:v>
      </x:c>
      <x:c r="I1470" s="18" t="n">
        <x:f aca="0"/>
        <x:v>4138.2</x:v>
      </x:c>
      <x:c r="J1470" s="18" t="n">
        <x:f aca="0"/>
        <x:v>9.830796965</x:v>
      </x:c>
      <x:c r="K1470" s="18" t="n">
        <x:f aca="0"/>
        <x:v>2.9378597878</x:v>
      </x:c>
      <x:c r="L1470" s="22" t="n">
        <x:v>0.64793797953964</x:v>
      </x:c>
      <x:c r="M1470" s="22" t="n">
        <x:v>0.60950395274086</x:v>
      </x:c>
      <x:c r="N1470" s="22" t="n">
        <x:v>1.1364725617062</x:v>
      </x:c>
      <x:c r="O1470" s="22" t="n">
        <x:v>1.3865062210484</x:v>
      </x:c>
      <x:c r="P1470" s="25" t="n">
        <x:v>0.993352703574774</x:v>
      </x:c>
      <x:c r="Q1470" s="25" t="n">
        <x:v>0.935422253263675</x:v>
      </x:c>
      <x:c r="R1470" s="26" t="n">
        <x:v>1.03908730762834</x:v>
      </x:c>
      <x:c r="S1470" s="26" t="n">
        <x:v>1.27582973189146</x:v>
      </x:c>
      <x:c r="T1470" s="20" t="n">
        <x:v>1.9921323650441365</x:v>
      </x:c>
      <x:c r="U1470" s="18" t="n">
        <x:f aca="0"/>
        <x:v>1.7554</x:v>
      </x:c>
      <x:c r="V1470" s="18" t="n">
        <x:f aca="0"/>
        <x:v>3.6655</x:v>
      </x:c>
      <x:c r="W1470" s="76" t="n">
        <x:f>'2080回测'!$O$13*G1470/$G$4+'2080回测'!$O$14*H1470/$H$4+'2080回测'!$O$15*I1470/$I$4+'2080回测'!$O$16*J1470/$J$4+'2080回测'!$O$17*K1470/$K$4</x:f>
        <x:v>1.6884682507708484</x:v>
      </x:c>
    </x:row>
    <x:row r="1471" ht="13.800000190734863" hidden="0">
      <x:c r="A1471" s="15" t="n">
        <x:v>46043</x:v>
      </x:c>
      <x:c r="B1471" s="21" t="n">
        <x:v>241.62062615101</x:v>
      </x:c>
      <x:c r="C1471" s="21" t="n">
        <x:v>225.82292849035</x:v>
      </x:c>
      <x:c r="D1471" s="21" t="n">
        <x:v>213</x:v>
      </x:c>
      <x:c r="E1471" s="21" t="n">
        <x:v>518.857421875</x:v>
      </x:c>
      <x:c r="F1471" s="17" t="n">
        <x:v>3.9982524412909</x:v>
      </x:c>
      <x:c r="G1471" s="18" t="n">
        <x:f aca="0"/>
        <x:v>1.9513190406</x:v>
      </x:c>
      <x:c r="H1471" s="18" t="n">
        <x:f aca="0"/>
        <x:v>2.9152711111</x:v>
      </x:c>
      <x:c r="I1471" s="18" t="n">
        <x:f aca="0"/>
        <x:v>4137.99</x:v>
      </x:c>
      <x:c r="J1471" s="18" t="n">
        <x:f aca="0"/>
        <x:v>9.830796965</x:v>
      </x:c>
      <x:c r="K1471" s="18" t="n">
        <x:f aca="0"/>
        <x:v>2.9303884282</x:v>
      </x:c>
      <x:c r="L1471" s="22" t="n">
        <x:v>0.6508152173913</x:v>
      </x:c>
      <x:c r="M1471" s="22" t="n">
        <x:v>0.60272782555816</x:v>
      </x:c>
      <x:c r="N1471" s="22" t="n">
        <x:v>1.1255691349149</x:v>
      </x:c>
      <x:c r="O1471" s="22" t="n">
        <x:v>1.3704725087255</x:v>
      </x:c>
      <x:c r="P1471" s="25" t="n">
        <x:v>0.984748473007073</x:v>
      </x:c>
      <x:c r="Q1471" s="25" t="n">
        <x:v>0.920435709148079</x:v>
      </x:c>
      <x:c r="R1471" s="26" t="n">
        <x:v>1.02088578781586</x:v>
      </x:c>
      <x:c r="S1471" s="26" t="n">
        <x:v>1.26140426379222</x:v>
      </x:c>
      <x:c r="T1471" s="20" t="n">
        <x:v>2.015079532315224</x:v>
      </x:c>
      <x:c r="U1471" s="18" t="n">
        <x:f aca="0"/>
        <x:v>1.7565</x:v>
      </x:c>
      <x:c r="V1471" s="18" t="n">
        <x:f aca="0"/>
        <x:v>3.7723</x:v>
      </x:c>
      <x:c r="W1471" s="76" t="n">
        <x:f>'2080回测'!$O$13*G1471/$G$4+'2080回测'!$O$14*H1471/$H$4+'2080回测'!$O$15*I1471/$I$4+'2080回测'!$O$16*J1471/$J$4+'2080回测'!$O$17*K1471/$K$4</x:f>
        <x:v>1.6809421819577142</x:v>
      </x:c>
    </x:row>
    <x:row r="1472" ht="13.800000190734863" hidden="0">
      <x:c r="A1472" s="15" t="n">
        <x:v>46044</x:v>
      </x:c>
      <x:c r="B1472" s="21" t="n">
        <x:v>247.5751995089</x:v>
      </x:c>
      <x:c r="C1472" s="21" t="n">
        <x:v>230.47673098751</x:v>
      </x:c>
      <x:c r="D1472" s="21" t="n">
        <x:v>227.76923076923</x:v>
      </x:c>
      <x:c r="E1472" s="21" t="n">
        <x:v>521.2890625</x:v>
      </x:c>
      <x:c r="F1472" s="17" t="n">
        <x:v>4.0677755594141</x:v>
      </x:c>
      <x:c r="G1472" s="18" t="n">
        <x:f aca="0"/>
        <x:v>1.9536074834</x:v>
      </x:c>
      <x:c r="H1472" s="18" t="n">
        <x:f aca="0"/>
        <x:v>2.9355525926</x:v>
      </x:c>
      <x:c r="I1472" s="18" t="n">
        <x:f aca="0"/>
        <x:v>4142.21</x:v>
      </x:c>
      <x:c r="J1472" s="18" t="n">
        <x:f aca="0"/>
        <x:v>9.8724234871</x:v>
      </x:c>
      <x:c r="K1472" s="18" t="n">
        <x:f aca="0"/>
        <x:v>2.9404848602</x:v>
      </x:c>
      <x:c r="L1472" s="22" t="n">
        <x:v>0.65481138107417</x:v>
      </x:c>
      <x:c r="M1472" s="22" t="n">
        <x:v>0.60628963600035</x:v>
      </x:c>
      <x:c r="N1472" s="22" t="n">
        <x:v>1.1557632398754</x:v>
      </x:c>
      <x:c r="O1472" s="22" t="n">
        <x:v>1.4068280192952</x:v>
      </x:c>
      <x:c r="P1472" s="25" t="n">
        <x:v>1.00973610150505</x:v>
      </x:c>
      <x:c r="Q1472" s="25" t="n">
        <x:v>0.942256117380383</x:v>
      </x:c>
      <x:c r="R1472" s="26" t="n">
        <x:v>1.05615123245254</x:v>
      </x:c>
      <x:c r="S1472" s="26" t="n">
        <x:v>1.28880053093869</x:v>
      </x:c>
      <x:c r="T1472" s="20" t="n">
        <x:v>2.025707075600317</x:v>
      </x:c>
      <x:c r="U1472" s="18" t="n">
        <x:f aca="0"/>
        <x:v>1.7569</x:v>
      </x:c>
      <x:c r="V1472" s="18" t="n">
        <x:f aca="0"/>
        <x:v>3.7595</x:v>
      </x:c>
      <x:c r="W1472" s="76" t="n">
        <x:f>'2080回测'!$O$13*G1472/$G$4+'2080回测'!$O$14*H1472/$H$4+'2080回测'!$O$15*I1472/$I$4+'2080回测'!$O$16*J1472/$J$4+'2080回测'!$O$17*K1472/$K$4</x:f>
        <x:v>1.686650405719808</x:v>
      </x:c>
    </x:row>
    <x:row r="1473" ht="13.800000190734863" hidden="0">
      <x:c r="A1473" s="15" t="n">
        <x:v>46045</x:v>
      </x:c>
      <x:c r="B1473" s="21" t="n">
        <x:v>240.82259054635</x:v>
      </x:c>
      <x:c r="C1473" s="21" t="n">
        <x:v>224.68785471056</x:v>
      </x:c>
      <x:c r="D1473" s="21" t="n">
        <x:v>212.92307692308</x:v>
      </x:c>
      <x:c r="E1473" s="21" t="n">
        <x:v>513.2421875</x:v>
      </x:c>
      <x:c r="F1473" s="17" t="n">
        <x:v>3.97918927419998</x:v>
      </x:c>
      <x:c r="G1473" s="18" t="n">
        <x:f aca="0"/>
        <x:v>1.9475852655</x:v>
      </x:c>
      <x:c r="H1473" s="18" t="n">
        <x:f aca="0"/>
        <x:v>2.934237037</x:v>
      </x:c>
      <x:c r="I1473" s="18" t="n">
        <x:f aca="0"/>
        <x:v>4112.64</x:v>
      </x:c>
      <x:c r="J1473" s="18" t="n">
        <x:f aca="0"/>
        <x:v>9.917518886</x:v>
      </x:c>
      <x:c r="K1473" s="18" t="n">
        <x:f aca="0"/>
        <x:v>2.9494706847</x:v>
      </x:c>
      <x:c r="L1473" s="22" t="n">
        <x:v>0.66056585677749</x:v>
      </x:c>
      <x:c r="M1473" s="22" t="n">
        <x:v>0.60863521848666</x:v>
      </x:c>
      <x:c r="N1473" s="22" t="n">
        <x:v>1.1666666666667</x:v>
      </x:c>
      <x:c r="O1473" s="22" t="n">
        <x:v>1.4160567258398</x:v>
      </x:c>
      <x:c r="P1473" s="25" t="n">
        <x:v>1.02635523177965</x:v>
      </x:c>
      <x:c r="Q1473" s="25" t="n">
        <x:v>0.955564168555019</x:v>
      </x:c>
      <x:c r="R1473" s="26" t="n">
        <x:v>1.07052629639536</x:v>
      </x:c>
      <x:c r="S1473" s="26" t="n">
        <x:v>1.30128644030185</x:v>
      </x:c>
      <x:c r="T1473" s="20" t="n">
        <x:v>2.0534277417186604</x:v>
      </x:c>
      <x:c r="U1473" s="18" t="n">
        <x:f aca="0"/>
        <x:v>1.7581</x:v>
      </x:c>
      <x:c r="V1473" s="18" t="n">
        <x:f aca="0"/>
        <x:v>3.8489</x:v>
      </x:c>
      <x:c r="W1473" s="76" t="n">
        <x:f>'2080回测'!$O$13*G1473/$G$4+'2080回测'!$O$14*H1473/$H$4+'2080回测'!$O$15*I1473/$I$4+'2080回测'!$O$16*J1473/$J$4+'2080回测'!$O$17*K1473/$K$4</x:f>
        <x:v>1.6844080547672848</x:v>
      </x:c>
    </x:row>
    <x:row r="1474" ht="13.800000190734863" hidden="0">
      <x:c r="A1474" s="15" t="n">
        <x:v>46048</x:v>
      </x:c>
      <x:c r="B1474" s="21" t="n">
        <x:v>236.40270104359</x:v>
      </x:c>
      <x:c r="C1474" s="21" t="n">
        <x:v>224.51759364359</x:v>
      </x:c>
      <x:c r="D1474" s="21" t="n">
        <x:v>216.76923076923</x:v>
      </x:c>
      <x:c r="E1474" s="21" t="n">
        <x:v>501.484375</x:v>
      </x:c>
      <x:c r="F1474" s="17" t="n">
        <x:v>3.94793475114103</x:v>
      </x:c>
      <x:c r="G1474" s="18" t="n">
        <x:f aca="0"/>
        <x:v>1.9567390367</x:v>
      </x:c>
      <x:c r="H1474" s="18" t="n">
        <x:f aca="0"/>
        <x:v>2.9521066667</x:v>
      </x:c>
      <x:c r="I1474" s="18" t="n">
        <x:f aca="0"/>
        <x:v>4202.61</x:v>
      </x:c>
      <x:c r="J1474" s="18" t="n">
        <x:f aca="0"/>
        <x:v>9.9652159426</x:v>
      </x:c>
      <x:c r="K1474" s="18" t="n">
        <x:f aca="0"/>
        <x:v>2.9466436837</x:v>
      </x:c>
      <x:c r="L1474" s="22" t="n">
        <x:v>0.65553069053708</x:v>
      </x:c>
      <x:c r="M1474" s="22" t="n">
        <x:v>0.60559464859699</x:v>
      </x:c>
      <x:c r="N1474" s="22" t="n">
        <x:v>1.2132758207525</x:v>
      </x:c>
      <x:c r="O1474" s="22" t="n">
        <x:v>1.4687256065369</x:v>
      </x:c>
      <x:c r="P1474" s="25" t="n">
        <x:v>1.06619399796983</x:v>
      </x:c>
      <x:c r="Q1474" s="25" t="n">
        <x:v>0.984458225609883</x:v>
      </x:c>
      <x:c r="R1474" s="26" t="n">
        <x:v>1.10217212061474</x:v>
      </x:c>
      <x:c r="S1474" s="26" t="n">
        <x:v>1.33147082313136</x:v>
      </x:c>
      <x:c r="T1474" s="20" t="n">
        <x:v>2.0389717803000407</x:v>
      </x:c>
      <x:c r="U1474" s="18" t="n">
        <x:f aca="0"/>
        <x:v>1.7585</x:v>
      </x:c>
      <x:c r="V1474" s="18" t="n">
        <x:f aca="0"/>
        <x:v>3.9645</x:v>
      </x:c>
      <x:c r="W1474" s="76" t="n">
        <x:f>'2080回测'!$O$13*G1474/$G$4+'2080回测'!$O$14*H1474/$H$4+'2080回测'!$O$15*I1474/$I$4+'2080回测'!$O$16*J1474/$J$4+'2080回测'!$O$17*K1474/$K$4</x:f>
        <x:v>1.6964189345864722</x:v>
      </x:c>
    </x:row>
    <x:row r="1475" ht="13.800000190734863" hidden="0">
      <x:c r="A1475" s="15" t="n">
        <x:v>46049</x:v>
      </x:c>
      <x:c r="B1475" s="21" t="n">
        <x:v>243.46224677716</x:v>
      </x:c>
      <x:c r="C1475" s="21" t="n">
        <x:v>233.48467650397</x:v>
      </x:c>
      <x:c r="D1475" s="21" t="n">
        <x:v>225.61538461538</x:v>
      </x:c>
      <x:c r="E1475" s="21" t="n">
        <x:v>507.958984375</x:v>
      </x:c>
      <x:c r="F1475" s="17" t="n">
        <x:v>4.02630323067878</x:v>
      </x:c>
      <x:c r="G1475" s="18" t="n">
        <x:f aca="0"/>
        <x:v>1.9479465986</x:v>
      </x:c>
      <x:c r="H1475" s="18" t="n">
        <x:f aca="0"/>
        <x:v>2.9282074074</x:v>
      </x:c>
      <x:c r="I1475" s="18" t="n">
        <x:f aca="0"/>
        <x:v>4237.32</x:v>
      </x:c>
      <x:c r="J1475" s="18" t="n">
        <x:f aca="0"/>
        <x:v>9.9279255166</x:v>
      </x:c>
      <x:c r="K1475" s="18" t="n">
        <x:f aca="0"/>
        <x:v>2.9351337512</x:v>
      </x:c>
      <x:c r="L1475" s="22" t="n">
        <x:v>0.65968670076726</x:v>
      </x:c>
      <x:c r="M1475" s="22" t="n">
        <x:v>0.60594214229867</x:v>
      </x:c>
      <x:c r="N1475" s="22" t="n">
        <x:v>1.1899113347711</x:v>
      </x:c>
      <x:c r="O1475" s="22" t="n">
        <x:v>1.4607087503755</x:v>
      </x:c>
      <x:c r="P1475" s="25" t="n">
        <x:v>1.0452138193253</x:v>
      </x:c>
      <x:c r="Q1475" s="25" t="n">
        <x:v>0.964196417965601</x:v>
      </x:c>
      <x:c r="R1475" s="26" t="n">
        <x:v>1.07828262586093</x:v>
      </x:c>
      <x:c r="S1475" s="26" t="n">
        <x:v>1.30783245103596</x:v>
      </x:c>
      <x:c r="T1475" s="20" t="n">
        <x:v>2.0427384632801715</x:v>
      </x:c>
      <x:c r="U1475" s="18" t="n">
        <x:f aca="0"/>
        <x:v>1.7582</x:v>
      </x:c>
      <x:c r="V1475" s="18" t="n">
        <x:f aca="0"/>
        <x:v>3.9651</x:v>
      </x:c>
      <x:c r="W1475" s="76" t="n">
        <x:f>'2080回测'!$O$13*G1475/$G$4+'2080回测'!$O$14*H1475/$H$4+'2080回测'!$O$15*I1475/$I$4+'2080回测'!$O$16*J1475/$J$4+'2080回测'!$O$17*K1475/$K$4</x:f>
        <x:v>1.6908626002838392</x:v>
      </x:c>
    </x:row>
    <x:row r="1476" ht="13.800000190734863" hidden="0">
      <x:c r="A1476" s="15" t="n">
        <x:v>46050</x:v>
      </x:c>
      <x:c r="B1476" s="21" t="n">
        <x:v>244.07612031921</x:v>
      </x:c>
      <x:c r="C1476" s="21" t="n">
        <x:v>235.64131668558</x:v>
      </x:c>
      <x:c r="D1476" s="21" t="n">
        <x:v>224.15384615385</x:v>
      </x:c>
      <x:c r="E1476" s="21" t="n">
        <x:v>507.55859375</x:v>
      </x:c>
      <x:c r="F1476" s="17" t="n">
        <x:v>4.0285746922716</x:v>
      </x:c>
      <x:c r="G1476" s="18" t="n">
        <x:f aca="0"/>
        <x:v>1.9519212624</x:v>
      </x:c>
      <x:c r="H1476" s="18" t="n">
        <x:f aca="0"/>
        <x:v>2.9711822222</x:v>
      </x:c>
      <x:c r="I1476" s="18" t="n">
        <x:f aca="0"/>
        <x:v>4348.5</x:v>
      </x:c>
      <x:c r="J1476" s="18" t="n">
        <x:f aca="0"/>
        <x:v>9.9842947652</x:v>
      </x:c>
      <x:c r="K1476" s="18" t="n">
        <x:f aca="0"/>
        <x:v>2.9702693346</x:v>
      </x:c>
      <x:c r="L1476" s="22" t="n">
        <x:v>0.65952685421995</x:v>
      </x:c>
      <x:c r="M1476" s="22" t="n">
        <x:v>0.60707149682912</x:v>
      </x:c>
      <x:c r="N1476" s="22" t="n">
        <x:v>1.1932662353223</x:v>
      </x:c>
      <x:c r="O1476" s="22" t="n">
        <x:v>1.4702171146474</x:v>
      </x:c>
      <x:c r="P1476" s="25" t="n">
        <x:v>1.04627461487474</x:v>
      </x:c>
      <x:c r="Q1476" s="25" t="n">
        <x:v>0.970310927964761</x:v>
      </x:c>
      <x:c r="R1476" s="26" t="n">
        <x:v>1.08583211987403</x:v>
      </x:c>
      <x:c r="S1476" s="26" t="n">
        <x:v>1.30940834250907</x:v>
      </x:c>
      <x:c r="T1476" s="20" t="n">
        <x:v>2.043885195225866</x:v>
      </x:c>
      <x:c r="U1476" s="18" t="n">
        <x:f aca="0"/>
        <x:v>1.7587</x:v>
      </x:c>
      <x:c r="V1476" s="18" t="n">
        <x:f aca="0"/>
        <x:v>4.0988</x:v>
      </x:c>
      <x:c r="W1476" s="76" t="n">
        <x:f>'2080回测'!$O$13*G1476/$G$4+'2080回测'!$O$14*H1476/$H$4+'2080回测'!$O$15*I1476/$I$4+'2080回测'!$O$16*J1476/$J$4+'2080回测'!$O$17*K1476/$K$4</x:f>
        <x:v>1.7096973632757364</x:v>
      </x:c>
    </x:row>
    <x:row r="1477" ht="13.800000190734863" hidden="0">
      <x:c r="A1477" s="15" t="n">
        <x:v>46051</x:v>
      </x:c>
      <x:c r="B1477" s="21" t="n">
        <x:v>237.87599754451</x:v>
      </x:c>
      <x:c r="C1477" s="21" t="n">
        <x:v>226.1066969353</x:v>
      </x:c>
      <x:c r="D1477" s="21" t="n">
        <x:v>212.69230769231</x:v>
      </x:c>
      <x:c r="E1477" s="21" t="n">
        <x:v>490.546875</x:v>
      </x:c>
      <x:c r="F1477" s="17" t="n">
        <x:v>3.9180546929303</x:v>
      </x:c>
      <x:c r="G1477" s="18" t="n">
        <x:f aca="0"/>
        <x:v>1.9782985768</x:v>
      </x:c>
      <x:c r="H1477" s="18" t="n">
        <x:f aca="0"/>
        <x:v>3.0058251852</x:v>
      </x:c>
      <x:c r="I1477" s="18" t="n">
        <x:f aca="0"/>
        <x:v>4415.3</x:v>
      </x:c>
      <x:c r="J1477" s="18" t="n">
        <x:f aca="0"/>
        <x:v>10.0233196297</x:v>
      </x:c>
      <x:c r="K1477" s="18" t="n">
        <x:f aca="0"/>
        <x:v>2.970067406</x:v>
      </x:c>
      <x:c r="L1477" s="22" t="n">
        <x:v>0.66192455242967</x:v>
      </x:c>
      <x:c r="M1477" s="22" t="n">
        <x:v>0.61045956042047</x:v>
      </x:c>
      <x:c r="N1477" s="22" t="n">
        <x:v>1.2127965492451</x:v>
      </x:c>
      <x:c r="O1477" s="22" t="n">
        <x:v>1.476649243456</x:v>
      </x:c>
      <x:c r="P1477" s="25" t="n">
        <x:v>1.04356369291506</x:v>
      </x:c>
      <x:c r="Q1477" s="25" t="n">
        <x:v>0.970550712670614</x:v>
      </x:c>
      <x:c r="R1477" s="26" t="n">
        <x:v>1.07797237268223</x:v>
      </x:c>
      <x:c r="S1477" s="26" t="n">
        <x:v>1.2971648779878</x:v>
      </x:c>
      <x:c r="T1477" s="20" t="n">
        <x:v>2.0265218581450513</x:v>
      </x:c>
      <x:c r="U1477" s="18" t="n">
        <x:f aca="0"/>
        <x:v>1.7589</x:v>
      </x:c>
      <x:c r="V1477" s="18" t="n">
        <x:f aca="0"/>
        <x:v>4.2992</x:v>
      </x:c>
      <x:c r="W1477" s="76" t="n">
        <x:f>'2080回测'!$O$13*G1477/$G$4+'2080回测'!$O$14*H1477/$H$4+'2080回测'!$O$15*I1477/$I$4+'2080回测'!$O$16*J1477/$J$4+'2080回测'!$O$17*K1477/$K$4</x:f>
        <x:v>1.7276381073282674</x:v>
      </x:c>
    </x:row>
    <x:row r="1478" ht="13.800000190734863" hidden="0">
      <x:c r="A1478" s="15" t="n">
        <x:v>46052</x:v>
      </x:c>
      <x:c r="B1478" s="21" t="n">
        <x:v>242.23449969306</x:v>
      </x:c>
      <x:c r="C1478" s="21" t="n">
        <x:v>233.08740068104</x:v>
      </x:c>
      <x:c r="D1478" s="21" t="n">
        <x:v>220.92307692308</x:v>
      </x:c>
      <x:c r="E1478" s="21" t="n">
        <x:v>498.75</x:v>
      </x:c>
      <x:c r="F1478" s="17" t="n">
        <x:v>3.98748744324295</x:v>
      </x:c>
      <x:c r="G1478" s="18" t="n">
        <x:f aca="0"/>
        <x:v>1.9763714671</x:v>
      </x:c>
      <x:c r="H1478" s="18" t="n">
        <x:f aca="0"/>
        <x:v>2.9774311111</x:v>
      </x:c>
      <x:c r="I1478" s="18" t="n">
        <x:f aca="0"/>
        <x:v>4321.15</x:v>
      </x:c>
      <x:c r="J1478" s="18" t="n">
        <x:f aca="0"/>
        <x:v>9.9114483516</x:v>
      </x:c>
      <x:c r="K1478" s="18" t="n">
        <x:f aca="0"/>
        <x:v>2.9412925747</x:v>
      </x:c>
      <x:c r="L1478" s="22" t="n">
        <x:v>0.66679987212276</x:v>
      </x:c>
      <x:c r="M1478" s="22" t="n">
        <x:v>0.61506385196768</x:v>
      </x:c>
      <x:c r="N1478" s="22" t="n">
        <x:v>1.1871555236041</x:v>
      </x:c>
      <x:c r="O1478" s="22" t="n">
        <x:v>1.4523190171671</x:v>
      </x:c>
      <x:c r="P1478" s="25" t="n">
        <x:v>1.02470510536941</x:v>
      </x:c>
      <x:c r="Q1478" s="25" t="n">
        <x:v>0.952566859731902</x:v>
      </x:c>
      <x:c r="R1478" s="26" t="n">
        <x:v>1.05046325751114</x:v>
      </x:c>
      <x:c r="S1478" s="26" t="n">
        <x:v>1.26310137768632</x:v>
      </x:c>
      <x:c r="T1478" s="20" t="n">
        <x:v>2.0129045752261825</x:v>
      </x:c>
      <x:c r="U1478" s="18" t="n">
        <x:f aca="0"/>
        <x:v>1.7587</x:v>
      </x:c>
      <x:c r="V1478" s="18" t="n">
        <x:f aca="0"/>
        <x:v>4.0398</x:v>
      </x:c>
      <x:c r="W1478" s="76" t="n">
        <x:f>'2080回测'!$O$13*G1478/$G$4+'2080回测'!$O$14*H1478/$H$4+'2080回测'!$O$15*I1478/$I$4+'2080回测'!$O$16*J1478/$J$4+'2080回测'!$O$17*K1478/$K$4</x:f>
        <x:v>1.7121246936415808</x:v>
      </x:c>
    </x:row>
    <x:row r="1479" ht="13.800000190734863" hidden="0">
      <x:c r="A1479" s="15" t="n">
        <x:v>46055</x:v>
      </x:c>
      <x:c r="B1479" s="21" t="n">
        <x:v>234.1927562922</x:v>
      </x:c>
      <x:c r="C1479" s="21" t="n">
        <x:v>221.45289443814</x:v>
      </x:c>
      <x:c r="D1479" s="21" t="n">
        <x:v>215.61538461538</x:v>
      </x:c>
      <x:c r="E1479" s="21" t="n">
        <x:v>484.375</x:v>
      </x:c>
      <x:c r="F1479" s="17" t="n">
        <x:v>3.8890900883643</x:v>
      </x:c>
      <x:c r="G1479" s="18" t="n">
        <x:f aca="0"/>
        <x:v>1.954811927</x:v>
      </x:c>
      <x:c r="H1479" s="18" t="n">
        <x:f aca="0"/>
        <x:v>2.8893985185</x:v>
      </x:c>
      <x:c r="I1479" s="18" t="n">
        <x:f aca="0"/>
        <x:v>4205.26</x:v>
      </x:c>
      <x:c r="J1479" s="18" t="n">
        <x:f aca="0"/>
        <x:v>9.6998468643</x:v>
      </x:c>
      <x:c r="K1479" s="18" t="n">
        <x:f aca="0"/>
        <x:v>2.8493140791</x:v>
      </x:c>
      <x:c r="L1479" s="22" t="n">
        <x:v>0.65832800511509</x:v>
      </x:c>
      <x:c r="M1479" s="22" t="n">
        <x:v>0.60368343323777</x:v>
      </x:c>
      <x:c r="N1479" s="22" t="n">
        <x:v>1.1446201773305</x:v>
      </x:c>
      <x:c r="O1479" s="22" t="n">
        <x:v>1.4169889184185</x:v>
      </x:c>
      <x:c r="P1479" s="25" t="n">
        <x:v>1.01586514245739</x:v>
      </x:c>
      <x:c r="Q1479" s="25" t="n">
        <x:v>0.938059885028012</x:v>
      </x:c>
      <x:c r="R1479" s="26" t="n">
        <x:v>1.05325553611873</x:v>
      </x:c>
      <x:c r="S1479" s="26" t="n">
        <x:v>1.27243550410347</x:v>
      </x:c>
      <x:c r="T1479" s="20" t="n">
        <x:v>1.9520103424707367</x:v>
      </x:c>
      <x:c r="U1479" s="18" t="n">
        <x:f aca="0"/>
        <x:v>1.7588</x:v>
      </x:c>
      <x:c r="V1479" s="18" t="n">
        <x:f aca="0"/>
        <x:v>3.5806</x:v>
      </x:c>
      <x:c r="W1479" s="76" t="n">
        <x:f>'2080回测'!$O$13*G1479/$G$4+'2080回测'!$O$14*H1479/$H$4+'2080回测'!$O$15*I1479/$I$4+'2080回测'!$O$16*J1479/$J$4+'2080回测'!$O$17*K1479/$K$4</x:f>
        <x:v>1.673752362748327</x:v>
      </x:c>
    </x:row>
    <x:row r="1480" ht="13.800000190734863" hidden="0">
      <x:c r="A1480" s="15" t="n">
        <x:v>46056</x:v>
      </x:c>
      <x:c r="B1480" s="21" t="n">
        <x:v>236.46408839779</x:v>
      </x:c>
      <x:c r="C1480" s="21" t="n">
        <x:v>228.71736662883</x:v>
      </x:c>
      <x:c r="D1480" s="21" t="n">
        <x:v>218.38461538462</x:v>
      </x:c>
      <x:c r="E1480" s="21" t="n">
        <x:v>490.322265625</x:v>
      </x:c>
      <x:c r="F1480" s="17" t="n">
        <x:v>3.9347208400906</x:v>
      </x:c>
      <x:c r="G1480" s="18" t="n">
        <x:f aca="0"/>
        <x:v>1.9502350414</x:v>
      </x:c>
      <x:c r="H1480" s="18" t="n">
        <x:f aca="0"/>
        <x:v>2.9101185185</x:v>
      </x:c>
      <x:c r="I1480" s="18" t="n">
        <x:f aca="0"/>
        <x:v>4247.85</x:v>
      </x:c>
      <x:c r="J1480" s="18" t="n">
        <x:f aca="0"/>
        <x:v>9.7588177706</x:v>
      </x:c>
      <x:c r="K1480" s="18" t="n">
        <x:f aca="0"/>
        <x:v>2.8882863067</x:v>
      </x:c>
      <x:c r="L1480" s="22" t="n">
        <x:v>0.62308184143223</x:v>
      </x:c>
      <x:c r="M1480" s="22" t="n">
        <x:v>0.56519850577708</x:v>
      </x:c>
      <x:c r="N1480" s="22" t="n">
        <x:v>1.0563144021088</x:v>
      </x:c>
      <x:c r="O1480" s="22" t="n">
        <x:v>1.3281509656366</x:v>
      </x:c>
      <x:c r="P1480" s="25" t="n">
        <x:v>0.953278205040276</x:v>
      </x:c>
      <x:c r="Q1480" s="25" t="n">
        <x:v>0.871999198566492</x:v>
      </x:c>
      <x:c r="R1480" s="26" t="n">
        <x:v>1.00247743255098</x:v>
      </x:c>
      <x:c r="S1480" s="26" t="n">
        <x:v>1.21558218865344</x:v>
      </x:c>
      <x:c r="T1480" s="20" t="n">
        <x:v>1.9972166915413778</x:v>
      </x:c>
      <x:c r="U1480" s="18" t="n">
        <x:f aca="0"/>
        <x:v>1.7585</x:v>
      </x:c>
      <x:c r="V1480" s="18" t="n">
        <x:f aca="0"/>
        <x:v>3.8065</x:v>
      </x:c>
      <x:c r="W1480" s="76" t="n">
        <x:f>'2080回测'!$O$13*G1480/$G$4+'2080回测'!$O$14*H1480/$H$4+'2080回测'!$O$15*I1480/$I$4+'2080回测'!$O$16*J1480/$J$4+'2080回测'!$O$17*K1480/$K$4</x:f>
        <x:v>1.6825308234964804</x:v>
      </x:c>
    </x:row>
    <x:row r="1481" ht="13.800000190734863" hidden="0">
      <x:c r="A1481" s="15" t="n">
        <x:v>46057</x:v>
      </x:c>
      <x:c r="B1481" s="21" t="n">
        <x:v>229.2203806016</x:v>
      </x:c>
      <x:c r="C1481" s="21" t="n">
        <x:v>223.60953461975</x:v>
      </x:c>
      <x:c r="D1481" s="21" t="n">
        <x:v>212.53846153846</x:v>
      </x:c>
      <x:c r="E1481" s="21" t="n">
        <x:v>478.876953125</x:v>
      </x:c>
      <x:c r="F1481" s="17" t="n">
        <x:v>3.86061332471203</x:v>
      </x:c>
      <x:c r="G1481" s="18" t="n">
        <x:f aca="0"/>
        <x:v>1.9770941332</x:v>
      </x:c>
      <x:c r="H1481" s="18" t="n">
        <x:f aca="0"/>
        <x:v>2.9835703704</x:v>
      </x:c>
      <x:c r="I1481" s="18" t="n">
        <x:f aca="0"/>
        <x:v>4339.49</x:v>
      </x:c>
      <x:c r="J1481" s="18" t="n">
        <x:f aca="0"/>
        <x:v>9.8672201719</x:v>
      </x:c>
      <x:c r="K1481" s="18" t="n">
        <x:f aca="0"/>
        <x:v>2.9489658631</x:v>
      </x:c>
      <x:c r="L1481" s="22" t="n">
        <x:v>0.64274296675192</x:v>
      </x:c>
      <x:c r="M1481" s="22" t="n">
        <x:v>0.58639562157936</x:v>
      </x:c>
      <x:c r="N1481" s="22" t="n">
        <x:v>1.1182602444285</x:v>
      </x:c>
      <x:c r="O1481" s="22" t="n">
        <x:v>1.386413001806</x:v>
      </x:c>
      <x:c r="P1481" s="25" t="n">
        <x:v>1.00973610150505</x:v>
      </x:c>
      <x:c r="Q1481" s="25" t="n">
        <x:v>0.925591080323838</x:v>
      </x:c>
      <x:c r="R1481" s="26" t="n">
        <x:v>1.05046325751114</x:v>
      </x:c>
      <x:c r="S1481" s="26" t="n">
        <x:v>1.25813125842521</x:v>
      </x:c>
      <x:c r="T1481" s="20" t="n">
        <x:v>2.004033440146485</x:v>
      </x:c>
      <x:c r="U1481" s="18" t="n">
        <x:f aca="0"/>
        <x:v>1.7584</x:v>
      </x:c>
      <x:c r="V1481" s="18" t="n">
        <x:f aca="0"/>
        <x:v>3.9535</x:v>
      </x:c>
      <x:c r="W1481" s="76" t="n">
        <x:f>'2080回测'!$O$13*G1481/$G$4+'2080回测'!$O$14*H1481/$H$4+'2080回测'!$O$15*I1481/$I$4+'2080回测'!$O$16*J1481/$J$4+'2080回测'!$O$17*K1481/$K$4</x:f>
        <x:v>1.7141400220514673</x:v>
      </x:c>
    </x:row>
    <x:row r="1482" ht="13.800000190734863" hidden="0">
      <x:c r="A1482" s="15" t="n">
        <x:v>46058</x:v>
      </x:c>
      <x:c r="B1482" s="21" t="n">
        <x:v>227.74708410068</x:v>
      </x:c>
      <x:c r="C1482" s="21" t="n">
        <x:v>215.38024971623</x:v>
      </x:c>
      <x:c r="D1482" s="21" t="n">
        <x:v>205.38461538462</x:v>
      </x:c>
      <x:c r="E1482" s="21" t="n">
        <x:v>474.033203125</x:v>
      </x:c>
      <x:c r="F1482" s="17" t="n">
        <x:v>3.80636288081633</x:v>
      </x:c>
      <x:c r="G1482" s="18" t="n">
        <x:f aca="0"/>
        <x:v>1.9988403565</x:v>
      </x:c>
      <x:c r="H1482" s="18" t="n">
        <x:f aca="0"/>
        <x:v>2.9714014815</x:v>
      </x:c>
      <x:c r="I1482" s="18" t="n">
        <x:f aca="0"/>
        <x:v>4325.94</x:v>
      </x:c>
      <x:c r="J1482" s="18" t="n">
        <x:f aca="0"/>
        <x:v>9.8490085685</x:v>
      </x:c>
      <x:c r="K1482" s="18" t="n">
        <x:f aca="0"/>
        <x:v>2.9433118611</x:v>
      </x:c>
      <x:c r="L1482" s="22" t="n">
        <x:v>0.66120524296675</x:v>
      </x:c>
      <x:c r="M1482" s="22" t="n">
        <x:v>0.60072973677352</x:v>
      </x:c>
      <x:c r="N1482" s="22" t="n">
        <x:v>1.1285645818356</x:v>
      </x:c>
      <x:c r="O1482" s="22" t="n">
        <x:v>1.3951756120613</x:v>
      </x:c>
      <x:c r="P1482" s="25" t="n">
        <x:v>1.01232915729258</x:v>
      </x:c>
      <x:c r="Q1482" s="25" t="n">
        <x:v>0.921874417383174</x:v>
      </x:c>
      <x:c r="R1482" s="26" t="n">
        <x:v>1.05377262474977</x:v>
      </x:c>
      <x:c r="S1482" s="26" t="n">
        <x:v>1.25861614810918</x:v>
      </x:c>
      <x:c r="T1482" s="20" t="n">
        <x:v>1.9782809504948962</x:v>
      </x:c>
      <x:c r="U1482" s="18" t="n">
        <x:f aca="0"/>
        <x:v>1.7591</x:v>
      </x:c>
      <x:c r="V1482" s="18" t="n">
        <x:f aca="0"/>
        <x:v>3.8375</x:v>
      </x:c>
      <x:c r="W1482" s="76" t="n">
        <x:f>'2080回测'!$O$13*G1482/$G$4+'2080回测'!$O$14*H1482/$H$4+'2080回测'!$O$15*I1482/$I$4+'2080回测'!$O$16*J1482/$J$4+'2080回测'!$O$17*K1482/$K$4</x:f>
        <x:v>1.7165405599691577</x:v>
      </x:c>
    </x:row>
    <x:row r="1483" ht="13.800000190734863" hidden="0">
      <x:c r="A1483" s="15" t="n">
        <x:v>46059</x:v>
      </x:c>
      <x:c r="B1483" s="21" t="n">
        <x:v>227.01043585021</x:v>
      </x:c>
      <x:c r="C1483" s="21" t="n">
        <x:v>212.93984108967</x:v>
      </x:c>
      <x:c r="D1483" s="21" t="n">
        <x:v>200</x:v>
      </x:c>
      <x:c r="E1483" s="21" t="n">
        <x:v>469.43359375</x:v>
      </x:c>
      <x:c r="F1483" s="17" t="n">
        <x:v>3.7734596767247</x:v>
      </x:c>
      <x:c r="G1483" s="18" t="n">
        <x:f aca="0"/>
        <x:v>1.9925581142</x:v>
      </x:c>
      <x:c r="H1483" s="18" t="n">
        <x:f aca="0"/>
        <x:v>2.9643851852</x:v>
      </x:c>
      <x:c r="I1483" s="18" t="n">
        <x:f aca="0"/>
        <x:v>4316.33</x:v>
      </x:c>
      <x:c r="J1483" s="18" t="n">
        <x:f aca="0"/>
        <x:v>9.8403363764</x:v>
      </x:c>
      <x:c r="K1483" s="18" t="n">
        <x:f aca="0"/>
        <x:v>2.9396771456</x:v>
      </x:c>
      <x:c r="L1483" s="22" t="n">
        <x:v>0.65601023017903</x:v>
      </x:c>
      <x:c r="M1483" s="22" t="n">
        <x:v>0.59004430544696</x:v>
      </x:c>
      <x:c r="N1483" s="22" t="n">
        <x:v>1.0898634076204</x:v>
      </x:c>
      <x:c r="O1483" s="22" t="n">
        <x:v>1.3549048926147</x:v>
      </x:c>
      <x:c r="P1483" s="25" t="n">
        <x:v>0.98345194511331</x:v>
      </x:c>
      <x:c r="Q1483" s="25" t="n">
        <x:v>0.891661544446153</x:v>
      </x:c>
      <x:c r="R1483" s="26" t="n">
        <x:v>1.02884895273382</x:v>
      </x:c>
      <x:c r="S1483" s="26" t="n">
        <x:v>1.2314623258048</x:v>
      </x:c>
      <x:c r="T1483" s="20" t="n">
        <x:v>1.979821182827926</x:v>
      </x:c>
      <x:c r="U1483" s="18" t="n">
        <x:f aca="0"/>
        <x:v>1.7603</x:v>
      </x:c>
      <x:c r="V1483" s="18" t="n">
        <x:f aca="0"/>
        <x:v>3.7946</x:v>
      </x:c>
      <x:c r="W1483" s="76" t="n">
        <x:f>'2080回测'!$O$13*G1483/$G$4+'2080回测'!$O$14*H1483/$H$4+'2080回测'!$O$15*I1483/$I$4+'2080回测'!$O$16*J1483/$J$4+'2080回测'!$O$17*K1483/$K$4</x:f>
        <x:v>1.7126274389208398</x:v>
      </x:c>
    </x:row>
    <x:row r="1484" ht="13.800000190734863" hidden="0">
      <x:c r="A1484" s="15" t="n">
        <x:v>46062</x:v>
      </x:c>
      <x:c r="B1484" s="21" t="n">
        <x:v>233.94720687538</x:v>
      </x:c>
      <x:c r="C1484" s="21" t="n">
        <x:v>224.63110102157</x:v>
      </x:c>
      <x:c r="D1484" s="21" t="n">
        <x:v>213.61538461538</x:v>
      </x:c>
      <x:c r="E1484" s="21" t="n">
        <x:v>486.787109375</x:v>
      </x:c>
      <x:c r="F1484" s="17" t="n">
        <x:v>3.89745200471833</x:v>
      </x:c>
      <x:c r="G1484" s="18" t="n">
        <x:f aca="0"/>
        <x:v>2.0017398529</x:v>
      </x:c>
      <x:c r="H1484" s="18" t="n">
        <x:f aca="0"/>
        <x:v>2.9832414815</x:v>
      </x:c>
      <x:c r="I1484" s="18" t="n">
        <x:f aca="0"/>
        <x:v>4361.25</x:v>
      </x:c>
      <x:c r="J1484" s="18" t="n">
        <x:f aca="0"/>
        <x:v>9.88022846</x:v>
      </x:c>
      <x:c r="K1484" s="18" t="n">
        <x:f aca="0"/>
        <x:v>2.9620912247</x:v>
      </x:c>
      <x:c r="L1484" s="22" t="n">
        <x:v>0.65001598465473</x:v>
      </x:c>
      <x:c r="M1484" s="22" t="n">
        <x:v>0.58439753279472</x:v>
      </x:c>
      <x:c r="N1484" s="22" t="n">
        <x:v>1.0928588545411</x:v>
      </x:c>
      <x:c r="O1484" s="22" t="n">
        <x:v>1.3555574274661</x:v>
      </x:c>
      <x:c r="P1484" s="25" t="n">
        <x:v>0.986045000900836</x:v>
      </x:c>
      <x:c r="Q1484" s="25" t="n">
        <x:v>0.889383589740583</x:v>
      </x:c>
      <x:c r="R1484" s="26" t="n">
        <x:v>1.03660528219937</x:v>
      </x:c>
      <x:c r="S1484" s="26" t="n">
        <x:v>1.24370579032597</x:v>
      </x:c>
      <x:c r="T1484" s="20" t="n">
        <x:v>2.0148526405147855</x:v>
      </x:c>
      <x:c r="U1484" s="18" t="n">
        <x:f aca="0"/>
        <x:v>1.7614</x:v>
      </x:c>
      <x:c r="V1484" s="18" t="n">
        <x:f aca="0"/>
        <x:v>3.8737</x:v>
      </x:c>
      <x:c r="W1484" s="76" t="n">
        <x:f>'2080回测'!$O$13*G1484/$G$4+'2080回测'!$O$14*H1484/$H$4+'2080回测'!$O$15*I1484/$I$4+'2080回测'!$O$16*J1484/$J$4+'2080回测'!$O$17*K1484/$K$4</x:f>
        <x:v>1.723495200170297</x:v>
      </x:c>
    </x:row>
    <x:row r="1485" ht="13.800000190734863" hidden="0">
      <x:c r="A1485" s="15" t="n">
        <x:v>46063</x:v>
      </x:c>
      <x:c r="B1485" s="21" t="n">
        <x:v>235.78882750153</x:v>
      </x:c>
      <x:c r="C1485" s="21" t="n">
        <x:v>225.31214528944</x:v>
      </x:c>
      <x:c r="D1485" s="21" t="n">
        <x:v>214.23076923077</x:v>
      </x:c>
      <x:c r="E1485" s="21" t="n">
        <x:v>485.869140625</x:v>
      </x:c>
      <x:c r="F1485" s="17" t="n">
        <x:v>3.90300220661685</x:v>
      </x:c>
      <x:c r="G1485" s="18" t="n">
        <x:f aca="0"/>
        <x:v>2.006934784</x:v>
      </x:c>
      <x:c r="H1485" s="18" t="n">
        <x:f aca="0"/>
        <x:v>2.9933274074</x:v>
      </x:c>
      <x:c r="I1485" s="18" t="n">
        <x:f aca="0"/>
        <x:v>4399.43</x:v>
      </x:c>
      <x:c r="J1485" s="18" t="n">
        <x:f aca="0"/>
        <x:v>9.8732907063</x:v>
      </x:c>
      <x:c r="K1485" s="18" t="n">
        <x:f aca="0"/>
        <x:v>2.9640095468</x:v>
      </x:c>
      <x:c r="L1485" s="22" t="n">
        <x:v>0.67039641943734</x:v>
      </x:c>
      <x:c r="M1485" s="22" t="n">
        <x:v>0.60498653461906</x:v>
      </x:c>
      <x:c r="N1485" s="22" t="n">
        <x:v>1.1368320153367</x:v>
      </x:c>
      <x:c r="O1485" s="22" t="n">
        <x:v>1.3924722535676</x:v>
      </x:c>
      <x:c r="P1485" s="25" t="n">
        <x:v>1.03059841397742</x:v>
      </x:c>
      <x:c r="Q1485" s="25" t="n">
        <x:v>0.92846849679404</x:v>
      </x:c>
      <x:c r="R1485" s="26" t="n">
        <x:v>1.07414591681256</x:v>
      </x:c>
      <x:c r="S1485" s="26" t="n">
        <x:v>1.28092107357356</x:v>
      </x:c>
      <x:c r="T1485" s="20" t="n">
        <x:v>2.018201652786767</x:v>
      </x:c>
      <x:c r="U1485" s="18" t="n">
        <x:f aca="0"/>
        <x:v>1.7615</x:v>
      </x:c>
      <x:c r="V1485" s="18" t="n">
        <x:f aca="0"/>
        <x:v>3.8768</x:v>
      </x:c>
      <x:c r="W1485" s="76" t="n">
        <x:f>'2080回测'!$O$13*G1485/$G$4+'2080回测'!$O$14*H1485/$H$4+'2080回测'!$O$15*I1485/$I$4+'2080回测'!$O$16*J1485/$J$4+'2080回测'!$O$17*K1485/$K$4</x:f>
        <x:v>1.7290198243082362</x:v>
      </x:c>
    </x:row>
    <x:row r="1486" ht="13.800000190734863" hidden="0">
      <x:c r="A1486" s="15" t="n">
        <x:v>46064</x:v>
      </x:c>
      <x:c r="B1486" s="21" t="n">
        <x:v>231.24616329036</x:v>
      </x:c>
      <x:c r="C1486" s="21" t="n">
        <x:v>220.48808172531</x:v>
      </x:c>
      <x:c r="D1486" s="21" t="n">
        <x:v>207.61538461538</x:v>
      </x:c>
      <x:c r="E1486" s="21" t="n">
        <x:v>474.47265625</x:v>
      </x:c>
      <x:c r="F1486" s="17" t="n">
        <x:v>3.83455571470263</x:v>
      </x:c>
      <x:c r="G1486" s="18" t="n">
        <x:f aca="0"/>
        <x:v>2.011404841</x:v>
      </x:c>
      <x:c r="H1486" s="18" t="n">
        <x:f aca="0"/>
        <x:v>3.0139377778</x:v>
      </x:c>
      <x:c r="I1486" s="18" t="n">
        <x:f aca="0"/>
        <x:v>4429.83</x:v>
      </x:c>
      <x:c r="J1486" s="18" t="n">
        <x:f aca="0"/>
        <x:v>9.8810956792</x:v>
      </x:c>
      <x:c r="K1486" s="18" t="n">
        <x:f aca="0"/>
        <x:v>2.9755194793</x:v>
      </x:c>
      <x:c r="L1486" s="22" t="n">
        <x:v>0.67175511508951</x:v>
      </x:c>
      <x:c r="M1486" s="22" t="n">
        <x:v>0.60906958561376</x:v>
      </x:c>
      <x:c r="N1486" s="22" t="n">
        <x:v>1.1419841840403</x:v>
      </x:c>
      <x:c r="O1486" s="22" t="n">
        <x:v>1.3965739009293</x:v>
      </x:c>
      <x:c r="P1486" s="25" t="n">
        <x:v>1.03708105344624</x:v>
      </x:c>
      <x:c r="Q1486" s="25" t="n">
        <x:v>0.934702899146115</x:v>
      </x:c>
      <x:c r="R1486" s="26" t="n">
        <x:v>1.07352541045535</x:v>
      </x:c>
      <x:c r="S1486" s="26" t="n">
        <x:v>1.28092107357356</x:v>
      </x:c>
      <x:c r="T1486" s="20" t="n">
        <x:v>2.020431251874411</x:v>
      </x:c>
      <x:c r="U1486" s="18" t="n">
        <x:f aca="0"/>
        <x:v>1.762</x:v>
      </x:c>
      <x:c r="V1486" s="18" t="n">
        <x:f aca="0"/>
        <x:v>3.8979</x:v>
      </x:c>
      <x:c r="W1486" s="76" t="n">
        <x:f>'2080回测'!$O$13*G1486/$G$4+'2080回测'!$O$14*H1486/$H$4+'2080回测'!$O$15*I1486/$I$4+'2080回测'!$O$16*J1486/$J$4+'2080回测'!$O$17*K1486/$K$4</x:f>
        <x:v>1.7364977283665621</x:v>
      </x:c>
    </x:row>
    <x:row r="1487" ht="13.800000190734863" hidden="0">
      <x:c r="A1487" s="15" t="n">
        <x:v>46065</x:v>
      </x:c>
      <x:c r="B1487" s="21" t="n">
        <x:v>233.21055862492</x:v>
      </x:c>
      <x:c r="C1487" s="21" t="n">
        <x:v>229.00113507378</x:v>
      </x:c>
      <x:c r="D1487" s="21" t="n">
        <x:v>209.92307692308</x:v>
      </x:c>
      <x:c r="E1487" s="21" t="n">
        <x:v>476.376953125</x:v>
      </x:c>
      <x:c r="F1487" s="17" t="n">
        <x:v>3.87127930936695</x:v>
      </x:c>
      <x:c r="G1487" s="18" t="n">
        <x:f aca="0"/>
        <x:v>1.9943702995</x:v>
      </x:c>
      <x:c r="H1487" s="18" t="n">
        <x:f aca="0"/>
        <x:v>3.0047288889</x:v>
      </x:c>
      <x:c r="I1487" s="18" t="n">
        <x:f aca="0"/>
        <x:v>4457.26</x:v>
      </x:c>
      <x:c r="J1487" s="18" t="n">
        <x:f aca="0"/>
        <x:v>9.8862989945</x:v>
      </x:c>
      <x:c r="K1487" s="18" t="n">
        <x:f aca="0"/>
        <x:v>2.9631008679</x:v>
      </x:c>
      <x:c r="L1487" s="22" t="n">
        <x:v>0.67367327365729</x:v>
      </x:c>
      <x:c r="M1487" s="22" t="n">
        <x:v>0.60976457301711</x:v>
      </x:c>
      <x:c r="N1487" s="22" t="n">
        <x:v>1.1465372633597</x:v>
      </x:c>
      <x:c r="O1487" s="22" t="n">
        <x:v>1.4082263081632</x:v>
      </x:c>
      <x:c r="P1487" s="25" t="n">
        <x:v>1.03814184899568</x:v>
      </x:c>
      <x:c r="Q1487" s="25" t="n">
        <x:v>0.93590182267537</x:v>
      </x:c>
      <x:c r="R1487" s="26" t="n">
        <x:v>1.07052629639536</x:v>
      </x:c>
      <x:c r="S1487" s="26" t="n">
        <x:v>1.28067862873157</x:v>
      </x:c>
      <x:c r="T1487" s="20" t="n">
        <x:v>2.0342494436184846</x:v>
      </x:c>
      <x:c r="U1487" s="18" t="n">
        <x:f aca="0"/>
        <x:v>1.7626</x:v>
      </x:c>
      <x:c r="V1487" s="18" t="n">
        <x:f aca="0"/>
        <x:v>3.8967</x:v>
      </x:c>
      <x:c r="W1487" s="76" t="n">
        <x:f>'2080回测'!$O$13*G1487/$G$4+'2080回测'!$O$14*H1487/$H$4+'2080回测'!$O$15*I1487/$I$4+'2080回测'!$O$16*J1487/$J$4+'2080回测'!$O$17*K1487/$K$4</x:f>
        <x:v>1.7313427507532466</x:v>
      </x:c>
    </x:row>
    <x:row r="1488" ht="13.800000190734863" hidden="0">
      <x:c r="A1488" s="15" t="n">
        <x:v>46066</x:v>
      </x:c>
      <x:c r="B1488" s="21" t="n">
        <x:v>230.20257826888</x:v>
      </x:c>
      <x:c r="C1488" s="21" t="n">
        <x:v>223.09875141884</x:v>
      </x:c>
      <x:c r="D1488" s="21" t="n">
        <x:v>203.69230769231</x:v>
      </x:c>
      <x:c r="E1488" s="21" t="n">
        <x:v>477.3828125</x:v>
      </x:c>
      <x:c r="F1488" s="17" t="n">
        <x:v>3.83594112470008</x:v>
      </x:c>
      <x:c r="G1488" s="18" t="n">
        <x:f aca="0"/>
        <x:v>1.9751611356</x:v>
      </x:c>
      <x:c r="H1488" s="18" t="n">
        <x:f aca="0"/>
        <x:v>2.9635081481</x:v>
      </x:c>
      <x:c r="I1488" s="18" t="n">
        <x:f aca="0"/>
        <x:v>4340.46</x:v>
      </x:c>
      <x:c r="J1488" s="18" t="n">
        <x:f aca="0"/>
        <x:v>9.7883032238</x:v>
      </x:c>
      <x:c r="K1488" s="18" t="n">
        <x:f aca="0"/>
        <x:v>2.9208977821</x:v>
      </x:c>
      <x:c r="L1488" s="22" t="n">
        <x:v>0.67527173913043</x:v>
      </x:c>
      <x:c r="M1488" s="22" t="n">
        <x:v>0.61211015550343</x:v>
      </x:c>
      <x:c r="N1488" s="22" t="n">
        <x:v>1.1715791996166</x:v>
      </x:c>
      <x:c r="O1488" s="22" t="n">
        <x:v>1.4312514648265</x:v>
      </x:c>
      <x:c r="P1488" s="25" t="n">
        <x:v>1.05593964099189</x:v>
      </x:c>
      <x:c r="Q1488" s="25" t="n">
        <x:v>0.957362553848893</x:v>
      </x:c>
      <x:c r="R1488" s="26" t="n">
        <x:v>1.07755870177739</x:v>
      </x:c>
      <x:c r="S1488" s="26" t="n">
        <x:v>1.29292209325275</x:v>
      </x:c>
      <x:c r="T1488" s="20" t="n">
        <x:v>2.0140077603603737</x:v>
      </x:c>
      <x:c r="U1488" s="18" t="n">
        <x:f aca="0"/>
        <x:v>1.7627</x:v>
      </x:c>
      <x:c r="V1488" s="18" t="n">
        <x:f aca="0"/>
        <x:v>3.8481</x:v>
      </x:c>
      <x:c r="W1488" s="76" t="n">
        <x:f>'2080回测'!$O$13*G1488/$G$4+'2080回测'!$O$14*H1488/$H$4+'2080回测'!$O$15*I1488/$I$4+'2080回测'!$O$16*J1488/$J$4+'2080回测'!$O$17*K1488/$K$4</x:f>
        <x:v>1.70687219513331</x:v>
      </x:c>
    </x:row>
    <x:row r="1489" ht="13.800000190734863" hidden="0">
      <x:c r="A1489" s="15" t="n">
        <x:v>46077</x:v>
      </x:c>
      <x:c r="B1489" s="21" t="n">
        <x:v>236.21853898097</x:v>
      </x:c>
      <x:c r="C1489" s="21" t="n">
        <x:v>232.91713961407</x:v>
      </x:c>
      <x:c r="D1489" s="21" t="n">
        <x:v>215.61538461538</x:v>
      </x:c>
      <x:c r="E1489" s="21" t="n">
        <x:v>490.283203125</x:v>
      </x:c>
      <x:c r="F1489" s="17" t="n">
        <x:v>3.93758566583855</x:v>
      </x:c>
      <x:c r="G1489" s="18" t="n">
        <x:f aca="0"/>
        <x:v>1.9855509978</x:v>
      </x:c>
      <x:c r="H1489" s="18" t="n">
        <x:f aca="0"/>
        <x:v>3.005277037</x:v>
      </x:c>
      <x:c r="I1489" s="18" t="n">
        <x:f aca="0"/>
        <x:v>4489.7</x:v>
      </x:c>
      <x:c r="J1489" s="18" t="n">
        <x:f aca="0"/>
        <x:v>9.892369529</x:v>
      </x:c>
      <x:c r="K1489" s="18" t="n">
        <x:f aca="0"/>
        <x:v>2.96501919</x:v>
      </x:c>
      <x:c r="L1489" s="22" t="n">
        <x:v>0.65433184143223</x:v>
      </x:c>
      <x:c r="M1489" s="22" t="n">
        <x:v>0.58830683693858</x:v>
      </x:c>
      <x:c r="N1489" s="22" t="n">
        <x:v>1.1443805415768</x:v>
      </x:c>
      <x:c r="O1489" s="22" t="n">
        <x:v>1.397878970555</x:v>
      </x:c>
      <x:c r="P1489" s="25" t="n">
        <x:v>1.03378080062575</x:v>
      </x:c>
      <x:c r="Q1489" s="25" t="n">
        <x:v>0.934463114440274</x:v>
      </x:c>
      <x:c r="R1489" s="26" t="n">
        <x:v>1.06866477732365</x:v>
      </x:c>
      <x:c r="S1489" s="26" t="n">
        <x:v>1.29025519999071</x:v>
      </x:c>
      <x:c r="T1489" s="20" t="n">
        <x:v>2.032369430395161</x:v>
      </x:c>
      <x:c r="U1489" s="18" t="n">
        <x:f aca="0"/>
        <x:v>1.7639</x:v>
      </x:c>
      <x:c r="V1489" s="18" t="n">
        <x:f aca="0"/>
        <x:v>3.9802</x:v>
      </x:c>
      <x:c r="W1489" s="76" t="n">
        <x:f>'2080回测'!$O$13*G1489/$G$4+'2080回测'!$O$14*H1489/$H$4+'2080回测'!$O$15*I1489/$I$4+'2080回测'!$O$16*J1489/$J$4+'2080回测'!$O$17*K1489/$K$4</x:f>
        <x:v>1.7313698041228525</x:v>
      </x:c>
    </x:row>
    <x:row r="1490" ht="13.800000190734863" hidden="0">
      <x:c r="A1490" s="15" t="n">
        <x:v>46078</x:v>
      </x:c>
      <x:c r="B1490" s="21" t="n">
        <x:v>238.36709637815</x:v>
      </x:c>
      <x:c r="C1490" s="21" t="n">
        <x:v>234.33598183882</x:v>
      </x:c>
      <x:c r="D1490" s="21" t="n">
        <x:v>226.38461538462</x:v>
      </x:c>
      <x:c r="E1490" s="21" t="n">
        <x:v>502.451171875</x:v>
      </x:c>
      <x:c r="F1490" s="17" t="n">
        <x:v>4.00384716369148</x:v>
      </x:c>
      <x:c r="G1490" s="18" t="n">
        <x:f aca="0"/>
        <x:v>1.9824098767</x:v>
      </x:c>
      <x:c r="H1490" s="18" t="n">
        <x:f aca="0"/>
        <x:v>3.0205155556</x:v>
      </x:c>
      <x:c r="I1490" s="18" t="n">
        <x:f aca="0"/>
        <x:v>4510.14</x:v>
      </x:c>
      <x:c r="J1490" s="18" t="n">
        <x:f aca="0"/>
        <x:v>9.9452699008</x:v>
      </x:c>
      <x:c r="K1490" s="18" t="n">
        <x:f aca="0"/>
        <x:v>2.9876351977</x:v>
      </x:c>
      <x:c r="L1490" s="22" t="n">
        <x:v>0.67223465473146</x:v>
      </x:c>
      <x:c r="M1490" s="22" t="n">
        <x:v>0.60029536964643</x:v>
      </x:c>
      <x:c r="N1490" s="22" t="n">
        <x:v>1.1618739515936</x:v>
      </x:c>
      <x:c r="O1490" s="22" t="n">
        <x:v>1.4095313777889</x:v>
      </x:c>
      <x:c r="P1490" s="25" t="n">
        <x:v>1.05782549974645</x:v>
      </x:c>
      <x:c r="Q1490" s="25" t="n">
        <x:v>0.949209873850017</x:v>
      </x:c>
      <x:c r="R1490" s="26" t="n">
        <x:v>1.09348503161336</x:v>
      </x:c>
      <x:c r="S1490" s="26" t="n">
        <x:v>1.31449968419107</x:v>
      </x:c>
      <x:c r="T1490" s="20" t="n">
        <x:v>2.0581974201246</x:v>
      </x:c>
      <x:c r="U1490" s="18" t="n">
        <x:f aca="0"/>
        <x:v>1.763</x:v>
      </x:c>
      <x:c r="V1490" s="18" t="n">
        <x:f aca="0"/>
        <x:v>3.9731</x:v>
      </x:c>
      <x:c r="W1490" s="76" t="n">
        <x:f>'2080回测'!$O$13*G1490/$G$4+'2080回测'!$O$14*H1490/$H$4+'2080回测'!$O$15*I1490/$I$4+'2080回测'!$O$16*J1490/$J$4+'2080回测'!$O$17*K1490/$K$4</x:f>
        <x:v>1.7369460736272448</x:v>
      </x:c>
    </x:row>
    <x:row r="1491" ht="13.800000190734863" hidden="0">
      <x:c r="A1491" s="15" t="n">
        <x:v>46079</x:v>
      </x:c>
      <x:c r="B1491" s="21" t="n">
        <x:v>245.36525475752</x:v>
      </x:c>
      <x:c r="C1491" s="21" t="n">
        <x:v>242.7922814983</x:v>
      </x:c>
      <x:c r="D1491" s="21" t="n">
        <x:v>236.30769230769</x:v>
      </x:c>
      <x:c r="E1491" s="21" t="n">
        <x:v>515.078125</x:v>
      </x:c>
      <x:c r="F1491" s="17" t="n">
        <x:v>4.09885838390878</x:v>
      </x:c>
      <x:c r="G1491" s="18" t="n">
        <x:f aca="0"/>
        <x:v>1.9790271308</x:v>
      </x:c>
      <x:c r="H1491" s="18" t="n">
        <x:f aca="0"/>
        <x:v>3.0121837037</x:v>
      </x:c>
      <x:c r="I1491" s="18" t="n">
        <x:f aca="0"/>
        <x:v>4470.57</x:v>
      </x:c>
      <x:c r="J1491" s="18" t="n">
        <x:f aca="0"/>
        <x:v>9.9305271742</x:v>
      </x:c>
      <x:c r="K1491" s="18" t="n">
        <x:f aca="0"/>
        <x:v>2.9723895853</x:v>
      </x:c>
      <x:c r="L1491" s="22" t="n">
        <x:v>0.68198529411765</x:v>
      </x:c>
      <x:c r="M1491" s="22" t="n">
        <x:v>0.6133263834593</x:v>
      </x:c>
      <x:c r="N1491" s="22" t="n">
        <x:v>1.201773304577</x:v>
      </x:c>
      <x:c r="O1491" s="22" t="n">
        <x:v>1.4448614765374</x:v>
      </x:c>
      <x:c r="P1491" s="25" t="n">
        <x:v>1.09188882350077</x:v>
      </x:c>
      <x:c r="Q1491" s="25" t="n">
        <x:v>0.975945868552227</x:v>
      </x:c>
      <x:c r="R1491" s="26" t="n">
        <x:v>1.11923604543899</x:v>
      </x:c>
      <x:c r="S1491" s="26" t="n">
        <x:v>1.33656216481346</x:v>
      </x:c>
      <x:c r="T1491" s="20" t="n">
        <x:v>2.066227573294781</x:v>
      </x:c>
      <x:c r="U1491" s="18" t="n">
        <x:f aca="0"/>
        <x:v>1.7615</x:v>
      </x:c>
      <x:c r="V1491" s="18" t="n">
        <x:f aca="0"/>
        <x:v>3.9691</x:v>
      </x:c>
      <x:c r="W1491" s="76" t="n">
        <x:f>'2080回测'!$O$13*G1491/$G$4+'2080回测'!$O$14*H1491/$H$4+'2080回测'!$O$15*I1491/$I$4+'2080回测'!$O$16*J1491/$J$4+'2080回测'!$O$17*K1491/$K$4</x:f>
        <x:v>1.7307268380679712</x:v>
      </x:c>
    </x:row>
    <x:row r="1492" ht="13.800000190734863" hidden="0">
      <x:c r="A1492" s="15" t="n">
        <x:v>46080</x:v>
      </x:c>
      <x:c r="B1492" s="21" t="n">
        <x:v>238.79680785758</x:v>
      </x:c>
      <x:c r="C1492" s="21" t="n">
        <x:v>238.02497162316</x:v>
      </x:c>
      <x:c r="D1492" s="21" t="n">
        <x:v>220.61538461538</x:v>
      </x:c>
      <x:c r="E1492" s="21" t="n">
        <x:v>499.16015625</x:v>
      </x:c>
      <x:c r="F1492" s="17" t="n">
        <x:v>3.9914933008653</x:v>
      </x:c>
      <x:c r="G1492" s="18" t="n">
        <x:f aca="0"/>
        <x:v>1.9847053113</x:v>
      </x:c>
      <x:c r="H1492" s="18" t="n">
        <x:f aca="0"/>
        <x:v>3.0405777778</x:v>
      </x:c>
      <x:c r="I1492" s="18" t="n">
        <x:f aca="0"/>
        <x:v>4499.07</x:v>
      </x:c>
      <x:c r="J1492" s="18" t="n">
        <x:f aca="0"/>
        <x:v>9.9574109697</x:v>
      </x:c>
      <x:c r="K1492" s="18" t="n">
        <x:f aca="0"/>
        <x:v>2.9962171649</x:v>
      </x:c>
      <x:c r="L1492" s="22" t="n">
        <x:v>0.68134590792839</x:v>
      </x:c>
      <x:c r="M1492" s="22" t="n">
        <x:v>0.60542090174616</x:v>
      </x:c>
      <x:c r="N1492" s="22" t="n">
        <x:v>1.2127965492451</x:v>
      </x:c>
      <x:c r="O1492" s="22" t="n">
        <x:v>1.4504546320096</x:v>
      </x:c>
      <x:c r="P1492" s="25" t="n">
        <x:v>1.10968661549698</x:v>
      </x:c>
      <x:c r="Q1492" s="25" t="n">
        <x:v>0.989493704432716</x:v>
      </x:c>
      <x:c r="R1492" s="26" t="n">
        <x:v>1.12854364079757</x:v>
      </x:c>
      <x:c r="S1492" s="26" t="n">
        <x:v>1.35207863470174</x:v>
      </x:c>
      <x:c r="T1492" s="20" t="n">
        <x:v>2.0794242715818436</x:v>
      </x:c>
      <x:c r="U1492" s="18" t="n">
        <x:f aca="0"/>
        <x:v>1.7619</x:v>
      </x:c>
      <x:c r="V1492" s="18" t="n">
        <x:f aca="0"/>
        <x:v>3.964</x:v>
      </x:c>
      <x:c r="W1492" s="76" t="n">
        <x:f>'2080回测'!$O$13*G1492/$G$4+'2080回测'!$O$14*H1492/$H$4+'2080回测'!$O$15*I1492/$I$4+'2080回测'!$O$16*J1492/$J$4+'2080回测'!$O$17*K1492/$K$4</x:f>
        <x:v>1.74091736678703</x:v>
      </x:c>
    </x:row>
    <x:row r="1493" ht="13.800000190734863" hidden="0">
      <x:c r="A1493" s="15" t="n">
        <x:v>46083</x:v>
      </x:c>
      <x:c r="B1493" s="21" t="n">
        <x:v>240.51565377532</x:v>
      </x:c>
      <x:c r="C1493" s="21" t="n">
        <x:v>241.94097616345</x:v>
      </x:c>
      <x:c r="D1493" s="21" t="n">
        <x:v>226</x:v>
      </x:c>
      <x:c r="E1493" s="21" t="n">
        <x:v>498.59375</x:v>
      </x:c>
      <x:c r="F1493" s="17" t="n">
        <x:v>4.01762594984693</x:v>
      </x:c>
      <x:c r="G1493" s="18" t="n">
        <x:f aca="0"/>
        <x:v>2.002464727</x:v>
      </x:c>
      <x:c r="H1493" s="18" t="n">
        <x:f aca="0"/>
        <x:v>3.0789481481</x:v>
      </x:c>
      <x:c r="I1493" s="18" t="n">
        <x:f aca="0"/>
        <x:v>4514.22</x:v>
      </x:c>
      <x:c r="J1493" s="18" t="n">
        <x:f aca="0"/>
        <x:v>9.9860292036</x:v>
      </x:c>
      <x:c r="K1493" s="18" t="n">
        <x:f aca="0"/>
        <x:v>3.0150974928</x:v>
      </x:c>
      <x:c r="L1493" s="22" t="n">
        <x:v>0.67918797953964</x:v>
      </x:c>
      <x:c r="M1493" s="22" t="n">
        <x:v>0.60298844583442</x:v>
      </x:c>
      <x:c r="N1493" s="22" t="n">
        <x:v>1.2360412173496</x:v>
      </x:c>
      <x:c r="O1493" s="22" t="n">
        <x:v>1.4722679382897</x:v>
      </x:c>
      <x:c r="P1493" s="25" t="n">
        <x:v>1.13066679414151</x:v>
      </x:c>
      <x:c r="Q1493" s="25" t="n">
        <x:v>1.00747755737143</x:v>
      </x:c>
      <x:c r="R1493" s="26" t="n">
        <x:v>1.14850326195558</x:v>
      </x:c>
      <x:c r="S1493" s="26" t="n">
        <x:v>1.35826097817287</x:v>
      </x:c>
      <x:c r="T1493" s="20" t="n">
        <x:v>2.062760791797907</x:v>
      </x:c>
      <x:c r="U1493" s="18" t="n">
        <x:f aca="0"/>
        <x:v>1.7635</x:v>
      </x:c>
      <x:c r="V1493" s="18" t="n">
        <x:f aca="0"/>
        <x:v>4.1518</x:v>
      </x:c>
      <x:c r="W1493" s="76" t="n">
        <x:f>'2080回测'!$O$13*G1493/$G$4+'2080回测'!$O$14*H1493/$H$4+'2080回测'!$O$15*I1493/$I$4+'2080回测'!$O$16*J1493/$J$4+'2080回测'!$O$17*K1493/$K$4</x:f>
        <x:v>1.7548499448232593</x:v>
      </x:c>
    </x:row>
    <x:row r="1494" ht="13.800000190734863" hidden="0">
      <x:c r="A1494" s="15" t="n">
        <x:v>46084</x:v>
      </x:c>
      <x:c r="B1494" s="21" t="n">
        <x:v>231.24616329036</x:v>
      </x:c>
      <x:c r="C1494" s="21" t="n">
        <x:v>230.30646992054</x:v>
      </x:c>
      <x:c r="D1494" s="21" t="n">
        <x:v>219.46153846154</x:v>
      </x:c>
      <x:c r="E1494" s="21" t="n">
        <x:v>478.671875</x:v>
      </x:c>
      <x:c r="F1494" s="17" t="n">
        <x:v>3.8992151166811</x:v>
      </x:c>
      <x:c r="G1494" s="18" t="n">
        <x:f aca="0"/>
        <x:v>2.0207073921</x:v>
      </x:c>
      <x:c r="H1494" s="18" t="n">
        <x:f aca="0"/>
        <x:v>3.1018607407</x:v>
      </x:c>
      <x:c r="I1494" s="18" t="n">
        <x:f aca="0"/>
        <x:v>4515.04</x:v>
      </x:c>
      <x:c r="J1494" s="18" t="n">
        <x:f aca="0"/>
        <x:v>9.9773570115</x:v>
      </x:c>
      <x:c r="K1494" s="18" t="n">
        <x:f aca="0"/>
        <x:v>2.9637066538</x:v>
      </x:c>
      <x:c r="L1494" s="22" t="n">
        <x:v>0.68390345268542</x:v>
      </x:c>
      <x:c r="M1494" s="22" t="n">
        <x:v>0.60298844583442</x:v>
      </x:c>
      <x:c r="N1494" s="22" t="n">
        <x:v>1.2408339324227</x:v>
      </x:c>
      <x:c r="O1494" s="22" t="n">
        <x:v>1.4594968999923</x:v>
      </x:c>
      <x:c r="P1494" s="25" t="n">
        <x:v>1.1042647715776</x:v>
      </x:c>
      <x:c r="Q1494" s="25" t="n">
        <x:v>0.989253919726863</x:v>
      </x:c>
      <x:c r="R1494" s="26" t="n">
        <x:v>1.11375490594997</x:v>
      </x:c>
      <x:c r="S1494" s="26" t="n">
        <x:v>1.30759000619398</x:v>
      </x:c>
      <x:c r="T1494" s="20" t="n">
        <x:v>1.9921100194482453</x:v>
      </x:c>
      <x:c r="U1494" s="18" t="n">
        <x:f aca="0"/>
        <x:v>1.7637</x:v>
      </x:c>
      <x:c r="V1494" s="18" t="n">
        <x:f aca="0"/>
        <x:v>4.0995</x:v>
      </x:c>
      <x:c r="W1494" s="76" t="n">
        <x:f>'2080回测'!$O$13*G1494/$G$4+'2080回测'!$O$14*H1494/$H$4+'2080回测'!$O$15*I1494/$I$4+'2080回测'!$O$16*J1494/$J$4+'2080回测'!$O$17*K1494/$K$4</x:f>
        <x:v>1.7597852306388984</x:v>
      </x:c>
    </x:row>
    <x:row r="1495" ht="13.800000190734863" hidden="0">
      <x:c r="A1495" s="15" t="n">
        <x:v>46085</x:v>
      </x:c>
      <x:c r="B1495" s="21" t="n">
        <x:v>228.23818293432</x:v>
      </x:c>
      <x:c r="C1495" s="21" t="n">
        <x:v>228.20658342792</x:v>
      </x:c>
      <x:c r="D1495" s="21" t="n">
        <x:v>215.76923076923</x:v>
      </x:c>
      <x:c r="E1495" s="21" t="n">
        <x:v>470.791015625</x:v>
      </x:c>
      <x:c r="F1495" s="17" t="n">
        <x:v>3.85751253189118</x:v>
      </x:c>
      <x:c r="G1495" s="18" t="n">
        <x:f aca="0"/>
        <x:v>1.9975114206</x:v>
      </x:c>
      <x:c r="H1495" s="18" t="n">
        <x:f aca="0"/>
        <x:v>3.0542814815</x:v>
      </x:c>
      <x:c r="I1495" s="18" t="n">
        <x:f aca="0"/>
        <x:v>4397.58</x:v>
      </x:c>
      <x:c r="J1495" s="18" t="n">
        <x:f aca="0"/>
        <x:v>9.8871662137</x:v>
      </x:c>
      <x:c r="K1495" s="18" t="n">
        <x:f aca="0"/>
        <x:v>2.9282681774</x:v>
      </x:c>
      <x:c r="L1495" s="22" t="n">
        <x:v>0.66256393861893</x:v>
      </x:c>
      <x:c r="M1495" s="22" t="n">
        <x:v>0.57579706367822</x:v>
      </x:c>
      <x:c r="N1495" s="22" t="n">
        <x:v>1.1446201773305</x:v>
      </x:c>
      <x:c r="O1495" s="22" t="n">
        <x:v>1.3625488718064</x:v>
      </x:c>
      <x:c r="P1495" s="25" t="n">
        <x:v>1.02670883029614</x:v>
      </x:c>
      <x:c r="Q1495" s="25" t="n">
        <x:v>0.909285720326086</x:v>
      </x:c>
      <x:c r="R1495" s="26" t="n">
        <x:v>1.02946945909107</x:v>
      </x:c>
      <x:c r="S1495" s="26" t="n">
        <x:v>1.22588609443863</x:v>
      </x:c>
      <x:c r="T1495" s="20" t="n">
        <x:v>1.9790723051594954</x:v>
      </x:c>
      <x:c r="U1495" s="18" t="n">
        <x:f aca="0"/>
        <x:v>1.7645</x:v>
      </x:c>
      <x:c r="V1495" s="18" t="n">
        <x:f aca="0"/>
        <x:v>3.9984</x:v>
      </x:c>
      <x:c r="W1495" s="76" t="n">
        <x:f>'2080回测'!$O$13*G1495/$G$4+'2080回测'!$O$14*H1495/$H$4+'2080回测'!$O$15*I1495/$I$4+'2080回测'!$O$16*J1495/$J$4+'2080回测'!$O$17*K1495/$K$4</x:f>
        <x:v>1.7337936526269313</x:v>
      </x:c>
    </x:row>
    <x:row r="1496" ht="13.800000190734863" hidden="0">
      <x:c r="A1496" s="15" t="n">
        <x:v>46086</x:v>
      </x:c>
      <x:c r="B1496" s="21" t="n">
        <x:v>230.63228974831</x:v>
      </x:c>
      <x:c r="C1496" s="21" t="n">
        <x:v>231.95232690125</x:v>
      </x:c>
      <x:c r="D1496" s="21" t="n">
        <x:v>218.61538461538</x:v>
      </x:c>
      <x:c r="E1496" s="21" t="n">
        <x:v>480.615234375</x:v>
      </x:c>
      <x:c r="F1496" s="17" t="n">
        <x:v>3.90453808909985</x:v>
      </x:c>
      <x:c r="G1496" s="18" t="n">
        <x:f aca="0"/>
        <x:v>2.0012679636</x:v>
      </x:c>
      <x:c r="H1496" s="18" t="n">
        <x:f aca="0"/>
        <x:v>3.0509925926</x:v>
      </x:c>
      <x:c r="I1496" s="18" t="n">
        <x:f aca="0"/>
        <x:v>4405.67</x:v>
      </x:c>
      <x:c r="J1496" s="18" t="n">
        <x:f aca="0"/>
        <x:v>9.9192533245</x:v>
      </x:c>
      <x:c r="K1496" s="18" t="n">
        <x:f aca="0"/>
        <x:v>2.9622931533</x:v>
      </x:c>
      <x:c r="L1496" s="22" t="n">
        <x:v>0.63874680306905</x:v>
      </x:c>
      <x:c r="M1496" s="22" t="n">
        <x:v>0.5571192772131</x:v>
      </x:c>
      <x:c r="N1496" s="22" t="n">
        <x:v>1.138030194105</x:v>
      </x:c>
      <x:c r="O1496" s="22" t="n">
        <x:v>1.3458626246321</x:v>
      </x:c>
      <x:c r="P1496" s="25" t="n">
        <x:v>1.01598300862955</x:v>
      </x:c>
      <x:c r="Q1496" s="25" t="n">
        <x:v>0.896217453857291</x:v>
      </x:c>
      <x:c r="R1496" s="26" t="n">
        <x:v>1.0256430032214</x:v>
      </x:c>
      <x:c r="S1496" s="26" t="n">
        <x:v>1.21497607654847</x:v>
      </x:c>
      <x:c r="T1496" s="20" t="n">
        <x:v>1.9997477333311946</x:v>
      </x:c>
      <x:c r="U1496" s="18" t="n">
        <x:f aca="0"/>
        <x:v>1.7646</x:v>
      </x:c>
      <x:c r="V1496" s="18" t="n">
        <x:f aca="0"/>
        <x:v>3.9866</x:v>
      </x:c>
      <x:c r="W1496" s="76" t="n">
        <x:f>'2080回测'!$O$13*G1496/$G$4+'2080回测'!$O$14*H1496/$H$4+'2080回测'!$O$15*I1496/$I$4+'2080回测'!$O$16*J1496/$J$4+'2080回测'!$O$17*K1496/$K$4</x:f>
        <x:v>1.7378906934895664</x:v>
      </x:c>
    </x:row>
    <x:row r="1497" ht="13.800000190734863" hidden="0">
      <x:c r="A1497" s="15" t="n">
        <x:v>46087</x:v>
      </x:c>
      <x:c r="B1497" s="21" t="n">
        <x:v>231.06200122775</x:v>
      </x:c>
      <x:c r="C1497" s="21" t="n">
        <x:v>229.22814982974</x:v>
      </x:c>
      <x:c r="D1497" s="21" t="n">
        <x:v>215.84615384615</x:v>
      </x:c>
      <x:c r="E1497" s="21" t="n">
        <x:v>479.990234375</x:v>
      </x:c>
      <x:c r="F1497" s="17" t="n">
        <x:v>3.8903163481966</x:v>
      </x:c>
      <x:c r="G1497" s="18" t="n">
        <x:f aca="0"/>
        <x:v>2.0101140163</x:v>
      </x:c>
      <x:c r="H1497" s="18" t="n">
        <x:f aca="0"/>
        <x:v>3.0564740741</x:v>
      </x:c>
      <x:c r="I1497" s="18" t="n">
        <x:f aca="0"/>
        <x:v>4454.81</x:v>
      </x:c>
      <x:c r="J1497" s="18" t="n">
        <x:f aca="0"/>
        <x:v>9.9686848194</x:v>
      </x:c>
      <x:c r="K1497" s="18" t="n">
        <x:f aca="0"/>
        <x:v>2.9736011572</x:v>
      </x:c>
      <x:c r="L1497" s="22" t="n">
        <x:v>0.65768861892583</x:v>
      </x:c>
      <x:c r="M1497" s="22" t="n">
        <x:v>0.57075840500391</x:v>
      </x:c>
      <x:c r="N1497" s="22" t="n">
        <x:v>1.1458183560987</x:v>
      </x:c>
      <x:c r="O1497" s="22" t="n">
        <x:v>1.3583540052022</x:v>
      </x:c>
      <x:c r="P1497" s="25" t="n">
        <x:v>1.04038130626673</x:v>
      </x:c>
      <x:c r="Q1497" s="25" t="n">
        <x:v>0.915640015031087</x:v>
      </x:c>
      <x:c r="R1497" s="26" t="n">
        <x:v>1.05739224516702</x:v>
      </x:c>
      <x:c r="S1497" s="26" t="n">
        <x:v>1.25194891495408</x:v>
      </x:c>
      <x:c r="T1497" s="20" t="n">
        <x:v>2.0192127824974246</x:v>
      </x:c>
      <x:c r="U1497" s="18" t="n">
        <x:f aca="0"/>
        <x:v>1.7647</x:v>
      </x:c>
      <x:c r="V1497" s="18" t="n">
        <x:f aca="0"/>
        <x:v>3.9519</x:v>
      </x:c>
      <x:c r="W1497" s="76" t="n">
        <x:f>'2080回测'!$O$13*G1497/$G$4+'2080回测'!$O$14*H1497/$H$4+'2080回测'!$O$15*I1497/$I$4+'2080回测'!$O$16*J1497/$J$4+'2080回测'!$O$17*K1497/$K$4</x:f>
        <x:v>1.746213384580918</x:v>
      </x:c>
    </x:row>
    <x:row r="1498" ht="13.800000190734863" hidden="0">
      <x:c r="A1498" s="15" t="n">
        <x:v>46090</x:v>
      </x:c>
      <x:c r="B1498" s="21" t="n">
        <x:v>227.37875997545</x:v>
      </x:c>
      <x:c r="C1498" s="21" t="n">
        <x:v>219.49212990919</x:v>
      </x:c>
      <x:c r="D1498" s="21" t="n">
        <x:v>205.69230769231</x:v>
      </x:c>
      <x:c r="E1498" s="21" t="n">
        <x:v>463.28125</x:v>
      </x:c>
      <x:c r="F1498" s="17" t="n">
        <x:v>3.78961111894238</x:v>
      </x:c>
      <x:c r="G1498" s="18" t="n">
        <x:f aca="0"/>
        <x:v>2.0110834468</x:v>
      </x:c>
      <x:c r="H1498" s="18" t="n">
        <x:f aca="0"/>
        <x:v>3.0578992593</x:v>
      </x:c>
      <x:c r="I1498" s="18" t="n">
        <x:f aca="0"/>
        <x:v>4382.06</x:v>
      </x:c>
      <x:c r="J1498" s="18" t="n">
        <x:f aca="0"/>
        <x:v>9.9643487234</x:v>
      </x:c>
      <x:c r="K1498" s="18" t="n">
        <x:f aca="0"/>
        <x:v>2.9345279653</x:v>
      </x:c>
      <x:c r="L1498" s="22" t="n">
        <x:v>0.6661604859335</x:v>
      </x:c>
      <x:c r="M1498" s="22" t="n">
        <x:v>0.57501520284945</x:v>
      </x:c>
      <x:c r="N1498" s="22" t="n">
        <x:v>1.1564821471364</x:v>
      </x:c>
      <x:c r="O1498" s="22" t="n">
        <x:v>1.3728029901722</x:v>
      </x:c>
      <x:c r="P1498" s="25" t="n">
        <x:v>1.06654759648631</x:v>
      </x:c>
      <x:c r="Q1498" s="25" t="n">
        <x:v>0.943095363850857</x:v>
      </x:c>
      <x:c r="R1498" s="26" t="n">
        <x:v>1.08479794261199</x:v>
      </x:c>
      <x:c r="S1498" s="26" t="n">
        <x:v>1.28880053093869</x:v>
      </x:c>
      <x:c r="T1498" s="20" t="n">
        <x:v>2.003179403056388</x:v>
      </x:c>
      <x:c r="U1498" s="18" t="n">
        <x:f aca="0"/>
        <x:v>1.7628</x:v>
      </x:c>
      <x:c r="V1498" s="18" t="n">
        <x:f aca="0"/>
        <x:v>3.9543</x:v>
      </x:c>
      <x:c r="W1498" s="76" t="n">
        <x:f>'2080回测'!$O$13*G1498/$G$4+'2080回测'!$O$14*H1498/$H$4+'2080回测'!$O$15*I1498/$I$4+'2080回测'!$O$16*J1498/$J$4+'2080回测'!$O$17*K1498/$K$4</x:f>
        <x:v>1.739120034406706</x:v>
      </x:c>
    </x:row>
    <x:row r="1499" ht="13.800000190734863" hidden="0">
      <x:c r="A1499" s="15" t="n">
        <x:v>46091</x:v>
      </x:c>
      <x:c r="B1499" s="21" t="n">
        <x:v>237.01657458564</x:v>
      </x:c>
      <x:c r="C1499" s="21" t="n">
        <x:v>235.02339978434</x:v>
      </x:c>
      <x:c r="D1499" s="21" t="n">
        <x:v>222.30769230769</x:v>
      </x:c>
      <x:c r="E1499" s="21" t="n">
        <x:v>482.7734375</x:v>
      </x:c>
      <x:c r="F1499" s="17" t="n">
        <x:v>3.94280276044418</x:v>
      </x:c>
      <x:c r="G1499" s="18" t="n">
        <x:f aca="0"/>
        <x:v>2.0055092217</x:v>
      </x:c>
      <x:c r="H1499" s="18" t="n">
        <x:f aca="0"/>
        <x:v>3.0363022222</x:v>
      </x:c>
      <x:c r="I1499" s="18" t="n">
        <x:f aca="0"/>
        <x:v>4393.06</x:v>
      </x:c>
      <x:c r="J1499" s="18" t="n">
        <x:f aca="0"/>
        <x:v>9.9981702726</x:v>
      </x:c>
      <x:c r="K1499" s="18" t="n">
        <x:f aca="0"/>
        <x:v>2.9528025072</x:v>
      </x:c>
      <x:c r="L1499" s="22" t="n">
        <x:v>0.64609974424552</x:v>
      </x:c>
      <x:c r="M1499" s="22" t="n">
        <x:v>0.55929111284858</x:v>
      </x:c>
      <x:c r="N1499" s="22" t="n">
        <x:v>1.1363527438294</x:v>
      </x:c>
      <x:c r="O1499" s="22" t="n">
        <x:v>1.354159138598</x:v>
      </x:c>
      <x:c r="P1499" s="25" t="n">
        <x:v>1.05641110568053</x:v>
      </x:c>
      <x:c r="Q1499" s="25" t="n">
        <x:v>0.933144298558105</x:v>
      </x:c>
      <x:c r="R1499" s="26" t="n">
        <x:v>1.06814768869257</x:v>
      </x:c>
      <x:c r="S1499" s="26" t="n">
        <x:v>1.2718293919984</x:v>
      </x:c>
      <x:c r="T1499" s="20" t="n">
        <x:v>2.0386145317753757</x:v>
      </x:c>
      <x:c r="U1499" s="18" t="n">
        <x:f aca="0"/>
        <x:v>1.7631</x:v>
      </x:c>
      <x:c r="V1499" s="18" t="n">
        <x:f aca="0"/>
        <x:v>3.9703</x:v>
      </x:c>
      <x:c r="W1499" s="76" t="n">
        <x:f>'2080回测'!$O$13*G1499/$G$4+'2080回测'!$O$14*H1499/$H$4+'2080回测'!$O$15*I1499/$I$4+'2080回测'!$O$16*J1499/$J$4+'2080回测'!$O$17*K1499/$K$4</x:f>
        <x:v>1.7368302227111372</x:v>
      </x:c>
    </x:row>
    <x:row r="1500" ht="13.800000190734863" hidden="0">
      <x:c r="A1500" s="15" t="n">
        <x:v>46092</x:v>
      </x:c>
      <x:c r="B1500" s="21" t="n">
        <x:v>234.80662983425</x:v>
      </x:c>
      <x:c r="C1500" s="21" t="n">
        <x:v>233.57458729285</x:v>
      </x:c>
      <x:c r="D1500" s="21" t="n">
        <x:v>220.53846153846</x:v>
      </x:c>
      <x:c r="E1500" s="21" t="n">
        <x:v>482.12890625</x:v>
      </x:c>
      <x:c r="F1500" s="17" t="n">
        <x:v>3.9276214622889</x:v>
      </x:c>
      <x:c r="G1500" s="18" t="n">
        <x:f aca="0"/>
        <x:v>2.0251401881</x:v>
      </x:c>
      <x:c r="H1500" s="18" t="n">
        <x:f aca="0"/>
        <x:v>3.0778518519</x:v>
      </x:c>
      <x:c r="I1500" s="18" t="n">
        <x:f aca="0"/>
        <x:v>4446.44</x:v>
      </x:c>
      <x:c r="J1500" s="18" t="n">
        <x:f aca="0"/>
        <x:v>10.037195137</x:v>
      </x:c>
      <x:c r="K1500" s="18" t="n">
        <x:f aca="0"/>
        <x:v>2.9893515911</x:v>
      </x:c>
      <x:c r="L1500" s="22" t="n">
        <x:v>0.67015664961637</x:v>
      </x:c>
      <x:c r="M1500" s="22" t="n">
        <x:v>0.58222569715924</x:v>
      </x:c>
      <x:c r="N1500" s="22" t="n">
        <x:v>1.1678648454349</x:v>
      </x:c>
      <x:c r="O1500" s="22" t="n">
        <x:v>1.397878970555</x:v>
      </x:c>
      <x:c r="P1500" s="25" t="n">
        <x:v>1.09047442943485</x:v>
      </x:c>
      <x:c r="Q1500" s="25" t="n">
        <x:v>0.965155556789002</x:v>
      </x:c>
      <x:c r="R1500" s="26" t="n">
        <x:v>1.11096262734235</x:v>
      </x:c>
      <x:c r="S1500" s="26" t="n">
        <x:v>1.32419747787129</x:v>
      </x:c>
      <x:c r="T1500" s="20" t="n">
        <x:v>2.0421578404631315</x:v>
      </x:c>
      <x:c r="U1500" s="18" t="n">
        <x:f aca="0"/>
        <x:v>1.7629</x:v>
      </x:c>
      <x:c r="V1500" s="18" t="n">
        <x:f aca="0"/>
        <x:v>3.9898</x:v>
      </x:c>
      <x:c r="W1500" s="76" t="n">
        <x:f>'2080回测'!$O$13*G1500/$G$4+'2080回测'!$O$14*H1500/$H$4+'2080回测'!$O$15*I1500/$I$4+'2080回测'!$O$16*J1500/$J$4+'2080回测'!$O$17*K1500/$K$4</x:f>
        <x:v>1.7557377680145232</x:v>
      </x:c>
    </x:row>
    <x:row r="1501" ht="13.800000190734863" hidden="0">
      <x:c r="A1501" s="15" t="n">
        <x:v>46093</x:v>
      </x:c>
      <x:c r="B1501" s="21" t="n">
        <x:v>231.18477593616</x:v>
      </x:c>
      <x:c r="C1501" s="21" t="n">
        <x:v>229.05429233258</x:v>
      </x:c>
      <x:c r="D1501" s="21" t="n">
        <x:v>214</x:v>
      </x:c>
      <x:c r="E1501" s="21" t="n">
        <x:v>473.173828125</x:v>
      </x:c>
      <x:c r="F1501" s="17" t="n">
        <x:v>3.86853224098435</x:v>
      </x:c>
      <x:c r="G1501" s="18" t="n">
        <x:f aca="0"/>
        <x:v>2.0350768501</x:v>
      </x:c>
      <x:c r="H1501" s="18" t="n">
        <x:f aca="0"/>
        <x:v>3.1128237037</x:v>
      </x:c>
      <x:c r="I1501" s="18" t="n">
        <x:f aca="0"/>
        <x:v>4451.6</x:v>
      </x:c>
      <x:c r="J1501" s="18" t="n">
        <x:f aca="0"/>
        <x:v>10.049336206</x:v>
      </x:c>
      <x:c r="K1501" s="18" t="n">
        <x:f aca="0"/>
        <x:v>2.9921785921</x:v>
      </x:c>
      <x:c r="L1501" s="22" t="n">
        <x:v>0.68486253196931</x:v>
      </x:c>
      <x:c r="M1501" s="22" t="n">
        <x:v>0.59195552080619</x:v>
      </x:c>
      <x:c r="N1501" s="22" t="n">
        <x:v>1.169901749341</x:v>
      </x:c>
      <x:c r="O1501" s="22" t="n">
        <x:v>1.3997433557124</x:v>
      </x:c>
      <x:c r="P1501" s="25" t="n">
        <x:v>1.10002158937983</x:v>
      </x:c>
      <x:c r="Q1501" s="25" t="n">
        <x:v>0.969231896788434</x:v>
      </x:c>
      <x:c r="R1501" s="26" t="n">
        <x:v>1.10413705741269</x:v>
      </x:c>
      <x:c r="S1501" s="26" t="n">
        <x:v>1.3174090222952</x:v>
      </x:c>
      <x:c r="T1501" s="20" t="n">
        <x:v>2.029551776209081</x:v>
      </x:c>
      <x:c r="U1501" s="18" t="n">
        <x:f aca="0"/>
        <x:v>1.7637</x:v>
      </x:c>
      <x:c r="V1501" s="18" t="n">
        <x:f aca="0"/>
        <x:v>3.9753</x:v>
      </x:c>
      <x:c r="W1501" s="76" t="n">
        <x:f>'2080回测'!$O$13*G1501/$G$4+'2080回测'!$O$14*H1501/$H$4+'2080回测'!$O$15*I1501/$I$4+'2080回测'!$O$16*J1501/$J$4+'2080回测'!$O$17*K1501/$K$4</x:f>
        <x:v>1.7648484793101407</x:v>
      </x:c>
    </x:row>
    <x:row r="1502" ht="13.800000190734863" hidden="0">
      <x:c r="A1502" s="15" t="n">
        <x:v>46094</x:v>
      </x:c>
      <x:c r="B1502" s="21" t="n">
        <x:v>230.69367710252</x:v>
      </x:c>
      <x:c r="C1502" s="21" t="n">
        <x:v>226.9680023496</x:v>
      </x:c>
      <x:c r="D1502" s="21" t="n">
        <x:v>218.23076923077</x:v>
      </x:c>
      <x:c r="E1502" s="21" t="n">
        <x:v>480.09765625</x:v>
      </x:c>
      <x:c r="F1502" s="17" t="n">
        <x:v>3.88997526233223</x:v>
      </x:c>
      <x:c r="G1502" s="18" t="n">
        <x:f aca="0"/>
        <x:v>2.0379851415</x:v>
      </x:c>
      <x:c r="H1502" s="18" t="n">
        <x:f aca="0"/>
        <x:v>3.1018607407</x:v>
      </x:c>
      <x:c r="I1502" s="18" t="n">
        <x:f aca="0"/>
        <x:v>4396.06</x:v>
      </x:c>
      <x:c r="J1502" s="18" t="n">
        <x:f aca="0"/>
        <x:v>10.0250540681</x:v>
      </x:c>
      <x:c r="K1502" s="18" t="n">
        <x:f aca="0"/>
        <x:v>2.9759233365</x:v>
      </x:c>
      <x:c r="L1502" s="22" t="n">
        <x:v>0.67958759590793</x:v>
      </x:c>
      <x:c r="M1502" s="22" t="n">
        <x:v>0.58300755798801</x:v>
      </x:c>
      <x:c r="N1502" s="22" t="n">
        <x:v>1.1607955907021</x:v>
      </x:c>
      <x:c r="O1502" s="22" t="n">
        <x:v>1.386599440368</x:v>
      </x:c>
      <x:c r="P1502" s="25" t="n">
        <x:v>1.09377468225534</x:v>
      </x:c>
      <x:c r="Q1502" s="25" t="n">
        <x:v>0.960000185613231</x:v>
      </x:c>
      <x:c r="R1502" s="26" t="n">
        <x:v>1.08045439811125</x:v>
      </x:c>
      <x:c r="S1502" s="26" t="n">
        <x:v>1.29219475872679</x:v>
      </x:c>
      <x:c r="T1502" s="20" t="n">
        <x:v>2.008467747807336</x:v>
      </x:c>
      <x:c r="U1502" s="18" t="n">
        <x:f aca="0"/>
        <x:v>1.7637</x:v>
      </x:c>
      <x:c r="V1502" s="18" t="n">
        <x:f aca="0"/>
        <x:v>3.9239</x:v>
      </x:c>
      <x:c r="W1502" s="76" t="n">
        <x:f>'2080回测'!$O$13*G1502/$G$4+'2080回测'!$O$14*H1502/$H$4+'2080回测'!$O$15*I1502/$I$4+'2080回测'!$O$16*J1502/$J$4+'2080回测'!$O$17*K1502/$K$4</x:f>
        <x:v>1.7586382229833544</x:v>
      </x:c>
    </x:row>
    <x:row r="1503" ht="13.800000190734863" hidden="0">
      <x:c r="A1503" s="15" t="n">
        <x:v>46097</x:v>
      </x:c>
      <x:c r="B1503" s="21" t="n">
        <x:v>235.97298956415</x:v>
      </x:c>
      <x:c r="C1503" s="21" t="n">
        <x:v>231.14058231555</x:v>
      </x:c>
      <x:c r="D1503" s="21" t="n">
        <x:v>227.92307692308</x:v>
      </x:c>
      <x:c r="E1503" s="21" t="n">
        <x:v>491.572265625</x:v>
      </x:c>
      <x:c r="F1503" s="17" t="n">
        <x:v>3.96652228606945</x:v>
      </x:c>
      <x:c r="G1503" s="18" t="n">
        <x:f aca="0"/>
        <x:v>2.0389545719</x:v>
      </x:c>
      <x:c r="H1503" s="18" t="n">
        <x:f aca="0"/>
        <x:v>3.0809214815</x:v>
      </x:c>
      <x:c r="I1503" s="18" t="n">
        <x:f aca="0"/>
        <x:v>4404.63</x:v>
      </x:c>
      <x:c r="J1503" s="18" t="n">
        <x:f aca="0"/>
        <x:v>10.0042408071</x:v>
      </x:c>
      <x:c r="K1503" s="18" t="n">
        <x:f aca="0"/>
        <x:v>2.95239865</x:v>
      </x:c>
      <x:c r="L1503" s="22" t="n">
        <x:v>0.67431265984655</x:v>
      </x:c>
      <x:c r="M1503" s="22" t="n">
        <x:v>0.57440708887151</x:v>
      </x:c>
      <x:c r="N1503" s="22" t="n">
        <x:v>1.1235322310089</x:v>
      </x:c>
      <x:c r="O1503" s="22" t="n">
        <x:v>1.3607777058915</x:v>
      </x:c>
      <x:c r="P1503" s="25" t="n">
        <x:v>1.06560466710903</x:v>
      </x:c>
      <x:c r="Q1503" s="25" t="n">
        <x:v>0.932305052087631</x:v>
      </x:c>
      <x:c r="R1503" s="26" t="n">
        <x:v>1.06194262512015</x:v>
      </x:c>
      <x:c r="S1503" s="26" t="n">
        <x:v>1.27485995252342</x:v>
      </x:c>
      <x:c r="T1503" s="20" t="n">
        <x:v>2.006502271615409</x:v>
      </x:c>
      <x:c r="U1503" s="18" t="n">
        <x:f aca="0"/>
        <x:v>1.7627</x:v>
      </x:c>
      <x:c r="V1503" s="18" t="n">
        <x:f aca="0"/>
        <x:v>3.8666</x:v>
      </x:c>
      <x:c r="W1503" s="76" t="n">
        <x:f>'2080回测'!$O$13*G1503/$G$4+'2080回测'!$O$14*H1503/$H$4+'2080回测'!$O$15*I1503/$I$4+'2080回测'!$O$16*J1503/$J$4+'2080回测'!$O$17*K1503/$K$4</x:f>
        <x:v>1.7540313406333714</x:v>
      </x:c>
    </x:row>
    <x:row r="1504" ht="13.800000190734863" hidden="0">
      <x:c r="A1504" s="15" t="n">
        <x:v>46098</x:v>
      </x:c>
      <x:c r="B1504" s="21" t="n">
        <x:v>229.34315531001</x:v>
      </x:c>
      <x:c r="C1504" s="21" t="n">
        <x:v>217.11607742906</x:v>
      </x:c>
      <x:c r="D1504" s="21" t="n">
        <x:v>214.46153846154</x:v>
      </x:c>
      <x:c r="E1504" s="21" t="n">
        <x:v>478.92578125</x:v>
      </x:c>
      <x:c r="F1504" s="17" t="n">
        <x:v>3.84961638112653</x:v>
      </x:c>
      <x:c r="G1504" s="18" t="n">
        <x:f aca="0"/>
        <x:v>2.0439229029</x:v>
      </x:c>
      <x:c r="H1504" s="18" t="n">
        <x:f aca="0"/>
        <x:v>3.0594340741</x:v>
      </x:c>
      <x:c r="I1504" s="18" t="n">
        <x:f aca="0"/>
        <x:v>4390.67</x:v>
      </x:c>
      <x:c r="J1504" s="18" t="n">
        <x:f aca="0"/>
        <x:v>9.9513404352</x:v>
      </x:c>
      <x:c r="K1504" s="18" t="n">
        <x:f aca="0"/>
        <x:v>2.9263498554</x:v>
      </x:c>
      <x:c r="L1504" s="22" t="n">
        <x:v>0.67423273657289</x:v>
      </x:c>
      <x:c r="M1504" s="22" t="n">
        <x:v>0.57779515246286</x:v>
      </x:c>
      <x:c r="N1504" s="22" t="n">
        <x:v>1.1078360891445</x:v>
      </x:c>
      <x:c r="O1504" s="22" t="n">
        <x:v>1.3396169343856</x:v>
      </x:c>
      <x:c r="P1504" s="25" t="n">
        <x:v>1.06289374514934</x:v>
      </x:c>
      <x:c r="Q1504" s="25" t="n">
        <x:v>0.936021715028296</x:v>
      </x:c>
      <x:c r="R1504" s="26" t="n">
        <x:v>1.06845794187118</x:v>
      </x:c>
      <x:c r="S1504" s="26" t="n">
        <x:v>1.28516385830861</x:v>
      </x:c>
      <x:c r="T1504" s="20" t="n">
        <x:v>1.9687396195728917</x:v>
      </x:c>
      <x:c r="U1504" s="18" t="n">
        <x:f aca="0"/>
        <x:v>1.7633</x:v>
      </x:c>
      <x:c r="V1504" s="18" t="n">
        <x:f aca="0"/>
        <x:v>3.87</x:v>
      </x:c>
      <x:c r="W1504" s="76" t="n">
        <x:f>'2080回测'!$O$13*G1504/$G$4+'2080回测'!$O$14*H1504/$H$4+'2080回测'!$O$15*I1504/$I$4+'2080回测'!$O$16*J1504/$J$4+'2080回测'!$O$17*K1504/$K$4</x:f>
        <x:v>1.7481401011348348</x:v>
      </x:c>
    </x:row>
    <x:row r="1505" ht="13.800000190734863" hidden="0">
      <x:c r="A1505" s="15" t="n">
        <x:v>46099</x:v>
      </x:c>
      <x:c r="B1505" s="21" t="n">
        <x:v>235.97298956415</x:v>
      </x:c>
      <x:c r="C1505" s="21" t="n">
        <x:v>227.60547984109</x:v>
      </x:c>
      <x:c r="D1505" s="21" t="n">
        <x:v>228.92307692308</x:v>
      </x:c>
      <x:c r="E1505" s="21" t="n">
        <x:v>497.83203125</x:v>
      </x:c>
      <x:c r="F1505" s="17" t="n">
        <x:v>3.9758339439458</x:v>
      </x:c>
      <x:c r="G1505" s="18" t="n">
        <x:f aca="0"/>
        <x:v>2.0373792474</x:v>
      </x:c>
      <x:c r="H1505" s="18" t="n">
        <x:f aca="0"/>
        <x:v>3.0422222222</x:v>
      </x:c>
      <x:c r="I1505" s="18" t="n">
        <x:f aca="0"/>
        <x:v>4428.48</x:v>
      </x:c>
      <x:c r="J1505" s="18" t="n">
        <x:f aca="0"/>
        <x:v>9.9357304895</x:v>
      </x:c>
      <x:c r="K1505" s="18" t="n">
        <x:f aca="0"/>
        <x:v>2.9303884282</x:v>
      </x:c>
      <x:c r="L1505" s="22" t="n">
        <x:v>0.66384271099744</x:v>
      </x:c>
      <x:c r="M1505" s="22" t="n">
        <x:v>0.56624098688211</x:v>
      </x:c>
      <x:c r="N1505" s="22" t="n">
        <x:v>1.0654205607477</x:v>
      </x:c>
      <x:c r="O1505" s="22" t="n">
        <x:v>1.2932869631774</x:v>
      </x:c>
      <x:c r="P1505" s="25" t="n">
        <x:v>1.0188117967614</x:v>
      </x:c>
      <x:c r="Q1505" s="25" t="n">
        <x:v>0.889863159152278</x:v>
      </x:c>
      <x:c r="R1505" s="26" t="n">
        <x:v>1.01747300285102</x:v>
      </x:c>
      <x:c r="S1505" s="26" t="n">
        <x:v>1.23497777601379</x:v>
      </x:c>
      <x:c r="T1505" s="20" t="n">
        <x:v>1.9905030143258997</x:v>
      </x:c>
      <x:c r="U1505" s="18" t="n">
        <x:f aca="0"/>
        <x:v>1.7644</x:v>
      </x:c>
      <x:c r="V1505" s="18" t="n">
        <x:f aca="0"/>
        <x:v>3.8558</x:v>
      </x:c>
      <x:c r="W1505" s="76" t="n">
        <x:f>'2080回测'!$O$13*G1505/$G$4+'2080回测'!$O$14*H1505/$H$4+'2080回测'!$O$15*I1505/$I$4+'2080回测'!$O$16*J1505/$J$4+'2080回测'!$O$17*K1505/$K$4</x:f>
        <x:v>1.7460153416920103</x:v>
      </x:c>
    </x:row>
    <x:row r="1506" ht="13.800000190734863" hidden="0">
      <x:c r="A1506" s="15" t="n">
        <x:v>46100</x:v>
      </x:c>
      <x:c r="B1506" s="21" t="n">
        <x:v>231.18477593616</x:v>
      </x:c>
      <x:c r="C1506" s="21" t="n">
        <x:v>224.3021873723</x:v>
      </x:c>
      <x:c r="D1506" s="21" t="n">
        <x:v>225.07692307692</x:v>
      </x:c>
      <x:c r="E1506" s="21" t="n">
        <x:v>486.07421875</x:v>
      </x:c>
      <x:c r="F1506" s="17" t="n">
        <x:v>3.91659526283845</x:v>
      </x:c>
      <x:c r="G1506" s="18" t="n">
        <x:f aca="0"/>
        <x:v>2.0313203072</x:v>
      </x:c>
      <x:c r="H1506" s="18" t="n">
        <x:f aca="0"/>
        <x:v>3.02512</x:v>
      </x:c>
      <x:c r="I1506" s="18" t="n">
        <x:f aca="0"/>
        <x:v>4373.05</x:v>
      </x:c>
      <x:c r="J1506" s="18" t="n">
        <x:f aca="0"/>
        <x:v>9.8889006521</x:v>
      </x:c>
      <x:c r="K1506" s="18" t="n">
        <x:f aca="0"/>
        <x:v>2.8632471553</x:v>
      </x:c>
      <x:c r="L1506" s="22" t="n">
        <x:v>0.67079603580563</x:v>
      </x:c>
      <x:c r="M1506" s="22" t="n">
        <x:v>0.57544956997654</x:v>
      </x:c>
      <x:c r="N1506" s="22" t="n">
        <x:v>1.0879463215912</x:v>
      </x:c>
      <x:c r="O1506" s="22" t="n">
        <x:v>1.3179900665132</x:v>
      </x:c>
      <x:c r="P1506" s="25" t="n">
        <x:v>1.04321009439858</x:v>
      </x:c>
      <x:c r="Q1506" s="25" t="n">
        <x:v>0.911323890325802</x:v>
      </x:c>
      <x:c r="R1506" s="26" t="n">
        <x:v>1.04984275115389</x:v>
      </x:c>
      <x:c r="S1506" s="26" t="n">
        <x:v>1.26746538484236</x:v>
      </x:c>
      <x:c r="T1506" s="20" t="n">
        <x:v>1.942311095985324</x:v>
      </x:c>
      <x:c r="U1506" s="18" t="n">
        <x:f aca="0"/>
        <x:v>1.7644</x:v>
      </x:c>
      <x:c r="V1506" s="18" t="n">
        <x:f aca="0"/>
        <x:v>3.6845</x:v>
      </x:c>
      <x:c r="W1506" s="76" t="n">
        <x:f>'2080回测'!$O$13*G1506/$G$4+'2080回测'!$O$14*H1506/$H$4+'2080回测'!$O$15*I1506/$I$4+'2080回测'!$O$16*J1506/$J$4+'2080回测'!$O$17*K1506/$K$4</x:f>
        <x:v>1.7323012036094136</x:v>
      </x:c>
    </x:row>
    <x:row r="1507" ht="13.800000190734863" hidden="0">
      <x:c r="A1507" s="15" t="n">
        <x:v>46101</x:v>
      </x:c>
      <x:c r="B1507" s="21" t="n">
        <x:v>232.9650092081</x:v>
      </x:c>
      <x:c r="C1507" s="21" t="n">
        <x:v>233.22687229852</x:v>
      </x:c>
      <x:c r="D1507" s="21" t="n">
        <x:v>238.61538461538</x:v>
      </x:c>
      <x:c r="E1507" s="21" t="n">
        <x:v>488.84765625</x:v>
      </x:c>
      <x:c r="F1507" s="17" t="n">
        <x:v>3.98413730593</x:v>
      </x:c>
      <x:c r="G1507" s="18" t="n">
        <x:f aca="0"/>
        <x:v>2.0256249034</x:v>
      </x:c>
      <x:c r="H1507" s="18" t="n">
        <x:f aca="0"/>
        <x:v>3.0117451852</x:v>
      </x:c>
      <x:c r="I1507" s="18" t="n">
        <x:f aca="0"/>
        <x:v>4366.42</x:v>
      </x:c>
      <x:c r="J1507" s="18" t="n">
        <x:f aca="0"/>
        <x:v>9.7813654701</x:v>
      </x:c>
      <x:c r="K1507" s="18" t="n">
        <x:f aca="0"/>
        <x:v>2.8329578592</x:v>
      </x:c>
      <x:c r="L1507" s="22" t="n">
        <x:v>0.63906649616368</x:v>
      </x:c>
      <x:c r="M1507" s="22" t="n">
        <x:v>0.54643384588654</x:v>
      </x:c>
      <x:c r="N1507" s="22" t="n">
        <x:v>1.0349868200335</x:v>
      </x:c>
      <x:c r="O1507" s="22" t="n">
        <x:v>1.2571178911698</x:v>
      </x:c>
      <x:c r="P1507" s="25" t="n">
        <x:v>0.991584710992369</x:v>
      </x:c>
      <x:c r="Q1507" s="25" t="n">
        <x:v>0.86432608797931</x:v>
      </x:c>
      <x:c r="R1507" s="26" t="n">
        <x:v>0.993997179001982</x:v>
      </x:c>
      <x:c r="S1507" s="26" t="n">
        <x:v>1.21097573665541</x:v>
      </x:c>
      <x:c r="T1507" s="20" t="n">
        <x:v>1.9134049734143341</x:v>
      </x:c>
      <x:c r="U1507" s="18" t="n">
        <x:f aca="0"/>
        <x:v>1.7645</x:v>
      </x:c>
      <x:c r="V1507" s="18" t="n">
        <x:f aca="0"/>
        <x:v>3.6121</x:v>
      </x:c>
      <x:c r="W1507" s="76" t="n">
        <x:f>'2080回测'!$O$13*G1507/$G$4+'2080回测'!$O$14*H1507/$H$4+'2080回测'!$O$15*I1507/$I$4+'2080回测'!$O$16*J1507/$J$4+'2080回测'!$O$17*K1507/$K$4</x:f>
        <x:v>1.7238286401942147</x:v>
      </x:c>
    </x:row>
    <x:row r="1508" ht="13.800000190734863" hidden="0">
      <x:c r="A1508" s="15" t="n">
        <x:v>46104</x:v>
      </x:c>
      <x:c r="B1508" s="21" t="n">
        <x:v>217.80233271946</x:v>
      </x:c>
      <x:c r="C1508" s="21" t="n">
        <x:v>219.78189240636</x:v>
      </x:c>
      <x:c r="D1508" s="21" t="n">
        <x:v>221.15384615385</x:v>
      </x:c>
      <x:c r="E1508" s="21" t="n">
        <x:v>466.376953125</x:v>
      </x:c>
      <x:c r="F1508" s="17" t="n">
        <x:v>3.81278756101168</x:v>
      </x:c>
      <x:c r="G1508" s="18" t="n">
        <x:f aca="0"/>
        <x:v>1.9620060308</x:v>
      </x:c>
      <x:c r="H1508" s="18" t="n">
        <x:f aca="0"/>
        <x:v>2.9390607407</x:v>
      </x:c>
      <x:c r="I1508" s="18" t="n">
        <x:f aca="0"/>
        <x:v>4254.26</x:v>
      </x:c>
      <x:c r="J1508" s="18" t="n">
        <x:f aca="0"/>
        <x:v>9.5732328597</x:v>
      </x:c>
      <x:c r="K1508" s="18" t="n">
        <x:f aca="0"/>
        <x:v>2.7577394407</x:v>
      </x:c>
      <x:c r="L1508" s="22" t="n">
        <x:v>0.63339194373402</x:v>
      </x:c>
      <x:c r="M1508" s="22" t="n">
        <x:v>0.54070019980888</x:v>
      </x:c>
      <x:c r="N1508" s="22" t="n">
        <x:v>1.006230529595</x:v>
      </x:c>
      <x:c r="O1508" s="22" t="n">
        <x:v>1.2243979315953</x:v>
      </x:c>
      <x:c r="P1508" s="25" t="n">
        <x:v>0.954221134417558</x:v>
      </x:c>
      <x:c r="Q1508" s="25" t="n">
        <x:v>0.832314829748414</x:v>
      </x:c>
      <x:c r="R1508" s="26" t="n">
        <x:v>0.952526670792871</x:v>
      </x:c>
      <x:c r="S1508" s="26" t="n">
        <x:v>1.16345654762263</x:v>
      </x:c>
      <x:c r="T1508" s="20" t="n">
        <x:v>1.8265911019021086</x:v>
      </x:c>
      <x:c r="U1508" s="18" t="n">
        <x:f aca="0"/>
        <x:v>1.7645</x:v>
      </x:c>
      <x:c r="V1508" s="18" t="n">
        <x:f aca="0"/>
        <x:v>3.2212</x:v>
      </x:c>
      <x:c r="W1508" s="76" t="n">
        <x:f>'2080回测'!$O$13*G1508/$G$4+'2080回测'!$O$14*H1508/$H$4+'2080回测'!$O$15*I1508/$I$4+'2080回测'!$O$16*J1508/$J$4+'2080回测'!$O$17*K1508/$K$4</x:f>
        <x:v>1.6778061939899251</x:v>
      </x:c>
    </x:row>
    <x:row r="1509" ht="13.800000190734863" hidden="0">
      <x:c r="A1509" s="15" t="n">
        <x:v>46105</x:v>
      </x:c>
      <x:c r="B1509" s="21" t="n">
        <x:v>224.18661755678</x:v>
      </x:c>
      <x:c r="C1509" s="21" t="n">
        <x:v>227.43162234393</x:v>
      </x:c>
      <x:c r="D1509" s="21" t="n">
        <x:v>232.30769230769</x:v>
      </x:c>
      <x:c r="E1509" s="21" t="n">
        <x:v>472.44140625</x:v>
      </x:c>
      <x:c r="F1509" s="17" t="n">
        <x:v>3.890918346146</x:v>
      </x:c>
      <x:c r="G1509" s="18" t="n">
        <x:f aca="0"/>
        <x:v>1.9979961358</x:v>
      </x:c>
      <x:c r="H1509" s="18" t="n">
        <x:f aca="0"/>
        <x:v>2.9817066667</x:v>
      </x:c>
      <x:c r="I1509" s="18" t="n">
        <x:f aca="0"/>
        <x:v>4338.07</x:v>
      </x:c>
      <x:c r="J1509" s="18" t="n">
        <x:f aca="0"/>
        <x:v>9.6799008225</x:v>
      </x:c>
      <x:c r="K1509" s="18" t="n">
        <x:f aca="0"/>
        <x:v>2.7994377049</x:v>
      </x:c>
      <x:c r="L1509" s="22" t="n">
        <x:v>0.57632672634271</x:v>
      </x:c>
      <x:c r="M1509" s="22" t="n">
        <x:v>0.49196420814873</x:v>
      </x:c>
      <x:c r="N1509" s="22" t="n">
        <x:v>0.92175892643182</x:v>
      </x:c>
      <x:c r="O1509" s="22" t="n">
        <x:v>1.1326701818348</x:v>
      </x:c>
      <x:c r="P1509" s="25" t="n">
        <x:v>0.855802880663719</x:v>
      </x:c>
      <x:c r="Q1509" s="25" t="n">
        <x:v>0.742995026819507</x:v>
      </x:c>
      <x:c r="R1509" s="26" t="n">
        <x:v>0.847764514144934</x:v>
      </x:c>
      <x:c r="S1509" s="26" t="n">
        <x:v>1.04344635083065</x:v>
      </x:c>
      <x:c r="T1509" s="20" t="n">
        <x:v>1.8755589989701036</x:v>
      </x:c>
      <x:c r="U1509" s="18" t="n">
        <x:f aca="0"/>
        <x:v>1.7651</x:v>
      </x:c>
      <x:c r="V1509" s="18" t="n">
        <x:f aca="0"/>
        <x:v>3.3988</x:v>
      </x:c>
      <x:c r="W1509" s="76" t="n">
        <x:f>'2080回测'!$O$13*G1509/$G$4+'2080回测'!$O$14*H1509/$H$4+'2080回测'!$O$15*I1509/$I$4+'2080回测'!$O$16*J1509/$J$4+'2080回测'!$O$17*K1509/$K$4</x:f>
        <x:v>1.7051254716778865</x:v>
      </x:c>
    </x:row>
    <x:row r="1510" ht="13.800000190734863" hidden="0">
      <x:c r="A1510" s="15" t="n">
        <x:v>46106</x:v>
      </x:c>
      <x:c r="B1510" s="21" t="n">
        <x:v>231.92142418662</x:v>
      </x:c>
      <x:c r="C1510" s="21" t="n">
        <x:v>236.12449727582</x:v>
      </x:c>
      <x:c r="D1510" s="21" t="n">
        <x:v>240.30769230769</x:v>
      </x:c>
      <x:c r="E1510" s="21" t="n">
        <x:v>485.517578125</x:v>
      </x:c>
      <x:c r="F1510" s="17" t="n">
        <x:v>3.98467797973782</x:v>
      </x:c>
      <x:c r="G1510" s="18" t="n">
        <x:f aca="0"/>
        <x:v>2.0103563739</x:v>
      </x:c>
      <x:c r="H1510" s="18" t="n">
        <x:f aca="0"/>
        <x:v>2.9889422222</x:v>
      </x:c>
      <x:c r="I1510" s="18" t="n">
        <x:f aca="0"/>
        <x:v>4373.19</x:v>
      </x:c>
      <x:c r="J1510" s="18" t="n">
        <x:f aca="0"/>
        <x:v>9.7085190564</x:v>
      </x:c>
      <x:c r="K1510" s="18" t="n">
        <x:f aca="0"/>
        <x:v>2.8234672131</x:v>
      </x:c>
      <x:c r="L1510" s="22" t="n">
        <x:v>0.60222186700767</x:v>
      </x:c>
      <x:c r="M1510" s="22" t="n">
        <x:v>0.51368256450352</x:v>
      </x:c>
      <x:c r="N1510" s="22" t="n">
        <x:v>0.96321591181404</x:v>
      </x:c>
      <x:c r="O1510" s="22" t="n">
        <x:v>1.1790933722855</x:v>
      </x:c>
      <x:c r="P1510" s="25" t="n">
        <x:v>0.911199981579054</x:v>
      </x:c>
      <x:c r="Q1510" s="25" t="n">
        <x:v>0.796347123871</x:v>
      </x:c>
      <x:c r="R1510" s="26" t="n">
        <x:v>0.919743251585176</x:v>
      </x:c>
      <x:c r="S1510" s="26" t="n">
        <x:v>1.11896791911487</x:v>
      </x:c>
      <x:c r="T1510" s="20" t="n">
        <x:v>1.913471048358364</x:v>
      </x:c>
      <x:c r="U1510" s="18" t="n">
        <x:f aca="0"/>
        <x:v>1.7654</x:v>
      </x:c>
      <x:c r="V1510" s="18" t="n">
        <x:f aca="0"/>
        <x:v>3.5224</x:v>
      </x:c>
      <x:c r="W1510" s="76" t="n">
        <x:f>'2080回测'!$O$13*G1510/$G$4+'2080回测'!$O$14*H1510/$H$4+'2080回测'!$O$15*I1510/$I$4+'2080回测'!$O$16*J1510/$J$4+'2080回测'!$O$17*K1510/$K$4</x:f>
        <x:v>1.71425969765968</x:v>
      </x:c>
    </x:row>
    <x:row r="1511" ht="13.800000190734863" hidden="0">
      <x:c r="A1511" s="15" t="n">
        <x:v>46107</x:v>
      </x:c>
      <x:c r="B1511" s="21" t="n">
        <x:v>225.29158993247</x:v>
      </x:c>
      <x:c r="C1511" s="21" t="n">
        <x:v>231.31443981271</x:v>
      </x:c>
      <x:c r="D1511" s="21" t="n">
        <x:v>233</x:v>
      </x:c>
      <x:c r="E1511" s="21" t="n">
        <x:v>474.74609375</x:v>
      </x:c>
      <x:c r="F1511" s="17" t="n">
        <x:v>3.91088030873795</x:v>
      </x:c>
      <x:c r="G1511" s="18" t="n">
        <x:f aca="0"/>
        <x:v>2.0093869435</x:v>
      </x:c>
      <x:c r="H1511" s="18" t="n">
        <x:f aca="0"/>
        <x:v>2.9900385185</x:v>
      </x:c>
      <x:c r="I1511" s="18" t="n">
        <x:f aca="0"/>
        <x:v>4292.34</x:v>
      </x:c>
      <x:c r="J1511" s="18" t="n">
        <x:f aca="0"/>
        <x:v>9.6781663841</x:v>
      </x:c>
      <x:c r="K1511" s="18" t="n">
        <x:f aca="0"/>
        <x:v>2.7951972035</x:v>
      </x:c>
      <x:c r="L1511" s="22" t="n">
        <x:v>0.62739769820972</x:v>
      </x:c>
      <x:c r="M1511" s="22" t="n">
        <x:v>0.53739900964295</x:v>
      </x:c>
      <x:c r="N1511" s="22" t="n">
        <x:v>1.0053918044572</x:v>
      </x:c>
      <x:c r="O1511" s="22" t="n">
        <x:v>1.2258894397058</x:v>
      </x:c>
      <x:c r="P1511" s="25" t="n">
        <x:v>0.953160338868116</x:v>
      </x:c>
      <x:c r="Q1511" s="25" t="n">
        <x:v>0.833873430336435</x:v>
      </x:c>
      <x:c r="R1511" s="26" t="n">
        <x:v>0.964109456128086</x:v>
      </x:c>
      <x:c r="S1511" s="26" t="n">
        <x:v>1.1605472095186</x:v>
      </x:c>
      <x:c r="T1511" s="20" t="n">
        <x:v>1.8891368133099078</x:v>
      </x:c>
      <x:c r="U1511" s="18" t="n">
        <x:f aca="0"/>
        <x:v>1.7659</x:v>
      </x:c>
      <x:c r="V1511" s="18" t="n">
        <x:f aca="0"/>
        <x:v>3.4442</x:v>
      </x:c>
      <x:c r="W1511" s="76" t="n">
        <x:f>'2080回测'!$O$13*G1511/$G$4+'2080回测'!$O$14*H1511/$H$4+'2080回测'!$O$15*I1511/$I$4+'2080回测'!$O$16*J1511/$J$4+'2080回测'!$O$17*K1511/$K$4</x:f>
        <x:v>1.7062849667064608</x:v>
      </x:c>
    </x:row>
    <x:row r="1512" ht="13.800000190734863" hidden="0">
      <x:c r="A1512" s="15" t="n">
        <x:v>46108</x:v>
      </x:c>
      <x:c r="B1512" s="21" t="n">
        <x:v>227.07182320442</x:v>
      </x:c>
      <x:c r="C1512" s="21" t="n">
        <x:v>231.83601230988</x:v>
      </x:c>
      <x:c r="D1512" s="21" t="n">
        <x:v>232.23076923077</x:v>
      </x:c>
      <x:c r="E1512" s="21" t="n">
        <x:v>477.67578125</x:v>
      </x:c>
      <x:c r="F1512" s="17" t="n">
        <x:v>3.92203596498768</x:v>
      </x:c>
      <x:c r="G1512" s="18" t="n">
        <x:f aca="0"/>
        <x:v>2.0024797516</x:v>
      </x:c>
      <x:c r="H1512" s="18" t="n">
        <x:f aca="0"/>
        <x:v>2.9967259259</x:v>
      </x:c>
      <x:c r="I1512" s="18" t="n">
        <x:f aca="0"/>
        <x:v>4290.95</x:v>
      </x:c>
      <x:c r="J1512" s="18" t="n">
        <x:f aca="0"/>
        <x:v>9.756216113</x:v>
      </x:c>
      <x:c r="K1512" s="18" t="n">
        <x:f aca="0"/>
        <x:v>2.8104428158</x:v>
      </x:c>
      <x:c r="L1512" s="22" t="n">
        <x:v>0.60957480818414</x:v>
      </x:c>
      <x:c r="M1512" s="22" t="n">
        <x:v>0.51924246373034</x:v>
      </x:c>
      <x:c r="N1512" s="22" t="n">
        <x:v>0.97723460340283</x:v>
      </x:c>
      <x:c r="O1512" s="22" t="n">
        <x:v>1.1941016727873</x:v>
      </x:c>
      <x:c r="P1512" s="25" t="n">
        <x:v>0.929115639747418</x:v>
      </x:c>
      <x:c r="Q1512" s="25" t="n">
        <x:v>0.811573452692437</x:v>
      </x:c>
      <x:c r="R1512" s="26" t="n">
        <x:v>0.942495151350769</x:v>
      </x:c>
      <x:c r="S1512" s="26" t="n">
        <x:v>1.12975671458403</x:v>
      </x:c>
      <x:c r="T1512" s="20" t="n">
        <x:v>1.9143847842996928</x:v>
      </x:c>
      <x:c r="U1512" s="18" t="n">
        <x:f aca="0"/>
        <x:v>1.7662</x:v>
      </x:c>
      <x:c r="V1512" s="18" t="n">
        <x:f aca="0"/>
        <x:v>3.449</x:v>
      </x:c>
      <x:c r="W1512" s="76" t="n">
        <x:f>'2080回测'!$O$13*G1512/$G$4+'2080回测'!$O$14*H1512/$H$4+'2080回测'!$O$15*I1512/$I$4+'2080回测'!$O$16*J1512/$J$4+'2080回测'!$O$17*K1512/$K$4</x:f>
        <x:v>1.708026442060392</x:v>
      </x:c>
    </x:row>
    <x:row r="1513" ht="13.800000190734863" hidden="0">
      <x:c r="A1513" s="15" t="n">
        <x:v>46111</x:v>
      </x:c>
      <x:c r="B1513" s="21" t="n">
        <x:v>227.37875997545</x:v>
      </x:c>
      <x:c r="C1513" s="21" t="n">
        <x:v>233.74844479569</x:v>
      </x:c>
      <x:c r="D1513" s="21" t="n">
        <x:v>237.07692307692</x:v>
      </x:c>
      <x:c r="E1513" s="21" t="n">
        <x:v>473.22265625</x:v>
      </x:c>
      <x:c r="F1513" s="17" t="n">
        <x:v>3.92856696024515</x:v>
      </x:c>
      <x:c r="G1513" s="18" t="n">
        <x:f aca="0"/>
        <x:v>2.0187177115</x:v>
      </x:c>
      <x:c r="H1513" s="18" t="n">
        <x:f aca="0"/>
        <x:v>3.0227081481</x:v>
      </x:c>
      <x:c r="I1513" s="18" t="n">
        <x:f aca="0"/>
        <x:v>4268.04</x:v>
      </x:c>
      <x:c r="J1513" s="18" t="n">
        <x:f aca="0"/>
        <x:v>9.7969754159</x:v>
      </x:c>
      <x:c r="K1513" s="18" t="n">
        <x:f aca="0"/>
        <x:v>2.8173083896</x:v>
      </x:c>
      <x:c r="L1513" s="22" t="n">
        <x:v>0.62100383631714</x:v>
      </x:c>
      <x:c r="M1513" s="22" t="n">
        <x:v>0.52940665450439</x:v>
      </x:c>
      <x:c r="N1513" s="22" t="n">
        <x:v>1.0067098011023</x:v>
      </x:c>
      <x:c r="O1513" s="22" t="n">
        <x:v>1.2186183376382</x:v>
      </x:c>
      <x:c r="P1513" s="25" t="n">
        <x:v>0.952806740351635</x:v>
      </x:c>
      <x:c r="Q1513" s="25" t="n">
        <x:v>0.842745464452859</x:v>
      </x:c>
      <x:c r="R1513" s="26" t="n">
        <x:v>0.976209330094332</x:v>
      </x:c>
      <x:c r="S1513" s="26" t="n">
        <x:v>1.16757810993669</x:v>
      </x:c>
      <x:c r="T1513" s="20" t="n">
        <x:v>1.9211236682989525</x:v>
      </x:c>
      <x:c r="U1513" s="18" t="n">
        <x:f aca="0"/>
        <x:v>1.768</x:v>
      </x:c>
      <x:c r="V1513" s="18" t="n">
        <x:f aca="0"/>
        <x:v>3.4995</x:v>
      </x:c>
      <x:c r="W1513" s="76" t="n">
        <x:f>'2080回测'!$O$13*G1513/$G$4+'2080回测'!$O$14*H1513/$H$4+'2080回测'!$O$15*I1513/$I$4+'2080回测'!$O$16*J1513/$J$4+'2080回测'!$O$17*K1513/$K$4</x:f>
        <x:v>1.7164799102165715</x:v>
      </x:c>
    </x:row>
    <x:row r="1514" ht="13.800000190734863" hidden="0">
      <x:c r="A1514" s="15" t="n">
        <x:v>46112</x:v>
      </x:c>
      <x:c r="B1514" s="21" t="n">
        <x:v>220.62615101289</x:v>
      </x:c>
      <x:c r="C1514" s="21" t="n">
        <x:v>224.88171236663</x:v>
      </x:c>
      <x:c r="D1514" s="21" t="n">
        <x:v>227.69230769231</x:v>
      </x:c>
      <x:c r="E1514" s="21" t="n">
        <x:v>462.841796875</x:v>
      </x:c>
      <x:c r="F1514" s="17" t="n">
        <x:v>3.84010491986708</x:v>
      </x:c>
      <x:c r="G1514" s="18" t="n">
        <x:f aca="0"/>
        <x:v>2.0242919365</x:v>
      </x:c>
      <x:c r="H1514" s="18" t="n">
        <x:f aca="0"/>
        <x:v>2.9894903704</x:v>
      </x:c>
      <x:c r="I1514" s="18" t="n">
        <x:f aca="0"/>
        <x:v>4219.96</x:v>
      </x:c>
      <x:c r="J1514" s="18" t="n">
        <x:f aca="0"/>
        <x:v>9.7579505514</x:v>
      </x:c>
      <x:c r="K1514" s="18" t="n">
        <x:f aca="0"/>
        <x:v>2.7922692382</x:v>
      </x:c>
      <x:c r="L1514" s="22" t="n">
        <x:v>0.61836636828645</x:v>
      </x:c>
      <x:c r="M1514" s="22" t="n">
        <x:v>0.52749543914517</x:v>
      </x:c>
      <x:c r="N1514" s="22" t="n">
        <x:v>1.0156961418644</x:v>
      </x:c>
      <x:c r="O1514" s="22" t="n">
        <x:v>1.2260758782679</x:v>
      </x:c>
      <x:c r="P1514" s="25" t="n">
        <x:v>0.964593357567664</x:v>
      </x:c>
      <x:c r="Q1514" s="25" t="n">
        <x:v>0.853655668569011</x:v>
      </x:c>
      <x:c r="R1514" s="26" t="n">
        <x:v>0.985103254548157</x:v>
      </x:c>
      <x:c r="S1514" s="26" t="n">
        <x:v>1.17800323814287</x:v>
      </x:c>
      <x:c r="T1514" s="20" t="n">
        <x:v>1.893393514660463</x:v>
      </x:c>
      <x:c r="U1514" s="18" t="n">
        <x:f aca="0"/>
        <x:v>1.768</x:v>
      </x:c>
      <x:c r="V1514" s="18" t="n">
        <x:f aca="0"/>
        <x:v>3.5357</x:v>
      </x:c>
      <x:c r="W1514" s="76" t="n">
        <x:f>'2080回测'!$O$13*G1514/$G$4+'2080回测'!$O$14*H1514/$H$4+'2080回测'!$O$15*I1514/$I$4+'2080回测'!$O$16*J1514/$J$4+'2080回测'!$O$17*K1514/$K$4</x:f>
        <x:v>1.7070140975009938</x:v>
      </x:c>
    </x:row>
    <x:row r="1515" ht="13.800000190734863" hidden="0">
      <x:c r="A1515" s="15" t="n">
        <x:v>46113</x:v>
      </x:c>
      <x:c r="B1515" s="21" t="n">
        <x:v>233.14917127072</x:v>
      </x:c>
      <x:c r="C1515" s="21" t="n">
        <x:v>233.92230229285</x:v>
      </x:c>
      <x:c r="D1515" s="21" t="n">
        <x:v>237.53846153846</x:v>
      </x:c>
      <x:c r="E1515" s="21" t="n">
        <x:v>479.130859375</x:v>
      </x:c>
      <x:c r="F1515" s="17" t="n">
        <x:v>3.95935198619258</x:v>
      </x:c>
      <x:c r="G1515" s="18" t="n">
        <x:f aca="0"/>
        <x:v>2.0251401881</x:v>
      </x:c>
      <x:c r="H1515" s="18" t="n">
        <x:f aca="0"/>
        <x:v>2.991682963</x:v>
      </x:c>
      <x:c r="I1515" s="18" t="n">
        <x:f aca="0"/>
        <x:v>4266.03</x:v>
      </x:c>
      <x:c r="J1515" s="18" t="n">
        <x:f aca="0"/>
        <x:v>9.830796965</x:v>
      </x:c>
      <x:c r="K1515" s="18" t="n">
        <x:f aca="0"/>
        <x:v>2.8306356798</x:v>
      </x:c>
      <x:c r="L1515" s="22" t="n">
        <x:v>0.60925511508951</x:v>
      </x:c>
      <x:c r="M1515" s="22" t="n">
        <x:v>0.51507253931022</x:v>
      </x:c>
      <x:c r="N1515" s="22" t="n">
        <x:v>0.97771387491014</x:v>
      </x:c>
      <x:c r="O1515" s="22" t="n">
        <x:v>1.192050849145</x:v>
      </x:c>
      <x:c r="P1515" s="25" t="n">
        <x:v>0.932651624912226</x:v>
      </x:c>
      <x:c r="Q1515" s="25" t="n">
        <x:v>0.818647101514998</x:v>
      </x:c>
      <x:c r="R1515" s="26" t="n">
        <x:v>0.950665151721145</x:v>
      </x:c>
      <x:c r="S1515" s="26" t="n">
        <x:v>1.15109186068047</x:v>
      </x:c>
      <x:c r="T1515" s="20" t="n">
        <x:v>1.9300080145620344</x:v>
      </x:c>
      <x:c r="U1515" s="18" t="n">
        <x:f aca="0"/>
        <x:v>1.7673</x:v>
      </x:c>
      <x:c r="V1515" s="18" t="n">
        <x:f aca="0"/>
        <x:v>3.6335</x:v>
      </x:c>
      <x:c r="W1515" s="76" t="n">
        <x:f>'2080回测'!$O$13*G1515/$G$4+'2080回测'!$O$14*H1515/$H$4+'2080回测'!$O$15*I1515/$I$4+'2080回测'!$O$16*J1515/$J$4+'2080回测'!$O$17*K1515/$K$4</x:f>
        <x:v>1.7147957945297498</x:v>
      </x:c>
    </x:row>
    <x:row r="1516" ht="13.800000190734863" hidden="0">
      <x:c r="A1516" s="15" t="n">
        <x:v>46114</x:v>
      </x:c>
      <x:c r="B1516" s="21" t="n">
        <x:v>226.70349907919</x:v>
      </x:c>
      <x:c r="C1516" s="21" t="n">
        <x:v>229.11224482974</x:v>
      </x:c>
      <x:c r="D1516" s="21" t="n">
        <x:v>228.23076923077</x:v>
      </x:c>
      <x:c r="E1516" s="21" t="n">
        <x:v>473.06640625</x:v>
      </x:c>
      <x:c r="F1516" s="17" t="n">
        <x:v>3.89278229847425</x:v>
      </x:c>
      <x:c r="G1516" s="18" t="n">
        <x:f aca="0"/>
        <x:v>2.0331379893</x:v>
      </x:c>
      <x:c r="H1516" s="18" t="n">
        <x:f aca="0"/>
        <x:v>2.9982607407</x:v>
      </x:c>
      <x:c r="I1516" s="18" t="n">
        <x:f aca="0"/>
        <x:v>4280.65</x:v>
      </x:c>
      <x:c r="J1516" s="18" t="n">
        <x:f aca="0"/>
        <x:v>9.8212575537</x:v>
      </x:c>
      <x:c r="K1516" s="18" t="n">
        <x:f aca="0"/>
        <x:v>2.8060003857</x:v>
      </x:c>
      <x:c r="L1516" s="22" t="n">
        <x:v>0.63770780051151</x:v>
      </x:c>
      <x:c r="M1516" s="22" t="n">
        <x:v>0.54130831378681</x:v>
      </x:c>
      <x:c r="N1516" s="22" t="n">
        <x:v>1.0152168703571</x:v>
      </x:c>
      <x:c r="O1516" s="22" t="n">
        <x:v>1.2326944455613</x:v>
      </x:c>
      <x:c r="P1516" s="25" t="n">
        <x:v>0.965654153117106</x:v>
      </x:c>
      <x:c r="Q1516" s="25" t="n">
        <x:v>0.854614807392412</x:v>
      </x:c>
      <x:c r="R1516" s="26" t="n">
        <x:v>0.990377558584723</x:v>
      </x:c>
      <x:c r="S1516" s="26" t="n">
        <x:v>1.20249016718532</x:v>
      </x:c>
      <x:c r="T1516" s="20" t="n">
        <x:v>1.9007723420056193</x:v>
      </x:c>
      <x:c r="U1516" s="18" t="n">
        <x:f aca="0"/>
        <x:v>1.7674</x:v>
      </x:c>
      <x:c r="V1516" s="18" t="n">
        <x:f aca="0"/>
        <x:v>3.5672</x:v>
      </x:c>
      <x:c r="W1516" s="76" t="n">
        <x:f>'2080回测'!$O$13*G1516/$G$4+'2080回测'!$O$14*H1516/$H$4+'2080回测'!$O$15*I1516/$I$4+'2080回测'!$O$16*J1516/$J$4+'2080回测'!$O$17*K1516/$K$4</x:f>
        <x:v>1.717068499978189</x:v>
      </x:c>
    </x:row>
    <x:row r="1517" ht="13.800000190734863" hidden="0">
      <x:c r="A1517" s="15" t="n">
        <x:v>46115</x:v>
      </x:c>
      <x:c r="B1517" s="21" t="n">
        <x:v>231.49171270718</x:v>
      </x:c>
      <x:c r="C1517" s="21" t="n">
        <x:v>239.31188475028</x:v>
      </x:c>
      <x:c r="D1517" s="21" t="n">
        <x:v>238.53846153846</x:v>
      </x:c>
      <x:c r="E1517" s="21" t="n">
        <x:v>474.033203125</x:v>
      </x:c>
      <x:c r="F1517" s="17" t="n">
        <x:v>3.9584381553023</x:v>
      </x:c>
      <x:c r="G1517" s="18" t="n">
        <x:f aca="0"/>
        <x:v>2.0102351951</x:v>
      </x:c>
      <x:c r="H1517" s="18" t="n">
        <x:f aca="0"/>
        <x:v>2.9514488889</x:v>
      </x:c>
      <x:c r="I1517" s="18" t="n">
        <x:f aca="0"/>
        <x:v>4280.65</x:v>
      </x:c>
      <x:c r="J1517" s="18" t="n">
        <x:f aca="0"/>
        <x:v>9.7111207141</x:v>
      </x:c>
      <x:c r="K1517" s="18" t="n">
        <x:f aca="0"/>
        <x:v>2.7959039537</x:v>
      </x:c>
      <x:c r="L1517" s="22" t="n">
        <x:v>0.61908567774936</x:v>
      </x:c>
      <x:c r="M1517" s="22" t="n">
        <x:v>0.52349926157588</x:v>
      </x:c>
      <x:c r="N1517" s="22" t="n">
        <x:v>0.98202731847592</x:v>
      </x:c>
      <x:c r="O1517" s="22" t="n">
        <x:v>1.1895339291362</x:v>
      </x:c>
      <x:c r="P1517" s="25" t="n">
        <x:v>0.934773216011112</x:v>
      </x:c>
      <x:c r="Q1517" s="25" t="n">
        <x:v>0.828837951513602</x:v>
      </x:c>
      <x:c r="R1517" s="26" t="n">
        <x:v>0.962661607961187</x:v>
      </x:c>
      <x:c r="S1517" s="26" t="n">
        <x:v>1.16575977362169</x:v>
      </x:c>
      <x:c r="T1517" s="20" t="n">
        <x:v>1.8766282434894253</x:v>
      </x:c>
      <x:c r="U1517" s="18" t="n">
        <x:f aca="0"/>
        <x:v>1.7684</x:v>
      </x:c>
      <x:c r="V1517" s="18" t="n">
        <x:f aca="0"/>
        <x:v>3.5888</x:v>
      </x:c>
      <x:c r="W1517" s="76" t="n">
        <x:f>'2080回测'!$O$13*G1517/$G$4+'2080回测'!$O$14*H1517/$H$4+'2080回测'!$O$15*I1517/$I$4+'2080回测'!$O$16*J1517/$J$4+'2080回测'!$O$17*K1517/$K$4</x:f>
        <x:v>1.7003147219005954</x:v>
      </x:c>
    </x:row>
    <x:row r="1518" ht="13.800000190734863" hidden="0">
      <x:c r="A1518" s="15" t="n">
        <x:v>46119</x:v>
      </x:c>
      <x:c r="B1518" s="21" t="n">
        <x:v>231.737262124</x:v>
      </x:c>
      <x:c r="C1518" s="21" t="n">
        <x:v>239.83345724177</x:v>
      </x:c>
      <x:c r="D1518" s="21" t="n">
        <x:v>237.23076923077</x:v>
      </x:c>
      <x:c r="E1518" s="21" t="n">
        <x:v>474.5703125</x:v>
      </x:c>
      <x:c r="F1518" s="17" t="n">
        <x:v>3.95842950274135</x:v>
      </x:c>
      <x:c r="G1518" s="18" t="n">
        <x:f aca="0"/>
        <x:v>1.9989655663</x:v>
      </x:c>
      <x:c r="H1518" s="18" t="n">
        <x:f aca="0"/>
        <x:v>2.9653718519</x:v>
      </x:c>
      <x:c r="I1518" s="18" t="n">
        <x:f aca="0"/>
        <x:v>4280.65</x:v>
      </x:c>
      <x:c r="J1518" s="18" t="n">
        <x:f aca="0"/>
        <x:v>9.756216113</x:v>
      </x:c>
      <x:c r="K1518" s="18" t="n">
        <x:f aca="0"/>
        <x:v>2.8126640309</x:v>
      </x:c>
      <x:c r="L1518" s="22" t="n">
        <x:v>0.60469948849105</x:v>
      </x:c>
      <x:c r="M1518" s="22" t="n">
        <x:v>0.51020762748675</x:v>
      </x:c>
      <x:c r="N1518" s="22" t="n">
        <x:v>0.96501317996645</x:v>
      </x:c>
      <x:c r="O1518" s="22" t="n">
        <x:v>1.1662291146684</x:v>
      </x:c>
      <x:c r="P1518" s="25" t="n">
        <x:v>0.902124286322712</x:v>
      </x:c>
      <x:c r="Q1518" s="25" t="n">
        <x:v>0.807976682104699</x:v>
      </x:c>
      <x:c r="R1518" s="26" t="n">
        <x:v>0.930291859658319</x:v>
      </x:c>
      <x:c r="S1518" s="26" t="n">
        <x:v>1.12648370921702</x:v>
      </x:c>
      <x:c r="T1518" s="20" t="n">
        <x:v>1.892126072596865</x:v>
      </x:c>
      <x:c r="U1518" s="18" t="n">
        <x:f aca="0"/>
        <x:v>1.7695</x:v>
      </x:c>
      <x:c r="V1518" s="18" t="n">
        <x:f aca="0"/>
        <x:v>3.5676</x:v>
      </x:c>
      <x:c r="W1518" s="76" t="n">
        <x:f>'2080回测'!$O$13*G1518/$G$4+'2080回测'!$O$14*H1518/$H$4+'2080回测'!$O$15*I1518/$I$4+'2080回测'!$O$16*J1518/$J$4+'2080回测'!$O$17*K1518/$K$4</x:f>
        <x:v>1.701534696779944</x:v>
      </x:c>
    </x:row>
    <x:row r="1519" ht="13.800000190734863" hidden="0">
      <x:c r="A1519" s="15" t="n">
        <x:v>46120</x:v>
      </x:c>
      <x:c r="B1519" s="21" t="n">
        <x:v>251.99508901166</x:v>
      </x:c>
      <x:c r="C1519" s="21" t="n">
        <x:v>258.43620959137</x:v>
      </x:c>
      <x:c r="D1519" s="21" t="n">
        <x:v>265.69230769231</x:v>
      </x:c>
      <x:c r="E1519" s="21" t="n">
        <x:v>513.53515625</x:v>
      </x:c>
      <x:c r="F1519" s="17" t="n">
        <x:v>4.22414690636335</x:v>
      </x:c>
      <x:c r="G1519" s="18" t="n">
        <x:f aca="0"/>
        <x:v>2.0155670625</x:v>
      </x:c>
      <x:c r="H1519" s="18" t="n">
        <x:f aca="0"/>
        <x:v>2.9876266667</x:v>
      </x:c>
      <x:c r="I1519" s="18" t="n">
        <x:f aca="0"/>
        <x:v>4356.83</x:v>
      </x:c>
      <x:c r="J1519" s="18" t="n">
        <x:f aca="0"/>
        <x:v>9.8221247729</x:v>
      </x:c>
      <x:c r="K1519" s="18" t="n">
        <x:f aca="0"/>
        <x:v>2.8626413693</x:v>
      </x:c>
      <x:c r="L1519" s="22" t="n">
        <x:v>0.60469948849105</x:v>
      </x:c>
      <x:c r="M1519" s="22" t="n">
        <x:v>0.51203196942055</x:v>
      </x:c>
      <x:c r="N1519" s="22" t="n">
        <x:v>0.97292115983705</x:v>
      </x:c>
      <x:c r="O1519" s="22" t="n">
        <x:v>1.1762035753069</x:v>
      </x:c>
      <x:c r="P1519" s="25" t="n">
        <x:v>0.929351372091738</x:v>
      </x:c>
      <x:c r="Q1519" s="25" t="n">
        <x:v>0.828957843866517</x:v>
      </x:c>
      <x:c r="R1519" s="26" t="n">
        <x:v>0.95738730392461</x:v>
      </x:c>
      <x:c r="S1519" s="26" t="n">
        <x:v>1.1554558678365</x:v>
      </x:c>
      <x:c r="T1519" s="20" t="n">
        <x:v>1.9756766305313755</x:v>
      </x:c>
      <x:c r="U1519" s="18" t="n">
        <x:f aca="0"/>
        <x:v>1.7704</x:v>
      </x:c>
      <x:c r="V1519" s="18" t="n">
        <x:f aca="0"/>
        <x:v>3.6762</x:v>
      </x:c>
      <x:c r="W1519" s="76" t="n">
        <x:f>'2080回测'!$O$13*G1519/$G$4+'2080回测'!$O$14*H1519/$H$4+'2080回测'!$O$15*I1519/$I$4+'2080回测'!$O$16*J1519/$J$4+'2080回测'!$O$17*K1519/$K$4</x:f>
        <x:v>1.7195064978214674</x:v>
      </x:c>
    </x:row>
    <x:row r="1520" ht="13.800000190734863" hidden="0">
      <x:c r="A1520" s="15" t="n">
        <x:v>46121</x:v>
      </x:c>
      <x:c r="B1520" s="21" t="n">
        <x:v>256.41497851443</x:v>
      </x:c>
      <x:c r="C1520" s="21" t="n">
        <x:v>261.85540706583</x:v>
      </x:c>
      <x:c r="D1520" s="21" t="n">
        <x:v>269.30769230769</x:v>
      </x:c>
      <x:c r="E1520" s="21" t="n">
        <x:v>514.47265625</x:v>
      </x:c>
      <x:c r="F1520" s="17" t="n">
        <x:v>4.25512683534488</x:v>
      </x:c>
      <x:c r="G1520" s="18" t="n">
        <x:f aca="0"/>
        <x:v>2.0014679382</x:v>
      </x:c>
      <x:c r="H1520" s="18" t="n">
        <x:f aca="0"/>
        <x:v>2.9661392593</x:v>
      </x:c>
      <x:c r="I1520" s="18" t="n">
        <x:f aca="0"/>
        <x:v>4357.91</x:v>
      </x:c>
      <x:c r="J1520" s="18" t="n">
        <x:f aca="0"/>
        <x:v>9.8255936498</x:v>
      </x:c>
      <x:c r="K1520" s="18" t="n">
        <x:f aca="0"/>
        <x:v>2.8520401157</x:v>
      </x:c>
      <x:c r="L1520" s="22" t="n">
        <x:v>0.6667199488491</x:v>
      </x:c>
      <x:c r="M1520" s="22" t="n">
        <x:v>0.5638954043958</x:v>
      </x:c>
      <x:c r="N1520" s="22" t="n">
        <x:v>1.0676971004074</x:v>
      </x:c>
      <x:c r="O1520" s="22" t="n">
        <x:v>1.2840582566328</x:v>
      </x:c>
      <x:c r="P1520" s="25" t="n">
        <x:v>1.00726091188969</x:v>
      </x:c>
      <x:c r="Q1520" s="25" t="n">
        <x:v>0.908206689149758</x:v>
      </x:c>
      <x:c r="R1520" s="26" t="n">
        <x:v>1.05004958660631</x:v>
      </x:c>
      <x:c r="S1520" s="26" t="n">
        <x:v>1.25752514632015</x:v>
      </x:c>
      <x:c r="T1520" s="20" t="n">
        <x:v>1.9654539503458104</x:v>
      </x:c>
      <x:c r="U1520" s="18" t="n">
        <x:f aca="0"/>
        <x:v>1.7701</x:v>
      </x:c>
      <x:c r="V1520" s="18" t="n">
        <x:f aca="0"/>
        <x:v>3.5964</x:v>
      </x:c>
      <x:c r="W1520" s="76" t="n">
        <x:f>'2080回测'!$O$13*G1520/$G$4+'2080回测'!$O$14*H1520/$H$4+'2080回测'!$O$15*I1520/$I$4+'2080回测'!$O$16*J1520/$J$4+'2080回测'!$O$17*K1520/$K$4</x:f>
        <x:v>1.7115768031862861</x:v>
      </x:c>
    </x:row>
    <x:row r="1521" ht="13.800000190734863" hidden="0">
      <x:c r="A1521" s="15" t="n">
        <x:v>46122</x:v>
      </x:c>
      <x:c r="B1521" s="21" t="n">
        <x:v>267.0963781461</x:v>
      </x:c>
      <x:c r="C1521" s="21" t="n">
        <x:v>272.11299948354</x:v>
      </x:c>
      <x:c r="D1521" s="21" t="n">
        <x:v>284.46153846154</x:v>
      </x:c>
      <x:c r="E1521" s="21" t="n">
        <x:v>537.34375</x:v>
      </x:c>
      <x:c r="F1521" s="17" t="n">
        <x:v>4.40253666522795</x:v>
      </x:c>
      <x:c r="G1521" s="18" t="n">
        <x:f aca="0"/>
        <x:v>1.9998878639</x:v>
      </x:c>
      <x:c r="H1521" s="18" t="n">
        <x:f aca="0"/>
        <x:v>2.9721688889</x:v>
      </x:c>
      <x:c r="I1521" s="18" t="n">
        <x:f aca="0"/>
        <x:v>4363.28</x:v>
      </x:c>
      <x:c r="J1521" s="18" t="n">
        <x:f aca="0"/>
        <x:v>9.8585479798</x:v>
      </x:c>
      <x:c r="K1521" s="18" t="n">
        <x:f aca="0"/>
        <x:v>2.854665188</x:v>
      </x:c>
      <x:c r="L1521" s="22" t="n">
        <x:v>0.65105498721228</x:v>
      </x:c>
      <x:c r="M1521" s="22" t="n">
        <x:v>0.5571192772131</x:v>
      </x:c>
      <x:c r="N1521" s="22" t="n">
        <x:v>1.0606278456746</x:v>
      </x:c>
      <x:c r="O1521" s="22" t="n">
        <x:v>1.2748295501653</x:v>
      </x:c>
      <x:c r="P1521" s="25" t="n">
        <x:v>0.993352703574774</x:v>
      </x:c>
      <x:c r="Q1521" s="25" t="n">
        <x:v>0.905329272679568</x:v>
      </x:c>
      <x:c r="R1521" s="26" t="n">
        <x:v>1.04343085212905</x:v>
      </x:c>
      <x:c r="S1521" s="26" t="n">
        <x:v>1.23788711411781</x:v>
      </x:c>
      <x:c r="T1521" s="20" t="n">
        <x:v>1.984868898628287</x:v>
      </x:c>
      <x:c r="U1521" s="18" t="n">
        <x:f aca="0"/>
        <x:v>1.7715</x:v>
      </x:c>
      <x:c r="V1521" s="18" t="n">
        <x:f aca="0"/>
        <x:v>3.6332</x:v>
      </x:c>
      <x:c r="W1521" s="76" t="n">
        <x:f>'2080回测'!$O$13*G1521/$G$4+'2080回测'!$O$14*H1521/$H$4+'2080回测'!$O$15*I1521/$I$4+'2080回测'!$O$16*J1521/$J$4+'2080回测'!$O$17*K1521/$K$4</x:f>
        <x:v>1.713311260794634</x:v>
      </x:c>
    </x:row>
    <x:row r="1522" ht="13.800000190734863" hidden="0">
      <x:c r="A1522" s="15" t="n">
        <x:v>46125</x:v>
      </x:c>
      <x:c r="B1522" s="21" t="n">
        <x:v>266.17556783303</x:v>
      </x:c>
      <x:c r="C1522" s="21" t="n">
        <x:v>274.14133696368</x:v>
      </x:c>
      <x:c r="D1522" s="21" t="n">
        <x:v>293.92307692308</x:v>
      </x:c>
      <x:c r="E1522" s="21" t="n">
        <x:v>538.740234375</x:v>
      </x:c>
      <x:c r="F1522" s="17" t="n">
        <x:v>4.43245054023697</x:v>
      </x:c>
      <x:c r="G1522" s="18" t="n">
        <x:f aca="0"/>
        <x:v>1.9934460226</x:v>
      </x:c>
      <x:c r="H1522" s="18" t="n">
        <x:f aca="0"/>
        <x:v>2.969757037</x:v>
      </x:c>
      <x:c r="I1522" s="18" t="n">
        <x:f aca="0"/>
        <x:v>4348.68</x:v>
      </x:c>
      <x:c r="J1522" s="18" t="n">
        <x:f aca="0"/>
        <x:v>9.8117181424</x:v>
      </x:c>
      <x:c r="K1522" s="18" t="n">
        <x:f aca="0"/>
        <x:v>2.8310395371</x:v>
      </x:c>
      <x:c r="L1522" s="22" t="n">
        <x:v>0.67359335038363</x:v>
      </x:c>
      <x:c r="M1522" s="22" t="n">
        <x:v>0.57805577273912</x:v>
      </x:c>
      <x:c r="N1522" s="22" t="n">
        <x:v>1.081116702612</x:v>
      </x:c>
      <x:c r="O1522" s="22" t="n">
        <x:v>1.2939394980288</x:v>
      </x:c>
      <x:c r="P1522" s="25" t="n">
        <x:v>1.00702517954537</x:v>
      </x:c>
      <x:c r="Q1522" s="25" t="n">
        <x:v>0.918037862089583</x:v>
      </x:c>
      <x:c r="R1522" s="26" t="n">
        <x:v>1.06008110604841</x:v>
      </x:c>
      <x:c r="S1522" s="26" t="n">
        <x:v>1.26710171757938</x:v>
      </x:c>
      <x:c r="T1522" s="20" t="n">
        <x:v>1.9864283176321642</x:v>
      </x:c>
      <x:c r="U1522" s="18" t="n">
        <x:f aca="0"/>
        <x:v>1.773</x:v>
      </x:c>
      <x:c r="V1522" s="18" t="n">
        <x:f aca="0"/>
        <x:v>3.6155</x:v>
      </x:c>
      <x:c r="W1522" s="76" t="n">
        <x:f>'2080回测'!$O$13*G1522/$G$4+'2080回测'!$O$14*H1522/$H$4+'2080回测'!$O$15*I1522/$I$4+'2080回测'!$O$16*J1522/$J$4+'2080回测'!$O$17*K1522/$K$4</x:f>
        <x:v>1.7075736217884332</x:v>
      </x:c>
    </x:row>
    <x:row r="1523" ht="13.800000190734863" hidden="0">
      <x:c r="A1523" s="15" t="n">
        <x:v>46126</x:v>
      </x:c>
      <x:c r="B1523" s="21" t="n">
        <x:v>274.58563535912</x:v>
      </x:c>
      <x:c r="C1523" s="21" t="n">
        <x:v>281.15358940976</x:v>
      </x:c>
      <x:c r="D1523" s="21" t="n">
        <x:v>303.15384615385</x:v>
      </x:c>
      <x:c r="E1523" s="21" t="n">
        <x:v>560.673828125</x:v>
      </x:c>
      <x:c r="F1523" s="17" t="n">
        <x:v>4.54891724761933</x:v>
      </x:c>
      <x:c r="G1523" s="18" t="n">
        <x:f aca="0"/>
        <x:v>2.001346394</x:v>
      </x:c>
      <x:c r="H1523" s="18" t="n">
        <x:f aca="0"/>
        <x:v>2.9758962963</x:v>
      </x:c>
      <x:c r="I1523" s="18" t="n">
        <x:f aca="0"/>
        <x:v>4379.67</x:v>
      </x:c>
      <x:c r="J1523" s="18" t="n">
        <x:f aca="0"/>
        <x:v>9.7943737582</x:v>
      </x:c>
      <x:c r="K1523" s="18" t="n">
        <x:f aca="0"/>
        <x:v>2.842347541</x:v>
      </x:c>
      <x:c r="L1523" s="22" t="n">
        <x:v>0.6721547314578</x:v>
      </x:c>
      <x:c r="M1523" s="22" t="n">
        <x:v>0.57883763356789</x:v>
      </x:c>
      <x:c r="N1523" s="22" t="n">
        <x:v>1.0799185238438</x:v>
      </x:c>
      <x:c r="O1523" s="22" t="n">
        <x:v>1.2860158611098</x:v>
      </x:c>
      <x:c r="P1523" s="25" t="n">
        <x:v>1.01044329853802</x:v>
      </x:c>
      <x:c r="Q1523" s="25" t="n">
        <x:v>0.925471187970924</x:v>
      </x:c>
      <x:c r="R1523" s="26" t="n">
        <x:v>1.06214946057256</x:v>
      </x:c>
      <x:c r="S1523" s="26" t="n">
        <x:v>1.27643584399653</x:v>
      </x:c>
      <x:c r="T1523" s="20" t="n">
        <x:v>2.012988830804271</x:v>
      </x:c>
      <x:c r="U1523" s="18" t="n">
        <x:f aca="0"/>
        <x:v>1.7735</x:v>
      </x:c>
      <x:c r="V1523" s="18" t="n">
        <x:f aca="0"/>
        <x:v>3.6362</x:v>
      </x:c>
      <x:c r="W1523" s="76" t="n">
        <x:f>'2080回测'!$O$13*G1523/$G$4+'2080回测'!$O$14*H1523/$H$4+'2080回测'!$O$15*I1523/$I$4+'2080回测'!$O$16*J1523/$J$4+'2080回测'!$O$17*K1523/$K$4</x:f>
        <x:v>1.7131974111013</x:v>
      </x:c>
    </x:row>
    <x:row r="1524" ht="13.800000190734863" hidden="0">
      <x:c r="A1524" s="15" t="n">
        <x:v>46127</x:v>
      </x:c>
      <x:c r="B1524" s="21" t="n">
        <x:v>269.73603437692</x:v>
      </x:c>
      <x:c r="C1524" s="21" t="n">
        <x:v>277.9662019353</x:v>
      </x:c>
      <x:c r="D1524" s="21" t="n">
        <x:v>297.92307692308</x:v>
      </x:c>
      <x:c r="E1524" s="21" t="n">
        <x:v>544.482421875</x:v>
      </x:c>
      <x:c r="F1524" s="17" t="n">
        <x:v>4.47526933777575</x:v>
      </x:c>
      <x:c r="G1524" s="18" t="n">
        <x:f aca="0"/>
        <x:v>2.0127715465</x:v>
      </x:c>
      <x:c r="H1524" s="18" t="n">
        <x:f aca="0"/>
        <x:v>2.9858725926</x:v>
      </x:c>
      <x:c r="I1524" s="18" t="n">
        <x:f aca="0"/>
        <x:v>4364.34</x:v>
      </x:c>
      <x:c r="J1524" s="18" t="n">
        <x:f aca="0"/>
        <x:v>9.8212575537</x:v>
      </x:c>
      <x:c r="K1524" s="18" t="n">
        <x:f aca="0"/>
        <x:v>2.8507275796</x:v>
      </x:c>
      <x:c r="L1524" s="22" t="n">
        <x:v>0.69429347826087</x:v>
      </x:c>
      <x:c r="M1524" s="22" t="n">
        <x:v>0.59960038224307</x:v>
      </x:c>
      <x:c r="N1524" s="22" t="n">
        <x:v>1.104001917086</x:v>
      </x:c>
      <x:c r="O1524" s="22" t="n">
        <x:v>1.3236764412279</x:v>
      </x:c>
      <x:c r="P1524" s="25" t="n">
        <x:v>1.03307360359279</x:v>
      </x:c>
      <x:c r="Q1524" s="25" t="n">
        <x:v>0.952686752084828</x:v>
      </x:c>
      <x:c r="R1524" s="26" t="n">
        <x:v>1.08862439848165</x:v>
      </x:c>
      <x:c r="S1524" s="26" t="n">
        <x:v>1.30795367345706</x:v>
      </x:c>
      <x:c r="T1524" s="20" t="n">
        <x:v>2.0038220601079946</x:v>
      </x:c>
      <x:c r="U1524" s="18" t="n">
        <x:f aca="0"/>
        <x:v>1.774</x:v>
      </x:c>
      <x:c r="V1524" s="18" t="n">
        <x:f aca="0"/>
        <x:v>3.6611</x:v>
      </x:c>
      <x:c r="W1524" s="76" t="n">
        <x:f>'2080回测'!$O$13*G1524/$G$4+'2080回测'!$O$14*H1524/$H$4+'2080回测'!$O$15*I1524/$I$4+'2080回测'!$O$16*J1524/$J$4+'2080回测'!$O$17*K1524/$K$4</x:f>
        <x:v>1.7180843935834964</x:v>
      </x:c>
    </x:row>
    <x:row r="1525" ht="13.800000190734863" hidden="0">
      <x:c r="A1525" s="15" t="n">
        <x:v>46128</x:v>
      </x:c>
      <x:c r="B1525" s="21" t="n">
        <x:v>278.75997544506</x:v>
      </x:c>
      <x:c r="C1525" s="21" t="n">
        <x:v>287.64426935868</x:v>
      </x:c>
      <x:c r="D1525" s="21" t="n">
        <x:v>306.76923076923</x:v>
      </x:c>
      <x:c r="E1525" s="21" t="n">
        <x:v>565.498046875</x:v>
      </x:c>
      <x:c r="F1525" s="17" t="n">
        <x:v>4.59667880611993</x:v>
      </x:c>
      <x:c r="G1525" s="18" t="n">
        <x:f aca="0"/>
        <x:v>2.0109483839</x:v>
      </x:c>
      <x:c r="H1525" s="18" t="n">
        <x:f aca="0"/>
        <x:v>2.9933274074</x:v>
      </x:c>
      <x:c r="I1525" s="18" t="n">
        <x:f aca="0"/>
        <x:v>4361.64</x:v>
      </x:c>
      <x:c r="J1525" s="18" t="n">
        <x:f aca="0"/>
        <x:v>9.8247264306</x:v>
      </x:c>
      <x:c r="K1525" s="18" t="n">
        <x:f aca="0"/>
        <x:v>2.8627423337</x:v>
      </x:c>
      <x:c r="L1525" s="22" t="n">
        <x:v>0.68933823529412</x:v>
      </x:c>
      <x:c r="M1525" s="22" t="n">
        <x:v>0.59586482495005</x:v>
      </x:c>
      <x:c r="N1525" s="22" t="n">
        <x:v>1.0923795830338</x:v>
      </x:c>
      <x:c r="O1525" s="22" t="n">
        <x:v>1.3128630073303</x:v>
      </x:c>
      <x:c r="P1525" s="25" t="n">
        <x:v>1.02423364068077</x:v>
      </x:c>
      <x:c r="Q1525" s="25" t="n">
        <x:v>0.943095363850857</x:v>
      </x:c>
      <x:c r="R1525" s="26" t="n">
        <x:v>1.07745528405126</x:v>
      </x:c>
      <x:c r="S1525" s="26" t="n">
        <x:v>1.2953465416728</x:v>
      </x:c>
      <x:c r="T1525" s="20" t="n">
        <x:v>2.0384661943302977</x:v>
      </x:c>
      <x:c r="U1525" s="18" t="n">
        <x:f aca="0"/>
        <x:v>1.7737</x:v>
      </x:c>
      <x:c r="V1525" s="18" t="n">
        <x:f aca="0"/>
        <x:v>3.6711</x:v>
      </x:c>
      <x:c r="W1525" s="76" t="n">
        <x:f>'2080回测'!$O$13*G1525/$G$4+'2080回测'!$O$14*H1525/$H$4+'2080回测'!$O$15*I1525/$I$4+'2080回测'!$O$16*J1525/$J$4+'2080回测'!$O$17*K1525/$K$4</x:f>
        <x:v>1.719516708943668</x:v>
      </x:c>
    </x:row>
    <x:row r="1526" ht="13.800000190734863" hidden="0">
      <x:c r="A1526" s="15" t="n">
        <x:v>46129</x:v>
      </x:c>
      <x:c r="B1526" s="21" t="n">
        <x:v>294.78207489257</x:v>
      </x:c>
      <x:c r="C1526" s="21" t="n">
        <x:v>303.11758673099</x:v>
      </x:c>
      <x:c r="D1526" s="21" t="n">
        <x:v>327.15384615385</x:v>
      </x:c>
      <x:c r="E1526" s="21" t="n">
        <x:v>578.759765625</x:v>
      </x:c>
      <x:c r="F1526" s="17" t="n">
        <x:v>4.75953318350603</x:v>
      </x:c>
      <x:c r="G1526" s="18" t="n">
        <x:f aca="0"/>
        <x:v>2.0071805144</x:v>
      </x:c>
      <x:c r="H1526" s="18" t="n">
        <x:f aca="0"/>
        <x:v>2.9745807407</x:v>
      </x:c>
      <x:c r="I1526" s="18" t="n">
        <x:f aca="0"/>
        <x:v>4349.8</x:v>
      </x:c>
      <x:c r="J1526" s="18" t="n">
        <x:f aca="0"/>
        <x:v>9.8039131695</x:v>
      </x:c>
      <x:c r="K1526" s="18" t="n">
        <x:f aca="0"/>
        <x:v>2.8451745419</x:v>
      </x:c>
      <x:c r="L1526" s="22" t="n">
        <x:v>0.70780051150895</x:v>
      </x:c>
      <x:c r="M1526" s="22" t="n">
        <x:v>0.61593258622187</x:v>
      </x:c>
      <x:c r="N1526" s="22" t="n">
        <x:v>1.1286843997124</x:v>
      </x:c>
      <x:c r="O1526" s="22" t="n">
        <x:v>1.3556506467086</x:v>
      </x:c>
      <x:c r="P1526" s="25" t="n">
        <x:v>1.05711830271349</x:v>
      </x:c>
      <x:c r="Q1526" s="25" t="n">
        <x:v>0.975706083846374</x:v>
      </x:c>
      <x:c r="R1526" s="26" t="n">
        <x:v>1.12130439996307</x:v>
      </x:c>
      <x:c r="S1526" s="26" t="n">
        <x:v>1.34553262396763</x:v>
      </x:c>
      <x:c r="T1526" s="20" t="n">
        <x:v>2.0473219724175715</x:v>
      </x:c>
      <x:c r="U1526" s="18" t="n">
        <x:f aca="0"/>
        <x:v>1.7761</x:v>
      </x:c>
      <x:c r="V1526" s="18" t="n">
        <x:f aca="0"/>
        <x:v>3.6524</x:v>
      </x:c>
      <x:c r="W1526" s="76" t="n">
        <x:f>'2080回测'!$O$13*G1526/$G$4+'2080回测'!$O$14*H1526/$H$4+'2080回测'!$O$15*I1526/$I$4+'2080回测'!$O$16*J1526/$J$4+'2080回测'!$O$17*K1526/$K$4</x:f>
        <x:v>1.7130454548514522</x:v>
      </x:c>
    </x:row>
    <x:row r="1527" ht="13.800000190734863" hidden="0">
      <x:c r="A1527" s="15" t="n">
        <x:v>46132</x:v>
      </x:c>
      <x:c r="B1527" s="21" t="n">
        <x:v>295.02762430939</x:v>
      </x:c>
      <x:c r="C1527" s="21" t="n">
        <x:v>301.72672674234</x:v>
      </x:c>
      <x:c r="D1527" s="21" t="n">
        <x:v>325.46153846154</x:v>
      </x:c>
      <x:c r="E1527" s="21" t="n">
        <x:v>589.453125</x:v>
      </x:c>
      <x:c r="F1527" s="17" t="n">
        <x:v>4.77917253628318</x:v>
      </x:c>
      <x:c r="G1527" s="18" t="n">
        <x:f aca="0"/>
        <x:v>2.014473165</x:v>
      </x:c>
      <x:c r="H1527" s="18" t="n">
        <x:f aca="0"/>
        <x:v>2.9774311111</x:v>
      </x:c>
      <x:c r="I1527" s="18" t="n">
        <x:f aca="0"/>
        <x:v>4369.81</x:v>
      </x:c>
      <x:c r="J1527" s="18" t="n">
        <x:f aca="0"/>
        <x:v>9.8281953074</x:v>
      </x:c>
      <x:c r="K1527" s="18" t="n">
        <x:f aca="0"/>
        <x:v>2.8525449373</x:v>
      </x:c>
      <x:c r="L1527" s="22" t="n">
        <x:v>0.70292519181586</x:v>
      </x:c>
      <x:c r="M1527" s="22" t="n">
        <x:v>0.61636695334897</x:v>
      </x:c>
      <x:c r="N1527" s="22" t="n">
        <x:v>1.1399472801342</x:v>
      </x:c>
      <x:c r="O1527" s="22" t="n">
        <x:v>1.3637607221896</x:v>
      </x:c>
      <x:c r="P1527" s="25" t="n">
        <x:v>1.0698478493068</x:v>
      </x:c>
      <x:c r="Q1527" s="25" t="n">
        <x:v>0.987695319138841</x:v>
      </x:c>
      <x:c r="R1527" s="26" t="n">
        <x:v>1.13092224850036</x:v>
      </x:c>
      <x:c r="S1527" s="26" t="n">
        <x:v>1.36711021490594</x:v>
      </x:c>
      <x:c r="T1527" s="20" t="n">
        <x:v>2.0619189364960793</x:v>
      </x:c>
      <x:c r="U1527" s="18" t="n">
        <x:f aca="0"/>
        <x:v>1.7764</x:v>
      </x:c>
      <x:c r="V1527" s="18" t="n">
        <x:f aca="0"/>
        <x:v>3.6563</x:v>
      </x:c>
      <x:c r="W1527" s="76" t="n">
        <x:f>'2080回测'!$O$13*G1527/$G$4+'2080回测'!$O$14*H1527/$H$4+'2080回测'!$O$15*I1527/$I$4+'2080回测'!$O$16*J1527/$J$4+'2080回测'!$O$17*K1527/$K$4</x:f>
        <x:v>1.7178313305734392</x:v>
      </x:c>
    </x:row>
    <x:row r="1528" ht="13.800000190734863" hidden="0">
      <x:c r="A1528" s="15" t="n">
        <x:v>46133</x:v>
      </x:c>
      <x:c r="B1528" s="21" t="n">
        <x:v>298.52670349908</x:v>
      </x:c>
      <x:c r="C1528" s="21" t="n">
        <x:v>307.3481191941</x:v>
      </x:c>
      <x:c r="D1528" s="21" t="n">
        <x:v>332.23076923077</x:v>
      </x:c>
      <x:c r="E1528" s="21" t="n">
        <x:v>594.609375</x:v>
      </x:c>
      <x:c r="F1528" s="17" t="n">
        <x:v>4.83178741730988</x:v>
      </x:c>
      <x:c r="G1528" s="18" t="n">
        <x:f aca="0"/>
        <x:v>2.0248044199</x:v>
      </x:c>
      <x:c r="H1528" s="18" t="n">
        <x:f aca="0"/>
        <x:v>3.0019881481</x:v>
      </x:c>
      <x:c r="I1528" s="18" t="n">
        <x:f aca="0"/>
        <x:v>4410.52</x:v>
      </x:c>
      <x:c r="J1528" s="18" t="n">
        <x:f aca="0"/>
        <x:v>9.8862989945</x:v>
      </x:c>
      <x:c r="K1528" s="18" t="n">
        <x:f aca="0"/>
        <x:v>2.8777860174</x:v>
      </x:c>
      <x:c r="L1528" s="22" t="n">
        <x:v>0.71115728900256</x:v>
      </x:c>
      <x:c r="M1528" s="22" t="n">
        <x:v>0.62461992876379</x:v>
      </x:c>
      <x:c r="N1528" s="22" t="n">
        <x:v>1.1607955907021</x:v>
      </x:c>
      <x:c r="O1528" s="22" t="n">
        <x:v>1.38165881967</x:v>
      </x:c>
      <x:c r="P1528" s="25" t="n">
        <x:v>1.08623124723708</x:v>
      </x:c>
      <x:c r="Q1528" s="25" t="n">
        <x:v>0.998125953843299</x:v>
      </x:c>
      <x:c r="R1528" s="26" t="n">
        <x:v>1.14746908469354</x:v>
      </x:c>
      <x:c r="S1528" s="26" t="n">
        <x:v>1.38529357805627</x:v>
      </x:c>
      <x:c r="T1528" s="20" t="n">
        <x:v>2.0619788408731163</x:v>
      </x:c>
      <x:c r="U1528" s="18" t="n">
        <x:f aca="0"/>
        <x:v>1.7779</x:v>
      </x:c>
      <x:c r="V1528" s="18" t="n">
        <x:f aca="0"/>
        <x:v>3.6441</x:v>
      </x:c>
      <x:c r="W1528" s="76" t="n">
        <x:f>'2080回测'!$O$13*G1528/$G$4+'2080回测'!$O$14*H1528/$H$4+'2080回测'!$O$15*I1528/$I$4+'2080回测'!$O$16*J1528/$J$4+'2080回测'!$O$17*K1528/$K$4</x:f>
        <x:v>1.7302237413242474</x:v>
      </x:c>
    </x:row>
    <x:row r="1529" ht="13.800000190734863" hidden="0">
      <x:c r="A1529" s="15" t="n">
        <x:v>46134</x:v>
      </x:c>
      <x:c r="B1529" s="21" t="n">
        <x:v>316.32903621854</x:v>
      </x:c>
      <x:c r="C1529" s="21" t="n">
        <x:v>323.2850565664</x:v>
      </x:c>
      <x:c r="D1529" s="21" t="n">
        <x:v>350</x:v>
      </x:c>
      <x:c r="E1529" s="21" t="n">
        <x:v>611.279296875</x:v>
      </x:c>
      <x:c r="F1529" s="17" t="n">
        <x:v>5.00223347414985</x:v>
      </x:c>
      <x:c r="G1529" s="18" t="n">
        <x:f aca="0"/>
        <x:v>2.0167825043</x:v>
      </x:c>
      <x:c r="H1529" s="18" t="n">
        <x:f aca="0"/>
        <x:v>3.0015496296</x:v>
      </x:c>
      <x:c r="I1529" s="18" t="n">
        <x:f aca="0"/>
        <x:v>4372.17</x:v>
      </x:c>
      <x:c r="J1529" s="18" t="n">
        <x:f aca="0"/>
        <x:v>9.9244566397</x:v>
      </x:c>
      <x:c r="K1529" s="18" t="n">
        <x:f aca="0"/>
        <x:v>2.880814947</x:v>
      </x:c>
      <x:c r="L1529" s="22" t="n">
        <x:v>0.7181905370844</x:v>
      </x:c>
      <x:c r="M1529" s="22" t="n">
        <x:v>0.63017982799062</x:v>
      </x:c>
      <x:c r="N1529" s="22" t="n">
        <x:v>1.1625928588545</x:v>
      </x:c>
      <x:c r="O1529" s="22" t="n">
        <x:v>1.3840825203592</x:v>
      </x:c>
      <x:c r="P1529" s="25" t="n">
        <x:v>1.08564191637628</x:v>
      </x:c>
      <x:c r="Q1529" s="25" t="n">
        <x:v>0.995248537373096</x:v>
      </x:c>
      <x:c r="R1529" s="26" t="n">
        <x:v>1.14405629972871</x:v>
      </x:c>
      <x:c r="S1529" s="26" t="n">
        <x:v>1.37583822921813</x:v>
      </x:c>
      <x:c r="T1529" s="20" t="n">
        <x:v>2.083964204874369</x:v>
      </x:c>
      <x:c r="U1529" s="18" t="n">
        <x:f aca="0"/>
        <x:v>1.7793</x:v>
      </x:c>
      <x:c r="V1529" s="18" t="n">
        <x:f aca="0"/>
        <x:v>3.6378</x:v>
      </x:c>
      <x:c r="W1529" s="76" t="n">
        <x:f>'2080回测'!$O$13*G1529/$G$4+'2080回测'!$O$14*H1529/$H$4+'2080回测'!$O$15*I1529/$I$4+'2080回测'!$O$16*J1529/$J$4+'2080回测'!$O$17*K1529/$K$4</x:f>
        <x:v>1.7264356281038884</x:v>
      </x:c>
    </x:row>
    <x:row r="1530" ht="13.800000190734863" hidden="0">
      <x:c r="A1530" s="15" t="n">
        <x:v>46135</x:v>
      </x:c>
      <x:c r="B1530" s="21" t="n">
        <x:v>309.20810313076</x:v>
      </x:c>
      <x:c r="C1530" s="21" t="n">
        <x:v>316.04099412599</x:v>
      </x:c>
      <x:c r="D1530" s="21" t="n">
        <x:v>339.38461538462</x:v>
      </x:c>
      <x:c r="E1530" s="21" t="n">
        <x:v>605.78125</x:v>
      </x:c>
      <x:c r="F1530" s="17" t="n">
        <x:v>4.92603740660343</x:v>
      </x:c>
      <x:c r="G1530" s="18" t="n">
        <x:f aca="0"/>
        <x:v>2.0284507452</x:v>
      </x:c>
      <x:c r="H1530" s="18" t="n">
        <x:f aca="0"/>
        <x:v>3.0158014815</x:v>
      </x:c>
      <x:c r="I1530" s="18" t="n">
        <x:f aca="0"/>
        <x:v>4394.43</x:v>
      </x:c>
      <x:c r="J1530" s="18" t="n">
        <x:f aca="0"/>
        <x:v>9.8932367482</x:v>
      </x:c>
      <x:c r="K1530" s="18" t="n">
        <x:f aca="0"/>
        <x:v>2.8697088717</x:v>
      </x:c>
      <x:c r="L1530" s="22" t="n">
        <x:v>0.72690217391304</x:v>
      </x:c>
      <x:c r="M1530" s="22" t="n">
        <x:v>0.64564329771523</x:v>
      </x:c>
      <x:c r="N1530" s="22" t="n">
        <x:v>1.185837526959</x:v>
      </x:c>
      <x:c r="O1530" s="22" t="n">
        <x:v>1.4121415169629</x:v>
      </x:c>
      <x:c r="P1530" s="25" t="n">
        <x:v>1.1093330169805</x:v>
      </x:c>
      <x:c r="Q1530" s="25" t="n">
        <x:v>1.02450227148673</x:v>
      </x:c>
      <x:c r="R1530" s="26" t="n">
        <x:v>1.16411933861295</x:v>
      </x:c>
      <x:c r="S1530" s="26" t="n">
        <x:v>1.4032344963646</x:v>
      </x:c>
      <x:c r="T1530" s="20" t="n">
        <x:v>2.0604854250549107</x:v>
      </x:c>
      <x:c r="U1530" s="18" t="n">
        <x:f aca="0"/>
        <x:v>1.778</x:v>
      </x:c>
      <x:c r="V1530" s="18" t="n">
        <x:f aca="0"/>
        <x:v>3.5992</x:v>
      </x:c>
      <x:c r="W1530" s="76" t="n">
        <x:f>'2080回测'!$O$13*G1530/$G$4+'2080回测'!$O$14*H1530/$H$4+'2080回测'!$O$15*I1530/$I$4+'2080回测'!$O$16*J1530/$J$4+'2080回测'!$O$17*K1530/$K$4</x:f>
        <x:v>1.731958663935697</x:v>
      </x:c>
    </x:row>
    <x:row r="1531" ht="13.800000190734863" hidden="0">
      <x:c r="A1531" s="15" t="n">
        <x:v>46136</x:v>
      </x:c>
      <x:c r="B1531" s="21" t="n">
        <x:v>300.61387354205</x:v>
      </x:c>
      <x:c r="C1531" s="21" t="n">
        <x:v>310.82526916572</x:v>
      </x:c>
      <x:c r="D1531" s="21" t="n">
        <x:v>329.76923076923</x:v>
      </x:c>
      <x:c r="E1531" s="21" t="n">
        <x:v>596.30859375</x:v>
      </x:c>
      <x:c r="F1531" s="17" t="n">
        <x:v>4.8437924180675</x:v>
      </x:c>
      <x:c r="G1531" s="18" t="n">
        <x:f aca="0"/>
        <x:v>2.0266275825</x:v>
      </x:c>
      <x:c r="H1531" s="18" t="n">
        <x:f aca="0"/>
        <x:v>3.0133896296</x:v>
      </x:c>
      <x:c r="I1531" s="18" t="n">
        <x:f aca="0"/>
        <x:v>4404.63</x:v>
      </x:c>
      <x:c r="J1531" s="18" t="n">
        <x:f aca="0"/>
        <x:v>9.8542118837</x:v>
      </x:c>
      <x:c r="K1531" s="18" t="n">
        <x:f aca="0"/>
        <x:v>2.8621365477</x:v>
      </x:c>
      <x:c r="L1531" s="22" t="n">
        <x:v>0.71779092071611</x:v>
      </x:c>
      <x:c r="M1531" s="22" t="n">
        <x:v>0.63851967683086</x:v>
      </x:c>
      <x:c r="N1531" s="22" t="n">
        <x:v>1.163671219746</x:v>
      </x:c>
      <x:c r="O1531" s="22" t="n">
        <x:v>1.3892095795421</x:v>
      </x:c>
      <x:c r="P1531" s="25" t="n">
        <x:v>1.08269526207227</x:v>
      </x:c>
      <x:c r="Q1531" s="25" t="n">
        <x:v>0.996927030314045</x:v>
      </x:c>
      <x:c r="R1531" s="26" t="n">
        <x:v>1.13123250167896</x:v>
      </x:c>
      <x:c r="S1531" s="26" t="n">
        <x:v>1.36383720953894</x:v>
      </x:c>
      <x:c r="T1531" s="20" t="n">
        <x:v>2.0527045505638286</x:v>
      </x:c>
      <x:c r="U1531" s="18" t="n">
        <x:f aca="0"/>
        <x:v>1.7767</x:v>
      </x:c>
      <x:c r="V1531" s="18" t="n">
        <x:f aca="0"/>
        <x:v>3.5841</x:v>
      </x:c>
      <x:c r="W1531" s="76" t="n">
        <x:f>'2080回测'!$O$13*G1531/$G$4+'2080回测'!$O$14*H1531/$H$4+'2080回测'!$O$15*I1531/$I$4+'2080回测'!$O$16*J1531/$J$4+'2080回测'!$O$17*K1531/$K$4</x:f>
        <x:v>1.7304039613088484</x:v>
      </x:c>
    </x:row>
    <x:row r="1532" ht="13.800000190734863" hidden="0">
      <x:c r="A1532" s="15" t="n">
        <x:v>46139</x:v>
      </x:c>
      <x:c r="B1532" s="21" t="n">
        <x:v>304.60405156538</x:v>
      </x:c>
      <x:c r="C1532" s="21" t="n">
        <x:v>315.51942162883</x:v>
      </x:c>
      <x:c r="D1532" s="21" t="n">
        <x:v>339.15384615385</x:v>
      </x:c>
      <x:c r="E1532" s="21" t="n">
        <x:v>606.435546875</x:v>
      </x:c>
      <x:c r="F1532" s="17" t="n">
        <x:v>4.91428216555765</x:v>
      </x:c>
      <x:c r="G1532" s="18" t="n">
        <x:f aca="0"/>
        <x:v>2.0114345606</x:v>
      </x:c>
      <x:c r="H1532" s="18" t="n">
        <x:f aca="0"/>
        <x:v>3.0069214815</x:v>
      </x:c>
      <x:c r="I1532" s="18" t="n">
        <x:f aca="0"/>
        <x:v>4379.3</x:v>
      </x:c>
      <x:c r="J1532" s="18" t="n">
        <x:f aca="0"/>
        <x:v>9.8975728442</x:v>
      </x:c>
      <x:c r="K1532" s="18" t="n">
        <x:f aca="0"/>
        <x:v>2.8629442623</x:v>
      </x:c>
      <x:c r="L1532" s="22" t="n">
        <x:v>0.71339514066496</x:v>
      </x:c>
      <x:c r="M1532" s="22" t="n">
        <x:v>0.63217791677526</x:v>
      </x:c>
      <x:c r="N1532" s="22" t="n">
        <x:v>1.1548046968608</x:v>
      </x:c>
      <x:c r="O1532" s="22" t="n">
        <x:v>1.3807266270913</x:v>
      </x:c>
      <x:c r="P1532" s="25" t="n">
        <x:v>1.07644835494778</x:v>
      </x:c>
      <x:c r="Q1532" s="25" t="n">
        <x:v>0.98385876384525</x:v>
      </x:c>
      <x:c r="R1532" s="26" t="n">
        <x:v>1.12099414678447</x:v>
      </x:c>
      <x:c r="S1532" s="26" t="n">
        <x:v>1.35923075754081</x:v>
      </x:c>
      <x:c r="T1532" s="20" t="n">
        <x:v>2.0661899689542933</x:v>
      </x:c>
      <x:c r="U1532" s="18" t="n">
        <x:f aca="0"/>
        <x:v>1.7755</x:v>
      </x:c>
      <x:c r="V1532" s="18" t="n">
        <x:f aca="0"/>
        <x:v>3.5974</x:v>
      </x:c>
      <x:c r="W1532" s="76" t="n">
        <x:f>'2080回测'!$O$13*G1532/$G$4+'2080回测'!$O$14*H1532/$H$4+'2080回测'!$O$15*I1532/$I$4+'2080回测'!$O$16*J1532/$J$4+'2080回测'!$O$17*K1532/$K$4</x:f>
        <x:v>1.7244716894437404</x:v>
      </x:c>
    </x:row>
    <x:row r="1533" ht="13.800000190734863" hidden="0">
      <x:c r="A1533" s="15" t="n">
        <x:v>46140</x:v>
      </x:c>
      <x:c r="B1533" s="21" t="n">
        <x:v>297.605893186</x:v>
      </x:c>
      <x:c r="C1533" s="21" t="n">
        <x:v>310.2457441714</x:v>
      </x:c>
      <x:c r="D1533" s="21" t="n">
        <x:v>329.38461538462</x:v>
      </x:c>
      <x:c r="E1533" s="21" t="n">
        <x:v>591.982421875</x:v>
      </x:c>
      <x:c r="F1533" s="17" t="n">
        <x:v>4.82304668654255</x:v>
      </x:c>
      <x:c r="G1533" s="18" t="n">
        <x:f aca="0"/>
        <x:v>2.0187272111</x:v>
      </x:c>
      <x:c r="H1533" s="18" t="n">
        <x:f aca="0"/>
        <x:v>3.0388237037</x:v>
      </x:c>
      <x:c r="I1533" s="18" t="n">
        <x:f aca="0"/>
        <x:v>4382.45</x:v>
      </x:c>
      <x:c r="J1533" s="18" t="n">
        <x:f aca="0"/>
        <x:v>9.88022846</x:v>
      </x:c>
      <x:c r="K1533" s="18" t="n">
        <x:f aca="0"/>
        <x:v>2.8749590164</x:v>
      </x:c>
      <x:c r="L1533" s="22" t="n">
        <x:v>0.71379475703325</x:v>
      </x:c>
      <x:c r="M1533" s="22" t="n">
        <x:v>0.63348101815655</x:v>
      </x:c>
      <x:c r="N1533" s="22" t="n">
        <x:v>1.1730170141385</x:v>
      </x:c>
      <x:c r="O1533" s="22" t="n">
        <x:v>1.3995569171504</x:v>
      </x:c>
      <x:c r="P1533" s="25" t="n">
        <x:v>1.08823497216381</x:v>
      </x:c>
      <x:c r="Q1533" s="25" t="n">
        <x:v>0.995128645020182</x:v>
      </x:c>
      <x:c r="R1533" s="26" t="n">
        <x:v>1.15046819875353</x:v>
      </x:c>
      <x:c r="S1533" s="26" t="n">
        <x:v>1.37583822921813</x:v>
      </x:c>
      <x:c r="T1533" s="20" t="n">
        <x:v>2.0478131440096305</x:v>
      </x:c>
      <x:c r="U1533" s="18" t="n">
        <x:f aca="0"/>
        <x:v>1.7766</x:v>
      </x:c>
      <x:c r="V1533" s="18" t="n">
        <x:f aca="0"/>
        <x:v>3.542</x:v>
      </x:c>
      <x:c r="W1533" s="76" t="n">
        <x:f>'2080回测'!$O$13*G1533/$G$4+'2080回测'!$O$14*H1533/$H$4+'2080回测'!$O$15*I1533/$I$4+'2080回测'!$O$16*J1533/$J$4+'2080回测'!$O$17*K1533/$K$4</x:f>
        <x:v>1.7322803881679627</x:v>
      </x:c>
    </x:row>
    <x:row r="1534" ht="13.800000190734863" hidden="0">
      <x:c r="A1534" s="15" t="n">
        <x:v>46141</x:v>
      </x:c>
      <x:c r="B1534" s="21" t="n">
        <x:v>296.43953345611</x:v>
      </x:c>
      <x:c r="C1534" s="21" t="n">
        <x:v>315.11375413167</x:v>
      </x:c>
      <x:c r="D1534" s="21" t="n">
        <x:v>333.61538461538</x:v>
      </x:c>
      <x:c r="E1534" s="21" t="n">
        <x:v>609.521484375</x:v>
      </x:c>
      <x:c r="F1534" s="17" t="n">
        <x:v>4.8867253914454</x:v>
      </x:c>
      <x:c r="G1534" s="18" t="n">
        <x:f aca="0"/>
        <x:v>2.0246828757</x:v>
      </x:c>
      <x:c r="H1534" s="18" t="n">
        <x:f aca="0"/>
        <x:v>3.0667792593</x:v>
      </x:c>
      <x:c r="I1534" s="18" t="n">
        <x:f aca="0"/>
        <x:v>4474.93</x:v>
      </x:c>
      <x:c r="J1534" s="18" t="n">
        <x:f aca="0"/>
        <x:v>9.9279255166</x:v>
      </x:c>
      <x:c r="K1534" s="18" t="n">
        <x:f aca="0"/>
        <x:v>2.9208977821</x:v>
      </x:c>
      <x:c r="L1534" s="22" t="n">
        <x:v>0.71003836317136</x:v>
      </x:c>
      <x:c r="M1534" s="22" t="n">
        <x:v>0.62931109373643</x:v>
      </x:c>
      <x:c r="N1534" s="22" t="n">
        <x:v>1.1536065180925</x:v>
      </x:c>
      <x:c r="O1534" s="22" t="n">
        <x:v>1.3777436108703</x:v>
      </x:c>
      <x:c r="P1534" s="25" t="n">
        <x:v>1.06584039945335</x:v>
      </x:c>
      <x:c r="Q1534" s="25" t="n">
        <x:v>0.970191035611834</x:v>
      </x:c>
      <x:c r="R1534" s="26" t="n">
        <x:v>1.13205984348863</x:v>
      </x:c>
      <x:c r="S1534" s="26" t="n">
        <x:v>1.34371428765264</x:v>
      </x:c>
      <x:c r="T1534" s="20" t="n">
        <x:v>2.0753900299632226</x:v>
      </x:c>
      <x:c r="U1534" s="18" t="n">
        <x:f aca="0"/>
        <x:v>1.7779</x:v>
      </x:c>
      <x:c r="V1534" s="18" t="n">
        <x:f aca="0"/>
        <x:v>3.503</x:v>
      </x:c>
      <x:c r="W1534" s="76" t="n">
        <x:f>'2080回测'!$O$13*G1534/$G$4+'2080回测'!$O$14*H1534/$H$4+'2080回测'!$O$15*I1534/$I$4+'2080回测'!$O$16*J1534/$J$4+'2080回测'!$O$17*K1534/$K$4</x:f>
        <x:v>1.7486313985986819</x:v>
      </x:c>
    </x:row>
    <x:row r="1535" ht="13.800000190734863" hidden="0">
      <x:c r="A1535" s="15" t="n">
        <x:v>46142</x:v>
      </x:c>
      <x:c r="B1535" s="21" t="n">
        <x:v>294.65930018416</x:v>
      </x:c>
      <x:c r="C1535" s="21" t="n">
        <x:v>318.59090410329</x:v>
      </x:c>
      <x:c r="D1535" s="21" t="n">
        <x:v>338.61538461538</x:v>
      </x:c>
      <x:c r="E1535" s="21" t="n">
        <x:v>606.8359375</x:v>
      </x:c>
      <x:c r="F1535" s="17" t="n">
        <x:v>4.89675381600708</x:v>
      </x:c>
      <x:c r="G1535" s="18" t="n">
        <x:f aca="0"/>
        <x:v>2.0104622072</x:v>
      </x:c>
      <x:c r="H1535" s="18" t="n">
        <x:f aca="0"/>
        <x:v>3.0580088889</x:v>
      </x:c>
      <x:c r="I1535" s="18" t="n">
        <x:f aca="0"/>
        <x:v>4415.8</x:v>
      </x:c>
      <x:c r="J1535" s="18" t="n">
        <x:f aca="0"/>
        <x:v>9.9201205437</x:v>
      </x:c>
      <x:c r="K1535" s="18" t="n">
        <x:f aca="0"/>
        <x:v>2.9093878496</x:v>
      </x:c>
      <x:c r="L1535" s="22" t="n">
        <x:v>0.72858056265985</x:v>
      </x:c>
      <x:c r="M1535" s="22" t="n">
        <x:v>0.6468595256711</x:v>
      </x:c>
      <x:c r="N1535" s="22" t="n">
        <x:v>1.1811646297628</x:v>
      </x:c>
      <x:c r="O1535" s="22" t="n">
        <x:v>1.4121415169629</x:v>
      </x:c>
      <x:c r="P1535" s="25" t="n">
        <x:v>1.09636773804286</x:v>
      </x:c>
      <x:c r="Q1535" s="25" t="n">
        <x:v>1.00328132501906</x:v>
      </x:c>
      <x:c r="R1535" s="26" t="n">
        <x:v>1.15367414826599</x:v>
      </x:c>
      <x:c r="S1535" s="26" t="n">
        <x:v>1.38105079332122</x:v>
      </x:c>
      <x:c r="T1535" s="20" t="n">
        <x:v>2.0825816536711588</x:v>
      </x:c>
      <x:c r="U1535" s="18" t="n">
        <x:f aca="0"/>
        <x:v>1.7771</x:v>
      </x:c>
      <x:c r="V1535" s="18" t="n">
        <x:f aca="0"/>
        <x:v>3.5133</x:v>
      </x:c>
      <x:c r="W1535" s="76" t="n">
        <x:f>'2080回测'!$O$13*G1535/$G$4+'2080回测'!$O$14*H1535/$H$4+'2080回测'!$O$15*I1535/$I$4+'2080回测'!$O$16*J1535/$J$4+'2080回测'!$O$17*K1535/$K$4</x:f>
        <x:v>1.7384845990735032</x:v>
      </x:c>
    </x:row>
    <x:row r="1536" ht="13.800000190734863" hidden="0">
      <x:c r="A1536" s="28" t="n">
        <x:v>46148</x:v>
      </x:c>
      <x:c r="B1536" s="29" t="n">
        <x:v>301.35052179251</x:v>
      </x:c>
      <x:c r="C1536" s="29" t="n">
        <x:v>329.42802151532</x:v>
      </x:c>
      <x:c r="D1536" s="29" t="n">
        <x:v>345.46153846154</x:v>
      </x:c>
      <x:c r="E1536" s="29" t="n">
        <x:v>620.380859375</x:v>
      </x:c>
      <x:c r="F1536" s="17" t="n">
        <x:v>4.99155235286093</x:v>
      </x:c>
      <x:c r="G1536" s="18" t="n">
        <x:f aca="0"/>
        <x:v>2.0015894824</x:v>
      </x:c>
      <x:c r="H1536" s="18" t="n">
        <x:f aca="0"/>
        <x:v>3.0661214815</x:v>
      </x:c>
      <x:c r="I1536" s="18" t="n">
        <x:f aca="0"/>
        <x:v>4462.26</x:v>
      </x:c>
      <x:c r="J1536" s="18" t="n">
        <x:f aca="0"/>
        <x:v>9.9079794747</x:v>
      </x:c>
      <x:c r="K1536" s="18" t="n">
        <x:f aca="0"/>
        <x:v>2.9280662488</x:v>
      </x:c>
      <x:c r="L1536" s="22" t="n">
        <x:v>0.72666240409207</x:v>
      </x:c>
      <x:c r="M1536" s="22" t="n">
        <x:v>0.64425332290852</x:v>
      </x:c>
      <x:c r="N1536" s="22" t="n">
        <x:v>1.1891924275102</x:v>
      </x:c>
      <x:c r="O1536" s="22" t="n">
        <x:v>1.4054297304271</x:v>
      </x:c>
      <x:c r="P1536" s="25" t="n">
        <x:v>1.10402903923328</x:v>
      </x:c>
      <x:c r="Q1536" s="25" t="n">
        <x:v>1.01982646972266</x:v>
      </x:c>
      <x:c r="R1536" s="26" t="n">
        <x:v>1.17311668079293</x:v>
      </x:c>
      <x:c r="S1536" s="26" t="n">
        <x:v>1.3981431546825</x:v>
      </x:c>
      <x:c r="T1536" s="20" t="n">
        <x:v>2.1234048964614454</x:v>
      </x:c>
      <x:c r="U1536" s="18" t="n">
        <x:f aca="0"/>
        <x:v>1.7755</x:v>
      </x:c>
      <x:c r="V1536" s="18" t="n">
        <x:f aca="0"/>
        <x:v>3.5595</x:v>
      </x:c>
      <x:c r="W1536" s="76" t="n">
        <x:f>'2080回测'!$O$13*G1536/$G$4+'2080回测'!$O$14*H1536/$H$4+'2080回测'!$O$15*I1536/$I$4+'2080回测'!$O$16*J1536/$J$4+'2080回测'!$O$17*K1536/$K$4</x:f>
        <x:v>1.7414319893293235</x:v>
      </x:c>
    </x:row>
    <x:row r="1537" ht="13.800000190734863" hidden="0">
      <x:c r="A1537" s="15" t="n">
        <x:v>46149</x:v>
      </x:c>
      <x:c r="B1537" s="21" t="n">
        <x:v>319.03007980356</x:v>
      </x:c>
      <x:c r="C1537" s="21" t="n">
        <x:v>345.65472138479</x:v>
      </x:c>
      <x:c r="D1537" s="21" t="n">
        <x:v>357.30769230769</x:v>
      </x:c>
      <x:c r="E1537" s="21" t="n">
        <x:v>630.498046875</x:v>
      </x:c>
      <x:c r="F1537" s="17" t="n">
        <x:v>5.1312263509276</x:v>
      </x:c>
      <x:c r="G1537" s="18" t="n">
        <x:f aca="0"/>
        <x:v>1.9942968318</x:v>
      </x:c>
      <x:c r="H1537" s="18" t="n">
        <x:f aca="0"/>
        <x:v>3.0197481481</x:v>
      </x:c>
      <x:c r="I1537" s="18" t="n">
        <x:f aca="0"/>
        <x:v>4470.85</x:v>
      </x:c>
      <x:c r="J1537" s="18" t="n">
        <x:f aca="0"/>
        <x:v>9.88022846</x:v>
      </x:c>
      <x:c r="K1537" s="18" t="n">
        <x:f aca="0"/>
        <x:v>2.9014116683</x:v>
      </x:c>
      <x:c r="L1537" s="22" t="n">
        <x:v>0.7505594629156</x:v>
      </x:c>
      <x:c r="M1537" s="22" t="n">
        <x:v>0.66692728694292</x:v>
      </x:c>
      <x:c r="N1537" s="22" t="n">
        <x:v>1.2439491972202</x:v>
      </x:c>
      <x:c r="O1537" s="22" t="n">
        <x:v>1.4696577991156</x:v>
      </x:c>
      <x:c r="P1537" s="25" t="n">
        <x:v>1.14634299503883</x:v>
      </x:c>
      <x:c r="Q1537" s="25" t="n">
        <x:v>1.06226836265802</x:v>
      </x:c>
      <x:c r="R1537" s="26" t="n">
        <x:v>1.20817528997724</x:v>
      </x:c>
      <x:c r="S1537" s="26" t="n">
        <x:v>1.43935877782316</x:v>
      </x:c>
      <x:c r="T1537" s="20" t="n">
        <x:v>2.1529326444029806</x:v>
      </x:c>
      <x:c r="U1537" s="18" t="n">
        <x:f aca="0"/>
        <x:v>1.7759</x:v>
      </x:c>
      <x:c r="V1537" s="18" t="n">
        <x:f aca="0"/>
        <x:v>3.601</x:v>
      </x:c>
      <x:c r="W1537" s="76" t="n">
        <x:f>'2080回测'!$O$13*G1537/$G$4+'2080回测'!$O$14*H1537/$H$4+'2080回测'!$O$15*I1537/$I$4+'2080回测'!$O$16*J1537/$J$4+'2080回测'!$O$17*K1537/$K$4</x:f>
        <x:v>1.7301218958927835</x:v>
      </x:c>
    </x:row>
    <x:row r="1538" ht="13.800000190734863" hidden="0">
      <x:c r="A1538" s="15" t="n">
        <x:v>46150</x:v>
      </x:c>
      <x:c r="B1538" s="21" t="n">
        <x:v>324.86187845304</x:v>
      </x:c>
      <x:c r="C1538" s="21" t="n">
        <x:v>344.6695288933</x:v>
      </x:c>
      <x:c r="D1538" s="21" t="n">
        <x:v>354.23076923077</x:v>
      </x:c>
      <x:c r="E1538" s="21" t="n">
        <x:v>625.703125</x:v>
      </x:c>
      <x:c r="F1538" s="17" t="n">
        <x:v>5.12366325394278</x:v>
      </x:c>
      <x:c r="G1538" s="18" t="n">
        <x:f aca="0"/>
        <x:v>1.9936872534</x:v>
      </x:c>
      <x:c r="H1538" s="18" t="n">
        <x:f aca="0"/>
        <x:v>3.0102103704</x:v>
      </x:c>
      <x:c r="I1538" s="18" t="n">
        <x:f aca="0"/>
        <x:v>4486.76</x:v>
      </x:c>
      <x:c r="J1538" s="18" t="n">
        <x:f aca="0"/>
        <x:v>9.8897678713</x:v>
      </x:c>
      <x:c r="K1538" s="18" t="n">
        <x:f aca="0"/>
        <x:v>2.8928297011</x:v>
      </x:c>
      <x:c r="L1538" s="22" t="n">
        <x:v>0.7565537084399</x:v>
      </x:c>
      <x:c r="M1538" s="22" t="n">
        <x:v>0.67639649031361</x:v>
      </x:c>
      <x:c r="N1538" s="22" t="n">
        <x:v>1.2743829379343</x:v>
      </x:c>
      <x:c r="O1538" s="22" t="n">
        <x:v>1.5061997481702</x:v>
      </x:c>
      <x:c r="P1538" s="25" t="n">
        <x:v>1.17663460128402</x:v>
      </x:c>
      <x:c r="Q1538" s="25" t="n">
        <x:v>1.09643768324156</x:v>
      </x:c>
      <x:c r="R1538" s="26" t="n">
        <x:v>1.25264491224636</x:v>
      </x:c>
      <x:c r="S1538" s="26" t="n">
        <x:v>1.4842110735939</x:v>
      </x:c>
      <x:c r="T1538" s="20" t="n">
        <x:v>2.159379893329966</x:v>
      </x:c>
      <x:c r="U1538" s="18" t="n">
        <x:f aca="0"/>
        <x:v>1.7762</x:v>
      </x:c>
      <x:c r="V1538" s="18" t="n">
        <x:f aca="0"/>
        <x:v>3.5797</x:v>
      </x:c>
      <x:c r="W1538" s="76" t="n">
        <x:f>'2080回测'!$O$13*G1538/$G$4+'2080回测'!$O$14*H1538/$H$4+'2080回测'!$O$15*I1538/$I$4+'2080回测'!$O$16*J1538/$J$4+'2080回测'!$O$17*K1538/$K$4</x:f>
        <x:v>1.7290539750654401</x:v>
      </x:c>
    </x:row>
    <x:row r="1539" ht="13.800000190734863" hidden="0">
      <x:c r="A1539" s="15" t="n">
        <x:v>46153</x:v>
      </x:c>
      <x:c r="B1539" s="21" t="n">
        <x:v>334.43830570902</x:v>
      </x:c>
      <x:c r="C1539" s="21" t="n">
        <x:v>357.12931629398</x:v>
      </x:c>
      <x:c r="D1539" s="21" t="n">
        <x:v>365.15384615385</x:v>
      </x:c>
      <x:c r="E1539" s="21" t="n">
        <x:v>647.861328125</x:v>
      </x:c>
      <x:c r="F1539" s="17" t="n">
        <x:v>5.26145699070463</x:v>
      </x:c>
      <x:c r="G1539" s="18" t="n">
        <x:f aca="0"/>
        <x:v>1.9935653377</x:v>
      </x:c>
      <x:c r="H1539" s="18" t="n">
        <x:f aca="0"/>
        <x:v>3.0229274074</x:v>
      </x:c>
      <x:c r="I1539" s="18" t="n">
        <x:f aca="0"/>
        <x:v>4473.22</x:v>
      </x:c>
      <x:c r="J1539" s="18" t="n">
        <x:f aca="0"/>
        <x:v>9.9825603268</x:v>
      </x:c>
      <x:c r="K1539" s="18" t="n">
        <x:f aca="0"/>
        <x:v>2.9029261331</x:v>
      </x:c>
      <x:c r="L1539" s="22" t="n">
        <x:v>0.7516783887468</x:v>
      </x:c>
      <x:c r="M1539" s="22" t="n">
        <x:v>0.66892537572756</x:v>
      </x:c>
      <x:c r="N1539" s="22" t="n">
        <x:v>1.2774982027318</x:v>
      </x:c>
      <x:c r="O1539" s="22" t="n">
        <x:v>1.5097420800002</x:v>
      </x:c>
      <x:c r="P1539" s="25" t="n">
        <x:v>1.18759615529493</x:v>
      </x:c>
      <x:c r="Q1539" s="25" t="n">
        <x:v>1.10075380794685</x:v>
      </x:c>
      <x:c r="R1539" s="26" t="n">
        <x:v>1.26857124208223</x:v>
      </x:c>
      <x:c r="S1539" s="26" t="n">
        <x:v>1.51027389410935</x:v>
      </x:c>
      <x:c r="T1539" s="20" t="n">
        <x:v>2.1931952506161605</x:v>
      </x:c>
      <x:c r="U1539" s="18" t="n">
        <x:f aca="0"/>
        <x:v>1.7774</x:v>
      </x:c>
      <x:c r="V1539" s="18" t="n">
        <x:f aca="0"/>
        <x:v>3.557</x:v>
      </x:c>
      <x:c r="W1539" s="76" t="n">
        <x:f>'2080回测'!$O$13*G1539/$G$4+'2080回测'!$O$14*H1539/$H$4+'2080回测'!$O$15*I1539/$I$4+'2080回测'!$O$16*J1539/$J$4+'2080回测'!$O$17*K1539/$K$4</x:f>
        <x:v>1.7327753760221798</x:v>
      </x:c>
    </x:row>
    <x:row r="1540" ht="13.800000190734863" hidden="0">
      <x:c r="A1540" s="15" t="n">
        <x:v>46154</x:v>
      </x:c>
      <x:c r="B1540" s="21" t="n">
        <x:v>340.39287906691</x:v>
      </x:c>
      <x:c r="C1540" s="21" t="n">
        <x:v>363.73590123723</x:v>
      </x:c>
      <x:c r="D1540" s="21" t="n">
        <x:v>381.38461538462</x:v>
      </x:c>
      <x:c r="E1540" s="21" t="n">
        <x:v>653.369140625</x:v>
      </x:c>
      <x:c r="F1540" s="17" t="n">
        <x:v>5.3472063407844</x:v>
      </x:c>
      <x:c r="G1540" s="18" t="n">
        <x:f aca="0"/>
        <x:v>1.9921023494</x:v>
      </x:c>
      <x:c r="H1540" s="18" t="n">
        <x:f aca="0"/>
        <x:v>3.0185422222</x:v>
      </x:c>
      <x:c r="I1540" s="18" t="n">
        <x:f aca="0"/>
        <x:v>4492.63</x:v>
      </x:c>
      <x:c r="J1540" s="18" t="n">
        <x:f aca="0"/>
        <x:v>9.9097139132</x:v>
      </x:c>
      <x:c r="K1540" s="18" t="n">
        <x:f aca="0"/>
        <x:v>2.8919210222</x:v>
      </x:c>
      <x:c r="L1540" s="22" t="n">
        <x:v>0.77349744245524</x:v>
      </x:c>
      <x:c r="M1540" s="22" t="n">
        <x:v>0.69611675788376</x:v>
      </x:c>
      <x:c r="N1540" s="22" t="n">
        <x:v>1.3242271746945</x:v>
      </x:c>
      <x:c r="O1540" s="22" t="n">
        <x:v>1.5595211637187</x:v>
      </x:c>
      <x:c r="P1540" s="25" t="n">
        <x:v>1.22000935263901</x:v>
      </x:c>
      <x:c r="Q1540" s="25" t="n">
        <x:v>1.12725001794321</x:v>
      </x:c>
      <x:c r="R1540" s="26" t="n">
        <x:v>1.302905927183</x:v>
      </x:c>
      <x:c r="S1540" s="26" t="n">
        <x:v>1.54203416841187</x:v>
      </x:c>
      <x:c r="T1540" s="20" t="n">
        <x:v>2.180951955286158</x:v>
      </x:c>
      <x:c r="U1540" s="18" t="n">
        <x:f aca="0"/>
        <x:v>1.7781</x:v>
      </x:c>
      <x:c r="V1540" s="18" t="n">
        <x:f aca="0"/>
        <x:v>3.5676</x:v>
      </x:c>
      <x:c r="W1540" s="76" t="n">
        <x:f>'2080回测'!$O$13*G1540/$G$4+'2080回测'!$O$14*H1540/$H$4+'2080回测'!$O$15*I1540/$I$4+'2080回测'!$O$16*J1540/$J$4+'2080回测'!$O$17*K1540/$K$4</x:f>
        <x:v>1.7306724538004015</x:v>
      </x:c>
    </x:row>
    <x:row r="1541" ht="13.800000190734863" hidden="0">
      <x:c r="A1541" s="15" t="n">
        <x:v>46155</x:v>
      </x:c>
      <x:c r="B1541" s="21" t="n">
        <x:v>350.82872928177</x:v>
      </x:c>
      <x:c r="C1541" s="21" t="n">
        <x:v>375.84797363791</x:v>
      </x:c>
      <x:c r="D1541" s="21" t="n">
        <x:v>397.69230769231</x:v>
      </x:c>
      <x:c r="E1541" s="21" t="n">
        <x:v>670.76171875</x:v>
      </x:c>
      <x:c r="F1541" s="17" t="n">
        <x:v>5.48782682340498</x:v>
      </x:c>
      <x:c r="G1541" s="18" t="n">
        <x:f aca="0"/>
        <x:v>1.9936872534</x:v>
      </x:c>
      <x:c r="H1541" s="18" t="n">
        <x:f aca="0"/>
        <x:v>3.0070311111</x:v>
      </x:c>
      <x:c r="I1541" s="18" t="n">
        <x:f aca="0"/>
        <x:v>4481.41</x:v>
      </x:c>
      <x:c r="J1541" s="18" t="n">
        <x:f aca="0"/>
        <x:v>9.9062450363</x:v>
      </x:c>
      <x:c r="K1541" s="18" t="n">
        <x:f aca="0"/>
        <x:v>2.8847525554</x:v>
      </x:c>
      <x:c r="L1541" s="22" t="n">
        <x:v>0.77221867007673</x:v>
      </x:c>
      <x:c r="M1541" s="22" t="n">
        <x:v>0.692641820867</x:v>
      </x:c>
      <x:c r="N1541" s="22" t="n">
        <x:v>1.3122453870117</x:v>
      </x:c>
      <x:c r="O1541" s="22" t="n">
        <x:v>1.5447925209442</x:v>
      </x:c>
      <x:c r="P1541" s="25" t="n">
        <x:v>1.20504034877465</x:v>
      </x:c>
      <x:c r="Q1541" s="25" t="n">
        <x:v>1.10998551912206</x:v>
      </x:c>
      <x:c r="R1541" s="26" t="n">
        <x:v>1.28708301507337</x:v>
      </x:c>
      <x:c r="S1541" s="26" t="n">
        <x:v>1.52360836041956</x:v>
      </x:c>
      <x:c r="T1541" s="20" t="n">
        <x:v>2.210530829444099</x:v>
      </x:c>
      <x:c r="U1541" s="18" t="n">
        <x:f aca="0"/>
        <x:v>1.7789</x:v>
      </x:c>
      <x:c r="V1541" s="18" t="n">
        <x:f aca="0"/>
        <x:v>3.5707</x:v>
      </x:c>
      <x:c r="W1541" s="76" t="n">
        <x:f>'2080回测'!$O$13*G1541/$G$4+'2080回测'!$O$14*H1541/$H$4+'2080回测'!$O$15*I1541/$I$4+'2080回测'!$O$16*J1541/$J$4+'2080回测'!$O$17*K1541/$K$4</x:f>
        <x:v>1.7279625378111696</x:v>
      </x:c>
    </x:row>
    <x:row r="1542" ht="13.800000190734863" hidden="0">
      <x:c r="A1542" s="15" t="n">
        <x:v>46156</x:v>
      </x:c>
      <x:c r="B1542" s="21" t="n">
        <x:v>340.14732965009</x:v>
      </x:c>
      <x:c r="C1542" s="21" t="n">
        <x:v>368.4880061975</x:v>
      </x:c>
      <x:c r="D1542" s="21" t="n">
        <x:v>378.61538461538</x:v>
      </x:c>
      <x:c r="E1542" s="21" t="n">
        <x:v>648.22265625</x:v>
      </x:c>
      <x:c r="F1542" s="17" t="n">
        <x:v>5.33868344178243</x:v>
      </x:c>
      <x:c r="G1542" s="18" t="n">
        <x:f aca="0"/>
        <x:v>1.9900297827</x:v>
      </x:c>
      <x:c r="H1542" s="18" t="n">
        <x:f aca="0"/>
        <x:v>2.9812681481</x:v>
      </x:c>
      <x:c r="I1542" s="18" t="n">
        <x:f aca="0"/>
        <x:v>4466.58</x:v>
      </x:c>
      <x:c r="J1542" s="18" t="n">
        <x:f aca="0"/>
        <x:v>9.8134525808</x:v>
      </x:c>
      <x:c r="K1542" s="18" t="n">
        <x:f aca="0"/>
        <x:v>2.8576941176</x:v>
      </x:c>
      <x:c r="L1542" s="22" t="n">
        <x:v>0.78956202046036</x:v>
      </x:c>
      <x:c r="M1542" s="22" t="n">
        <x:v>0.7112327339067</x:v>
      </x:c>
      <x:c r="N1542" s="22" t="n">
        <x:v>1.3384855020369</x:v>
      </x:c>
      <x:c r="O1542" s="22" t="n">
        <x:v>1.582546320382</x:v>
      </x:c>
      <x:c r="P1542" s="25" t="n">
        <x:v>1.24098953128354</x:v>
      </x:c>
      <x:c r="Q1542" s="25" t="n">
        <x:v>1.14115753088248</x:v>
      </x:c>
      <x:c r="R1542" s="26" t="n">
        <x:v>1.32017668745962</x:v>
      </x:c>
      <x:c r="S1542" s="26" t="n">
        <x:v>1.5600963091412</x:v>
      </x:c>
      <x:c r="T1542" s="20" t="n">
        <x:v>2.1687113870436616</x:v>
      </x:c>
      <x:c r="U1542" s="18" t="n">
        <x:f aca="0"/>
        <x:v>1.7784</x:v>
      </x:c>
      <x:c r="V1542" s="18" t="n">
        <x:f aca="0"/>
        <x:v>3.5659</x:v>
      </x:c>
      <x:c r="W1542" s="76" t="n">
        <x:f>'2080回测'!$O$13*G1542/$G$4+'2080回测'!$O$14*H1542/$H$4+'2080回测'!$O$15*I1542/$I$4+'2080回测'!$O$16*J1542/$J$4+'2080回测'!$O$17*K1542/$K$4</x:f>
        <x:v>1.7180679922132118</x:v>
      </x:c>
    </x:row>
    <x:row r="1543" ht="13.800000190734863" hidden="0">
      <x:c r="A1543" s="15" t="n">
        <x:v>46157</x:v>
      </x:c>
      <x:c r="B1543" s="21" t="n">
        <x:v>327.9926335175</x:v>
      </x:c>
      <x:c r="C1543" s="21" t="n">
        <x:v>358.63608128263</x:v>
      </x:c>
      <x:c r="D1543" s="21" t="n">
        <x:v>374.69230769231</x:v>
      </x:c>
      <x:c r="E1543" s="21" t="n">
        <x:v>640.72265625</x:v>
      </x:c>
      <x:c r="F1543" s="17" t="n">
        <x:v>5.2551091968561</x:v>
      </x:c>
      <x:c r="G1543" s="18" t="n">
        <x:f aca="0"/>
        <x:v>1.9783258766</x:v>
      </x:c>
      <x:c r="H1543" s="18" t="n">
        <x:f aca="0"/>
        <x:v>2.9741422222</x:v>
      </x:c>
      <x:c r="I1543" s="18" t="n">
        <x:f aca="0"/>
        <x:v>4405.22</x:v>
      </x:c>
      <x:c r="J1543" s="18" t="n">
        <x:f aca="0"/>
        <x:v>9.739738948</x:v>
      </x:c>
      <x:c r="K1543" s="18" t="n">
        <x:f aca="0"/>
        <x:v>2.8441648987</x:v>
      </x:c>
      <x:c r="L1543" s="22" t="n">
        <x:v>0.76374680306905</x:v>
      </x:c>
      <x:c r="M1543" s="22" t="n">
        <x:v>0.6822170098167</x:v>
      </x:c>
      <x:c r="N1543" s="22" t="n">
        <x:v>1.2770189312245</x:v>
      </x:c>
      <x:c r="O1543" s="22" t="n">
        <x:v>1.5181318132086</x:v>
      </x:c>
      <x:c r="P1543" s="25" t="n">
        <x:v>1.20621901049625</x:v>
      </x:c>
      <x:c r="Q1543" s="25" t="n">
        <x:v>1.10506993265214</x:v>
      </x:c>
      <x:c r="R1543" s="26" t="n">
        <x:v>1.27974035651263</x:v>
      </x:c>
      <x:c r="S1543" s="26" t="n">
        <x:v>1.51754723936942</x:v>
      </x:c>
      <x:c r="T1543" s="20" t="n">
        <x:v>2.144763054214237</x:v>
      </x:c>
      <x:c r="U1543" s="18" t="n">
        <x:f aca="0"/>
        <x:v>1.7781</x:v>
      </x:c>
      <x:c r="V1543" s="18" t="n">
        <x:f aca="0"/>
        <x:v>3.4885</x:v>
      </x:c>
      <x:c r="W1543" s="76" t="n">
        <x:f>'2080回测'!$O$13*G1543/$G$4+'2080回测'!$O$14*H1543/$H$4+'2080回测'!$O$15*I1543/$I$4+'2080回测'!$O$16*J1543/$J$4+'2080回测'!$O$17*K1543/$K$4</x:f>
        <x:v>1.707246571409253</x:v>
      </x:c>
    </x:row>
    <x:row r="1544" ht="13.800000190734863" hidden="0">
      <x:c r="A1544" s="15" t="n">
        <x:v>46160</x:v>
      </x:c>
      <x:c r="B1544" s="21" t="n">
        <x:v>334.68385512584</x:v>
      </x:c>
      <x:c r="C1544" s="21" t="n">
        <x:v>363.04047124291</x:v>
      </x:c>
      <x:c r="D1544" s="21" t="n">
        <x:v>379.69230769231</x:v>
      </x:c>
      <x:c r="E1544" s="21" t="n">
        <x:v>641.8359375</x:v>
      </x:c>
      <x:c r="F1544" s="17" t="n">
        <x:v>5.29813142890265</x:v>
      </x:c>
      <x:c r="G1544" s="18" t="n">
        <x:f aca="0"/>
        <x:v>1.9671096333</x:v>
      </x:c>
      <x:c r="H1544" s="18" t="n">
        <x:f aca="0"/>
        <x:v>2.9613155556</x:v>
      </x:c>
      <x:c r="I1544" s="18" t="n">
        <x:f aca="0"/>
        <x:v>4365.45</x:v>
      </x:c>
      <x:c r="J1544" s="18" t="n">
        <x:f aca="0"/>
        <x:v>9.7336684135</x:v>
      </x:c>
      <x:c r="K1544" s="18" t="n">
        <x:f aca="0"/>
        <x:v>2.8172074253</x:v>
      </x:c>
      <x:c r="L1544" s="22" t="n">
        <x:v>0.74056905370844</x:v>
      </x:c>
      <x:c r="M1544" s="22" t="n">
        <x:v>0.66849100860047</x:v>
      </x:c>
      <x:c r="N1544" s="22" t="n">
        <x:v>1.2372393961179</x:v>
      </x:c>
      <x:c r="O1544" s="22" t="n">
        <x:v>1.476649243456</x:v>
      </x:c>
      <x:c r="P1544" s="25" t="n">
        <x:v>1.18571029654036</x:v>
      </x:c>
      <x:c r="Q1544" s="25" t="n">
        <x:v>1.08492801736078</x:v>
      </x:c>
      <x:c r="R1544" s="26" t="n">
        <x:v>1.25884997581871</x:v>
      </x:c>
      <x:c r="S1544" s="26" t="n">
        <x:v>1.50566744211122</x:v>
      </x:c>
      <x:c r="T1544" s="20" t="n">
        <x:v>2.152598380060174</x:v>
      </x:c>
      <x:c r="U1544" s="18" t="n">
        <x:f aca="0"/>
        <x:v>1.779</x:v>
      </x:c>
      <x:c r="V1544" s="18" t="n">
        <x:f aca="0"/>
        <x:v>3.465</x:v>
      </x:c>
      <x:c r="W1544" s="76" t="n">
        <x:f>'2080回测'!$O$13*G1544/$G$4+'2080回测'!$O$14*H1544/$H$4+'2080回测'!$O$15*I1544/$I$4+'2080回测'!$O$16*J1544/$J$4+'2080回测'!$O$17*K1544/$K$4</x:f>
        <x:v>1.6974845003258512</x:v>
      </x:c>
    </x:row>
    <x:row r="1545" ht="13.800000190734863" hidden="0">
      <x:c r="A1545" s="15" t="n">
        <x:v>46161</x:v>
      </x:c>
      <x:c r="B1545" s="21" t="n">
        <x:v>334.99079189687</x:v>
      </x:c>
      <x:c r="C1545" s="21" t="n">
        <x:v>368.25619620318</x:v>
      </x:c>
      <x:c r="D1545" s="21" t="n">
        <x:v>383.61538461538</x:v>
      </x:c>
      <x:c r="E1545" s="21" t="n">
        <x:v>630.537109375</x:v>
      </x:c>
      <x:c r="F1545" s="17" t="n">
        <x:v>5.29349870522607</x:v>
      </x:c>
      <x:c r="G1545" s="18" t="n">
        <x:f aca="0"/>
        <x:v>1.9789354551</x:v>
      </x:c>
      <x:c r="H1545" s="18" t="n">
        <x:f aca="0"/>
        <x:v>2.9649333333</x:v>
      </x:c>
      <x:c r="I1545" s="18" t="n">
        <x:f aca="0"/>
        <x:v>4380.03</x:v>
      </x:c>
      <x:c r="J1545" s="18" t="n">
        <x:f aca="0"/>
        <x:v>9.7596849898</x:v>
      </x:c>
      <x:c r="K1545" s="18" t="n">
        <x:f aca="0"/>
        <x:v>2.842044648</x:v>
      </x:c>
      <x:c r="L1545" s="22" t="n">
        <x:v>0.73473465473146</x:v>
      </x:c>
      <x:c r="M1545" s="22" t="n">
        <x:v>0.66527669185996</x:v>
      </x:c>
      <x:c r="N1545" s="22" t="n">
        <x:v>1.2465851905104</x:v>
      </x:c>
      <x:c r="O1545" s="22" t="n">
        <x:v>1.4841067840856</x:v>
      </x:c>
      <x:c r="P1545" s="25" t="n">
        <x:v>1.19714331523991</x:v>
      </x:c>
      <x:c r="Q1545" s="25" t="n">
        <x:v>1.10111348500562</x:v>
      </x:c>
      <x:c r="R1545" s="26" t="n">
        <x:v>1.26991567252288</x:v>
      </x:c>
      <x:c r="S1545" s="26" t="n">
        <x:v>1.52191124652556</x:v>
      </x:c>
      <x:c r="T1545" s="20" t="n">
        <x:v>2.1692501929907717</x:v>
      </x:c>
      <x:c r="U1545" s="18" t="n">
        <x:f aca="0"/>
        <x:v>1.7811</x:v>
      </x:c>
      <x:c r="V1545" s="18" t="n">
        <x:f aca="0"/>
        <x:v>3.4601</x:v>
      </x:c>
      <x:c r="W1545" s="76" t="n">
        <x:f>'2080回测'!$O$13*G1545/$G$4+'2080回测'!$O$14*H1545/$H$4+'2080回测'!$O$15*I1545/$I$4+'2080回测'!$O$16*J1545/$J$4+'2080回测'!$O$17*K1545/$K$4</x:f>
        <x:v>1.7045598372141415</x:v>
      </x:c>
    </x:row>
    <x:row r="1546" ht="13.800000190734863" hidden="0">
      <x:c r="A1546" s="15" t="n">
        <x:v>46162</x:v>
      </x:c>
      <x:c r="B1546" s="21" t="n">
        <x:v>338.42848373235</x:v>
      </x:c>
      <x:c r="C1546" s="21" t="n">
        <x:v>378.68764611805</x:v>
      </x:c>
      <x:c r="D1546" s="21" t="n">
        <x:v>391</x:v>
      </x:c>
      <x:c r="E1546" s="21" t="n">
        <x:v>638.88671875</x:v>
      </x:c>
      <x:c r="F1546" s="17" t="n">
        <x:v>5.367507121501</x:v>
      </x:c>
      <x:c r="G1546" s="18" t="n">
        <x:f aca="0"/>
        <x:v>1.9725958393</x:v>
      </x:c>
      <x:c r="H1546" s="18" t="n">
        <x:f aca="0"/>
        <x:v>2.9557244444</x:v>
      </x:c>
      <x:c r="I1546" s="18" t="n">
        <x:f aca="0"/>
        <x:v>4383.15</x:v>
      </x:c>
      <x:c r="J1546" s="18" t="n">
        <x:f aca="0"/>
        <x:v>9.7267306598</x:v>
      </x:c>
      <x:c r="K1546" s="18" t="n">
        <x:f aca="0"/>
        <x:v>2.8418427194</x:v>
      </x:c>
      <x:c r="L1546" s="22" t="n">
        <x:v>0.73937020460358</x:v>
      </x:c>
      <x:c r="M1546" s="22" t="n">
        <x:v>0.67153157849014</x:v>
      </x:c>
      <x:c r="N1546" s="22" t="n">
        <x:v>1.2677929547088</x:v>
      </x:c>
      <x:c r="O1546" s="22" t="n">
        <x:v>1.496038849124</x:v>
      </x:c>
      <x:c r="P1546" s="25" t="n">
        <x:v>1.22165947904925</x:v>
      </x:c>
      <x:c r="Q1546" s="25" t="n">
        <x:v>1.11957690735603</x:v>
      </x:c>
      <x:c r="R1546" s="26" t="n">
        <x:v>1.29163339502647</x:v>
      </x:c>
      <x:c r="S1546" s="26" t="n">
        <x:v>1.54639817556791</x:v>
      </x:c>
      <x:c r="T1546" s="20" t="n">
        <x:v>2.1776475430450506</x:v>
      </x:c>
      <x:c r="U1546" s="18" t="n">
        <x:f aca="0"/>
        <x:v>1.7809</x:v>
      </x:c>
      <x:c r="V1546" s="18" t="n">
        <x:f aca="0"/>
        <x:v>3.4146</x:v>
      </x:c>
      <x:c r="W1546" s="76" t="n">
        <x:f>'2080回测'!$O$13*G1546/$G$4+'2080回测'!$O$14*H1546/$H$4+'2080回测'!$O$15*I1546/$I$4+'2080回测'!$O$16*J1546/$J$4+'2080回测'!$O$17*K1546/$K$4</x:f>
        <x:v>1.700857359076871</x:v>
      </x:c>
    </x:row>
    <x:row r="1547" ht="13.800000190734863" hidden="0">
      <x:c r="A1547" s="15" t="n">
        <x:v>46163</x:v>
      </x:c>
      <x:c r="B1547" s="21" t="n">
        <x:v>325.5985267035</x:v>
      </x:c>
      <x:c r="C1547" s="21" t="n">
        <x:v>359.04174877412</x:v>
      </x:c>
      <x:c r="D1547" s="21" t="n">
        <x:v>386.46153846154</x:v>
      </x:c>
      <x:c r="E1547" s="21" t="n">
        <x:v>623.06640625</x:v>
      </x:c>
      <x:c r="F1547" s="17" t="n">
        <x:v>5.2354205504729</x:v>
      </x:c>
      <x:c r="G1547" s="18" t="n">
        <x:f aca="0"/>
        <x:v>1.963330247</x:v>
      </x:c>
      <x:c r="H1547" s="18" t="n">
        <x:f aca="0"/>
        <x:v>2.9129688889</x:v>
      </x:c>
      <x:c r="I1547" s="18" t="n">
        <x:f aca="0"/>
        <x:v>4335.41</x:v>
      </x:c>
      <x:c r="J1547" s="18" t="n">
        <x:f aca="0"/>
        <x:v>9.6113905049</x:v>
      </x:c>
      <x:c r="K1547" s="18" t="n">
        <x:f aca="0"/>
        <x:v>2.8391166827</x:v>
      </x:c>
      <x:c r="L1547" s="22" t="n">
        <x:v>0.73849104859335</x:v>
      </x:c>
      <x:c r="M1547" s="22" t="n">
        <x:v>0.67796021197116</x:v>
      </x:c>
      <x:c r="N1547" s="22" t="n">
        <x:v>1.2864845434939</x:v>
      </x:c>
      <x:c r="O1547" s="22" t="n">
        <x:v>1.5086234489366</x:v>
      </x:c>
      <x:c r="P1547" s="25" t="n">
        <x:v>1.22731705531294</x:v>
      </x:c>
      <x:c r="Q1547" s="25" t="n">
        <x:v>1.13324463558944</x:v>
      </x:c>
      <x:c r="R1547" s="26" t="n">
        <x:v>1.29235731910991</x:v>
      </x:c>
      <x:c r="S1547" s="26" t="n">
        <x:v>1.5567020813531</x:v>
      </x:c>
      <x:c r="T1547" s="20" t="n">
        <x:v>2.116397556286483</x:v>
      </x:c>
      <x:c r="U1547" s="18" t="n">
        <x:f aca="0"/>
        <x:v>1.7809</x:v>
      </x:c>
      <x:c r="V1547" s="18" t="n">
        <x:f aca="0"/>
        <x:v>3.4382</x:v>
      </x:c>
      <x:c r="W1547" s="76" t="n">
        <x:f>'2080回测'!$O$13*G1547/$G$4+'2080回测'!$O$14*H1547/$H$4+'2080回测'!$O$15*I1547/$I$4+'2080回测'!$O$16*J1547/$J$4+'2080回测'!$O$17*K1547/$K$4</x:f>
        <x:v>1.6858188797108178</x:v>
      </x:c>
    </x:row>
    <x:row r="1548" ht="13.800000190734863" hidden="0">
      <x:c r="A1548" s="15" t="n">
        <x:v>46164</x:v>
      </x:c>
      <x:c r="B1548" s="21" t="n">
        <x:v>347.94352363413</x:v>
      </x:c>
      <x:c r="C1548" s="21" t="n">
        <x:v>383.20794107832</x:v>
      </x:c>
      <x:c r="D1548" s="21" t="n">
        <x:v>432.76923076923</x:v>
      </x:c>
      <x:c r="E1548" s="21" t="n">
        <x:v>658.92578125</x:v>
      </x:c>
      <x:c r="F1548" s="17" t="n">
        <x:v>5.5571161918292</x:v>
      </x:c>
      <x:c r="G1548" s="18" t="n">
        <x:f aca="0"/>
        <x:v>1.9577221253</x:v>
      </x:c>
      <x:c r="H1548" s="18" t="n">
        <x:f aca="0"/>
        <x:v>2.9083644444</x:v>
      </x:c>
      <x:c r="I1548" s="18" t="n">
        <x:f aca="0"/>
        <x:v>4356.17</x:v>
      </x:c>
      <x:c r="J1548" s="18" t="n">
        <x:f aca="0"/>
        <x:v>9.6209299162</x:v>
      </x:c>
      <x:c r="K1548" s="18" t="n">
        <x:f aca="0"/>
        <x:v>2.8645596914</x:v>
      </x:c>
      <x:c r="L1548" s="22" t="n">
        <x:v>0.70907928388747</x:v>
      </x:c>
      <x:c r="M1548" s="22" t="n">
        <x:v>0.64859699417948</x:v>
      </x:c>
      <x:c r="N1548" s="22" t="n">
        <x:v>1.2305295950156</x:v>
      </x:c>
      <x:c r="O1548" s="22" t="n">
        <x:v>1.4433699683497</x:v>
      </x:c>
      <x:c r="P1548" s="25" t="n">
        <x:v>1.15706881670541</x:v>
      </x:c>
      <x:c r="Q1548" s="25" t="n">
        <x:v>1.05951083854075</x:v>
      </x:c>
      <x:c r="R1548" s="26" t="n">
        <x:v>1.21396668264475</x:v>
      </x:c>
      <x:c r="S1548" s="26" t="n">
        <x:v>1.4690582709687</x:v>
      </x:c>
      <x:c r="T1548" s="20" t="n">
        <x:v>2.1624072808444854</x:v>
      </x:c>
      <x:c r="U1548" s="18" t="n">
        <x:f aca="0"/>
        <x:v>1.7806</x:v>
      </x:c>
      <x:c r="V1548" s="18" t="n">
        <x:f aca="0"/>
        <x:v>3.4394</x:v>
      </x:c>
      <x:c r="W1548" s="76" t="n">
        <x:f>'2080回测'!$O$13*G1548/$G$4+'2080回测'!$O$14*H1548/$H$4+'2080回测'!$O$15*I1548/$I$4+'2080回测'!$O$16*J1548/$J$4+'2080回测'!$O$17*K1548/$K$4</x:f>
        <x:v>1.6868816663901927</x:v>
      </x:c>
    </x:row>
    <x:row r="1549" ht="13.800000190734863" hidden="0">
      <x:c r="A1549" s="15" t="n">
        <x:v>46167</x:v>
      </x:c>
      <x:c r="B1549" s="21" t="n">
        <x:v>370.41129527317</x:v>
      </x:c>
      <x:c r="C1549" s="21" t="n">
        <x:v>403.08564842225</x:v>
      </x:c>
      <x:c r="D1549" s="21" t="n">
        <x:v>451.92307692308</x:v>
      </x:c>
      <x:c r="E1549" s="21" t="n">
        <x:v>678.291015625</x:v>
      </x:c>
      <x:c r="F1549" s="17" t="n">
        <x:v>5.75927759060875</x:v>
      </x:c>
      <x:c r="G1549" s="18" t="n">
        <x:f aca="0"/>
        <x:v>1.9552838115</x:v>
      </x:c>
      <x:c r="H1549" s="18" t="n">
        <x:f aca="0"/>
        <x:v>2.9221777778</x:v>
      </x:c>
      <x:c r="I1549" s="18" t="n">
        <x:f aca="0"/>
        <x:v>4356.17</x:v>
      </x:c>
      <x:c r="J1549" s="18" t="n">
        <x:f aca="0"/>
        <x:v>9.640875958</x:v>
      </x:c>
      <x:c r="K1549" s="18" t="n">
        <x:f aca="0"/>
        <x:v>2.8719300868</x:v>
      </x:c>
      <x:c r="L1549" s="22" t="n">
        <x:v>0.7368925831202</x:v>
      </x:c>
      <x:c r="M1549" s="22" t="n">
        <x:v>0.67379028755104</x:v>
      </x:c>
      <x:c r="N1549" s="22" t="n">
        <x:v>1.2688713156003</x:v>
      </x:c>
      <x:c r="O1549" s="22" t="n">
        <x:v>1.4999540579237</x:v>
      </x:c>
      <x:c r="P1549" s="25" t="n">
        <x:v>1.20716193987353</x:v>
      </x:c>
      <x:c r="Q1549" s="25" t="n">
        <x:v>1.10758767206356</x:v>
      </x:c>
      <x:c r="R1549" s="26" t="n">
        <x:v>1.26733022936772</x:v>
      </x:c>
      <x:c r="S1549" s="26" t="n">
        <x:v>1.53767016125583</x:v>
      </x:c>
      <x:c r="T1549" s="20" t="n">
        <x:v>2.187446041486574</x:v>
      </x:c>
      <x:c r="U1549" s="18" t="n">
        <x:f aca="0"/>
        <x:v>1.7816</x:v>
      </x:c>
      <x:c r="V1549" s="18" t="n">
        <x:f aca="0"/>
        <x:v>3.4561</x:v>
      </x:c>
      <x:c r="W1549" s="76" t="n">
        <x:f>'2080回测'!$O$13*G1549/$G$4+'2080回测'!$O$14*H1549/$H$4+'2080回测'!$O$15*I1549/$I$4+'2080回测'!$O$16*J1549/$J$4+'2080回测'!$O$17*K1549/$K$4</x:f>
        <x:v>1.6893434457923275</x:v>
      </x:c>
    </x:row>
    <x:row r="1550" ht="13.800000190734863" hidden="0">
      <x:c r="A1550" s="15" t="n">
        <x:v>46168</x:v>
      </x:c>
      <x:c r="B1550" s="21" t="n">
        <x:v>375.81338244322</x:v>
      </x:c>
      <x:c r="C1550" s="21" t="n">
        <x:v>401.05731093644</x:v>
      </x:c>
      <x:c r="D1550" s="21" t="n">
        <x:v>458.07692307692</x:v>
      </x:c>
      <x:c r="E1550" s="21" t="n">
        <x:v>687.412109375</x:v>
      </x:c>
      <x:c r="F1550" s="17" t="n">
        <x:v>5.80589931457895</x:v>
      </x:c>
      <x:c r="G1550" s="18" t="n">
        <x:f aca="0"/>
        <x:v>1.9604042704</x:v>
      </x:c>
      <x:c r="H1550" s="18" t="n">
        <x:f aca="0"/>
        <x:v>2.9240414815</x:v>
      </x:c>
      <x:c r="I1550" s="18" t="n">
        <x:f aca="0"/>
        <x:v>4352.43</x:v>
      </x:c>
      <x:c r="J1550" s="18" t="n">
        <x:f aca="0"/>
        <x:v>9.6478137117</x:v>
      </x:c>
      <x:c r="K1550" s="18" t="n">
        <x:f aca="0"/>
        <x:v>2.9244315333</x:v>
      </x:c>
      <x:c r="L1550" s="22" t="n">
        <x:v>0.75775255754476</x:v>
      </x:c>
      <x:c r="M1550" s="22" t="n">
        <x:v>0.70271913821562</x:v>
      </x:c>
      <x:c r="N1550" s="22" t="n">
        <x:v>1.3054157680326</x:v>
      </x:c>
      <x:c r="O1550" s="22" t="n">
        <x:v>1.530902851506</x:v>
      </x:c>
      <x:c r="P1550" s="25" t="n">
        <x:v>1.23568555353632</x:v>
      </x:c>
      <x:c r="Q1550" s="25" t="n">
        <x:v>1.14103763852955</x:v>
      </x:c>
      <x:c r="R1550" s="26" t="n">
        <x:v>1.2717771915947</x:v>
      </x:c>
      <x:c r="S1550" s="26" t="n">
        <x:v>1.55427763293304</x:v>
      </x:c>
      <x:c r="T1550" s="20" t="n">
        <x:v>2.1717042438569165</x:v>
      </x:c>
      <x:c r="U1550" s="18" t="n">
        <x:f aca="0"/>
        <x:v>1.7829</x:v>
      </x:c>
      <x:c r="V1550" s="18" t="n">
        <x:f aca="0"/>
        <x:v>3.4393</x:v>
      </x:c>
      <x:c r="W1550" s="76" t="n">
        <x:f>'2080回测'!$O$13*G1550/$G$4+'2080回测'!$O$14*H1550/$H$4+'2080回测'!$O$15*I1550/$I$4+'2080回测'!$O$16*J1550/$J$4+'2080回测'!$O$17*K1550/$K$4</x:f>
        <x:v>1.6946629441846108</x:v>
      </x:c>
    </x:row>
    <x:row r="1551" ht="13.800000190734863" hidden="0">
      <x:c r="A1551" s="15" t="n">
        <x:v>46169</x:v>
      </x:c>
      <x:c r="B1551" s="21" t="n">
        <x:v>365.62308164518</x:v>
      </x:c>
      <x:c r="C1551" s="21" t="n">
        <x:v>398.97102095346</x:v>
      </x:c>
      <x:c r="D1551" s="21" t="n">
        <x:v>469.84615384615</x:v>
      </x:c>
      <x:c r="E1551" s="21" t="n">
        <x:v>683.896484375</x:v>
      </x:c>
      <x:c r="F1551" s="17" t="n">
        <x:v>5.79584185204948</x:v>
      </x:c>
      <x:c r="G1551" s="18" t="n">
        <x:f aca="0"/>
        <x:v>1.9494318585</x:v>
      </x:c>
      <x:c r="H1551" s="18" t="n">
        <x:f aca="0"/>
        <x:v>2.9004711111</x:v>
      </x:c>
      <x:c r="I1551" s="18" t="n">
        <x:f aca="0"/>
        <x:v>4275.14</x:v>
      </x:c>
      <x:c r="J1551" s="18" t="n">
        <x:f aca="0"/>
        <x:v>9.5957805591</x:v>
      </x:c>
      <x:c r="K1551" s="18" t="n">
        <x:f aca="0"/>
        <x:v>2.9126187078</x:v>
      </x:c>
      <x:c r="L1551" s="22" t="n">
        <x:v>0.7659047314578</x:v>
      </x:c>
      <x:c r="M1551" s="22" t="n">
        <x:v>0.707149682912</x:v>
      </x:c>
      <x:c r="N1551" s="22" t="n">
        <x:v>1.3001437814522</x:v>
      </x:c>
      <x:c r="O1551" s="22" t="n">
        <x:v>1.5194368828342</x:v>
      </x:c>
      <x:c r="P1551" s="25" t="n">
        <x:v>1.21034432652186</x:v>
      </x:c>
      <x:c r="Q1551" s="25" t="n">
        <x:v>1.11514089029782</x:v>
      </x:c>
      <x:c r="R1551" s="26" t="n">
        <x:v>1.23651174695802</x:v>
      </x:c>
      <x:c r="S1551" s="26" t="n">
        <x:v>1.51900190842143</x:v>
      </x:c>
      <x:c r="T1551" s="20" t="n">
        <x:v>2.138079693668213</x:v>
      </x:c>
      <x:c r="U1551" s="18" t="n">
        <x:f aca="0"/>
        <x:v>1.7844</x:v>
      </x:c>
      <x:c r="V1551" s="18" t="n">
        <x:f aca="0"/>
        <x:v>3.4064</x:v>
      </x:c>
      <x:c r="W1551" s="76" t="n">
        <x:f>'2080回测'!$O$13*G1551/$G$4+'2080回测'!$O$14*H1551/$H$4+'2080回测'!$O$15*I1551/$I$4+'2080回测'!$O$16*J1551/$J$4+'2080回测'!$O$17*K1551/$K$4</x:f>
        <x:v>1.680942177141048</x:v>
      </x:c>
    </x:row>
    <x:row r="1552" ht="13.800000190734863" hidden="0">
      <x:c r="A1552" s="15" t="n">
        <x:v>46170</x:v>
      </x:c>
      <x:c r="B1552" s="21" t="n">
        <x:v>375.50644567219</x:v>
      </x:c>
      <x:c r="C1552" s="21" t="n">
        <x:v>416.8203908059</x:v>
      </x:c>
      <x:c r="D1552" s="21" t="n">
        <x:v>493.92307692308</x:v>
      </x:c>
      <x:c r="E1552" s="21" t="n">
        <x:v>695.341796875</x:v>
      </x:c>
      <x:c r="F1552" s="17" t="n">
        <x:v>5.95397927569043</x:v>
      </x:c>
      <x:c r="G1552" s="18" t="n">
        <x:f aca="0"/>
        <x:v>1.9407758446</x:v>
      </x:c>
      <x:c r="H1552" s="18" t="n">
        <x:f aca="0"/>
        <x:v>2.8958666667</x:v>
      </x:c>
      <x:c r="I1552" s="18" t="n">
        <x:f aca="0"/>
        <x:v>4198.59</x:v>
      </x:c>
      <x:c r="J1552" s="18" t="n">
        <x:f aca="0"/>
        <x:v>9.6105232857</x:v>
      </x:c>
      <x:c r="K1552" s="18" t="n">
        <x:f aca="0"/>
        <x:v>2.8913152363</x:v>
      </x:c>
      <x:c r="L1552" s="22" t="n">
        <x:v>0.75087915601023</x:v>
      </x:c>
      <x:c r="M1552" s="22" t="n">
        <x:v>0.6944661628008</x:v>
      </x:c>
      <x:c r="N1552" s="22" t="n">
        <x:v>1.2653965971723</x:v>
      </x:c>
      <x:c r="O1552" s="22" t="n">
        <x:v>1.479632259677</x:v>
      </x:c>
      <x:c r="P1552" s="25" t="n">
        <x:v>1.17262715143057</x:v>
      </x:c>
      <x:c r="Q1552" s="25" t="n">
        <x:v>1.07845383030286</x:v>
      </x:c>
      <x:c r="R1552" s="26" t="n">
        <x:v>1.19121478287922</x:v>
      </x:c>
      <x:c r="S1552" s="26" t="n">
        <x:v>1.47196760907272</x:v>
      </x:c>
      <x:c r="T1552" s="20" t="n">
        <x:v>2.1550701161582375</x:v>
      </x:c>
      <x:c r="U1552" s="18" t="n">
        <x:f aca="0"/>
        <x:v>1.785</x:v>
      </x:c>
      <x:c r="V1552" s="18" t="n">
        <x:f aca="0"/>
        <x:v>3.3344</x:v>
      </x:c>
      <x:c r="W1552" s="76" t="n">
        <x:f>'2080回测'!$O$13*G1552/$G$4+'2080回测'!$O$14*H1552/$H$4+'2080回测'!$O$15*I1552/$I$4+'2080回测'!$O$16*J1552/$J$4+'2080回测'!$O$17*K1552/$K$4</x:f>
        <x:v>1.6716284809165856</x:v>
      </x:c>
    </x:row>
    <x:row r="1553" ht="13.800000190734863" hidden="0">
      <x:c r="A1553" s="15" t="n">
        <x:v>46171</x:v>
      </x:c>
      <x:c r="B1553" s="21" t="n">
        <x:v>368.69244935543</x:v>
      </x:c>
      <x:c r="C1553" s="21" t="n">
        <x:v>405.92532089671</x:v>
      </x:c>
      <x:c r="D1553" s="21" t="n">
        <x:v>481.30769230769</x:v>
      </x:c>
      <x:c r="E1553" s="21" t="n">
        <x:v>679.287109375</x:v>
      </x:c>
      <x:c r="F1553" s="17" t="n">
        <x:v>5.83803142983708</x:v>
      </x:c>
      <x:c r="G1553" s="18" t="n">
        <x:f aca="0"/>
        <x:v>1.9760094786</x:v>
      </x:c>
      <x:c r="H1553" s="18" t="n">
        <x:f aca="0"/>
        <x:v>2.9318251852</x:v>
      </x:c>
      <x:c r="I1553" s="18" t="n">
        <x:f aca="0"/>
        <x:v>4233.17</x:v>
      </x:c>
      <x:c r="J1553" s="18" t="n">
        <x:f aca="0"/>
        <x:v>9.6174610394</x:v>
      </x:c>
      <x:c r="K1553" s="18" t="n">
        <x:f aca="0"/>
        <x:v>2.8597134041</x:v>
      </x:c>
      <x:c r="L1553" s="22" t="n">
        <x:v>0.75487531969309</x:v>
      </x:c>
      <x:c r="M1553" s="22" t="n">
        <x:v>0.7003735557293</x:v>
      </x:c>
      <x:c r="N1553" s="22" t="n">
        <x:v>1.2803738317757</x:v>
      </x:c>
      <x:c r="O1553" s="22" t="n">
        <x:v>1.4915643247153</x:v>
      </x:c>
      <x:c r="P1553" s="25" t="n">
        <x:v>1.1941966609359</x:v>
      </x:c>
      <x:c r="Q1553" s="25" t="n">
        <x:v>1.09487908265353</x:v>
      </x:c>
      <x:c r="R1553" s="26" t="n">
        <x:v>1.21644870807378</x:v>
      </x:c>
      <x:c r="S1553" s="26" t="n">
        <x:v>1.5078494456893</x:v>
      </x:c>
      <x:c r="T1553" s="20" t="n">
        <x:v>2.1068954434303193</x:v>
      </x:c>
      <x:c r="U1553" s="18" t="n">
        <x:f aca="0"/>
        <x:v>1.7859</x:v>
      </x:c>
      <x:c r="V1553" s="18" t="n">
        <x:f aca="0"/>
        <x:v>3.413</x:v>
      </x:c>
      <x:c r="W1553" s="76" t="n">
        <x:f>'2080回测'!$O$13*G1553/$G$4+'2080回测'!$O$14*H1553/$H$4+'2080回测'!$O$15*I1553/$I$4+'2080回测'!$O$16*J1553/$J$4+'2080回测'!$O$17*K1553/$K$4</x:f>
        <x:v>1.6872498811896905</x:v>
      </x:c>
    </x:row>
    <x:row r="1554" ht="13.800000190734863" hidden="0">
      <x:c r="A1554" s="15" t="n">
        <x:v>46174</x:v>
      </x:c>
      <x:c r="B1554" s="21" t="n">
        <x:v>348.802946593</x:v>
      </x:c>
      <x:c r="C1554" s="21" t="n">
        <x:v>383.96132357548</x:v>
      </x:c>
      <x:c r="D1554" s="21" t="n">
        <x:v>459.30769230769</x:v>
      </x:c>
      <x:c r="E1554" s="21" t="n">
        <x:v>658.53515625</x:v>
      </x:c>
      <x:c r="F1554" s="17" t="n">
        <x:v>5.62651779681543</x:v>
      </x:c>
      <x:c r="G1554" s="18" t="n">
        <x:f aca="0"/>
        <x:v>2.002465183</x:v>
      </x:c>
      <x:c r="H1554" s="18" t="n">
        <x:f aca="0"/>
        <x:v>3.0053866667</x:v>
      </x:c>
      <x:c r="I1554" s="18" t="n">
        <x:f aca="0"/>
        <x:v>4292.43</x:v>
      </x:c>
      <x:c r="J1554" s="18" t="n">
        <x:f aca="0"/>
        <x:v>9.6608219999</x:v>
      </x:c>
      <x:c r="K1554" s="18" t="n">
        <x:f aca="0"/>
        <x:v>2.9084791707</x:v>
      </x:c>
      <x:c r="L1554" s="22" t="n">
        <x:v>0.74280690537084</x:v>
      </x:c>
      <x:c r="M1554" s="22" t="n">
        <x:v>0.68682130136391</x:v>
      </x:c>
      <x:c r="N1554" s="22" t="n">
        <x:v>1.2332854061826</x:v>
      </x:c>
      <x:c r="O1554" s="22" t="n">
        <x:v>1.4431835298648</x:v>
      </x:c>
      <x:c r="P1554" s="25" t="n">
        <x:v>1.13762089829897</x:v>
      </x:c>
      <x:c r="Q1554" s="25" t="n">
        <x:v>1.04056784677864</x:v>
      </x:c>
      <x:c r="R1554" s="26" t="n">
        <x:v>1.13661022344174</x:v>
      </x:c>
      <x:c r="S1554" s="26" t="n">
        <x:v>1.43426743614106</x:v>
      </x:c>
      <x:c r="T1554" s="20" t="n">
        <x:v>2.0914596026098535</x:v>
      </x:c>
      <x:c r="U1554" s="18" t="n">
        <x:f aca="0"/>
        <x:v>1.7874</x:v>
      </x:c>
      <x:c r="V1554" s="18" t="n">
        <x:f aca="0"/>
        <x:v>3.4007</x:v>
      </x:c>
      <x:c r="W1554" s="76" t="n">
        <x:f>'2080回测'!$O$13*G1554/$G$4+'2080回测'!$O$14*H1554/$H$4+'2080回测'!$O$15*I1554/$I$4+'2080回测'!$O$16*J1554/$J$4+'2080回测'!$O$17*K1554/$K$4</x:f>
        <x:v>1.7144885817988489</x:v>
      </x:c>
    </x:row>
    <x:row r="1555" ht="13.800000190734863" hidden="0">
      <x:c r="A1555" s="15" t="n">
        <x:v>46175</x:v>
      </x:c>
      <x:c r="B1555" s="21" t="n">
        <x:v>369.67464702271</x:v>
      </x:c>
      <x:c r="C1555" s="21" t="n">
        <x:v>407.72184838252</x:v>
      </x:c>
      <x:c r="D1555" s="21" t="n">
        <x:v>488.69230769231</x:v>
      </x:c>
      <x:c r="E1555" s="21" t="n">
        <x:v>685.60546875</x:v>
      </x:c>
      <x:c r="F1555" s="17" t="n">
        <x:v>5.87923567961885</x:v>
      </x:c>
      <x:c r="G1555" s="18" t="n">
        <x:f aca="0"/>
        <x:v>2.0002707006</x:v>
      </x:c>
      <x:c r="H1555" s="18" t="n">
        <x:f aca="0"/>
        <x:v>2.9965066667</x:v>
      </x:c>
      <x:c r="I1555" s="18" t="n">
        <x:f aca="0"/>
        <x:v>4308.31</x:v>
      </x:c>
      <x:c r="J1555" s="18" t="n">
        <x:f aca="0"/>
        <x:v>9.673830288</x:v>
      </x:c>
      <x:c r="K1555" s="18" t="n">
        <x:f aca="0"/>
        <x:v>2.9146379942</x:v>
      </x:c>
      <x:c r="L1555" s="22" t="n">
        <x:v>0.73393542199488</x:v>
      </x:c>
      <x:c r="M1555" s="22" t="n">
        <x:v>0.66840413517505</x:v>
      </x:c>
      <x:c r="N1555" s="22" t="n">
        <x:v>1.2100407380781</x:v>
      </x:c>
      <x:c r="O1555" s="22" t="n">
        <x:v>1.4130737095416</x:v>
      </x:c>
      <x:c r="P1555" s="25" t="n">
        <x:v>1.11958737395844</x:v>
      </x:c>
      <x:c r="Q1555" s="25" t="n">
        <x:v>1.0243823791338</x:v>
      </x:c>
      <x:c r="R1555" s="26" t="n">
        <x:v>1.13671364116798</x:v>
      </x:c>
      <x:c r="S1555" s="26" t="n">
        <x:v>1.42553942182898</x:v>
      </x:c>
      <x:c r="T1555" s="20" t="n">
        <x:v>2.0971331118473326</x:v>
      </x:c>
      <x:c r="U1555" s="18" t="n">
        <x:f aca="0"/>
        <x:v>1.7875</x:v>
      </x:c>
      <x:c r="V1555" s="18" t="n">
        <x:f aca="0"/>
        <x:v>3.4201</x:v>
      </x:c>
      <x:c r="W1555" s="76" t="n">
        <x:f>'2080回测'!$O$13*G1555/$G$4+'2080回测'!$O$14*H1555/$H$4+'2080回测'!$O$15*I1555/$I$4+'2080回测'!$O$16*J1555/$J$4+'2080回测'!$O$17*K1555/$K$4</x:f>
        <x:v>1.7141994743666786</x:v>
      </x:c>
    </x:row>
    <x:row r="1556" ht="13.800000190734863" hidden="0">
      <x:c r="A1556" s="15" t="n">
        <x:v>46176</x:v>
      </x:c>
      <x:c r="B1556" s="21" t="n">
        <x:v>375.75199508901</x:v>
      </x:c>
      <x:c r="C1556" s="21" t="n">
        <x:v>424.00650074915</x:v>
      </x:c>
      <x:c r="D1556" s="21" t="n">
        <x:v>509.38461538462</x:v>
      </x:c>
      <x:c r="E1556" s="21" t="n">
        <x:v>696.62109375</x:v>
      </x:c>
      <x:c r="F1556" s="17" t="n">
        <x:v>6.01441051243195</x:v>
      </x:c>
      <x:c r="G1556" s="18" t="n">
        <x:f aca="0"/>
        <x:v>1.9851531552</x:v>
      </x:c>
      <x:c r="H1556" s="18" t="n">
        <x:f aca="0"/>
        <x:v>2.9956296296</x:v>
      </x:c>
      <x:c r="I1556" s="18" t="n">
        <x:f aca="0"/>
        <x:v>4272.64</x:v>
      </x:c>
      <x:c r="J1556" s="18" t="n">
        <x:f aca="0"/>
        <x:v>9.653017027</x:v>
      </x:c>
      <x:c r="K1556" s="18" t="n">
        <x:f aca="0"/>
        <x:v>2.9241286403</x:v>
      </x:c>
      <x:c r="L1556" s="22" t="n">
        <x:v>0.75407608695652</x:v>
      </x:c>
      <x:c r="M1556" s="22" t="n">
        <x:v>0.69324993484493</x:v>
      </x:c>
      <x:c r="N1556" s="22" t="n">
        <x:v>1.2193865324706</x:v>
      </x:c>
      <x:c r="O1556" s="22" t="n">
        <x:v>1.4254718708694</x:v>
      </x:c>
      <x:c r="P1556" s="25" t="n">
        <x:v>1.12100176802436</x:v>
      </x:c>
      <x:c r="Q1556" s="25" t="n">
        <x:v>1.02150496266361</x:v>
      </x:c>
      <x:c r="R1556" s="26" t="n">
        <x:v>1.12544110901145</x:v>
      </x:c>
      <x:c r="S1556" s="26" t="n">
        <x:v>1.41693262993779</x:v>
      </x:c>
      <x:c r="T1556" s="20" t="n">
        <x:v>2.110494559973747</x:v>
      </x:c>
      <x:c r="U1556" s="18" t="n">
        <x:f aca="0"/>
        <x:v>1.7868</x:v>
      </x:c>
      <x:c r="V1556" s="18" t="n">
        <x:f aca="0"/>
        <x:v>3.3726</x:v>
      </x:c>
      <x:c r="W1556" s="76" t="n">
        <x:f>'2080回测'!$O$13*G1556/$G$4+'2080回测'!$O$14*H1556/$H$4+'2080回测'!$O$15*I1556/$I$4+'2080回测'!$O$16*J1556/$J$4+'2080回测'!$O$17*K1556/$K$4</x:f>
        <x:v>1.7078135293340706</x:v>
      </x:c>
    </x:row>
    <x:row r="1557" ht="13.800000190734863" hidden="0">
      <x:c r="A1557" s="15" t="n">
        <x:v>46177</x:v>
      </x:c>
      <x:c r="B1557" s="21" t="n">
        <x:v>384.53038674033</x:v>
      </x:c>
      <x:c r="C1557" s="21" t="n">
        <x:v>429.39608320658</x:v>
      </x:c>
      <x:c r="D1557" s="21" t="n">
        <x:v>521.30769230769</x:v>
      </x:c>
      <x:c r="E1557" s="21" t="n">
        <x:v>699.892578125</x:v>
      </x:c>
      <x:c r="F1557" s="17" t="n">
        <x:v>6.087816850949</x:v>
      </x:c>
      <x:c r="G1557" s="18" t="n">
        <x:f aca="0"/>
        <x:v>1.9627738644</x:v>
      </x:c>
      <x:c r="H1557" s="18" t="n">
        <x:f aca="0"/>
        <x:v>2.9830222222</x:v>
      </x:c>
      <x:c r="I1557" s="18" t="n">
        <x:f aca="0"/>
        <x:v>4222.6</x:v>
      </x:c>
      <x:c r="J1557" s="18" t="n">
        <x:f aca="0"/>
        <x:v>9.6252660123</x:v>
      </x:c>
      <x:c r="K1557" s="18" t="n">
        <x:f aca="0"/>
        <x:v>2.9248353905</x:v>
      </x:c>
      <x:c r="L1557" s="22" t="n">
        <x:v>0.76174872122762</x:v>
      </x:c>
      <x:c r="M1557" s="22" t="n">
        <x:v>0.70515159412736</x:v>
      </x:c>
      <x:c r="N1557" s="22" t="n">
        <x:v>1.2340043134436</x:v>
      </x:c>
      <x:c r="O1557" s="22" t="n">
        <x:v>1.4497088779158</x:v>
      </x:c>
      <x:c r="P1557" s="25" t="n">
        <x:v>1.13738516595464</x:v>
      </x:c>
      <x:c r="Q1557" s="25" t="n">
        <x:v>1.03049688913296</x:v>
      </x:c>
      <x:c r="R1557" s="26" t="n">
        <x:v>1.13216326121487</x:v>
      </x:c>
      <x:c r="S1557" s="26" t="n">
        <x:v>1.43329765677312</x:v>
      </x:c>
      <x:c r="T1557" s="20" t="n">
        <x:v>2.1071374147098703</x:v>
      </x:c>
      <x:c r="U1557" s="18" t="n">
        <x:f aca="0"/>
        <x:v>1.7879</x:v>
      </x:c>
      <x:c r="V1557" s="18" t="n">
        <x:f aca="0"/>
        <x:v>3.3775</x:v>
      </x:c>
      <x:c r="W1557" s="76" t="n">
        <x:f>'2080回测'!$O$13*G1557/$G$4+'2080回测'!$O$14*H1557/$H$4+'2080回测'!$O$15*I1557/$I$4+'2080回测'!$O$16*J1557/$J$4+'2080回测'!$O$17*K1557/$K$4</x:f>
        <x:v>1.6958525840674987</x:v>
      </x:c>
    </x:row>
    <x:row r="1558" ht="13.800000190734863" hidden="0">
      <x:c r="A1558" s="15" t="n">
        <x:v>46178</x:v>
      </x:c>
      <x:c r="B1558" s="21" t="n">
        <x:v>365.868631062</x:v>
      </x:c>
      <x:c r="C1558" s="21" t="n">
        <x:v>408.12751587968</x:v>
      </x:c>
      <x:c r="D1558" s="21" t="n">
        <x:v>496.38461538462</x:v>
      </x:c>
      <x:c r="E1558" s="21" t="n">
        <x:v>663.203125</x:v>
      </x:c>
      <x:c r="F1558" s="17" t="n">
        <x:v>5.83395971831575</x:v>
      </x:c>
      <x:c r="G1558" s="18" t="n">
        <x:f aca="0"/>
        <x:v>1.9676655127</x:v>
      </x:c>
      <x:c r="H1558" s="18" t="n">
        <x:f aca="0"/>
        <x:v>2.9848859259</x:v>
      </x:c>
      <x:c r="I1558" s="18" t="n">
        <x:f aca="0"/>
        <x:v>4221.15</x:v>
      </x:c>
      <x:c r="J1558" s="18" t="n">
        <x:f aca="0"/>
        <x:v>9.6330709852</x:v>
      </x:c>
      <x:c r="K1558" s="18" t="n">
        <x:f aca="0"/>
        <x:v>2.9300855352</x:v>
      </x:c>
      <x:c r="L1558" s="22" t="n">
        <x:v>0.75287723785166</x:v>
      </x:c>
      <x:c r="M1558" s="22" t="n">
        <x:v>0.69741985926505</x:v>
      </x:c>
      <x:c r="N1558" s="22" t="n">
        <x:v>1.2325664989216</x:v>
      </x:c>
      <x:c r="O1558" s="22" t="n">
        <x:v>1.4557681296774</x:v>
      </x:c>
      <x:c r="P1558" s="25" t="n">
        <x:v>1.13007746328071</x:v>
      </x:c>
      <x:c r="Q1558" s="25" t="n">
        <x:v>1.02486194854551</x:v>
      </x:c>
      <x:c r="R1558" s="26" t="n">
        <x:v>1.13071541304799</x:v>
      </x:c>
      <x:c r="S1558" s="26" t="n">
        <x:v>1.43281276708905</x:v>
      </x:c>
      <x:c r="T1558" s="20" t="n">
        <x:v>2.086662433608607</x:v>
      </x:c>
      <x:c r="U1558" s="18" t="n">
        <x:f aca="0"/>
        <x:v>1.7868</x:v>
      </x:c>
      <x:c r="V1558" s="18" t="n">
        <x:f aca="0"/>
        <x:v>3.3763</x:v>
      </x:c>
      <x:c r="W1558" s="76" t="n">
        <x:f>'2080回测'!$O$13*G1558/$G$4+'2080回测'!$O$14*H1558/$H$4+'2080回测'!$O$15*I1558/$I$4+'2080回测'!$O$16*J1558/$J$4+'2080回测'!$O$17*K1558/$K$4</x:f>
        <x:v>1.6979353120628682</x:v>
      </x:c>
    </x:row>
    <x:row r="1559" ht="13.800000190734863" hidden="0">
      <x:c r="A1559" s="15" t="n">
        <x:v>46181</x:v>
      </x:c>
      <x:c r="B1559" s="21" t="n">
        <x:v>356.41497851443</x:v>
      </x:c>
      <x:c r="C1559" s="21" t="n">
        <x:v>396.71087347333</x:v>
      </x:c>
      <x:c r="D1559" s="21" t="n">
        <x:v>496.30769230769</x:v>
      </x:c>
      <x:c r="E1559" s="21" t="n">
        <x:v>640.009765625</x:v>
      </x:c>
      <x:c r="F1559" s="17" t="n">
        <x:v>5.72360827480113</x:v>
      </x:c>
      <x:c r="G1559" s="18" t="n">
        <x:f aca="0"/>
        <x:v>1.9730463258</x:v>
      </x:c>
      <x:c r="H1559" s="18" t="n">
        <x:f aca="0"/>
        <x:v>2.9604385185</x:v>
      </x:c>
      <x:c r="I1559" s="18" t="n">
        <x:f aca="0"/>
        <x:v>4207.33</x:v>
      </x:c>
      <x:c r="J1559" s="18" t="n">
        <x:f aca="0"/>
        <x:v>9.5203324878</x:v>
      </x:c>
      <x:c r="K1559" s="18" t="n">
        <x:f aca="0"/>
        <x:v>2.8874785921</x:v>
      </x:c>
      <x:c r="L1559" s="22" t="n">
        <x:v>0.7269820971867</x:v>
      </x:c>
      <x:c r="M1559" s="22" t="n">
        <x:v>0.66875162887673</x:v>
      </x:c>
      <x:c r="N1559" s="22" t="n">
        <x:v>1.1973400431344</x:v>
      </x:c>
      <x:c r="O1559" s="22" t="n">
        <x:v>1.4276159138313</x:v>
      </x:c>
      <x:c r="P1559" s="25" t="n">
        <x:v>1.11546205793283</x:v>
      </x:c>
      <x:c r="Q1559" s="25" t="n">
        <x:v>1.00256197090151</x:v>
      </x:c>
      <x:c r="R1559" s="26" t="n">
        <x:v>1.12844022307144</x:v>
      </x:c>
      <x:c r="S1559" s="26" t="n">
        <x:v>1.42614553393394</x:v>
      </x:c>
      <x:c r="T1559" s="20" t="n">
        <x:v>2.0203248924899277</x:v>
      </x:c>
      <x:c r="U1559" s="18" t="n">
        <x:f aca="0"/>
        <x:v>1.786</x:v>
      </x:c>
      <x:c r="V1559" s="18" t="n">
        <x:f aca="0"/>
        <x:v>3.2629</x:v>
      </x:c>
      <x:c r="W1559" s="76" t="n">
        <x:f>'2080回测'!$O$13*G1559/$G$4+'2080回测'!$O$14*H1559/$H$4+'2080回测'!$O$15*I1559/$I$4+'2080回测'!$O$16*J1559/$J$4+'2080回测'!$O$17*K1559/$K$4</x:f>
        <x:v>1.689303762098908</x:v>
      </x:c>
    </x:row>
    <x:row r="1560" ht="13.800000190734863" hidden="0">
      <x:c r="A1560" s="15" t="n">
        <x:v>46182</x:v>
      </x:c>
      <x:c r="B1560" s="21" t="n">
        <x:v>375.50644567219</x:v>
      </x:c>
      <x:c r="C1560" s="21" t="n">
        <x:v>426.90412572645</x:v>
      </x:c>
      <x:c r="D1560" s="21" t="n">
        <x:v>542.84615384615</x:v>
      </x:c>
      <x:c r="E1560" s="21" t="n">
        <x:v>674.267578125</x:v>
      </x:c>
      <x:c r="F1560" s="17" t="n">
        <x:v>6.04881075842448</x:v>
      </x:c>
      <x:c r="G1560" s="18" t="n">
        <x:f aca="0"/>
        <x:v>1.9745138202</x:v>
      </x:c>
      <x:c r="H1560" s="18" t="n">
        <x:f aca="0"/>
        <x:v>2.9589037037</x:v>
      </x:c>
      <x:c r="I1560" s="18" t="n">
        <x:f aca="0"/>
        <x:v>4192.56</x:v>
      </x:c>
      <x:c r="J1560" s="18" t="n">
        <x:f aca="0"/>
        <x:v>9.5151291726</x:v>
      </x:c>
      <x:c r="K1560" s="18" t="n">
        <x:f aca="0"/>
        <x:v>2.9199891032</x:v>
      </x:c>
      <x:c r="L1560" s="22" t="n">
        <x:v>0.68542199488491</x:v>
      </x:c>
      <x:c r="M1560" s="22" t="n">
        <x:v>0.63434975241074</x:v>
      </x:c>
      <x:c r="N1560" s="22" t="n">
        <x:v>1.1187395159358</x:v>
      </x:c>
      <x:c r="O1560" s="22" t="n">
        <x:v>1.3453965283427</x:v>
      </x:c>
      <x:c r="P1560" s="25" t="n">
        <x:v>1.04309222822642</x:v>
      </x:c>
      <x:c r="Q1560" s="25" t="n">
        <x:v>0.936621176792917</x:v>
      </x:c>
      <x:c r="R1560" s="26" t="n">
        <x:v>1.0570819919884</x:v>
      </x:c>
      <x:c r="S1560" s="26" t="n">
        <x:v>1.34189595133754</x:v>
      </x:c>
      <x:c r="T1560" s="20" t="n">
        <x:v>2.070050636478013</x:v>
      </x:c>
      <x:c r="U1560" s="18" t="n">
        <x:f aca="0"/>
        <x:v>1.7847</x:v>
      </x:c>
      <x:c r="V1560" s="18" t="n">
        <x:f aca="0"/>
        <x:v>3.2752</x:v>
      </x:c>
      <x:c r="W1560" s="76" t="n">
        <x:f>'2080回测'!$O$13*G1560/$G$4+'2080回测'!$O$14*H1560/$H$4+'2080回测'!$O$15*I1560/$I$4+'2080回测'!$O$16*J1560/$J$4+'2080回测'!$O$17*K1560/$K$4</x:f>
        <x:v>1.6906937558962762</x:v>
      </x:c>
    </x:row>
    <x:row r="1561" ht="13.800000190734863" hidden="0">
      <x:c r="A1561" s="15" t="n">
        <x:v>46183</x:v>
      </x:c>
      <x:c r="B1561" s="21" t="n">
        <x:v>362.49232658072</x:v>
      </x:c>
      <x:c r="C1561" s="21" t="n">
        <x:v>413.86481333144</x:v>
      </x:c>
      <x:c r="D1561" s="21" t="n">
        <x:v>527.76923076923</x:v>
      </x:c>
      <x:c r="E1561" s="21" t="n">
        <x:v>647.236328125</x:v>
      </x:c>
      <x:c r="F1561" s="17" t="n">
        <x:v>5.87840674701598</x:v>
      </x:c>
      <x:c r="G1561" s="18" t="n">
        <x:f aca="0"/>
        <x:v>1.9867429409</x:v>
      </x:c>
      <x:c r="H1561" s="18" t="n">
        <x:f aca="0"/>
        <x:v>2.9418014815</x:v>
      </x:c>
      <x:c r="I1561" s="18" t="n">
        <x:f aca="0"/>
        <x:v>4186.03</x:v>
      </x:c>
      <x:c r="J1561" s="18" t="n">
        <x:f aca="0"/>
        <x:v>9.5177308302</x:v>
      </x:c>
      <x:c r="K1561" s="18" t="n">
        <x:f aca="0"/>
        <x:v>2.9068637416</x:v>
      </x:c>
      <x:c r="L1561" s="22" t="n">
        <x:v>0.71723145780051</x:v>
      </x:c>
      <x:c r="M1561" s="22" t="n">
        <x:v>0.6631917296499</x:v>
      </x:c>
      <x:c r="N1561" s="22" t="n">
        <x:v>1.1767313683202</x:v>
      </x:c>
      <x:c r="O1561" s="22" t="n">
        <x:v>1.4076669926314</x:v>
      </x:c>
      <x:c r="P1561" s="25" t="n">
        <x:v>1.09896079383039</x:v>
      </x:c>
      <x:c r="Q1561" s="25" t="n">
        <x:v>0.991172197373664</x:v>
      </x:c>
      <x:c r="R1561" s="26" t="n">
        <x:v>1.10754984237752</x:v>
      </x:c>
      <x:c r="S1561" s="26" t="n">
        <x:v>1.39790070984052</x:v>
      </x:c>
      <x:c r="T1561" s="20" t="n">
        <x:v>2.0447328183460627</x:v>
      </x:c>
      <x:c r="U1561" s="18" t="n">
        <x:f aca="0"/>
        <x:v>1.7831</x:v>
      </x:c>
      <x:c r="V1561" s="18" t="n">
        <x:f aca="0"/>
        <x:v>3.1731</x:v>
      </x:c>
      <x:c r="W1561" s="76" t="n">
        <x:f>'2080回测'!$O$13*G1561/$G$4+'2080回测'!$O$14*H1561/$H$4+'2080回测'!$O$15*I1561/$I$4+'2080回测'!$O$16*J1561/$J$4+'2080回测'!$O$17*K1561/$K$4</x:f>
        <x:v>1.6900345075617493</x:v>
      </x:c>
    </x:row>
    <x:row r="1562" ht="13.800000190734863" hidden="0">
      <x:c r="A1562" s="15" t="n">
        <x:v>46184</x:v>
      </x:c>
      <x:c r="B1562" s="21" t="n">
        <x:v>358.37937384899</x:v>
      </x:c>
      <x:c r="C1562" s="21" t="n">
        <x:v>412.70576334279</x:v>
      </x:c>
      <x:c r="D1562" s="21" t="n">
        <x:v>526.38461538462</x:v>
      </x:c>
      <x:c r="E1562" s="21" t="n">
        <x:v>639.609375</x:v>
      </x:c>
      <x:c r="F1562" s="17" t="n">
        <x:v>5.842697818941</x:v>
      </x:c>
      <x:c r="G1562" s="18" t="n">
        <x:f aca="0"/>
        <x:v>1.9704782104</x:v>
      </x:c>
      <x:c r="H1562" s="18" t="n">
        <x:f aca="0"/>
        <x:v>2.9319348148</x:v>
      </x:c>
      <x:c r="I1562" s="18" t="n">
        <x:f aca="0"/>
        <x:v>4163.94</x:v>
      </x:c>
      <x:c r="J1562" s="18" t="n">
        <x:f aca="0"/>
        <x:v>9.4865109387</x:v>
      </x:c>
      <x:c r="K1562" s="18" t="n">
        <x:f aca="0"/>
        <x:v>2.8869737705</x:v>
      </x:c>
      <x:c r="L1562" s="22" t="n">
        <x:v>0.69908887468031</x:v>
      </x:c>
      <x:c r="M1562" s="22" t="n">
        <x:v>0.64651203196942</x:v>
      </x:c>
      <x:c r="N1562" s="22" t="n">
        <x:v>1.1476156242511</x:v>
      </x:c>
      <x:c r="O1562" s="22" t="n">
        <x:v>1.380074092317</x:v>
      </x:c>
      <x:c r="P1562" s="25" t="n">
        <x:v>1.07739128432506</x:v>
      </x:c>
      <x:c r="Q1562" s="25" t="n">
        <x:v>0.966594265024097</x:v>
      </x:c>
      <x:c r="R1562" s="26" t="n">
        <x:v>1.07662794224158</x:v>
      </x:c>
      <x:c r="S1562" s="26" t="n">
        <x:v>1.36395843195993</x:v>
      </x:c>
      <x:c r="T1562" s="20" t="n">
        <x:v>2.0366659767271336</x:v>
      </x:c>
      <x:c r="U1562" s="18" t="n">
        <x:f aca="0"/>
        <x:v>1.782</x:v>
      </x:c>
      <x:c r="V1562" s="18" t="n">
        <x:f aca="0"/>
        <x:v>3.1042</x:v>
      </x:c>
      <x:c r="W1562" s="76" t="n">
        <x:f>'2080回测'!$O$13*G1562/$G$4+'2080回测'!$O$14*H1562/$H$4+'2080回测'!$O$15*I1562/$I$4+'2080回测'!$O$16*J1562/$J$4+'2080回测'!$O$17*K1562/$K$4</x:f>
        <x:v>1.6804912317494578</x:v>
      </x:c>
    </x:row>
    <x:row r="1563" ht="13.800000190734863" hidden="0">
      <x:c r="A1563" s="15" t="n">
        <x:v>46185</x:v>
      </x:c>
      <x:c r="B1563" s="21" t="n">
        <x:v>358.5635359116</x:v>
      </x:c>
      <x:c r="C1563" s="21" t="n">
        <x:v>411.83647585131</x:v>
      </x:c>
      <x:c r="D1563" s="21" t="n">
        <x:v>529.92307692308</x:v>
      </x:c>
      <x:c r="E1563" s="21" t="n">
        <x:v>639.51171875</x:v>
      </x:c>
      <x:c r="F1563" s="17" t="n">
        <x:v>5.84958701858998</x:v>
      </x:c>
      <x:c r="G1563" s="18" t="n">
        <x:f aca="0"/>
        <x:v>1.9874766881</x:v>
      </x:c>
      <x:c r="H1563" s="18" t="n">
        <x:f aca="0"/>
        <x:v>2.9743614815</x:v>
      </x:c>
      <x:c r="I1563" s="18" t="n">
        <x:f aca="0"/>
        <x:v>4228.83</x:v>
      </x:c>
      <x:c r="J1563" s="18" t="n">
        <x:f aca="0"/>
        <x:v>9.5307391184</x:v>
      </x:c>
      <x:c r="K1563" s="18" t="n">
        <x:f aca="0"/>
        <x:v>2.9167582449</x:v>
      </x:c>
      <x:c r="L1563" s="22" t="n">
        <x:v>0.6897378516624</x:v>
      </x:c>
      <x:c r="M1563" s="22" t="n">
        <x:v>0.63773781600208</x:v>
      </x:c>
      <x:c r="N1563" s="22" t="n">
        <x:v>1.1416247304098</x:v>
      </x:c>
      <x:c r="O1563" s="22" t="n">
        <x:v>1.3769978567764</x:v>
      </x:c>
      <x:c r="P1563" s="25" t="n">
        <x:v>1.06713692734711</x:v>
      </x:c>
      <x:c r="Q1563" s="25" t="n">
        <x:v>0.958921154436915</x:v>
      </x:c>
      <x:c r="R1563" s="26" t="n">
        <x:v>1.06969895458569</x:v>
      </x:c>
      <x:c r="S1563" s="26" t="n">
        <x:v>1.35147252259667</x:v>
      </x:c>
      <x:c r="T1563" s="20" t="n">
        <x:v>2.0566379164874364</x:v>
      </x:c>
      <x:c r="U1563" s="18" t="n">
        <x:f aca="0"/>
        <x:v>1.783</x:v>
      </x:c>
      <x:c r="V1563" s="18" t="n">
        <x:f aca="0"/>
        <x:v>3.1449</x:v>
      </x:c>
      <x:c r="W1563" s="76" t="n">
        <x:f>'2080回测'!$O$13*G1563/$G$4+'2080回测'!$O$14*H1563/$H$4+'2080回测'!$O$15*I1563/$I$4+'2080回测'!$O$16*J1563/$J$4+'2080回测'!$O$17*K1563/$K$4</x:f>
        <x:v>1.6991902131870054</x:v>
      </x:c>
    </x:row>
    <x:row r="1564" ht="13.800000190734863" hidden="0">
      <x:c r="A1564" s="15" t="n">
        <x:v>46188</x:v>
      </x:c>
      <x:c r="B1564" s="21" t="n">
        <x:v>386.37200736648</x:v>
      </x:c>
      <x:c r="C1564" s="21" t="n">
        <x:v>457.32918797957</x:v>
      </x:c>
      <x:c r="D1564" s="21" t="n">
        <x:v>604.30769230769</x:v>
      </x:c>
      <x:c r="E1564" s="21" t="n">
        <x:v>674.345703125</x:v>
      </x:c>
      <x:c r="F1564" s="17" t="n">
        <x:v>6.30588647694685</x:v>
      </x:c>
      <x:c r="G1564" s="18" t="n">
        <x:f aca="0"/>
        <x:v>1.969622172</x:v>
      </x:c>
      <x:c r="H1564" s="18" t="n">
        <x:f aca="0"/>
        <x:v>2.9466251852</x:v>
      </x:c>
      <x:c r="I1564" s="18" t="n">
        <x:f aca="0"/>
        <x:v>4244.77</x:v>
      </x:c>
      <x:c r="J1564" s="18" t="n">
        <x:f aca="0"/>
        <x:v>9.5394113105</x:v>
      </x:c>
      <x:c r="K1564" s="18" t="n">
        <x:f aca="0"/>
        <x:v>2.946744648</x:v>
      </x:c>
      <x:c r="L1564" s="22" t="n">
        <x:v>0.72026854219949</x:v>
      </x:c>
      <x:c r="M1564" s="22" t="n">
        <x:v>0.65928242550604</x:v>
      </x:c>
      <x:c r="N1564" s="22" t="n">
        <x:v>1.1615144979631</x:v>
      </x:c>
      <x:c r="O1564" s="22" t="n">
        <x:v>1.3954552698658</x:v>
      </x:c>
      <x:c r="P1564" s="25" t="n">
        <x:v>1.09365681608318</x:v>
      </x:c>
      <x:c r="Q1564" s="25" t="n">
        <x:v>0.970430820317688</x:v>
      </x:c>
      <x:c r="R1564" s="26" t="n">
        <x:v>1.07786895495609</x:v>
      </x:c>
      <x:c r="S1564" s="26" t="n">
        <x:v>1.3746260050081</x:v>
      </x:c>
      <x:c r="T1564" s="20" t="n">
        <x:v>2.127635092895109</x:v>
      </x:c>
      <x:c r="U1564" s="18" t="n">
        <x:f aca="0"/>
        <x:v>1.7836</x:v>
      </x:c>
      <x:c r="V1564" s="18" t="n">
        <x:f aca="0"/>
        <x:v>3.2471</x:v>
      </x:c>
      <x:c r="W1564" s="76" t="n">
        <x:f>'2080回测'!$O$13*G1564/$G$4+'2080回测'!$O$14*H1564/$H$4+'2080回测'!$O$15*I1564/$I$4+'2080回测'!$O$16*J1564/$J$4+'2080回测'!$O$17*K1564/$K$4</x:f>
        <x:v>1.693169662525396</x:v>
      </x:c>
    </x:row>
    <x:row r="1565" ht="13.800000190734863" hidden="0">
      <x:c r="A1565" s="15" t="n">
        <x:v>46189</x:v>
      </x:c>
      <x:c r="B1565" s="21" t="n">
        <x:v>402.394106814</x:v>
      </x:c>
      <x:c r="C1565" s="21" t="n">
        <x:v>474.30927034052</x:v>
      </x:c>
      <x:c r="D1565" s="21" t="n">
        <x:v>631.76923076923</x:v>
      </x:c>
      <x:c r="E1565" s="21" t="n">
        <x:v>684.501953125</x:v>
      </x:c>
      <x:c r="F1565" s="17" t="n">
        <x:v>6.48243640262187</x:v>
      </x:c>
      <x:c r="G1565" s="18" t="n">
        <x:f aca="0"/>
        <x:v>1.9427181065</x:v>
      </x:c>
      <x:c r="H1565" s="18" t="n">
        <x:f aca="0"/>
        <x:v>2.8990459259</x:v>
      </x:c>
      <x:c r="I1565" s="18" t="n">
        <x:f aca="0"/>
        <x:v>4175.38</x:v>
      </x:c>
      <x:c r="J1565" s="18" t="n">
        <x:f aca="0"/>
        <x:v>9.4752370889</x:v>
      </x:c>
      <x:c r="K1565" s="18" t="n">
        <x:f aca="0"/>
        <x:v>2.9179698168</x:v>
      </x:c>
      <x:c r="L1565" s="22" t="n">
        <x:v>0.76830242966752</x:v>
      </x:c>
      <x:c r="M1565" s="22" t="n">
        <x:v>0.70193727738685</x:v>
      </x:c>
      <x:c r="N1565" s="22" t="n">
        <x:v>1.2390366642703</x:v>
      </x:c>
      <x:c r="O1565" s="22" t="n">
        <x:v>1.4805644522557</x:v>
      </x:c>
      <x:c r="P1565" s="25" t="n">
        <x:v>1.17003409564304</x:v>
      </x:c>
      <x:c r="Q1565" s="25" t="n">
        <x:v>1.04452429442516</x:v>
      </x:c>
      <x:c r="R1565" s="26" t="n">
        <x:v>1.15150237601567</x:v>
      </x:c>
      <x:c r="S1565" s="26" t="n">
        <x:v>1.46517915349663</x:v>
      </x:c>
      <x:c r="T1565" s="20" t="n">
        <x:v>2.154433897275783</x:v>
      </x:c>
      <x:c r="U1565" s="18" t="n">
        <x:f aca="0"/>
        <x:v>1.7852</x:v>
      </x:c>
      <x:c r="V1565" s="18" t="n">
        <x:f aca="0"/>
        <x:v>3.2594</x:v>
      </x:c>
      <x:c r="W1565" s="76" t="n">
        <x:f>'2080回测'!$O$13*G1565/$G$4+'2080回测'!$O$14*H1565/$H$4+'2080回测'!$O$15*I1565/$I$4+'2080回测'!$O$16*J1565/$J$4+'2080回测'!$O$17*K1565/$K$4</x:f>
        <x:v>1.6702872315690376</x:v>
      </x:c>
    </x:row>
    <x:row r="1566" ht="13.800000190734863" hidden="0">
      <x:c r="A1566" s="15" t="n">
        <x:v>46190</x:v>
      </x:c>
      <x:c r="B1566" s="21" t="n">
        <x:v>421.17863720074</x:v>
      </x:c>
      <x:c r="C1566" s="21" t="n">
        <x:v>490.70982770715</x:v>
      </x:c>
      <x:c r="D1566" s="21" t="n">
        <x:v>651.15384615385</x:v>
      </x:c>
      <x:c r="E1566" s="21" t="n">
        <x:v>700.91796875</x:v>
      </x:c>
      <x:c r="F1566" s="17" t="n">
        <x:v>6.65990069952935</x:v>
      </x:c>
      <x:c r="G1566" s="18" t="n">
        <x:f aca="0"/>
        <x:v>1.9335462661</x:v>
      </x:c>
      <x:c r="H1566" s="18" t="n">
        <x:f aca="0"/>
        <x:v>2.873282963</x:v>
      </x:c>
      <x:c r="I1566" s="18" t="n">
        <x:f aca="0"/>
        <x:v>4099.72</x:v>
      </x:c>
      <x:c r="J1566" s="18" t="n">
        <x:f aca="0"/>
        <x:v>9.4821748426</x:v>
      </x:c>
      <x:c r="K1566" s="18" t="n">
        <x:f aca="0"/>
        <x:v>2.9132244937</x:v>
      </x:c>
      <x:c r="L1566" s="22" t="n">
        <x:v>0.76830242966752</x:v>
      </x:c>
      <x:c r="M1566" s="22" t="n">
        <x:v>0.7026322647902</x:v>
      </x:c>
      <x:c r="N1566" s="22" t="n">
        <x:v>1.2703091301222</x:v>
      </x:c>
      <x:c r="O1566" s="22" t="n">
        <x:v>1.5119793422045</x:v>
      </x:c>
      <x:c r="P1566" s="25" t="n">
        <x:v>1.19950063868312</x:v>
      </x:c>
      <x:c r="Q1566" s="25" t="n">
        <x:v>1.08169092383183</x:v>
      </x:c>
      <x:c r="R1566" s="26" t="n">
        <x:v>1.18738832700956</x:v>
      </x:c>
      <x:c r="S1566" s="26" t="n">
        <x:v>1.51366812189735</x:v>
      </x:c>
      <x:c r="T1566" s="20" t="n">
        <x:v>2.1726530438843152</x:v>
      </x:c>
      <x:c r="U1566" s="18" t="n">
        <x:f aca="0"/>
        <x:v>1.7864</x:v>
      </x:c>
      <x:c r="V1566" s="18" t="n">
        <x:f aca="0"/>
        <x:v>3.2551</x:v>
      </x:c>
      <x:c r="W1566" s="76" t="n">
        <x:f>'2080回测'!$O$13*G1566/$G$4+'2080回测'!$O$14*H1566/$H$4+'2080回测'!$O$15*I1566/$I$4+'2080回测'!$O$16*J1566/$J$4+'2080回测'!$O$17*K1566/$K$4</x:f>
        <x:v>1.6585206839001307</x:v>
      </x:c>
    </x:row>
    <x:row r="1567" ht="13.800000190734863" hidden="0">
      <x:c r="A1567" s="15" t="n">
        <x:v>46191</x:v>
      </x:c>
      <x:c r="B1567" s="21" t="n">
        <x:v>440.02455494168</x:v>
      </x:c>
      <x:c r="C1567" s="21" t="n">
        <x:v>511.92044253689</x:v>
      </x:c>
      <x:c r="D1567" s="21" t="n">
        <x:v>674.92307692308</x:v>
      </x:c>
      <x:c r="E1567" s="21" t="n">
        <x:v>728.33984375</x:v>
      </x:c>
      <x:c r="F1567" s="17" t="n">
        <x:v>6.88801979537913</x:v>
      </x:c>
      <x:c r="G1567" s="18" t="n">
        <x:f aca="0"/>
        <x:v>1.8909889262</x:v>
      </x:c>
      <x:c r="H1567" s="18" t="n">
        <x:f aca="0"/>
        <x:v>2.8181392593</x:v>
      </x:c>
      <x:c r="I1567" s="18" t="n">
        <x:f aca="0"/>
        <x:v>3979.68</x:v>
      </x:c>
      <x:c r="J1567" s="18" t="n">
        <x:f aca="0"/>
        <x:v>9.4370794437</x:v>
      </x:c>
      <x:c r="K1567" s="18" t="n">
        <x:f aca="0"/>
        <x:v>2.8737474446</x:v>
      </x:c>
      <x:c r="L1567" s="22" t="n">
        <x:v>0.78156969309463</x:v>
      </x:c>
      <x:c r="M1567" s="22" t="n">
        <x:v>0.71948570932152</x:v>
      </x:c>
      <x:c r="N1567" s="22" t="n">
        <x:v>1.3024203211119</x:v>
      </x:c>
      <x:c r="O1567" s="22" t="n">
        <x:v>1.5449789595063</x:v>
      </x:c>
      <x:c r="P1567" s="25" t="n">
        <x:v>1.21034432652186</x:v>
      </x:c>
      <x:c r="Q1567" s="25" t="n">
        <x:v>1.10375111676997</x:v>
      </x:c>
      <x:c r="R1567" s="26" t="n">
        <x:v>1.19348997285578</x:v>
      </x:c>
      <x:c r="S1567" s="26" t="n">
        <x:v>1.52518425189257</x:v>
      </x:c>
      <x:c r="T1567" s="20" t="n">
        <x:v>2.188284476960439</x:v>
      </x:c>
      <x:c r="U1567" s="18" t="n">
        <x:f aca="0"/>
        <x:v>1.7869</x:v>
      </x:c>
      <x:c r="V1567" s="18" t="n">
        <x:f aca="0"/>
        <x:v>3.2441</x:v>
      </x:c>
      <x:c r="W1567" s="76" t="n">
        <x:f>'2080回测'!$O$13*G1567/$G$4+'2080回测'!$O$14*H1567/$H$4+'2080回测'!$O$15*I1567/$I$4+'2080回测'!$O$16*J1567/$J$4+'2080回测'!$O$17*K1567/$K$4</x:f>
        <x:v>1.6264463170147525</x:v>
      </x:c>
    </x:row>
    <x:row r="1568" ht="13.800000190734863" hidden="0">
      <x:c r="A1568" s="15" t="n">
        <x:v>46195</x:v>
      </x:c>
      <x:c r="B1568" s="21" t="n">
        <x:v>442.54143646409</x:v>
      </x:c>
      <x:c r="C1568" s="21" t="n">
        <x:v>520.43945996595</x:v>
      </x:c>
      <x:c r="D1568" s="21" t="n">
        <x:v>686.46153846154</x:v>
      </x:c>
      <x:c r="E1568" s="21" t="n">
        <x:v>734.55078125</x:v>
      </x:c>
      <x:c r="F1568" s="17" t="n">
        <x:v>6.95998304035395</x:v>
      </x:c>
      <x:c r="G1568" s="18" t="n">
        <x:f aca="0"/>
        <x:v>1.8938016239</x:v>
      </x:c>
      <x:c r="H1568" s="18" t="n">
        <x:f aca="0"/>
        <x:v>2.8464237037</x:v>
      </x:c>
      <x:c r="I1568" s="18" t="n">
        <x:f aca="0"/>
        <x:v>3972.33</x:v>
      </x:c>
      <x:c r="J1568" s="18" t="n">
        <x:f aca="0"/>
        <x:v>9.4518221703</x:v>
      </x:c>
      <x:c r="K1568" s="18" t="n">
        <x:f aca="0"/>
        <x:v>2.9507832208</x:v>
      </x:c>
      <x:c r="L1568" s="22" t="n">
        <x:v>0.7806905370844</x:v>
      </x:c>
      <x:c r="M1568" s="22" t="n">
        <x:v>0.72912865954305</x:v>
      </x:c>
      <x:c r="N1568" s="22" t="n">
        <x:v>1.3173975557153</x:v>
      </x:c>
      <x:c r="O1568" s="22" t="n">
        <x:v>1.5552330778721</x:v>
      </x:c>
      <x:c r="P1568" s="25" t="n">
        <x:v>1.22672772445214</x:v>
      </x:c>
      <x:c r="Q1568" s="25" t="n">
        <x:v>1.12725001794321</x:v>
      </x:c>
      <x:c r="R1568" s="26" t="n">
        <x:v>1.2116914926682</x:v>
      </x:c>
      <x:c r="S1568" s="26" t="n">
        <x:v>1.55815675040511</x:v>
      </x:c>
      <x:c r="T1568" s="20" t="n">
        <x:v>2.222129683017334</x:v>
      </x:c>
      <x:c r="U1568" s="18" t="n">
        <x:f aca="0"/>
        <x:v>1.7871</x:v>
      </x:c>
      <x:c r="V1568" s="18" t="n">
        <x:f aca="0"/>
        <x:v>3.168</x:v>
      </x:c>
      <x:c r="W1568" s="76" t="n">
        <x:f>'2080回测'!$O$13*G1568/$G$4+'2080回测'!$O$14*H1568/$H$4+'2080回测'!$O$15*I1568/$I$4+'2080回测'!$O$16*J1568/$J$4+'2080回测'!$O$17*K1568/$K$4</x:f>
        <x:v>1.6370084529420423</x:v>
      </x:c>
    </x:row>
    <x:row r="1569" ht="13.800000190734863" hidden="0">
      <x:c r="A1569" s="15" t="n">
        <x:v>46196</x:v>
      </x:c>
      <x:c r="B1569" s="21" t="n">
        <x:v>420.87170042971</x:v>
      </x:c>
      <x:c r="C1569" s="21" t="n">
        <x:v>491.86887770148</x:v>
      </x:c>
      <x:c r="D1569" s="21" t="n">
        <x:v>635.92307692308</x:v>
      </x:c>
      <x:c r="E1569" s="21" t="n">
        <x:v>699.51171875</x:v>
      </x:c>
      <x:c r="F1569" s="17" t="n">
        <x:v>6.62043843451068</x:v>
      </x:c>
      <x:c r="G1569" s="18" t="n">
        <x:f aca="0"/>
        <x:v>1.9028511732</x:v>
      </x:c>
      <x:c r="H1569" s="18" t="n">
        <x:f aca="0"/>
        <x:v>2.8314044444</x:v>
      </x:c>
      <x:c r="I1569" s="18" t="n">
        <x:f aca="0"/>
        <x:v>3924.5</x:v>
      </x:c>
      <x:c r="J1569" s="18" t="n">
        <x:f aca="0"/>
        <x:v>9.4197350595</x:v>
      </x:c>
      <x:c r="K1569" s="18" t="n">
        <x:f aca="0"/>
        <x:v>2.9098926712</x:v>
      </x:c>
      <x:c r="L1569" s="22" t="n">
        <x:v>0.82624680306905</x:v>
      </x:c>
      <x:c r="M1569" s="22" t="n">
        <x:v>0.7674398401529</x:v>
      </x:c>
      <x:c r="N1569" s="22" t="n">
        <x:v>1.3757488617302</x:v>
      </x:c>
      <x:c r="O1569" s="22" t="n">
        <x:v>1.6125629214627</x:v>
      </x:c>
      <x:c r="P1569" s="25" t="n">
        <x:v>1.25159748677796</x:v>
      </x:c>
      <x:c r="Q1569" s="25" t="n">
        <x:v>1.1500295649989</x:v>
      </x:c>
      <x:c r="R1569" s="26" t="n">
        <x:v>1.21282908765648</x:v>
      </x:c>
      <x:c r="S1569" s="26" t="n">
        <x:v>1.58058289829048</x:v>
      </x:c>
      <x:c r="T1569" s="20" t="n">
        <x:v>2.1868560517712043</x:v>
      </x:c>
      <x:c r="U1569" s="18" t="n">
        <x:f aca="0"/>
        <x:v>1.7863</x:v>
      </x:c>
      <x:c r="V1569" s="18" t="n">
        <x:f aca="0"/>
        <x:v>3.116</x:v>
      </x:c>
      <x:c r="W1569" s="76" t="n">
        <x:f>'2080回测'!$O$13*G1569/$G$4+'2080回测'!$O$14*H1569/$H$4+'2080回测'!$O$15*I1569/$I$4+'2080回测'!$O$16*J1569/$J$4+'2080回测'!$O$17*K1569/$K$4</x:f>
        <x:v>1.6304454271445472</x:v>
      </x:c>
    </x:row>
    <x:row r="1570" ht="13.800000190734863" hidden="0">
      <x:c r="A1570" s="15" t="n">
        <x:v>46197</x:v>
      </x:c>
      <x:c r="B1570" s="21" t="n">
        <x:v>428.36095764273</x:v>
      </x:c>
      <x:c r="C1570" s="21" t="n">
        <x:v>509.54439005675</x:v>
      </x:c>
      <x:c r="D1570" s="21" t="n">
        <x:v>654.53846153846</x:v>
      </x:c>
      <x:c r="E1570" s="21" t="n">
        <x:v>732.568359375</x:v>
      </x:c>
      <x:c r="F1570" s="17" t="n">
        <x:v>6.81253042153235</x:v>
      </x:c>
      <x:c r="G1570" s="18" t="n">
        <x:f aca="0"/>
        <x:v>1.8697102563</x:v>
      </x:c>
      <x:c r="H1570" s="18" t="n">
        <x:f aca="0"/>
        <x:v>2.7929244444</x:v>
      </x:c>
      <x:c r="I1570" s="18" t="n">
        <x:f aca="0"/>
        <x:v>3867.9</x:v>
      </x:c>
      <x:c r="J1570" s="18" t="n">
        <x:f aca="0"/>
        <x:v>9.3364820153</x:v>
      </x:c>
      <x:c r="K1570" s="18" t="n">
        <x:f aca="0"/>
        <x:v>2.934427001</x:v>
      </x:c>
      <x:c r="L1570" s="22" t="n">
        <x:v>0.78340792838875</x:v>
      </x:c>
      <x:c r="M1570" s="22" t="n">
        <x:v>0.72330814003996</x:v>
      </x:c>
      <x:c r="N1570" s="22" t="n">
        <x:v>1.3297387970285</x:v>
      </x:c>
      <x:c r="O1570" s="22" t="n">
        <x:v>1.5671651428333</x:v>
      </x:c>
      <x:c r="P1570" s="25" t="n">
        <x:v>1.21600190278556</x:v>
      </x:c>
      <x:c r="Q1570" s="25" t="n">
        <x:v>1.12269410853207</x:v>
      </x:c>
      <x:c r="R1570" s="26" t="n">
        <x:v>1.20031554278543</x:v>
      </x:c>
      <x:c r="S1570" s="26" t="n">
        <x:v>1.55221685177606</x:v>
      </x:c>
      <x:c r="T1570" s="20" t="n">
        <x:v>2.207037227384258</x:v>
      </x:c>
      <x:c r="U1570" s="18" t="n">
        <x:f aca="0"/>
        <x:v>1.7862</x:v>
      </x:c>
      <x:c r="V1570" s="18" t="n">
        <x:f aca="0"/>
        <x:v>3.0984</x:v>
      </x:c>
      <x:c r="W1570" s="76" t="n">
        <x:f>'2080回测'!$O$13*G1570/$G$4+'2080回测'!$O$14*H1570/$H$4+'2080回测'!$O$15*I1570/$I$4+'2080回测'!$O$16*J1570/$J$4+'2080回测'!$O$17*K1570/$K$4</x:f>
        <x:v>1.6115091471146388</x:v>
      </x:c>
    </x:row>
    <x:row r="1571" ht="13.800000190734863" hidden="0">
      <x:c r="A1571" s="15" t="n">
        <x:v>46198</x:v>
      </x:c>
      <x:c r="B1571" s="21" t="n">
        <x:v>450.15346838551</x:v>
      </x:c>
      <x:c r="C1571" s="21" t="n">
        <x:v>533.47877236095</x:v>
      </x:c>
      <x:c r="D1571" s="21" t="n">
        <x:v>694.30769230769</x:v>
      </x:c>
      <x:c r="E1571" s="21" t="n">
        <x:v>759.16015625</x:v>
      </x:c>
      <x:c r="F1571" s="17" t="n">
        <x:v>7.09275022326038</x:v>
      </x:c>
      <x:c r="G1571" s="18" t="n">
        <x:f aca="0"/>
        <x:v>1.8507551193</x:v>
      </x:c>
      <x:c r="H1571" s="18" t="n">
        <x:f aca="0"/>
        <x:v>2.7609125926</x:v>
      </x:c>
      <x:c r="I1571" s="18" t="n">
        <x:f aca="0"/>
        <x:v>3816.56</x:v>
      </x:c>
      <x:c r="J1571" s="18" t="n">
        <x:f aca="0"/>
        <x:v>9.3295442616</x:v>
      </x:c>
      <x:c r="K1571" s="18" t="n">
        <x:f aca="0"/>
        <x:v>2.9482591128</x:v>
      </x:c>
      <x:c r="L1571" s="22" t="n">
        <x:v>0.79251918158568</x:v>
      </x:c>
      <x:c r="M1571" s="22" t="n">
        <x:v>0.73147424202936</x:v>
      </x:c>
      <x:c r="N1571" s="22" t="n">
        <x:v>1.376587586868</x:v>
      </x:c>
      <x:c r="O1571" s="22" t="n">
        <x:v>1.6117239481265</x:v>
      </x:c>
      <x:c r="P1571" s="25" t="n">
        <x:v>1.22884931555103</x:v>
      </x:c>
      <x:c r="Q1571" s="25" t="n">
        <x:v>1.14919031852844</x:v>
      </x:c>
      <x:c r="R1571" s="26" t="n">
        <x:v>1.20403858092887</x:v>
      </x:c>
      <x:c r="S1571" s="26" t="n">
        <x:v>1.56191464545619</x:v>
      </x:c>
      <x:c r="T1571" s="20" t="n">
        <x:v>2.211578732101845</x:v>
      </x:c>
      <x:c r="U1571" s="18" t="n">
        <x:f aca="0"/>
        <x:v>1.7875</x:v>
      </x:c>
      <x:c r="V1571" s="18" t="n">
        <x:f aca="0"/>
        <x:v>3.0309</x:v>
      </x:c>
      <x:c r="W1571" s="76" t="n">
        <x:f>'2080回测'!$O$13*G1571/$G$4+'2080回测'!$O$14*H1571/$H$4+'2080回测'!$O$15*I1571/$I$4+'2080回测'!$O$16*J1571/$J$4+'2080回测'!$O$17*K1571/$K$4</x:f>
        <x:v>1.5986603062670137</x:v>
      </x:c>
    </x:row>
    <x:row r="1572" ht="13.800000190734863" hidden="0">
      <x:c r="A1572" s="15" t="n">
        <x:v>46199</x:v>
      </x:c>
      <x:c r="B1572" s="21" t="n">
        <x:v>428.48373235114</x:v>
      </x:c>
      <x:c r="C1572" s="21" t="n">
        <x:v>520.09174497162</x:v>
      </x:c>
      <x:c r="D1572" s="21" t="n">
        <x:v>674.07692307692</x:v>
      </x:c>
      <x:c r="E1572" s="21" t="n">
        <x:v>714.12109375</x:v>
      </x:c>
      <x:c r="F1572" s="17" t="n">
        <x:v>6.8419337353742</x:v>
      </x:c>
      <x:c r="G1572" s="18" t="n">
        <x:f aca="0"/>
        <x:v>1.8426838996</x:v>
      </x:c>
      <x:c r="H1572" s="18" t="n">
        <x:f aca="0"/>
        <x:v>2.7115792593</x:v>
      </x:c>
      <x:c r="I1572" s="18" t="n">
        <x:f aca="0"/>
        <x:v>3768.68</x:v>
      </x:c>
      <x:c r="J1572" s="18" t="n">
        <x:f aca="0"/>
        <x:v>9.1873203112</x:v>
      </x:c>
      <x:c r="K1572" s="18" t="n">
        <x:f aca="0"/>
        <x:v>2.9276623915</x:v>
      </x:c>
      <x:c r="L1572" s="22" t="n">
        <x:v>0.80434782608696</x:v>
      </x:c>
      <x:c r="M1572" s="22" t="n">
        <x:v>0.75527756059421</x:v>
      </x:c>
      <x:c r="N1572" s="22" t="n">
        <x:v>1.4060627845675</x:v>
      </x:c>
      <x:c r="O1572" s="22" t="n">
        <x:v>1.6356812973684</x:v>
      </x:c>
      <x:c r="P1572" s="25" t="n">
        <x:v>1.22165947904925</x:v>
      </x:c>
      <x:c r="Q1572" s="25" t="n">
        <x:v>1.14835107205797</x:v>
      </x:c>
      <x:c r="R1572" s="26" t="n">
        <x:v>1.18345845341365</x:v>
      </x:c>
      <x:c r="S1572" s="26" t="n">
        <x:v>1.53779138367682</x:v>
      </x:c>
      <x:c r="T1572" s="20" t="n">
        <x:v>2.148939305772856</x:v>
      </x:c>
      <x:c r="U1572" s="18" t="n">
        <x:f aca="0"/>
        <x:v>1.788</x:v>
      </x:c>
      <x:c r="V1572" s="18" t="n">
        <x:f aca="0"/>
        <x:v>3.0598</x:v>
      </x:c>
      <x:c r="W1572" s="76" t="n">
        <x:f>'2080回测'!$O$13*G1572/$G$4+'2080回测'!$O$14*H1572/$H$4+'2080回测'!$O$15*I1572/$I$4+'2080回测'!$O$16*J1572/$J$4+'2080回测'!$O$17*K1572/$K$4</x:f>
        <x:v>1.581079957141355</x:v>
      </x:c>
    </x:row>
    <x:row r="1573" ht="13.800000190734863" hidden="0">
      <x:c r="A1573" s="15" t="n">
        <x:v>46202</x:v>
      </x:c>
      <x:c r="B1573" s="21" t="n">
        <x:v>421.85389809699</x:v>
      </x:c>
      <x:c r="C1573" s="21" t="n">
        <x:v>516.55664249716</x:v>
      </x:c>
      <x:c r="D1573" s="21" t="n">
        <x:v>650.07692307692</x:v>
      </x:c>
      <x:c r="E1573" s="21" t="n">
        <x:v>708.466796875</x:v>
      </x:c>
      <x:c r="F1573" s="17" t="n">
        <x:v>6.74238565136518</x:v>
      </x:c>
      <x:c r="G1573" s="18" t="n">
        <x:f aca="0"/>
        <x:v>1.8545461467</x:v>
      </x:c>
      <x:c r="H1573" s="18" t="n">
        <x:f aca="0"/>
        <x:v>2.7303259259</x:v>
      </x:c>
      <x:c r="I1573" s="18" t="n">
        <x:f aca="0"/>
        <x:v>3780.6</x:v>
      </x:c>
      <x:c r="J1573" s="18" t="n">
        <x:f aca="0"/>
        <x:v>9.3052621238</x:v>
      </x:c>
      <x:c r="K1573" s="18" t="n">
        <x:f aca="0"/>
        <x:v>2.9451292189</x:v>
      </x:c>
      <x:c r="L1573" s="22" t="n">
        <x:v>0.7488810741688</x:v>
      </x:c>
      <x:c r="M1573" s="22" t="n">
        <x:v>0.70428285987316</x:v>
      </x:c>
      <x:c r="N1573" s="22" t="n">
        <x:v>1.3442367601246</x:v>
      </x:c>
      <x:c r="O1573" s="22" t="n">
        <x:v>1.5624109606973</x:v>
      </x:c>
      <x:c r="P1573" s="25" t="n">
        <x:v>1.15494722560653</x:v>
      </x:c>
      <x:c r="Q1573" s="25" t="n">
        <x:v>1.0908027426541</x:v>
      </x:c>
      <x:c r="R1573" s="26" t="n">
        <x:v>1.12368300766586</x:v>
      </x:c>
      <x:c r="S1573" s="26" t="n">
        <x:v>1.4622698153925</x:v>
      </x:c>
      <x:c r="T1573" s="20" t="n">
        <x:v>2.1514608602088354</x:v>
      </x:c>
      <x:c r="U1573" s="18" t="n">
        <x:f aca="0"/>
        <x:v>1.7897</x:v>
      </x:c>
      <x:c r="V1573" s="18" t="n">
        <x:f aca="0"/>
        <x:v>3.0723</x:v>
      </x:c>
      <x:c r="W1573" s="76" t="n">
        <x:f>'2080回测'!$O$13*G1573/$G$4+'2080回测'!$O$14*H1573/$H$4+'2080回测'!$O$15*I1573/$I$4+'2080回测'!$O$16*J1573/$J$4+'2080回测'!$O$17*K1573/$K$4</x:f>
        <x:v>1.5917616850500456</x:v>
      </x:c>
    </x:row>
    <x:row r="1574" ht="13.800000190734863" hidden="0">
      <x:c r="A1574" s="15" t="n">
        <x:v>46203</x:v>
      </x:c>
      <x:c r="B1574" s="21" t="n">
        <x:v>439.34929404543</x:v>
      </x:c>
      <x:c r="C1574" s="21" t="n">
        <x:v>536.78206483541</x:v>
      </x:c>
      <x:c r="D1574" s="21" t="n">
        <x:v>664.23076923077</x:v>
      </x:c>
      <x:c r="E1574" s="21" t="n">
        <x:v>748.6328125</x:v>
      </x:c>
      <x:c r="F1574" s="17" t="n">
        <x:v>6.97248735152903</x:v>
      </x:c>
      <x:c r="G1574" s="18" t="n">
        <x:f aca="0"/>
        <x:v>1.8212829385</x:v>
      </x:c>
      <x:c r="H1574" s="18" t="n">
        <x:f aca="0"/>
        <x:v>2.6818696296</x:v>
      </x:c>
      <x:c r="I1574" s="18" t="n">
        <x:f aca="0"/>
        <x:v>3709.41</x:v>
      </x:c>
      <x:c r="J1574" s="18" t="n">
        <x:f aca="0"/>
        <x:v>9.2887849588</x:v>
      </x:c>
      <x:c r="K1574" s="18" t="n">
        <x:f aca="0"/>
        <x:v>2.9498745419</x:v>
      </x:c>
      <x:c r="L1574" s="22" t="n">
        <x:v>0.76190856777494</x:v>
      </x:c>
      <x:c r="M1574" s="22" t="n">
        <x:v>0.72104943097906</x:v>
      </x:c>
      <x:c r="N1574" s="22" t="n">
        <x:v>1.3631679846633</x:v>
      </x:c>
      <x:c r="O1574" s="22" t="n">
        <x:v>1.580775154467</x:v>
      </x:c>
      <x:c r="P1574" s="25" t="n">
        <x:v>1.14846458613771</x:v>
      </x:c>
      <x:c r="Q1574" s="25" t="n">
        <x:v>1.0888844650073</x:v>
      </x:c>
      <x:c r="R1574" s="26" t="n">
        <x:v>1.10941136144923</x:v>
      </x:c>
      <x:c r="S1574" s="26" t="n">
        <x:v>1.43802533119214</x:v>
      </x:c>
      <x:c r="T1574" s="20" t="n">
        <x:v>2.198203926670746</x:v>
      </x:c>
      <x:c r="U1574" s="18" t="n">
        <x:f aca="0"/>
        <x:v>1.7882</x:v>
      </x:c>
      <x:c r="V1574" s="18" t="n">
        <x:f aca="0"/>
        <x:v>3.0429</x:v>
      </x:c>
      <x:c r="W1574" s="76" t="n">
        <x:f>'2080回测'!$O$13*G1574/$G$4+'2080回测'!$O$14*H1574/$H$4+'2080回测'!$O$15*I1574/$I$4+'2080回测'!$O$16*J1574/$J$4+'2080回测'!$O$17*K1574/$K$4</x:f>
        <x:v>1.5702100025417232</x:v>
      </x:c>
    </x:row>
    <x:row r="1575" ht="13.800000190734863" hidden="0">
      <x:c r="A1575" s="15" t="n">
        <x:v>46204</x:v>
      </x:c>
      <x:c r="B1575" s="21" t="n">
        <x:v>420.99447513812</x:v>
      </x:c>
      <x:c r="C1575" s="21" t="n">
        <x:v>522.58370245176</x:v>
      </x:c>
      <x:c r="D1575" s="21" t="n">
        <x:v>657.30769230769</x:v>
      </x:c>
      <x:c r="E1575" s="21" t="n">
        <x:v>723.037109375</x:v>
      </x:c>
      <x:c r="F1575" s="17" t="n">
        <x:v>6.80980744818143</x:v>
      </x:c>
      <x:c r="G1575" s="18" t="n">
        <x:f aca="0"/>
        <x:v>1.8380368338</x:v>
      </x:c>
      <x:c r="H1575" s="18" t="n">
        <x:f aca="0"/>
        <x:v>2.7250637037</x:v>
      </x:c>
      <x:c r="I1575" s="18" t="n">
        <x:f aca="0"/>
        <x:v>3709.41</x:v>
      </x:c>
      <x:c r="J1575" s="18" t="n">
        <x:f aca="0"/>
        <x:v>9.4180006211</x:v>
      </x:c>
      <x:c r="K1575" s="18" t="n">
        <x:f aca="0"/>
        <x:v>3.0017702025</x:v>
      </x:c>
      <x:c r="L1575" s="22" t="n">
        <x:v>0.77405690537084</x:v>
      </x:c>
      <x:c r="M1575" s="22" t="n">
        <x:v>0.7402484579967</x:v>
      </x:c>
      <x:c r="N1575" s="22" t="n">
        <x:v>1.4133716750539</x:v>
      </x:c>
      <x:c r="O1575" s="22" t="n">
        <x:v>1.6371728055561</x:v>
      </x:c>
      <x:c r="P1575" s="25" t="n">
        <x:v>1.1992649063388</x:v>
      </x:c>
      <x:c r="Q1575" s="25" t="n">
        <x:v>1.14475430147022</x:v>
      </x:c>
      <x:c r="R1575" s="26" t="n">
        <x:v>1.17218592125712</x:v>
      </x:c>
      <x:c r="S1575" s="26" t="n">
        <x:v>1.50457644032229</x:v>
      </x:c>
      <x:c r="T1575" s="20" t="n">
        <x:v>2.2095890693270617</x:v>
      </x:c>
      <x:c r="U1575" s="18" t="n">
        <x:f aca="0"/>
        <x:v>1.7865</x:v>
      </x:c>
      <x:c r="V1575" s="18" t="n">
        <x:f aca="0"/>
        <x:v>3.0102</x:v>
      </x:c>
      <x:c r="W1575" s="76" t="n">
        <x:f>'2080回测'!$O$13*G1575/$G$4+'2080回测'!$O$14*H1575/$H$4+'2080回测'!$O$15*I1575/$I$4+'2080回测'!$O$16*J1575/$J$4+'2080回测'!$O$17*K1575/$K$4</x:f>
        <x:v>1.5880338483451861</x:v>
      </x:c>
    </x:row>
    <x:row r="1576" ht="13.800000190734863" hidden="0">
      <x:c r="A1576" s="15" t="n">
        <x:v>46205</x:v>
      </x:c>
      <x:c r="B1576" s="21" t="n">
        <x:v>389.31860036832</x:v>
      </x:c>
      <x:c r="C1576" s="21" t="n">
        <x:v>476.5114653235</x:v>
      </x:c>
      <x:c r="D1576" s="21" t="n">
        <x:v>606</x:v>
      </x:c>
      <x:c r="E1576" s="21" t="n">
        <x:v>667.861328125</x:v>
      </x:c>
      <x:c r="F1576" s="17" t="n">
        <x:v>6.34922848454205</x:v>
      </x:c>
      <x:c r="G1576" s="18" t="n">
        <x:f aca="0"/>
        <x:v>1.8511219929</x:v>
      </x:c>
      <x:c r="H1576" s="18" t="n">
        <x:f aca="0"/>
        <x:v>2.7502785185</x:v>
      </x:c>
      <x:c r="I1576" s="18" t="n">
        <x:f aca="0"/>
        <x:v>3726.7</x:v>
      </x:c>
      <x:c r="J1576" s="18" t="n">
        <x:f aca="0"/>
        <x:v>9.4188678403</x:v>
      </x:c>
      <x:c r="K1576" s="18" t="n">
        <x:f aca="0"/>
        <x:v>3.0013663452</x:v>
      </x:c>
      <x:c r="L1576" s="22" t="n">
        <x:v>0.76638427109974</x:v>
      </x:c>
      <x:c r="M1576" s="22" t="n">
        <x:v>0.73338545738858</x:v>
      </x:c>
      <x:c r="N1576" s="22" t="n">
        <x:v>1.4218787443087</x:v>
      </x:c>
      <x:c r="O1576" s="22" t="n">
        <x:v>1.6428591802708</x:v>
      </x:c>
      <x:c r="P1576" s="25" t="n">
        <x:v>1.21470537489179</x:v>
      </x:c>
      <x:c r="Q1576" s="25" t="n">
        <x:v>1.16285804676186</x:v>
      </x:c>
      <x:c r="R1576" s="26" t="n">
        <x:v>1.20072921369027</x:v>
      </x:c>
      <x:c r="S1576" s="26" t="n">
        <x:v>1.53391226620475</x:v>
      </x:c>
      <x:c r="T1576" s="20" t="n">
        <x:v>2.1557861305472565</x:v>
      </x:c>
      <x:c r="U1576" s="18" t="n">
        <x:f aca="0"/>
        <x:v>1.7867</x:v>
      </x:c>
      <x:c r="V1576" s="18" t="n">
        <x:f aca="0"/>
        <x:v>3.0728</x:v>
      </x:c>
      <x:c r="W1576" s="76" t="n">
        <x:f>'2080回测'!$O$13*G1576/$G$4+'2080回测'!$O$14*H1576/$H$4+'2080回测'!$O$15*I1576/$I$4+'2080回测'!$O$16*J1576/$J$4+'2080回测'!$O$17*K1576/$K$4</x:f>
        <x:v>1.5967860084110868</x:v>
      </x:c>
    </x:row>
    <x:row r="1577" ht="13.800000190734863" hidden="0">
      <x:c r="A1577" s="15" t="n">
        <x:v>46206</x:v>
      </x:c>
      <x:c r="B1577" s="21" t="n">
        <x:v>392.01964395335</x:v>
      </x:c>
      <x:c r="C1577" s="21" t="n">
        <x:v>477.61256281498</x:v>
      </x:c>
      <x:c r="D1577" s="21" t="n">
        <x:v>607.61538461538</x:v>
      </x:c>
      <x:c r="E1577" s="21" t="n">
        <x:v>671.34765625</x:v>
      </x:c>
      <x:c r="F1577" s="17" t="n">
        <x:v>6.37148811908427</x:v>
      </x:c>
      <x:c r="G1577" s="18" t="n">
        <x:f aca="0"/>
        <x:v>1.8555244763</x:v>
      </x:c>
      <x:c r="H1577" s="18" t="n">
        <x:f aca="0"/>
        <x:v>2.7777955556</x:v>
      </x:c>
      <x:c r="I1577" s="18" t="n">
        <x:f aca="0"/>
        <x:v>3784.35</x:v>
      </x:c>
      <x:c r="J1577" s="18" t="n">
        <x:f aca="0"/>
        <x:v>9.4830420618</x:v>
      </x:c>
      <x:c r="K1577" s="18" t="n">
        <x:f aca="0"/>
        <x:v>2.9724905497</x:v>
      </x:c>
      <x:c r="L1577" s="22" t="n">
        <x:v>0.71970907928389</x:v>
      </x:c>
      <x:c r="M1577" s="22" t="n">
        <x:v>0.68021892103206</x:v>
      </x:c>
      <x:c r="N1577" s="22" t="n">
        <x:v>1.3445962137551</x:v>
      </x:c>
      <x:c r="O1577" s="22" t="n">
        <x:v>1.5534619119571</x:v>
      </x:c>
      <x:c r="P1577" s="25" t="n">
        <x:v>1.17628100276754</x:v>
      </x:c>
      <x:c r="Q1577" s="25" t="n">
        <x:v>1.11286293559225</x:v>
      </x:c>
      <x:c r="R1577" s="26" t="n">
        <x:v>1.16670478176811</x:v>
      </x:c>
      <x:c r="S1577" s="26" t="n">
        <x:v>1.49245419822201</x:v>
      </x:c>
      <x:c r="T1577" s="20" t="n">
        <x:v>2.1703926012797874</x:v>
      </x:c>
      <x:c r="U1577" s="18" t="n">
        <x:f aca="0"/>
        <x:v>1.7863</x:v>
      </x:c>
      <x:c r="V1577" s="18" t="n">
        <x:f aca="0"/>
        <x:v>3.1547</x:v>
      </x:c>
      <x:c r="W1577" s="76" t="n">
        <x:f>'2080回测'!$O$13*G1577/$G$4+'2080回测'!$O$14*H1577/$H$4+'2080回测'!$O$15*I1577/$I$4+'2080回测'!$O$16*J1577/$J$4+'2080回测'!$O$17*K1577/$K$4</x:f>
        <x:v>1.6054171394162766</x:v>
      </x:c>
    </x:row>
    <x:row r="1578" ht="13.800000190734863" hidden="0">
      <x:c r="A1578" s="15" t="n">
        <x:v>46209</x:v>
      </x:c>
      <x:c r="B1578" s="21" t="n">
        <x:v>382.38182934316</x:v>
      </x:c>
      <x:c r="C1578" s="21" t="n">
        <x:v>465.21072791714</x:v>
      </x:c>
      <x:c r="D1578" s="21" t="n">
        <x:v>571.53846153846</x:v>
      </x:c>
      <x:c r="E1578" s="21" t="n">
        <x:v>652.861328125</x:v>
      </x:c>
      <x:c r="F1578" s="17" t="n">
        <x:v>6.1799808673094</x:v>
      </x:c>
      <x:c r="G1578" s="18" t="n">
        <x:f aca="0"/>
        <x:v>1.8900105965</x:v>
      </x:c>
      <x:c r="H1578" s="18" t="n">
        <x:f aca="0"/>
        <x:v>2.8314044444</x:v>
      </x:c>
      <x:c r="I1578" s="18" t="n">
        <x:f aca="0"/>
        <x:v>3817.11</x:v>
      </x:c>
      <x:c r="J1578" s="18" t="n">
        <x:f aca="0"/>
        <x:v>9.5324735568</x:v>
      </x:c>
      <x:c r="K1578" s="18" t="n">
        <x:f aca="0"/>
        <x:v>2.9815773385</x:v>
      </x:c>
      <x:c r="L1578" s="22" t="n">
        <x:v>0.73617327365729</x:v>
      </x:c>
      <x:c r="M1578" s="22" t="n">
        <x:v>0.69185996003822</x:v>
      </x:c>
      <x:c r="N1578" s="22" t="n">
        <x:v>1.3526240115025</x:v>
      </x:c>
      <x:c r="O1578" s="22" t="n">
        <x:v>1.5789107693096</x:v>
      </x:c>
      <x:c r="P1578" s="25" t="n">
        <x:v>1.19549318882967</x:v>
      </x:c>
      <x:c r="Q1578" s="25" t="n">
        <x:v>1.12641077147274</x:v>
      </x:c>
      <x:c r="R1578" s="26" t="n">
        <x:v>1.17466794668604</x:v>
      </x:c>
      <x:c r="S1578" s="26" t="n">
        <x:v>1.50700088874224</x:v>
      </x:c>
      <x:c r="T1578" s="20" t="n">
        <x:v>2.1500997917495592</x:v>
      </x:c>
      <x:c r="U1578" s="18" t="n">
        <x:f aca="0"/>
        <x:v>1.7876</x:v>
      </x:c>
      <x:c r="V1578" s="18" t="n">
        <x:f aca="0"/>
        <x:v>3.145</x:v>
      </x:c>
      <x:c r="W1578" s="76" t="n">
        <x:f>'2080回测'!$O$13*G1578/$G$4+'2080回测'!$O$14*H1578/$H$4+'2080回测'!$O$15*I1578/$I$4+'2080回测'!$O$16*J1578/$J$4+'2080回测'!$O$17*K1578/$K$4</x:f>
        <x:v>1.627276172207842</x:v>
      </x:c>
    </x:row>
    <x:row r="1579" ht="13.800000190734863" hidden="0">
      <x:c r="A1579" s="15" t="n">
        <x:v>46210</x:v>
      </x:c>
      <x:c r="B1579" s="21" t="n">
        <x:v>380.29465930018</x:v>
      </x:c>
      <x:c r="C1579" s="21" t="n">
        <x:v>465.09482291714</x:v>
      </x:c>
      <x:c r="D1579" s="21" t="n">
        <x:v>570</x:v>
      </x:c>
      <x:c r="E1579" s="21" t="n">
        <x:v>648.90625</x:v>
      </x:c>
      <x:c r="F1579" s="17" t="n">
        <x:v>6.1607393305433</x:v>
      </x:c>
      <x:c r="G1579" s="18" t="n">
        <x:f aca="0"/>
        <x:v>1.8813279209</x:v>
      </x:c>
      <x:c r="H1579" s="18" t="n">
        <x:f aca="0"/>
        <x:v>2.7936918519</x:v>
      </x:c>
      <x:c r="I1579" s="18" t="n">
        <x:f aca="0"/>
        <x:v>3778.89</x:v>
      </x:c>
      <x:c r="J1579" s="18" t="n">
        <x:f aca="0"/>
        <x:v>9.4570254855</x:v>
      </x:c>
      <x:c r="K1579" s="18" t="n">
        <x:f aca="0"/>
        <x:v>2.9408887175</x:v>
      </x:c>
      <x:c r="L1579" s="22" t="n">
        <x:v>0.73937020460358</x:v>
      </x:c>
      <x:c r="M1579" s="22" t="n">
        <x:v>0.69012249152984</x:v>
      </x:c>
      <x:c r="N1579" s="22" t="n">
        <x:v>1.3291397076444</x:v>
      </x:c>
      <x:c r="O1579" s="22" t="n">
        <x:v>1.5565381474205</x:v>
      </x:c>
      <x:c r="P1579" s="25" t="n">
        <x:v>1.17156635588113</x:v>
      </x:c>
      <x:c r="Q1579" s="25" t="n">
        <x:v>1.09403983618307</x:v>
      </x:c>
      <x:c r="R1579" s="26" t="n">
        <x:v>1.14829642650321</x:v>
      </x:c>
      <x:c r="S1579" s="26" t="n">
        <x:v>1.47172516423074</x:v>
      </x:c>
      <x:c r="T1579" s="20" t="n">
        <x:v>2.106952808025301</x:v>
      </x:c>
      <x:c r="U1579" s="18" t="n">
        <x:f aca="0"/>
        <x:v>1.7878</x:v>
      </x:c>
      <x:c r="V1579" s="18" t="n">
        <x:f aca="0"/>
        <x:v>3.1265</x:v>
      </x:c>
      <x:c r="W1579" s="76" t="n">
        <x:f>'2080回测'!$O$13*G1579/$G$4+'2080回测'!$O$14*H1579/$H$4+'2080回测'!$O$15*I1579/$I$4+'2080回测'!$O$16*J1579/$J$4+'2080回测'!$O$17*K1579/$K$4</x:f>
        <x:v>1.6119534113261702</x:v>
      </x:c>
    </x:row>
    <x:row r="1580" ht="13.800000190734863" hidden="0">
      <x:c r="A1580" s="15" t="n">
        <x:v>46211</x:v>
      </x:c>
      <x:c r="B1580" s="21" t="n">
        <x:v>377.90055248619</x:v>
      </x:c>
      <x:c r="C1580" s="21" t="n">
        <x:v>462.54491293984</x:v>
      </x:c>
      <x:c r="D1580" s="21" t="n">
        <x:v>545.69230769231</x:v>
      </x:c>
      <x:c r="E1580" s="21" t="n">
        <x:v>647.5390625</x:v>
      </x:c>
      <x:c r="F1580" s="17" t="n">
        <x:v>6.08419208904585</x:v>
      </x:c>
      <x:c r="G1580" s="18" t="n">
        <x:f aca="0"/>
        <x:v>1.8997938931</x:v>
      </x:c>
      <x:c r="H1580" s="18" t="n">
        <x:f aca="0"/>
        <x:v>2.808162963</x:v>
      </x:c>
      <x:c r="I1580" s="18" t="n">
        <x:f aca="0"/>
        <x:v>3858.87</x:v>
      </x:c>
      <x:c r="J1580" s="18" t="n">
        <x:f aca="0"/>
        <x:v>9.4761043081</x:v>
      </x:c>
      <x:c r="K1580" s="18" t="n">
        <x:f aca="0"/>
        <x:v>2.9040367406</x:v>
      </x:c>
      <x:c r="L1580" s="22" t="n">
        <x:v>0.71387468030691</x:v>
      </x:c>
      <x:c r="M1580" s="22" t="n">
        <x:v>0.66935974285466</x:v>
      </x:c>
      <x:c r="N1580" s="22" t="n">
        <x:v>1.287802540139</x:v>
      </x:c>
      <x:c r="O1580" s="22" t="n">
        <x:v>1.5056404326384</x:v>
      </x:c>
      <x:c r="P1580" s="25" t="n">
        <x:v>1.12383055615621</x:v>
      </x:c>
      <x:c r="Q1580" s="25" t="n">
        <x:v>1.04440440207223</x:v>
      </x:c>
      <x:c r="R1580" s="26" t="n">
        <x:v>1.0938987025182</x:v>
      </x:c>
      <x:c r="S1580" s="26" t="n">
        <x:v>1.4168114075168</x:v>
      </x:c>
      <x:c r="T1580" s="20" t="n">
        <x:v>2.068163165963817</x:v>
      </x:c>
      <x:c r="U1580" s="18" t="n">
        <x:f aca="0"/>
        <x:v>1.7888</x:v>
      </x:c>
      <x:c r="V1580" s="18" t="n">
        <x:f aca="0"/>
        <x:v>3.1218</x:v>
      </x:c>
      <x:c r="W1580" s="76" t="n">
        <x:f>'2080回测'!$O$13*G1580/$G$4+'2080回测'!$O$14*H1580/$H$4+'2080回测'!$O$15*I1580/$I$4+'2080回测'!$O$16*J1580/$J$4+'2080回测'!$O$17*K1580/$K$4</x:f>
        <x:v>1.6223504331585965</x:v>
      </x:c>
    </x:row>
    <x:row r="1581" ht="13.800000190734863" hidden="0">
      <x:c r="A1581" s="15" t="n">
        <x:v>46212</x:v>
      </x:c>
      <x:c r="B1581" s="21" t="n">
        <x:v>406.44567219153</x:v>
      </x:c>
      <x:c r="C1581" s="21" t="n">
        <x:v>495.63579017026</x:v>
      </x:c>
      <x:c r="D1581" s="21" t="n">
        <x:v>577.46153846154</x:v>
      </x:c>
      <x:c r="E1581" s="21" t="n">
        <x:v>692.6171875</x:v>
      </x:c>
      <x:c r="F1581" s="17" t="n">
        <x:v>6.43040047080833</x:v>
      </x:c>
      <x:c r="G1581" s="18" t="n">
        <x:f aca="0"/>
        <x:v>1.8821270981</x:v>
      </x:c>
      <x:c r="H1581" s="18" t="n">
        <x:f aca="0"/>
        <x:v>2.7759318519</x:v>
      </x:c>
      <x:c r="I1581" s="18" t="n">
        <x:f aca="0"/>
        <x:v>3802.82</x:v>
      </x:c>
      <x:c r="J1581" s="18" t="n">
        <x:f aca="0"/>
        <x:v>9.4899798155</x:v>
      </x:c>
      <x:c r="K1581" s="18" t="n">
        <x:f aca="0"/>
        <x:v>2.9087820636</x:v>
      </x:c>
      <x:c r="L1581" s="22" t="n">
        <x:v>0.69365409207161</x:v>
      </x:c>
      <x:c r="M1581" s="22" t="n">
        <x:v>0.65763183042307</x:v>
      </x:c>
      <x:c r="N1581" s="22" t="n">
        <x:v>1.2488617301701</x:v>
      </x:c>
      <x:c r="O1581" s="22" t="n">
        <x:v>1.4756238316348</x:v>
      </x:c>
      <x:c r="P1581" s="25" t="n">
        <x:v>1.07597689025914</x:v>
      </x:c>
      <x:c r="Q1581" s="25" t="n">
        <x:v>0.994649075608476</x:v>
      </x:c>
      <x:c r="R1581" s="26" t="n">
        <x:v>1.04622313073664</x:v>
      </x:c>
      <x:c r="S1581" s="26" t="n">
        <x:v>1.3526847468067</x:v>
      </x:c>
      <x:c r="T1581" s="20" t="n">
        <x:v>2.1115081759451835</x:v>
      </x:c>
      <x:c r="U1581" s="18" t="n">
        <x:f aca="0"/>
        <x:v>1.789</x:v>
      </x:c>
      <x:c r="V1581" s="18" t="n">
        <x:f aca="0"/>
        <x:v>3.1112</x:v>
      </x:c>
      <x:c r="W1581" s="76" t="n">
        <x:f>'2080回测'!$O$13*G1581/$G$4+'2080回测'!$O$14*H1581/$H$4+'2080回测'!$O$15*I1581/$I$4+'2080回测'!$O$16*J1581/$J$4+'2080回测'!$O$17*K1581/$K$4</x:f>
        <x:v>1.6092970377258438</x:v>
      </x:c>
    </x:row>
    <x:row r="1582" ht="13.800000190734863" hidden="0">
      <x:c r="A1582" s="15" t="n">
        <x:v>46213</x:v>
      </x:c>
      <x:c r="B1582" s="21" t="n">
        <x:v>385.51258440761</x:v>
      </x:c>
      <x:c r="C1582" s="21" t="n">
        <x:v>463.76191542565</x:v>
      </x:c>
      <x:c r="D1582" s="21" t="n">
        <x:v>547.07692307692</x:v>
      </x:c>
      <x:c r="E1582" s="21" t="n">
        <x:v>647.626953125</x:v>
      </x:c>
      <x:c r="F1582" s="17" t="n">
        <x:v>6.10994594008795</x:v>
      </x:c>
      <x:c r="G1582" s="18" t="n">
        <x:f aca="0"/>
        <x:v>1.8882614019</x:v>
      </x:c>
      <x:c r="H1582" s="18" t="n">
        <x:f aca="0"/>
        <x:v>2.7740681481</x:v>
      </x:c>
      <x:c r="I1582" s="18" t="n">
        <x:f aca="0"/>
        <x:v>3813.84</x:v>
      </x:c>
      <x:c r="J1582" s="18" t="n">
        <x:f aca="0"/>
        <x:v>9.5342079952</x:v>
      </x:c>
      <x:c r="K1582" s="18" t="n">
        <x:f aca="0"/>
        <x:v>2.8871756991</x:v>
      </x:c>
      <x:c r="L1582" s="22" t="n">
        <x:v>0.73089833759591</x:v>
      </x:c>
      <x:c r="M1582" s="22" t="n">
        <x:v>0.7008079228564</x:v>
      </x:c>
      <x:c r="N1582" s="22" t="n">
        <x:v>1.3151210160556</x:v>
      </x:c>
      <x:c r="O1582" s="22" t="n">
        <x:v>1.5498263608847</x:v>
      </x:c>
      <x:c r="P1582" s="25" t="n">
        <x:v>1.10556129947137</x:v>
      </x:c>
      <x:c r="Q1582" s="25" t="n">
        <x:v>1.03349419795609</x:v>
      </x:c>
      <x:c r="R1582" s="26" t="n">
        <x:v>1.07797237268223</x:v>
      </x:c>
      <x:c r="S1582" s="26" t="n">
        <x:v>1.37838390005918</x:v>
      </x:c>
      <x:c r="T1582" s="20" t="n">
        <x:v>2.0858725238983595</x:v>
      </x:c>
      <x:c r="U1582" s="18" t="n">
        <x:f aca="0"/>
        <x:v>1.7892</x:v>
      </x:c>
      <x:c r="V1582" s="18" t="n">
        <x:f aca="0"/>
        <x:v>3.1082</x:v>
      </x:c>
      <x:c r="W1582" s="76" t="n">
        <x:f>'2080回测'!$O$13*G1582/$G$4+'2080回测'!$O$14*H1582/$H$4+'2080回测'!$O$15*I1582/$I$4+'2080回测'!$O$16*J1582/$J$4+'2080回测'!$O$17*K1582/$K$4</x:f>
        <x:v>1.6107829532255933</x:v>
      </x:c>
    </x:row>
    <x:row r="1583" ht="13.800000190734863" hidden="0">
      <x:c r="A1583" s="15" t="n">
        <x:v>46216</x:v>
      </x:c>
      <x:c r="B1583" s="21" t="n">
        <x:v>367.46470227133</x:v>
      </x:c>
      <x:c r="C1583" s="21" t="n">
        <x:v>442.78311059591</x:v>
      </x:c>
      <x:c r="D1583" s="21" t="n">
        <x:v>505.92307692308</x:v>
      </x:c>
      <x:c r="E1583" s="21" t="n">
        <x:v>622.666015625</x:v>
      </x:c>
      <x:c r="F1583" s="17" t="n">
        <x:v>5.8470922635383</x:v>
      </x:c>
      <x:c r="G1583" s="18" t="n">
        <x:f aca="0"/>
        <x:v>1.9180741184</x:v>
      </x:c>
      <x:c r="H1583" s="18" t="n">
        <x:f aca="0"/>
        <x:v>2.7837155556</x:v>
      </x:c>
      <x:c r="I1583" s="18" t="n">
        <x:f aca="0"/>
        <x:v>3821.07</x:v>
      </x:c>
      <x:c r="J1583" s="18" t="n">
        <x:f aca="0"/>
        <x:v>9.5394113105</x:v>
      </x:c>
      <x:c r="K1583" s="18" t="n">
        <x:f aca="0"/>
        <x:v>2.8494150434</x:v>
      </x:c>
      <x:c r="L1583" s="22" t="n">
        <x:v>0.6869405370844</x:v>
      </x:c>
      <x:c r="M1583" s="22" t="n">
        <x:v>0.66536356528538</x:v>
      </x:c>
      <x:c r="N1583" s="22" t="n">
        <x:v>1.2809729211598</x:v>
      </x:c>
      <x:c r="O1583" s="22" t="n">
        <x:v>1.5197165405615</x:v>
      </x:c>
      <x:c r="P1583" s="25" t="n">
        <x:v>1.09153522498429</x:v>
      </x:c>
      <x:c r="Q1583" s="25" t="n">
        <x:v>1.00579906443048</x:v>
      </x:c>
      <x:c r="R1583" s="26" t="n">
        <x:v>1.06990579003805</x:v>
      </x:c>
      <x:c r="S1583" s="26" t="n">
        <x:v>1.36674654764297</x:v>
      </x:c>
      <x:c r="T1583" s="20" t="n">
        <x:v>1.9927977657810974</x:v>
      </x:c>
      <x:c r="U1583" s="18" t="n">
        <x:f aca="0"/>
        <x:v>1.7887</x:v>
      </x:c>
      <x:c r="V1583" s="18" t="n">
        <x:f aca="0"/>
        <x:v>3.0707</x:v>
      </x:c>
      <x:c r="W1583" s="76" t="n">
        <x:f>'2080回测'!$O$13*G1583/$G$4+'2080回测'!$O$14*H1583/$H$4+'2080回测'!$O$15*I1583/$I$4+'2080回测'!$O$16*J1583/$J$4+'2080回测'!$O$17*K1583/$K$4</x:f>
        <x:v>1.618454177342536</x:v>
      </x:c>
    </x:row>
    <x:row r="1584" ht="13.800000190734863" hidden="0">
      <x:c r="A1584" s="15" t="n">
        <x:v>46217</x:v>
      </x:c>
      <x:c r="B1584" s="21" t="n">
        <x:v>387.8453038674</x:v>
      </x:c>
      <x:c r="C1584" s="21" t="n">
        <x:v>465.90615791146</x:v>
      </x:c>
      <x:c r="D1584" s="21" t="n">
        <x:v>568.53846153846</x:v>
      </x:c>
      <x:c r="E1584" s="21" t="n">
        <x:v>656.15234375</x:v>
      </x:c>
      <x:c r="F1584" s="17" t="n">
        <x:v>6.1961056676683</x:v>
      </x:c>
      <x:c r="G1584" s="18" t="n">
        <x:f aca="0"/>
        <x:v>1.9331645058</x:v>
      </x:c>
      <x:c r="H1584" s="18" t="n">
        <x:f aca="0"/>
        <x:v>2.8392977778</x:v>
      </x:c>
      <x:c r="I1584" s="18" t="n">
        <x:f aca="0"/>
        <x:v>3876.28</x:v>
      </x:c>
      <x:c r="J1584" s="18" t="n">
        <x:f aca="0"/>
        <x:v>9.6261332315</x:v>
      </x:c>
      <x:c r="K1584" s="18" t="n">
        <x:f aca="0"/>
        <x:v>2.8904065574</x:v>
      </x:c>
      <x:c r="L1584" s="22" t="n">
        <x:v>0.64554028132992</x:v>
      </x:c>
      <x:c r="M1584" s="22" t="n">
        <x:v>0.62366432108418</x:v>
      </x:c>
      <x:c r="N1584" s="22" t="n">
        <x:v>1.1811646297628</x:v>
      </x:c>
      <x:c r="O1584" s="22" t="n">
        <x:v>1.3966671201718</x:v>
      </x:c>
      <x:c r="P1584" s="25" t="n">
        <x:v>0.984512740662752</x:v>
      </x:c>
      <x:c r="Q1584" s="25" t="n">
        <x:v>0.903410995032767</x:v>
      </x:c>
      <x:c r="R1584" s="26" t="n">
        <x:v>0.959352240722551</x:v>
      </x:c>
      <x:c r="S1584" s="26" t="n">
        <x:v>1.24806979748201</x:v>
      </x:c>
      <x:c r="T1584" s="20" t="n">
        <x:v>2.038298249901816</x:v>
      </x:c>
      <x:c r="U1584" s="18" t="n">
        <x:f aca="0"/>
        <x:v>1.7891</x:v>
      </x:c>
      <x:c r="V1584" s="18" t="n">
        <x:f aca="0"/>
        <x:v>3.0468</x:v>
      </x:c>
      <x:c r="W1584" s="76" t="n">
        <x:f>'2080回测'!$O$13*G1584/$G$4+'2080回测'!$O$14*H1584/$H$4+'2080回测'!$O$15*I1584/$I$4+'2080回测'!$O$16*J1584/$J$4+'2080回测'!$O$17*K1584/$K$4</x:f>
        <x:v>1.6397565600146229</x:v>
      </x:c>
    </x:row>
    <x:row r="1585" ht="13.800000190734863" hidden="0">
      <x:c r="A1585" s="15" t="n">
        <x:v>46218</x:v>
      </x:c>
      <x:c r="B1585" s="21" t="n">
        <x:v>381.15408225905</x:v>
      </x:c>
      <x:c r="C1585" s="21" t="n">
        <x:v>449.331743042</x:v>
      </x:c>
      <x:c r="D1585" s="21" t="n">
        <x:v>543.69230769231</x:v>
      </x:c>
      <x:c r="E1585" s="21" t="n">
        <x:v>638.125</x:v>
      </x:c>
      <x:c r="F1585" s="17" t="n">
        <x:v>6.0307578324834</x:v>
      </x:c>
      <x:c r="G1585" s="18" t="n">
        <x:f aca="0"/>
        <x:v>1.9546345692</x:v>
      </x:c>
      <x:c r="H1585" s="18" t="n">
        <x:f aca="0"/>
        <x:v>2.8769007407</x:v>
      </x:c>
      <x:c r="I1585" s="18" t="n">
        <x:f aca="0"/>
        <x:v>3912.43</x:v>
      </x:c>
      <x:c r="J1585" s="18" t="n">
        <x:f aca="0"/>
        <x:v>9.7215273446</x:v>
      </x:c>
      <x:c r="K1585" s="18" t="n">
        <x:f aca="0"/>
        <x:v>2.9077724204</x:v>
      </x:c>
      <x:c r="L1585" s="22" t="n">
        <x:v>0.69253516624041</x:v>
      </x:c>
      <x:c r="M1585" s="22" t="n">
        <x:v>0.66779602119712</x:v>
      </x:c>
      <x:c r="N1585" s="22" t="n">
        <x:v>1.2257368799425</x:v>
      </x:c>
      <x:c r="O1585" s="22" t="n">
        <x:v>1.4531579904262</x:v>
      </x:c>
      <x:c r="P1585" s="25" t="n">
        <x:v>1.0303626816331</x:v>
      </x:c>
      <x:c r="Q1585" s="25" t="n">
        <x:v>0.941776547968676</x:v>
      </x:c>
      <x:c r="R1585" s="26" t="n">
        <x:v>0.99834072350269</x:v>
      </x:c>
      <x:c r="S1585" s="26" t="n">
        <x:v>1.29667998830383</x:v>
      </x:c>
      <x:c r="T1585" s="20" t="n">
        <x:v>2.0155636258299143</x:v>
      </x:c>
      <x:c r="U1585" s="18" t="n">
        <x:f aca="0"/>
        <x:v>1.7894</x:v>
      </x:c>
      <x:c r="V1585" s="18" t="n">
        <x:f aca="0"/>
        <x:v>3.0423</x:v>
      </x:c>
      <x:c r="W1585" s="76" t="n">
        <x:f>'2080回测'!$O$13*G1585/$G$4+'2080回测'!$O$14*H1585/$H$4+'2080回测'!$O$15*I1585/$I$4+'2080回测'!$O$16*J1585/$J$4+'2080回测'!$O$17*K1585/$K$4</x:f>
        <x:v>1.6572116700609933</x:v>
      </x:c>
    </x:row>
    <x:row r="1586" ht="13.800000190734863" hidden="0">
      <x:c r="A1586" s="15" t="n">
        <x:v>46219</x:v>
      </x:c>
      <x:c r="B1586" s="21" t="n">
        <x:v>374.03314917127</x:v>
      </x:c>
      <x:c r="C1586" s="21" t="n">
        <x:v>434.61180816118</x:v>
      </x:c>
      <x:c r="D1586" s="21" t="n">
        <x:v>520.84615384615</x:v>
      </x:c>
      <x:c r="E1586" s="21" t="n">
        <x:v>621.396484375</x:v>
      </x:c>
      <x:c r="F1586" s="17" t="n">
        <x:v>5.877218988884</x:v>
      </x:c>
      <x:c r="G1586" s="18" t="n">
        <x:f aca="0"/>
        <x:v>1.9390534375</x:v>
      </x:c>
      <x:c r="H1586" s="18" t="n">
        <x:f aca="0"/>
        <x:v>2.8505896296</x:v>
      </x:c>
      <x:c r="I1586" s="18" t="n">
        <x:f aca="0"/>
        <x:v>3926.79</x:v>
      </x:c>
      <x:c r="J1586" s="18" t="n">
        <x:f aca="0"/>
        <x:v>9.7579505514</x:v>
      </x:c>
      <x:c r="K1586" s="18" t="n">
        <x:f aca="0"/>
        <x:v>2.8756657666</x:v>
      </x:c>
      <x:c r="L1586" s="22" t="n">
        <x:v>0.6869405370844</x:v>
      </x:c>
      <x:c r="M1586" s="22" t="n">
        <x:v>0.65658934931804</x:v>
      </x:c>
      <x:c r="N1586" s="22" t="n">
        <x:v>1.1943445962138</x:v>
      </x:c>
      <x:c r="O1586" s="22" t="n">
        <x:v>1.4141923406824</x:v>
      </x:c>
      <x:c r="P1586" s="25" t="n">
        <x:v>1.0027819973476</x:v>
      </x:c>
      <x:c r="Q1586" s="25" t="n">
        <x:v>0.918997000912984</x:v>
      </x:c>
      <x:c r="R1586" s="26" t="n">
        <x:v>0.97786401371365</x:v>
      </x:c>
      <x:c r="S1586" s="26" t="n">
        <x:v>1.27279917136644</x:v>
      </x:c>
      <x:c r="T1586" s="20" t="n">
        <x:v>1.9663758702782976</x:v>
      </x:c>
      <x:c r="U1586" s="18" t="n">
        <x:f aca="0"/>
        <x:v>1.789</x:v>
      </x:c>
      <x:c r="V1586" s="18" t="n">
        <x:f aca="0"/>
        <x:v>3.0391</x:v>
      </x:c>
      <x:c r="W1586" s="76" t="n">
        <x:f>'2080回测'!$O$13*G1586/$G$4+'2080回测'!$O$14*H1586/$H$4+'2080回测'!$O$15*I1586/$I$4+'2080回测'!$O$16*J1586/$J$4+'2080回测'!$O$17*K1586/$K$4</x:f>
        <x:v>1.6481188795087989</x:v>
      </x:c>
    </x:row>
    <x:row r="1587" ht="13.800000190734863" hidden="0">
      <x:c r="A1587" s="15" t="n">
        <x:v>46220</x:v>
      </x:c>
      <x:c r="B1587" s="21" t="n">
        <x:v>342.78698588091</x:v>
      </x:c>
      <x:c r="C1587" s="21" t="n">
        <x:v>393.69734349603</x:v>
      </x:c>
      <x:c r="D1587" s="21" t="n">
        <x:v>461.07692307692</x:v>
      </x:c>
      <x:c r="E1587" s="21" t="n">
        <x:v>565.91796875</x:v>
      </x:c>
      <x:c r="F1587" s="17" t="n">
        <x:v>5.40869805300965</x:v>
      </x:c>
      <x:c r="G1587" s="18" t="n">
        <x:f aca="0"/>
        <x:v>1.9445743109</x:v>
      </x:c>
      <x:c r="H1587" s="18" t="n">
        <x:f aca="0"/>
        <x:v>2.8333777778</x:v>
      </x:c>
      <x:c r="I1587" s="18" t="n">
        <x:f aca="0"/>
        <x:v>3932.86</x:v>
      </x:c>
      <x:c r="J1587" s="18" t="n">
        <x:f aca="0"/>
        <x:v>9.5732328597</x:v>
      </x:c>
      <x:c r="K1587" s="18" t="n">
        <x:f aca="0"/>
        <x:v>2.8581989392</x:v>
      </x:c>
      <x:c r="L1587" s="22" t="n">
        <x:v>0.6502557544757</x:v>
      </x:c>
      <x:c r="M1587" s="22" t="n">
        <x:v>0.61879940926071</x:v>
      </x:c>
      <x:c r="N1587" s="22" t="n">
        <x:v>1.136592379583</x:v>
      </x:c>
      <x:c r="O1587" s="22" t="n">
        <x:v>1.3556506467086</x:v>
      </x:c>
      <x:c r="P1587" s="25" t="n">
        <x:v>0.946913431743621</x:v>
      </x:c>
      <x:c r="Q1587" s="25" t="n">
        <x:v>0.869361566802155</x:v>
      </x:c>
      <x:c r="R1587" s="26" t="n">
        <x:v>0.935669581421089</x:v>
      </x:c>
      <x:c r="S1587" s="26" t="n">
        <x:v>1.21776419223151</x:v>
      </x:c>
      <x:c r="T1587" s="20" t="n">
        <x:v>1.8559584195339278</x:v>
      </x:c>
      <x:c r="U1587" s="18" t="n">
        <x:f aca="0"/>
        <x:v>1.7899</x:v>
      </x:c>
      <x:c r="V1587" s="18" t="n">
        <x:f aca="0"/>
        <x:v>3.0211</x:v>
      </x:c>
      <x:c r="W1587" s="76" t="n">
        <x:f>'2080回测'!$O$13*G1587/$G$4+'2080回测'!$O$14*H1587/$H$4+'2080回测'!$O$15*I1587/$I$4+'2080回测'!$O$16*J1587/$J$4+'2080回测'!$O$17*K1587/$K$4</x:f>
        <x:v>1.642287192809549</x:v>
      </x:c>
    </x:row>
    <x:row r="1588" ht="13.800000190734863" hidden="0">
      <x:c r="A1588" s="15" t="n">
        <x:v>46223</x:v>
      </x:c>
      <x:c r="B1588" s="21" t="n">
        <x:v>331.55310006139</x:v>
      </x:c>
      <x:c r="C1588" s="21" t="n">
        <x:v>378.10812112372</x:v>
      </x:c>
      <x:c r="D1588" s="21" t="n">
        <x:v>410.38461538462</x:v>
      </x:c>
      <x:c r="E1588" s="21" t="n">
        <x:v>551.9921875</x:v>
      </x:c>
      <x:c r="F1588" s="17" t="n">
        <x:v>5.18009506017433</x:v>
      </x:c>
      <x:c r="G1588" s="18" t="n">
        <x:f aca="0"/>
        <x:v>1.9924218807</x:v>
      </x:c>
      <x:c r="H1588" s="18" t="n">
        <x:f aca="0"/>
        <x:v>2.9183407407</x:v>
      </x:c>
      <x:c r="I1588" s="18" t="n">
        <x:f aca="0"/>
        <x:v>4030.86</x:v>
      </x:c>
      <x:c r="J1588" s="18" t="n">
        <x:f aca="0"/>
        <x:v>9.6729630688</x:v>
      </x:c>
      <x:c r="K1588" s="18" t="n">
        <x:f aca="0"/>
        <x:v>2.8951518804</x:v>
      </x:c>
      <x:c r="L1588" s="22" t="n">
        <x:v>0.58359974424552</x:v>
      </x:c>
      <x:c r="M1588" s="22" t="n">
        <x:v>0.55051689688124</x:v>
      </x:c>
      <x:c r="N1588" s="22" t="n">
        <x:v>1.0214473999521</x:v>
      </x:c>
      <x:c r="O1588" s="22" t="n">
        <x:v>1.2278470441829</x:v>
      </x:c>
      <x:c r="P1588" s="25" t="n">
        <x:v>0.829990188960616</x:v>
      </x:c>
      <x:c r="Q1588" s="25" t="n">
        <x:v>0.751267599171309</x:v>
      </x:c>
      <x:c r="R1588" s="26" t="n">
        <x:v>0.808155525007549</x:v>
      </x:c>
      <x:c r="S1588" s="26" t="n">
        <x:v>1.07484295787019</x:v>
      </x:c>
      <x:c r="T1588" s="20" t="n">
        <x:v>1.8119016844093965</x:v>
      </x:c>
      <x:c r="U1588" s="18" t="n">
        <x:f aca="0"/>
        <x:v>1.7894</x:v>
      </x:c>
      <x:c r="V1588" s="18" t="n">
        <x:f aca="0"/>
        <x:v>3.023</x:v>
      </x:c>
      <x:c r="W1588" s="76" t="n">
        <x:f>'2080回测'!$O$13*G1588/$G$4+'2080回测'!$O$14*H1588/$H$4+'2080回测'!$O$15*I1588/$I$4+'2080回测'!$O$16*J1588/$J$4+'2080回测'!$O$17*K1588/$K$4</x:f>
        <x:v>1.6800841649917866</x:v>
      </x:c>
    </x:row>
    <x:row r="1589" ht="13.800000190734863" hidden="0">
      <x:c r="A1589" s="15" t="n">
        <x:v>46224</x:v>
      </x:c>
      <x:c r="B1589" s="21" t="n">
        <x:v>359.91405770411</x:v>
      </x:c>
      <x:c r="C1589" s="21" t="n">
        <x:v>422.90540325766</x:v>
      </x:c>
      <x:c r="D1589" s="21" t="n">
        <x:v>458.30769230769</x:v>
      </x:c>
      <x:c r="E1589" s="21" t="n">
        <x:v>605.15625</x:v>
      </x:c>
      <x:c r="F1589" s="17" t="n">
        <x:v>5.61570850817365</x:v>
      </x:c>
      <x:c r="G1589" s="18" t="n">
        <x:f aca="0"/>
        <x:v>1.9686207819</x:v>
      </x:c>
      <x:c r="H1589" s="18" t="n">
        <x:f aca="0"/>
        <x:v>2.8881925926</x:v>
      </x:c>
      <x:c r="I1589" s="18" t="n">
        <x:f aca="0"/>
        <x:v>4031.26</x:v>
      </x:c>
      <x:c r="J1589" s="18" t="n">
        <x:f aca="0"/>
        <x:v>9.7033157412</x:v>
      </x:c>
      <x:c r="K1589" s="18" t="n">
        <x:f aca="0"/>
        <x:v>2.9272585342</x:v>
      </x:c>
      <x:c r="L1589" s="22" t="n">
        <x:v>0.58871483375959</x:v>
      </x:c>
      <x:c r="M1589" s="22" t="n">
        <x:v>0.55807488489271</x:v>
      </x:c>
      <x:c r="N1589" s="22" t="n">
        <x:v>0.98729930505631</x:v>
      </x:c>
      <x:c r="O1589" s="22" t="n">
        <x:v>1.1754578212131</x:v>
      </x:c>
      <x:c r="P1589" s="25" t="n">
        <x:v>0.764338731067336</x:v>
      </x:c>
      <x:c r="Q1589" s="25" t="n">
        <x:v>0.700912810942933</x:v>
      </x:c>
      <x:c r="R1589" s="26" t="n">
        <x:v>0.728730711280391</x:v>
      </x:c>
      <x:c r="S1589" s="26" t="n">
        <x:v>0.991684377062802</x:v>
      </x:c>
      <x:c r="T1589" s="20" t="n">
        <x:v>1.8831064158179305</x:v>
      </x:c>
      <x:c r="U1589" s="18" t="n">
        <x:f aca="0"/>
        <x:v>1.7897</x:v>
      </x:c>
      <x:c r="V1589" s="18" t="n">
        <x:f aca="0"/>
        <x:v>3.0702</x:v>
      </x:c>
      <x:c r="W1589" s="76" t="n">
        <x:f>'2080回测'!$O$13*G1589/$G$4+'2080回测'!$O$14*H1589/$H$4+'2080回测'!$O$15*I1589/$I$4+'2080回测'!$O$16*J1589/$J$4+'2080回测'!$O$17*K1589/$K$4</x:f>
        <x:v>1.6716180090180761</x:v>
      </x:c>
    </x:row>
    <x:row r="1590" ht="13.800000190734863" hidden="0">
      <x:c r="A1590" s="15" t="n">
        <x:v>46225</x:v>
      </x:c>
      <x:c r="B1590" s="21" t="n">
        <x:v>344.32166973603</x:v>
      </x:c>
      <x:c r="C1590" s="21" t="n">
        <x:v>406.27303589103</x:v>
      </x:c>
      <x:c r="D1590" s="21" t="n">
        <x:v>429.07692307692</x:v>
      </x:c>
      <x:c r="E1590" s="21" t="n">
        <x:v>582.900390625</x:v>
      </x:c>
      <x:c r="F1590" s="17" t="n">
        <x:v>5.40643004832245</x:v>
      </x:c>
      <x:c r="G1590" s="18" t="n">
        <x:f aca="0"/>
        <x:v>1.9806440174</x:v>
      </x:c>
      <x:c r="H1590" s="18" t="n">
        <x:f aca="0"/>
        <x:v>2.9211911111</x:v>
      </x:c>
      <x:c r="I1590" s="18" t="n">
        <x:f aca="0"/>
        <x:v>4049.34</x:v>
      </x:c>
      <x:c r="J1590" s="18" t="n">
        <x:f aca="0"/>
        <x:v>9.7830999085</x:v>
      </x:c>
      <x:c r="K1590" s="18" t="n">
        <x:f aca="0"/>
        <x:v>2.9444224687</x:v>
      </x:c>
      <x:c r="L1590" s="22" t="n">
        <x:v>0.63283248081841</x:v>
      </x:c>
      <x:c r="M1590" s="22" t="n">
        <x:v>0.61532447224394</x:v>
      </x:c>
      <x:c r="N1590" s="22" t="n">
        <x:v>1.092259765157</x:v>
      </x:c>
      <x:c r="O1590" s="22" t="n">
        <x:v>1.2962699794756</x:v>
      </x:c>
      <x:c r="P1590" s="25" t="n">
        <x:v>0.834469103502707</x:v>
      </x:c>
      <x:c r="Q1590" s="25" t="n">
        <x:v>0.765175112110578</x:v>
      </x:c>
      <x:c r="R1590" s="26" t="n">
        <x:v>0.778164384407449</x:v>
      </x:c>
      <x:c r="S1590" s="26" t="n">
        <x:v>1.05035602882776</x:v>
      </x:c>
      <x:c r="T1590" s="20" t="n">
        <x:v>1.8664066783687434</x:v>
      </x:c>
      <x:c r="U1590" s="18" t="n">
        <x:f aca="0"/>
        <x:v>1.7924</x:v>
      </x:c>
      <x:c r="V1590" s="18" t="n">
        <x:f aca="0"/>
        <x:v>3.1127</x:v>
      </x:c>
      <x:c r="W1590" s="76" t="n">
        <x:f>'2080回测'!$O$13*G1590/$G$4+'2080回测'!$O$14*H1590/$H$4+'2080回测'!$O$15*I1590/$I$4+'2080回测'!$O$16*J1590/$J$4+'2080回测'!$O$17*K1590/$K$4</x:f>
        <x:v>1.6842227812781323</x:v>
      </x:c>
    </x:row>
    <x:row r="1591" ht="13.800000190734863" hidden="0">
      <x:c r="A1591" s="15" t="n">
        <x:v>46226</x:v>
      </x:c>
      <x:c r="B1591" s="21" t="n">
        <x:v>331.00061387354</x:v>
      </x:c>
      <x:c r="C1591" s="21" t="n">
        <x:v>394.68253598751</x:v>
      </x:c>
      <x:c r="D1591" s="21" t="n">
        <x:v>431.53846153846</x:v>
      </x:c>
      <x:c r="E1591" s="21" t="n">
        <x:v>578.095703125</x:v>
      </x:c>
      <x:c r="F1591" s="17" t="n">
        <x:v>5.33829328631128</x:v>
      </x:c>
      <x:c r="G1591" s="18" t="n">
        <x:f aca="0"/>
        <x:v>1.988005182</x:v>
      </x:c>
      <x:c r="H1591" s="18" t="n">
        <x:f aca="0"/>
        <x:v>2.9480503704</x:v>
      </x:c>
      <x:c r="I1591" s="18" t="n">
        <x:f aca="0"/>
        <x:v>4113.75</x:v>
      </x:c>
      <x:c r="J1591" s="18" t="n">
        <x:f aca="0"/>
        <x:v>9.7796310317</x:v>
      </x:c>
      <x:c r="K1591" s="18" t="n">
        <x:f aca="0"/>
        <x:v>2.9704712633</x:v>
      </x:c>
      <x:c r="L1591" s="22" t="n">
        <x:v>0.6261189258312</x:v>
      </x:c>
      <x:c r="M1591" s="22" t="n">
        <x:v>0.6024672052819</x:v>
      </x:c>
      <x:c r="N1591" s="22" t="n">
        <x:v>1.0833932422717</x:v>
      </x:c>
      <x:c r="O1591" s="22" t="n">
        <x:v>1.2753888656971</x:v>
      </x:c>
      <x:c r="P1591" s="25" t="n">
        <x:v>0.813842523374657</x:v>
      </x:c>
      <x:c r="Q1591" s="25" t="n">
        <x:v>0.747431043877719</x:v>
      </x:c>
      <x:c r="R1591" s="26" t="n">
        <x:v>0.756136408725305</x:v>
      </x:c>
      <x:c r="S1591" s="26" t="n">
        <x:v>1.02647521189037</x:v>
      </x:c>
      <x:c r="T1591" s="20" t="n">
        <x:v>1.880535785403119</x:v>
      </x:c>
      <x:c r="U1591" s="18" t="n">
        <x:f aca="0"/>
        <x:v>1.7928</x:v>
      </x:c>
      <x:c r="V1591" s="18" t="n">
        <x:f aca="0"/>
        <x:v>3.1029</x:v>
      </x:c>
      <x:c r="W1591" s="76" t="n">
        <x:f>'2080回测'!$O$13*G1591/$G$4+'2080回测'!$O$14*H1591/$H$4+'2080回测'!$O$15*I1591/$I$4+'2080回测'!$O$16*J1591/$J$4+'2080回测'!$O$17*K1591/$K$4</x:f>
        <x:v>1.6965091983684202</x:v>
      </x:c>
    </x:row>
    <x:row r="1592" ht="13.800000190734863" hidden="0">
      <x:c r="A1592" s="15" t="n">
        <x:v>46227</x:v>
      </x:c>
      <x:c r="B1592" s="21" t="n">
        <x:v>323.75690607735</x:v>
      </x:c>
      <x:c r="C1592" s="21" t="n">
        <x:v>387.26461604994</x:v>
      </x:c>
      <x:c r="D1592" s="21" t="n">
        <x:v>416.76923076923</x:v>
      </x:c>
      <x:c r="E1592" s="21" t="n">
        <x:v>566.396484375</x:v>
      </x:c>
      <x:c r="F1592" s="17" t="n">
        <x:v>5.2354680931788</x:v>
      </x:c>
      <x:c r="G1592" s="18" t="n">
        <x:f aca="0"/>
        <x:v>1.9729147946</x:v>
      </x:c>
      <x:c r="H1592" s="18" t="n">
        <x:f aca="0"/>
        <x:v>2.8992651852</x:v>
      </x:c>
      <x:c r="I1592" s="18" t="n">
        <x:f aca="0"/>
        <x:v>4074.14</x:v>
      </x:c>
      <x:c r="J1592" s="18" t="n">
        <x:f aca="0"/>
        <x:v>9.6512825886</x:v>
      </x:c>
      <x:c r="K1592" s="18" t="n">
        <x:f aca="0"/>
        <x:v>2.9137293153</x:v>
      </x:c>
      <x:c r="L1592" s="22" t="n">
        <x:v>0.63515025575448</x:v>
      </x:c>
      <x:c r="M1592" s="22" t="n">
        <x:v>0.61115454782382</x:v>
      </x:c>
      <x:c r="N1592" s="22" t="n">
        <x:v>1.0781212556913</x:v>
      </x:c>
      <x:c r="O1592" s="22" t="n">
        <x:v>1.2843379144372</x:v>
      </x:c>
      <x:c r="P1592" s="25" t="n">
        <x:v>0.834469103502707</x:v>
      </x:c>
      <x:c r="Q1592" s="25" t="n">
        <x:v>0.752826199759331</x:v>
      </x:c>
      <x:c r="R1592" s="26" t="n">
        <x:v>0.781990840277116</x:v>
      </x:c>
      <x:c r="S1592" s="26" t="n">
        <x:v>1.066236165979</x:v>
      </x:c>
      <x:c r="T1592" s="20" t="n">
        <x:v>1.8370898599616308</x:v>
      </x:c>
      <x:c r="U1592" s="18" t="n">
        <x:f aca="0"/>
        <x:v>1.7938</x:v>
      </x:c>
      <x:c r="V1592" s="18" t="n">
        <x:f aca="0"/>
        <x:v>3.059</x:v>
      </x:c>
      <x:c r="W1592" s="76" t="n">
        <x:f>'2080回测'!$O$13*G1592/$G$4+'2080回测'!$O$14*H1592/$H$4+'2080回测'!$O$15*I1592/$I$4+'2080回测'!$O$16*J1592/$J$4+'2080回测'!$O$17*K1592/$K$4</x:f>
        <x:v>1.6753465387592046</x:v>
      </x:c>
    </x:row>
    <x:row r="1593" ht="13.800000190734863" hidden="0">
      <x:c r="A1593" s="15" t="n">
        <x:v>46230</x:v>
      </x:c>
      <x:c r="B1593" s="21" t="n">
        <x:v>332.04419889503</x:v>
      </x:c>
      <x:c r="C1593" s="21" t="n">
        <x:v>399.31873594779</x:v>
      </x:c>
      <x:c r="D1593" s="21" t="n">
        <x:v>447.30769230769</x:v>
      </x:c>
      <x:c r="E1593" s="21" t="n">
        <x:v>579.296875</x:v>
      </x:c>
      <x:c r="F1593" s="17" t="n">
        <x:v>5.39491875537628</x:v>
      </x:c>
      <x:c r="G1593" s="18" t="n">
        <x:f aca="0"/>
        <x:v>1.9792944706</x:v>
      </x:c>
      <x:c r="H1593" s="18" t="n">
        <x:f aca="0"/>
        <x:v>2.9146133333</x:v>
      </x:c>
      <x:c r="I1593" s="18" t="n">
        <x:f aca="0"/>
        <x:v>4087.38</x:v>
      </x:c>
      <x:c r="J1593" s="18" t="n">
        <x:f aca="0"/>
        <x:v>9.7293323175</x:v>
      </x:c>
      <x:c r="K1593" s="18" t="n">
        <x:f aca="0"/>
        <x:v>2.9403838959</x:v>
      </x:c>
      <x:c r="L1593" s="22" t="n">
        <x:v>0.60669757033248</x:v>
      </x:c>
      <x:c r="M1593" s="22" t="n">
        <x:v>0.58465815307098</x:v>
      </x:c>
      <x:c r="N1593" s="22" t="n">
        <x:v>1.026359932902</x:v>
      </x:c>
      <x:c r="O1593" s="22" t="n">
        <x:v>1.2260758782679</x:v>
      </x:c>
      <x:c r="P1593" s="25" t="n">
        <x:v>0.79074075363124</x:v>
      </x:c>
      <x:c r="Q1593" s="25" t="n">
        <x:v>0.708226244471335</x:v>
      </x:c>
      <x:c r="R1593" s="26" t="n">
        <x:v>0.739486154805942</x:v>
      </x:c>
      <x:c r="S1593" s="26" t="n">
        <x:v>1.01447419221117</x:v>
      </x:c>
      <x:c r="T1593" s="20" t="n">
        <x:v>1.8959198220151565</x:v>
      </x:c>
      <x:c r="U1593" s="18" t="n">
        <x:f aca="0"/>
        <x:v>1.7939</x:v>
      </x:c>
      <x:c r="V1593" s="18" t="n">
        <x:f aca="0"/>
        <x:v>3.0947</x:v>
      </x:c>
      <x:c r="W1593" s="76" t="n">
        <x:f>'2080回测'!$O$13*G1593/$G$4+'2080回测'!$O$14*H1593/$H$4+'2080回测'!$O$15*I1593/$I$4+'2080回测'!$O$16*J1593/$J$4+'2080回测'!$O$17*K1593/$K$4</x:f>
        <x:v>1.6838955373962943</x:v>
      </x:c>
    </x:row>
    <x:row r="1594" ht="13.800000190734863" hidden="0">
      <x:c r="A1594" s="15" t="n">
        <x:v>46231</x:v>
      </x:c>
      <x:c r="B1594" s="21" t="n">
        <x:v>301.04358502149</x:v>
      </x:c>
      <x:c r="C1594" s="21" t="n">
        <x:v>357.12931629398</x:v>
      </x:c>
      <x:c r="D1594" s="21" t="n">
        <x:v>390.69230769231</x:v>
      </x:c>
      <x:c r="E1594" s="21" t="n">
        <x:v>522.34375</x:v>
      </x:c>
      <x:c r="F1594" s="17" t="n">
        <x:v>4.92802239751945</x:v>
      </x:c>
      <x:c r="G1594" s="18" t="n">
        <x:f aca="0"/>
        <x:v>1.994507544</x:v>
      </x:c>
      <x:c r="H1594" s="18" t="n">
        <x:f aca="0"/>
        <x:v>2.9175733333</x:v>
      </x:c>
      <x:c r="I1594" s="18" t="n">
        <x:f aca="0"/>
        <x:v>4120.29</x:v>
      </x:c>
      <x:c r="J1594" s="18" t="n">
        <x:f aca="0"/>
        <x:v>9.6851041378</x:v>
      </x:c>
      <x:c r="K1594" s="18" t="n">
        <x:f aca="0"/>
        <x:v>2.9257440694</x:v>
      </x:c>
      <x:c r="L1594" s="22" t="n">
        <x:v>0.63746803069054</x:v>
      </x:c>
      <x:c r="M1594" s="22" t="n">
        <x:v>0.61462948484059</x:v>
      </x:c>
      <x:c r="N1594" s="22" t="n">
        <x:v>1.0829139707644</x:v>
      </x:c>
      <x:c r="O1594" s="22" t="n">
        <x:v>1.3042868356371</x:v>
      </x:c>
      <x:c r="P1594" s="25" t="n">
        <x:v>0.855685014491559</x:v>
      </x:c>
      <x:c r="Q1594" s="25" t="n">
        <x:v>0.766134250933967</x:v>
      </x:c>
      <x:c r="R1594" s="26" t="n">
        <x:v>0.807638436376518</x:v>
      </x:c>
      <x:c r="S1594" s="26" t="n">
        <x:v>1.09860255238658</x:v>
      </x:c>
      <x:c r="T1594" s="20" t="n">
        <x:v>1.8388991699356652</x:v>
      </x:c>
      <x:c r="U1594" s="18" t="n">
        <x:f aca="0"/>
        <x:v>1.7938</x:v>
      </x:c>
      <x:c r="V1594" s="18" t="n">
        <x:f aca="0"/>
        <x:v>3.0579</x:v>
      </x:c>
      <x:c r="W1594" s="76" t="n">
        <x:f>'2080回测'!$O$13*G1594/$G$4+'2080回测'!$O$14*H1594/$H$4+'2080回测'!$O$15*I1594/$I$4+'2080回测'!$O$16*J1594/$J$4+'2080回测'!$O$17*K1594/$K$4</x:f>
        <x:v>1.6887710015248345</x:v>
      </x:c>
    </x:row>
    <x:row r="1595" ht="13.800000190734863" hidden="0">
      <x:c r="A1595" s="15" t="n">
        <x:v>46232</x:v>
      </x:c>
      <x:c r="B1595" s="21" t="n">
        <x:v>298.89502762431</x:v>
      </x:c>
      <x:c r="C1595" s="21" t="n">
        <x:v>351.79768633371</x:v>
      </x:c>
      <x:c r="D1595" s="21" t="n">
        <x:v>398.84615384615</x:v>
      </x:c>
      <x:c r="E1595" s="21" t="n">
        <x:v>518.525390625</x:v>
      </x:c>
      <x:c r="F1595" s="17" t="n">
        <x:v>4.92016064607293</x:v>
      </x:c>
      <x:c r="G1595" s="18" t="n">
        <x:f aca="0"/>
        <x:v>2.0098433036</x:v>
      </x:c>
      <x:c r="H1595" s="18" t="n">
        <x:f aca="0"/>
        <x:v>2.9583555556</x:v>
      </x:c>
      <x:c r="I1595" s="18" t="n">
        <x:f aca="0"/>
        <x:v>4185.14</x:v>
      </x:c>
      <x:c r="J1595" s="18" t="n">
        <x:f aca="0"/>
        <x:v>9.8177886769</x:v>
      </x:c>
      <x:c r="K1595" s="18" t="n">
        <x:f aca="0"/>
        <x:v>2.9639085824</x:v>
      </x:c>
      <x:c r="L1595" s="22" t="n">
        <x:v>0.58943414322251</x:v>
      </x:c>
      <x:c r="M1595" s="22" t="n">
        <x:v>0.56493788550083</x:v>
      </x:c>
      <x:c r="N1595" s="22" t="n">
        <x:v>1.0032350826743</x:v>
      </x:c>
      <x:c r="O1595" s="22" t="n">
        <x:v>1.2062201763105</x:v>
      </x:c>
      <x:c r="P1595" s="25" t="n">
        <x:v>0.806534820700719</x:v>
      </x:c>
      <x:c r="Q1595" s="25" t="n">
        <x:v>0.714940216235116</x:v>
      </x:c>
      <x:c r="R1595" s="26" t="n">
        <x:v>0.770201219489492</x:v>
      </x:c>
      <x:c r="S1595" s="26" t="n">
        <x:v>1.05568981535185</x:v>
      </x:c>
      <x:c r="T1595" s="20" t="n">
        <x:v>1.8516083661752794</x:v>
      </x:c>
      <x:c r="U1595" s="18" t="n">
        <x:f aca="0"/>
        <x:v>1.7935</x:v>
      </x:c>
      <x:c r="V1595" s="18" t="n">
        <x:f aca="0"/>
        <x:v>3.0528</x:v>
      </x:c>
      <x:c r="W1595" s="76" t="n">
        <x:f>'2080回测'!$O$13*G1595/$G$4+'2080回测'!$O$14*H1595/$H$4+'2080回测'!$O$15*I1595/$I$4+'2080回测'!$O$16*J1595/$J$4+'2080回测'!$O$17*K1595/$K$4</x:f>
        <x:v>1.7091416240165394</x:v>
      </x:c>
    </x:row>
    <x:row r="1596" ht="13.800000190734863" hidden="0">
      <x:c r="A1596" s="15" t="n">
        <x:v>46233</x:v>
      </x:c>
      <x:c r="B1596" s="21" t="n">
        <x:v>274.89257213014</x:v>
      </x:c>
      <x:c r="C1596" s="21" t="n">
        <x:v>318.35909410897</x:v>
      </x:c>
      <x:c r="D1596" s="21" t="n">
        <x:v>368.07692307692</x:v>
      </x:c>
      <x:c r="E1596" s="21" t="n">
        <x:v>478.974609375</x:v>
      </x:c>
      <x:c r="F1596" s="17" t="n">
        <x:v>4.60075799672758</x:v>
      </x:c>
      <x:c r="G1596" s="18" t="n">
        <x:f aca="0"/>
        <x:v>2.0407601948</x:v>
      </x:c>
      <x:c r="H1596" s="18" t="n">
        <x:f aca="0"/>
        <x:v>2.9906962963</x:v>
      </x:c>
      <x:c r="I1596" s="18" t="n">
        <x:f aca="0"/>
        <x:v>4218.56</x:v>
      </x:c>
      <x:c r="J1596" s="18" t="n">
        <x:f aca="0"/>
        <x:v>9.8143198001</x:v>
      </x:c>
      <x:c r="K1596" s="18" t="n">
        <x:f aca="0"/>
        <x:v>2.961889296</x:v>
      </x:c>
      <x:c r="L1596" s="22" t="n">
        <x:v>0.60190217391304</x:v>
      </x:c>
      <x:c r="M1596" s="22" t="n">
        <x:v>0.57718703848493</x:v>
      </x:c>
      <x:c r="N1596" s="22" t="n">
        <x:v>1.0233644859813</x:v>
      </x:c>
      <x:c r="O1596" s="22" t="n">
        <x:v>1.2168471717232</x:v>
      </x:c>
      <x:c r="P1596" s="25" t="n">
        <x:v>0.815728382129221</x:v>
      </x:c>
      <x:c r="Q1596" s="25" t="n">
        <x:v>0.729087513880238</x:v>
      </x:c>
      <x:c r="R1596" s="26" t="n">
        <x:v>0.777543878050203</x:v>
      </x:c>
      <x:c r="S1596" s="26" t="n">
        <x:v>1.0712062852401</x:v>
      </x:c>
      <x:c r="T1596" s="20" t="n">
        <x:v>1.8020809415526111</x:v>
      </x:c>
      <x:c r="U1596" s="18" t="n">
        <x:f aca="0"/>
        <x:v>1.7955</x:v>
      </x:c>
      <x:c r="V1596" s="18" t="n">
        <x:f aca="0"/>
        <x:v>3.0495</x:v>
      </x:c>
      <x:c r="W1596" s="76" t="n">
        <x:f>'2080回测'!$O$13*G1596/$G$4+'2080回测'!$O$14*H1596/$H$4+'2080回测'!$O$15*I1596/$I$4+'2080回测'!$O$16*J1596/$J$4+'2080回测'!$O$17*K1596/$K$4</x:f>
        <x:v>1.7247981747286851</x:v>
      </x:c>
    </x:row>
    <x:row r="1597" ht="13.800000190734863" hidden="0">
      <x:c r="A1597" s="15" t="n">
        <x:v>46234</x:v>
      </x:c>
      <x:c r="B1597" s="21" t="n">
        <x:v>289.44137507673</x:v>
      </x:c>
      <x:c r="C1597" s="21" t="n">
        <x:v>333.94831648127</x:v>
      </x:c>
      <x:c r="D1597" s="21" t="n">
        <x:v>389.15384615385</x:v>
      </x:c>
      <x:c r="E1597" s="21" t="n">
        <x:v>501.259765625</x:v>
      </x:c>
      <x:c r="F1597" s="17" t="n">
        <x:v>4.78450825834213</x:v>
      </x:c>
      <x:c r="G1597" s="18" t="n">
        <x:f aca="0"/>
        <x:v>2.0333990303</x:v>
      </x:c>
      <x:c r="H1597" s="18" t="n">
        <x:f aca="0"/>
        <x:v>2.9864207407</x:v>
      </x:c>
      <x:c r="I1597" s="18" t="n">
        <x:f aca="0"/>
        <x:v>4170.33</x:v>
      </x:c>
      <x:c r="J1597" s="18" t="n">
        <x:f aca="0"/>
        <x:v>9.8065148272</x:v>
      </x:c>
      <x:c r="K1597" s="18" t="n">
        <x:f aca="0"/>
        <x:v>2.9591632594</x:v>
      </x:c>
      <x:c r="L1597" s="22" t="n">
        <x:v>0.58080242966752</x:v>
      </x:c>
      <x:c r="M1597" s="22" t="n">
        <x:v>0.55685865693684</x:v>
      </x:c>
      <x:c r="N1597" s="22" t="n">
        <x:v>0.9660915408579</x:v>
      </x:c>
      <x:c r="O1597" s="22" t="n">
        <x:v>1.1531784185665</x:v>
      </x:c>
      <x:c r="P1597" s="25" t="n">
        <x:v>0.756795296049078</x:v>
      </x:c>
      <x:c r="Q1597" s="25" t="n">
        <x:v>0.680651003298651</x:v>
      </x:c>
      <x:c r="R1597" s="26" t="n">
        <x:v>0.71725134367138</x:v>
      </x:c>
      <x:c r="S1597" s="26" t="n">
        <x:v>1.00501884337302</x:v>
      </x:c>
      <x:c r="T1597" s="20" t="n">
        <x:v>1.8438507931845285</x:v>
      </x:c>
      <x:c r="U1597" s="18" t="n">
        <x:f aca="0"/>
        <x:v>1.7963</x:v>
      </x:c>
      <x:c r="V1597" s="18" t="n">
        <x:f aca="0"/>
        <x:v>3.0643</x:v>
      </x:c>
      <x:c r="W1597" s="76" t="n">
        <x:f>'2080回测'!$O$13*G1597/$G$4+'2080回测'!$O$14*H1597/$H$4+'2080回测'!$O$15*I1597/$I$4+'2080回测'!$O$16*J1597/$J$4+'2080回测'!$O$17*K1597/$K$4</x:f>
        <x:v>1.7185921688357852</x:v>
      </x:c>
    </x:row>
    <x:row r="1598" ht="13.800000190734863" hidden="0">
      <x:c r="A1598" s="15" t="n">
        <x:v>46237</x:v>
      </x:c>
      <x:c r="B1598" s="21" t="n">
        <x:v>282.934315531</x:v>
      </x:c>
      <x:c r="C1598" s="21" t="n">
        <x:v>321.25671908059</x:v>
      </x:c>
      <x:c r="D1598" s="21" t="n">
        <x:v>379.23076923077</x:v>
      </x:c>
      <x:c r="E1598" s="21" t="n">
        <x:v>483.6328125</x:v>
      </x:c>
      <x:c r="F1598" s="17" t="n">
        <x:v>4.6676365408559</x:v>
      </x:c>
      <x:c r="G1598" s="18" t="n">
        <x:f aca="0"/>
        <x:v>2.0357300657</x:v>
      </x:c>
      <x:c r="H1598" s="18" t="n">
        <x:f aca="0"/>
        <x:v>2.9776503704</x:v>
      </x:c>
      <x:c r="I1598" s="18" t="n">
        <x:f aca="0"/>
        <x:v>4146.97</x:v>
      </x:c>
      <x:c r="J1598" s="18" t="n">
        <x:f aca="0"/>
        <x:v>9.8229919922</x:v>
      </x:c>
      <x:c r="K1598" s="18" t="n">
        <x:f aca="0"/>
        <x:v>2.95239865</x:v>
      </x:c>
      <x:c r="L1598" s="22" t="n">
        <x:v>0.59590792838875</x:v>
      </x:c>
      <x:c r="M1598" s="22" t="n">
        <x:v>0.57188775953436</x:v>
      </x:c>
      <x:c r="N1598" s="22" t="n">
        <x:v>1.0129403306973</x:v>
      </x:c>
      <x:c r="O1598" s="22" t="n">
        <x:v>1.211254016251</x:v>
      </x:c>
      <x:c r="P1598" s="25" t="n">
        <x:v>0.803588166396712</x:v>
      </x:c>
      <x:c r="Q1598" s="25" t="n">
        <x:v>0.719496125646255</x:v>
      </x:c>
      <x:c r="R1598" s="26" t="n">
        <x:v>0.772890080370882</x:v>
      </x:c>
      <x:c r="S1598" s="26" t="n">
        <x:v>1.06284193819097</x:v>
      </x:c>
      <x:c r="T1598" s="20" t="n">
        <x:v>1.8388836599606895</x:v>
      </x:c>
      <x:c r="U1598" s="18" t="n">
        <x:f aca="0"/>
        <x:v>1.7967</x:v>
      </x:c>
      <x:c r="V1598" s="18" t="n">
        <x:f aca="0"/>
        <x:v>3.0567</x:v>
      </x:c>
      <x:c r="W1598" s="76" t="n">
        <x:f>'2080回测'!$O$13*G1598/$G$4+'2080回测'!$O$14*H1598/$H$4+'2080回测'!$O$15*I1598/$I$4+'2080回测'!$O$16*J1598/$J$4+'2080回测'!$O$17*K1598/$K$4</x:f>
        <x:v>1.7161704127675275</x:v>
      </x:c>
    </x:row>
    <x:row r="1599" ht="13.800000190734863" hidden="0">
      <x:c r="A1599" s="15" t="n">
        <x:v>46238</x:v>
      </x:c>
      <x:c r="B1599" s="21" t="n">
        <x:v>300.73664825046</x:v>
      </x:c>
      <x:c r="C1599" s="21" t="n">
        <x:v>351.10225633939</x:v>
      </x:c>
      <x:c r="D1599" s="21" t="n">
        <x:v>426.53846153846</x:v>
      </x:c>
      <x:c r="E1599" s="21" t="n">
        <x:v>522.783203125</x:v>
      </x:c>
      <x:c r="F1599" s="17" t="n">
        <x:v>5.00290142313328</x:v>
      </x:c>
      <x:c r="G1599" s="18" t="n">
        <x:f aca="0"/>
        <x:v>1.9946302301</x:v>
      </x:c>
      <x:c r="H1599" s="18" t="n">
        <x:f aca="0"/>
        <x:v>2.932482963</x:v>
      </x:c>
      <x:c r="I1599" s="18" t="n">
        <x:f aca="0"/>
        <x:v>4090.6</x:v>
      </x:c>
      <x:c r="J1599" s="18" t="n">
        <x:f aca="0"/>
        <x:v>9.842938034</x:v>
      </x:c>
      <x:c r="K1599" s="18" t="n">
        <x:f aca="0"/>
        <x:v>2.944523433</x:v>
      </x:c>
      <x:c r="L1599" s="22" t="n">
        <x:v>0.58208120204604</x:v>
      </x:c>
      <x:c r="M1599" s="22" t="n">
        <x:v>0.55720615063852</x:v>
      </x:c>
      <x:c r="N1599" s="22" t="n">
        <x:v>0.99041456985382</x:v>
      </x:c>
      <x:c r="O1599" s="22" t="n">
        <x:v>1.196432154234</x:v>
      </x:c>
      <x:c r="P1599" s="25" t="n">
        <x:v>0.810424404382009</x:v>
      </x:c>
      <x:c r="Q1599" s="25" t="n">
        <x:v>0.71482032388219</x:v>
      </x:c>
      <x:c r="R1599" s="26" t="n">
        <x:v>0.785817296146793</x:v>
      </x:c>
      <x:c r="S1599" s="26" t="n">
        <x:v>1.07387317850215</x:v>
      </x:c>
      <x:c r="T1599" s="20" t="n">
        <x:v>1.8896537397801383</x:v>
      </x:c>
      <x:c r="U1599" s="18" t="n">
        <x:f aca="0"/>
        <x:v>1.7973</x:v>
      </x:c>
      <x:c r="V1599" s="18" t="n">
        <x:f aca="0"/>
        <x:v>3.0604</x:v>
      </x:c>
      <x:c r="W1599" s="76" t="n">
        <x:f>'2080回测'!$O$13*G1599/$G$4+'2080回测'!$O$14*H1599/$H$4+'2080回测'!$O$15*I1599/$I$4+'2080回测'!$O$16*J1599/$J$4+'2080回测'!$O$17*K1599/$K$4</x:f>
        <x:v>1.6937980522980847</x:v>
      </x:c>
    </x:row>
    <x:row r="1600" ht="13.800000190734863" hidden="0">
      <x:c r="A1600" s="15" t="n">
        <x:v>46239</x:v>
      </x:c>
      <x:c r="B1600" s="21" t="n">
        <x:v>307.85758133824</x:v>
      </x:c>
      <x:c r="C1600" s="21" t="n">
        <x:v>363.96771123723</x:v>
      </x:c>
      <x:c r="D1600" s="21" t="n">
        <x:v>449.76923076923</x:v>
      </x:c>
      <x:c r="E1600" s="21" t="n">
        <x:v>543.984375</x:v>
      </x:c>
      <x:c r="F1600" s="17" t="n">
        <x:v>5.16394724586175</x:v>
      </x:c>
      <x:c r="G1600" s="18" t="n">
        <x:f aca="0"/>
        <x:v>1.9720559921</x:v>
      </x:c>
      <x:c r="H1600" s="18" t="n">
        <x:f aca="0"/>
        <x:v>2.9266725926</x:v>
      </x:c>
      <x:c r="I1600" s="18" t="n">
        <x:f aca="0"/>
        <x:v>4079.05</x:v>
      </x:c>
      <x:c r="J1600" s="18" t="n">
        <x:f aca="0"/>
        <x:v>9.8134525808</x:v>
      </x:c>
      <x:c r="K1600" s="18" t="n">
        <x:f aca="0"/>
        <x:v>2.9778416586</x:v>
      </x:c>
      <x:c r="L1600" s="22" t="n">
        <x:v>0.61173273657289</x:v>
      </x:c>
      <x:c r="M1600" s="22" t="n">
        <x:v>0.58700373555729</x:v>
      </x:c>
      <x:c r="N1600" s="22" t="n">
        <x:v>1.0469686077163</x:v>
      </x:c>
      <x:c r="O1600" s="22" t="n">
        <x:v>1.275761742744</x:v>
      </x:c>
      <x:c r="P1600" s="25" t="n">
        <x:v>0.865114308264382</x:v>
      </x:c>
      <x:c r="Q1600" s="25" t="n">
        <x:v>0.763976188581324</x:v>
      </x:c>
      <x:c r="R1600" s="26" t="n">
        <x:v>0.834733880642819</x:v>
      </x:c>
      <x:c r="S1600" s="26" t="n">
        <x:v>1.1319387181621</x:v>
      </x:c>
      <x:c r="T1600" s="20" t="n">
        <x:v>1.9407136660876252</x:v>
      </x:c>
      <x:c r="U1600" s="18" t="n">
        <x:f aca="0"/>
        <x:v>1.7972</x:v>
      </x:c>
      <x:c r="V1600" s="18" t="n">
        <x:f aca="0"/>
        <x:v>3.13</x:v>
      </x:c>
      <x:c r="W1600" s="76" t="n">
        <x:f>'2080回测'!$O$13*G1600/$G$4+'2080回测'!$O$14*H1600/$H$4+'2080回测'!$O$15*I1600/$I$4+'2080回测'!$O$16*J1600/$J$4+'2080回测'!$O$17*K1600/$K$4</x:f>
        <x:v>1.6876458793651405</x:v>
      </x:c>
    </x:row>
    <x:row r="1601" ht="13.800000190734863" hidden="0">
      <x:c r="A1601" s="15" t="n">
        <x:v>46240</x:v>
      </x:c>
      <x:c r="B1601" s="21" t="n">
        <x:v>310.00613873542</x:v>
      </x:c>
      <x:c r="C1601" s="21" t="n">
        <x:v>371.03791618048</x:v>
      </x:c>
      <x:c r="D1601" s="21" t="n">
        <x:v>459.84615384615</x:v>
      </x:c>
      <x:c r="E1601" s="21" t="n">
        <x:v>550.25390625</x:v>
      </x:c>
      <x:c r="F1601" s="17" t="n">
        <x:v>5.22786028753013</x:v>
      </x:c>
      <x:c r="G1601" s="18" t="n">
        <x:f aca="0"/>
        <x:v>1.9743943011</x:v>
      </x:c>
      <x:c r="H1601" s="18" t="n">
        <x:f aca="0"/>
        <x:v>2.9595614815</x:v>
      </x:c>
      <x:c r="I1601" s="18" t="n">
        <x:f aca="0"/>
        <x:v>4035.57</x:v>
      </x:c>
      <x:c r="J1601" s="18" t="n">
        <x:f aca="0"/>
        <x:v>9.7683571819</x:v>
      </x:c>
      <x:c r="K1601" s="18" t="n">
        <x:f aca="0"/>
        <x:v>2.9946017358</x:v>
      </x:c>
      <x:c r="L1601" s="22" t="n">
        <x:v>0.63403132992327</x:v>
      </x:c>
      <x:c r="M1601" s="22" t="n">
        <x:v>0.61202328207801</x:v>
      </x:c>
      <x:c r="N1601" s="22" t="n">
        <x:v>1.101246105919</x:v>
      </x:c>
      <x:c r="O1601" s="22" t="n">
        <x:v>1.3555574274661</x:v>
      </x:c>
      <x:c r="P1601" s="25" t="n">
        <x:v>0.92593325309909</x:v>
      </x:c>
      <x:c r="Q1601" s="25" t="n">
        <x:v>0.818766993867925</x:v>
      </x:c>
      <x:c r="R1601" s="26" t="n">
        <x:v>0.884994895579541</x:v>
      </x:c>
      <x:c r="S1601" s="26" t="n">
        <x:v>1.19315604076807</x:v>
      </x:c>
      <x:c r="T1601" s="20" t="n">
        <x:v>1.9571315191598122</x:v>
      </x:c>
      <x:c r="U1601" s="18" t="n">
        <x:f aca="0"/>
        <x:v>1.7974</x:v>
      </x:c>
      <x:c r="V1601" s="18" t="n">
        <x:f aca="0"/>
        <x:v>3.2039</x:v>
      </x:c>
      <x:c r="W1601" s="76" t="n">
        <x:f>'2080回测'!$O$13*G1601/$G$4+'2080回测'!$O$14*H1601/$H$4+'2080回测'!$O$15*I1601/$I$4+'2080回测'!$O$16*J1601/$J$4+'2080回测'!$O$17*K1601/$K$4</x:f>
        <x:v>1.6909788401533725</x:v>
      </x:c>
    </x:row>
    <x:row r="1602" ht="13.800000190734863" hidden="0">
      <x:c r="A1602" s="15" t="n">
        <x:v>46241</x:v>
      </x:c>
      <x:c r="B1602" s="21" t="n">
        <x:v>319.5211786372</x:v>
      </x:c>
      <x:c r="C1602" s="21" t="n">
        <x:v>382.91817858116</x:v>
      </x:c>
      <x:c r="D1602" s="21" t="n">
        <x:v>483</x:v>
      </x:c>
      <x:c r="E1602" s="21" t="n">
        <x:v>569.833984375</x:v>
      </x:c>
      <x:c r="F1602" s="17" t="n">
        <x:v>5.3881833539834</x:v>
      </x:c>
      <x:c r="G1602" s="18" t="n">
        <x:f aca="0"/>
        <x:v>1.9641795827</x:v>
      </x:c>
      <x:c r="H1602" s="18" t="n">
        <x:f aca="0"/>
        <x:v>2.956162963</x:v>
      </x:c>
      <x:c r="I1602" s="18" t="n">
        <x:f aca="0"/>
        <x:v>4017.08</x:v>
      </x:c>
      <x:c r="J1602" s="18" t="n">
        <x:f aca="0"/>
        <x:v>9.8828301176</x:v>
      </x:c>
      <x:c r="K1602" s="18" t="n">
        <x:f aca="0"/>
        <x:v>2.9929863067</x:v>
      </x:c>
      <x:c r="L1602" s="22" t="n">
        <x:v>0.63706841432225</x:v>
      </x:c>
      <x:c r="M1602" s="22" t="n">
        <x:v>0.61949439666406</x:v>
      </x:c>
      <x:c r="N1602" s="22" t="n">
        <x:v>1.1115504433261</x:v>
      </x:c>
      <x:c r="O1602" s="22" t="n">
        <x:v>1.3797012152701</x:v>
      </x:c>
      <x:c r="P1602" s="25" t="n">
        <x:v>0.948327825809544</x:v>
      </x:c>
      <x:c r="Q1602" s="25" t="n">
        <x:v>0.830396552101624</x:v>
      </x:c>
      <x:c r="R1602" s="26" t="n">
        <x:v>0.908263883976175</x:v>
      </x:c>
      <x:c r="S1602" s="26" t="n">
        <x:v>1.22224942180864</x:v>
      </x:c>
      <x:c r="T1602" s="20" t="n">
        <x:v>1.9940690202859108</x:v>
      </x:c>
      <x:c r="U1602" s="18" t="n">
        <x:f aca="0"/>
        <x:v>1.7986</x:v>
      </x:c>
      <x:c r="V1602" s="18" t="n">
        <x:f aca="0"/>
        <x:v>3.22</x:v>
      </x:c>
      <x:c r="W1602" s="76" t="n">
        <x:f>'2080回测'!$O$13*G1602/$G$4+'2080回测'!$O$14*H1602/$H$4+'2080回测'!$O$15*I1602/$I$4+'2080回测'!$O$16*J1602/$J$4+'2080回测'!$O$17*K1602/$K$4</x:f>
        <x:v>1.6886336994084392</x:v>
      </x:c>
    </x:row>
    <x:row r="1603" ht="13.800000190734863" hidden="0">
      <x:c r="A1603" s="15" t="n">
        <x:v>46244</x:v>
      </x:c>
      <x:c r="B1603" s="21" t="n">
        <x:v>313.25966850829</x:v>
      </x:c>
      <x:c r="C1603" s="21" t="n">
        <x:v>375.67411614075</x:v>
      </x:c>
      <x:c r="D1603" s="21" t="n">
        <x:v>482.23076923077</x:v>
      </x:c>
      <x:c r="E1603" s="21" t="n">
        <x:v>556.1328125</x:v>
      </x:c>
      <x:c r="F1603" s="17" t="n">
        <x:v>5.31824341594953</x:v>
      </x:c>
      <x:c r="G1603" s="18" t="n">
        <x:f aca="0"/>
        <x:v>1.972179061</x:v>
      </x:c>
      <x:c r="H1603" s="18" t="n">
        <x:f aca="0"/>
        <x:v>2.9846666667</x:v>
      </x:c>
      <x:c r="I1603" s="18" t="n">
        <x:f aca="0"/>
        <x:v>4043.82</x:v>
      </x:c>
      <x:c r="J1603" s="18" t="n">
        <x:f aca="0"/>
        <x:v>9.9279255166</x:v>
      </x:c>
      <x:c r="K1603" s="18" t="n">
        <x:f aca="0"/>
        <x:v>3.0169148505</x:v>
      </x:c>
      <x:c r="L1603" s="22" t="n">
        <x:v>0.65625</x:v>
      </x:c>
      <x:c r="M1603" s="22" t="n">
        <x:v>0.64390582920685</x:v>
      </x:c>
      <x:c r="N1603" s="22" t="n">
        <x:v>1.1568416007668</x:v>
      </x:c>
      <x:c r="O1603" s="22" t="n">
        <x:v>1.4361920855245</x:v>
      </x:c>
      <x:c r="P1603" s="25" t="n">
        <x:v>0.989227387549164</x:v>
      </x:c>
      <x:c r="Q1603" s="25" t="n">
        <x:v>0.87175941386065</x:v>
      </x:c>
      <x:c r="R1603" s="26" t="n">
        <x:v>0.938668695481103</x:v>
      </x:c>
      <x:c r="S1603" s="26" t="n">
        <x:v>1.25970714989822</x:v>
      </x:c>
      <x:c r="T1603" s="20" t="n">
        <x:v>2.001288491594324</x:v>
      </x:c>
      <x:c r="U1603" s="18" t="n">
        <x:f aca="0"/>
        <x:v>1.8003</x:v>
      </x:c>
      <x:c r="V1603" s="18" t="n">
        <x:f aca="0"/>
        <x:v>3.2692</x:v>
      </x:c>
      <x:c r="W1603" s="76" t="n">
        <x:f>'2080回测'!$O$13*G1603/$G$4+'2080回测'!$O$14*H1603/$H$4+'2080回测'!$O$15*I1603/$I$4+'2080回测'!$O$16*J1603/$J$4+'2080回测'!$O$17*K1603/$K$4</x:f>
        <x:v>1.699745730347878</x:v>
      </x:c>
    </x:row>
    <x:row r="1604" ht="13.800000190734863" hidden="0">
      <x:c r="A1604" s="15" t="n">
        <x:v>46245</x:v>
      </x:c>
      <x:c r="B1604" s="21" t="n">
        <x:v>314.85573971762</x:v>
      </x:c>
      <x:c r="C1604" s="21" t="n">
        <x:v>371.21177367764</x:v>
      </x:c>
      <x:c r="D1604" s="21" t="n">
        <x:v>480.53846153846</x:v>
      </x:c>
      <x:c r="E1604" s="21" t="n">
        <x:v>554.51171875</x:v>
      </x:c>
      <x:c r="F1604" s="17" t="n">
        <x:v>5.3027942342093</x:v>
      </x:c>
      <x:c r="G1604" s="18" t="n">
        <x:f aca="0"/>
        <x:v>1.9731636121</x:v>
      </x:c>
      <x:c r="H1604" s="18" t="n">
        <x:f aca="0"/>
        <x:v>2.9692088889</x:v>
      </x:c>
      <x:c r="I1604" s="18" t="n">
        <x:f aca="0"/>
        <x:v>4017.88</x:v>
      </x:c>
      <x:c r="J1604" s="18" t="n">
        <x:f aca="0"/>
        <x:v>9.9149172284</x:v>
      </x:c>
      <x:c r="K1604" s="18" t="n">
        <x:f aca="0"/>
        <x:v>2.9972268081</x:v>
      </x:c>
      <x:c r="L1604" s="22" t="n">
        <x:v>0.65744884910486</x:v>
      </x:c>
      <x:c r="M1604" s="22" t="n">
        <x:v>0.64425332290852</x:v>
      </x:c>
      <x:c r="N1604" s="22" t="n">
        <x:v>1.1595974119339</x:v>
      </x:c>
      <x:c r="O1604" s="22" t="n">
        <x:v>1.4402005136438</x:v>
      </x:c>
      <x:c r="P1604" s="25" t="n">
        <x:v>0.993706302091255</x:v>
      </x:c>
      <x:c r="Q1604" s="25" t="n">
        <x:v>0.877634139153957</x:v>
      </x:c>
      <x:c r="R1604" s="26" t="n">
        <x:v>0.959455658448766</x:v>
      </x:c>
      <x:c r="S1604" s="26" t="n">
        <x:v>1.27801173546953</x:v>
      </x:c>
      <x:c r="T1604" s="20" t="n">
        <x:v>1.991559468180808</x:v>
      </x:c>
      <x:c r="U1604" s="18" t="n">
        <x:f aca="0"/>
        <x:v>1.7994</x:v>
      </x:c>
      <x:c r="V1604" s="18" t="n">
        <x:f aca="0"/>
        <x:v>3.2787</x:v>
      </x:c>
      <x:c r="W1604" s="76" t="n">
        <x:f>'2080回测'!$O$13*G1604/$G$4+'2080回测'!$O$14*H1604/$H$4+'2080回测'!$O$15*I1604/$I$4+'2080回测'!$O$16*J1604/$J$4+'2080回测'!$O$17*K1604/$K$4</x:f>
        <x:v>1.6942016116678151</x:v>
      </x:c>
    </x:row>
    <x:row r="1605" ht="13.800000190734863" hidden="0">
      <x:c r="A1605" s="15" t="n">
        <x:v>46246</x:v>
      </x:c>
      <x:c r="B1605" s="21" t="n">
        <x:v>320.56476365869</x:v>
      </x:c>
      <x:c r="C1605" s="21" t="n">
        <x:v>381.70117609535</x:v>
      </x:c>
      <x:c r="D1605" s="21" t="n">
        <x:v>494.53846153846</x:v>
      </x:c>
      <x:c r="E1605" s="21" t="n">
        <x:v>567.6171875</x:v>
      </x:c>
      <x:c r="F1605" s="17" t="n">
        <x:v>5.41105397198125</x:v>
      </x:c>
      <x:c r="G1605" s="18" t="n">
        <x:f aca="0"/>
        <x:v>1.965041065</x:v>
      </x:c>
      <x:c r="H1605" s="18" t="n">
        <x:f aca="0"/>
        <x:v>2.9601096296</x:v>
      </x:c>
      <x:c r="I1605" s="18" t="n">
        <x:f aca="0"/>
        <x:v>3999.93</x:v>
      </x:c>
      <x:c r="J1605" s="18" t="n">
        <x:f aca="0"/>
        <x:v>9.9166516668</x:v>
      </x:c>
      <x:c r="K1605" s="18" t="n">
        <x:f aca="0"/>
        <x:v>2.9919766635</x:v>
      </x:c>
      <x:c r="L1605" s="22" t="n">
        <x:v>0.64777813299233</x:v>
      </x:c>
      <x:c r="M1605" s="22" t="n">
        <x:v>0.63704282859873</x:v>
      </x:c>
      <x:c r="N1605" s="22" t="n">
        <x:v>1.1436616343158</x:v>
      </x:c>
      <x:c r="O1605" s="22" t="n">
        <x:v>1.4293870796691</x:v>
      </x:c>
      <x:c r="P1605" s="25" t="n">
        <x:v>0.988166591999721</x:v>
      </x:c>
      <x:c r="Q1605" s="25" t="n">
        <x:v>0.871399736801871</x:v>
      </x:c>
      <x:c r="R1605" s="26" t="n">
        <x:v>0.952423253066667</x:v>
      </x:c>
      <x:c r="S1605" s="26" t="n">
        <x:v>1.26261648800225</x:v>
      </x:c>
      <x:c r="T1605" s="20" t="n">
        <x:v>2.0164201781621864</x:v>
      </x:c>
      <x:c r="U1605" s="18" t="n">
        <x:f aca="0"/>
        <x:v>1.7995</x:v>
      </x:c>
      <x:c r="V1605" s="18" t="n">
        <x:f aca="0"/>
        <x:v>3.3079</x:v>
      </x:c>
      <x:c r="W1605" s="76" t="n">
        <x:f>'2080回测'!$O$13*G1605/$G$4+'2080回测'!$O$14*H1605/$H$4+'2080回测'!$O$15*I1605/$I$4+'2080回测'!$O$16*J1605/$J$4+'2080回测'!$O$17*K1605/$K$4</x:f>
        <x:v>1.6890029639318396</x:v>
      </x:c>
    </x:row>
    <x:row r="1606" ht="13.800000190734863" hidden="0">
      <x:c r="A1606" s="15" t="n">
        <x:v>46247</x:v>
      </x:c>
      <x:c r="B1606" s="21" t="n">
        <x:v>317.24984653161</x:v>
      </x:c>
      <x:c r="C1606" s="21" t="n">
        <x:v>381.99093859251</x:v>
      </x:c>
      <x:c r="D1606" s="21" t="n">
        <x:v>489</x:v>
      </x:c>
      <x:c r="E1606" s="21" t="n">
        <x:v>561.318359375</x:v>
      </x:c>
      <x:c r="F1606" s="17" t="n">
        <x:v>5.3738978612478</x:v>
      </x:c>
      <x:c r="G1606" s="18" t="n">
        <x:f aca="0"/>
        <x:v>1.9631950315</x:v>
      </x:c>
      <x:c r="H1606" s="18" t="n">
        <x:f aca="0"/>
        <x:v>2.9357718519</x:v>
      </x:c>
      <x:c r="I1606" s="18" t="n">
        <x:f aca="0"/>
        <x:v>3979.97</x:v>
      </x:c>
      <x:c r="J1606" s="18" t="n">
        <x:f aca="0"/>
        <x:v>9.9270582974</x:v>
      </x:c>
      <x:c r="K1606" s="18" t="n">
        <x:f aca="0"/>
        <x:v>2.9726924783</x:v>
      </x:c>
      <x:c r="L1606" s="22" t="n">
        <x:v>0.66160485933504</x:v>
      </x:c>
      <x:c r="M1606" s="22" t="n">
        <x:v>0.65172443749457</x:v>
      </x:c>
      <x:c r="N1606" s="22" t="n">
        <x:v>1.1658279415289</x:v>
      </x:c>
      <x:c r="O1606" s="22" t="n">
        <x:v>1.4632256703071</x:v>
      </x:c>
      <x:c r="P1606" s="25" t="n">
        <x:v>1.01775100121195</x:v>
      </x:c>
      <x:c r="Q1606" s="25" t="n">
        <x:v>0.892860467975395</x:v>
      </x:c>
      <x:c r="R1606" s="26" t="n">
        <x:v>0.982414393666767</x:v>
      </x:c>
      <x:c r="S1606" s="26" t="n">
        <x:v>1.29595265377777</x:v>
      </x:c>
      <x:c r="T1606" s="20" t="n">
        <x:v>1.9981191910694749</x:v>
      </x:c>
      <x:c r="U1606" s="18" t="n">
        <x:f aca="0"/>
        <x:v>1.801</x:v>
      </x:c>
      <x:c r="V1606" s="18" t="n">
        <x:f aca="0"/>
        <x:v>3.2873</x:v>
      </x:c>
      <x:c r="W1606" s="76" t="n">
        <x:f>'2080回测'!$O$13*G1606/$G$4+'2080回测'!$O$14*H1606/$H$4+'2080回测'!$O$15*I1606/$I$4+'2080回测'!$O$16*J1606/$J$4+'2080回测'!$O$17*K1606/$K$4</x:f>
        <x:v>1.682154853412634</x:v>
      </x:c>
    </x:row>
    <x:row r="1607" ht="13.800000190734863" hidden="0">
      <x:c r="A1607" s="15" t="n">
        <x:v>46248</x:v>
      </x:c>
      <x:c r="B1607" s="21" t="n">
        <x:v>318.96869244936</x:v>
      </x:c>
      <x:c r="C1607" s="21" t="n">
        <x:v>389.40885853008</x:v>
      </x:c>
      <x:c r="D1607" s="21" t="n">
        <x:v>503.84615384615</x:v>
      </x:c>
      <x:c r="E1607" s="21" t="n">
        <x:v>571.728515625</x:v>
      </x:c>
      <x:c r="F1607" s="17" t="n">
        <x:v>5.45988055112648</x:v>
      </x:c>
      <x:c r="G1607" s="18" t="n">
        <x:f aca="0"/>
        <x:v>1.95667238</x:v>
      </x:c>
      <x:c r="H1607" s="18" t="n">
        <x:f aca="0"/>
        <x:v>2.9427881481</x:v>
      </x:c>
      <x:c r="I1607" s="18" t="n">
        <x:f aca="0"/>
        <x:v>3985.24</x:v>
      </x:c>
      <x:c r="J1607" s="18" t="n">
        <x:f aca="0"/>
        <x:v>9.9209877629</x:v>
      </x:c>
      <x:c r="K1607" s="18" t="n">
        <x:f aca="0"/>
        <x:v>2.9643124397</x:v>
      </x:c>
      <x:c r="L1607" s="22" t="n">
        <x:v>0.65129475703325</x:v>
      </x:c>
      <x:c r="M1607" s="22" t="n">
        <x:v>0.64312396837807</x:v>
      </x:c>
      <x:c r="N1607" s="22" t="n">
        <x:v>1.1472561706207</x:v>
      </x:c>
      <x:c r="O1607" s="22" t="n">
        <x:v>1.4367514010563</x:v>
      </x:c>
      <x:c r="P1607" s="25" t="n">
        <x:v>1.0033713282084</x:v>
      </x:c>
      <x:c r="Q1607" s="25" t="n">
        <x:v>0.875236292095462</x:v>
      </x:c>
      <x:c r="R1607" s="26" t="n">
        <x:v>0.960696671163246</x:v>
      </x:c>
      <x:c r="S1607" s="26" t="n">
        <x:v>1.26722294000037</x:v>
      </x:c>
      <x:c r="T1607" s="20" t="n">
        <x:v>2.01532551992641</x:v>
      </x:c>
      <x:c r="U1607" s="18" t="n">
        <x:f aca="0"/>
        <x:v>1.8013</x:v>
      </x:c>
      <x:c r="V1607" s="18" t="n">
        <x:f aca="0"/>
        <x:v>3.2557</x:v>
      </x:c>
      <x:c r="W1607" s="76" t="n">
        <x:f>'2080回测'!$O$13*G1607/$G$4+'2080回测'!$O$14*H1607/$H$4+'2080回测'!$O$15*I1607/$I$4+'2080回测'!$O$16*J1607/$J$4+'2080回测'!$O$17*K1607/$K$4</x:f>
        <x:v>1.6811036946172198</x:v>
      </x:c>
    </x:row>
    <x:row r="1608" ht="13.800000190734863" hidden="0">
      <x:c r="A1608" s="15" t="n">
        <x:v>46251</x:v>
      </x:c>
      <x:c r="B1608" s="21" t="n">
        <x:v>332.22836095764</x:v>
      </x:c>
      <x:c r="C1608" s="21" t="n">
        <x:v>408.47523087401</x:v>
      </x:c>
      <x:c r="D1608" s="21" t="n">
        <x:v>529.30769230769</x:v>
      </x:c>
      <x:c r="E1608" s="21" t="n">
        <x:v>599.443359375</x:v>
      </x:c>
      <x:c r="F1608" s="17" t="n">
        <x:v>5.67363660878585</x:v>
      </x:c>
      <x:c r="G1608" s="18" t="n">
        <x:f aca="0"/>
        <x:v>1.9601183091</x:v>
      </x:c>
      <x:c r="H1608" s="18" t="n">
        <x:f aca="0"/>
        <x:v>2.9535318519</x:v>
      </x:c>
      <x:c r="I1608" s="18" t="n">
        <x:f aca="0"/>
        <x:v>4035.76</x:v>
      </x:c>
      <x:c r="J1608" s="18" t="n">
        <x:f aca="0"/>
        <x:v>9.9079794747</x:v>
      </x:c>
      <x:c r="K1608" s="18" t="n">
        <x:f aca="0"/>
        <x:v>2.9957123433</x:v>
      </x:c>
      <x:c r="L1608" s="22" t="n">
        <x:v>0.65928708439898</x:v>
      </x:c>
      <x:c r="M1608" s="22" t="n">
        <x:v>0.65024758926244</x:v>
      </x:c>
      <x:c r="N1608" s="22" t="n">
        <x:v>1.1569614186437</x:v>
      </x:c>
      <x:c r="O1608" s="22" t="n">
        <x:v>1.4654629325114</x:v>
      </x:c>
      <x:c r="P1608" s="25" t="n">
        <x:v>1.02046192317164</x:v>
      </x:c>
      <x:c r="Q1608" s="25" t="n">
        <x:v>0.895378207386817</x:v>
      </x:c>
      <x:c r="R1608" s="26" t="n">
        <x:v>0.98127679867849</x:v>
      </x:c>
      <x:c r="S1608" s="26" t="n">
        <x:v>1.29352820535781</x:v>
      </x:c>
      <x:c r="T1608" s="20" t="n">
        <x:v>2.066645279438097</x:v>
      </x:c>
      <x:c r="U1608" s="18" t="n">
        <x:f aca="0"/>
        <x:v>1.8018</x:v>
      </x:c>
      <x:c r="V1608" s="18" t="n">
        <x:f aca="0"/>
        <x:v>3.2962</x:v>
      </x:c>
      <x:c r="W1608" s="76" t="n">
        <x:f>'2080回测'!$O$13*G1608/$G$4+'2080回测'!$O$14*H1608/$H$4+'2080回测'!$O$15*I1608/$I$4+'2080回测'!$O$16*J1608/$J$4+'2080回测'!$O$17*K1608/$K$4</x:f>
        <x:v>1.689015104242668</x:v>
      </x:c>
    </x:row>
    <x:row r="1609" ht="13.800000190734863" hidden="0">
      <x:c r="A1609" s="15" t="n">
        <x:v>46252</x:v>
      </x:c>
      <x:c r="B1609" s="21" t="n">
        <x:v>326.64211172498</x:v>
      </x:c>
      <x:c r="C1609" s="21" t="n">
        <x:v>402.85383842225</x:v>
      </x:c>
      <x:c r="D1609" s="21" t="n">
        <x:v>522.61538461538</x:v>
      </x:c>
      <x:c r="E1609" s="21" t="n">
        <x:v>586.796875</x:v>
      </x:c>
      <x:c r="F1609" s="17" t="n">
        <x:v>5.59727052440653</x:v>
      </x:c>
      <x:c r="G1609" s="18" t="n">
        <x:f aca="0"/>
        <x:v>1.9682408563</x:v>
      </x:c>
      <x:c r="H1609" s="18" t="n">
        <x:f aca="0"/>
        <x:v>2.9710725926</x:v>
      </x:c>
      <x:c r="I1609" s="18" t="n">
        <x:f aca="0"/>
        <x:v>4036.36</x:v>
      </x:c>
      <x:c r="J1609" s="18" t="n">
        <x:f aca="0"/>
        <x:v>9.9261910781</x:v>
      </x:c>
      <x:c r="K1609" s="18" t="n">
        <x:f aca="0"/>
        <x:v>3.0061116683</x:v>
      </x:c>
      <x:c r="L1609" s="22" t="n">
        <x:v>0.69013746803069</x:v>
      </x:c>
      <x:c r="M1609" s="22" t="n">
        <x:v>0.68369385804882</x:v>
      </x:c>
      <x:c r="N1609" s="22" t="n">
        <x:v>1.2095614665708</x:v>
      </x:c>
      <x:c r="O1609" s="22" t="n">
        <x:v>1.5377078573615</x:v>
      </x:c>
      <x:c r="P1609" s="25" t="n">
        <x:v>1.07856994604666</x:v>
      </x:c>
      <x:c r="Q1609" s="25" t="n">
        <x:v>0.946332457379815</x:v>
      </x:c>
      <x:c r="R1609" s="26" t="n">
        <x:v>1.0257464209476</x:v>
      </x:c>
      <x:c r="S1609" s="26" t="n">
        <x:v>1.36141276111888</x:v>
      </x:c>
      <x:c r="T1609" s="20" t="n">
        <x:v>2.065545473964111</x:v>
      </x:c>
      <x:c r="U1609" s="18" t="n">
        <x:f aca="0"/>
        <x:v>1.8031</x:v>
      </x:c>
      <x:c r="V1609" s="18" t="n">
        <x:f aca="0"/>
        <x:v>3.3055</x:v>
      </x:c>
      <x:c r="W1609" s="76" t="n">
        <x:f>'2080回测'!$O$13*G1609/$G$4+'2080回测'!$O$14*H1609/$H$4+'2080回测'!$O$15*I1609/$I$4+'2080回测'!$O$16*J1609/$J$4+'2080回测'!$O$17*K1609/$K$4</x:f>
        <x:v>1.6952029870619791</x:v>
      </x:c>
    </x:row>
    <x:row r="1610" ht="13.800000190734863" hidden="0">
      <x:c r="A1610" s="15" t="n">
        <x:v>46253</x:v>
      </x:c>
      <x:c r="B1610" s="21" t="n">
        <x:v>301.96439533456</x:v>
      </x:c>
      <x:c r="C1610" s="21" t="n">
        <x:v>365.12676122588</x:v>
      </x:c>
      <x:c r="D1610" s="21" t="n">
        <x:v>471.53846153846</x:v>
      </x:c>
      <x:c r="E1610" s="21" t="n">
        <x:v>537.646484375</x:v>
      </x:c>
      <x:c r="F1610" s="17" t="n">
        <x:v>5.19069025618475</x:v>
      </x:c>
      <x:c r="G1610" s="18" t="n">
        <x:f aca="0"/>
        <x:v>1.9906393954</x:v>
      </x:c>
      <x:c r="H1610" s="18" t="n">
        <x:f aca="0"/>
        <x:v>2.9803911111</x:v>
      </x:c>
      <x:c r="I1610" s="18" t="n">
        <x:f aca="0"/>
        <x:v>4038.5</x:v>
      </x:c>
      <x:c r="J1610" s="18" t="n">
        <x:f aca="0"/>
        <x:v>9.863751295</x:v>
      </x:c>
      <x:c r="K1610" s="18" t="n">
        <x:f aca="0"/>
        <x:v>2.9705722276</x:v>
      </x:c>
      <x:c r="L1610" s="22" t="n">
        <x:v>0.68614130434783</x:v>
      </x:c>
      <x:c r="M1610" s="22" t="n">
        <x:v>0.68265137694379</x:v>
      </x:c>
      <x:c r="N1610" s="22" t="n">
        <x:v>1.2086029235562</x:v>
      </x:c>
      <x:c r="O1610" s="22" t="n">
        <x:v>1.5419027239657</x:v>
      </x:c>
      <x:c r="P1610" s="25" t="n">
        <x:v>1.07774488284154</x:v>
      </x:c>
      <x:c r="Q1610" s="25" t="n">
        <x:v>0.943335148556698</x:v>
      </x:c>
      <x:c r="R1610" s="26" t="n">
        <x:v>1.02305756006621</x:v>
      </x:c>
      <x:c r="S1610" s="26" t="n">
        <x:v>1.36092787143491</x:v>
      </x:c>
      <x:c r="T1610" s="20" t="n">
        <x:v>1.9723380794069958</x:v>
      </x:c>
      <x:c r="U1610" s="18" t="n">
        <x:f aca="0"/>
        <x:v>1.8019</x:v>
      </x:c>
      <x:c r="V1610" s="18" t="n">
        <x:f aca="0"/>
        <x:v>3.271</x:v>
      </x:c>
      <x:c r="W1610" s="76" t="n">
        <x:f>'2080回测'!$O$13*G1610/$G$4+'2080回测'!$O$14*H1610/$H$4+'2080回测'!$O$15*I1610/$I$4+'2080回测'!$O$16*J1610/$J$4+'2080回测'!$O$17*K1610/$K$4</x:f>
        <x:v>1.699223466558028</x:v>
      </x:c>
    </x:row>
    <x:row r="1611" ht="13.800000190734863" hidden="0">
      <x:c r="A1611" s="15" t="n">
        <x:v>46254</x:v>
      </x:c>
      <x:c r="B1611" s="21" t="n">
        <x:v>304.29711479435</x:v>
      </x:c>
      <x:c r="C1611" s="21" t="n">
        <x:v>369.47319869467</x:v>
      </x:c>
      <x:c r="D1611" s="21" t="n">
        <x:v>473.53846153846</x:v>
      </x:c>
      <x:c r="E1611" s="21" t="n">
        <x:v>539.677734375</x:v>
      </x:c>
      <x:c r="F1611" s="17" t="n">
        <x:v>5.2174662735062</x:v>
      </x:c>
      <x:c r="G1611" s="18" t="n">
        <x:f aca="0"/>
        <x:v>2.0019617338</x:v>
      </x:c>
      <x:c r="H1611" s="18" t="n">
        <x:f aca="0"/>
        <x:v>2.996397037</x:v>
      </x:c>
      <x:c r="I1611" s="18" t="n">
        <x:f aca="0"/>
        <x:v>4069.26</x:v>
      </x:c>
      <x:c r="J1611" s="18" t="n">
        <x:f aca="0"/>
        <x:v>9.892369529</x:v>
      </x:c>
      <x:c r="K1611" s="18" t="n">
        <x:f aca="0"/>
        <x:v>2.972288621</x:v>
      </x:c>
      <x:c r="L1611" s="22" t="n">
        <x:v>0.63834718670077</x:v>
      </x:c>
      <x:c r="M1611" s="22" t="n">
        <x:v>0.6337416384328</x:v>
      </x:c>
      <x:c r="N1611" s="22" t="n">
        <x:v>1.1140666187395</x:v>
      </x:c>
      <x:c r="O1611" s="22" t="n">
        <x:v>1.4182007687246</x:v>
      </x:c>
      <x:c r="P1611" s="25" t="n">
        <x:v>0.968011476560312</x:v>
      </x:c>
      <x:c r="Q1611" s="25" t="n">
        <x:v>0.842505679747018</x:v>
      </x:c>
      <x:c r="R1611" s="26" t="n">
        <x:v>0.923156036550016</x:v>
      </x:c>
      <x:c r="S1611" s="26" t="n">
        <x:v>1.24067522980095</x:v>
      </x:c>
      <x:c r="T1611" s="20" t="n">
        <x:v>1.9880914195855153</x:v>
      </x:c>
      <x:c r="U1611" s="18" t="n">
        <x:f aca="0"/>
        <x:v>1.8014</x:v>
      </x:c>
      <x:c r="V1611" s="18" t="n">
        <x:f aca="0"/>
        <x:v>3.35</x:v>
      </x:c>
      <x:c r="W1611" s="76" t="n">
        <x:f>'2080回测'!$O$13*G1611/$G$4+'2080回测'!$O$14*H1611/$H$4+'2080回测'!$O$15*I1611/$I$4+'2080回测'!$O$16*J1611/$J$4+'2080回测'!$O$17*K1611/$K$4</x:f>
        <x:v>1.7076110977099102</x:v>
      </x:c>
    </x:row>
    <x:row r="1612" ht="13.800000190734863" hidden="0">
      <x:c r="A1612" s="15" t="n">
        <x:v>46255</x:v>
      </x:c>
      <x:c r="B1612" s="21" t="n">
        <x:v>309.51503990178</x:v>
      </x:c>
      <x:c r="C1612" s="21" t="n">
        <x:v>377.12292863224</x:v>
      </x:c>
      <x:c r="D1612" s="21" t="n">
        <x:v>483.46153846154</x:v>
      </x:c>
      <x:c r="E1612" s="21" t="n">
        <x:v>554.521484375</x:v>
      </x:c>
      <x:c r="F1612" s="17" t="n">
        <x:v>5.3115524784264</x:v>
      </x:c>
      <x:c r="G1612" s="18" t="n">
        <x:f aca="0"/>
        <x:v>1.9913778088</x:v>
      </x:c>
      <x:c r="H1612" s="18" t="n">
        <x:f aca="0"/>
        <x:v>2.9944237037</x:v>
      </x:c>
      <x:c r="I1612" s="18" t="n">
        <x:f aca="0"/>
        <x:v>4132.6</x:v>
      </x:c>
      <x:c r="J1612" s="18" t="n">
        <x:f aca="0"/>
        <x:v>9.7883032238</x:v>
      </x:c>
      <x:c r="K1612" s="18" t="n">
        <x:f aca="0"/>
        <x:v>2.9728944069</x:v>
      </x:c>
      <x:c r="L1612" s="22" t="n">
        <x:v>0.64162404092072</x:v>
      </x:c>
      <x:c r="M1612" s="22" t="n">
        <x:v>0.63443662583616</x:v>
      </x:c>
      <x:c r="N1612" s="22" t="n">
        <x:v>1.1261682242991</x:v>
      </x:c>
      <x:c r="O1612" s="22" t="n">
        <x:v>1.4282684486055</x:v>
      </x:c>
      <x:c r="P1612" s="25" t="n">
        <x:v>0.98769512731108</x:v>
      </x:c>
      <x:c r="Q1612" s="25" t="n">
        <x:v>0.86144867150912</x:v>
      </x:c>
      <x:c r="R1612" s="26" t="n">
        <x:v>0.951078822625971</x:v>
      </x:c>
      <x:c r="S1612" s="26" t="n">
        <x:v>1.27401139557647</x:v>
      </x:c>
      <x:c r="T1612" s="20" t="n">
        <x:v>1.9964513362343541</x:v>
      </x:c>
      <x:c r="U1612" s="18" t="n">
        <x:f aca="0"/>
        <x:v>1.8011</x:v>
      </x:c>
      <x:c r="V1612" s="18" t="n">
        <x:f aca="0"/>
        <x:v>3.4021</x:v>
      </x:c>
      <x:c r="W1612" s="76" t="n">
        <x:f>'2080回测'!$O$13*G1612/$G$4+'2080回测'!$O$14*H1612/$H$4+'2080回测'!$O$15*I1612/$I$4+'2080回测'!$O$16*J1612/$J$4+'2080回测'!$O$17*K1612/$K$4</x:f>
        <x:v>1.7064231135799017</x:v>
      </x:c>
    </x:row>
    <x:row r="1613" ht="13.800000190734863" hidden="0">
      <x:c r="A1613" s="15" t="n">
        <x:v>46258</x:v>
      </x:c>
      <x:c r="B1613" s="21" t="n">
        <x:v>300.30693677103</x:v>
      </x:c>
      <x:c r="C1613" s="21" t="n">
        <x:v>359.04174877412</x:v>
      </x:c>
      <x:c r="D1613" s="21" t="n">
        <x:v>454.23076923077</x:v>
      </x:c>
      <x:c r="E1613" s="21" t="n">
        <x:v>527.607421875</x:v>
      </x:c>
      <x:c r="F1613" s="17" t="n">
        <x:v>5.1029671916273</x:v>
      </x:c>
      <x:c r="G1613" s="18" t="n">
        <x:f aca="0"/>
        <x:v>2.0115611077</x:v>
      </x:c>
      <x:c r="H1613" s="18" t="n">
        <x:f aca="0"/>
        <x:v>3.0316977778</x:v>
      </x:c>
      <x:c r="I1613" s="18" t="n">
        <x:f aca="0"/>
        <x:v>4130.04</x:v>
      </x:c>
      <x:c r="J1613" s="18" t="n">
        <x:f aca="0"/>
        <x:v>9.7197929062</x:v>
      </x:c>
      <x:c r="K1613" s="18" t="n">
        <x:f aca="0"/>
        <x:v>2.9723895853</x:v>
      </x:c>
      <x:c r="L1613" s="22" t="n">
        <x:v>0.6568094629156</x:v>
      </x:c>
      <x:c r="M1613" s="22" t="n">
        <x:v>0.64929198158283</x:v>
      </x:c>
      <x:c r="N1613" s="22" t="n">
        <x:v>1.124131320393</x:v>
      </x:c>
      <x:c r="O1613" s="22" t="n">
        <x:v>1.4342344811247</x:v>
      </x:c>
      <x:c r="P1613" s="25" t="n">
        <x:v>0.997006554911743</x:v>
      </x:c>
      <x:c r="Q1613" s="25" t="n">
        <x:v>0.867443289155353</x:v>
      </x:c>
      <x:c r="R1613" s="26" t="n">
        <x:v>0.956559962114956</x:v>
      </x:c>
      <x:c r="S1613" s="26" t="n">
        <x:v>1.28613363767665</x:v>
      </x:c>
      <x:c r="T1613" s="20" t="n">
        <x:v>1.968068898624158</x:v>
      </x:c>
      <x:c r="U1613" s="18" t="n">
        <x:f aca="0"/>
        <x:v>1.8024</x:v>
      </x:c>
      <x:c r="V1613" s="18" t="n">
        <x:f aca="0"/>
        <x:v>3.4737</x:v>
      </x:c>
      <x:c r="W1613" s="76" t="n">
        <x:f>'2080回测'!$O$13*G1613/$G$4+'2080回测'!$O$14*H1613/$H$4+'2080回测'!$O$15*I1613/$I$4+'2080回测'!$O$16*J1613/$J$4+'2080回测'!$O$17*K1613/$K$4</x:f>
        <x:v>1.716345435580008</x:v>
      </x:c>
    </x:row>
    <x:row r="1614" ht="13.800000190734863" hidden="0">
      <x:c r="A1614" s="15" t="n">
        <x:v>46259</x:v>
      </x:c>
      <x:c r="B1614" s="21" t="n">
        <x:v>299.07918968692</x:v>
      </x:c>
      <x:c r="C1614" s="21" t="n">
        <x:v>356.43388629966</x:v>
      </x:c>
      <x:c r="D1614" s="21" t="n">
        <x:v>452.69230769231</x:v>
      </x:c>
      <x:c r="E1614" s="21" t="n">
        <x:v>526.25</x:v>
      </x:c>
      <x:c r="F1614" s="17" t="n">
        <x:v>5.08613845919723</x:v>
      </x:c>
      <x:c r="G1614" s="18" t="n">
        <x:f aca="0"/>
        <x:v>2.0089766609</x:v>
      </x:c>
      <x:c r="H1614" s="18" t="n">
        <x:f aca="0"/>
        <x:v>3.0142666667</x:v>
      </x:c>
      <x:c r="I1614" s="18" t="n">
        <x:f aca="0"/>
        <x:v>4117.23</x:v>
      </x:c>
      <x:c r="J1614" s="18" t="n">
        <x:f aca="0"/>
        <x:v>9.805647608</x:v>
      </x:c>
      <x:c r="K1614" s="18" t="n">
        <x:f aca="0"/>
        <x:v>2.9692596914</x:v>
      </x:c>
      <x:c r="L1614" s="22" t="n">
        <x:v>0.6343510230179</x:v>
      </x:c>
      <x:c r="M1614" s="22" t="n">
        <x:v>0.63122230909565</x:v>
      </x:c>
      <x:c r="N1614" s="22" t="n">
        <x:v>1.0874670500839</x:v>
      </x:c>
      <x:c r="O1614" s="22" t="n">
        <x:v>1.3979721897974</x:v>
      </x:c>
      <x:c r="P1614" s="25" t="n">
        <x:v>0.969072272109755</x:v>
      </x:c>
      <x:c r="Q1614" s="25" t="n">
        <x:v>0.836271277394932</x:v>
      </x:c>
      <x:c r="R1614" s="26" t="n">
        <x:v>0.930912366015564</x:v>
      </x:c>
      <x:c r="S1614" s="26" t="n">
        <x:v>1.25728270147816</x:v>
      </x:c>
      <x:c r="T1614" s="20" t="n">
        <x:v>1.9744508571455566</x:v>
      </x:c>
      <x:c r="U1614" s="18" t="n">
        <x:f aca="0"/>
        <x:v>1.8022</x:v>
      </x:c>
      <x:c r="V1614" s="18" t="n">
        <x:f aca="0"/>
        <x:v>3.4614</x:v>
      </x:c>
      <x:c r="W1614" s="76" t="n">
        <x:f>'2080回测'!$O$13*G1614/$G$4+'2080回测'!$O$14*H1614/$H$4+'2080回测'!$O$15*I1614/$I$4+'2080回测'!$O$16*J1614/$J$4+'2080回测'!$O$17*K1614/$K$4</x:f>
        <x:v>1.7135426038256891</x:v>
      </x:c>
    </x:row>
    <x:row r="1615" ht="13.800000190734863" hidden="0">
      <x:c r="A1615" s="15" t="n">
        <x:v>46260</x:v>
      </x:c>
      <x:c r="B1615" s="21" t="n">
        <x:v>302.394106814</x:v>
      </x:c>
      <x:c r="C1615" s="21" t="n">
        <x:v>358.23041378547</x:v>
      </x:c>
      <x:c r="D1615" s="21" t="n">
        <x:v>448.46153846154</x:v>
      </x:c>
      <x:c r="E1615" s="21" t="n">
        <x:v>534.98046875</x:v>
      </x:c>
      <x:c r="F1615" s="17" t="n">
        <x:v>5.11016631952753</x:v>
      </x:c>
      <x:c r="G1615" s="18" t="n">
        <x:f aca="0"/>
        <x:v>2.0154993124</x:v>
      </x:c>
      <x:c r="H1615" s="18" t="n">
        <x:f aca="0"/>
        <x:v>3.0344385185</x:v>
      </x:c>
      <x:c r="I1615" s="18" t="n">
        <x:f aca="0"/>
        <x:v>4135.53</x:v>
      </x:c>
      <x:c r="J1615" s="18" t="n">
        <x:f aca="0"/>
        <x:v>9.8021787311</x:v>
      </x:c>
      <x:c r="K1615" s="18" t="n">
        <x:f aca="0"/>
        <x:v>2.9948036644</x:v>
      </x:c>
      <x:c r="L1615" s="22" t="n">
        <x:v>0.63387148337596</x:v>
      </x:c>
      <x:c r="M1615" s="22" t="n">
        <x:v>0.62931109373643</x:v>
      </x:c>
      <x:c r="N1615" s="22" t="n">
        <x:v>1.0803977953511</x:v>
      </x:c>
      <x:c r="O1615" s="22" t="n">
        <x:v>1.39256547281</x:v>
      </x:c>
      <x:c r="P1615" s="25" t="n">
        <x:v>0.981919684875226</x:v>
      </x:c>
      <x:c r="Q1615" s="25" t="n">
        <x:v>0.845622880923061</x:v>
      </x:c>
      <x:c r="R1615" s="26" t="n">
        <x:v>0.953664265781158</x:v>
      </x:c>
      <x:c r="S1615" s="26" t="n">
        <x:v>1.27825418031152</x:v>
      </x:c>
      <x:c r="T1615" s="20" t="n">
        <x:v>1.978311615460895</x:v>
      </x:c>
      <x:c r="U1615" s="18" t="n">
        <x:f aca="0"/>
        <x:v>1.8017</x:v>
      </x:c>
      <x:c r="V1615" s="18" t="n">
        <x:f aca="0"/>
        <x:v>3.4627</x:v>
      </x:c>
      <x:c r="W1615" s="76" t="n">
        <x:f>'2080回测'!$O$13*G1615/$G$4+'2080回测'!$O$14*H1615/$H$4+'2080回测'!$O$15*I1615/$I$4+'2080回测'!$O$16*J1615/$J$4+'2080回测'!$O$17*K1615/$K$4</x:f>
        <x:v>1.7214909363701345</x:v>
      </x:c>
    </x:row>
    <x:row r="1616" ht="13.800000190734863" hidden="0">
      <x:c r="A1616" s="15" t="n">
        <x:v>46261</x:v>
      </x:c>
      <x:c r="B1616" s="21" t="n">
        <x:v>313.32105586249</x:v>
      </x:c>
      <x:c r="C1616" s="21" t="n">
        <x:v>374.86278114642</x:v>
      </x:c>
      <x:c r="D1616" s="21" t="n">
        <x:v>473.23076923077</x:v>
      </x:c>
      <x:c r="E1616" s="21" t="n">
        <x:v>553.88671875</x:v>
      </x:c>
      <x:c r="F1616" s="17" t="n">
        <x:v>5.2882533124742</x:v>
      </x:c>
      <x:c r="G1616" s="18" t="n">
        <x:f aca="0"/>
        <x:v>2.0044231117</x:v>
      </x:c>
      <x:c r="H1616" s="18" t="n">
        <x:f aca="0"/>
        <x:v>3.0446340741</x:v>
      </x:c>
      <x:c r="I1616" s="18" t="n">
        <x:f aca="0"/>
        <x:v>4125.32</x:v>
      </x:c>
      <x:c r="J1616" s="18" t="n">
        <x:f aca="0"/>
        <x:v>9.8698218295</x:v>
      </x:c>
      <x:c r="K1616" s="18" t="n">
        <x:f aca="0"/>
        <x:v>3.0344826422</x:v>
      </x:c>
      <x:c r="L1616" s="22" t="n">
        <x:v>0.64442135549872</x:v>
      </x:c>
      <x:c r="M1616" s="22" t="n">
        <x:v>0.63990965163756</x:v>
      </x:c>
      <x:c r="N1616" s="22" t="n">
        <x:v>1.095015576324</x:v>
      </x:c>
      <x:c r="O1616" s="22" t="n">
        <x:v>1.4025399334485</x:v>
      </x:c>
      <x:c r="P1616" s="25" t="n">
        <x:v>0.980858889325784</x:v>
      </x:c>
      <x:c r="Q1616" s="25" t="n">
        <x:v>0.846462127393536</x:v>
      </x:c>
      <x:c r="R1616" s="26" t="n">
        <x:v>0.949941227637695</x:v>
      </x:c>
      <x:c r="S1616" s="26" t="n">
        <x:v>1.26734416242137</x:v>
      </x:c>
      <x:c r="T1616" s="20" t="n">
        <x:v>2.018915570702646</x:v>
      </x:c>
      <x:c r="U1616" s="18" t="n">
        <x:f aca="0"/>
        <x:v>1.8003</x:v>
      </x:c>
      <x:c r="V1616" s="18" t="n">
        <x:f aca="0"/>
        <x:v>3.4346</x:v>
      </x:c>
      <x:c r="W1616" s="76" t="n">
        <x:f>'2080回测'!$O$13*G1616/$G$4+'2080回测'!$O$14*H1616/$H$4+'2080回测'!$O$15*I1616/$I$4+'2080回测'!$O$16*J1616/$J$4+'2080回测'!$O$17*K1616/$K$4</x:f>
        <x:v>1.723583794521457</x:v>
      </x:c>
    </x:row>
    <x:row r="1617" ht="13.800000190734863" hidden="0">
      <x:c r="A1617" s="15" t="n">
        <x:v>46262</x:v>
      </x:c>
      <x:c r="B1617" s="21" t="n">
        <x:v>310.9883364027</x:v>
      </x:c>
      <x:c r="C1617" s="21" t="n">
        <x:v>367.56076620885</x:v>
      </x:c>
      <x:c r="D1617" s="21" t="n">
        <x:v>463.07692307692</x:v>
      </x:c>
      <x:c r="E1617" s="21" t="n">
        <x:v>542.001953125</x:v>
      </x:c>
      <x:c r="F1617" s="17" t="n">
        <x:v>5.20906994703368</x:v>
      </x:c>
      <x:c r="G1617" s="18" t="n">
        <x:f aca="0"/>
        <x:v>2.0071306275</x:v>
      </x:c>
      <x:c r="H1617" s="18" t="n">
        <x:f aca="0"/>
        <x:v>3.0520888889</x:v>
      </x:c>
      <x:c r="I1617" s="18" t="n">
        <x:f aca="0"/>
        <x:v>4128.57</x:v>
      </x:c>
      <x:c r="J1617" s="18" t="n">
        <x:f aca="0"/>
        <x:v>9.8741579255</x:v>
      </x:c>
      <x:c r="K1617" s="18" t="n">
        <x:f aca="0"/>
        <x:v>3.0521513983</x:v>
      </x:c>
      <x:c r="L1617" s="22" t="n">
        <x:v>0.6656010230179</x:v>
      </x:c>
      <x:c r="M1617" s="22" t="n">
        <x:v>0.660933020589</x:v>
      </x:c>
      <x:c r="N1617" s="22" t="n">
        <x:v>1.1452192667146</x:v>
      </x:c>
      <x:c r="O1617" s="22" t="n">
        <x:v>1.4635053281116</x:v>
      </x:c>
      <x:c r="P1617" s="25" t="n">
        <x:v>1.02989121694446</x:v>
      </x:c>
      <x:c r="Q1617" s="25" t="n">
        <x:v>0.889983051505205</x:v>
      </x:c>
      <x:c r="R1617" s="26" t="n">
        <x:v>0.988722874965416</x:v>
      </x:c>
      <x:c r="S1617" s="26" t="n">
        <x:v>1.30746878377298</x:v>
      </x:c>
      <x:c r="T1617" s="20" t="n">
        <x:v>2.012025853349285</x:v>
      </x:c>
      <x:c r="U1617" s="18" t="n">
        <x:f aca="0"/>
        <x:v>1.8001</x:v>
      </x:c>
      <x:c r="V1617" s="18" t="n">
        <x:f aca="0"/>
        <x:v>3.4416</x:v>
      </x:c>
      <x:c r="W1617" s="76" t="n">
        <x:f>'2080回测'!$O$13*G1617/$G$4+'2080回测'!$O$14*H1617/$H$4+'2080回测'!$O$15*I1617/$I$4+'2080回测'!$O$16*J1617/$J$4+'2080回测'!$O$17*K1617/$K$4</x:f>
        <x:v>1.7270705964331734</x:v>
      </x:c>
    </x:row>
    <x:row r="1618" ht="13.800000190734863" hidden="0">
      <x:c r="A1618" s="15" t="n">
        <x:v>46265</x:v>
      </x:c>
      <x:c r="B1618" s="21" t="n">
        <x:v>315.8993247391</x:v>
      </x:c>
      <x:c r="C1618" s="21" t="n">
        <x:v>373.87758865494</x:v>
      </x:c>
      <x:c r="D1618" s="21" t="n">
        <x:v>474.30769230769</x:v>
      </x:c>
      <x:c r="E1618" s="21" t="n">
        <x:v>549.638671875</x:v>
      </x:c>
      <x:c r="F1618" s="17" t="n">
        <x:v>5.28430819394183</x:v>
      </x:c>
      <x:c r="G1618" s="18" t="n">
        <x:f aca="0"/>
        <x:v>2.0223911706</x:v>
      </x:c>
      <x:c r="H1618" s="18" t="n">
        <x:f aca="0"/>
        <x:v>3.065682963</x:v>
      </x:c>
      <x:c r="I1618" s="18" t="n">
        <x:f aca="0"/>
        <x:v>4152.25</x:v>
      </x:c>
      <x:c r="J1618" s="18" t="n">
        <x:f aca="0"/>
        <x:v>9.9149172284</x:v>
      </x:c>
      <x:c r="K1618" s="18" t="n">
        <x:f aca="0"/>
        <x:v>3.0625507232</x:v>
      </x:c>
      <x:c r="L1618" s="22" t="n">
        <x:v>0.66032608695652</x:v>
      </x:c>
      <x:c r="M1618" s="22" t="n">
        <x:v>0.65311441230128</x:v>
      </x:c>
      <x:c r="N1618" s="22" t="n">
        <x:v>1.134555475677</x:v>
      </x:c>
      <x:c r="O1618" s="22" t="n">
        <x:v>1.4517597015581</x:v>
      </x:c>
      <x:c r="P1618" s="25" t="n">
        <x:v>1.02835895670638</x:v>
      </x:c>
      <x:c r="Q1618" s="25" t="n">
        <x:v>0.882429833270949</x:v>
      </x:c>
      <x:c r="R1618" s="26" t="n">
        <x:v>0.985103254548157</x:v>
      </x:c>
      <x:c r="S1618" s="26" t="n">
        <x:v>1.3005591057759</x:v>
      </x:c>
      <x:c r="T1618" s="20" t="n">
        <x:v>2.0341361641381117</x:v>
      </x:c>
      <x:c r="U1618" s="18" t="n">
        <x:f aca="0"/>
        <x:v>1.8006</x:v>
      </x:c>
      <x:c r="V1618" s="18" t="n">
        <x:f aca="0"/>
        <x:v>3.3302</x:v>
      </x:c>
      <x:c r="W1618" s="76" t="n">
        <x:f>'2080回测'!$O$13*G1618/$G$4+'2080回测'!$O$14*H1618/$H$4+'2080回测'!$O$15*I1618/$I$4+'2080回测'!$O$16*J1618/$J$4+'2080回测'!$O$17*K1618/$K$4</x:f>
        <x:v>1.736559401404896</x:v>
      </x:c>
    </x:row>
    <x:row r="1619" ht="13.800000190734863" hidden="0">
      <x:c r="L1619" s="22"/>
      <x:c r="M1619" s="22"/>
      <x:c r="N1619" s="22"/>
      <x:c r="O1619" s="22"/>
      <x:c r="P1619" s="25"/>
      <x:c r="Q1619" s="25"/>
      <x:c r="R1619" s="26"/>
      <x:c r="S1619" s="26"/>
      <x:c r="T1619" s="20"/>
    </x:row>
  </x:sheetData>
  <x:pageMargins left="0.7" right="0.7" top="0.75" bottom="0.75" header="0.3" footer="0.3"/>
  <x:drawing xmlns:r="http://schemas.openxmlformats.org/officeDocument/2006/relationships" r:id="R2e00329d23384f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9" width="13" hidden="0" customWidth="1"/>
    <x:col min="10" max="10" width="14.899999618530273" hidden="0" customWidth="1"/>
    <x:col min="11" max="16" width="13" hidden="0" customWidth="1"/>
    <x:col min="17" max="17" width="20" hidden="0" customWidth="1"/>
    <x:col min="18" max="18" width="13" hidden="0" customWidth="1"/>
    <x:col min="19" max="19" width="34" hidden="0" customWidth="1"/>
    <x:col min="20" max="43" width="13" hidden="0" customWidth="1"/>
    <x:col min="44" max="46" width="12" hidden="0" customWidth="1"/>
    <x:col min="14" max="14" width="18" hidden="0" customWidth="1"/>
    <x:col min="15" max="15" width="13" hidden="0" customWidth="1"/>
    <x:col min="16" max="16" width="18" hidden="0" customWidth="1"/>
  </x:cols>
  <x:sheetData>
    <x:row r="1" ht="19.5" hidden="0" customHeight="1">
      <x:c r="A1" s="30" t="str">
        <x:v>可编辑红利组合｜2080回测模型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</x:row>
    <x:row r="2" ht="19.5" hidden="0" customHeight="1">
      <x:c r="A2" s="32" t="str">
        <x:f aca="0">"数据区间："&amp;TEXT($A$42,"yyyy-mm-dd")&amp;" 至 "&amp;TEXT($A$1656,"yyyy-mm-dd")&amp;"｜红利输入：净值底稿 W｜指增/债券/黄金：T/U/V｜净值基准：费后"</x:f>
        <x:v>数据区间：2020-01-02 至 2026-08-31｜红利输入：净值底稿 W｜指增/债券/黄金：T/U/V｜净值基准：费后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</x:row>
    <x:row r="3" ht="19.5" hidden="0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</x:row>
    <x:row r="4" ht="19.5" hidden="0" customHeight="1">
      <x:c r="A4" s="33" t="s">
        <x:v>45</x:v>
      </x:c>
      <x:c r="B4" s="33"/>
      <x:c r="C4" s="31"/>
      <x:c r="D4" s="33" t="s">
        <x:v>46</x:v>
      </x:c>
      <x:c r="E4" s="33"/>
      <x:c r="F4" s="31"/>
      <x:c r="G4" s="33" t="s">
        <x:v>47</x:v>
      </x:c>
      <x:c r="H4" s="33"/>
      <x:c r="I4" s="31"/>
      <x:c r="J4" s="33" t="s">
        <x:v>48</x:v>
      </x:c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</x:row>
    <x:row r="5" ht="19.5" hidden="0" customHeight="1">
      <x:c r="A5" s="34" t="str">
        <x:v>红利组合（可编辑）</x:v>
      </x:c>
      <x:c r="B5" s="35" t="n">
        <x:v>0.1</x:v>
      </x:c>
      <x:c r="C5" s="31"/>
      <x:c r="D5" s="34" t="s">
        <x:v>49</x:v>
      </x:c>
      <x:c r="E5" s="35" t="n">
        <x:v>0.2</x:v>
      </x:c>
      <x:c r="F5" s="31"/>
      <x:c r="G5" s="34" t="s">
        <x:v>50</x:v>
      </x:c>
      <x:c r="H5" s="35" t="n">
        <x:v>0.005</x:v>
      </x:c>
      <x:c r="I5" s="31"/>
      <x:c r="J5" s="36" t="s">
        <x:v>51</x:v>
      </x:c>
      <x:c r="K5" s="37" t="n">
        <x:f aca="0">SUM($B$5:$B$8)</x:f>
        <x:v>1</x:v>
      </x:c>
      <x:c r="L5" s="36" t="s">
        <x:v>52</x:v>
      </x:c>
      <x:c r="M5" s="31"/>
      <x:c r="N5" s="38" t="str">
        <x:v>只需修改下方黄底蓝字的5项红利持仓权重，合计必须为100%。红利组合按起始权重买入并持有；2080外层仍按年末、季末和15%/25%权益阈值触发再平衡，年化费率0.5%。</x:v>
      </x:c>
      <x:c r="O5" s="38"/>
      <x:c r="P5" s="38"/>
      <x:c r="Q5" s="38"/>
      <x:c r="R5" s="38"/>
      <x:c r="S5" s="38"/>
      <x:c r="T5" s="38"/>
      <x:c r="U5" s="38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</x:row>
    <x:row r="6" ht="19.5" hidden="0" customHeight="1">
      <x:c r="A6" s="34" t="str">
        <x:v>指增组合</x:v>
      </x:c>
      <x:c r="B6" s="35" t="n">
        <x:v>0.1</x:v>
      </x:c>
      <x:c r="C6" s="31"/>
      <x:c r="D6" s="34" t="s">
        <x:v>53</x:v>
      </x:c>
      <x:c r="E6" s="35" t="n">
        <x:v>0.15</x:v>
      </x:c>
      <x:c r="F6" s="31"/>
      <x:c r="G6" s="34" t="s">
        <x:v>54</x:v>
      </x:c>
      <x:c r="H6" s="39" t="n">
        <x:v>250</x:v>
      </x:c>
      <x:c r="I6" s="31"/>
      <x:c r="J6" s="36" t="s">
        <x:v>55</x:v>
      </x:c>
      <x:c r="K6" s="40" t="b">
        <x:f aca="0">AND($E$6&lt;$E$5,$E$5&lt;$E$7)</x:f>
        <x:v>1</x:v>
      </x:c>
      <x:c r="L6" s="36" t="s">
        <x:v>56</x:v>
      </x:c>
      <x:c r="M6" s="31"/>
      <x:c r="N6" s="38"/>
      <x:c r="O6" s="38"/>
      <x:c r="P6" s="38"/>
      <x:c r="Q6" s="38"/>
      <x:c r="R6" s="38"/>
      <x:c r="S6" s="38"/>
      <x:c r="T6" s="38"/>
      <x:c r="U6" s="38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</x:row>
    <x:row r="7" ht="19.5" hidden="0" customHeight="1">
      <x:c r="A7" s="34" t="str">
        <x:v>中债新综合</x:v>
      </x:c>
      <x:c r="B7" s="35" t="n">
        <x:v>0.75</x:v>
      </x:c>
      <x:c r="C7" s="31"/>
      <x:c r="D7" s="34" t="s">
        <x:v>57</x:v>
      </x:c>
      <x:c r="E7" s="35" t="n">
        <x:v>0.25</x:v>
      </x:c>
      <x:c r="F7" s="31"/>
      <x:c r="G7" s="34" t="s">
        <x:v>58</x:v>
      </x:c>
      <x:c r="H7" s="35" t="n">
        <x:v>0</x:v>
      </x:c>
      <x:c r="I7" s="31"/>
      <x:c r="J7" s="36" t="s">
        <x:v>59</x:v>
      </x:c>
      <x:c r="K7" s="40" t="b">
        <x:f aca="0">AND(COUNT($B$42:$E$1656)=ROWS($B$42:$B$1656)*4,MIN($B$42:$E$1656)&gt;0)</x:f>
        <x:v>1</x:v>
      </x:c>
      <x:c r="L7" s="36" t="s">
        <x:v>60</x:v>
      </x:c>
      <x:c r="M7" s="31"/>
      <x:c r="N7" s="38"/>
      <x:c r="O7" s="38"/>
      <x:c r="P7" s="38"/>
      <x:c r="Q7" s="38"/>
      <x:c r="R7" s="38"/>
      <x:c r="S7" s="38"/>
      <x:c r="T7" s="38"/>
      <x:c r="U7" s="38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</x:row>
    <x:row r="8" ht="19.5" hidden="0" customHeight="1">
      <x:c r="A8" s="34" t="str">
        <x:v>黄金</x:v>
      </x:c>
      <x:c r="B8" s="35" t="n">
        <x:v>0.05</x:v>
      </x:c>
      <x:c r="C8" s="31"/>
      <x:c r="D8" s="34" t="s">
        <x:v>61</x:v>
      </x:c>
      <x:c r="E8" s="39" t="n">
        <x:v>7</x:v>
      </x:c>
      <x:c r="F8" s="31"/>
      <x:c r="G8" s="34" t="s">
        <x:v>62</x:v>
      </x:c>
      <x:c r="H8" s="39" t="n">
        <x:v>365</x:v>
      </x:c>
      <x:c r="I8" s="31"/>
      <x:c r="J8" s="36" t="s">
        <x:v>63</x:v>
      </x:c>
      <x:c r="K8" s="40" t="str">
        <x:f aca="0">IF(AND(ABS($K$5-1)&lt;0.0000001,$K$6,$K$7,ABS($O$18-1)&lt;0.0000001),"OK","检查参数/数据")</x:f>
        <x:v>OK</x:v>
      </x:c>
      <x:c r="L8" s="36" t="s">
        <x:v>64</x:v>
      </x:c>
      <x:c r="M8" s="31"/>
      <x:c r="N8" s="38"/>
      <x:c r="O8" s="38"/>
      <x:c r="P8" s="38"/>
      <x:c r="Q8" s="38"/>
      <x:c r="R8" s="38"/>
      <x:c r="S8" s="38"/>
      <x:c r="T8" s="38"/>
      <x:c r="U8" s="38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</x:row>
    <x:row r="9" ht="19.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</x:row>
    <x:row r="10" ht="19.5" hidden="0" customHeight="1">
      <x:c r="A10" s="41" t="s">
        <x:v>65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</x:row>
    <x:row r="11" ht="19.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</x:row>
    <x:row r="12" ht="19.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42" t="s">
        <x:v>66</x:v>
      </x:c>
      <x:c r="K12" s="42"/>
      <x:c r="L12" s="31"/>
      <x:c r="M12" s="31"/>
      <x:c r="N12" s="77" t="str">
        <x:v>红利持仓权重（可编辑）</x:v>
      </x:c>
      <x:c r="O12" s="77"/>
      <x:c r="P12" s="77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</x:row>
    <x:row r="13" ht="19.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6" t="s">
        <x:v>67</x:v>
      </x:c>
      <x:c r="K13" s="43" t="n">
        <x:f aca="0">$AD$1656/$AD$42-1</x:f>
        <x:v>0.42775877891781366</x:v>
      </x:c>
      <x:c r="L13" s="31"/>
      <x:c r="N13" s="92" t="str">
        <x:v>红利低波</x:v>
      </x:c>
      <x:c r="O13" s="93" t="n">
        <x:v>0.3</x:v>
      </x:c>
      <x:c r="P13" s="94" t="str">
        <x:v>净值底稿 G列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</x:row>
    <x:row r="14" ht="19.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6" t="s">
        <x:v>68</x:v>
      </x:c>
      <x:c r="K14" s="43" t="n">
        <x:f aca="0">AVERAGE($AG$43:$AG$1656)*$H$6</x:f>
        <x:v>0.05587334154272292</x:v>
      </x:c>
      <x:c r="L14" s="31"/>
      <x:c r="N14" s="92" t="str">
        <x:v>中证红利</x:v>
      </x:c>
      <x:c r="O14" s="93" t="n">
        <x:v>0.3</x:v>
      </x:c>
      <x:c r="P14" s="94" t="str">
        <x:v>净值底稿 H列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</x:row>
    <x:row r="15" ht="19.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6" t="s">
        <x:v>69</x:v>
      </x:c>
      <x:c r="K15" s="43" t="n">
        <x:f aca="0">STDEV($AG$43:$AG$1656)*SQRT($H$6)</x:f>
        <x:v>0.03762159267424965</x:v>
      </x:c>
      <x:c r="L15" s="31"/>
      <x:c r="N15" s="92" t="str">
        <x:v>港股通央企红利</x:v>
      </x:c>
      <x:c r="O15" s="93" t="n">
        <x:v>0.2</x:v>
      </x:c>
      <x:c r="P15" s="94" t="str">
        <x:v>净值底稿 I列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</x:row>
    <x:row r="16" ht="19.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6" t="s">
        <x:v>70</x:v>
      </x:c>
      <x:c r="K16" s="43" t="n">
        <x:f aca="0">MIN($AF$42:$AF$1656)</x:f>
        <x:v>-0.043115819249066045</x:v>
      </x:c>
      <x:c r="L16" s="31"/>
      <x:c r="N16" s="92" t="str">
        <x:v>徐彦</x:v>
      </x:c>
      <x:c r="O16" s="93" t="n">
        <x:v>0.1</x:v>
      </x:c>
      <x:c r="P16" s="94" t="str">
        <x:v>净值底稿 J列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</x:row>
    <x:row r="17" ht="19.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44" t="s">
        <x:v>71</x:v>
      </x:c>
      <x:c r="K17" s="45" t="n">
        <x:f aca="0">IFERROR((K14-$H$7)/K15,"")</x:f>
        <x:v>1.4851402498163189</x:v>
      </x:c>
      <x:c r="L17" s="31"/>
      <x:c r="N17" s="92" t="str">
        <x:v>綦缚鹏</x:v>
      </x:c>
      <x:c r="O17" s="93" t="n">
        <x:v>0.1</x:v>
      </x:c>
      <x:c r="P17" s="94" t="str">
        <x:v>净值底稿 K列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</x:row>
    <x:row r="18" ht="19.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44" t="s">
        <x:v>72</x:v>
      </x:c>
      <x:c r="K18" s="45" t="n">
        <x:f aca="0">IFERROR((POWER($AD$1656/$AD$42,$H$8/($A$1656-$A$42))-1)/ABS(K16),"")</x:f>
        <x:v>1.2727574910202644</x:v>
      </x:c>
      <x:c r="L18" s="31"/>
      <x:c r="N18" s="92" t="str">
        <x:v>权重合计</x:v>
      </x:c>
      <x:c r="O18" s="95" t="n">
        <x:f>SUM(O13:O17)</x:f>
        <x:v>1</x:v>
      </x:c>
      <x:c r="P18" s="96" t="str">
        <x:f>IF(ABS(O18-1)&lt;0.0000001,"OK","权重需=100%")</x:f>
        <x:v>OK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</x:row>
    <x:row r="19" ht="19.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42" t="s">
        <x:v>73</x:v>
      </x:c>
      <x:c r="K19" s="42"/>
      <x:c r="L19" s="31"/>
      <x:c r="M19" s="31"/>
      <x:c r="N19" s="99" t="str">
        <x:v>修改权重后，红利组合净值、2080费后净值、绩效指标和年/月度统计会自动重算。</x:v>
      </x:c>
      <x:c r="O19" s="99"/>
      <x:c r="P19" s="99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</x:row>
    <x:row r="20" ht="19.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6" t="s">
        <x:v>74</x:v>
      </x:c>
      <x:c r="K20" s="46" t="n">
        <x:f aca="0">COUNTIF($T$42:$T$1656,"动态")</x:f>
        <x:v>0</x:v>
      </x:c>
      <x:c r="L20" s="31"/>
      <x:c r="M20" s="31"/>
      <x:c r="N20" s="99"/>
      <x:c r="O20" s="99"/>
      <x:c r="P20" s="99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</x:row>
    <x:row r="21" ht="19.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6" t="s">
        <x:v>75</x:v>
      </x:c>
      <x:c r="K21" s="46" t="n">
        <x:f aca="0">COUNTIF($T$42:$T$1656,"季度")</x:f>
        <x:v>20</x:v>
      </x:c>
      <x:c r="L21" s="31"/>
      <x:c r="M21" s="31"/>
      <x:c r="N21" s="31"/>
      <x:c r="O21" s="31"/>
      <x:c r="P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</x:row>
    <x:row r="22" ht="19.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6" t="s">
        <x:v>76</x:v>
      </x:c>
      <x:c r="K22" s="46" t="n">
        <x:f aca="0">COUNTIF($T$42:$T$1656,"年末+季度")</x:f>
        <x:v>6</x:v>
      </x:c>
      <x:c r="L22" s="31"/>
      <x:c r="M22" s="31"/>
      <x:c r="N22" s="31"/>
      <x:c r="O22" s="31"/>
      <x:c r="P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</x:row>
    <x:row r="23" ht="19.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6" t="s">
        <x:v>77</x:v>
      </x:c>
      <x:c r="K23" s="47" t="n">
        <x:f aca="0">($Z$1656+$AA$1656)/$AD$1656</x:f>
        <x:v>0.20932856504700081</x:v>
      </x:c>
      <x:c r="L23" s="31"/>
      <x:c r="M23" s="31"/>
      <x:c r="N23" s="31"/>
      <x:c r="O23" s="31"/>
      <x:c r="P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</x:row>
    <x:row r="24" ht="19.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6" t="s">
        <x:v>78</x:v>
      </x:c>
      <x:c r="K24" s="48" t="n">
        <x:f aca="0">$AD$1656</x:f>
        <x:v>1.4277587789178137</x:v>
      </x:c>
      <x:c r="L24" s="31"/>
      <x:c r="M24" s="31"/>
      <x:c r="N24" s="31"/>
      <x:c r="O24" s="31"/>
      <x:c r="P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</x:row>
    <x:row r="25" ht="19.5" hidden="0" customHeight="1">
      <x:c r="A25" s="31"/>
      <x:c r="B25" s="49" t="s">
        <x:v>79</x:v>
      </x:c>
      <x:c r="C25" s="49"/>
      <x:c r="D25" s="49"/>
      <x:c r="E25" s="49"/>
      <x:c r="F25" s="49"/>
      <x:c r="G25" s="49"/>
      <x:c r="H25" s="49"/>
      <x:c r="I25" s="49"/>
      <x:c r="J25" s="49"/>
      <x:c r="K25" s="49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</x:row>
    <x:row r="26" ht="19.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</x:row>
    <x:row r="27" ht="24" hidden="0" customHeight="1">
      <x:c r="A27" s="33" t="s">
        <x:v>80</x:v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</x:row>
    <x:row r="28" ht="30" hidden="0" customHeight="1">
      <x:c r="A28" s="50" t="s">
        <x:v>81</x:v>
      </x:c>
      <x:c r="B28" s="51" t="s">
        <x:v>82</x:v>
      </x:c>
      <x:c r="C28" s="51" t="s">
        <x:v>83</x:v>
      </x:c>
      <x:c r="D28" s="51" t="s">
        <x:v>84</x:v>
      </x:c>
      <x:c r="E28" s="51" t="s">
        <x:v>85</x:v>
      </x:c>
      <x:c r="F28" s="51" t="s">
        <x:v>86</x:v>
      </x:c>
      <x:c r="G28" s="51" t="s">
        <x:v>87</x:v>
      </x:c>
      <x:c r="H28" s="51" t="s">
        <x:v>88</x:v>
      </x:c>
      <x:c r="I28" s="51" t="s">
        <x:v>89</x:v>
      </x:c>
      <x:c r="J28" s="51" t="s">
        <x:v>90</x:v>
      </x:c>
      <x:c r="K28" s="51" t="s">
        <x:v>91</x:v>
      </x:c>
      <x:c r="L28" s="51" t="s">
        <x:v>92</x:v>
      </x:c>
      <x:c r="M28" s="51" t="s">
        <x:v>93</x:v>
      </x:c>
      <x:c r="N28" s="50" t="s">
        <x:v>94</x:v>
      </x:c>
      <x:c r="O28" s="50" t="s">
        <x:v>95</x:v>
      </x:c>
      <x:c r="P28" s="50" t="s">
        <x:v>70</x:v>
      </x:c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</x:row>
    <x:row r="29" ht="21.75" hidden="0" customHeight="1">
      <x:c r="A29" s="52" t="n">
        <x:v>2020</x:v>
      </x:c>
      <x:c r="B29" s="53" t="n">
        <x:f aca="0">IF(COUNTIFS($AI$42:$AI$1656,$A29,$AJ$42:$AJ$1656,COLUMN()-1,$AK$42:$AK$1656,1)=0,"",SUMIFS($AM$42:$AM$1656,$AI$42:$AI$1656,$A29,$AJ$42:$AJ$1656,COLUMN()-1,$AK$42:$AK$1656,1))</x:f>
        <x:v>0.001559537169268932</x:v>
      </x:c>
      <x:c r="C29" s="53" t="n">
        <x:f aca="0">IF(COUNTIFS($AI$42:$AI$1656,$A29,$AJ$42:$AJ$1656,COLUMN()-1,$AK$42:$AK$1656,1)=0,"",SUMIFS($AM$42:$AM$1656,$AI$42:$AI$1656,$A29,$AJ$42:$AJ$1656,COLUMN()-1,$AK$42:$AK$1656,1))</x:f>
        <x:v>0.010475884499455246</x:v>
      </x:c>
      <x:c r="D29" s="53" t="n">
        <x:f aca="0">IF(COUNTIFS($AI$42:$AI$1656,$A29,$AJ$42:$AJ$1656,COLUMN()-1,$AK$42:$AK$1656,1)=0,"",SUMIFS($AM$42:$AM$1656,$AI$42:$AI$1656,$A29,$AJ$42:$AJ$1656,COLUMN()-1,$AK$42:$AK$1656,1))</x:f>
        <x:v>-0.007334145431880379</x:v>
      </x:c>
      <x:c r="E29" s="53" t="n">
        <x:f aca="0">IF(COUNTIFS($AI$42:$AI$1656,$A29,$AJ$42:$AJ$1656,COLUMN()-1,$AK$42:$AK$1656,1)=0,"",SUMIFS($AM$42:$AM$1656,$AI$42:$AI$1656,$A29,$AJ$42:$AJ$1656,COLUMN()-1,$AK$42:$AK$1656,1))</x:f>
        <x:v>0.023753532806777278</x:v>
      </x:c>
      <x:c r="F29" s="53" t="n">
        <x:f aca="0">IF(COUNTIFS($AI$42:$AI$1656,$A29,$AJ$42:$AJ$1656,COLUMN()-1,$AK$42:$AK$1656,1)=0,"",SUMIFS($AM$42:$AM$1656,$AI$42:$AI$1656,$A29,$AJ$42:$AJ$1656,COLUMN()-1,$AK$42:$AK$1656,1))</x:f>
        <x:v>-0.007381399555090762</x:v>
      </x:c>
      <x:c r="G29" s="53" t="n">
        <x:f aca="0">IF(COUNTIFS($AI$42:$AI$1656,$A29,$AJ$42:$AJ$1656,COLUMN()-1,$AK$42:$AK$1656,1)=0,"",SUMIFS($AM$42:$AM$1656,$AI$42:$AI$1656,$A29,$AJ$42:$AJ$1656,COLUMN()-1,$AK$42:$AK$1656,1))</x:f>
        <x:v>0.0035277591405471487</x:v>
      </x:c>
      <x:c r="H29" s="53" t="n">
        <x:f aca="0">IF(COUNTIFS($AI$42:$AI$1656,$A29,$AJ$42:$AJ$1656,COLUMN()-1,$AK$42:$AK$1656,1)=0,"",SUMIFS($AM$42:$AM$1656,$AI$42:$AI$1656,$A29,$AJ$42:$AJ$1656,COLUMN()-1,$AK$42:$AK$1656,1))</x:f>
        <x:v>0.026241959507108836</x:v>
      </x:c>
      <x:c r="I29" s="53" t="n">
        <x:f aca="0">IF(COUNTIFS($AI$42:$AI$1656,$A29,$AJ$42:$AJ$1656,COLUMN()-1,$AK$42:$AK$1656,1)=0,"",SUMIFS($AM$42:$AM$1656,$AI$42:$AI$1656,$A29,$AJ$42:$AJ$1656,COLUMN()-1,$AK$42:$AK$1656,1))</x:f>
        <x:v>0.003940002213948635</x:v>
      </x:c>
      <x:c r="J29" s="53" t="n">
        <x:f aca="0">IF(COUNTIFS($AI$42:$AI$1656,$A29,$AJ$42:$AJ$1656,COLUMN()-1,$AK$42:$AK$1656,1)=0,"",SUMIFS($AM$42:$AM$1656,$AI$42:$AI$1656,$A29,$AJ$42:$AJ$1656,COLUMN()-1,$AK$42:$AK$1656,1))</x:f>
        <x:v>-0.013786417115558947</x:v>
      </x:c>
      <x:c r="K29" s="53" t="n">
        <x:f aca="0">IF(COUNTIFS($AI$42:$AI$1656,$A29,$AJ$42:$AJ$1656,COLUMN()-1,$AK$42:$AK$1656,1)=0,"",SUMIFS($AM$42:$AM$1656,$AI$42:$AI$1656,$A29,$AJ$42:$AJ$1656,COLUMN()-1,$AK$42:$AK$1656,1))</x:f>
        <x:v>0.004047507994372035</x:v>
      </x:c>
      <x:c r="L29" s="53" t="n">
        <x:f aca="0">IF(COUNTIFS($AI$42:$AI$1656,$A29,$AJ$42:$AJ$1656,COLUMN()-1,$AK$42:$AK$1656,1)=0,"",SUMIFS($AM$42:$AM$1656,$AI$42:$AI$1656,$A29,$AJ$42:$AJ$1656,COLUMN()-1,$AK$42:$AK$1656,1))</x:f>
        <x:v>0.004041460664389707</x:v>
      </x:c>
      <x:c r="M29" s="53" t="n">
        <x:f aca="0">IF(COUNTIFS($AI$42:$AI$1656,$A29,$AJ$42:$AJ$1656,COLUMN()-1,$AK$42:$AK$1656,1)=0,"",SUMIFS($AM$42:$AM$1656,$AI$42:$AI$1656,$A29,$AJ$42:$AJ$1656,COLUMN()-1,$AK$42:$AK$1656,1))</x:f>
        <x:v>0.0066381999706743855</x:v>
      </x:c>
      <x:c r="N29" s="54" t="n">
        <x:f aca="0">IF(COUNT(B29:M29)=0,"",(1+B29)*(1+C29)*(1+D29)*(1+E29)*(1+F29)*(1+G29)*(1+H29)*(1+I29)*(1+J29)*(1+K29)*(1+L29)*(1+M29)-1)</x:f>
        <x:v>0.05638163637179994</x:v>
      </x:c>
      <x:c r="O29" s="53" t="n">
        <x:f aca="0">IFERROR(COUNTIF(B29:M29,"&gt;0")/COUNT(B29:M29),"")</x:f>
        <x:v>0.75</x:v>
      </x:c>
      <x:c r="P29" s="54" t="n">
        <x:f aca="0">IF(COUNT($AO$42:$AO$284)=0,"",MIN($AO$42:$AO$284))</x:f>
        <x:v>-0.03227154970234025</x:v>
      </x:c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</x:row>
    <x:row r="30" ht="21.75" hidden="0" customHeight="1">
      <x:c r="A30" s="52" t="n">
        <x:v>2021</x:v>
      </x:c>
      <x:c r="B30" s="53" t="n">
        <x:f aca="0">IF(COUNTIFS($AI$42:$AI$1656,$A30,$AJ$42:$AJ$1656,COLUMN()-1,$AK$42:$AK$1656,1)=0,"",SUMIFS($AM$42:$AM$1656,$AI$42:$AI$1656,$A30,$AJ$42:$AJ$1656,COLUMN()-1,$AK$42:$AK$1656,1))</x:f>
        <x:v>-0.0028700278040910687</x:v>
      </x:c>
      <x:c r="C30" s="53" t="n">
        <x:f aca="0">IF(COUNTIFS($AI$42:$AI$1656,$A30,$AJ$42:$AJ$1656,COLUMN()-1,$AK$42:$AK$1656,1)=0,"",SUMIFS($AM$42:$AM$1656,$AI$42:$AI$1656,$A30,$AJ$42:$AJ$1656,COLUMN()-1,$AK$42:$AK$1656,1))</x:f>
        <x:v>0.004465863737827647</x:v>
      </x:c>
      <x:c r="D30" s="53" t="n">
        <x:f aca="0">IF(COUNTIFS($AI$42:$AI$1656,$A30,$AJ$42:$AJ$1656,COLUMN()-1,$AK$42:$AK$1656,1)=0,"",SUMIFS($AM$42:$AM$1656,$AI$42:$AI$1656,$A30,$AJ$42:$AJ$1656,COLUMN()-1,$AK$42:$AK$1656,1))</x:f>
        <x:v>0.00412699195250088</x:v>
      </x:c>
      <x:c r="E30" s="53" t="n">
        <x:f aca="0">IF(COUNTIFS($AI$42:$AI$1656,$A30,$AJ$42:$AJ$1656,COLUMN()-1,$AK$42:$AK$1656,1)=0,"",SUMIFS($AM$42:$AM$1656,$AI$42:$AI$1656,$A30,$AJ$42:$AJ$1656,COLUMN()-1,$AK$42:$AK$1656,1))</x:f>
        <x:v>0.00938707934649785</x:v>
      </x:c>
      <x:c r="F30" s="53" t="n">
        <x:f aca="0">IF(COUNTIFS($AI$42:$AI$1656,$A30,$AJ$42:$AJ$1656,COLUMN()-1,$AK$42:$AK$1656,1)=0,"",SUMIFS($AM$42:$AM$1656,$AI$42:$AI$1656,$A30,$AJ$42:$AJ$1656,COLUMN()-1,$AK$42:$AK$1656,1))</x:f>
        <x:v>0.01694876722424099</x:v>
      </x:c>
      <x:c r="G30" s="53" t="n">
        <x:f aca="0">IF(COUNTIFS($AI$42:$AI$1656,$A30,$AJ$42:$AJ$1656,COLUMN()-1,$AK$42:$AK$1656,1)=0,"",SUMIFS($AM$42:$AM$1656,$AI$42:$AI$1656,$A30,$AJ$42:$AJ$1656,COLUMN()-1,$AK$42:$AK$1656,1))</x:f>
        <x:v>-0.0004711312728515882</x:v>
      </x:c>
      <x:c r="H30" s="53" t="n">
        <x:f aca="0">IF(COUNTIFS($AI$42:$AI$1656,$A30,$AJ$42:$AJ$1656,COLUMN()-1,$AK$42:$AK$1656,1)=0,"",SUMIFS($AM$42:$AM$1656,$AI$42:$AI$1656,$A30,$AJ$42:$AJ$1656,COLUMN()-1,$AK$42:$AK$1656,1))</x:f>
        <x:v>0.007617868504580683</x:v>
      </x:c>
      <x:c r="I30" s="53" t="n">
        <x:f aca="0">IF(COUNTIFS($AI$42:$AI$1656,$A30,$AJ$42:$AJ$1656,COLUMN()-1,$AK$42:$AK$1656,1)=0,"",SUMIFS($AM$42:$AM$1656,$AI$42:$AI$1656,$A30,$AJ$42:$AJ$1656,COLUMN()-1,$AK$42:$AK$1656,1))</x:f>
        <x:v>0.01766801107137206</x:v>
      </x:c>
      <x:c r="J30" s="53" t="n">
        <x:f aca="0">IF(COUNTIFS($AI$42:$AI$1656,$A30,$AJ$42:$AJ$1656,COLUMN()-1,$AK$42:$AK$1656,1)=0,"",SUMIFS($AM$42:$AM$1656,$AI$42:$AI$1656,$A30,$AJ$42:$AJ$1656,COLUMN()-1,$AK$42:$AK$1656,1))</x:f>
        <x:v>-0.0038317310866917698</x:v>
      </x:c>
      <x:c r="K30" s="53" t="n">
        <x:f aca="0">IF(COUNTIFS($AI$42:$AI$1656,$A30,$AJ$42:$AJ$1656,COLUMN()-1,$AK$42:$AK$1656,1)=0,"",SUMIFS($AM$42:$AM$1656,$AI$42:$AI$1656,$A30,$AJ$42:$AJ$1656,COLUMN()-1,$AK$42:$AK$1656,1))</x:f>
        <x:v>-0.006459685424166861</x:v>
      </x:c>
      <x:c r="L30" s="53" t="n">
        <x:f aca="0">IF(COUNTIFS($AI$42:$AI$1656,$A30,$AJ$42:$AJ$1656,COLUMN()-1,$AK$42:$AK$1656,1)=0,"",SUMIFS($AM$42:$AM$1656,$AI$42:$AI$1656,$A30,$AJ$42:$AJ$1656,COLUMN()-1,$AK$42:$AK$1656,1))</x:f>
        <x:v>0.011667151163375244</x:v>
      </x:c>
      <x:c r="M30" s="53" t="n">
        <x:f aca="0">IF(COUNTIFS($AI$42:$AI$1656,$A30,$AJ$42:$AJ$1656,COLUMN()-1,$AK$42:$AK$1656,1)=0,"",SUMIFS($AM$42:$AM$1656,$AI$42:$AI$1656,$A30,$AJ$42:$AJ$1656,COLUMN()-1,$AK$42:$AK$1656,1))</x:f>
        <x:v>0.010481784125739635</x:v>
      </x:c>
      <x:c r="N30" s="54" t="n">
        <x:f aca="0">IF(COUNT(B30:M30)=0,"",(1+B30)*(1+C30)*(1+D30)*(1+E30)*(1+F30)*(1+G30)*(1+H30)*(1+I30)*(1+J30)*(1+K30)*(1+L30)*(1+M30)-1)</x:f>
        <x:v>0.07056753956957174</x:v>
      </x:c>
      <x:c r="O30" s="53" t="n">
        <x:f aca="0">IFERROR(COUNTIF(B30:M30,"&gt;0")/COUNT(B30:M30),"")</x:f>
        <x:v>0.6666666666666666</x:v>
      </x:c>
      <x:c r="P30" s="54" t="n">
        <x:f aca="0">IF(COUNT($AO$285:$AO$527)=0,"",MIN($AO$285:$AO$527))</x:f>
        <x:v>-0.023119042997344685</x:v>
      </x:c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</x:row>
    <x:row r="31" ht="21.75" hidden="0" customHeight="1">
      <x:c r="A31" s="52" t="n">
        <x:v>2022</x:v>
      </x:c>
      <x:c r="B31" s="53" t="n">
        <x:f aca="0">IF(COUNTIFS($AI$42:$AI$1656,$A31,$AJ$42:$AJ$1656,COLUMN()-1,$AK$42:$AK$1656,1)=0,"",SUMIFS($AM$42:$AM$1656,$AI$42:$AI$1656,$A31,$AJ$42:$AJ$1656,COLUMN()-1,$AK$42:$AK$1656,1))</x:f>
        <x:v>-0.008229859433555142</x:v>
      </x:c>
      <x:c r="C31" s="53" t="n">
        <x:f aca="0">IF(COUNTIFS($AI$42:$AI$1656,$A31,$AJ$42:$AJ$1656,COLUMN()-1,$AK$42:$AK$1656,1)=0,"",SUMIFS($AM$42:$AM$1656,$AI$42:$AI$1656,$A31,$AJ$42:$AJ$1656,COLUMN()-1,$AK$42:$AK$1656,1))</x:f>
        <x:v>0.006619105956870319</x:v>
      </x:c>
      <x:c r="D31" s="53" t="n">
        <x:f aca="0">IF(COUNTIFS($AI$42:$AI$1656,$A31,$AJ$42:$AJ$1656,COLUMN()-1,$AK$42:$AK$1656,1)=0,"",SUMIFS($AM$42:$AM$1656,$AI$42:$AI$1656,$A31,$AJ$42:$AJ$1656,COLUMN()-1,$AK$42:$AK$1656,1))</x:f>
        <x:v>-0.00678193032663299</x:v>
      </x:c>
      <x:c r="E31" s="53" t="n">
        <x:f aca="0">IF(COUNTIFS($AI$42:$AI$1656,$A31,$AJ$42:$AJ$1656,COLUMN()-1,$AK$42:$AK$1656,1)=0,"",SUMIFS($AM$42:$AM$1656,$AI$42:$AI$1656,$A31,$AJ$42:$AJ$1656,COLUMN()-1,$AK$42:$AK$1656,1))</x:f>
        <x:v>-0.009119459126040064</x:v>
      </x:c>
      <x:c r="F31" s="53" t="n">
        <x:f aca="0">IF(COUNTIFS($AI$42:$AI$1656,$A31,$AJ$42:$AJ$1656,COLUMN()-1,$AK$42:$AK$1656,1)=0,"",SUMIFS($AM$42:$AM$1656,$AI$42:$AI$1656,$A31,$AJ$42:$AJ$1656,COLUMN()-1,$AK$42:$AK$1656,1))</x:f>
        <x:v>0.01131118145404697</x:v>
      </x:c>
      <x:c r="G31" s="53" t="n">
        <x:f aca="0">IF(COUNTIFS($AI$42:$AI$1656,$A31,$AJ$42:$AJ$1656,COLUMN()-1,$AK$42:$AK$1656,1)=0,"",SUMIFS($AM$42:$AM$1656,$AI$42:$AI$1656,$A31,$AJ$42:$AJ$1656,COLUMN()-1,$AK$42:$AK$1656,1))</x:f>
        <x:v>0.007147812221289573</x:v>
      </x:c>
      <x:c r="H31" s="53" t="n">
        <x:f aca="0">IF(COUNTIFS($AI$42:$AI$1656,$A31,$AJ$42:$AJ$1656,COLUMN()-1,$AK$42:$AK$1656,1)=0,"",SUMIFS($AM$42:$AM$1656,$AI$42:$AI$1656,$A31,$AJ$42:$AJ$1656,COLUMN()-1,$AK$42:$AK$1656,1))</x:f>
        <x:v>0.0013940953852833449</x:v>
      </x:c>
      <x:c r="I31" s="53" t="n">
        <x:f aca="0">IF(COUNTIFS($AI$42:$AI$1656,$A31,$AJ$42:$AJ$1656,COLUMN()-1,$AK$42:$AK$1656,1)=0,"",SUMIFS($AM$42:$AM$1656,$AI$42:$AI$1656,$A31,$AJ$42:$AJ$1656,COLUMN()-1,$AK$42:$AK$1656,1))</x:f>
        <x:v>0.0036946713530094932</x:v>
      </x:c>
      <x:c r="J31" s="53" t="n">
        <x:f aca="0">IF(COUNTIFS($AI$42:$AI$1656,$A31,$AJ$42:$AJ$1656,COLUMN()-1,$AK$42:$AK$1656,1)=0,"",SUMIFS($AM$42:$AM$1656,$AI$42:$AI$1656,$A31,$AJ$42:$AJ$1656,COLUMN()-1,$AK$42:$AK$1656,1))</x:f>
        <x:v>-0.010756422333104476</x:v>
      </x:c>
      <x:c r="K31" s="53" t="n">
        <x:f aca="0">IF(COUNTIFS($AI$42:$AI$1656,$A31,$AJ$42:$AJ$1656,COLUMN()-1,$AK$42:$AK$1656,1)=0,"",SUMIFS($AM$42:$AM$1656,$AI$42:$AI$1656,$A31,$AJ$42:$AJ$1656,COLUMN()-1,$AK$42:$AK$1656,1))</x:f>
        <x:v>-0.0009709834551292484</x:v>
      </x:c>
      <x:c r="L31" s="53" t="n">
        <x:f aca="0">IF(COUNTIFS($AI$42:$AI$1656,$A31,$AJ$42:$AJ$1656,COLUMN()-1,$AK$42:$AK$1656,1)=0,"",SUMIFS($AM$42:$AM$1656,$AI$42:$AI$1656,$A31,$AJ$42:$AJ$1656,COLUMN()-1,$AK$42:$AK$1656,1))</x:f>
        <x:v>0.008754905051207684</x:v>
      </x:c>
      <x:c r="M31" s="53" t="n">
        <x:f aca="0">IF(COUNTIFS($AI$42:$AI$1656,$A31,$AJ$42:$AJ$1656,COLUMN()-1,$AK$42:$AK$1656,1)=0,"",SUMIFS($AM$42:$AM$1656,$AI$42:$AI$1656,$A31,$AJ$42:$AJ$1656,COLUMN()-1,$AK$42:$AK$1656,1))</x:f>
        <x:v>-0.005052866288837721</x:v>
      </x:c>
      <x:c r="N31" s="54" t="n">
        <x:f aca="0">IF(COUNT(B31:M31)=0,"",(1+B31)*(1+C31)*(1+D31)*(1+E31)*(1+F31)*(1+G31)*(1+H31)*(1+I31)*(1+J31)*(1+K31)*(1+L31)*(1+M31)-1)</x:f>
        <x:v>-0.0023142166347892568</x:v>
      </x:c>
      <x:c r="O31" s="53" t="n">
        <x:f aca="0">IFERROR(COUNTIF(B31:M31,"&gt;0")/COUNT(B31:M31),"")</x:f>
        <x:v>0.5</x:v>
      </x:c>
      <x:c r="P31" s="54" t="n">
        <x:f aca="0">IF(COUNT($AO$528:$AO$769)=0,"",MIN($AO$528:$AO$769))</x:f>
        <x:v>-0.029908083642563255</x:v>
      </x:c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</x:row>
    <x:row r="32" ht="21.75" hidden="0" customHeight="1">
      <x:c r="A32" s="52" t="n">
        <x:v>2023</x:v>
      </x:c>
      <x:c r="B32" s="53" t="n">
        <x:f aca="0">IF(COUNTIFS($AI$42:$AI$1656,$A32,$AJ$42:$AJ$1656,COLUMN()-1,$AK$42:$AK$1656,1)=0,"",SUMIFS($AM$42:$AM$1656,$AI$42:$AI$1656,$A32,$AJ$42:$AJ$1656,COLUMN()-1,$AK$42:$AK$1656,1))</x:f>
        <x:v>0.013160440833322573</x:v>
      </x:c>
      <x:c r="C32" s="53" t="n">
        <x:f aca="0">IF(COUNTIFS($AI$42:$AI$1656,$A32,$AJ$42:$AJ$1656,COLUMN()-1,$AK$42:$AK$1656,1)=0,"",SUMIFS($AM$42:$AM$1656,$AI$42:$AI$1656,$A32,$AJ$42:$AJ$1656,COLUMN()-1,$AK$42:$AK$1656,1))</x:f>
        <x:v>0.004505002278515802</x:v>
      </x:c>
      <x:c r="D32" s="53" t="n">
        <x:f aca="0">IF(COUNTIFS($AI$42:$AI$1656,$A32,$AJ$42:$AJ$1656,COLUMN()-1,$AK$42:$AK$1656,1)=0,"",SUMIFS($AM$42:$AM$1656,$AI$42:$AI$1656,$A32,$AJ$42:$AJ$1656,COLUMN()-1,$AK$42:$AK$1656,1))</x:f>
        <x:v>0.006306295552597874</x:v>
      </x:c>
      <x:c r="E32" s="53" t="n">
        <x:f aca="0">IF(COUNTIFS($AI$42:$AI$1656,$A32,$AJ$42:$AJ$1656,COLUMN()-1,$AK$42:$AK$1656,1)=0,"",SUMIFS($AM$42:$AM$1656,$AI$42:$AI$1656,$A32,$AJ$42:$AJ$1656,COLUMN()-1,$AK$42:$AK$1656,1))</x:f>
        <x:v>0.007476812347746442</x:v>
      </x:c>
      <x:c r="F32" s="53" t="n">
        <x:f aca="0">IF(COUNTIFS($AI$42:$AI$1656,$A32,$AJ$42:$AJ$1656,COLUMN()-1,$AK$42:$AK$1656,1)=0,"",SUMIFS($AM$42:$AM$1656,$AI$42:$AI$1656,$A32,$AJ$42:$AJ$1656,COLUMN()-1,$AK$42:$AK$1656,1))</x:f>
        <x:v>-0.0007900051364453375</x:v>
      </x:c>
      <x:c r="G32" s="53" t="n">
        <x:f aca="0">IF(COUNTIFS($AI$42:$AI$1656,$A32,$AJ$42:$AJ$1656,COLUMN()-1,$AK$42:$AK$1656,1)=0,"",SUMIFS($AM$42:$AM$1656,$AI$42:$AI$1656,$A32,$AJ$42:$AJ$1656,COLUMN()-1,$AK$42:$AK$1656,1))</x:f>
        <x:v>0.003716151609660212</x:v>
      </x:c>
      <x:c r="H32" s="53" t="n">
        <x:f aca="0">IF(COUNTIFS($AI$42:$AI$1656,$A32,$AJ$42:$AJ$1656,COLUMN()-1,$AK$42:$AK$1656,1)=0,"",SUMIFS($AM$42:$AM$1656,$AI$42:$AI$1656,$A32,$AJ$42:$AJ$1656,COLUMN()-1,$AK$42:$AK$1656,1))</x:f>
        <x:v>0.008037028121276713</x:v>
      </x:c>
      <x:c r="I32" s="53" t="n">
        <x:f aca="0">IF(COUNTIFS($AI$42:$AI$1656,$A32,$AJ$42:$AJ$1656,COLUMN()-1,$AK$42:$AK$1656,1)=0,"",SUMIFS($AM$42:$AM$1656,$AI$42:$AI$1656,$A32,$AJ$42:$AJ$1656,COLUMN()-1,$AK$42:$AK$1656,1))</x:f>
        <x:v>-0.0032730106336583686</x:v>
      </x:c>
      <x:c r="J32" s="53" t="n">
        <x:f aca="0">IF(COUNTIFS($AI$42:$AI$1656,$A32,$AJ$42:$AJ$1656,COLUMN()-1,$AK$42:$AK$1656,1)=0,"",SUMIFS($AM$42:$AM$1656,$AI$42:$AI$1656,$A32,$AJ$42:$AJ$1656,COLUMN()-1,$AK$42:$AK$1656,1))</x:f>
        <x:v>-0.005209495991450597</x:v>
      </x:c>
      <x:c r="K32" s="53" t="n">
        <x:f aca="0">IF(COUNTIFS($AI$42:$AI$1656,$A32,$AJ$42:$AJ$1656,COLUMN()-1,$AK$42:$AK$1656,1)=0,"",SUMIFS($AM$42:$AM$1656,$AI$42:$AI$1656,$A32,$AJ$42:$AJ$1656,COLUMN()-1,$AK$42:$AK$1656,1))</x:f>
        <x:v>-0.002931620737590679</x:v>
      </x:c>
      <x:c r="L32" s="53" t="n">
        <x:f aca="0">IF(COUNTIFS($AI$42:$AI$1656,$A32,$AJ$42:$AJ$1656,COLUMN()-1,$AK$42:$AK$1656,1)=0,"",SUMIFS($AM$42:$AM$1656,$AI$42:$AI$1656,$A32,$AJ$42:$AJ$1656,COLUMN()-1,$AK$42:$AK$1656,1))</x:f>
        <x:v>0.004555294930461695</x:v>
      </x:c>
      <x:c r="M32" s="53" t="n">
        <x:f aca="0">IF(COUNTIFS($AI$42:$AI$1656,$A32,$AJ$42:$AJ$1656,COLUMN()-1,$AK$42:$AK$1656,1)=0,"",SUMIFS($AM$42:$AM$1656,$AI$42:$AI$1656,$A32,$AJ$42:$AJ$1656,COLUMN()-1,$AK$42:$AK$1656,1))</x:f>
        <x:v>0.005590598039606487</x:v>
      </x:c>
      <x:c r="N32" s="54" t="n">
        <x:f aca="0">IF(COUNT(B32:M32)=0,"",(1+B32)*(1+C32)*(1+D32)*(1+E32)*(1+F32)*(1+G32)*(1+H32)*(1+I32)*(1+J32)*(1+K32)*(1+L32)*(1+M32)-1)</x:f>
        <x:v>0.04175978577751427</x:v>
      </x:c>
      <x:c r="O32" s="53" t="n">
        <x:f aca="0">IFERROR(COUNTIF(B32:M32,"&gt;0")/COUNT(B32:M32),"")</x:f>
        <x:v>0.6666666666666666</x:v>
      </x:c>
      <x:c r="P32" s="54" t="n">
        <x:f aca="0">IF(COUNT($AO$770:$AO$1011)=0,"",MIN($AO$770:$AO$1011))</x:f>
        <x:v>-0.018020726847577162</x:v>
      </x:c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</x:row>
    <x:row r="33" ht="21.75" hidden="0" customHeight="1">
      <x:c r="A33" s="52" t="n">
        <x:v>2024</x:v>
      </x:c>
      <x:c r="B33" s="53" t="n">
        <x:f aca="0">IF(COUNTIFS($AI$42:$AI$1656,$A33,$AJ$42:$AJ$1656,COLUMN()-1,$AK$42:$AK$1656,1)=0,"",SUMIFS($AM$42:$AM$1656,$AI$42:$AI$1656,$A33,$AJ$42:$AJ$1656,COLUMN()-1,$AK$42:$AK$1656,1))</x:f>
        <x:v>-0.008347722253158496</x:v>
      </x:c>
      <x:c r="C33" s="53" t="n">
        <x:f aca="0">IF(COUNTIFS($AI$42:$AI$1656,$A33,$AJ$42:$AJ$1656,COLUMN()-1,$AK$42:$AK$1656,1)=0,"",SUMIFS($AM$42:$AM$1656,$AI$42:$AI$1656,$A33,$AJ$42:$AJ$1656,COLUMN()-1,$AK$42:$AK$1656,1))</x:f>
        <x:v>0.018268285909838422</x:v>
      </x:c>
      <x:c r="D33" s="53" t="n">
        <x:f aca="0">IF(COUNTIFS($AI$42:$AI$1656,$A33,$AJ$42:$AJ$1656,COLUMN()-1,$AK$42:$AK$1656,1)=0,"",SUMIFS($AM$42:$AM$1656,$AI$42:$AI$1656,$A33,$AJ$42:$AJ$1656,COLUMN()-1,$AK$42:$AK$1656,1))</x:f>
        <x:v>0.008629686977545736</x:v>
      </x:c>
      <x:c r="E33" s="53" t="n">
        <x:f aca="0">IF(COUNTIFS($AI$42:$AI$1656,$A33,$AJ$42:$AJ$1656,COLUMN()-1,$AK$42:$AK$1656,1)=0,"",SUMIFS($AM$42:$AM$1656,$AI$42:$AI$1656,$A33,$AJ$42:$AJ$1656,COLUMN()-1,$AK$42:$AK$1656,1))</x:f>
        <x:v>0.009292901242032414</x:v>
      </x:c>
      <x:c r="F33" s="53" t="n">
        <x:f aca="0">IF(COUNTIFS($AI$42:$AI$1656,$A33,$AJ$42:$AJ$1656,COLUMN()-1,$AK$42:$AK$1656,1)=0,"",SUMIFS($AM$42:$AM$1656,$AI$42:$AI$1656,$A33,$AJ$42:$AJ$1656,COLUMN()-1,$AK$42:$AK$1656,1))</x:f>
        <x:v>0.006614035973977694</x:v>
      </x:c>
      <x:c r="G33" s="53" t="n">
        <x:f aca="0">IF(COUNTIFS($AI$42:$AI$1656,$A33,$AJ$42:$AJ$1656,COLUMN()-1,$AK$42:$AK$1656,1)=0,"",SUMIFS($AM$42:$AM$1656,$AI$42:$AI$1656,$A33,$AJ$42:$AJ$1656,COLUMN()-1,$AK$42:$AK$1656,1))</x:f>
        <x:v>-0.0031485124121924946</x:v>
      </x:c>
      <x:c r="H33" s="53" t="n">
        <x:f aca="0">IF(COUNTIFS($AI$42:$AI$1656,$A33,$AJ$42:$AJ$1656,COLUMN()-1,$AK$42:$AK$1656,1)=0,"",SUMIFS($AM$42:$AM$1656,$AI$42:$AI$1656,$A33,$AJ$42:$AJ$1656,COLUMN()-1,$AK$42:$AK$1656,1))</x:f>
        <x:v>0.0027221396961356614</x:v>
      </x:c>
      <x:c r="I33" s="53" t="n">
        <x:f aca="0">IF(COUNTIFS($AI$42:$AI$1656,$A33,$AJ$42:$AJ$1656,COLUMN()-1,$AK$42:$AK$1656,1)=0,"",SUMIFS($AM$42:$AM$1656,$AI$42:$AI$1656,$A33,$AJ$42:$AJ$1656,COLUMN()-1,$AK$42:$AK$1656,1))</x:f>
        <x:v>-0.004634902203235036</x:v>
      </x:c>
      <x:c r="J33" s="53" t="n">
        <x:f aca="0">IF(COUNTIFS($AI$42:$AI$1656,$A33,$AJ$42:$AJ$1656,COLUMN()-1,$AK$42:$AK$1656,1)=0,"",SUMIFS($AM$42:$AM$1656,$AI$42:$AI$1656,$A33,$AJ$42:$AJ$1656,COLUMN()-1,$AK$42:$AK$1656,1))</x:f>
        <x:v>0.03160045935491329</x:v>
      </x:c>
      <x:c r="K33" s="53" t="n">
        <x:f aca="0">IF(COUNTIFS($AI$42:$AI$1656,$A33,$AJ$42:$AJ$1656,COLUMN()-1,$AK$42:$AK$1656,1)=0,"",SUMIFS($AM$42:$AM$1656,$AI$42:$AI$1656,$A33,$AJ$42:$AJ$1656,COLUMN()-1,$AK$42:$AK$1656,1))</x:f>
        <x:v>0.003260104013431242</x:v>
      </x:c>
      <x:c r="L33" s="53" t="n">
        <x:f aca="0">IF(COUNTIFS($AI$42:$AI$1656,$A33,$AJ$42:$AJ$1656,COLUMN()-1,$AK$42:$AK$1656,1)=0,"",SUMIFS($AM$42:$AM$1656,$AI$42:$AI$1656,$A33,$AJ$42:$AJ$1656,COLUMN()-1,$AK$42:$AK$1656,1))</x:f>
        <x:v>0.007716216554205291</x:v>
      </x:c>
      <x:c r="M33" s="53" t="n">
        <x:f aca="0">IF(COUNTIFS($AI$42:$AI$1656,$A33,$AJ$42:$AJ$1656,COLUMN()-1,$AK$42:$AK$1656,1)=0,"",SUMIFS($AM$42:$AM$1656,$AI$42:$AI$1656,$A33,$AJ$42:$AJ$1656,COLUMN()-1,$AK$42:$AK$1656,1))</x:f>
        <x:v>0.014859935612537178</x:v>
      </x:c>
      <x:c r="N33" s="54" t="n">
        <x:f aca="0">IF(COUNT(B33:M33)=0,"",(1+B33)*(1+C33)*(1+D33)*(1+E33)*(1+F33)*(1+G33)*(1+H33)*(1+I33)*(1+J33)*(1+K33)*(1+L33)*(1+M33)-1)</x:f>
        <x:v>0.08967371942202274</x:v>
      </x:c>
      <x:c r="O33" s="53" t="n">
        <x:f aca="0">IFERROR(COUNTIF(B33:M33,"&gt;0")/COUNT(B33:M33),"")</x:f>
        <x:v>0.75</x:v>
      </x:c>
      <x:c r="P33" s="54" t="n">
        <x:f aca="0">IF(COUNT($AO$1012:$AO$1253)=0,"",MIN($AO$1012:$AO$1253))</x:f>
        <x:v>-0.016345852411880135</x:v>
      </x:c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</x:row>
    <x:row r="34" ht="21.75" hidden="0" customHeight="1">
      <x:c r="A34" s="52" t="n">
        <x:v>2025</x:v>
      </x:c>
      <x:c r="B34" s="53" t="n">
        <x:f aca="0">IF(COUNTIFS($AI$42:$AI$1656,$A34,$AJ$42:$AJ$1656,COLUMN()-1,$AK$42:$AK$1656,1)=0,"",SUMIFS($AM$42:$AM$1656,$AI$42:$AI$1656,$A34,$AJ$42:$AJ$1656,COLUMN()-1,$AK$42:$AK$1656,1))</x:f>
        <x:v>0.003042781498093561</x:v>
      </x:c>
      <x:c r="C34" s="53" t="n">
        <x:f aca="0">IF(COUNTIFS($AI$42:$AI$1656,$A34,$AJ$42:$AJ$1656,COLUMN()-1,$AK$42:$AK$1656,1)=0,"",SUMIFS($AM$42:$AM$1656,$AI$42:$AI$1656,$A34,$AJ$42:$AJ$1656,COLUMN()-1,$AK$42:$AK$1656,1))</x:f>
        <x:v>-0.00016817663522838977</x:v>
      </x:c>
      <x:c r="D34" s="53" t="n">
        <x:f aca="0">IF(COUNTIFS($AI$42:$AI$1656,$A34,$AJ$42:$AJ$1656,COLUMN()-1,$AK$42:$AK$1656,1)=0,"",SUMIFS($AM$42:$AM$1656,$AI$42:$AI$1656,$A34,$AJ$42:$AJ$1656,COLUMN()-1,$AK$42:$AK$1656,1))</x:f>
        <x:v>0.007931680841680722</x:v>
      </x:c>
      <x:c r="E34" s="53" t="n">
        <x:f aca="0">IF(COUNTIFS($AI$42:$AI$1656,$A34,$AJ$42:$AJ$1656,COLUMN()-1,$AK$42:$AK$1656,1)=0,"",SUMIFS($AM$42:$AM$1656,$AI$42:$AI$1656,$A34,$AJ$42:$AJ$1656,COLUMN()-1,$AK$42:$AK$1656,1))</x:f>
        <x:v>0.008804991738790457</x:v>
      </x:c>
      <x:c r="F34" s="53" t="n">
        <x:f aca="0">IF(COUNTIFS($AI$42:$AI$1656,$A34,$AJ$42:$AJ$1656,COLUMN()-1,$AK$42:$AK$1656,1)=0,"",SUMIFS($AM$42:$AM$1656,$AI$42:$AI$1656,$A34,$AJ$42:$AJ$1656,COLUMN()-1,$AK$42:$AK$1656,1))</x:f>
        <x:v>0.005304015300620968</x:v>
      </x:c>
      <x:c r="G34" s="53" t="n">
        <x:f aca="0">IF(COUNTIFS($AI$42:$AI$1656,$A34,$AJ$42:$AJ$1656,COLUMN()-1,$AK$42:$AK$1656,1)=0,"",SUMIFS($AM$42:$AM$1656,$AI$42:$AI$1656,$A34,$AJ$42:$AJ$1656,COLUMN()-1,$AK$42:$AK$1656,1))</x:f>
        <x:v>0.010616651884482797</x:v>
      </x:c>
      <x:c r="H34" s="53" t="n">
        <x:f aca="0">IF(COUNTIFS($AI$42:$AI$1656,$A34,$AJ$42:$AJ$1656,COLUMN()-1,$AK$42:$AK$1656,1)=0,"",SUMIFS($AM$42:$AM$1656,$AI$42:$AI$1656,$A34,$AJ$42:$AJ$1656,COLUMN()-1,$AK$42:$AK$1656,1))</x:f>
        <x:v>0.007657505544974352</x:v>
      </x:c>
      <x:c r="I34" s="53" t="n">
        <x:f aca="0">IF(COUNTIFS($AI$42:$AI$1656,$A34,$AJ$42:$AJ$1656,COLUMN()-1,$AK$42:$AK$1656,1)=0,"",SUMIFS($AM$42:$AM$1656,$AI$42:$AI$1656,$A34,$AJ$42:$AJ$1656,COLUMN()-1,$AK$42:$AK$1656,1))</x:f>
        <x:v>0.010181494453701312</x:v>
      </x:c>
      <x:c r="J34" s="53" t="n">
        <x:f aca="0">IF(COUNTIFS($AI$42:$AI$1656,$A34,$AJ$42:$AJ$1656,COLUMN()-1,$AK$42:$AK$1656,1)=0,"",SUMIFS($AM$42:$AM$1656,$AI$42:$AI$1656,$A34,$AJ$42:$AJ$1656,COLUMN()-1,$AK$42:$AK$1656,1))</x:f>
        <x:v>0.006973296980920862</x:v>
      </x:c>
      <x:c r="K34" s="53" t="n">
        <x:f aca="0">IF(COUNTIFS($AI$42:$AI$1656,$A34,$AJ$42:$AJ$1656,COLUMN()-1,$AK$42:$AK$1656,1)=0,"",SUMIFS($AM$42:$AM$1656,$AI$42:$AI$1656,$A34,$AJ$42:$AJ$1656,COLUMN()-1,$AK$42:$AK$1656,1))</x:f>
        <x:v>0.013369306637652567</x:v>
      </x:c>
      <x:c r="L34" s="53" t="n">
        <x:f aca="0">IF(COUNTIFS($AI$42:$AI$1656,$A34,$AJ$42:$AJ$1656,COLUMN()-1,$AK$42:$AK$1656,1)=0,"",SUMIFS($AM$42:$AM$1656,$AI$42:$AI$1656,$A34,$AJ$42:$AJ$1656,COLUMN()-1,$AK$42:$AK$1656,1))</x:f>
        <x:v>-0.0005600728434849156</x:v>
      </x:c>
      <x:c r="M34" s="53" t="n">
        <x:f aca="0">IF(COUNTIFS($AI$42:$AI$1656,$A34,$AJ$42:$AJ$1656,COLUMN()-1,$AK$42:$AK$1656,1)=0,"",SUMIFS($AM$42:$AM$1656,$AI$42:$AI$1656,$A34,$AJ$42:$AJ$1656,COLUMN()-1,$AK$42:$AK$1656,1))</x:f>
        <x:v>0.005211534083470415</x:v>
      </x:c>
      <x:c r="N34" s="54" t="n">
        <x:f aca="0">IF(COUNT(B34:M34)=0,"",(1+B34)*(1+C34)*(1+D34)*(1+E34)*(1+F34)*(1+G34)*(1+H34)*(1+I34)*(1+J34)*(1+K34)*(1+L34)*(1+M34)-1)</x:f>
        <x:v>0.0811371953677329</x:v>
      </x:c>
      <x:c r="O34" s="53" t="n">
        <x:f aca="0">IFERROR(COUNTIF(B34:M34,"&gt;0")/COUNT(B34:M34),"")</x:f>
        <x:v>0.8333333333333334</x:v>
      </x:c>
      <x:c r="P34" s="54" t="n">
        <x:f aca="0">IF(COUNT($AO$1254:$AO$1496)=0,"",MIN($AO$1254:$AO$1496))</x:f>
        <x:v>-0.016230253768705794</x:v>
      </x:c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</x:row>
    <x:row r="35" ht="21.75" hidden="0" customHeight="1">
      <x:c r="A35" s="52" t="n">
        <x:v>2026</x:v>
      </x:c>
      <x:c r="B35" s="53" t="n">
        <x:f aca="0">IF(COUNTIFS($AI$42:$AI$1656,$A35,$AJ$42:$AJ$1656,COLUMN()-1,$AK$42:$AK$1656,1)=0,"",SUMIFS($AM$42:$AM$1656,$AI$42:$AI$1656,$A35,$AJ$42:$AJ$1656,COLUMN()-1,$AK$42:$AK$1656,1))</x:f>
        <x:v>0.03366052047279222</x:v>
      </x:c>
      <x:c r="C35" s="53" t="n">
        <x:f aca="0">IF(COUNTIFS($AI$42:$AI$1656,$A35,$AJ$42:$AJ$1656,COLUMN()-1,$AK$42:$AK$1656,1)=0,"",SUMIFS($AM$42:$AM$1656,$AI$42:$AI$1656,$A35,$AJ$42:$AJ$1656,COLUMN()-1,$AK$42:$AK$1656,1))</x:f>
        <x:v>0.0038143464467095267</x:v>
      </x:c>
      <x:c r="D35" s="53" t="n">
        <x:f aca="0">IF(COUNTIFS($AI$42:$AI$1656,$A35,$AJ$42:$AJ$1656,COLUMN()-1,$AK$42:$AK$1656,1)=0,"",SUMIFS($AM$42:$AM$1656,$AI$42:$AI$1656,$A35,$AJ$42:$AJ$1656,COLUMN()-1,$AK$42:$AK$1656,1))</x:f>
        <x:v>-0.022033492155276946</x:v>
      </x:c>
      <x:c r="E35" s="53" t="n">
        <x:f aca="0">IF(COUNTIFS($AI$42:$AI$1656,$A35,$AJ$42:$AJ$1656,COLUMN()-1,$AK$42:$AK$1656,1)=0,"",SUMIFS($AM$42:$AM$1656,$AI$42:$AI$1656,$A35,$AJ$42:$AJ$1656,COLUMN()-1,$AK$42:$AK$1656,1))</x:f>
        <x:v>0.014435677333903385</x:v>
      </x:c>
      <x:c r="F35" s="53" t="n">
        <x:f aca="0">IF(COUNTIFS($AI$42:$AI$1656,$A35,$AJ$42:$AJ$1656,COLUMN()-1,$AK$42:$AK$1656,1)=0,"",SUMIFS($AM$42:$AM$1656,$AI$42:$AI$1656,$A35,$AJ$42:$AJ$1656,COLUMN()-1,$AK$42:$AK$1656,1))</x:f>
        <x:v>-0.0015987115991538126</x:v>
      </x:c>
      <x:c r="G35" s="53" t="n">
        <x:f aca="0">IF(COUNTIFS($AI$42:$AI$1656,$A35,$AJ$42:$AJ$1656,COLUMN()-1,$AK$42:$AK$1656,1)=0,"",SUMIFS($AM$42:$AM$1656,$AI$42:$AI$1656,$A35,$AJ$42:$AJ$1656,COLUMN()-1,$AK$42:$AK$1656,1))</x:f>
        <x:v>-0.012282918582220415</x:v>
      </x:c>
      <x:c r="H35" s="53" t="n">
        <x:f aca="0">IF(COUNTIFS($AI$42:$AI$1656,$A35,$AJ$42:$AJ$1656,COLUMN()-1,$AK$42:$AK$1656,1)=0,"",SUMIFS($AM$42:$AM$1656,$AI$42:$AI$1656,$A35,$AJ$42:$AJ$1656,COLUMN()-1,$AK$42:$AK$1656,1))</x:f>
        <x:v>-0.003608102019292181</x:v>
      </x:c>
      <x:c r="I35" s="53" t="n">
        <x:f aca="0">IF(COUNTIFS($AI$42:$AI$1656,$A35,$AJ$42:$AJ$1656,COLUMN()-1,$AK$42:$AK$1656,1)=0,"",SUMIFS($AM$42:$AM$1656,$AI$42:$AI$1656,$A35,$AJ$42:$AJ$1656,COLUMN()-1,$AK$42:$AK$1656,1))</x:f>
        <x:v>0.019374013188074635</x:v>
      </x:c>
      <x:c r="J35" s="53" t="str">
        <x:f aca="0">IF(COUNTIFS($AI$42:$AI$1656,$A35,$AJ$42:$AJ$1656,COLUMN()-1,$AK$42:$AK$1656,1)=0,"",SUMIFS($AM$42:$AM$1656,$AI$42:$AI$1656,$A35,$AJ$42:$AJ$1656,COLUMN()-1,$AK$42:$AK$1656,1))</x:f>
      </x:c>
      <x:c r="K35" s="53" t="str">
        <x:f aca="0">IF(COUNTIFS($AI$42:$AI$1656,$A35,$AJ$42:$AJ$1656,COLUMN()-1,$AK$42:$AK$1656,1)=0,"",SUMIFS($AM$42:$AM$1656,$AI$42:$AI$1656,$A35,$AJ$42:$AJ$1656,COLUMN()-1,$AK$42:$AK$1656,1))</x:f>
      </x:c>
      <x:c r="L35" s="53" t="str">
        <x:f aca="0">IF(COUNTIFS($AI$42:$AI$1656,$A35,$AJ$42:$AJ$1656,COLUMN()-1,$AK$42:$AK$1656,1)=0,"",SUMIFS($AM$42:$AM$1656,$AI$42:$AI$1656,$A35,$AJ$42:$AJ$1656,COLUMN()-1,$AK$42:$AK$1656,1))</x:f>
      </x:c>
      <x:c r="M35" s="53" t="str">
        <x:f aca="0">IF(COUNTIFS($AI$42:$AI$1656,$A35,$AJ$42:$AJ$1656,COLUMN()-1,$AK$42:$AK$1656,1)=0,"",SUMIFS($AM$42:$AM$1656,$AI$42:$AI$1656,$A35,$AJ$42:$AJ$1656,COLUMN()-1,$AK$42:$AK$1656,1))</x:f>
      </x:c>
      <x:c r="N35" s="54" t="n">
        <x:f aca="0">IF(COUNT(B35:M35)=0,"",(1+B35)*(1+C35)*(1+D35)*(1+E35)*(1+F35)*(1+G35)*(1+H35)*(1+I35)*(1+J35)*(1+K35)*(1+L35)*(1+M35)-1)</x:f>
        <x:v>0.031053656654200124</x:v>
      </x:c>
      <x:c r="O35" s="53" t="n">
        <x:f aca="0">IFERROR(COUNTIF(B35:M35,"&gt;0")/COUNT(B35:M35),"")</x:f>
        <x:v>0.5</x:v>
      </x:c>
      <x:c r="P35" s="54" t="n">
        <x:f aca="0">IF(COUNT($AO$1497:$AO$1656)=0,"",MIN($AO$1497:$AO$1656))</x:f>
        <x:v>-0.043115819249066045</x:v>
      </x:c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</x:row>
    <x:row r="36" ht="21.75" hidden="0" customHeight="1">
      <x:c r="A36" s="55" t="s">
        <x:v>96</x:v>
      </x:c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 t="n">
        <x:f aca="0">$AD$1656/$AD$42-1</x:f>
        <x:v>0.42775877891781366</x:v>
      </x:c>
      <x:c r="O36" s="56" t="n">
        <x:f aca="0">IFERROR(COUNTIF($AM$42:$AM$1656,"&gt;0")/COUNT($AM$42:$AM$1656),"")</x:f>
        <x:v>0.675</x:v>
      </x:c>
      <x:c r="P36" s="57" t="n">
        <x:f aca="0">MIN($AF$42:$AF$1656)</x:f>
        <x:v>-0.043115819249066045</x:v>
      </x:c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</x:row>
    <x:row r="37" ht="13.5" hidden="0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</x:row>
    <x:row r="38" ht="13.5" hidden="0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</x:row>
    <x:row r="39" ht="13.5" hidden="0" customHeight="1">
      <x:c r="A39" s="33" t="s">
        <x:v>97</x:v>
      </x:c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  <x:c r="AA39" s="33"/>
      <x:c r="AB39" s="33"/>
      <x:c r="AC39" s="33"/>
      <x:c r="AD39" s="33"/>
      <x:c r="AE39" s="33"/>
      <x:c r="AF39" s="33"/>
      <x:c r="AG39" s="33"/>
      <x:c r="AH39" s="33"/>
      <x:c r="AI39" s="33"/>
      <x:c r="AJ39" s="33"/>
      <x:c r="AK39" s="33"/>
      <x:c r="AL39" s="33"/>
      <x:c r="AM39" s="33"/>
      <x:c r="AN39" s="33"/>
      <x:c r="AO39" s="33"/>
      <x:c r="AP39" s="33"/>
      <x:c r="AQ39" s="33"/>
    </x:row>
    <x:row r="40" ht="13.5" hidden="0" customHeight="1">
      <x:c r="A40" s="58" t="s">
        <x:v>98</x:v>
      </x:c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  <x:c r="AA40" s="58"/>
      <x:c r="AB40" s="58"/>
      <x:c r="AC40" s="58"/>
      <x:c r="AD40" s="58"/>
      <x:c r="AE40" s="58"/>
      <x:c r="AF40" s="58"/>
      <x:c r="AG40" s="58"/>
      <x:c r="AH40" s="58"/>
      <x:c r="AI40" s="58"/>
      <x:c r="AJ40" s="58"/>
      <x:c r="AK40" s="58"/>
      <x:c r="AL40" s="58"/>
      <x:c r="AM40" s="58"/>
      <x:c r="AN40" s="58"/>
      <x:c r="AO40" s="58"/>
      <x:c r="AP40" s="58"/>
      <x:c r="AQ40" s="58"/>
    </x:row>
    <x:row r="41" ht="36" hidden="0" customHeight="1">
      <x:c r="A41" s="59" t="s">
        <x:v>23</x:v>
      </x:c>
      <x:c r="B41" s="59" t="s">
        <x:v>99</x:v>
      </x:c>
      <x:c r="C41" s="59" t="s">
        <x:v>100</x:v>
      </x:c>
      <x:c r="D41" s="59" t="s">
        <x:v>101</x:v>
      </x:c>
      <x:c r="E41" s="59" t="s">
        <x:v>102</x:v>
      </x:c>
      <x:c r="F41" s="59" t="s">
        <x:v>103</x:v>
      </x:c>
      <x:c r="G41" s="59" t="s">
        <x:v>104</x:v>
      </x:c>
      <x:c r="H41" s="59" t="s">
        <x:v>105</x:v>
      </x:c>
      <x:c r="I41" s="59" t="s">
        <x:v>106</x:v>
      </x:c>
      <x:c r="J41" s="59" t="s">
        <x:v>107</x:v>
      </x:c>
      <x:c r="K41" s="59" t="s">
        <x:v>108</x:v>
      </x:c>
      <x:c r="L41" s="59" t="s">
        <x:v>109</x:v>
      </x:c>
      <x:c r="M41" s="59" t="s">
        <x:v>110</x:v>
      </x:c>
      <x:c r="N41" s="59" t="s">
        <x:v>111</x:v>
      </x:c>
      <x:c r="O41" s="59" t="s">
        <x:v>112</x:v>
      </x:c>
      <x:c r="P41" s="59" t="s">
        <x:v>113</x:v>
      </x:c>
      <x:c r="Q41" s="59" t="s">
        <x:v>114</x:v>
      </x:c>
      <x:c r="R41" s="59" t="s">
        <x:v>115</x:v>
      </x:c>
      <x:c r="S41" s="59" t="s">
        <x:v>116</x:v>
      </x:c>
      <x:c r="T41" s="59" t="s">
        <x:v>117</x:v>
      </x:c>
      <x:c r="U41" s="59" t="s">
        <x:v>118</x:v>
      </x:c>
      <x:c r="V41" s="59" t="s">
        <x:v>119</x:v>
      </x:c>
      <x:c r="W41" s="59" t="s">
        <x:v>120</x:v>
      </x:c>
      <x:c r="X41" s="59" t="s">
        <x:v>121</x:v>
      </x:c>
      <x:c r="Y41" s="59" t="s">
        <x:v>122</x:v>
      </x:c>
      <x:c r="Z41" s="59" t="s">
        <x:v>123</x:v>
      </x:c>
      <x:c r="AA41" s="59" t="s">
        <x:v>124</x:v>
      </x:c>
      <x:c r="AB41" s="59" t="s">
        <x:v>125</x:v>
      </x:c>
      <x:c r="AC41" s="59" t="s">
        <x:v>126</x:v>
      </x:c>
      <x:c r="AD41" s="60" t="s">
        <x:v>127</x:v>
      </x:c>
      <x:c r="AE41" s="59" t="s">
        <x:v>128</x:v>
      </x:c>
      <x:c r="AF41" s="59" t="s">
        <x:v>129</x:v>
      </x:c>
      <x:c r="AG41" s="59" t="s">
        <x:v>130</x:v>
      </x:c>
      <x:c r="AH41" s="59" t="s">
        <x:v>131</x:v>
      </x:c>
      <x:c r="AI41" s="59" t="s">
        <x:v>132</x:v>
      </x:c>
      <x:c r="AJ41" s="59" t="s">
        <x:v>133</x:v>
      </x:c>
      <x:c r="AK41" s="59" t="s">
        <x:v>134</x:v>
      </x:c>
      <x:c r="AL41" s="59" t="s">
        <x:v>135</x:v>
      </x:c>
      <x:c r="AM41" s="59" t="s">
        <x:v>136</x:v>
      </x:c>
      <x:c r="AN41" s="59" t="s">
        <x:v>137</x:v>
      </x:c>
      <x:c r="AO41" s="59" t="s">
        <x:v>138</x:v>
      </x:c>
      <x:c r="AP41" s="59" t="s">
        <x:v>139</x:v>
      </x:c>
      <x:c r="AQ41" s="59" t="s">
        <x:v>140</x:v>
      </x:c>
      <x:c r="AR41" t="s">
        <x:v>141</x:v>
      </x:c>
      <x:c r="AS41" t="s">
        <x:v>142</x:v>
      </x:c>
      <x:c r="AT41" t="s">
        <x:v>143</x:v>
      </x:c>
    </x:row>
    <x:row r="42" ht="13.5" hidden="0">
      <x:c r="A42" s="61" t="n">
        <x:f aca="0">'净值底稿'!A4</x:f>
        <x:v>43832</x:v>
      </x:c>
      <x:c r="B42" s="62" t="n">
        <x:f aca="0">'净值底稿'!W4</x:f>
        <x:v>1</x:v>
      </x:c>
      <x:c r="C42" s="62" t="n">
        <x:f aca="0">'净值底稿'!T4</x:f>
        <x:v>1.0173100859962818</x:v>
      </x:c>
      <x:c r="D42" s="62" t="n">
        <x:f aca="0">'净值底稿'!U4</x:f>
        <x:v>1.4008</x:v>
      </x:c>
      <x:c r="E42" s="62" t="n">
        <x:f aca="0">'净值底稿'!V4</x:f>
        <x:v>1.2499</x:v>
      </x:c>
      <x:c r="F42" s="63" t="n">
        <x:v>0</x:v>
      </x:c>
      <x:c r="G42" s="63" t="n">
        <x:v>0</x:v>
      </x:c>
      <x:c r="H42" s="63" t="n">
        <x:v>0</x:v>
      </x:c>
      <x:c r="I42" s="63" t="n">
        <x:v>0</x:v>
      </x:c>
      <x:c r="J42" s="64" t="n">
        <x:f aca="0">$B$5</x:f>
        <x:v>0.1</x:v>
      </x:c>
      <x:c r="K42" s="64" t="n">
        <x:f aca="0">$B$6</x:f>
        <x:v>0.1</x:v>
      </x:c>
      <x:c r="L42" s="64" t="n">
        <x:f aca="0">$B$7</x:f>
        <x:v>0.75</x:v>
      </x:c>
      <x:c r="M42" s="64" t="n">
        <x:f aca="0">$B$8</x:f>
        <x:v>0.05</x:v>
      </x:c>
      <x:c r="N42" s="64" t="n">
        <x:f aca="0">SUM(J42:M42)</x:f>
        <x:v>1</x:v>
      </x:c>
      <x:c r="O42" s="65" t="n">
        <x:f aca="0">IFERROR((J42+K42)/N42,0)</x:f>
        <x:v>0.2</x:v>
      </x:c>
      <x:c r="P42" s="66" t="b">
        <x:f aca="0">AND(MONTH(A42)=12,OR(A43="",YEAR(A42)&lt;&gt;YEAR(A43)))</x:f>
        <x:v>0</x:v>
      </x:c>
      <x:c r="Q42" s="66" t="b">
        <x:f aca="0">AND(MOD(MONTH(A42),3)=0,OR(A43="",MONTH(A42)&lt;&gt;MONTH(A43)))</x:f>
        <x:v>0</x:v>
      </x:c>
      <x:c r="R42" s="66" t="b">
        <x:f aca="0">OR(O42&gt;$E$7,O42&lt;$E$6)</x:f>
        <x:v>0</x:v>
      </x:c>
      <x:c r="S42" s="66" t="b">
        <x:f aca="0">FALSE()</x:f>
        <x:v>0</x:v>
      </x:c>
      <x:c r="T42" s="67" t="s">
        <x:v>45</x:v>
      </x:c>
      <x:c r="U42" s="64" t="n">
        <x:f aca="0">IF(OR(T42="年末+季度",T42="季度+动态"),N42*$E$5/2,IF(T42="季度",(J42+K42)/2,IF(T42="动态",N42*$E$5*IF(J42+K42=0,0.5,J42/(J42+K42)),J42)))</x:f>
        <x:v>0.1</x:v>
      </x:c>
      <x:c r="V42" s="64" t="n">
        <x:f aca="0">IF(OR(T42="年末+季度",T42="季度+动态"),N42*$E$5/2,IF(T42="季度",(J42+K42)/2,IF(T42="动态",N42*$E$5*IF(J42+K42=0,0.5,K42/(J42+K42)),K42)))</x:f>
        <x:v>0.1</x:v>
      </x:c>
      <x:c r="W42" s="64" t="n">
        <x:f aca="0">IF(OR(T42="年末+季度",T42="季度+动态",T42="动态"),N42*(1-$E$5)*IF(L42+M42=0,$B$7/($B$7+$B$8),L42/(L42+M42)),L42)</x:f>
        <x:v>0.75</x:v>
      </x:c>
      <x:c r="X42" s="64" t="n">
        <x:f aca="0">IF(OR(T42="年末+季度",T42="季度+动态",T42="动态"),N42*(1-$E$5)*IF(L42+M42=0,$B$8/($B$7+$B$8),M42/(L42+M42)),M42)</x:f>
        <x:v>0.05</x:v>
      </x:c>
      <x:c r="Y42" s="64" t="n">
        <x:v>1</x:v>
      </x:c>
      <x:c r="Z42" s="64" t="n">
        <x:f aca="0">U42*Y42</x:f>
        <x:v>0.1</x:v>
      </x:c>
      <x:c r="AA42" s="64" t="n">
        <x:f aca="0">V42*Y42</x:f>
        <x:v>0.1</x:v>
      </x:c>
      <x:c r="AB42" s="64" t="n">
        <x:f aca="0">W42*Y42</x:f>
        <x:v>0.75</x:v>
      </x:c>
      <x:c r="AC42" s="64" t="n">
        <x:f aca="0">X42*Y42</x:f>
        <x:v>0.05</x:v>
      </x:c>
      <x:c r="AD42" s="64" t="n">
        <x:f aca="0">SUM(Z42:AC42)</x:f>
        <x:v>1</x:v>
      </x:c>
      <x:c r="AE42" s="64" t="n">
        <x:f aca="0">AD42</x:f>
        <x:v>1</x:v>
      </x:c>
      <x:c r="AF42" s="63" t="n">
        <x:f aca="0">AD42/AE42-1</x:f>
        <x:v>0</x:v>
      </x:c>
      <x:c r="AG42" s="63"/>
      <x:c r="AH42" s="61" t="n">
        <x:f aca="0">A42</x:f>
        <x:v>43832</x:v>
      </x:c>
      <x:c r="AI42" s="68" t="n">
        <x:f aca="0">YEAR(A42)</x:f>
        <x:v>2020</x:v>
      </x:c>
      <x:c r="AJ42" s="68" t="n">
        <x:f aca="0">MONTH(A42)</x:f>
        <x:v>1</x:v>
      </x:c>
      <x:c r="AK42" s="66" t="n">
        <x:f aca="0">IF(MONTH(A42)&lt;&gt;MONTH(A43),1,0)</x:f>
        <x:v>0</x:v>
      </x:c>
      <x:c r="AL42" s="64" t="n">
        <x:f aca="0">AD42</x:f>
        <x:v>1</x:v>
      </x:c>
      <x:c r="AM42" s="65" t="str">
        <x:f aca="0">IF(AK42,AD42/AL42-1,"")</x:f>
      </x:c>
      <x:c r="AN42" s="64" t="n">
        <x:f aca="0">AD42</x:f>
        <x:v>1</x:v>
      </x:c>
      <x:c r="AO42" s="65" t="n">
        <x:f aca="0">AD42/AN42-1</x:f>
        <x:v>0</x:v>
      </x:c>
      <x:c r="AP42" s="69" t="n">
        <x:f aca="0">IFERROR(SUM(Z42:AC42)/AD42,0)</x:f>
        <x:v>1</x:v>
      </x:c>
      <x:c r="AQ42" s="66" t="b">
        <x:f aca="0">AND(B42&gt;0,C42&gt;0,D42&gt;0,E42&gt;0)</x:f>
        <x:v>1</x:v>
      </x:c>
      <x:c r="AR42" s="70" t="n">
        <x:f aca="0">DATE(YEAR($A$42),MONTH($A$42),1)</x:f>
        <x:v>43831</x:v>
      </x:c>
      <x:c r="AS42" t="str">
        <x:f aca="0">TEXT(AR42,"yyyy-mm")</x:f>
        <x:v>2020-01</x:v>
      </x:c>
      <x:c r="AT42" s="69" t="n">
        <x:f aca="0">IF(AR42&gt;DATE(YEAR($A$1656),MONTH($A$1656),1),"",SUMIFS($AD$42:$AD$1656,$AI$42:$AI$1656,YEAR(AR42),$AJ$42:$AJ$1656,MONTH(AR42),$AK$42:$AK$1656,1))</x:f>
        <x:v>1.001559537169269</x:v>
      </x:c>
    </x:row>
    <x:row r="43" ht="13.5" hidden="0">
      <x:c r="A43" s="61" t="n">
        <x:f aca="0">'净值底稿'!A5</x:f>
        <x:v>43833</x:v>
      </x:c>
      <x:c r="B43" s="62" t="n">
        <x:f aca="0">'净值底稿'!W5</x:f>
        <x:v>0.9995715847378193</x:v>
      </x:c>
      <x:c r="C43" s="62" t="n">
        <x:f aca="0">'净值底稿'!T5</x:f>
        <x:v>1.0202139083013937</x:v>
      </x:c>
      <x:c r="D43" s="62" t="n">
        <x:f aca="0">'净值底稿'!U5</x:f>
        <x:v>1.4011</x:v>
      </x:c>
      <x:c r="E43" s="62" t="n">
        <x:f aca="0">'净值底稿'!V5</x:f>
        <x:v>1.269</x:v>
      </x:c>
      <x:c r="F43" s="63" t="n">
        <x:f aca="0">IFERROR(B43/B42-1,0)</x:f>
        <x:v>-0.0004284152621807369</x:v>
      </x:c>
      <x:c r="G43" s="63" t="n">
        <x:f aca="0">IFERROR(C43/C42-1,0)</x:f>
        <x:v>0.0028544121847253745</x:v>
      </x:c>
      <x:c r="H43" s="63" t="n">
        <x:f aca="0">IFERROR(D43/D42-1,0)</x:f>
        <x:v>0.00021416333523704978</x:v>
      </x:c>
      <x:c r="I43" s="63" t="n">
        <x:f aca="0">IFERROR(E43/E42-1,0)</x:f>
        <x:v>0.01528122249779984</x:v>
      </x:c>
      <x:c r="J43" s="64" t="n">
        <x:f aca="0">Z42*(1+F43)</x:f>
        <x:v>0.09995715847378193</x:v>
      </x:c>
      <x:c r="K43" s="64" t="n">
        <x:f aca="0">AA42*(1+G43)</x:f>
        <x:v>0.10028544121847255</x:v>
      </x:c>
      <x:c r="L43" s="64" t="n">
        <x:f aca="0">AB42*(1+H43)</x:f>
        <x:v>0.7501606225014278</x:v>
      </x:c>
      <x:c r="M43" s="64" t="n">
        <x:f aca="0">AC42*(1+I43)</x:f>
        <x:v>0.05076406112488999</x:v>
      </x:c>
      <x:c r="N43" s="64" t="n">
        <x:f aca="0">SUM(J43:M43)</x:f>
        <x:v>1.0011672833185723</x:v>
      </x:c>
      <x:c r="O43" s="65" t="n">
        <x:f aca="0">IFERROR((J43+K43)/N43,0)</x:f>
        <x:v>0.20000913236847864</x:v>
      </x:c>
      <x:c r="P43" s="66" t="b">
        <x:f aca="0">AND(MONTH(A43)=12,OR(A44="",YEAR(A43)&lt;&gt;YEAR(A44)))</x:f>
        <x:v>0</x:v>
      </x:c>
      <x:c r="Q43" s="66" t="b">
        <x:f aca="0">AND(MOD(MONTH(A43),3)=0,OR(A44="",MONTH(A43)&lt;&gt;MONTH(A44)))</x:f>
        <x:v>0</x:v>
      </x:c>
      <x:c r="R43" s="66" t="b">
        <x:f aca="0">OR(O43&gt;$E$7,O43&lt;$E$6)</x:f>
        <x:v>0</x:v>
      </x:c>
      <x:c r="S43" s="66" t="b">
        <x:f aca="0">AND(OR(P43,Q43,R43),A43-AH42&gt;$E$8)</x:f>
        <x:v>0</x:v>
      </x:c>
      <x:c r="T43" s="67" t="str">
        <x:f aca="0">IF(NOT(OR(P43,Q43,R43)),"不调",IF(NOT(S43),"间隔规则跳过",IF(P43,"年末+季度",IF(AND(Q43,R43),"季度+动态",IF(Q43,"季度","动态")))))</x:f>
        <x:v>不调</x:v>
      </x:c>
      <x:c r="U43" s="64" t="n">
        <x:f aca="0">IF(OR(T43="年末+季度",T43="季度+动态"),N43*$E$5/2,IF(T43="季度",(J43+K43)/2,IF(T43="动态",N43*$E$5*IF(J43+K43=0,0.5,J43/(J43+K43)),J43)))</x:f>
        <x:v>0.09995715847378193</x:v>
      </x:c>
      <x:c r="V43" s="64" t="n">
        <x:f aca="0">IF(OR(T43="年末+季度",T43="季度+动态"),N43*$E$5/2,IF(T43="季度",(J43+K43)/2,IF(T43="动态",N43*$E$5*IF(J43+K43=0,0.5,K43/(J43+K43)),K43)))</x:f>
        <x:v>0.10028544121847255</x:v>
      </x:c>
      <x:c r="W43" s="64" t="n">
        <x:f aca="0">IF(OR(T43="年末+季度",T43="季度+动态",T43="动态"),N43*(1-$E$5)*IF(L43+M43=0,$B$7/($B$7+$B$8),L43/(L43+M43)),L43)</x:f>
        <x:v>0.7501606225014278</x:v>
      </x:c>
      <x:c r="X43" s="64" t="n">
        <x:f aca="0">IF(OR(T43="年末+季度",T43="季度+动态",T43="动态"),N43*(1-$E$5)*IF(L43+M43=0,$B$8/($B$7+$B$8),M43/(L43+M43)),M43)</x:f>
        <x:v>0.05076406112488999</x:v>
      </x:c>
      <x:c r="Y43" s="64" t="n">
        <x:f aca="0">POWER(1-$H$5,(A43-A42)/$H$8)</x:f>
        <x:v>0.9999862671029998</x:v>
      </x:c>
      <x:c r="Z43" s="64" t="n">
        <x:f aca="0">U43*Y43</x:f>
        <x:v>0.09995578577242017</x:v>
      </x:c>
      <x:c r="AA43" s="64" t="n">
        <x:f aca="0">V43*Y43</x:f>
        <x:v>0.10028406400883767</x:v>
      </x:c>
      <x:c r="AB43" s="64" t="n">
        <x:f aca="0">W43*Y43</x:f>
        <x:v>0.7501503206228654</x:v>
      </x:c>
      <x:c r="AC43" s="64" t="n">
        <x:f aca="0">X43*Y43</x:f>
        <x:v>0.05076336398726725</x:v>
      </x:c>
      <x:c r="AD43" s="64" t="n">
        <x:f aca="0">SUM(Z43:AC43)</x:f>
        <x:v>1.0011535343913904</x:v>
      </x:c>
      <x:c r="AE43" s="64" t="n">
        <x:f aca="0">MAX(AE42,AD43)</x:f>
        <x:v>1.0011535343913904</x:v>
      </x:c>
      <x:c r="AF43" s="63" t="n">
        <x:f aca="0">AD43/AE43-1</x:f>
        <x:v>0</x:v>
      </x:c>
      <x:c r="AG43" s="63" t="n">
        <x:f aca="0">AD43/AD42-1</x:f>
        <x:v>0.0011535343913904317</x:v>
      </x:c>
      <x:c r="AH43" s="61" t="n">
        <x:f aca="0">IF(OR(T43="年末+季度",T43="季度+动态",T43="季度",T43="动态"),A43,AH42)</x:f>
        <x:v>43832</x:v>
      </x:c>
      <x:c r="AI43" s="68" t="n">
        <x:f aca="0">YEAR(A43)</x:f>
        <x:v>2020</x:v>
      </x:c>
      <x:c r="AJ43" s="68" t="n">
        <x:f aca="0">MONTH(A43)</x:f>
        <x:v>1</x:v>
      </x:c>
      <x:c r="AK43" s="66" t="n">
        <x:f aca="0">IF(MONTH(A43)&lt;&gt;MONTH(A44),1,0)</x:f>
        <x:v>0</x:v>
      </x:c>
      <x:c r="AL43" s="64" t="n">
        <x:f aca="0">IF(AK42,AD42,AL42)</x:f>
        <x:v>1</x:v>
      </x:c>
      <x:c r="AM43" s="65" t="str">
        <x:f aca="0">IF(AK43,AD43/AL43-1,"")</x:f>
      </x:c>
      <x:c r="AN43" s="64" t="n">
        <x:f aca="0">IF(AI43&lt;&gt;AI42,AD43,MAX(AN42,AD43))</x:f>
        <x:v>1.0011535343913904</x:v>
      </x:c>
      <x:c r="AO43" s="65" t="n">
        <x:f aca="0">AD43/AN43-1</x:f>
        <x:v>0</x:v>
      </x:c>
      <x:c r="AP43" s="69" t="n">
        <x:f aca="0">IFERROR(SUM(Z43:AC43)/AD43,0)</x:f>
        <x:v>1</x:v>
      </x:c>
      <x:c r="AQ43" s="66" t="b">
        <x:f aca="0">AND(B43&gt;0,C43&gt;0,D43&gt;0,E43&gt;0)</x:f>
        <x:v>1</x:v>
      </x:c>
      <x:c r="AR43" s="70" t="n">
        <x:f aca="0">EDATE(AR42,1)</x:f>
        <x:v>43862</x:v>
      </x:c>
      <x:c r="AS43" t="str">
        <x:f aca="0">TEXT(AR43,"yyyy-mm")</x:f>
        <x:v>2020-02</x:v>
      </x:c>
      <x:c r="AT43" s="69" t="n">
        <x:f aca="0">IF(AR43&gt;DATE(YEAR($A$1656),MONTH($A$1656),1),"",SUMIFS($AD$42:$AD$1656,$AI$42:$AI$1656,YEAR(AR43),$AJ$42:$AJ$1656,MONTH(AR43),$AK$42:$AK$1656,1))</x:f>
        <x:v>1.012051759199982</x:v>
      </x:c>
    </x:row>
    <x:row r="44" ht="13.5" hidden="0">
      <x:c r="A44" s="61" t="n">
        <x:f aca="0">'净值底稿'!A6</x:f>
        <x:v>43836</x:v>
      </x:c>
      <x:c r="B44" s="62" t="n">
        <x:f aca="0">'净值底稿'!W6</x:f>
        <x:v>0.9964169999751017</x:v>
      </x:c>
      <x:c r="C44" s="62" t="n">
        <x:f aca="0">'净值底稿'!T6</x:f>
        <x:v>1.026397179041549</x:v>
      </x:c>
      <x:c r="D44" s="62" t="n">
        <x:f aca="0">'净值底稿'!U6</x:f>
        <x:v>1.4023</x:v>
      </x:c>
      <x:c r="E44" s="62" t="n">
        <x:f aca="0">'净值底稿'!V6</x:f>
        <x:v>1.2957</x:v>
      </x:c>
      <x:c r="F44" s="63" t="n">
        <x:f aca="0">IFERROR(B44/B43-1,0)</x:f>
        <x:v>-0.003155936814215221</x:v>
      </x:c>
      <x:c r="G44" s="63" t="n">
        <x:f aca="0">IFERROR(C44/C43-1,0)</x:f>
        <x:v>0.006060759111243819</x:v>
      </x:c>
      <x:c r="H44" s="63" t="n">
        <x:f aca="0">IFERROR(D44/D43-1,0)</x:f>
        <x:v>0.0008564699164943512</x:v>
      </x:c>
      <x:c r="I44" s="63" t="n">
        <x:f aca="0">IFERROR(E44/E43-1,0)</x:f>
        <x:v>0.021040189125295594</x:v>
      </x:c>
      <x:c r="J44" s="64" t="n">
        <x:f aca="0">Z43*(1+F44)</x:f>
        <x:v>0.09964033162830718</x:v>
      </x:c>
      <x:c r="K44" s="64" t="n">
        <x:f aca="0">AA43*(1+G44)</x:f>
        <x:v>0.1008918615634918</x:v>
      </x:c>
      <x:c r="L44" s="64" t="n">
        <x:f aca="0">AB43*(1+H44)</x:f>
        <x:v>0.7507928018053275</x:v>
      </x:c>
      <x:c r="M44" s="64" t="n">
        <x:f aca="0">AC43*(1+I44)</x:f>
        <x:v>0.051831434766195575</x:v>
      </x:c>
      <x:c r="N44" s="64" t="n">
        <x:f aca="0">SUM(J44:M44)</x:f>
        <x:v>1.0031564297633222</x:v>
      </x:c>
      <x:c r="O44" s="65" t="n">
        <x:f aca="0">IFERROR((J44+K44)/N44,0)</x:f>
        <x:v>0.19990121903431468</x:v>
      </x:c>
      <x:c r="P44" s="66" t="b">
        <x:f aca="0">AND(MONTH(A44)=12,OR(A45="",YEAR(A44)&lt;&gt;YEAR(A45)))</x:f>
        <x:v>0</x:v>
      </x:c>
      <x:c r="Q44" s="66" t="b">
        <x:f aca="0">AND(MOD(MONTH(A44),3)=0,OR(A45="",MONTH(A44)&lt;&gt;MONTH(A45)))</x:f>
        <x:v>0</x:v>
      </x:c>
      <x:c r="R44" s="66" t="b">
        <x:f aca="0">OR(O44&gt;$E$7,O44&lt;$E$6)</x:f>
        <x:v>0</x:v>
      </x:c>
      <x:c r="S44" s="66" t="b">
        <x:f aca="0">AND(OR(P44,Q44,R44),A44-AH43&gt;$E$8)</x:f>
        <x:v>0</x:v>
      </x:c>
      <x:c r="T44" s="67" t="str">
        <x:f aca="0">IF(NOT(OR(P44,Q44,R44)),"不调",IF(NOT(S44),"间隔规则跳过",IF(P44,"年末+季度",IF(AND(Q44,R44),"季度+动态",IF(Q44,"季度","动态")))))</x:f>
        <x:v>不调</x:v>
      </x:c>
      <x:c r="U44" s="64" t="n">
        <x:f aca="0">IF(OR(T44="年末+季度",T44="季度+动态"),N44*$E$5/2,IF(T44="季度",(J44+K44)/2,IF(T44="动态",N44*$E$5*IF(J44+K44=0,0.5,J44/(J44+K44)),J44)))</x:f>
        <x:v>0.09964033162830718</x:v>
      </x:c>
      <x:c r="V44" s="64" t="n">
        <x:f aca="0">IF(OR(T44="年末+季度",T44="季度+动态"),N44*$E$5/2,IF(T44="季度",(J44+K44)/2,IF(T44="动态",N44*$E$5*IF(J44+K44=0,0.5,K44/(J44+K44)),K44)))</x:f>
        <x:v>0.1008918615634918</x:v>
      </x:c>
      <x:c r="W44" s="64" t="n">
        <x:f aca="0">IF(OR(T44="年末+季度",T44="季度+动态",T44="动态"),N44*(1-$E$5)*IF(L44+M44=0,$B$7/($B$7+$B$8),L44/(L44+M44)),L44)</x:f>
        <x:v>0.7507928018053275</x:v>
      </x:c>
      <x:c r="X44" s="64" t="n">
        <x:f aca="0">IF(OR(T44="年末+季度",T44="季度+动态",T44="动态"),N44*(1-$E$5)*IF(L44+M44=0,$B$8/($B$7+$B$8),M44/(L44+M44)),M44)</x:f>
        <x:v>0.051831434766195575</x:v>
      </x:c>
      <x:c r="Y44" s="64" t="n">
        <x:f aca="0">POWER(1-$H$5,(A44-A43)/$H$8)</x:f>
        <x:v>0.9999588018747739</x:v>
      </x:c>
      <x:c r="Z44" s="64" t="n">
        <x:f aca="0">U44*Y44</x:f>
        <x:v>0.09963622663344719</x:v>
      </x:c>
      <x:c r="AA44" s="64" t="n">
        <x:f aca="0">V44*Y44</x:f>
        <x:v>0.1008877050079448</x:v>
      </x:c>
      <x:c r="AB44" s="64" t="n">
        <x:f aca="0">W44*Y44</x:f>
        <x:v>0.7507618705494599</x:v>
      </x:c>
      <x:c r="AC44" s="64" t="n">
        <x:f aca="0">X44*Y44</x:f>
        <x:v>0.05182929940825543</x:v>
      </x:c>
      <x:c r="AD44" s="64" t="n">
        <x:f aca="0">SUM(Z44:AC44)</x:f>
        <x:v>1.0031151015991073</x:v>
      </x:c>
      <x:c r="AE44" s="64" t="n">
        <x:f aca="0">MAX(AE43,AD44)</x:f>
        <x:v>1.0031151015991073</x:v>
      </x:c>
      <x:c r="AF44" s="63" t="n">
        <x:f aca="0">AD44/AE44-1</x:f>
        <x:v>0</x:v>
      </x:c>
      <x:c r="AG44" s="63" t="n">
        <x:f aca="0">AD44/AD43-1</x:f>
        <x:v>0.001959307079617334</x:v>
      </x:c>
      <x:c r="AH44" s="61" t="n">
        <x:f aca="0">IF(OR(T44="年末+季度",T44="季度+动态",T44="季度",T44="动态"),A44,AH43)</x:f>
        <x:v>43832</x:v>
      </x:c>
      <x:c r="AI44" s="68" t="n">
        <x:f aca="0">YEAR(A44)</x:f>
        <x:v>2020</x:v>
      </x:c>
      <x:c r="AJ44" s="68" t="n">
        <x:f aca="0">MONTH(A44)</x:f>
        <x:v>1</x:v>
      </x:c>
      <x:c r="AK44" s="66" t="n">
        <x:f aca="0">IF(MONTH(A44)&lt;&gt;MONTH(A45),1,0)</x:f>
        <x:v>0</x:v>
      </x:c>
      <x:c r="AL44" s="64" t="n">
        <x:f aca="0">IF(AK43,AD43,AL43)</x:f>
        <x:v>1</x:v>
      </x:c>
      <x:c r="AM44" s="65" t="str">
        <x:f aca="0">IF(AK44,AD44/AL44-1,"")</x:f>
      </x:c>
      <x:c r="AN44" s="64" t="n">
        <x:f aca="0">IF(AI44&lt;&gt;AI43,AD44,MAX(AN43,AD44))</x:f>
        <x:v>1.0031151015991073</x:v>
      </x:c>
      <x:c r="AO44" s="65" t="n">
        <x:f aca="0">AD44/AN44-1</x:f>
        <x:v>0</x:v>
      </x:c>
      <x:c r="AP44" s="69" t="n">
        <x:f aca="0">IFERROR(SUM(Z44:AC44)/AD44,0)</x:f>
        <x:v>1</x:v>
      </x:c>
      <x:c r="AQ44" s="66" t="b">
        <x:f aca="0">AND(B44&gt;0,C44&gt;0,D44&gt;0,E44&gt;0)</x:f>
        <x:v>1</x:v>
      </x:c>
      <x:c r="AR44" s="70" t="n">
        <x:f aca="0">EDATE(AR43,1)</x:f>
        <x:v>43891</x:v>
      </x:c>
      <x:c r="AS44" t="str">
        <x:f aca="0">TEXT(AR44,"yyyy-mm")</x:f>
        <x:v>2020-03</x:v>
      </x:c>
      <x:c r="AT44" s="69" t="n">
        <x:f aca="0">IF(AR44&gt;DATE(YEAR($A$1656),MONTH($A$1656),1),"",SUMIFS($AD$42:$AD$1656,$AI$42:$AI$1656,YEAR(AR44),$AJ$42:$AJ$1656,MONTH(AR44),$AK$42:$AK$1656,1))</x:f>
        <x:v>1.004629224413419</x:v>
      </x:c>
    </x:row>
    <x:row r="45" ht="13.5" hidden="0">
      <x:c r="A45" s="61" t="n">
        <x:f aca="0">'净值底稿'!A7</x:f>
        <x:v>43837</x:v>
      </x:c>
      <x:c r="B45" s="62" t="n">
        <x:f aca="0">'净值底稿'!W7</x:f>
        <x:v>1.0017770264277464</x:v>
      </x:c>
      <x:c r="C45" s="62" t="n">
        <x:f aca="0">'净值底稿'!T7</x:f>
        <x:v>1.0393231295089347</x:v>
      </x:c>
      <x:c r="D45" s="62" t="n">
        <x:f aca="0">'净值底稿'!U7</x:f>
        <x:v>1.4024</x:v>
      </x:c>
      <x:c r="E45" s="62" t="n">
        <x:f aca="0">'净值底稿'!V7</x:f>
        <x:v>1.2848</x:v>
      </x:c>
      <x:c r="F45" s="63" t="n">
        <x:f aca="0">IFERROR(B45/B44-1,0)</x:f>
        <x:v>0.0053793004864215455</x:v>
      </x:c>
      <x:c r="G45" s="63" t="n">
        <x:f aca="0">IFERROR(C45/C44-1,0)</x:f>
        <x:v>0.012593517140660815</x:v>
      </x:c>
      <x:c r="H45" s="63" t="n">
        <x:f aca="0">IFERROR(D45/D44-1,0)</x:f>
        <x:v>0.00007131141695793097</x:v>
      </x:c>
      <x:c r="I45" s="63" t="n">
        <x:f aca="0">IFERROR(E45/E44-1,0)</x:f>
        <x:v>-0.008412441151501193</x:v>
      </x:c>
      <x:c r="J45" s="64" t="n">
        <x:f aca="0">Z44*(1+F45)</x:f>
        <x:v>0.1001721998358417</x:v>
      </x:c>
      <x:c r="K45" s="64" t="n">
        <x:f aca="0">AA44*(1+G45)</x:f>
        <x:v>0.1021582360502443</x:v>
      </x:c>
      <x:c r="L45" s="64" t="n">
        <x:f aca="0">AB44*(1+H45)</x:f>
        <x:v>0.7508154084422467</x:v>
      </x:c>
      <x:c r="M45" s="64" t="n">
        <x:f aca="0">AC44*(1+I45)</x:f>
        <x:v>0.05139328847705995</x:v>
      </x:c>
      <x:c r="N45" s="64" t="n">
        <x:f aca="0">SUM(J45:M45)</x:f>
        <x:v>1.0045391328053928</x:v>
      </x:c>
      <x:c r="O45" s="65" t="n">
        <x:f aca="0">IFERROR((J45+K45)/N45,0)</x:f>
        <x:v>0.2014161810909591</x:v>
      </x:c>
      <x:c r="P45" s="66" t="b">
        <x:f aca="0">AND(MONTH(A45)=12,OR(A46="",YEAR(A45)&lt;&gt;YEAR(A46)))</x:f>
        <x:v>0</x:v>
      </x:c>
      <x:c r="Q45" s="66" t="b">
        <x:f aca="0">AND(MOD(MONTH(A45),3)=0,OR(A46="",MONTH(A45)&lt;&gt;MONTH(A46)))</x:f>
        <x:v>0</x:v>
      </x:c>
      <x:c r="R45" s="66" t="b">
        <x:f aca="0">OR(O45&gt;$E$7,O45&lt;$E$6)</x:f>
        <x:v>0</x:v>
      </x:c>
      <x:c r="S45" s="66" t="b">
        <x:f aca="0">AND(OR(P45,Q45,R45),A45-AH44&gt;$E$8)</x:f>
        <x:v>0</x:v>
      </x:c>
      <x:c r="T45" s="67" t="str">
        <x:f aca="0">IF(NOT(OR(P45,Q45,R45)),"不调",IF(NOT(S45),"间隔规则跳过",IF(P45,"年末+季度",IF(AND(Q45,R45),"季度+动态",IF(Q45,"季度","动态")))))</x:f>
        <x:v>不调</x:v>
      </x:c>
      <x:c r="U45" s="64" t="n">
        <x:f aca="0">IF(OR(T45="年末+季度",T45="季度+动态"),N45*$E$5/2,IF(T45="季度",(J45+K45)/2,IF(T45="动态",N45*$E$5*IF(J45+K45=0,0.5,J45/(J45+K45)),J45)))</x:f>
        <x:v>0.1001721998358417</x:v>
      </x:c>
      <x:c r="V45" s="64" t="n">
        <x:f aca="0">IF(OR(T45="年末+季度",T45="季度+动态"),N45*$E$5/2,IF(T45="季度",(J45+K45)/2,IF(T45="动态",N45*$E$5*IF(J45+K45=0,0.5,K45/(J45+K45)),K45)))</x:f>
        <x:v>0.1021582360502443</x:v>
      </x:c>
      <x:c r="W45" s="64" t="n">
        <x:f aca="0">IF(OR(T45="年末+季度",T45="季度+动态",T45="动态"),N45*(1-$E$5)*IF(L45+M45=0,$B$7/($B$7+$B$8),L45/(L45+M45)),L45)</x:f>
        <x:v>0.7508154084422467</x:v>
      </x:c>
      <x:c r="X45" s="64" t="n">
        <x:f aca="0">IF(OR(T45="年末+季度",T45="季度+动态",T45="动态"),N45*(1-$E$5)*IF(L45+M45=0,$B$8/($B$7+$B$8),M45/(L45+M45)),M45)</x:f>
        <x:v>0.05139328847705995</x:v>
      </x:c>
      <x:c r="Y45" s="64" t="n">
        <x:f aca="0">POWER(1-$H$5,(A45-A44)/$H$8)</x:f>
        <x:v>0.9999862671029998</x:v>
      </x:c>
      <x:c r="Z45" s="64" t="n">
        <x:f aca="0">U45*Y45</x:f>
        <x:v>0.10017082418133907</x:v>
      </x:c>
      <x:c r="AA45" s="64" t="n">
        <x:f aca="0">V45*Y45</x:f>
        <x:v>0.1021568331217109</x:v>
      </x:c>
      <x:c r="AB45" s="64" t="n">
        <x:f aca="0">W45*Y45</x:f>
        <x:v>0.7508050975715763</x:v>
      </x:c>
      <x:c r="AC45" s="64" t="n">
        <x:f aca="0">X45*Y45</x:f>
        <x:v>0.05139258269832279</x:v>
      </x:c>
      <x:c r="AD45" s="64" t="n">
        <x:f aca="0">SUM(Z45:AC45)</x:f>
        <x:v>1.004525337572949</x:v>
      </x:c>
      <x:c r="AE45" s="64" t="n">
        <x:f aca="0">MAX(AE44,AD45)</x:f>
        <x:v>1.004525337572949</x:v>
      </x:c>
      <x:c r="AF45" s="63" t="n">
        <x:f aca="0">AD45/AE45-1</x:f>
        <x:v>0</x:v>
      </x:c>
      <x:c r="AG45" s="63" t="n">
        <x:f aca="0">AD45/AD44-1</x:f>
        <x:v>0.0014058565877370643</x:v>
      </x:c>
      <x:c r="AH45" s="61" t="n">
        <x:f aca="0">IF(OR(T45="年末+季度",T45="季度+动态",T45="季度",T45="动态"),A45,AH44)</x:f>
        <x:v>43832</x:v>
      </x:c>
      <x:c r="AI45" s="68" t="n">
        <x:f aca="0">YEAR(A45)</x:f>
        <x:v>2020</x:v>
      </x:c>
      <x:c r="AJ45" s="68" t="n">
        <x:f aca="0">MONTH(A45)</x:f>
        <x:v>1</x:v>
      </x:c>
      <x:c r="AK45" s="66" t="n">
        <x:f aca="0">IF(MONTH(A45)&lt;&gt;MONTH(A46),1,0)</x:f>
        <x:v>0</x:v>
      </x:c>
      <x:c r="AL45" s="64" t="n">
        <x:f aca="0">IF(AK44,AD44,AL44)</x:f>
        <x:v>1</x:v>
      </x:c>
      <x:c r="AM45" s="65" t="str">
        <x:f aca="0">IF(AK45,AD45/AL45-1,"")</x:f>
      </x:c>
      <x:c r="AN45" s="64" t="n">
        <x:f aca="0">IF(AI45&lt;&gt;AI44,AD45,MAX(AN44,AD45))</x:f>
        <x:v>1.004525337572949</x:v>
      </x:c>
      <x:c r="AO45" s="65" t="n">
        <x:f aca="0">AD45/AN45-1</x:f>
        <x:v>0</x:v>
      </x:c>
      <x:c r="AP45" s="69" t="n">
        <x:f aca="0">IFERROR(SUM(Z45:AC45)/AD45,0)</x:f>
        <x:v>1</x:v>
      </x:c>
      <x:c r="AQ45" s="66" t="b">
        <x:f aca="0">AND(B45&gt;0,C45&gt;0,D45&gt;0,E45&gt;0)</x:f>
        <x:v>1</x:v>
      </x:c>
      <x:c r="AR45" s="70" t="n">
        <x:f aca="0">EDATE(AR44,1)</x:f>
        <x:v>43922</x:v>
      </x:c>
      <x:c r="AS45" t="str">
        <x:f aca="0">TEXT(AR45,"yyyy-mm")</x:f>
        <x:v>2020-04</x:v>
      </x:c>
      <x:c r="AT45" s="69" t="n">
        <x:f aca="0">IF(AR45&gt;DATE(YEAR($A$1656),MONTH($A$1656),1),"",SUMIFS($AD$42:$AD$1656,$AI$42:$AI$1656,YEAR(AR45),$AJ$42:$AJ$1656,MONTH(AR45),$AK$42:$AK$1656,1))</x:f>
        <x:v>1.0284927176541703</x:v>
      </x:c>
    </x:row>
    <x:row r="46" ht="13.5" hidden="0">
      <x:c r="A46" s="61" t="n">
        <x:f aca="0">'净值底稿'!A8</x:f>
        <x:v>43838</x:v>
      </x:c>
      <x:c r="B46" s="62" t="n">
        <x:f aca="0">'净值底稿'!W8</x:f>
        <x:v>0.990092537415542</x:v>
      </x:c>
      <x:c r="C46" s="62" t="n">
        <x:f aca="0">'净值底稿'!T8</x:f>
        <x:v>1.0261808291465484</x:v>
      </x:c>
      <x:c r="D46" s="62" t="n">
        <x:f aca="0">'净值底稿'!U8</x:f>
        <x:v>1.403</x:v>
      </x:c>
      <x:c r="E46" s="62" t="n">
        <x:f aca="0">'净值底稿'!V8</x:f>
        <x:v>1.3041</x:v>
      </x:c>
      <x:c r="F46" s="63" t="n">
        <x:f aca="0">IFERROR(B46/B45-1,0)</x:f>
        <x:v>-0.011663762198530603</x:v>
      </x:c>
      <x:c r="G46" s="63" t="n">
        <x:f aca="0">IFERROR(C46/C45-1,0)</x:f>
        <x:v>-0.012645057142715355</x:v>
      </x:c>
      <x:c r="H46" s="63" t="n">
        <x:f aca="0">IFERROR(D46/D45-1,0)</x:f>
        <x:v>0.0004278379920137354</x:v>
      </x:c>
      <x:c r="I46" s="63" t="n">
        <x:f aca="0">IFERROR(E46/E45-1,0)</x:f>
        <x:v>0.01502179327521791</x:v>
      </x:c>
      <x:c r="J46" s="64" t="n">
        <x:f aca="0">Z45*(1+F46)</x:f>
        <x:v>0.09900245550885711</x:v>
      </x:c>
      <x:c r="K46" s="64" t="n">
        <x:f aca="0">AA45*(1+G46)</x:f>
        <x:v>0.10086505412936803</x:v>
      </x:c>
      <x:c r="L46" s="64" t="n">
        <x:f aca="0">AB45*(1+H46)</x:f>
        <x:v>0.751126320516915</x:v>
      </x:c>
      <x:c r="M46" s="64" t="n">
        <x:f aca="0">AC45*(1+I46)</x:f>
        <x:v>0.05216459145149653</x:v>
      </x:c>
      <x:c r="N46" s="64" t="n">
        <x:f aca="0">SUM(J46:M46)</x:f>
        <x:v>1.0031584216066367</x:v>
      </x:c>
      <x:c r="O46" s="65" t="n">
        <x:f aca="0">IFERROR((J46+K46)/N46,0)</x:f>
        <x:v>0.19923823130360774</x:v>
      </x:c>
      <x:c r="P46" s="66" t="b">
        <x:f aca="0">AND(MONTH(A46)=12,OR(A47="",YEAR(A46)&lt;&gt;YEAR(A47)))</x:f>
        <x:v>0</x:v>
      </x:c>
      <x:c r="Q46" s="66" t="b">
        <x:f aca="0">AND(MOD(MONTH(A46),3)=0,OR(A47="",MONTH(A46)&lt;&gt;MONTH(A47)))</x:f>
        <x:v>0</x:v>
      </x:c>
      <x:c r="R46" s="66" t="b">
        <x:f aca="0">OR(O46&gt;$E$7,O46&lt;$E$6)</x:f>
        <x:v>0</x:v>
      </x:c>
      <x:c r="S46" s="66" t="b">
        <x:f aca="0">AND(OR(P46,Q46,R46),A46-AH45&gt;$E$8)</x:f>
        <x:v>0</x:v>
      </x:c>
      <x:c r="T46" s="67" t="str">
        <x:f aca="0">IF(NOT(OR(P46,Q46,R46)),"不调",IF(NOT(S46),"间隔规则跳过",IF(P46,"年末+季度",IF(AND(Q46,R46),"季度+动态",IF(Q46,"季度","动态")))))</x:f>
        <x:v>不调</x:v>
      </x:c>
      <x:c r="U46" s="64" t="n">
        <x:f aca="0">IF(OR(T46="年末+季度",T46="季度+动态"),N46*$E$5/2,IF(T46="季度",(J46+K46)/2,IF(T46="动态",N46*$E$5*IF(J46+K46=0,0.5,J46/(J46+K46)),J46)))</x:f>
        <x:v>0.09900245550885711</x:v>
      </x:c>
      <x:c r="V46" s="64" t="n">
        <x:f aca="0">IF(OR(T46="年末+季度",T46="季度+动态"),N46*$E$5/2,IF(T46="季度",(J46+K46)/2,IF(T46="动态",N46*$E$5*IF(J46+K46=0,0.5,K46/(J46+K46)),K46)))</x:f>
        <x:v>0.10086505412936803</x:v>
      </x:c>
      <x:c r="W46" s="64" t="n">
        <x:f aca="0">IF(OR(T46="年末+季度",T46="季度+动态",T46="动态"),N46*(1-$E$5)*IF(L46+M46=0,$B$7/($B$7+$B$8),L46/(L46+M46)),L46)</x:f>
        <x:v>0.751126320516915</x:v>
      </x:c>
      <x:c r="X46" s="64" t="n">
        <x:f aca="0">IF(OR(T46="年末+季度",T46="季度+动态",T46="动态"),N46*(1-$E$5)*IF(L46+M46=0,$B$8/($B$7+$B$8),M46/(L46+M46)),M46)</x:f>
        <x:v>0.05216459145149653</x:v>
      </x:c>
      <x:c r="Y46" s="64" t="n">
        <x:f aca="0">POWER(1-$H$5,(A46-A45)/$H$8)</x:f>
        <x:v>0.9999862671029998</x:v>
      </x:c>
      <x:c r="Z46" s="64" t="n">
        <x:f aca="0">U46*Y46</x:f>
        <x:v>0.09900109591833284</x:v>
      </x:c>
      <x:c r="AA46" s="64" t="n">
        <x:f aca="0">V46*Y46</x:f>
        <x:v>0.10086366895996875</x:v>
      </x:c>
      <x:c r="AB46" s="64" t="n">
        <x:f aca="0">W46*Y46</x:f>
        <x:v>0.7511160053765211</x:v>
      </x:c>
      <x:c r="AC46" s="64" t="n">
        <x:f aca="0">X46*Y46</x:f>
        <x:v>0.05216387508053507</x:v>
      </x:c>
      <x:c r="AD46" s="64" t="n">
        <x:f aca="0">SUM(Z46:AC46)</x:f>
        <x:v>1.0031446453353579</x:v>
      </x:c>
      <x:c r="AE46" s="64" t="n">
        <x:f aca="0">MAX(AE45,AD46)</x:f>
        <x:v>1.004525337572949</x:v>
      </x:c>
      <x:c r="AF46" s="63" t="n">
        <x:f aca="0">AD46/AE46-1</x:f>
        <x:v>-0.0013744722865101089</x:v>
      </x:c>
      <x:c r="AG46" s="63" t="n">
        <x:f aca="0">AD46/AD45-1</x:f>
        <x:v>-0.0013744722865101089</x:v>
      </x:c>
      <x:c r="AH46" s="61" t="n">
        <x:f aca="0">IF(OR(T46="年末+季度",T46="季度+动态",T46="季度",T46="动态"),A46,AH45)</x:f>
        <x:v>43832</x:v>
      </x:c>
      <x:c r="AI46" s="68" t="n">
        <x:f aca="0">YEAR(A46)</x:f>
        <x:v>2020</x:v>
      </x:c>
      <x:c r="AJ46" s="68" t="n">
        <x:f aca="0">MONTH(A46)</x:f>
        <x:v>1</x:v>
      </x:c>
      <x:c r="AK46" s="66" t="n">
        <x:f aca="0">IF(MONTH(A46)&lt;&gt;MONTH(A47),1,0)</x:f>
        <x:v>0</x:v>
      </x:c>
      <x:c r="AL46" s="64" t="n">
        <x:f aca="0">IF(AK45,AD45,AL45)</x:f>
        <x:v>1</x:v>
      </x:c>
      <x:c r="AM46" s="65" t="str">
        <x:f aca="0">IF(AK46,AD46/AL46-1,"")</x:f>
      </x:c>
      <x:c r="AN46" s="64" t="n">
        <x:f aca="0">IF(AI46&lt;&gt;AI45,AD46,MAX(AN45,AD46))</x:f>
        <x:v>1.004525337572949</x:v>
      </x:c>
      <x:c r="AO46" s="65" t="n">
        <x:f aca="0">AD46/AN46-1</x:f>
        <x:v>-0.0013744722865101089</x:v>
      </x:c>
      <x:c r="AP46" s="69" t="n">
        <x:f aca="0">IFERROR(SUM(Z46:AC46)/AD46,0)</x:f>
        <x:v>1</x:v>
      </x:c>
      <x:c r="AQ46" s="66" t="b">
        <x:f aca="0">AND(B46&gt;0,C46&gt;0,D46&gt;0,E46&gt;0)</x:f>
        <x:v>1</x:v>
      </x:c>
      <x:c r="AR46" s="70" t="n">
        <x:f aca="0">EDATE(AR45,1)</x:f>
        <x:v>43952</x:v>
      </x:c>
      <x:c r="AS46" t="str">
        <x:f aca="0">TEXT(AR46,"yyyy-mm")</x:f>
        <x:v>2020-05</x:v>
      </x:c>
      <x:c r="AT46" s="69" t="n">
        <x:f aca="0">IF(AR46&gt;DATE(YEAR($A$1656),MONTH($A$1656),1),"",SUMIFS($AD$42:$AD$1656,$AI$42:$AI$1656,YEAR(AR46),$AJ$42:$AJ$1656,MONTH(AR46),$AK$42:$AK$1656,1))</x:f>
        <x:v>1.0209010019656637</x:v>
      </x:c>
    </x:row>
    <x:row r="47" ht="13.5" hidden="0">
      <x:c r="A47" s="61" t="n">
        <x:f aca="0">'净值底稿'!A9</x:f>
        <x:v>43839</x:v>
      </x:c>
      <x:c r="B47" s="62" t="n">
        <x:f aca="0">'净值底稿'!W9</x:f>
        <x:v>1.0011968581645352</x:v>
      </x:c>
      <x:c r="C47" s="62" t="n">
        <x:f aca="0">'净值底稿'!T9</x:f>
        <x:v>1.0416767099324562</x:v>
      </x:c>
      <x:c r="D47" s="62" t="n">
        <x:f aca="0">'净值底稿'!U9</x:f>
        <x:v>1.4036</x:v>
      </x:c>
      <x:c r="E47" s="62" t="n">
        <x:f aca="0">'净值底稿'!V9</x:f>
        <x:v>1.2656</x:v>
      </x:c>
      <x:c r="F47" s="63" t="n">
        <x:f aca="0">IFERROR(B47/B46-1,0)</x:f>
        <x:v>0.011215437274155082</x:v>
      </x:c>
      <x:c r="G47" s="63" t="n">
        <x:f aca="0">IFERROR(C47/C46-1,0)</x:f>
        <x:v>0.015100536226929195</x:v>
      </x:c>
      <x:c r="H47" s="63" t="n">
        <x:f aca="0">IFERROR(D47/D46-1,0)</x:f>
        <x:v>0.00042765502494646057</x:v>
      </x:c>
      <x:c r="I47" s="63" t="n">
        <x:f aca="0">IFERROR(E47/E46-1,0)</x:f>
        <x:v>-0.029522275899087513</x:v>
      </x:c>
      <x:c r="J47" s="64" t="n">
        <x:f aca="0">Z46*(1+F47)</x:f>
        <x:v>0.1001114364996775</x:v>
      </x:c>
      <x:c r="K47" s="64" t="n">
        <x:f aca="0">AA46*(1+G47)</x:f>
        <x:v>0.10238676444707975</x:v>
      </x:c>
      <x:c r="L47" s="64" t="n">
        <x:f aca="0">AB46*(1+H47)</x:f>
        <x:v>0.7514372239105381</x:v>
      </x:c>
      <x:c r="M47" s="64" t="n">
        <x:f aca="0">AC46*(1+I47)</x:f>
        <x:v>0.05062387876844198</x:v>
      </x:c>
      <x:c r="N47" s="64" t="n">
        <x:f aca="0">SUM(J47:M47)</x:f>
        <x:v>1.0045593036257372</x:v>
      </x:c>
      <x:c r="O47" s="65" t="n">
        <x:f aca="0">IFERROR((J47+K47)/N47,0)</x:f>
        <x:v>0.2015791404408722</x:v>
      </x:c>
      <x:c r="P47" s="66" t="b">
        <x:f aca="0">AND(MONTH(A47)=12,OR(A48="",YEAR(A47)&lt;&gt;YEAR(A48)))</x:f>
        <x:v>0</x:v>
      </x:c>
      <x:c r="Q47" s="66" t="b">
        <x:f aca="0">AND(MOD(MONTH(A47),3)=0,OR(A48="",MONTH(A47)&lt;&gt;MONTH(A48)))</x:f>
        <x:v>0</x:v>
      </x:c>
      <x:c r="R47" s="66" t="b">
        <x:f aca="0">OR(O47&gt;$E$7,O47&lt;$E$6)</x:f>
        <x:v>0</x:v>
      </x:c>
      <x:c r="S47" s="66" t="b">
        <x:f aca="0">AND(OR(P47,Q47,R47),A47-AH46&gt;$E$8)</x:f>
        <x:v>0</x:v>
      </x:c>
      <x:c r="T47" s="67" t="str">
        <x:f aca="0">IF(NOT(OR(P47,Q47,R47)),"不调",IF(NOT(S47),"间隔规则跳过",IF(P47,"年末+季度",IF(AND(Q47,R47),"季度+动态",IF(Q47,"季度","动态")))))</x:f>
        <x:v>不调</x:v>
      </x:c>
      <x:c r="U47" s="64" t="n">
        <x:f aca="0">IF(OR(T47="年末+季度",T47="季度+动态"),N47*$E$5/2,IF(T47="季度",(J47+K47)/2,IF(T47="动态",N47*$E$5*IF(J47+K47=0,0.5,J47/(J47+K47)),J47)))</x:f>
        <x:v>0.1001114364996775</x:v>
      </x:c>
      <x:c r="V47" s="64" t="n">
        <x:f aca="0">IF(OR(T47="年末+季度",T47="季度+动态"),N47*$E$5/2,IF(T47="季度",(J47+K47)/2,IF(T47="动态",N47*$E$5*IF(J47+K47=0,0.5,K47/(J47+K47)),K47)))</x:f>
        <x:v>0.10238676444707975</x:v>
      </x:c>
      <x:c r="W47" s="64" t="n">
        <x:f aca="0">IF(OR(T47="年末+季度",T47="季度+动态",T47="动态"),N47*(1-$E$5)*IF(L47+M47=0,$B$7/($B$7+$B$8),L47/(L47+M47)),L47)</x:f>
        <x:v>0.7514372239105381</x:v>
      </x:c>
      <x:c r="X47" s="64" t="n">
        <x:f aca="0">IF(OR(T47="年末+季度",T47="季度+动态",T47="动态"),N47*(1-$E$5)*IF(L47+M47=0,$B$8/($B$7+$B$8),M47/(L47+M47)),M47)</x:f>
        <x:v>0.05062387876844198</x:v>
      </x:c>
      <x:c r="Y47" s="64" t="n">
        <x:f aca="0">POWER(1-$H$5,(A47-A46)/$H$8)</x:f>
        <x:v>0.9999862671029998</x:v>
      </x:c>
      <x:c r="Z47" s="64" t="n">
        <x:f aca="0">U47*Y47</x:f>
        <x:v>0.1001100616796315</x:v>
      </x:c>
      <x:c r="AA47" s="64" t="n">
        <x:f aca="0">V47*Y47</x:f>
        <x:v>0.10238535838018942</x:v>
      </x:c>
      <x:c r="AB47" s="64" t="n">
        <x:f aca="0">W47*Y47</x:f>
        <x:v>0.7514269045005401</x:v>
      </x:c>
      <x:c r="AC47" s="64" t="n">
        <x:f aca="0">X47*Y47</x:f>
        <x:v>0.050623183555929104</x:v>
      </x:c>
      <x:c r="AD47" s="64" t="n">
        <x:f aca="0">SUM(Z47:AC47)</x:f>
        <x:v>1.0045455081162902</x:v>
      </x:c>
      <x:c r="AE47" s="64" t="n">
        <x:f aca="0">MAX(AE46,AD47)</x:f>
        <x:v>1.0045455081162902</x:v>
      </x:c>
      <x:c r="AF47" s="63" t="n">
        <x:f aca="0">AD47/AE47-1</x:f>
        <x:v>0</x:v>
      </x:c>
      <x:c r="AG47" s="63" t="n">
        <x:f aca="0">AD47/AD46-1</x:f>
        <x:v>0.0013964713737408818</x:v>
      </x:c>
      <x:c r="AH47" s="61" t="n">
        <x:f aca="0">IF(OR(T47="年末+季度",T47="季度+动态",T47="季度",T47="动态"),A47,AH46)</x:f>
        <x:v>43832</x:v>
      </x:c>
      <x:c r="AI47" s="68" t="n">
        <x:f aca="0">YEAR(A47)</x:f>
        <x:v>2020</x:v>
      </x:c>
      <x:c r="AJ47" s="68" t="n">
        <x:f aca="0">MONTH(A47)</x:f>
        <x:v>1</x:v>
      </x:c>
      <x:c r="AK47" s="66" t="n">
        <x:f aca="0">IF(MONTH(A47)&lt;&gt;MONTH(A48),1,0)</x:f>
        <x:v>0</x:v>
      </x:c>
      <x:c r="AL47" s="64" t="n">
        <x:f aca="0">IF(AK46,AD46,AL46)</x:f>
        <x:v>1</x:v>
      </x:c>
      <x:c r="AM47" s="65" t="str">
        <x:f aca="0">IF(AK47,AD47/AL47-1,"")</x:f>
      </x:c>
      <x:c r="AN47" s="64" t="n">
        <x:f aca="0">IF(AI47&lt;&gt;AI46,AD47,MAX(AN46,AD47))</x:f>
        <x:v>1.0045455081162902</x:v>
      </x:c>
      <x:c r="AO47" s="65" t="n">
        <x:f aca="0">AD47/AN47-1</x:f>
        <x:v>0</x:v>
      </x:c>
      <x:c r="AP47" s="69" t="n">
        <x:f aca="0">IFERROR(SUM(Z47:AC47)/AD47,0)</x:f>
        <x:v>1</x:v>
      </x:c>
      <x:c r="AQ47" s="66" t="b">
        <x:f aca="0">AND(B47&gt;0,C47&gt;0,D47&gt;0,E47&gt;0)</x:f>
        <x:v>1</x:v>
      </x:c>
      <x:c r="AR47" s="70" t="n">
        <x:f aca="0">EDATE(AR46,1)</x:f>
        <x:v>43983</x:v>
      </x:c>
      <x:c r="AS47" t="str">
        <x:f aca="0">TEXT(AR47,"yyyy-mm")</x:f>
        <x:v>2020-06</x:v>
      </x:c>
      <x:c r="AT47" s="69" t="n">
        <x:f aca="0">IF(AR47&gt;DATE(YEAR($A$1656),MONTH($A$1656),1),"",SUMIFS($AD$42:$AD$1656,$AI$42:$AI$1656,YEAR(AR47),$AJ$42:$AJ$1656,MONTH(AR47),$AK$42:$AK$1656,1))</x:f>
        <x:v>1.0245024948069419</x:v>
      </x:c>
    </x:row>
    <x:row r="48" ht="13.5" hidden="0">
      <x:c r="A48" s="61" t="n">
        <x:f aca="0">'净值底稿'!A10</x:f>
        <x:v>43840</x:v>
      </x:c>
      <x:c r="B48" s="62" t="n">
        <x:f aca="0">'净值底稿'!W10</x:f>
        <x:v>0.9982693037253294</x:v>
      </x:c>
      <x:c r="C48" s="62" t="n">
        <x:f aca="0">'净值底稿'!T10</x:f>
        <x:v>1.0406964488998707</x:v>
      </x:c>
      <x:c r="D48" s="62" t="n">
        <x:f aca="0">'净值底稿'!U10</x:f>
        <x:v>1.4048</x:v>
      </x:c>
      <x:c r="E48" s="62" t="n">
        <x:f aca="0">'净值底稿'!V10</x:f>
        <x:v>1.2682</x:v>
      </x:c>
      <x:c r="F48" s="63" t="n">
        <x:f aca="0">IFERROR(B48/B47-1,0)</x:f>
        <x:v>-0.0029240547603922584</x:v>
      </x:c>
      <x:c r="G48" s="63" t="n">
        <x:f aca="0">IFERROR(C48/C47-1,0)</x:f>
        <x:v>-0.0009410415181971832</x:v>
      </x:c>
      <x:c r="H48" s="63" t="n">
        <x:f aca="0">IFERROR(D48/D47-1,0)</x:f>
        <x:v>0.0008549444286121144</x:v>
      </x:c>
      <x:c r="I48" s="63" t="n">
        <x:f aca="0">IFERROR(E48/E47-1,0)</x:f>
        <x:v>0.0020543615676358318</x:v>
      </x:c>
      <x:c r="J48" s="64" t="n">
        <x:f aca="0">Z47*(1+F48)</x:f>
        <x:v>0.09981733437721402</x:v>
      </x:c>
      <x:c r="K48" s="64" t="n">
        <x:f aca="0">AA47*(1+G48)</x:f>
        <x:v>0.10228900950709816</x:v>
      </x:c>
      <x:c r="L48" s="64" t="n">
        <x:f aca="0">AB47*(1+H48)</x:f>
        <x:v>0.752069332746052</x:v>
      </x:c>
      <x:c r="M48" s="64" t="n">
        <x:f aca="0">AC47*(1+I48)</x:f>
        <x:v>0.05072718187865778</x:v>
      </x:c>
      <x:c r="N48" s="64" t="n">
        <x:f aca="0">SUM(J48:M48)</x:f>
        <x:v>1.004902858509022</x:v>
      </x:c>
      <x:c r="O48" s="65" t="n">
        <x:f aca="0">IFERROR((J48+K48)/N48,0)</x:f>
        <x:v>0.20112027961008896</x:v>
      </x:c>
      <x:c r="P48" s="66" t="b">
        <x:f aca="0">AND(MONTH(A48)=12,OR(A49="",YEAR(A48)&lt;&gt;YEAR(A49)))</x:f>
        <x:v>0</x:v>
      </x:c>
      <x:c r="Q48" s="66" t="b">
        <x:f aca="0">AND(MOD(MONTH(A48),3)=0,OR(A49="",MONTH(A48)&lt;&gt;MONTH(A49)))</x:f>
        <x:v>0</x:v>
      </x:c>
      <x:c r="R48" s="66" t="b">
        <x:f aca="0">OR(O48&gt;$E$7,O48&lt;$E$6)</x:f>
        <x:v>0</x:v>
      </x:c>
      <x:c r="S48" s="66" t="b">
        <x:f aca="0">AND(OR(P48,Q48,R48),A48-AH47&gt;$E$8)</x:f>
        <x:v>0</x:v>
      </x:c>
      <x:c r="T48" s="67" t="str">
        <x:f aca="0">IF(NOT(OR(P48,Q48,R48)),"不调",IF(NOT(S48),"间隔规则跳过",IF(P48,"年末+季度",IF(AND(Q48,R48),"季度+动态",IF(Q48,"季度","动态")))))</x:f>
        <x:v>不调</x:v>
      </x:c>
      <x:c r="U48" s="64" t="n">
        <x:f aca="0">IF(OR(T48="年末+季度",T48="季度+动态"),N48*$E$5/2,IF(T48="季度",(J48+K48)/2,IF(T48="动态",N48*$E$5*IF(J48+K48=0,0.5,J48/(J48+K48)),J48)))</x:f>
        <x:v>0.09981733437721402</x:v>
      </x:c>
      <x:c r="V48" s="64" t="n">
        <x:f aca="0">IF(OR(T48="年末+季度",T48="季度+动态"),N48*$E$5/2,IF(T48="季度",(J48+K48)/2,IF(T48="动态",N48*$E$5*IF(J48+K48=0,0.5,K48/(J48+K48)),K48)))</x:f>
        <x:v>0.10228900950709816</x:v>
      </x:c>
      <x:c r="W48" s="64" t="n">
        <x:f aca="0">IF(OR(T48="年末+季度",T48="季度+动态",T48="动态"),N48*(1-$E$5)*IF(L48+M48=0,$B$7/($B$7+$B$8),L48/(L48+M48)),L48)</x:f>
        <x:v>0.752069332746052</x:v>
      </x:c>
      <x:c r="X48" s="64" t="n">
        <x:f aca="0">IF(OR(T48="年末+季度",T48="季度+动态",T48="动态"),N48*(1-$E$5)*IF(L48+M48=0,$B$8/($B$7+$B$8),M48/(L48+M48)),M48)</x:f>
        <x:v>0.05072718187865778</x:v>
      </x:c>
      <x:c r="Y48" s="64" t="n">
        <x:f aca="0">POWER(1-$H$5,(A48-A47)/$H$8)</x:f>
        <x:v>0.9999862671029998</x:v>
      </x:c>
      <x:c r="Z48" s="64" t="n">
        <x:f aca="0">U48*Y48</x:f>
        <x:v>0.09981596359604218</x:v>
      </x:c>
      <x:c r="AA48" s="64" t="n">
        <x:f aca="0">V48*Y48</x:f>
        <x:v>0.10228760478266634</x:v>
      </x:c>
      <x:c r="AB48" s="64" t="n">
        <x:f aca="0">W48*Y48</x:f>
        <x:v>0.7520590046553683</x:v>
      </x:c>
      <x:c r="AC48" s="64" t="n">
        <x:f aca="0">X48*Y48</x:f>
        <x:v>0.05072648524749393</x:v>
      </x:c>
      <x:c r="AD48" s="64" t="n">
        <x:f aca="0">SUM(Z48:AC48)</x:f>
        <x:v>1.0048890582815708</x:v>
      </x:c>
      <x:c r="AE48" s="64" t="n">
        <x:f aca="0">MAX(AE47,AD48)</x:f>
        <x:v>1.0048890582815708</x:v>
      </x:c>
      <x:c r="AF48" s="63" t="n">
        <x:f aca="0">AD48/AE48-1</x:f>
        <x:v>0</x:v>
      </x:c>
      <x:c r="AG48" s="63" t="n">
        <x:f aca="0">AD48/AD47-1</x:f>
        <x:v>0.00034199562140790896</x:v>
      </x:c>
      <x:c r="AH48" s="61" t="n">
        <x:f aca="0">IF(OR(T48="年末+季度",T48="季度+动态",T48="季度",T48="动态"),A48,AH47)</x:f>
        <x:v>43832</x:v>
      </x:c>
      <x:c r="AI48" s="68" t="n">
        <x:f aca="0">YEAR(A48)</x:f>
        <x:v>2020</x:v>
      </x:c>
      <x:c r="AJ48" s="68" t="n">
        <x:f aca="0">MONTH(A48)</x:f>
        <x:v>1</x:v>
      </x:c>
      <x:c r="AK48" s="66" t="n">
        <x:f aca="0">IF(MONTH(A48)&lt;&gt;MONTH(A49),1,0)</x:f>
        <x:v>0</x:v>
      </x:c>
      <x:c r="AL48" s="64" t="n">
        <x:f aca="0">IF(AK47,AD47,AL47)</x:f>
        <x:v>1</x:v>
      </x:c>
      <x:c r="AM48" s="65" t="str">
        <x:f aca="0">IF(AK48,AD48/AL48-1,"")</x:f>
      </x:c>
      <x:c r="AN48" s="64" t="n">
        <x:f aca="0">IF(AI48&lt;&gt;AI47,AD48,MAX(AN47,AD48))</x:f>
        <x:v>1.0048890582815708</x:v>
      </x:c>
      <x:c r="AO48" s="65" t="n">
        <x:f aca="0">AD48/AN48-1</x:f>
        <x:v>0</x:v>
      </x:c>
      <x:c r="AP48" s="69" t="n">
        <x:f aca="0">IFERROR(SUM(Z48:AC48)/AD48,0)</x:f>
        <x:v>1</x:v>
      </x:c>
      <x:c r="AQ48" s="66" t="b">
        <x:f aca="0">AND(B48&gt;0,C48&gt;0,D48&gt;0,E48&gt;0)</x:f>
        <x:v>1</x:v>
      </x:c>
      <x:c r="AR48" s="70" t="n">
        <x:f aca="0">EDATE(AR47,1)</x:f>
        <x:v>44013</x:v>
      </x:c>
      <x:c r="AS48" t="str">
        <x:f aca="0">TEXT(AR48,"yyyy-mm")</x:f>
        <x:v>2020-07</x:v>
      </x:c>
      <x:c r="AT48" s="69" t="n">
        <x:f aca="0">IF(AR48&gt;DATE(YEAR($A$1656),MONTH($A$1656),1),"",SUMIFS($AD$42:$AD$1656,$AI$42:$AI$1656,YEAR(AR48),$AJ$42:$AJ$1656,MONTH(AR48),$AK$42:$AK$1656,1))</x:f>
        <x:v>1.0513874477905976</x:v>
      </x:c>
    </x:row>
    <x:row r="49" ht="13.5" hidden="0">
      <x:c r="A49" s="61" t="n">
        <x:f aca="0">'净值底稿'!A11</x:f>
        <x:v>43843</x:v>
      </x:c>
      <x:c r="B49" s="62" t="n">
        <x:f aca="0">'净值底稿'!W11</x:f>
        <x:v>1.003978564824317</x:v>
      </x:c>
      <x:c r="C49" s="62" t="n">
        <x:f aca="0">'净值底稿'!T11</x:f>
        <x:v>1.0533907275985288</x:v>
      </x:c>
      <x:c r="D49" s="62" t="n">
        <x:f aca="0">'净值底稿'!U11</x:f>
        <x:v>1.4055</x:v>
      </x:c>
      <x:c r="E49" s="62" t="n">
        <x:f aca="0">'净值底稿'!V11</x:f>
        <x:v>1.2646</x:v>
      </x:c>
      <x:c r="F49" s="63" t="n">
        <x:f aca="0">IFERROR(B49/B48-1,0)</x:f>
        <x:v>0.005719159226555082</x:v>
      </x:c>
      <x:c r="G49" s="63" t="n">
        <x:f aca="0">IFERROR(C49/C48-1,0)</x:f>
        <x:v>0.012197868756136598</x:v>
      </x:c>
      <x:c r="H49" s="63" t="n">
        <x:f aca="0">IFERROR(D49/D48-1,0)</x:f>
        <x:v>0.0004982915717539615</x:v>
      </x:c>
      <x:c r="I49" s="63" t="n">
        <x:f aca="0">IFERROR(E49/E48-1,0)</x:f>
        <x:v>-0.0028386689796562337</x:v>
      </x:c>
      <x:c r="J49" s="64" t="n">
        <x:f aca="0">Z48*(1+F49)</x:f>
        <x:v>0.10038682698519998</x:v>
      </x:c>
      <x:c r="K49" s="64" t="n">
        <x:f aca="0">AA48*(1+G49)</x:f>
        <x:v>0.10353529556118488</x:v>
      </x:c>
      <x:c r="L49" s="64" t="n">
        <x:f aca="0">AB48*(1+H49)</x:f>
        <x:v>0.7524337493188498</x:v>
      </x:c>
      <x:c r="M49" s="64" t="n">
        <x:f aca="0">AC48*(1+I49)</x:f>
        <x:v>0.050582489547374876</x:v>
      </x:c>
      <x:c r="N49" s="64" t="n">
        <x:f aca="0">SUM(J49:M49)</x:f>
        <x:v>1.0069383614126095</x:v>
      </x:c>
      <x:c r="O49" s="65" t="n">
        <x:f aca="0">IFERROR((J49+K49)/N49,0)</x:f>
        <x:v>0.20251698650184252</x:v>
      </x:c>
      <x:c r="P49" s="66" t="b">
        <x:f aca="0">AND(MONTH(A49)=12,OR(A50="",YEAR(A49)&lt;&gt;YEAR(A50)))</x:f>
        <x:v>0</x:v>
      </x:c>
      <x:c r="Q49" s="66" t="b">
        <x:f aca="0">AND(MOD(MONTH(A49),3)=0,OR(A50="",MONTH(A49)&lt;&gt;MONTH(A50)))</x:f>
        <x:v>0</x:v>
      </x:c>
      <x:c r="R49" s="66" t="b">
        <x:f aca="0">OR(O49&gt;$E$7,O49&lt;$E$6)</x:f>
        <x:v>0</x:v>
      </x:c>
      <x:c r="S49" s="66" t="b">
        <x:f aca="0">AND(OR(P49,Q49,R49),A49-AH48&gt;$E$8)</x:f>
        <x:v>0</x:v>
      </x:c>
      <x:c r="T49" s="67" t="str">
        <x:f aca="0">IF(NOT(OR(P49,Q49,R49)),"不调",IF(NOT(S49),"间隔规则跳过",IF(P49,"年末+季度",IF(AND(Q49,R49),"季度+动态",IF(Q49,"季度","动态")))))</x:f>
        <x:v>不调</x:v>
      </x:c>
      <x:c r="U49" s="64" t="n">
        <x:f aca="0">IF(OR(T49="年末+季度",T49="季度+动态"),N49*$E$5/2,IF(T49="季度",(J49+K49)/2,IF(T49="动态",N49*$E$5*IF(J49+K49=0,0.5,J49/(J49+K49)),J49)))</x:f>
        <x:v>0.10038682698519998</x:v>
      </x:c>
      <x:c r="V49" s="64" t="n">
        <x:f aca="0">IF(OR(T49="年末+季度",T49="季度+动态"),N49*$E$5/2,IF(T49="季度",(J49+K49)/2,IF(T49="动态",N49*$E$5*IF(J49+K49=0,0.5,K49/(J49+K49)),K49)))</x:f>
        <x:v>0.10353529556118488</x:v>
      </x:c>
      <x:c r="W49" s="64" t="n">
        <x:f aca="0">IF(OR(T49="年末+季度",T49="季度+动态",T49="动态"),N49*(1-$E$5)*IF(L49+M49=0,$B$7/($B$7+$B$8),L49/(L49+M49)),L49)</x:f>
        <x:v>0.7524337493188498</x:v>
      </x:c>
      <x:c r="X49" s="64" t="n">
        <x:f aca="0">IF(OR(T49="年末+季度",T49="季度+动态",T49="动态"),N49*(1-$E$5)*IF(L49+M49=0,$B$8/($B$7+$B$8),M49/(L49+M49)),M49)</x:f>
        <x:v>0.050582489547374876</x:v>
      </x:c>
      <x:c r="Y49" s="64" t="n">
        <x:f aca="0">POWER(1-$H$5,(A49-A48)/$H$8)</x:f>
        <x:v>0.9999588018747739</x:v>
      </x:c>
      <x:c r="Z49" s="64" t="n">
        <x:f aca="0">U49*Y49</x:f>
        <x:v>0.10038269123613079</x:v>
      </x:c>
      <x:c r="AA49" s="64" t="n">
        <x:f aca="0">V49*Y49</x:f>
        <x:v>0.10353103010111303</x:v>
      </x:c>
      <x:c r="AB49" s="64" t="n">
        <x:f aca="0">W49*Y49</x:f>
        <x:v>0.752402750459021</x:v>
      </x:c>
      <x:c r="AC49" s="64" t="n">
        <x:f aca="0">X49*Y49</x:f>
        <x:v>0.05058040564363626</x:v>
      </x:c>
      <x:c r="AD49" s="64" t="n">
        <x:f aca="0">SUM(Z49:AC49)</x:f>
        <x:v>1.0068968774399012</x:v>
      </x:c>
      <x:c r="AE49" s="64" t="n">
        <x:f aca="0">MAX(AE48,AD49)</x:f>
        <x:v>1.0068968774399012</x:v>
      </x:c>
      <x:c r="AF49" s="63" t="n">
        <x:f aca="0">AD49/AE49-1</x:f>
        <x:v>0</x:v>
      </x:c>
      <x:c r="AG49" s="63" t="n">
        <x:f aca="0">AD49/AD48-1</x:f>
        <x:v>0.00199805057263136</x:v>
      </x:c>
      <x:c r="AH49" s="61" t="n">
        <x:f aca="0">IF(OR(T49="年末+季度",T49="季度+动态",T49="季度",T49="动态"),A49,AH48)</x:f>
        <x:v>43832</x:v>
      </x:c>
      <x:c r="AI49" s="68" t="n">
        <x:f aca="0">YEAR(A49)</x:f>
        <x:v>2020</x:v>
      </x:c>
      <x:c r="AJ49" s="68" t="n">
        <x:f aca="0">MONTH(A49)</x:f>
        <x:v>1</x:v>
      </x:c>
      <x:c r="AK49" s="66" t="n">
        <x:f aca="0">IF(MONTH(A49)&lt;&gt;MONTH(A50),1,0)</x:f>
        <x:v>0</x:v>
      </x:c>
      <x:c r="AL49" s="64" t="n">
        <x:f aca="0">IF(AK48,AD48,AL48)</x:f>
        <x:v>1</x:v>
      </x:c>
      <x:c r="AM49" s="65" t="str">
        <x:f aca="0">IF(AK49,AD49/AL49-1,"")</x:f>
      </x:c>
      <x:c r="AN49" s="64" t="n">
        <x:f aca="0">IF(AI49&lt;&gt;AI48,AD49,MAX(AN48,AD49))</x:f>
        <x:v>1.0068968774399012</x:v>
      </x:c>
      <x:c r="AO49" s="65" t="n">
        <x:f aca="0">AD49/AN49-1</x:f>
        <x:v>0</x:v>
      </x:c>
      <x:c r="AP49" s="69" t="n">
        <x:f aca="0">IFERROR(SUM(Z49:AC49)/AD49,0)</x:f>
        <x:v>1</x:v>
      </x:c>
      <x:c r="AQ49" s="66" t="b">
        <x:f aca="0">AND(B49&gt;0,C49&gt;0,D49&gt;0,E49&gt;0)</x:f>
        <x:v>1</x:v>
      </x:c>
      <x:c r="AR49" s="70" t="n">
        <x:f aca="0">EDATE(AR48,1)</x:f>
        <x:v>44044</x:v>
      </x:c>
      <x:c r="AS49" t="str">
        <x:f aca="0">TEXT(AR49,"yyyy-mm")</x:f>
        <x:v>2020-08</x:v>
      </x:c>
      <x:c r="AT49" s="69" t="n">
        <x:f aca="0">IF(AR49&gt;DATE(YEAR($A$1656),MONTH($A$1656),1),"",SUMIFS($AD$42:$AD$1656,$AI$42:$AI$1656,YEAR(AR49),$AJ$42:$AJ$1656,MONTH(AR49),$AK$42:$AK$1656,1))</x:f>
        <x:v>1.0555299166626104</x:v>
      </x:c>
    </x:row>
    <x:row r="50" ht="13.5" hidden="0">
      <x:c r="A50" s="61" t="n">
        <x:f aca="0">'净值底稿'!A12</x:f>
        <x:v>43844</x:v>
      </x:c>
      <x:c r="B50" s="62" t="n">
        <x:f aca="0">'净值底稿'!W12</x:f>
        <x:v>1.0035518877893692</x:v>
      </x:c>
      <x:c r="C50" s="62" t="n">
        <x:f aca="0">'净值底稿'!T12</x:f>
        <x:v>1.0518627380144296</x:v>
      </x:c>
      <x:c r="D50" s="62" t="n">
        <x:f aca="0">'净值底稿'!U12</x:f>
        <x:v>1.4057</x:v>
      </x:c>
      <x:c r="E50" s="62" t="n">
        <x:f aca="0">'净值底稿'!V12</x:f>
        <x:v>1.2542</x:v>
      </x:c>
      <x:c r="F50" s="63" t="n">
        <x:f aca="0">IFERROR(B50/B49-1,0)</x:f>
        <x:v>-0.0004249861998023574</x:v>
      </x:c>
      <x:c r="G50" s="63" t="n">
        <x:f aca="0">IFERROR(C50/C49-1,0)</x:f>
        <x:v>-0.00145054398530986</x:v>
      </x:c>
      <x:c r="H50" s="63" t="n">
        <x:f aca="0">IFERROR(D50/D49-1,0)</x:f>
        <x:v>0.00014229811455002128</x:v>
      </x:c>
      <x:c r="I50" s="63" t="n">
        <x:f aca="0">IFERROR(E50/E49-1,0)</x:f>
        <x:v>-0.008223944330222999</x:v>
      </x:c>
      <x:c r="J50" s="64" t="n">
        <x:f aca="0">Z49*(1+F50)</x:f>
        <x:v>0.10034002997765641</x:v>
      </x:c>
      <x:c r="K50" s="64" t="n">
        <x:f aca="0">AA49*(1+G50)</x:f>
        <x:v>0.10338085378810692</x:v>
      </x:c>
      <x:c r="L50" s="64" t="n">
        <x:f aca="0">AB49*(1+H50)</x:f>
        <x:v>0.7525098159517937</x:v>
      </x:c>
      <x:c r="M50" s="64" t="n">
        <x:f aca="0">AC49*(1+I50)</x:f>
        <x:v>0.0501644352034229</x:v>
      </x:c>
      <x:c r="N50" s="64" t="n">
        <x:f aca="0">SUM(J50:M50)</x:f>
        <x:v>1.0063951349209799</x:v>
      </x:c>
      <x:c r="O50" s="65" t="n">
        <x:f aca="0">IFERROR((J50+K50)/N50,0)</x:f>
        <x:v>0.20242634000984025</x:v>
      </x:c>
      <x:c r="P50" s="66" t="b">
        <x:f aca="0">AND(MONTH(A50)=12,OR(A51="",YEAR(A50)&lt;&gt;YEAR(A51)))</x:f>
        <x:v>0</x:v>
      </x:c>
      <x:c r="Q50" s="66" t="b">
        <x:f aca="0">AND(MOD(MONTH(A50),3)=0,OR(A51="",MONTH(A50)&lt;&gt;MONTH(A51)))</x:f>
        <x:v>0</x:v>
      </x:c>
      <x:c r="R50" s="66" t="b">
        <x:f aca="0">OR(O50&gt;$E$7,O50&lt;$E$6)</x:f>
        <x:v>0</x:v>
      </x:c>
      <x:c r="S50" s="66" t="b">
        <x:f aca="0">AND(OR(P50,Q50,R50),A50-AH49&gt;$E$8)</x:f>
        <x:v>0</x:v>
      </x:c>
      <x:c r="T50" s="67" t="str">
        <x:f aca="0">IF(NOT(OR(P50,Q50,R50)),"不调",IF(NOT(S50),"间隔规则跳过",IF(P50,"年末+季度",IF(AND(Q50,R50),"季度+动态",IF(Q50,"季度","动态")))))</x:f>
        <x:v>不调</x:v>
      </x:c>
      <x:c r="U50" s="64" t="n">
        <x:f aca="0">IF(OR(T50="年末+季度",T50="季度+动态"),N50*$E$5/2,IF(T50="季度",(J50+K50)/2,IF(T50="动态",N50*$E$5*IF(J50+K50=0,0.5,J50/(J50+K50)),J50)))</x:f>
        <x:v>0.10034002997765641</x:v>
      </x:c>
      <x:c r="V50" s="64" t="n">
        <x:f aca="0">IF(OR(T50="年末+季度",T50="季度+动态"),N50*$E$5/2,IF(T50="季度",(J50+K50)/2,IF(T50="动态",N50*$E$5*IF(J50+K50=0,0.5,K50/(J50+K50)),K50)))</x:f>
        <x:v>0.10338085378810692</x:v>
      </x:c>
      <x:c r="W50" s="64" t="n">
        <x:f aca="0">IF(OR(T50="年末+季度",T50="季度+动态",T50="动态"),N50*(1-$E$5)*IF(L50+M50=0,$B$7/($B$7+$B$8),L50/(L50+M50)),L50)</x:f>
        <x:v>0.7525098159517937</x:v>
      </x:c>
      <x:c r="X50" s="64" t="n">
        <x:f aca="0">IF(OR(T50="年末+季度",T50="季度+动态",T50="动态"),N50*(1-$E$5)*IF(L50+M50=0,$B$8/($B$7+$B$8),M50/(L50+M50)),M50)</x:f>
        <x:v>0.0501644352034229</x:v>
      </x:c>
      <x:c r="Y50" s="64" t="n">
        <x:f aca="0">POWER(1-$H$5,(A50-A49)/$H$8)</x:f>
        <x:v>0.9999862671029998</x:v>
      </x:c>
      <x:c r="Z50" s="64" t="n">
        <x:f aca="0">U50*Y50</x:f>
        <x:v>0.10033865201835973</x:v>
      </x:c>
      <x:c r="AA50" s="64" t="n">
        <x:f aca="0">V50*Y50</x:f>
        <x:v>0.10337943406949006</x:v>
      </x:c>
      <x:c r="AB50" s="64" t="n">
        <x:f aca="0">W50*Y50</x:f>
        <x:v>0.7524994818119995</x:v>
      </x:c>
      <x:c r="AC50" s="64" t="n">
        <x:f aca="0">X50*Y50</x:f>
        <x:v>0.05016374630040117</x:v>
      </x:c>
      <x:c r="AD50" s="64" t="n">
        <x:f aca="0">SUM(Z50:AC50)</x:f>
        <x:v>1.0063813142002505</x:v>
      </x:c>
      <x:c r="AE50" s="64" t="n">
        <x:f aca="0">MAX(AE49,AD50)</x:f>
        <x:v>1.0068968774399012</x:v>
      </x:c>
      <x:c r="AF50" s="63" t="n">
        <x:f aca="0">AD50/AE50-1</x:f>
        <x:v>-0.0005120318189500983</x:v>
      </x:c>
      <x:c r="AG50" s="63" t="n">
        <x:f aca="0">AD50/AD49-1</x:f>
        <x:v>-0.0005120318189500983</x:v>
      </x:c>
      <x:c r="AH50" s="61" t="n">
        <x:f aca="0">IF(OR(T50="年末+季度",T50="季度+动态",T50="季度",T50="动态"),A50,AH49)</x:f>
        <x:v>43832</x:v>
      </x:c>
      <x:c r="AI50" s="68" t="n">
        <x:f aca="0">YEAR(A50)</x:f>
        <x:v>2020</x:v>
      </x:c>
      <x:c r="AJ50" s="68" t="n">
        <x:f aca="0">MONTH(A50)</x:f>
        <x:v>1</x:v>
      </x:c>
      <x:c r="AK50" s="66" t="n">
        <x:f aca="0">IF(MONTH(A50)&lt;&gt;MONTH(A51),1,0)</x:f>
        <x:v>0</x:v>
      </x:c>
      <x:c r="AL50" s="64" t="n">
        <x:f aca="0">IF(AK49,AD49,AL49)</x:f>
        <x:v>1</x:v>
      </x:c>
      <x:c r="AM50" s="65" t="str">
        <x:f aca="0">IF(AK50,AD50/AL50-1,"")</x:f>
      </x:c>
      <x:c r="AN50" s="64" t="n">
        <x:f aca="0">IF(AI50&lt;&gt;AI49,AD50,MAX(AN49,AD50))</x:f>
        <x:v>1.0068968774399012</x:v>
      </x:c>
      <x:c r="AO50" s="65" t="n">
        <x:f aca="0">AD50/AN50-1</x:f>
        <x:v>-0.0005120318189500983</x:v>
      </x:c>
      <x:c r="AP50" s="69" t="n">
        <x:f aca="0">IFERROR(SUM(Z50:AC50)/AD50,0)</x:f>
        <x:v>1</x:v>
      </x:c>
      <x:c r="AQ50" s="66" t="b">
        <x:f aca="0">AND(B50&gt;0,C50&gt;0,D50&gt;0,E50&gt;0)</x:f>
        <x:v>1</x:v>
      </x:c>
      <x:c r="AR50" s="70" t="n">
        <x:f aca="0">EDATE(AR49,1)</x:f>
        <x:v>44075</x:v>
      </x:c>
      <x:c r="AS50" t="str">
        <x:f aca="0">TEXT(AR50,"yyyy-mm")</x:f>
        <x:v>2020-09</x:v>
      </x:c>
      <x:c r="AT50" s="69" t="n">
        <x:f aca="0">IF(AR50&gt;DATE(YEAR($A$1656),MONTH($A$1656),1),"",SUMIFS($AD$42:$AD$1656,$AI$42:$AI$1656,YEAR(AR50),$AJ$42:$AJ$1656,MONTH(AR50),$AK$42:$AK$1656,1))</x:f>
        <x:v>1.0409779409535485</x:v>
      </x:c>
    </x:row>
    <x:row r="51" ht="13.5" hidden="0">
      <x:c r="A51" s="61" t="n">
        <x:f aca="0">'净值底稿'!A13</x:f>
        <x:v>43845</x:v>
      </x:c>
      <x:c r="B51" s="62" t="n">
        <x:f aca="0">'净值底稿'!W13</x:f>
        <x:v>0.9989199221544907</x:v>
      </x:c>
      <x:c r="C51" s="62" t="n">
        <x:f aca="0">'净值底稿'!T13</x:f>
        <x:v>1.0491022395834841</x:v>
      </x:c>
      <x:c r="D51" s="62" t="n">
        <x:f aca="0">'净值底稿'!U13</x:f>
        <x:v>1.4059</x:v>
      </x:c>
      <x:c r="E51" s="62" t="n">
        <x:f aca="0">'净值底稿'!V13</x:f>
        <x:v>1.2616</x:v>
      </x:c>
      <x:c r="F51" s="63" t="n">
        <x:f aca="0">IFERROR(B51/B50-1,0)</x:f>
        <x:v>-0.004615571642321181</x:v>
      </x:c>
      <x:c r="G51" s="63" t="n">
        <x:f aca="0">IFERROR(C51/C50-1,0)</x:f>
        <x:v>-0.002624390361195217</x:v>
      </x:c>
      <x:c r="H51" s="63" t="n">
        <x:f aca="0">IFERROR(D51/D50-1,0)</x:f>
        <x:v>0.00014227786867748726</x:v>
      </x:c>
      <x:c r="I51" s="63" t="n">
        <x:f aca="0">IFERROR(E51/E50-1,0)</x:f>
        <x:v>0.0059001754106202675</x:v>
      </x:c>
      <x:c r="J51" s="64" t="n">
        <x:f aca="0">Z50*(1+F51)</x:f>
        <x:v>0.09987553178147505</x:v>
      </x:c>
      <x:c r="K51" s="64" t="n">
        <x:f aca="0">AA50*(1+G51)</x:f>
        <x:v>0.10310812607917227</x:v>
      </x:c>
      <x:c r="L51" s="64" t="n">
        <x:f aca="0">AB50*(1+H51)</x:f>
        <x:v>0.7526065458344526</x:v>
      </x:c>
      <x:c r="M51" s="64" t="n">
        <x:f aca="0">AC50*(1+I51)</x:f>
        <x:v>0.05045972120282739</x:v>
      </x:c>
      <x:c r="N51" s="64" t="n">
        <x:f aca="0">SUM(J51:M51)</x:f>
        <x:v>1.0060499248979273</x:v>
      </x:c>
      <x:c r="O51" s="65" t="n">
        <x:f aca="0">IFERROR((J51+K51)/N51,0)</x:f>
        <x:v>0.20176300682219306</x:v>
      </x:c>
      <x:c r="P51" s="66" t="b">
        <x:f aca="0">AND(MONTH(A51)=12,OR(A52="",YEAR(A51)&lt;&gt;YEAR(A52)))</x:f>
        <x:v>0</x:v>
      </x:c>
      <x:c r="Q51" s="66" t="b">
        <x:f aca="0">AND(MOD(MONTH(A51),3)=0,OR(A52="",MONTH(A51)&lt;&gt;MONTH(A52)))</x:f>
        <x:v>0</x:v>
      </x:c>
      <x:c r="R51" s="66" t="b">
        <x:f aca="0">OR(O51&gt;$E$7,O51&lt;$E$6)</x:f>
        <x:v>0</x:v>
      </x:c>
      <x:c r="S51" s="66" t="b">
        <x:f aca="0">AND(OR(P51,Q51,R51),A51-AH50&gt;$E$8)</x:f>
        <x:v>0</x:v>
      </x:c>
      <x:c r="T51" s="67" t="str">
        <x:f aca="0">IF(NOT(OR(P51,Q51,R51)),"不调",IF(NOT(S51),"间隔规则跳过",IF(P51,"年末+季度",IF(AND(Q51,R51),"季度+动态",IF(Q51,"季度","动态")))))</x:f>
        <x:v>不调</x:v>
      </x:c>
      <x:c r="U51" s="64" t="n">
        <x:f aca="0">IF(OR(T51="年末+季度",T51="季度+动态"),N51*$E$5/2,IF(T51="季度",(J51+K51)/2,IF(T51="动态",N51*$E$5*IF(J51+K51=0,0.5,J51/(J51+K51)),J51)))</x:f>
        <x:v>0.09987553178147505</x:v>
      </x:c>
      <x:c r="V51" s="64" t="n">
        <x:f aca="0">IF(OR(T51="年末+季度",T51="季度+动态"),N51*$E$5/2,IF(T51="季度",(J51+K51)/2,IF(T51="动态",N51*$E$5*IF(J51+K51=0,0.5,K51/(J51+K51)),K51)))</x:f>
        <x:v>0.10310812607917227</x:v>
      </x:c>
      <x:c r="W51" s="64" t="n">
        <x:f aca="0">IF(OR(T51="年末+季度",T51="季度+动态",T51="动态"),N51*(1-$E$5)*IF(L51+M51=0,$B$7/($B$7+$B$8),L51/(L51+M51)),L51)</x:f>
        <x:v>0.7526065458344526</x:v>
      </x:c>
      <x:c r="X51" s="64" t="n">
        <x:f aca="0">IF(OR(T51="年末+季度",T51="季度+动态",T51="动态"),N51*(1-$E$5)*IF(L51+M51=0,$B$8/($B$7+$B$8),M51/(L51+M51)),M51)</x:f>
        <x:v>0.05045972120282739</x:v>
      </x:c>
      <x:c r="Y51" s="64" t="n">
        <x:f aca="0">POWER(1-$H$5,(A51-A50)/$H$8)</x:f>
        <x:v>0.9999862671029998</x:v>
      </x:c>
      <x:c r="Z51" s="64" t="n">
        <x:f aca="0">U51*Y51</x:f>
        <x:v>0.09987416020108425</x:v>
      </x:c>
      <x:c r="AA51" s="64" t="n">
        <x:f aca="0">V51*Y51</x:f>
        <x:v>0.10310671010589693</x:v>
      </x:c>
      <x:c r="AB51" s="64" t="n">
        <x:f aca="0">W51*Y51</x:f>
        <x:v>0.752596210366277</x:v>
      </x:c>
      <x:c r="AC51" s="64" t="n">
        <x:f aca="0">X51*Y51</x:f>
        <x:v>0.05045902824467345</x:v>
      </x:c>
      <x:c r="AD51" s="64" t="n">
        <x:f aca="0">SUM(Z51:AC51)</x:f>
        <x:v>1.0060361089179317</x:v>
      </x:c>
      <x:c r="AE51" s="64" t="n">
        <x:f aca="0">MAX(AE50,AD51)</x:f>
        <x:v>1.0068968774399012</x:v>
      </x:c>
      <x:c r="AF51" s="63" t="n">
        <x:f aca="0">AD51/AE51-1</x:f>
        <x:v>-0.0008548725706231108</x:v>
      </x:c>
      <x:c r="AG51" s="63" t="n">
        <x:f aca="0">AD51/AD50-1</x:f>
        <x:v>-0.0003430163869776459</x:v>
      </x:c>
      <x:c r="AH51" s="61" t="n">
        <x:f aca="0">IF(OR(T51="年末+季度",T51="季度+动态",T51="季度",T51="动态"),A51,AH50)</x:f>
        <x:v>43832</x:v>
      </x:c>
      <x:c r="AI51" s="68" t="n">
        <x:f aca="0">YEAR(A51)</x:f>
        <x:v>2020</x:v>
      </x:c>
      <x:c r="AJ51" s="68" t="n">
        <x:f aca="0">MONTH(A51)</x:f>
        <x:v>1</x:v>
      </x:c>
      <x:c r="AK51" s="66" t="n">
        <x:f aca="0">IF(MONTH(A51)&lt;&gt;MONTH(A52),1,0)</x:f>
        <x:v>0</x:v>
      </x:c>
      <x:c r="AL51" s="64" t="n">
        <x:f aca="0">IF(AK50,AD50,AL50)</x:f>
        <x:v>1</x:v>
      </x:c>
      <x:c r="AM51" s="65" t="str">
        <x:f aca="0">IF(AK51,AD51/AL51-1,"")</x:f>
      </x:c>
      <x:c r="AN51" s="64" t="n">
        <x:f aca="0">IF(AI51&lt;&gt;AI50,AD51,MAX(AN50,AD51))</x:f>
        <x:v>1.0068968774399012</x:v>
      </x:c>
      <x:c r="AO51" s="65" t="n">
        <x:f aca="0">AD51/AN51-1</x:f>
        <x:v>-0.0008548725706231108</x:v>
      </x:c>
      <x:c r="AP51" s="69" t="n">
        <x:f aca="0">IFERROR(SUM(Z51:AC51)/AD51,0)</x:f>
        <x:v>1</x:v>
      </x:c>
      <x:c r="AQ51" s="66" t="b">
        <x:f aca="0">AND(B51&gt;0,C51&gt;0,D51&gt;0,E51&gt;0)</x:f>
        <x:v>1</x:v>
      </x:c>
      <x:c r="AR51" s="70" t="n">
        <x:f aca="0">EDATE(AR50,1)</x:f>
        <x:v>44105</x:v>
      </x:c>
      <x:c r="AS51" t="str">
        <x:f aca="0">TEXT(AR51,"yyyy-mm")</x:f>
        <x:v>2020-10</x:v>
      </x:c>
      <x:c r="AT51" s="69" t="n">
        <x:f aca="0">IF(AR51&gt;DATE(YEAR($A$1656),MONTH($A$1656),1),"",SUMIFS($AD$42:$AD$1656,$AI$42:$AI$1656,YEAR(AR51),$AJ$42:$AJ$1656,MONTH(AR51),$AK$42:$AK$1656,1))</x:f>
        <x:v>1.045191307491523</x:v>
      </x:c>
    </x:row>
    <x:row r="52" ht="13.5" hidden="0">
      <x:c r="A52" s="61" t="n">
        <x:f aca="0">'净值底稿'!A14</x:f>
        <x:v>43846</x:v>
      </x:c>
      <x:c r="B52" s="62" t="n">
        <x:f aca="0">'净值底稿'!W14</x:f>
        <x:v>0.9955183857863474</x:v>
      </x:c>
      <x:c r="C52" s="62" t="n">
        <x:f aca="0">'净值底稿'!T14</x:f>
        <x:v>1.0476066361405596</x:v>
      </x:c>
      <x:c r="D52" s="62" t="n">
        <x:f aca="0">'净值底稿'!U14</x:f>
        <x:v>1.4061</x:v>
      </x:c>
      <x:c r="E52" s="62" t="n">
        <x:f aca="0">'净值底稿'!V14</x:f>
        <x:v>1.2635</x:v>
      </x:c>
      <x:c r="F52" s="63" t="n">
        <x:f aca="0">IFERROR(B52/B51-1,0)</x:f>
        <x:v>-0.003405214264629697</x:v>
      </x:c>
      <x:c r="G52" s="63" t="n">
        <x:f aca="0">IFERROR(C52/C51-1,0)</x:f>
        <x:v>-0.0014256031361807864</x:v>
      </x:c>
      <x:c r="H52" s="63" t="n">
        <x:f aca="0">IFERROR(D52/D51-1,0)</x:f>
        <x:v>0.00014225762856523438</x:v>
      </x:c>
      <x:c r="I52" s="63" t="n">
        <x:f aca="0">IFERROR(E52/E51-1,0)</x:f>
        <x:v>0.001506024096385561</x:v>
      </x:c>
      <x:c r="J52" s="64" t="n">
        <x:f aca="0">Z51*(1+F52)</x:f>
        <x:v>0.0995340672860996</x:v>
      </x:c>
      <x:c r="K52" s="64" t="n">
        <x:f aca="0">AA51*(1+G52)</x:f>
        <x:v>0.10295972085660869</x:v>
      </x:c>
      <x:c r="L52" s="64" t="n">
        <x:f aca="0">AB51*(1+H52)</x:f>
        <x:v>0.7527032729184309</x:v>
      </x:c>
      <x:c r="M52" s="64" t="n">
        <x:f aca="0">AC51*(1+I52)</x:f>
        <x:v>0.05053502075709013</x:v>
      </x:c>
      <x:c r="N52" s="64" t="n">
        <x:f aca="0">SUM(J52:M52)</x:f>
        <x:v>1.0057320818182292</x:v>
      </x:c>
      <x:c r="O52" s="65" t="n">
        <x:f aca="0">IFERROR((J52+K52)/N52,0)</x:f>
        <x:v>0.20133969255174458</x:v>
      </x:c>
      <x:c r="P52" s="66" t="b">
        <x:f aca="0">AND(MONTH(A52)=12,OR(A53="",YEAR(A52)&lt;&gt;YEAR(A53)))</x:f>
        <x:v>0</x:v>
      </x:c>
      <x:c r="Q52" s="66" t="b">
        <x:f aca="0">AND(MOD(MONTH(A52),3)=0,OR(A53="",MONTH(A52)&lt;&gt;MONTH(A53)))</x:f>
        <x:v>0</x:v>
      </x:c>
      <x:c r="R52" s="66" t="b">
        <x:f aca="0">OR(O52&gt;$E$7,O52&lt;$E$6)</x:f>
        <x:v>0</x:v>
      </x:c>
      <x:c r="S52" s="66" t="b">
        <x:f aca="0">AND(OR(P52,Q52,R52),A52-AH51&gt;$E$8)</x:f>
        <x:v>0</x:v>
      </x:c>
      <x:c r="T52" s="67" t="str">
        <x:f aca="0">IF(NOT(OR(P52,Q52,R52)),"不调",IF(NOT(S52),"间隔规则跳过",IF(P52,"年末+季度",IF(AND(Q52,R52),"季度+动态",IF(Q52,"季度","动态")))))</x:f>
        <x:v>不调</x:v>
      </x:c>
      <x:c r="U52" s="64" t="n">
        <x:f aca="0">IF(OR(T52="年末+季度",T52="季度+动态"),N52*$E$5/2,IF(T52="季度",(J52+K52)/2,IF(T52="动态",N52*$E$5*IF(J52+K52=0,0.5,J52/(J52+K52)),J52)))</x:f>
        <x:v>0.0995340672860996</x:v>
      </x:c>
      <x:c r="V52" s="64" t="n">
        <x:f aca="0">IF(OR(T52="年末+季度",T52="季度+动态"),N52*$E$5/2,IF(T52="季度",(J52+K52)/2,IF(T52="动态",N52*$E$5*IF(J52+K52=0,0.5,K52/(J52+K52)),K52)))</x:f>
        <x:v>0.10295972085660869</x:v>
      </x:c>
      <x:c r="W52" s="64" t="n">
        <x:f aca="0">IF(OR(T52="年末+季度",T52="季度+动态",T52="动态"),N52*(1-$E$5)*IF(L52+M52=0,$B$7/($B$7+$B$8),L52/(L52+M52)),L52)</x:f>
        <x:v>0.7527032729184309</x:v>
      </x:c>
      <x:c r="X52" s="64" t="n">
        <x:f aca="0">IF(OR(T52="年末+季度",T52="季度+动态",T52="动态"),N52*(1-$E$5)*IF(L52+M52=0,$B$8/($B$7+$B$8),M52/(L52+M52)),M52)</x:f>
        <x:v>0.05053502075709013</x:v>
      </x:c>
      <x:c r="Y52" s="64" t="n">
        <x:f aca="0">POWER(1-$H$5,(A52-A51)/$H$8)</x:f>
        <x:v>0.9999862671029998</x:v>
      </x:c>
      <x:c r="Z52" s="64" t="n">
        <x:f aca="0">U52*Y52</x:f>
        <x:v>0.09953270039500556</x:v>
      </x:c>
      <x:c r="AA52" s="64" t="n">
        <x:f aca="0">V52*Y52</x:f>
        <x:v>0.102958306921367</x:v>
      </x:c>
      <x:c r="AB52" s="64" t="n">
        <x:f aca="0">W52*Y52</x:f>
        <x:v>0.7526929361219121</x:v>
      </x:c>
      <x:c r="AC52" s="64" t="n">
        <x:f aca="0">X52*Y52</x:f>
        <x:v>0.05053432676485516</x:v>
      </x:c>
      <x:c r="AD52" s="64" t="n">
        <x:f aca="0">SUM(Z52:AC52)</x:f>
        <x:v>1.00571827020314</x:v>
      </x:c>
      <x:c r="AE52" s="64" t="n">
        <x:f aca="0">MAX(AE51,AD52)</x:f>
        <x:v>1.0068968774399012</x:v>
      </x:c>
      <x:c r="AF52" s="63" t="n">
        <x:f aca="0">AD52/AE52-1</x:f>
        <x:v>-0.0011705342058045964</x:v>
      </x:c>
      <x:c r="AG52" s="63" t="n">
        <x:f aca="0">AD52/AD51-1</x:f>
        <x:v>-0.00031593171654009655</x:v>
      </x:c>
      <x:c r="AH52" s="61" t="n">
        <x:f aca="0">IF(OR(T52="年末+季度",T52="季度+动态",T52="季度",T52="动态"),A52,AH51)</x:f>
        <x:v>43832</x:v>
      </x:c>
      <x:c r="AI52" s="68" t="n">
        <x:f aca="0">YEAR(A52)</x:f>
        <x:v>2020</x:v>
      </x:c>
      <x:c r="AJ52" s="68" t="n">
        <x:f aca="0">MONTH(A52)</x:f>
        <x:v>1</x:v>
      </x:c>
      <x:c r="AK52" s="66" t="n">
        <x:f aca="0">IF(MONTH(A52)&lt;&gt;MONTH(A53),1,0)</x:f>
        <x:v>0</x:v>
      </x:c>
      <x:c r="AL52" s="64" t="n">
        <x:f aca="0">IF(AK51,AD51,AL51)</x:f>
        <x:v>1</x:v>
      </x:c>
      <x:c r="AM52" s="65" t="str">
        <x:f aca="0">IF(AK52,AD52/AL52-1,"")</x:f>
      </x:c>
      <x:c r="AN52" s="64" t="n">
        <x:f aca="0">IF(AI52&lt;&gt;AI51,AD52,MAX(AN51,AD52))</x:f>
        <x:v>1.0068968774399012</x:v>
      </x:c>
      <x:c r="AO52" s="65" t="n">
        <x:f aca="0">AD52/AN52-1</x:f>
        <x:v>-0.0011705342058045964</x:v>
      </x:c>
      <x:c r="AP52" s="69" t="n">
        <x:f aca="0">IFERROR(SUM(Z52:AC52)/AD52,0)</x:f>
        <x:v>1</x:v>
      </x:c>
      <x:c r="AQ52" s="66" t="b">
        <x:f aca="0">AND(B52&gt;0,C52&gt;0,D52&gt;0,E52&gt;0)</x:f>
        <x:v>1</x:v>
      </x:c>
      <x:c r="AR52" s="70" t="n">
        <x:f aca="0">EDATE(AR51,1)</x:f>
        <x:v>44136</x:v>
      </x:c>
      <x:c r="AS52" t="str">
        <x:f aca="0">TEXT(AR52,"yyyy-mm")</x:f>
        <x:v>2020-11</x:v>
      </x:c>
      <x:c r="AT52" s="69" t="n">
        <x:f aca="0">IF(AR52&gt;DATE(YEAR($A$1656),MONTH($A$1656),1),"",SUMIFS($AD$42:$AD$1656,$AI$42:$AI$1656,YEAR(AR52),$AJ$42:$AJ$1656,MONTH(AR52),$AK$42:$AK$1656,1))</x:f>
        <x:v>1.049415407047512</x:v>
      </x:c>
    </x:row>
    <x:row r="53" ht="13.5" hidden="0">
      <x:c r="A53" s="61" t="n">
        <x:f aca="0">'净值底稿'!A15</x:f>
        <x:v>43847</x:v>
      </x:c>
      <x:c r="B53" s="62" t="n">
        <x:f aca="0">'净值底稿'!W15</x:f>
        <x:v>0.9975760865621651</x:v>
      </x:c>
      <x:c r="C53" s="62" t="n">
        <x:f aca="0">'净值底稿'!T15</x:f>
        <x:v>1.0448326648337998</x:v>
      </x:c>
      <x:c r="D53" s="62" t="n">
        <x:f aca="0">'净值底稿'!U15</x:f>
        <x:v>1.4064</x:v>
      </x:c>
      <x:c r="E53" s="62" t="n">
        <x:f aca="0">'净值底稿'!V15</x:f>
        <x:v>1.261</x:v>
      </x:c>
      <x:c r="F53" s="63" t="n">
        <x:f aca="0">IFERROR(B53/B52-1,0)</x:f>
        <x:v>0.0020669641115591553</x:v>
      </x:c>
      <x:c r="G53" s="63" t="n">
        <x:f aca="0">IFERROR(C53/C52-1,0)</x:f>
        <x:v>-0.002647913072581609</x:v>
      </x:c>
      <x:c r="H53" s="63" t="n">
        <x:f aca="0">IFERROR(D53/D52-1,0)</x:f>
        <x:v>0.00021335609131645228</x:v>
      </x:c>
      <x:c r="I53" s="63" t="n">
        <x:f aca="0">IFERROR(E53/E52-1,0)</x:f>
        <x:v>-0.0019786307874951614</x:v>
      </x:c>
      <x:c r="J53" s="64" t="n">
        <x:f aca="0">Z52*(1+F53)</x:f>
        <x:v>0.09973843091464861</x:v>
      </x:c>
      <x:c r="K53" s="64" t="n">
        <x:f aca="0">AA52*(1+G53)</x:f>
        <x:v>0.10268568227453904</x:v>
      </x:c>
      <x:c r="L53" s="64" t="n">
        <x:f aca="0">AB52*(1+H53)</x:f>
        <x:v>0.7528535277447246</x:v>
      </x:c>
      <x:c r="M53" s="64" t="n">
        <x:f aca="0">AC52*(1+I53)</x:f>
        <x:v>0.05043433799009288</x:v>
      </x:c>
      <x:c r="N53" s="64" t="n">
        <x:f aca="0">SUM(J53:M53)</x:f>
        <x:v>1.005711978924005</x:v>
      </x:c>
      <x:c r="O53" s="65" t="n">
        <x:f aca="0">IFERROR((J53+K53)/N53,0)</x:f>
        <x:v>0.20127443784229154</x:v>
      </x:c>
      <x:c r="P53" s="66" t="b">
        <x:f aca="0">AND(MONTH(A53)=12,OR(A54="",YEAR(A53)&lt;&gt;YEAR(A54)))</x:f>
        <x:v>0</x:v>
      </x:c>
      <x:c r="Q53" s="66" t="b">
        <x:f aca="0">AND(MOD(MONTH(A53),3)=0,OR(A54="",MONTH(A53)&lt;&gt;MONTH(A54)))</x:f>
        <x:v>0</x:v>
      </x:c>
      <x:c r="R53" s="66" t="b">
        <x:f aca="0">OR(O53&gt;$E$7,O53&lt;$E$6)</x:f>
        <x:v>0</x:v>
      </x:c>
      <x:c r="S53" s="66" t="b">
        <x:f aca="0">AND(OR(P53,Q53,R53),A53-AH52&gt;$E$8)</x:f>
        <x:v>0</x:v>
      </x:c>
      <x:c r="T53" s="67" t="str">
        <x:f aca="0">IF(NOT(OR(P53,Q53,R53)),"不调",IF(NOT(S53),"间隔规则跳过",IF(P53,"年末+季度",IF(AND(Q53,R53),"季度+动态",IF(Q53,"季度","动态")))))</x:f>
        <x:v>不调</x:v>
      </x:c>
      <x:c r="U53" s="64" t="n">
        <x:f aca="0">IF(OR(T53="年末+季度",T53="季度+动态"),N53*$E$5/2,IF(T53="季度",(J53+K53)/2,IF(T53="动态",N53*$E$5*IF(J53+K53=0,0.5,J53/(J53+K53)),J53)))</x:f>
        <x:v>0.09973843091464861</x:v>
      </x:c>
      <x:c r="V53" s="64" t="n">
        <x:f aca="0">IF(OR(T53="年末+季度",T53="季度+动态"),N53*$E$5/2,IF(T53="季度",(J53+K53)/2,IF(T53="动态",N53*$E$5*IF(J53+K53=0,0.5,K53/(J53+K53)),K53)))</x:f>
        <x:v>0.10268568227453904</x:v>
      </x:c>
      <x:c r="W53" s="64" t="n">
        <x:f aca="0">IF(OR(T53="年末+季度",T53="季度+动态",T53="动态"),N53*(1-$E$5)*IF(L53+M53=0,$B$7/($B$7+$B$8),L53/(L53+M53)),L53)</x:f>
        <x:v>0.7528535277447246</x:v>
      </x:c>
      <x:c r="X53" s="64" t="n">
        <x:f aca="0">IF(OR(T53="年末+季度",T53="季度+动态",T53="动态"),N53*(1-$E$5)*IF(L53+M53=0,$B$8/($B$7+$B$8),M53/(L53+M53)),M53)</x:f>
        <x:v>0.05043433799009288</x:v>
      </x:c>
      <x:c r="Y53" s="64" t="n">
        <x:f aca="0">POWER(1-$H$5,(A53-A52)/$H$8)</x:f>
        <x:v>0.9999862671029998</x:v>
      </x:c>
      <x:c r="Z53" s="64" t="n">
        <x:f aca="0">U53*Y53</x:f>
        <x:v>0.0997370612170499</x:v>
      </x:c>
      <x:c r="AA53" s="64" t="n">
        <x:f aca="0">V53*Y53</x:f>
        <x:v>0.10268427210264097</x:v>
      </x:c>
      <x:c r="AB53" s="64" t="n">
        <x:f aca="0">W53*Y53</x:f>
        <x:v>0.7528431888847718</x:v>
      </x:c>
      <x:c r="AC53" s="64" t="n">
        <x:f aca="0">X53*Y53</x:f>
        <x:v>0.050433645380523986</x:v>
      </x:c>
      <x:c r="AD53" s="64" t="n">
        <x:f aca="0">SUM(Z53:AC53)</x:f>
        <x:v>1.0056981675849868</x:v>
      </x:c>
      <x:c r="AE53" s="64" t="n">
        <x:f aca="0">MAX(AE52,AD53)</x:f>
        <x:v>1.0068968774399012</x:v>
      </x:c>
      <x:c r="AF53" s="63" t="n">
        <x:f aca="0">AD53/AE53-1</x:f>
        <x:v>-0.0011904991283340216</x:v>
      </x:c>
      <x:c r="AG53" s="63" t="n">
        <x:f aca="0">AD53/AD52-1</x:f>
        <x:v>-0.00001998831954119762</x:v>
      </x:c>
      <x:c r="AH53" s="61" t="n">
        <x:f aca="0">IF(OR(T53="年末+季度",T53="季度+动态",T53="季度",T53="动态"),A53,AH52)</x:f>
        <x:v>43832</x:v>
      </x:c>
      <x:c r="AI53" s="68" t="n">
        <x:f aca="0">YEAR(A53)</x:f>
        <x:v>2020</x:v>
      </x:c>
      <x:c r="AJ53" s="68" t="n">
        <x:f aca="0">MONTH(A53)</x:f>
        <x:v>1</x:v>
      </x:c>
      <x:c r="AK53" s="66" t="n">
        <x:f aca="0">IF(MONTH(A53)&lt;&gt;MONTH(A54),1,0)</x:f>
        <x:v>0</x:v>
      </x:c>
      <x:c r="AL53" s="64" t="n">
        <x:f aca="0">IF(AK52,AD52,AL52)</x:f>
        <x:v>1</x:v>
      </x:c>
      <x:c r="AM53" s="65" t="str">
        <x:f aca="0">IF(AK53,AD53/AL53-1,"")</x:f>
      </x:c>
      <x:c r="AN53" s="64" t="n">
        <x:f aca="0">IF(AI53&lt;&gt;AI52,AD53,MAX(AN52,AD53))</x:f>
        <x:v>1.0068968774399012</x:v>
      </x:c>
      <x:c r="AO53" s="65" t="n">
        <x:f aca="0">AD53/AN53-1</x:f>
        <x:v>-0.0011904991283340216</x:v>
      </x:c>
      <x:c r="AP53" s="69" t="n">
        <x:f aca="0">IFERROR(SUM(Z53:AC53)/AD53,0)</x:f>
        <x:v>1</x:v>
      </x:c>
      <x:c r="AQ53" s="66" t="b">
        <x:f aca="0">AND(B53&gt;0,C53&gt;0,D53&gt;0,E53&gt;0)</x:f>
        <x:v>1</x:v>
      </x:c>
      <x:c r="AR53" s="70" t="n">
        <x:f aca="0">EDATE(AR52,1)</x:f>
        <x:v>44166</x:v>
      </x:c>
      <x:c r="AS53" t="str">
        <x:f aca="0">TEXT(AR53,"yyyy-mm")</x:f>
        <x:v>2020-12</x:v>
      </x:c>
      <x:c r="AT53" s="69" t="n">
        <x:f aca="0">IF(AR53&gt;DATE(YEAR($A$1656),MONTH($A$1656),1),"",SUMIFS($AD$42:$AD$1656,$AI$42:$AI$1656,YEAR(AR53),$AJ$42:$AJ$1656,MONTH(AR53),$AK$42:$AK$1656,1))</x:f>
        <x:v>1.0563816363718</x:v>
      </x:c>
    </x:row>
    <x:row r="54" ht="13.5" hidden="0">
      <x:c r="A54" s="61" t="n">
        <x:f aca="0">'净值底稿'!A16</x:f>
        <x:v>43850</x:v>
      </x:c>
      <x:c r="B54" s="62" t="n">
        <x:f aca="0">'净值底稿'!W16</x:f>
        <x:v>0.9962679238273608</x:v>
      </x:c>
      <x:c r="C54" s="62" t="n">
        <x:f aca="0">'净值底稿'!T16</x:f>
        <x:v>1.0570592985537919</x:v>
      </x:c>
      <x:c r="D54" s="62" t="n">
        <x:f aca="0">'净值底稿'!U16</x:f>
        <x:v>1.4078</x:v>
      </x:c>
      <x:c r="E54" s="62" t="n">
        <x:f aca="0">'净值底稿'!V16</x:f>
        <x:v>1.2626</x:v>
      </x:c>
      <x:c r="F54" s="63" t="n">
        <x:f aca="0">IFERROR(B54/B53-1,0)</x:f>
        <x:v>-0.0013113413126335516</x:v>
      </x:c>
      <x:c r="G54" s="63" t="n">
        <x:f aca="0">IFERROR(C54/C53-1,0)</x:f>
        <x:v>0.011702001795605321</x:v>
      </x:c>
      <x:c r="H54" s="63" t="n">
        <x:f aca="0">IFERROR(D54/D53-1,0)</x:f>
        <x:v>0.0009954493742887482</x:v>
      </x:c>
      <x:c r="I54" s="63" t="n">
        <x:f aca="0">IFERROR(E54/E53-1,0)</x:f>
        <x:v>0.0012688342585249757</x:v>
      </x:c>
      <x:c r="J54" s="64" t="n">
        <x:f aca="0">Z53*(1+F54)</x:f>
        <x:v>0.09960627188827531</x:v>
      </x:c>
      <x:c r="K54" s="64" t="n">
        <x:f aca="0">AA53*(1+G54)</x:f>
        <x:v>0.1038858836391665</x:v>
      </x:c>
      <x:c r="L54" s="64" t="n">
        <x:f aca="0">AB53*(1+H54)</x:f>
        <x:v>0.7535926061660847</x:v>
      </x:c>
      <x:c r="M54" s="64" t="n">
        <x:f aca="0">AC53*(1+I54)</x:f>
        <x:v>0.0504976373175651</x:v>
      </x:c>
      <x:c r="N54" s="64" t="n">
        <x:f aca="0">SUM(J54:M54)</x:f>
        <x:v>1.0075823990110917</x:v>
      </x:c>
      <x:c r="O54" s="65" t="n">
        <x:f aca="0">IFERROR((J54+K54)/N54,0)</x:f>
        <x:v>0.2019608080958565</x:v>
      </x:c>
      <x:c r="P54" s="66" t="b">
        <x:f aca="0">AND(MONTH(A54)=12,OR(A55="",YEAR(A54)&lt;&gt;YEAR(A55)))</x:f>
        <x:v>0</x:v>
      </x:c>
      <x:c r="Q54" s="66" t="b">
        <x:f aca="0">AND(MOD(MONTH(A54),3)=0,OR(A55="",MONTH(A54)&lt;&gt;MONTH(A55)))</x:f>
        <x:v>0</x:v>
      </x:c>
      <x:c r="R54" s="66" t="b">
        <x:f aca="0">OR(O54&gt;$E$7,O54&lt;$E$6)</x:f>
        <x:v>0</x:v>
      </x:c>
      <x:c r="S54" s="66" t="b">
        <x:f aca="0">AND(OR(P54,Q54,R54),A54-AH53&gt;$E$8)</x:f>
        <x:v>0</x:v>
      </x:c>
      <x:c r="T54" s="67" t="str">
        <x:f aca="0">IF(NOT(OR(P54,Q54,R54)),"不调",IF(NOT(S54),"间隔规则跳过",IF(P54,"年末+季度",IF(AND(Q54,R54),"季度+动态",IF(Q54,"季度","动态")))))</x:f>
        <x:v>不调</x:v>
      </x:c>
      <x:c r="U54" s="64" t="n">
        <x:f aca="0">IF(OR(T54="年末+季度",T54="季度+动态"),N54*$E$5/2,IF(T54="季度",(J54+K54)/2,IF(T54="动态",N54*$E$5*IF(J54+K54=0,0.5,J54/(J54+K54)),J54)))</x:f>
        <x:v>0.09960627188827531</x:v>
      </x:c>
      <x:c r="V54" s="64" t="n">
        <x:f aca="0">IF(OR(T54="年末+季度",T54="季度+动态"),N54*$E$5/2,IF(T54="季度",(J54+K54)/2,IF(T54="动态",N54*$E$5*IF(J54+K54=0,0.5,K54/(J54+K54)),K54)))</x:f>
        <x:v>0.1038858836391665</x:v>
      </x:c>
      <x:c r="W54" s="64" t="n">
        <x:f aca="0">IF(OR(T54="年末+季度",T54="季度+动态",T54="动态"),N54*(1-$E$5)*IF(L54+M54=0,$B$7/($B$7+$B$8),L54/(L54+M54)),L54)</x:f>
        <x:v>0.7535926061660847</x:v>
      </x:c>
      <x:c r="X54" s="64" t="n">
        <x:f aca="0">IF(OR(T54="年末+季度",T54="季度+动态",T54="动态"),N54*(1-$E$5)*IF(L54+M54=0,$B$8/($B$7+$B$8),M54/(L54+M54)),M54)</x:f>
        <x:v>0.0504976373175651</x:v>
      </x:c>
      <x:c r="Y54" s="64" t="n">
        <x:f aca="0">POWER(1-$H$5,(A54-A53)/$H$8)</x:f>
        <x:v>0.9999588018747739</x:v>
      </x:c>
      <x:c r="Z54" s="64" t="n">
        <x:f aca="0">U54*Y54</x:f>
        <x:v>0.09960216829661275</x:v>
      </x:c>
      <x:c r="AA54" s="64" t="n">
        <x:f aca="0">V54*Y54</x:f>
        <x:v>0.1038816037355231</x:v>
      </x:c>
      <x:c r="AB54" s="64" t="n">
        <x:f aca="0">W54*Y54</x:f>
        <x:v>0.7535615595635264</x:v>
      </x:c>
      <x:c r="AC54" s="64" t="n">
        <x:f aca="0">X54*Y54</x:f>
        <x:v>0.05049555690957927</x:v>
      </x:c>
      <x:c r="AD54" s="64" t="n">
        <x:f aca="0">SUM(Z54:AC54)</x:f>
        <x:v>1.0075408885052415</x:v>
      </x:c>
      <x:c r="AE54" s="64" t="n">
        <x:f aca="0">MAX(AE53,AD54)</x:f>
        <x:v>1.0075408885052415</x:v>
      </x:c>
      <x:c r="AF54" s="63" t="n">
        <x:f aca="0">AD54/AE54-1</x:f>
        <x:v>0</x:v>
      </x:c>
      <x:c r="AG54" s="63" t="n">
        <x:f aca="0">AD54/AD53-1</x:f>
        <x:v>0.001832280280155807</x:v>
      </x:c>
      <x:c r="AH54" s="61" t="n">
        <x:f aca="0">IF(OR(T54="年末+季度",T54="季度+动态",T54="季度",T54="动态"),A54,AH53)</x:f>
        <x:v>43832</x:v>
      </x:c>
      <x:c r="AI54" s="68" t="n">
        <x:f aca="0">YEAR(A54)</x:f>
        <x:v>2020</x:v>
      </x:c>
      <x:c r="AJ54" s="68" t="n">
        <x:f aca="0">MONTH(A54)</x:f>
        <x:v>1</x:v>
      </x:c>
      <x:c r="AK54" s="66" t="n">
        <x:f aca="0">IF(MONTH(A54)&lt;&gt;MONTH(A55),1,0)</x:f>
        <x:v>0</x:v>
      </x:c>
      <x:c r="AL54" s="64" t="n">
        <x:f aca="0">IF(AK53,AD53,AL53)</x:f>
        <x:v>1</x:v>
      </x:c>
      <x:c r="AM54" s="65" t="str">
        <x:f aca="0">IF(AK54,AD54/AL54-1,"")</x:f>
      </x:c>
      <x:c r="AN54" s="64" t="n">
        <x:f aca="0">IF(AI54&lt;&gt;AI53,AD54,MAX(AN53,AD54))</x:f>
        <x:v>1.0075408885052415</x:v>
      </x:c>
      <x:c r="AO54" s="65" t="n">
        <x:f aca="0">AD54/AN54-1</x:f>
        <x:v>0</x:v>
      </x:c>
      <x:c r="AP54" s="69" t="n">
        <x:f aca="0">IFERROR(SUM(Z54:AC54)/AD54,0)</x:f>
        <x:v>1</x:v>
      </x:c>
      <x:c r="AQ54" s="66" t="b">
        <x:f aca="0">AND(B54&gt;0,C54&gt;0,D54&gt;0,E54&gt;0)</x:f>
        <x:v>1</x:v>
      </x:c>
      <x:c r="AR54" s="70" t="n">
        <x:f aca="0">EDATE(AR53,1)</x:f>
        <x:v>44197</x:v>
      </x:c>
      <x:c r="AS54" t="str">
        <x:f aca="0">TEXT(AR54,"yyyy-mm")</x:f>
        <x:v>2021-01</x:v>
      </x:c>
      <x:c r="AT54" s="69" t="n">
        <x:f aca="0">IF(AR54&gt;DATE(YEAR($A$1656),MONTH($A$1656),1),"",SUMIFS($AD$42:$AD$1656,$AI$42:$AI$1656,YEAR(AR54),$AJ$42:$AJ$1656,MONTH(AR54),$AK$42:$AK$1656,1))</x:f>
        <x:v>1.0533497917036816</x:v>
      </x:c>
    </x:row>
    <x:row r="55" ht="13.5" hidden="0">
      <x:c r="A55" s="61" t="n">
        <x:f aca="0">'净值底稿'!A17</x:f>
        <x:v>43851</x:v>
      </x:c>
      <x:c r="B55" s="62" t="n">
        <x:f aca="0">'净值底稿'!W17</x:f>
        <x:v>0.9781706462135447</x:v>
      </x:c>
      <x:c r="C55" s="62" t="n">
        <x:f aca="0">'净值底稿'!T17</x:f>
        <x:v>1.045750171580099</x:v>
      </x:c>
      <x:c r="D55" s="62" t="n">
        <x:f aca="0">'净值底稿'!U17</x:f>
        <x:v>1.4086</x:v>
      </x:c>
      <x:c r="E55" s="62" t="n">
        <x:f aca="0">'净值底稿'!V17</x:f>
        <x:v>1.2735</x:v>
      </x:c>
      <x:c r="F55" s="63" t="n">
        <x:f aca="0">IFERROR(B55/B54-1,0)</x:f>
        <x:v>-0.018165071042628655</x:v>
      </x:c>
      <x:c r="G55" s="63" t="n">
        <x:f aca="0">IFERROR(C55/C54-1,0)</x:f>
        <x:v>-0.01069866845612677</x:v>
      </x:c>
      <x:c r="H55" s="63" t="n">
        <x:f aca="0">IFERROR(D55/D54-1,0)</x:f>
        <x:v>0.0005682625372922523</x:v>
      </x:c>
      <x:c r="I55" s="63" t="n">
        <x:f aca="0">IFERROR(E55/E54-1,0)</x:f>
        <x:v>0.008632979565974974</x:v>
      </x:c>
      <x:c r="J55" s="64" t="n">
        <x:f aca="0">Z54*(1+F55)</x:f>
        <x:v>0.09779288783350493</x:v>
      </x:c>
      <x:c r="K55" s="64" t="n">
        <x:f aca="0">AA54*(1+G55)</x:f>
        <x:v>0.102770208898466</x:v>
      </x:c>
      <x:c r="L55" s="64" t="n">
        <x:f aca="0">AB54*(1+H55)</x:f>
        <x:v>0.75398978036737</x:v>
      </x:c>
      <x:c r="M55" s="64" t="n">
        <x:f aca="0">AC54*(1+I55)</x:f>
        <x:v>0.05093148402055219</x:v>
      </x:c>
      <x:c r="N55" s="64" t="n">
        <x:f aca="0">SUM(J55:M55)</x:f>
        <x:v>1.0054843611198931</x:v>
      </x:c>
      <x:c r="O55" s="65" t="n">
        <x:f aca="0">IFERROR((J55+K55)/N55,0)</x:f>
        <x:v>0.19946913595810362</x:v>
      </x:c>
      <x:c r="P55" s="66" t="b">
        <x:f aca="0">AND(MONTH(A55)=12,OR(A56="",YEAR(A55)&lt;&gt;YEAR(A56)))</x:f>
        <x:v>0</x:v>
      </x:c>
      <x:c r="Q55" s="66" t="b">
        <x:f aca="0">AND(MOD(MONTH(A55),3)=0,OR(A56="",MONTH(A55)&lt;&gt;MONTH(A56)))</x:f>
        <x:v>0</x:v>
      </x:c>
      <x:c r="R55" s="66" t="b">
        <x:f aca="0">OR(O55&gt;$E$7,O55&lt;$E$6)</x:f>
        <x:v>0</x:v>
      </x:c>
      <x:c r="S55" s="66" t="b">
        <x:f aca="0">AND(OR(P55,Q55,R55),A55-AH54&gt;$E$8)</x:f>
        <x:v>0</x:v>
      </x:c>
      <x:c r="T55" s="67" t="str">
        <x:f aca="0">IF(NOT(OR(P55,Q55,R55)),"不调",IF(NOT(S55),"间隔规则跳过",IF(P55,"年末+季度",IF(AND(Q55,R55),"季度+动态",IF(Q55,"季度","动态")))))</x:f>
        <x:v>不调</x:v>
      </x:c>
      <x:c r="U55" s="64" t="n">
        <x:f aca="0">IF(OR(T55="年末+季度",T55="季度+动态"),N55*$E$5/2,IF(T55="季度",(J55+K55)/2,IF(T55="动态",N55*$E$5*IF(J55+K55=0,0.5,J55/(J55+K55)),J55)))</x:f>
        <x:v>0.09779288783350493</x:v>
      </x:c>
      <x:c r="V55" s="64" t="n">
        <x:f aca="0">IF(OR(T55="年末+季度",T55="季度+动态"),N55*$E$5/2,IF(T55="季度",(J55+K55)/2,IF(T55="动态",N55*$E$5*IF(J55+K55=0,0.5,K55/(J55+K55)),K55)))</x:f>
        <x:v>0.102770208898466</x:v>
      </x:c>
      <x:c r="W55" s="64" t="n">
        <x:f aca="0">IF(OR(T55="年末+季度",T55="季度+动态",T55="动态"),N55*(1-$E$5)*IF(L55+M55=0,$B$7/($B$7+$B$8),L55/(L55+M55)),L55)</x:f>
        <x:v>0.75398978036737</x:v>
      </x:c>
      <x:c r="X55" s="64" t="n">
        <x:f aca="0">IF(OR(T55="年末+季度",T55="季度+动态",T55="动态"),N55*(1-$E$5)*IF(L55+M55=0,$B$8/($B$7+$B$8),M55/(L55+M55)),M55)</x:f>
        <x:v>0.05093148402055219</x:v>
      </x:c>
      <x:c r="Y55" s="64" t="n">
        <x:f aca="0">POWER(1-$H$5,(A55-A54)/$H$8)</x:f>
        <x:v>0.9999862671029998</x:v>
      </x:c>
      <x:c r="Z55" s="64" t="n">
        <x:f aca="0">U55*Y55</x:f>
        <x:v>0.09779154485384896</x:v>
      </x:c>
      <x:c r="AA55" s="64" t="n">
        <x:f aca="0">V55*Y55</x:f>
        <x:v>0.10276879756577251</x:v>
      </x:c>
      <x:c r="AB55" s="64" t="n">
        <x:f aca="0">W55*Y55</x:f>
        <x:v>0.753979425903377</x:v>
      </x:c>
      <x:c r="AC55" s="64" t="n">
        <x:f aca="0">X55*Y55</x:f>
        <x:v>0.050930784583728066</x:v>
      </x:c>
      <x:c r="AD55" s="64" t="n">
        <x:f aca="0">SUM(Z55:AC55)</x:f>
        <x:v>1.0054705529067265</x:v>
      </x:c>
      <x:c r="AE55" s="64" t="n">
        <x:f aca="0">MAX(AE54,AD55)</x:f>
        <x:v>1.0075408885052415</x:v>
      </x:c>
      <x:c r="AF55" s="63" t="n">
        <x:f aca="0">AD55/AE55-1</x:f>
        <x:v>-0.0020548402770893537</x:v>
      </x:c>
      <x:c r="AG55" s="63" t="n">
        <x:f aca="0">AD55/AD54-1</x:f>
        <x:v>-0.0020548402770893537</x:v>
      </x:c>
      <x:c r="AH55" s="61" t="n">
        <x:f aca="0">IF(OR(T55="年末+季度",T55="季度+动态",T55="季度",T55="动态"),A55,AH54)</x:f>
        <x:v>43832</x:v>
      </x:c>
      <x:c r="AI55" s="68" t="n">
        <x:f aca="0">YEAR(A55)</x:f>
        <x:v>2020</x:v>
      </x:c>
      <x:c r="AJ55" s="68" t="n">
        <x:f aca="0">MONTH(A55)</x:f>
        <x:v>1</x:v>
      </x:c>
      <x:c r="AK55" s="66" t="n">
        <x:f aca="0">IF(MONTH(A55)&lt;&gt;MONTH(A56),1,0)</x:f>
        <x:v>0</x:v>
      </x:c>
      <x:c r="AL55" s="64" t="n">
        <x:f aca="0">IF(AK54,AD54,AL54)</x:f>
        <x:v>1</x:v>
      </x:c>
      <x:c r="AM55" s="65" t="str">
        <x:f aca="0">IF(AK55,AD55/AL55-1,"")</x:f>
      </x:c>
      <x:c r="AN55" s="64" t="n">
        <x:f aca="0">IF(AI55&lt;&gt;AI54,AD55,MAX(AN54,AD55))</x:f>
        <x:v>1.0075408885052415</x:v>
      </x:c>
      <x:c r="AO55" s="65" t="n">
        <x:f aca="0">AD55/AN55-1</x:f>
        <x:v>-0.0020548402770893537</x:v>
      </x:c>
      <x:c r="AP55" s="69" t="n">
        <x:f aca="0">IFERROR(SUM(Z55:AC55)/AD55,0)</x:f>
        <x:v>1</x:v>
      </x:c>
      <x:c r="AQ55" s="66" t="b">
        <x:f aca="0">AND(B55&gt;0,C55&gt;0,D55&gt;0,E55&gt;0)</x:f>
        <x:v>1</x:v>
      </x:c>
      <x:c r="AR55" s="70" t="n">
        <x:f aca="0">EDATE(AR54,1)</x:f>
        <x:v>44228</x:v>
      </x:c>
      <x:c r="AS55" t="str">
        <x:f aca="0">TEXT(AR55,"yyyy-mm")</x:f>
        <x:v>2021-02</x:v>
      </x:c>
      <x:c r="AT55" s="69" t="n">
        <x:f aca="0">IF(AR55&gt;DATE(YEAR($A$1656),MONTH($A$1656),1),"",SUMIFS($AD$42:$AD$1656,$AI$42:$AI$1656,YEAR(AR55),$AJ$42:$AJ$1656,MONTH(AR55),$AK$42:$AK$1656,1))</x:f>
        <x:v>1.0580539083416993</x:v>
      </x:c>
    </x:row>
    <x:row r="56" ht="13.5" hidden="0">
      <x:c r="A56" s="61" t="n">
        <x:f aca="0">'净值底稿'!A18</x:f>
        <x:v>43852</x:v>
      </x:c>
      <x:c r="B56" s="62" t="n">
        <x:f aca="0">'净值底稿'!W18</x:f>
        <x:v>0.9838423821894103</x:v>
      </x:c>
      <x:c r="C56" s="62" t="n">
        <x:f aca="0">'净值底稿'!T18</x:f>
        <x:v>1.0501214580736238</x:v>
      </x:c>
      <x:c r="D56" s="62" t="n">
        <x:f aca="0">'净值底稿'!U18</x:f>
        <x:v>1.4094</x:v>
      </x:c>
      <x:c r="E56" s="62" t="n">
        <x:f aca="0">'净值底稿'!V18</x:f>
        <x:v>1.2649</x:v>
      </x:c>
      <x:c r="F56" s="63" t="n">
        <x:f aca="0">IFERROR(B56/B55-1,0)</x:f>
        <x:v>0.005798309321406014</x:v>
      </x:c>
      <x:c r="G56" s="63" t="n">
        <x:f aca="0">IFERROR(C56/C55-1,0)</x:f>
        <x:v>0.004180048554923932</x:v>
      </x:c>
      <x:c r="H56" s="63" t="n">
        <x:f aca="0">IFERROR(D56/D55-1,0)</x:f>
        <x:v>0.0005679397983813228</x:v>
      </x:c>
      <x:c r="I56" s="63" t="n">
        <x:f aca="0">IFERROR(E56/E55-1,0)</x:f>
        <x:v>-0.006753042795445752</x:v>
      </x:c>
      <x:c r="J56" s="64" t="n">
        <x:f aca="0">Z55*(1+F56)</x:f>
        <x:v>0.09835857047992973</x:v>
      </x:c>
      <x:c r="K56" s="64" t="n">
        <x:f aca="0">AA55*(1+G56)</x:f>
        <x:v>0.10319837612952859</x:v>
      </x:c>
      <x:c r="L56" s="64" t="n">
        <x:f aca="0">AB55*(1+H56)</x:f>
        <x:v>0.7544076408265082</x:v>
      </x:c>
      <x:c r="M56" s="64" t="n">
        <x:f aca="0">AC55*(1+I56)</x:f>
        <x:v>0.05058684681582852</x:v>
      </x:c>
      <x:c r="N56" s="64" t="n">
        <x:f aca="0">SUM(J56:M56)</x:f>
        <x:v>1.0065514342517952</x:v>
      </x:c>
      <x:c r="O56" s="65" t="n">
        <x:f aca="0">IFERROR((J56+K56)/N56,0)</x:f>
        <x:v>0.20024505430195194</x:v>
      </x:c>
      <x:c r="P56" s="66" t="b">
        <x:f aca="0">AND(MONTH(A56)=12,OR(A57="",YEAR(A56)&lt;&gt;YEAR(A57)))</x:f>
        <x:v>0</x:v>
      </x:c>
      <x:c r="Q56" s="66" t="b">
        <x:f aca="0">AND(MOD(MONTH(A56),3)=0,OR(A57="",MONTH(A56)&lt;&gt;MONTH(A57)))</x:f>
        <x:v>0</x:v>
      </x:c>
      <x:c r="R56" s="66" t="b">
        <x:f aca="0">OR(O56&gt;$E$7,O56&lt;$E$6)</x:f>
        <x:v>0</x:v>
      </x:c>
      <x:c r="S56" s="66" t="b">
        <x:f aca="0">AND(OR(P56,Q56,R56),A56-AH55&gt;$E$8)</x:f>
        <x:v>0</x:v>
      </x:c>
      <x:c r="T56" s="67" t="str">
        <x:f aca="0">IF(NOT(OR(P56,Q56,R56)),"不调",IF(NOT(S56),"间隔规则跳过",IF(P56,"年末+季度",IF(AND(Q56,R56),"季度+动态",IF(Q56,"季度","动态")))))</x:f>
        <x:v>不调</x:v>
      </x:c>
      <x:c r="U56" s="64" t="n">
        <x:f aca="0">IF(OR(T56="年末+季度",T56="季度+动态"),N56*$E$5/2,IF(T56="季度",(J56+K56)/2,IF(T56="动态",N56*$E$5*IF(J56+K56=0,0.5,J56/(J56+K56)),J56)))</x:f>
        <x:v>0.09835857047992973</x:v>
      </x:c>
      <x:c r="V56" s="64" t="n">
        <x:f aca="0">IF(OR(T56="年末+季度",T56="季度+动态"),N56*$E$5/2,IF(T56="季度",(J56+K56)/2,IF(T56="动态",N56*$E$5*IF(J56+K56=0,0.5,K56/(J56+K56)),K56)))</x:f>
        <x:v>0.10319837612952859</x:v>
      </x:c>
      <x:c r="W56" s="64" t="n">
        <x:f aca="0">IF(OR(T56="年末+季度",T56="季度+动态",T56="动态"),N56*(1-$E$5)*IF(L56+M56=0,$B$7/($B$7+$B$8),L56/(L56+M56)),L56)</x:f>
        <x:v>0.7544076408265082</x:v>
      </x:c>
      <x:c r="X56" s="64" t="n">
        <x:f aca="0">IF(OR(T56="年末+季度",T56="季度+动态",T56="动态"),N56*(1-$E$5)*IF(L56+M56=0,$B$8/($B$7+$B$8),M56/(L56+M56)),M56)</x:f>
        <x:v>0.05058684681582852</x:v>
      </x:c>
      <x:c r="Y56" s="64" t="n">
        <x:f aca="0">POWER(1-$H$5,(A56-A55)/$H$8)</x:f>
        <x:v>0.9999862671029998</x:v>
      </x:c>
      <x:c r="Z56" s="64" t="n">
        <x:f aca="0">U56*Y56</x:f>
        <x:v>0.09835721973181223</x:v>
      </x:c>
      <x:c r="AA56" s="64" t="n">
        <x:f aca="0">V56*Y56</x:f>
        <x:v>0.10319695891685861</x:v>
      </x:c>
      <x:c r="AB56" s="64" t="n">
        <x:f aca="0">W56*Y56</x:f>
        <x:v>0.7543972806240806</x:v>
      </x:c>
      <x:c r="AC56" s="64" t="n">
        <x:f aca="0">X56*Y56</x:f>
        <x:v>0.05058615211187163</x:v>
      </x:c>
      <x:c r="AD56" s="64" t="n">
        <x:f aca="0">SUM(Z56:AC56)</x:f>
        <x:v>1.0065376113846232</x:v>
      </x:c>
      <x:c r="AE56" s="64" t="n">
        <x:f aca="0">MAX(AE55,AD56)</x:f>
        <x:v>1.0075408885052415</x:v>
      </x:c>
      <x:c r="AF56" s="63" t="n">
        <x:f aca="0">AD56/AE56-1</x:f>
        <x:v>-0.0009957681440668775</x:v>
      </x:c>
      <x:c r="AG56" s="63" t="n">
        <x:f aca="0">AD56/AD55-1</x:f>
        <x:v>0.0010612528380984365</x:v>
      </x:c>
      <x:c r="AH56" s="61" t="n">
        <x:f aca="0">IF(OR(T56="年末+季度",T56="季度+动态",T56="季度",T56="动态"),A56,AH55)</x:f>
        <x:v>43832</x:v>
      </x:c>
      <x:c r="AI56" s="68" t="n">
        <x:f aca="0">YEAR(A56)</x:f>
        <x:v>2020</x:v>
      </x:c>
      <x:c r="AJ56" s="68" t="n">
        <x:f aca="0">MONTH(A56)</x:f>
        <x:v>1</x:v>
      </x:c>
      <x:c r="AK56" s="66" t="n">
        <x:f aca="0">IF(MONTH(A56)&lt;&gt;MONTH(A57),1,0)</x:f>
        <x:v>0</x:v>
      </x:c>
      <x:c r="AL56" s="64" t="n">
        <x:f aca="0">IF(AK55,AD55,AL55)</x:f>
        <x:v>1</x:v>
      </x:c>
      <x:c r="AM56" s="65" t="str">
        <x:f aca="0">IF(AK56,AD56/AL56-1,"")</x:f>
      </x:c>
      <x:c r="AN56" s="64" t="n">
        <x:f aca="0">IF(AI56&lt;&gt;AI55,AD56,MAX(AN55,AD56))</x:f>
        <x:v>1.0075408885052415</x:v>
      </x:c>
      <x:c r="AO56" s="65" t="n">
        <x:f aca="0">AD56/AN56-1</x:f>
        <x:v>-0.0009957681440668775</x:v>
      </x:c>
      <x:c r="AP56" s="69" t="n">
        <x:f aca="0">IFERROR(SUM(Z56:AC56)/AD56,0)</x:f>
        <x:v>1</x:v>
      </x:c>
      <x:c r="AQ56" s="66" t="b">
        <x:f aca="0">AND(B56&gt;0,C56&gt;0,D56&gt;0,E56&gt;0)</x:f>
        <x:v>1</x:v>
      </x:c>
      <x:c r="AR56" s="70" t="n">
        <x:f aca="0">EDATE(AR55,1)</x:f>
        <x:v>44256</x:v>
      </x:c>
      <x:c r="AS56" t="str">
        <x:f aca="0">TEXT(AR56,"yyyy-mm")</x:f>
        <x:v>2021-03</x:v>
      </x:c>
      <x:c r="AT56" s="69" t="n">
        <x:f aca="0">IF(AR56&gt;DATE(YEAR($A$1656),MONTH($A$1656),1),"",SUMIFS($AD$42:$AD$1656,$AI$42:$AI$1656,YEAR(AR56),$AJ$42:$AJ$1656,MONTH(AR56),$AK$42:$AK$1656,1))</x:f>
        <x:v>1.0624204883067376</x:v>
      </x:c>
    </x:row>
    <x:row r="57" ht="13.5" hidden="0">
      <x:c r="A57" s="61" t="n">
        <x:f aca="0">'净值底稿'!A19</x:f>
        <x:v>43853</x:v>
      </x:c>
      <x:c r="B57" s="62" t="n">
        <x:f aca="0">'净值底稿'!W19</x:f>
        <x:v>0.959305670318047</x:v>
      </x:c>
      <x:c r="C57" s="62" t="n">
        <x:f aca="0">'净值底稿'!T19</x:f>
        <x:v>1.0151409970561358</x:v>
      </x:c>
      <x:c r="D57" s="62" t="n">
        <x:f aca="0">'净值底稿'!U19</x:f>
        <x:v>1.4106</x:v>
      </x:c>
      <x:c r="E57" s="62" t="n">
        <x:f aca="0">'净值底稿'!V19</x:f>
        <x:v>1.272</x:v>
      </x:c>
      <x:c r="F57" s="63" t="n">
        <x:f aca="0">IFERROR(B57/B56-1,0)</x:f>
        <x:v>-0.024939677651170222</x:v>
      </x:c>
      <x:c r="G57" s="63" t="n">
        <x:f aca="0">IFERROR(C57/C56-1,0)</x:f>
        <x:v>-0.033310871564949496</x:v>
      </x:c>
      <x:c r="H57" s="63" t="n">
        <x:f aca="0">IFERROR(D57/D56-1,0)</x:f>
        <x:v>0.0008514261387824185</x:v>
      </x:c>
      <x:c r="I57" s="63" t="n">
        <x:f aca="0">IFERROR(E57/E56-1,0)</x:f>
        <x:v>0.005613091944027371</x:v>
      </x:c>
      <x:c r="J57" s="64" t="n">
        <x:f aca="0">Z56*(1+F57)</x:f>
        <x:v>0.09590422237703551</x:v>
      </x:c>
      <x:c r="K57" s="64" t="n">
        <x:f aca="0">AA56*(1+G57)</x:f>
        <x:v>0.09975937827248577</x:v>
      </x:c>
      <x:c r="L57" s="64" t="n">
        <x:f aca="0">AB56*(1+H57)</x:f>
        <x:v>0.7550395941878303</x:v>
      </x:c>
      <x:c r="M57" s="64" t="n">
        <x:f aca="0">AC56*(1+I57)</x:f>
        <x:v>0.050870096834770125</x:v>
      </x:c>
      <x:c r="N57" s="64" t="n">
        <x:f aca="0">SUM(J57:M57)</x:f>
        <x:v>1.0015732916721216</x:v>
      </x:c>
      <x:c r="O57" s="65" t="n">
        <x:f aca="0">IFERROR((J57+K57)/N57,0)</x:f>
        <x:v>0.19535624829098813</x:v>
      </x:c>
      <x:c r="P57" s="66" t="b">
        <x:f aca="0">AND(MONTH(A57)=12,OR(A58="",YEAR(A57)&lt;&gt;YEAR(A58)))</x:f>
        <x:v>0</x:v>
      </x:c>
      <x:c r="Q57" s="66" t="b">
        <x:f aca="0">AND(MOD(MONTH(A57),3)=0,OR(A58="",MONTH(A57)&lt;&gt;MONTH(A58)))</x:f>
        <x:v>0</x:v>
      </x:c>
      <x:c r="R57" s="66" t="b">
        <x:f aca="0">OR(O57&gt;$E$7,O57&lt;$E$6)</x:f>
        <x:v>0</x:v>
      </x:c>
      <x:c r="S57" s="66" t="b">
        <x:f aca="0">AND(OR(P57,Q57,R57),A57-AH56&gt;$E$8)</x:f>
        <x:v>0</x:v>
      </x:c>
      <x:c r="T57" s="67" t="str">
        <x:f aca="0">IF(NOT(OR(P57,Q57,R57)),"不调",IF(NOT(S57),"间隔规则跳过",IF(P57,"年末+季度",IF(AND(Q57,R57),"季度+动态",IF(Q57,"季度","动态")))))</x:f>
        <x:v>不调</x:v>
      </x:c>
      <x:c r="U57" s="64" t="n">
        <x:f aca="0">IF(OR(T57="年末+季度",T57="季度+动态"),N57*$E$5/2,IF(T57="季度",(J57+K57)/2,IF(T57="动态",N57*$E$5*IF(J57+K57=0,0.5,J57/(J57+K57)),J57)))</x:f>
        <x:v>0.09590422237703551</x:v>
      </x:c>
      <x:c r="V57" s="64" t="n">
        <x:f aca="0">IF(OR(T57="年末+季度",T57="季度+动态"),N57*$E$5/2,IF(T57="季度",(J57+K57)/2,IF(T57="动态",N57*$E$5*IF(J57+K57=0,0.5,K57/(J57+K57)),K57)))</x:f>
        <x:v>0.09975937827248577</x:v>
      </x:c>
      <x:c r="W57" s="64" t="n">
        <x:f aca="0">IF(OR(T57="年末+季度",T57="季度+动态",T57="动态"),N57*(1-$E$5)*IF(L57+M57=0,$B$7/($B$7+$B$8),L57/(L57+M57)),L57)</x:f>
        <x:v>0.7550395941878303</x:v>
      </x:c>
      <x:c r="X57" s="64" t="n">
        <x:f aca="0">IF(OR(T57="年末+季度",T57="季度+动态",T57="动态"),N57*(1-$E$5)*IF(L57+M57=0,$B$8/($B$7+$B$8),M57/(L57+M57)),M57)</x:f>
        <x:v>0.050870096834770125</x:v>
      </x:c>
      <x:c r="Y57" s="64" t="n">
        <x:f aca="0">POWER(1-$H$5,(A57-A56)/$H$8)</x:f>
        <x:v>0.9999862671029998</x:v>
      </x:c>
      <x:c r="Z57" s="64" t="n">
        <x:f aca="0">U57*Y57</x:f>
        <x:v>0.09590290533422773</x:v>
      </x:c>
      <x:c r="AA57" s="64" t="n">
        <x:f aca="0">V57*Y57</x:f>
        <x:v>0.09975800828721915</x:v>
      </x:c>
      <x:c r="AB57" s="64" t="n">
        <x:f aca="0">W57*Y57</x:f>
        <x:v>0.7550292253068522</x:v>
      </x:c>
      <x:c r="AC57" s="64" t="n">
        <x:f aca="0">X57*Y57</x:f>
        <x:v>0.0508693982409699</x:v>
      </x:c>
      <x:c r="AD57" s="64" t="n">
        <x:f aca="0">SUM(Z57:AC57)</x:f>
        <x:v>1.001559537169269</x:v>
      </x:c>
      <x:c r="AE57" s="64" t="n">
        <x:f aca="0">MAX(AE56,AD57)</x:f>
        <x:v>1.0075408885052415</x:v>
      </x:c>
      <x:c r="AF57" s="63" t="n">
        <x:f aca="0">AD57/AE57-1</x:f>
        <x:v>-0.005936584216295504</x:v>
      </x:c>
      <x:c r="AG57" s="63" t="n">
        <x:f aca="0">AD57/AD56-1</x:f>
        <x:v>-0.0049457408834492345</x:v>
      </x:c>
      <x:c r="AH57" s="61" t="n">
        <x:f aca="0">IF(OR(T57="年末+季度",T57="季度+动态",T57="季度",T57="动态"),A57,AH56)</x:f>
        <x:v>43832</x:v>
      </x:c>
      <x:c r="AI57" s="68" t="n">
        <x:f aca="0">YEAR(A57)</x:f>
        <x:v>2020</x:v>
      </x:c>
      <x:c r="AJ57" s="68" t="n">
        <x:f aca="0">MONTH(A57)</x:f>
        <x:v>1</x:v>
      </x:c>
      <x:c r="AK57" s="66" t="n">
        <x:f aca="0">IF(MONTH(A57)&lt;&gt;MONTH(A58),1,0)</x:f>
        <x:v>1</x:v>
      </x:c>
      <x:c r="AL57" s="64" t="n">
        <x:f aca="0">IF(AK56,AD56,AL56)</x:f>
        <x:v>1</x:v>
      </x:c>
      <x:c r="AM57" s="65" t="n">
        <x:f aca="0">IF(AK57,AD57/AL57-1,"")</x:f>
        <x:v>0.001559537169268932</x:v>
      </x:c>
      <x:c r="AN57" s="64" t="n">
        <x:f aca="0">IF(AI57&lt;&gt;AI56,AD57,MAX(AN56,AD57))</x:f>
        <x:v>1.0075408885052415</x:v>
      </x:c>
      <x:c r="AO57" s="65" t="n">
        <x:f aca="0">AD57/AN57-1</x:f>
        <x:v>-0.005936584216295504</x:v>
      </x:c>
      <x:c r="AP57" s="69" t="n">
        <x:f aca="0">IFERROR(SUM(Z57:AC57)/AD57,0)</x:f>
        <x:v>1</x:v>
      </x:c>
      <x:c r="AQ57" s="66" t="b">
        <x:f aca="0">AND(B57&gt;0,C57&gt;0,D57&gt;0,E57&gt;0)</x:f>
        <x:v>1</x:v>
      </x:c>
      <x:c r="AR57" s="70" t="n">
        <x:f aca="0">EDATE(AR56,1)</x:f>
        <x:v>44287</x:v>
      </x:c>
      <x:c r="AS57" t="str">
        <x:f aca="0">TEXT(AR57,"yyyy-mm")</x:f>
        <x:v>2021-04</x:v>
      </x:c>
      <x:c r="AT57" s="69" t="n">
        <x:f aca="0">IF(AR57&gt;DATE(YEAR($A$1656),MONTH($A$1656),1),"",SUMIFS($AD$42:$AD$1656,$AI$42:$AI$1656,YEAR(AR57),$AJ$42:$AJ$1656,MONTH(AR57),$AK$42:$AK$1656,1))</x:f>
        <x:v>1.072393513729818</x:v>
      </x:c>
    </x:row>
    <x:row r="58" ht="13.5" hidden="0">
      <x:c r="A58" s="61" t="n">
        <x:f aca="0">'净值底稿'!A20</x:f>
        <x:v>43864</x:v>
      </x:c>
      <x:c r="B58" s="62" t="n">
        <x:f aca="0">'净值底稿'!W20</x:f>
        <x:v>0.8879680093042365</x:v>
      </x:c>
      <x:c r="C58" s="62" t="n">
        <x:f aca="0">'净值底稿'!T20</x:f>
        <x:v>0.9308825546107526</x:v>
      </x:c>
      <x:c r="D58" s="62" t="n">
        <x:f aca="0">'净值底稿'!U20</x:f>
        <x:v>1.4189</x:v>
      </x:c>
      <x:c r="E58" s="62" t="n">
        <x:f aca="0">'净值底稿'!V20</x:f>
        <x:v>1.3023</x:v>
      </x:c>
      <x:c r="F58" s="63" t="n">
        <x:f aca="0">IFERROR(B58/B57-1,0)</x:f>
        <x:v>-0.0743638479590758</x:v>
      </x:c>
      <x:c r="G58" s="63" t="n">
        <x:f aca="0">IFERROR(C58/C57-1,0)</x:f>
        <x:v>-0.08300171374196186</x:v>
      </x:c>
      <x:c r="H58" s="63" t="n">
        <x:f aca="0">IFERROR(D58/D57-1,0)</x:f>
        <x:v>0.005884020983978333</x:v>
      </x:c>
      <x:c r="I58" s="63" t="n">
        <x:f aca="0">IFERROR(E58/E57-1,0)</x:f>
        <x:v>0.023820754716981085</x:v>
      </x:c>
      <x:c r="J58" s="64" t="n">
        <x:f aca="0">Z57*(1+F58)</x:f>
        <x:v>0.08877119626311958</x:v>
      </x:c>
      <x:c r="K58" s="64" t="n">
        <x:f aca="0">AA57*(1+G58)</x:f>
        <x:v>0.09147792263989513</x:v>
      </x:c>
      <x:c r="L58" s="64" t="n">
        <x:f aca="0">AB57*(1+H58)</x:f>
        <x:v>0.7594718331120747</x:v>
      </x:c>
      <x:c r="M58" s="64" t="n">
        <x:f aca="0">AC57*(1+I58)</x:f>
        <x:v>0.05208114569906847</x:v>
      </x:c>
      <x:c r="N58" s="64" t="n">
        <x:f aca="0">SUM(J58:M58)</x:f>
        <x:v>0.9918020977141578</x:v>
      </x:c>
      <x:c r="O58" s="65" t="n">
        <x:f aca="0">IFERROR((J58+K58)/N58,0)</x:f>
        <x:v>0.18173899744560065</x:v>
      </x:c>
      <x:c r="P58" s="66" t="b">
        <x:f aca="0">AND(MONTH(A58)=12,OR(A59="",YEAR(A58)&lt;&gt;YEAR(A59)))</x:f>
        <x:v>0</x:v>
      </x:c>
      <x:c r="Q58" s="66" t="b">
        <x:f aca="0">AND(MOD(MONTH(A58),3)=0,OR(A59="",MONTH(A58)&lt;&gt;MONTH(A59)))</x:f>
        <x:v>0</x:v>
      </x:c>
      <x:c r="R58" s="66" t="b">
        <x:f aca="0">OR(O58&gt;$E$7,O58&lt;$E$6)</x:f>
        <x:v>0</x:v>
      </x:c>
      <x:c r="S58" s="66" t="b">
        <x:f aca="0">AND(OR(P58,Q58,R58),A58-AH57&gt;$E$8)</x:f>
        <x:v>0</x:v>
      </x:c>
      <x:c r="T58" s="67" t="str">
        <x:f aca="0">IF(NOT(OR(P58,Q58,R58)),"不调",IF(NOT(S58),"间隔规则跳过",IF(P58,"年末+季度",IF(AND(Q58,R58),"季度+动态",IF(Q58,"季度","动态")))))</x:f>
        <x:v>不调</x:v>
      </x:c>
      <x:c r="U58" s="64" t="n">
        <x:f aca="0">IF(OR(T58="年末+季度",T58="季度+动态"),N58*$E$5/2,IF(T58="季度",(J58+K58)/2,IF(T58="动态",N58*$E$5*IF(J58+K58=0,0.5,J58/(J58+K58)),J58)))</x:f>
        <x:v>0.08877119626311958</x:v>
      </x:c>
      <x:c r="V58" s="64" t="n">
        <x:f aca="0">IF(OR(T58="年末+季度",T58="季度+动态"),N58*$E$5/2,IF(T58="季度",(J58+K58)/2,IF(T58="动态",N58*$E$5*IF(J58+K58=0,0.5,K58/(J58+K58)),K58)))</x:f>
        <x:v>0.09147792263989513</x:v>
      </x:c>
      <x:c r="W58" s="64" t="n">
        <x:f aca="0">IF(OR(T58="年末+季度",T58="季度+动态",T58="动态"),N58*(1-$E$5)*IF(L58+M58=0,$B$7/($B$7+$B$8),L58/(L58+M58)),L58)</x:f>
        <x:v>0.7594718331120747</x:v>
      </x:c>
      <x:c r="X58" s="64" t="n">
        <x:f aca="0">IF(OR(T58="年末+季度",T58="季度+动态",T58="动态"),N58*(1-$E$5)*IF(L58+M58=0,$B$8/($B$7+$B$8),M58/(L58+M58)),M58)</x:f>
        <x:v>0.05208114569906847</x:v>
      </x:c>
      <x:c r="Y58" s="64" t="n">
        <x:f aca="0">POWER(1-$H$5,(A58-A57)/$H$8)</x:f>
        <x:v>0.9998489485051548</x:v>
      </x:c>
      <x:c r="Z58" s="64" t="n">
        <x:f aca="0">U58*Y58</x:f>
        <x:v>0.08875778724122484</x:v>
      </x:c>
      <x:c r="AA58" s="64" t="n">
        <x:f aca="0">V58*Y58</x:f>
        <x:v>0.09146410476293504</x:v>
      </x:c>
      <x:c r="AB58" s="64" t="n">
        <x:f aca="0">W58*Y58</x:f>
        <x:v>0.7593571137563903</x:v>
      </x:c>
      <x:c r="AC58" s="64" t="n">
        <x:f aca="0">X58*Y58</x:f>
        <x:v>0.05207327876415738</x:v>
      </x:c>
      <x:c r="AD58" s="64" t="n">
        <x:f aca="0">SUM(Z58:AC58)</x:f>
        <x:v>0.9916522845247076</x:v>
      </x:c>
      <x:c r="AE58" s="64" t="n">
        <x:f aca="0">MAX(AE57,AD58)</x:f>
        <x:v>1.0075408885052415</x:v>
      </x:c>
      <x:c r="AF58" s="63" t="n">
        <x:f aca="0">AD58/AE58-1</x:f>
        <x:v>-0.01576968653262878</x:v>
      </x:c>
      <x:c r="AG58" s="63" t="n">
        <x:f aca="0">AD58/AD57-1</x:f>
        <x:v>-0.009891825974282509</x:v>
      </x:c>
      <x:c r="AH58" s="61" t="n">
        <x:f aca="0">IF(OR(T58="年末+季度",T58="季度+动态",T58="季度",T58="动态"),A58,AH57)</x:f>
        <x:v>43832</x:v>
      </x:c>
      <x:c r="AI58" s="68" t="n">
        <x:f aca="0">YEAR(A58)</x:f>
        <x:v>2020</x:v>
      </x:c>
      <x:c r="AJ58" s="68" t="n">
        <x:f aca="0">MONTH(A58)</x:f>
        <x:v>2</x:v>
      </x:c>
      <x:c r="AK58" s="66" t="n">
        <x:f aca="0">IF(MONTH(A58)&lt;&gt;MONTH(A59),1,0)</x:f>
        <x:v>0</x:v>
      </x:c>
      <x:c r="AL58" s="64" t="n">
        <x:f aca="0">IF(AK57,AD57,AL57)</x:f>
        <x:v>1.001559537169269</x:v>
      </x:c>
      <x:c r="AM58" s="65" t="str">
        <x:f aca="0">IF(AK58,AD58/AL58-1,"")</x:f>
      </x:c>
      <x:c r="AN58" s="64" t="n">
        <x:f aca="0">IF(AI58&lt;&gt;AI57,AD58,MAX(AN57,AD58))</x:f>
        <x:v>1.0075408885052415</x:v>
      </x:c>
      <x:c r="AO58" s="65" t="n">
        <x:f aca="0">AD58/AN58-1</x:f>
        <x:v>-0.01576968653262878</x:v>
      </x:c>
      <x:c r="AP58" s="69" t="n">
        <x:f aca="0">IFERROR(SUM(Z58:AC58)/AD58,0)</x:f>
        <x:v>1</x:v>
      </x:c>
      <x:c r="AQ58" s="66" t="b">
        <x:f aca="0">AND(B58&gt;0,C58&gt;0,D58&gt;0,E58&gt;0)</x:f>
        <x:v>1</x:v>
      </x:c>
      <x:c r="AR58" s="70" t="n">
        <x:f aca="0">EDATE(AR57,1)</x:f>
        <x:v>44317</x:v>
      </x:c>
      <x:c r="AS58" t="str">
        <x:f aca="0">TEXT(AR58,"yyyy-mm")</x:f>
        <x:v>2021-05</x:v>
      </x:c>
      <x:c r="AT58" s="69" t="n">
        <x:f aca="0">IF(AR58&gt;DATE(YEAR($A$1656),MONTH($A$1656),1),"",SUMIFS($AD$42:$AD$1656,$AI$42:$AI$1656,YEAR(AR58),$AJ$42:$AJ$1656,MONTH(AR58),$AK$42:$AK$1656,1))</x:f>
        <x:v>1.0905692617668106</x:v>
      </x:c>
    </x:row>
    <x:row r="59" ht="13.5" hidden="0">
      <x:c r="A59" s="61" t="n">
        <x:f aca="0">'净值底稿'!A21</x:f>
        <x:v>43865</x:v>
      </x:c>
      <x:c r="B59" s="62" t="n">
        <x:f aca="0">'净值底稿'!W21</x:f>
        <x:v>0.9067618266373926</x:v>
      </x:c>
      <x:c r="C59" s="62" t="n">
        <x:f aca="0">'净值底稿'!T21</x:f>
        <x:v>0.9401898212620681</x:v>
      </x:c>
      <x:c r="D59" s="62" t="n">
        <x:f aca="0">'净值底稿'!U21</x:f>
        <x:v>1.418</x:v>
      </x:c>
      <x:c r="E59" s="62" t="n">
        <x:f aca="0">'净值底稿'!V21</x:f>
        <x:v>1.2948</x:v>
      </x:c>
      <x:c r="F59" s="63" t="n">
        <x:f aca="0">IFERROR(B59/B58-1,0)</x:f>
        <x:v>0.021164971188412318</x:v>
      </x:c>
      <x:c r="G59" s="63" t="n">
        <x:f aca="0">IFERROR(C59/C58-1,0)</x:f>
        <x:v>0.009998325358248072</x:v>
      </x:c>
      <x:c r="H59" s="63" t="n">
        <x:f aca="0">IFERROR(D59/D58-1,0)</x:f>
        <x:v>-0.0006342941715413719</x:v>
      </x:c>
      <x:c r="I59" s="63" t="n">
        <x:f aca="0">IFERROR(E59/E58-1,0)</x:f>
        <x:v>-0.0057590416954619306</x:v>
      </x:c>
      <x:c r="J59" s="64" t="n">
        <x:f aca="0">Z58*(1+F59)</x:f>
        <x:v>0.09063634325093259</x:v>
      </x:c>
      <x:c r="K59" s="64" t="n">
        <x:f aca="0">AA58*(1+G59)</x:f>
        <x:v>0.09237859264095576</x:v>
      </x:c>
      <x:c r="L59" s="64" t="n">
        <x:f aca="0">AB58*(1+H59)</x:f>
        <x:v>0.7588754579650161</x:v>
      </x:c>
      <x:c r="M59" s="64" t="n">
        <x:f aca="0">AC58*(1+I59)</x:f>
        <x:v>0.05177338658053518</x:v>
      </x:c>
      <x:c r="N59" s="64" t="n">
        <x:f aca="0">SUM(J59:M59)</x:f>
        <x:v>0.9936637804374396</x:v>
      </x:c>
      <x:c r="O59" s="65" t="n">
        <x:f aca="0">IFERROR((J59+K59)/N59,0)</x:f>
        <x:v>0.18418195318674074</x:v>
      </x:c>
      <x:c r="P59" s="66" t="b">
        <x:f aca="0">AND(MONTH(A59)=12,OR(A60="",YEAR(A59)&lt;&gt;YEAR(A60)))</x:f>
        <x:v>0</x:v>
      </x:c>
      <x:c r="Q59" s="66" t="b">
        <x:f aca="0">AND(MOD(MONTH(A59),3)=0,OR(A60="",MONTH(A59)&lt;&gt;MONTH(A60)))</x:f>
        <x:v>0</x:v>
      </x:c>
      <x:c r="R59" s="66" t="b">
        <x:f aca="0">OR(O59&gt;$E$7,O59&lt;$E$6)</x:f>
        <x:v>0</x:v>
      </x:c>
      <x:c r="S59" s="66" t="b">
        <x:f aca="0">AND(OR(P59,Q59,R59),A59-AH58&gt;$E$8)</x:f>
        <x:v>0</x:v>
      </x:c>
      <x:c r="T59" s="67" t="str">
        <x:f aca="0">IF(NOT(OR(P59,Q59,R59)),"不调",IF(NOT(S59),"间隔规则跳过",IF(P59,"年末+季度",IF(AND(Q59,R59),"季度+动态",IF(Q59,"季度","动态")))))</x:f>
        <x:v>不调</x:v>
      </x:c>
      <x:c r="U59" s="64" t="n">
        <x:f aca="0">IF(OR(T59="年末+季度",T59="季度+动态"),N59*$E$5/2,IF(T59="季度",(J59+K59)/2,IF(T59="动态",N59*$E$5*IF(J59+K59=0,0.5,J59/(J59+K59)),J59)))</x:f>
        <x:v>0.09063634325093259</x:v>
      </x:c>
      <x:c r="V59" s="64" t="n">
        <x:f aca="0">IF(OR(T59="年末+季度",T59="季度+动态"),N59*$E$5/2,IF(T59="季度",(J59+K59)/2,IF(T59="动态",N59*$E$5*IF(J59+K59=0,0.5,K59/(J59+K59)),K59)))</x:f>
        <x:v>0.09237859264095576</x:v>
      </x:c>
      <x:c r="W59" s="64" t="n">
        <x:f aca="0">IF(OR(T59="年末+季度",T59="季度+动态",T59="动态"),N59*(1-$E$5)*IF(L59+M59=0,$B$7/($B$7+$B$8),L59/(L59+M59)),L59)</x:f>
        <x:v>0.7588754579650161</x:v>
      </x:c>
      <x:c r="X59" s="64" t="n">
        <x:f aca="0">IF(OR(T59="年末+季度",T59="季度+动态",T59="动态"),N59*(1-$E$5)*IF(L59+M59=0,$B$8/($B$7+$B$8),M59/(L59+M59)),M59)</x:f>
        <x:v>0.05177338658053518</x:v>
      </x:c>
      <x:c r="Y59" s="64" t="n">
        <x:f aca="0">POWER(1-$H$5,(A59-A58)/$H$8)</x:f>
        <x:v>0.9999862671029998</x:v>
      </x:c>
      <x:c r="Z59" s="64" t="n">
        <x:f aca="0">U59*Y59</x:f>
        <x:v>0.09063509855136624</x:v>
      </x:c>
      <x:c r="AA59" s="64" t="n">
        <x:f aca="0">V59*Y59</x:f>
        <x:v>0.09237732401525799</x:v>
      </x:c>
      <x:c r="AB59" s="64" t="n">
        <x:f aca="0">W59*Y59</x:f>
        <x:v>0.7588650364065158</x:v>
      </x:c>
      <x:c r="AC59" s="64" t="n">
        <x:f aca="0">X59*Y59</x:f>
        <x:v>0.051772675581949916</x:v>
      </x:c>
      <x:c r="AD59" s="64" t="n">
        <x:f aca="0">SUM(Z59:AC59)</x:f>
        <x:v>0.9936501345550899</x:v>
      </x:c>
      <x:c r="AE59" s="64" t="n">
        <x:f aca="0">MAX(AE58,AD59)</x:f>
        <x:v>1.0075408885052415</x:v>
      </x:c>
      <x:c r="AF59" s="63" t="n">
        <x:f aca="0">AD59/AE59-1</x:f>
        <x:v>-0.013786789309126246</x:v>
      </x:c>
      <x:c r="AG59" s="63" t="n">
        <x:f aca="0">AD59/AD58-1</x:f>
        <x:v>0.0020146679048289595</x:v>
      </x:c>
      <x:c r="AH59" s="61" t="n">
        <x:f aca="0">IF(OR(T59="年末+季度",T59="季度+动态",T59="季度",T59="动态"),A59,AH58)</x:f>
        <x:v>43832</x:v>
      </x:c>
      <x:c r="AI59" s="68" t="n">
        <x:f aca="0">YEAR(A59)</x:f>
        <x:v>2020</x:v>
      </x:c>
      <x:c r="AJ59" s="68" t="n">
        <x:f aca="0">MONTH(A59)</x:f>
        <x:v>2</x:v>
      </x:c>
      <x:c r="AK59" s="66" t="n">
        <x:f aca="0">IF(MONTH(A59)&lt;&gt;MONTH(A60),1,0)</x:f>
        <x:v>0</x:v>
      </x:c>
      <x:c r="AL59" s="64" t="n">
        <x:f aca="0">IF(AK58,AD58,AL58)</x:f>
        <x:v>1.001559537169269</x:v>
      </x:c>
      <x:c r="AM59" s="65" t="str">
        <x:f aca="0">IF(AK59,AD59/AL59-1,"")</x:f>
      </x:c>
      <x:c r="AN59" s="64" t="n">
        <x:f aca="0">IF(AI59&lt;&gt;AI58,AD59,MAX(AN58,AD59))</x:f>
        <x:v>1.0075408885052415</x:v>
      </x:c>
      <x:c r="AO59" s="65" t="n">
        <x:f aca="0">AD59/AN59-1</x:f>
        <x:v>-0.013786789309126246</x:v>
      </x:c>
      <x:c r="AP59" s="69" t="n">
        <x:f aca="0">IFERROR(SUM(Z59:AC59)/AD59,0)</x:f>
        <x:v>1</x:v>
      </x:c>
      <x:c r="AQ59" s="66" t="b">
        <x:f aca="0">AND(B59&gt;0,C59&gt;0,D59&gt;0,E59&gt;0)</x:f>
        <x:v>1</x:v>
      </x:c>
      <x:c r="AR59" s="70" t="n">
        <x:f aca="0">EDATE(AR58,1)</x:f>
        <x:v>44348</x:v>
      </x:c>
      <x:c r="AS59" t="str">
        <x:f aca="0">TEXT(AR59,"yyyy-mm")</x:f>
        <x:v>2021-06</x:v>
      </x:c>
      <x:c r="AT59" s="69" t="n">
        <x:f aca="0">IF(AR59&gt;DATE(YEAR($A$1656),MONTH($A$1656),1),"",SUMIFS($AD$42:$AD$1656,$AI$42:$AI$1656,YEAR(AR59),$AJ$42:$AJ$1656,MONTH(AR59),$AK$42:$AK$1656,1))</x:f>
        <x:v>1.0900554604823816</x:v>
      </x:c>
    </x:row>
    <x:row r="60" ht="13.5" hidden="0">
      <x:c r="A60" s="61" t="n">
        <x:f aca="0">'净值底稿'!A22</x:f>
        <x:v>43866</x:v>
      </x:c>
      <x:c r="B60" s="62" t="n">
        <x:f aca="0">'净值底稿'!W22</x:f>
        <x:v>0.9168460602236846</x:v>
      </x:c>
      <x:c r="C60" s="62" t="n">
        <x:f aca="0">'净值底稿'!T22</x:f>
        <x:v>0.961864510268911</x:v>
      </x:c>
      <x:c r="D60" s="62" t="n">
        <x:f aca="0">'净值底稿'!U22</x:f>
        <x:v>1.4179</x:v>
      </x:c>
      <x:c r="E60" s="62" t="n">
        <x:f aca="0">'净值底稿'!V22</x:f>
        <x:v>1.2857</x:v>
      </x:c>
      <x:c r="F60" s="63" t="n">
        <x:f aca="0">IFERROR(B60/B59-1,0)</x:f>
        <x:v>0.011121149225798543</x:v>
      </x:c>
      <x:c r="G60" s="63" t="n">
        <x:f aca="0">IFERROR(C60/C59-1,0)</x:f>
        <x:v>0.02305352442312958</x:v>
      </x:c>
      <x:c r="H60" s="63" t="n">
        <x:f aca="0">IFERROR(D60/D59-1,0)</x:f>
        <x:v>-0.0000705218617771397</x:v>
      </x:c>
      <x:c r="I60" s="63" t="n">
        <x:f aca="0">IFERROR(E60/E59-1,0)</x:f>
        <x:v>-0.007028112449799062</x:v>
      </x:c>
      <x:c r="J60" s="64" t="n">
        <x:f aca="0">Z59*(1+F60)</x:f>
        <x:v>0.09164306500745094</x:v>
      </x:c>
      <x:c r="K60" s="64" t="n">
        <x:f aca="0">AA59*(1+G60)</x:f>
        <x:v>0.09450694691058709</x:v>
      </x:c>
      <x:c r="L60" s="64" t="n">
        <x:f aca="0">AB59*(1+H60)</x:f>
        <x:v>0.7588115198313109</x:v>
      </x:c>
      <x:c r="M60" s="64" t="n">
        <x:f aca="0">AC59*(1+I60)</x:f>
        <x:v>0.05140881139613301</x:v>
      </x:c>
      <x:c r="N60" s="64" t="n">
        <x:f aca="0">SUM(J60:M60)</x:f>
        <x:v>0.9963703431454819</x:v>
      </x:c>
      <x:c r="O60" s="65" t="n">
        <x:f aca="0">IFERROR((J60+K60)/N60,0)</x:f>
        <x:v>0.186828133934992</x:v>
      </x:c>
      <x:c r="P60" s="66" t="b">
        <x:f aca="0">AND(MONTH(A60)=12,OR(A61="",YEAR(A60)&lt;&gt;YEAR(A61)))</x:f>
        <x:v>0</x:v>
      </x:c>
      <x:c r="Q60" s="66" t="b">
        <x:f aca="0">AND(MOD(MONTH(A60),3)=0,OR(A61="",MONTH(A60)&lt;&gt;MONTH(A61)))</x:f>
        <x:v>0</x:v>
      </x:c>
      <x:c r="R60" s="66" t="b">
        <x:f aca="0">OR(O60&gt;$E$7,O60&lt;$E$6)</x:f>
        <x:v>0</x:v>
      </x:c>
      <x:c r="S60" s="66" t="b">
        <x:f aca="0">AND(OR(P60,Q60,R60),A60-AH59&gt;$E$8)</x:f>
        <x:v>0</x:v>
      </x:c>
      <x:c r="T60" s="67" t="str">
        <x:f aca="0">IF(NOT(OR(P60,Q60,R60)),"不调",IF(NOT(S60),"间隔规则跳过",IF(P60,"年末+季度",IF(AND(Q60,R60),"季度+动态",IF(Q60,"季度","动态")))))</x:f>
        <x:v>不调</x:v>
      </x:c>
      <x:c r="U60" s="64" t="n">
        <x:f aca="0">IF(OR(T60="年末+季度",T60="季度+动态"),N60*$E$5/2,IF(T60="季度",(J60+K60)/2,IF(T60="动态",N60*$E$5*IF(J60+K60=0,0.5,J60/(J60+K60)),J60)))</x:f>
        <x:v>0.09164306500745094</x:v>
      </x:c>
      <x:c r="V60" s="64" t="n">
        <x:f aca="0">IF(OR(T60="年末+季度",T60="季度+动态"),N60*$E$5/2,IF(T60="季度",(J60+K60)/2,IF(T60="动态",N60*$E$5*IF(J60+K60=0,0.5,K60/(J60+K60)),K60)))</x:f>
        <x:v>0.09450694691058709</x:v>
      </x:c>
      <x:c r="W60" s="64" t="n">
        <x:f aca="0">IF(OR(T60="年末+季度",T60="季度+动态",T60="动态"),N60*(1-$E$5)*IF(L60+M60=0,$B$7/($B$7+$B$8),L60/(L60+M60)),L60)</x:f>
        <x:v>0.7588115198313109</x:v>
      </x:c>
      <x:c r="X60" s="64" t="n">
        <x:f aca="0">IF(OR(T60="年末+季度",T60="季度+动态",T60="动态"),N60*(1-$E$5)*IF(L60+M60=0,$B$8/($B$7+$B$8),M60/(L60+M60)),M60)</x:f>
        <x:v>0.05140881139613301</x:v>
      </x:c>
      <x:c r="Y60" s="64" t="n">
        <x:f aca="0">POWER(1-$H$5,(A60-A59)/$H$8)</x:f>
        <x:v>0.9999862671029998</x:v>
      </x:c>
      <x:c r="Z60" s="64" t="n">
        <x:f aca="0">U60*Y60</x:f>
        <x:v>0.0916418064826784</x:v>
      </x:c>
      <x:c r="AA60" s="64" t="n">
        <x:f aca="0">V60*Y60</x:f>
        <x:v>0.09450564905641935</x:v>
      </x:c>
      <x:c r="AB60" s="64" t="n">
        <x:f aca="0">W60*Y60</x:f>
        <x:v>0.7588010991508665</x:v>
      </x:c>
      <x:c r="AC60" s="64" t="n">
        <x:f aca="0">X60*Y60</x:f>
        <x:v>0.0514081054042212</x:v>
      </x:c>
      <x:c r="AD60" s="64" t="n">
        <x:f aca="0">SUM(Z60:AC60)</x:f>
        <x:v>0.9963566600941854</x:v>
      </x:c>
      <x:c r="AE60" s="64" t="n">
        <x:f aca="0">MAX(AE59,AD60)</x:f>
        <x:v>1.0075408885052415</x:v>
      </x:c>
      <x:c r="AF60" s="63" t="n">
        <x:f aca="0">AD60/AE60-1</x:f>
        <x:v>-0.01110052062269018</x:v>
      </x:c>
      <x:c r="AG60" s="63" t="n">
        <x:f aca="0">AD60/AD59-1</x:f>
        <x:v>0.002723821438727514</x:v>
      </x:c>
      <x:c r="AH60" s="61" t="n">
        <x:f aca="0">IF(OR(T60="年末+季度",T60="季度+动态",T60="季度",T60="动态"),A60,AH59)</x:f>
        <x:v>43832</x:v>
      </x:c>
      <x:c r="AI60" s="68" t="n">
        <x:f aca="0">YEAR(A60)</x:f>
        <x:v>2020</x:v>
      </x:c>
      <x:c r="AJ60" s="68" t="n">
        <x:f aca="0">MONTH(A60)</x:f>
        <x:v>2</x:v>
      </x:c>
      <x:c r="AK60" s="66" t="n">
        <x:f aca="0">IF(MONTH(A60)&lt;&gt;MONTH(A61),1,0)</x:f>
        <x:v>0</x:v>
      </x:c>
      <x:c r="AL60" s="64" t="n">
        <x:f aca="0">IF(AK59,AD59,AL59)</x:f>
        <x:v>1.001559537169269</x:v>
      </x:c>
      <x:c r="AM60" s="65" t="str">
        <x:f aca="0">IF(AK60,AD60/AL60-1,"")</x:f>
      </x:c>
      <x:c r="AN60" s="64" t="n">
        <x:f aca="0">IF(AI60&lt;&gt;AI59,AD60,MAX(AN59,AD60))</x:f>
        <x:v>1.0075408885052415</x:v>
      </x:c>
      <x:c r="AO60" s="65" t="n">
        <x:f aca="0">AD60/AN60-1</x:f>
        <x:v>-0.01110052062269018</x:v>
      </x:c>
      <x:c r="AP60" s="69" t="n">
        <x:f aca="0">IFERROR(SUM(Z60:AC60)/AD60,0)</x:f>
        <x:v>1</x:v>
      </x:c>
      <x:c r="AQ60" s="66" t="b">
        <x:f aca="0">AND(B60&gt;0,C60&gt;0,D60&gt;0,E60&gt;0)</x:f>
        <x:v>1</x:v>
      </x:c>
      <x:c r="AR60" s="70" t="n">
        <x:f aca="0">EDATE(AR59,1)</x:f>
        <x:v>44378</x:v>
      </x:c>
      <x:c r="AS60" t="str">
        <x:f aca="0">TEXT(AR60,"yyyy-mm")</x:f>
        <x:v>2021-07</x:v>
      </x:c>
      <x:c r="AT60" s="69" t="n">
        <x:f aca="0">IF(AR60&gt;DATE(YEAR($A$1656),MONTH($A$1656),1),"",SUMIFS($AD$42:$AD$1656,$AI$42:$AI$1656,YEAR(AR60),$AJ$42:$AJ$1656,MONTH(AR60),$AK$42:$AK$1656,1))</x:f>
        <x:v>1.0983593596430365</x:v>
      </x:c>
    </x:row>
    <x:row r="61" ht="13.5" hidden="0">
      <x:c r="A61" s="61" t="n">
        <x:f aca="0">'净值底稿'!A23</x:f>
        <x:v>43867</x:v>
      </x:c>
      <x:c r="B61" s="62" t="n">
        <x:f aca="0">'净值底稿'!W23</x:f>
        <x:v>0.9310515336566793</x:v>
      </x:c>
      <x:c r="C61" s="62" t="n">
        <x:f aca="0">'净值底稿'!T23</x:f>
        <x:v>0.9868398250070911</x:v>
      </x:c>
      <x:c r="D61" s="62" t="n">
        <x:f aca="0">'净值底稿'!U23</x:f>
        <x:v>1.4183</x:v>
      </x:c>
      <x:c r="E61" s="62" t="n">
        <x:f aca="0">'净值底稿'!V23</x:f>
        <x:v>1.2773</x:v>
      </x:c>
      <x:c r="F61" s="63" t="n">
        <x:f aca="0">IFERROR(B61/B60-1,0)</x:f>
        <x:v>0.015493847930729832</x:v>
      </x:c>
      <x:c r="G61" s="63" t="n">
        <x:f aca="0">IFERROR(C61/C60-1,0)</x:f>
        <x:v>0.02596552266098029</x:v>
      </x:c>
      <x:c r="H61" s="63" t="n">
        <x:f aca="0">IFERROR(D61/D60-1,0)</x:f>
        <x:v>0.00028210734184352937</x:v>
      </x:c>
      <x:c r="I61" s="63" t="n">
        <x:f aca="0">IFERROR(E61/E60-1,0)</x:f>
        <x:v>-0.006533405926732461</x:v>
      </x:c>
      <x:c r="J61" s="64" t="n">
        <x:f aca="0">Z60*(1+F61)</x:f>
        <x:v>0.0930616906964184</x:v>
      </x:c>
      <x:c r="K61" s="64" t="n">
        <x:f aca="0">AA60*(1+G61)</x:f>
        <x:v>0.09695953762858446</x:v>
      </x:c>
      <x:c r="L61" s="64" t="n">
        <x:f aca="0">AB60*(1+H61)</x:f>
        <x:v>0.7590151625119359</x:v>
      </x:c>
      <x:c r="M61" s="64" t="n">
        <x:f aca="0">AC60*(1+I61)</x:f>
        <x:v>0.05107223538369118</x:v>
      </x:c>
      <x:c r="N61" s="64" t="n">
        <x:f aca="0">SUM(J61:M61)</x:f>
        <x:v>1.00010862622063</x:v>
      </x:c>
      <x:c r="O61" s="65" t="n">
        <x:f aca="0">IFERROR((J61+K61)/N61,0)</x:f>
        <x:v>0.19000058927907199</x:v>
      </x:c>
      <x:c r="P61" s="66" t="b">
        <x:f aca="0">AND(MONTH(A61)=12,OR(A62="",YEAR(A61)&lt;&gt;YEAR(A62)))</x:f>
        <x:v>0</x:v>
      </x:c>
      <x:c r="Q61" s="66" t="b">
        <x:f aca="0">AND(MOD(MONTH(A61),3)=0,OR(A62="",MONTH(A61)&lt;&gt;MONTH(A62)))</x:f>
        <x:v>0</x:v>
      </x:c>
      <x:c r="R61" s="66" t="b">
        <x:f aca="0">OR(O61&gt;$E$7,O61&lt;$E$6)</x:f>
        <x:v>0</x:v>
      </x:c>
      <x:c r="S61" s="66" t="b">
        <x:f aca="0">AND(OR(P61,Q61,R61),A61-AH60&gt;$E$8)</x:f>
        <x:v>0</x:v>
      </x:c>
      <x:c r="T61" s="67" t="str">
        <x:f aca="0">IF(NOT(OR(P61,Q61,R61)),"不调",IF(NOT(S61),"间隔规则跳过",IF(P61,"年末+季度",IF(AND(Q61,R61),"季度+动态",IF(Q61,"季度","动态")))))</x:f>
        <x:v>不调</x:v>
      </x:c>
      <x:c r="U61" s="64" t="n">
        <x:f aca="0">IF(OR(T61="年末+季度",T61="季度+动态"),N61*$E$5/2,IF(T61="季度",(J61+K61)/2,IF(T61="动态",N61*$E$5*IF(J61+K61=0,0.5,J61/(J61+K61)),J61)))</x:f>
        <x:v>0.0930616906964184</x:v>
      </x:c>
      <x:c r="V61" s="64" t="n">
        <x:f aca="0">IF(OR(T61="年末+季度",T61="季度+动态"),N61*$E$5/2,IF(T61="季度",(J61+K61)/2,IF(T61="动态",N61*$E$5*IF(J61+K61=0,0.5,K61/(J61+K61)),K61)))</x:f>
        <x:v>0.09695953762858446</x:v>
      </x:c>
      <x:c r="W61" s="64" t="n">
        <x:f aca="0">IF(OR(T61="年末+季度",T61="季度+动态",T61="动态"),N61*(1-$E$5)*IF(L61+M61=0,$B$7/($B$7+$B$8),L61/(L61+M61)),L61)</x:f>
        <x:v>0.7590151625119359</x:v>
      </x:c>
      <x:c r="X61" s="64" t="n">
        <x:f aca="0">IF(OR(T61="年末+季度",T61="季度+动态",T61="动态"),N61*(1-$E$5)*IF(L61+M61=0,$B$8/($B$7+$B$8),M61/(L61+M61)),M61)</x:f>
        <x:v>0.05107223538369118</x:v>
      </x:c>
      <x:c r="Y61" s="64" t="n">
        <x:f aca="0">POWER(1-$H$5,(A61-A60)/$H$8)</x:f>
        <x:v>0.9999862671029998</x:v>
      </x:c>
      <x:c r="Z61" s="64" t="n">
        <x:f aca="0">U61*Y61</x:f>
        <x:v>0.0930604126898054</x:v>
      </x:c>
      <x:c r="AA61" s="64" t="n">
        <x:f aca="0">V61*Y61</x:f>
        <x:v>0.09695820609324102</x:v>
      </x:c>
      <x:c r="AB61" s="64" t="n">
        <x:f aca="0">W61*Y61</x:f>
        <x:v>0.7590047390348875</x:v>
      </x:c>
      <x:c r="AC61" s="64" t="n">
        <x:f aca="0">X61*Y61</x:f>
        <x:v>0.05107153401394308</x:v>
      </x:c>
      <x:c r="AD61" s="64" t="n">
        <x:f aca="0">SUM(Z61:AC61)</x:f>
        <x:v>1.000094891831877</x:v>
      </x:c>
      <x:c r="AE61" s="64" t="n">
        <x:f aca="0">MAX(AE60,AD61)</x:f>
        <x:v>1.0075408885052415</x:v>
      </x:c>
      <x:c r="AF61" s="63" t="n">
        <x:f aca="0">AD61/AE61-1</x:f>
        <x:v>-0.007390267490196889</x:v>
      </x:c>
      <x:c r="AG61" s="63" t="n">
        <x:f aca="0">AD61/AD60-1</x:f>
        <x:v>0.003751901189016138</x:v>
      </x:c>
      <x:c r="AH61" s="61" t="n">
        <x:f aca="0">IF(OR(T61="年末+季度",T61="季度+动态",T61="季度",T61="动态"),A61,AH60)</x:f>
        <x:v>43832</x:v>
      </x:c>
      <x:c r="AI61" s="68" t="n">
        <x:f aca="0">YEAR(A61)</x:f>
        <x:v>2020</x:v>
      </x:c>
      <x:c r="AJ61" s="68" t="n">
        <x:f aca="0">MONTH(A61)</x:f>
        <x:v>2</x:v>
      </x:c>
      <x:c r="AK61" s="66" t="n">
        <x:f aca="0">IF(MONTH(A61)&lt;&gt;MONTH(A62),1,0)</x:f>
        <x:v>0</x:v>
      </x:c>
      <x:c r="AL61" s="64" t="n">
        <x:f aca="0">IF(AK60,AD60,AL60)</x:f>
        <x:v>1.001559537169269</x:v>
      </x:c>
      <x:c r="AM61" s="65" t="str">
        <x:f aca="0">IF(AK61,AD61/AL61-1,"")</x:f>
      </x:c>
      <x:c r="AN61" s="64" t="n">
        <x:f aca="0">IF(AI61&lt;&gt;AI60,AD61,MAX(AN60,AD61))</x:f>
        <x:v>1.0075408885052415</x:v>
      </x:c>
      <x:c r="AO61" s="65" t="n">
        <x:f aca="0">AD61/AN61-1</x:f>
        <x:v>-0.007390267490196889</x:v>
      </x:c>
      <x:c r="AP61" s="69" t="n">
        <x:f aca="0">IFERROR(SUM(Z61:AC61)/AD61,0)</x:f>
        <x:v>1</x:v>
      </x:c>
      <x:c r="AQ61" s="66" t="b">
        <x:f aca="0">AND(B61&gt;0,C61&gt;0,D61&gt;0,E61&gt;0)</x:f>
        <x:v>1</x:v>
      </x:c>
      <x:c r="AR61" s="70" t="n">
        <x:f aca="0">EDATE(AR60,1)</x:f>
        <x:v>44409</x:v>
      </x:c>
      <x:c r="AS61" t="str">
        <x:f aca="0">TEXT(AR61,"yyyy-mm")</x:f>
        <x:v>2021-08</x:v>
      </x:c>
      <x:c r="AT61" s="69" t="n">
        <x:f aca="0">IF(AR61&gt;DATE(YEAR($A$1656),MONTH($A$1656),1),"",SUMIFS($AD$42:$AD$1656,$AI$42:$AI$1656,YEAR(AR61),$AJ$42:$AJ$1656,MONTH(AR61),$AK$42:$AK$1656,1))</x:f>
        <x:v>1.117765184969555</x:v>
      </x:c>
    </x:row>
    <x:row r="62" ht="13.5" hidden="0">
      <x:c r="A62" s="61" t="n">
        <x:f aca="0">'净值底稿'!A24</x:f>
        <x:v>43868</x:v>
      </x:c>
      <x:c r="B62" s="62" t="n">
        <x:f aca="0">'净值底稿'!W24</x:f>
        <x:v>0.9287512590105421</x:v>
      </x:c>
      <x:c r="C62" s="62" t="n">
        <x:f aca="0">'净值底稿'!T24</x:f>
        <x:v>0.9953096726363787</x:v>
      </x:c>
      <x:c r="D62" s="62" t="n">
        <x:f aca="0">'净值底稿'!U24</x:f>
        <x:v>1.4197</x:v>
      </x:c>
      <x:c r="E62" s="62" t="n">
        <x:f aca="0">'净值底稿'!V24</x:f>
        <x:v>1.286</x:v>
      </x:c>
      <x:c r="F62" s="63" t="n">
        <x:f aca="0">IFERROR(B62/B61-1,0)</x:f>
        <x:v>-0.002470620113908084</x:v>
      </x:c>
      <x:c r="G62" s="63" t="n">
        <x:f aca="0">IFERROR(C62/C61-1,0)</x:f>
        <x:v>0.008582798762936772</x:v>
      </x:c>
      <x:c r="H62" s="63" t="n">
        <x:f aca="0">IFERROR(D62/D61-1,0)</x:f>
        <x:v>0.000987097229077083</x:v>
      </x:c>
      <x:c r="I62" s="63" t="n">
        <x:f aca="0">IFERROR(E62/E61-1,0)</x:f>
        <x:v>0.0068112424645736525</x:v>
      </x:c>
      <x:c r="J62" s="64" t="n">
        <x:f aca="0">Z61*(1+F62)</x:f>
        <x:v>0.09283049576240539</x:v>
      </x:c>
      <x:c r="K62" s="64" t="n">
        <x:f aca="0">AA61*(1+G62)</x:f>
        <x:v>0.09779037886455466</x:v>
      </x:c>
      <x:c r="L62" s="64" t="n">
        <x:f aca="0">AB61*(1+H62)</x:f>
        <x:v>0.7597539505096452</x:v>
      </x:c>
      <x:c r="M62" s="64" t="n">
        <x:f aca="0">AC61*(1+I62)</x:f>
        <x:v>0.051419394615149765</x:v>
      </x:c>
      <x:c r="N62" s="64" t="n">
        <x:f aca="0">SUM(J62:M62)</x:f>
        <x:v>1.001794219751755</x:v>
      </x:c>
      <x:c r="O62" s="65" t="n">
        <x:f aca="0">IFERROR((J62+K62)/N62,0)</x:f>
        <x:v>0.19027947144094717</x:v>
      </x:c>
      <x:c r="P62" s="66" t="b">
        <x:f aca="0">AND(MONTH(A62)=12,OR(A63="",YEAR(A62)&lt;&gt;YEAR(A63)))</x:f>
        <x:v>0</x:v>
      </x:c>
      <x:c r="Q62" s="66" t="b">
        <x:f aca="0">AND(MOD(MONTH(A62),3)=0,OR(A63="",MONTH(A62)&lt;&gt;MONTH(A63)))</x:f>
        <x:v>0</x:v>
      </x:c>
      <x:c r="R62" s="66" t="b">
        <x:f aca="0">OR(O62&gt;$E$7,O62&lt;$E$6)</x:f>
        <x:v>0</x:v>
      </x:c>
      <x:c r="S62" s="66" t="b">
        <x:f aca="0">AND(OR(P62,Q62,R62),A62-AH61&gt;$E$8)</x:f>
        <x:v>0</x:v>
      </x:c>
      <x:c r="T62" s="67" t="str">
        <x:f aca="0">IF(NOT(OR(P62,Q62,R62)),"不调",IF(NOT(S62),"间隔规则跳过",IF(P62,"年末+季度",IF(AND(Q62,R62),"季度+动态",IF(Q62,"季度","动态")))))</x:f>
        <x:v>不调</x:v>
      </x:c>
      <x:c r="U62" s="64" t="n">
        <x:f aca="0">IF(OR(T62="年末+季度",T62="季度+动态"),N62*$E$5/2,IF(T62="季度",(J62+K62)/2,IF(T62="动态",N62*$E$5*IF(J62+K62=0,0.5,J62/(J62+K62)),J62)))</x:f>
        <x:v>0.09283049576240539</x:v>
      </x:c>
      <x:c r="V62" s="64" t="n">
        <x:f aca="0">IF(OR(T62="年末+季度",T62="季度+动态"),N62*$E$5/2,IF(T62="季度",(J62+K62)/2,IF(T62="动态",N62*$E$5*IF(J62+K62=0,0.5,K62/(J62+K62)),K62)))</x:f>
        <x:v>0.09779037886455466</x:v>
      </x:c>
      <x:c r="W62" s="64" t="n">
        <x:f aca="0">IF(OR(T62="年末+季度",T62="季度+动态",T62="动态"),N62*(1-$E$5)*IF(L62+M62=0,$B$7/($B$7+$B$8),L62/(L62+M62)),L62)</x:f>
        <x:v>0.7597539505096452</x:v>
      </x:c>
      <x:c r="X62" s="64" t="n">
        <x:f aca="0">IF(OR(T62="年末+季度",T62="季度+动态",T62="动态"),N62*(1-$E$5)*IF(L62+M62=0,$B$8/($B$7+$B$8),M62/(L62+M62)),M62)</x:f>
        <x:v>0.051419394615149765</x:v>
      </x:c>
      <x:c r="Y62" s="64" t="n">
        <x:f aca="0">POWER(1-$H$5,(A62-A61)/$H$8)</x:f>
        <x:v>0.9999862671029998</x:v>
      </x:c>
      <x:c r="Z62" s="64" t="n">
        <x:f aca="0">U62*Y62</x:f>
        <x:v>0.0928292209307686</x:v>
      </x:c>
      <x:c r="AA62" s="64" t="n">
        <x:f aca="0">V62*Y62</x:f>
        <x:v>0.0977890359193541</x:v>
      </x:c>
      <x:c r="AB62" s="64" t="n">
        <x:f aca="0">W62*Y62</x:f>
        <x:v>0.7597435168868973</x:v>
      </x:c>
      <x:c r="AC62" s="64" t="n">
        <x:f aca="0">X62*Y62</x:f>
        <x:v>0.0514186884778997</x:v>
      </x:c>
      <x:c r="AD62" s="64" t="n">
        <x:f aca="0">SUM(Z62:AC62)</x:f>
        <x:v>1.0017804622149198</x:v>
      </x:c>
      <x:c r="AE62" s="64" t="n">
        <x:f aca="0">MAX(AE61,AD62)</x:f>
        <x:v>1.0075408885052415</x:v>
      </x:c>
      <x:c r="AF62" s="63" t="n">
        <x:f aca="0">AD62/AE62-1</x:f>
        <x:v>-0.005717312672905761</x:v>
      </x:c>
      <x:c r="AG62" s="63" t="n">
        <x:f aca="0">AD62/AD61-1</x:f>
        <x:v>0.0016854104513575052</x:v>
      </x:c>
      <x:c r="AH62" s="61" t="n">
        <x:f aca="0">IF(OR(T62="年末+季度",T62="季度+动态",T62="季度",T62="动态"),A62,AH61)</x:f>
        <x:v>43832</x:v>
      </x:c>
      <x:c r="AI62" s="68" t="n">
        <x:f aca="0">YEAR(A62)</x:f>
        <x:v>2020</x:v>
      </x:c>
      <x:c r="AJ62" s="68" t="n">
        <x:f aca="0">MONTH(A62)</x:f>
        <x:v>2</x:v>
      </x:c>
      <x:c r="AK62" s="66" t="n">
        <x:f aca="0">IF(MONTH(A62)&lt;&gt;MONTH(A63),1,0)</x:f>
        <x:v>0</x:v>
      </x:c>
      <x:c r="AL62" s="64" t="n">
        <x:f aca="0">IF(AK61,AD61,AL61)</x:f>
        <x:v>1.001559537169269</x:v>
      </x:c>
      <x:c r="AM62" s="65" t="str">
        <x:f aca="0">IF(AK62,AD62/AL62-1,"")</x:f>
      </x:c>
      <x:c r="AN62" s="64" t="n">
        <x:f aca="0">IF(AI62&lt;&gt;AI61,AD62,MAX(AN61,AD62))</x:f>
        <x:v>1.0075408885052415</x:v>
      </x:c>
      <x:c r="AO62" s="65" t="n">
        <x:f aca="0">AD62/AN62-1</x:f>
        <x:v>-0.005717312672905761</x:v>
      </x:c>
      <x:c r="AP62" s="69" t="n">
        <x:f aca="0">IFERROR(SUM(Z62:AC62)/AD62,0)</x:f>
        <x:v>1</x:v>
      </x:c>
      <x:c r="AQ62" s="66" t="b">
        <x:f aca="0">AND(B62&gt;0,C62&gt;0,D62&gt;0,E62&gt;0)</x:f>
        <x:v>1</x:v>
      </x:c>
      <x:c r="AR62" s="70" t="n">
        <x:f aca="0">EDATE(AR61,1)</x:f>
        <x:v>44440</x:v>
      </x:c>
      <x:c r="AS62" t="str">
        <x:f aca="0">TEXT(AR62,"yyyy-mm")</x:f>
        <x:v>2021-09</x:v>
      </x:c>
      <x:c r="AT62" s="69" t="n">
        <x:f aca="0">IF(AR62&gt;DATE(YEAR($A$1656),MONTH($A$1656),1),"",SUMIFS($AD$42:$AD$1656,$AI$42:$AI$1656,YEAR(AR62),$AJ$42:$AJ$1656,MONTH(AR62),$AK$42:$AK$1656,1))</x:f>
        <x:v>1.1134822093626853</x:v>
      </x:c>
    </x:row>
    <x:row r="63" ht="13.5" hidden="0">
      <x:c r="A63" s="61" t="n">
        <x:f aca="0">'净值底稿'!A25</x:f>
        <x:v>43871</x:v>
      </x:c>
      <x:c r="B63" s="62" t="n">
        <x:f aca="0">'净值底稿'!W25</x:f>
        <x:v>0.9375711280913555</x:v>
      </x:c>
      <x:c r="C63" s="62" t="n">
        <x:f aca="0">'净值底稿'!T25</x:f>
        <x:v>1.0066483261248744</x:v>
      </x:c>
      <x:c r="D63" s="62" t="n">
        <x:f aca="0">'净值底稿'!U25</x:f>
        <x:v>1.4209</x:v>
      </x:c>
      <x:c r="E63" s="62" t="n">
        <x:f aca="0">'净值底稿'!V25</x:f>
        <x:v>1.2905</x:v>
      </x:c>
      <x:c r="F63" s="63" t="n">
        <x:f aca="0">IFERROR(B63/B62-1,0)</x:f>
        <x:v>0.009496481426264358</x:v>
      </x:c>
      <x:c r="G63" s="63" t="n">
        <x:f aca="0">IFERROR(C63/C62-1,0)</x:f>
        <x:v>0.011392086101667198</x:v>
      </x:c>
      <x:c r="H63" s="63" t="n">
        <x:f aca="0">IFERROR(D63/D62-1,0)</x:f>
        <x:v>0.000845248996266923</x:v>
      </x:c>
      <x:c r="I63" s="63" t="n">
        <x:f aca="0">IFERROR(E63/E62-1,0)</x:f>
        <x:v>0.003499222395023205</x:v>
      </x:c>
      <x:c r="J63" s="64" t="n">
        <x:f aca="0">Z62*(1+F63)</x:f>
        <x:v>0.09371077190315225</x:v>
      </x:c>
      <x:c r="K63" s="64" t="n">
        <x:f aca="0">AA62*(1+G63)</x:f>
        <x:v>0.09890305703634641</x:v>
      </x:c>
      <x:c r="L63" s="64" t="n">
        <x:f aca="0">AB62*(1+H63)</x:f>
        <x:v>0.7603856893319663</x:v>
      </x:c>
      <x:c r="M63" s="64" t="n">
        <x:f aca="0">AC62*(1+I63)</x:f>
        <x:v>0.05159861390414429</x:v>
      </x:c>
      <x:c r="N63" s="64" t="n">
        <x:f aca="0">SUM(J63:M63)</x:f>
        <x:v>1.0045981321756092</x:v>
      </x:c>
      <x:c r="O63" s="65" t="n">
        <x:f aca="0">IFERROR((J63+K63)/N63,0)</x:f>
        <x:v>0.1917322188548811</x:v>
      </x:c>
      <x:c r="P63" s="66" t="b">
        <x:f aca="0">AND(MONTH(A63)=12,OR(A64="",YEAR(A63)&lt;&gt;YEAR(A64)))</x:f>
        <x:v>0</x:v>
      </x:c>
      <x:c r="Q63" s="66" t="b">
        <x:f aca="0">AND(MOD(MONTH(A63),3)=0,OR(A64="",MONTH(A63)&lt;&gt;MONTH(A64)))</x:f>
        <x:v>0</x:v>
      </x:c>
      <x:c r="R63" s="66" t="b">
        <x:f aca="0">OR(O63&gt;$E$7,O63&lt;$E$6)</x:f>
        <x:v>0</x:v>
      </x:c>
      <x:c r="S63" s="66" t="b">
        <x:f aca="0">AND(OR(P63,Q63,R63),A63-AH62&gt;$E$8)</x:f>
        <x:v>0</x:v>
      </x:c>
      <x:c r="T63" s="67" t="str">
        <x:f aca="0">IF(NOT(OR(P63,Q63,R63)),"不调",IF(NOT(S63),"间隔规则跳过",IF(P63,"年末+季度",IF(AND(Q63,R63),"季度+动态",IF(Q63,"季度","动态")))))</x:f>
        <x:v>不调</x:v>
      </x:c>
      <x:c r="U63" s="64" t="n">
        <x:f aca="0">IF(OR(T63="年末+季度",T63="季度+动态"),N63*$E$5/2,IF(T63="季度",(J63+K63)/2,IF(T63="动态",N63*$E$5*IF(J63+K63=0,0.5,J63/(J63+K63)),J63)))</x:f>
        <x:v>0.09371077190315225</x:v>
      </x:c>
      <x:c r="V63" s="64" t="n">
        <x:f aca="0">IF(OR(T63="年末+季度",T63="季度+动态"),N63*$E$5/2,IF(T63="季度",(J63+K63)/2,IF(T63="动态",N63*$E$5*IF(J63+K63=0,0.5,K63/(J63+K63)),K63)))</x:f>
        <x:v>0.09890305703634641</x:v>
      </x:c>
      <x:c r="W63" s="64" t="n">
        <x:f aca="0">IF(OR(T63="年末+季度",T63="季度+动态",T63="动态"),N63*(1-$E$5)*IF(L63+M63=0,$B$7/($B$7+$B$8),L63/(L63+M63)),L63)</x:f>
        <x:v>0.7603856893319663</x:v>
      </x:c>
      <x:c r="X63" s="64" t="n">
        <x:f aca="0">IF(OR(T63="年末+季度",T63="季度+动态",T63="动态"),N63*(1-$E$5)*IF(L63+M63=0,$B$8/($B$7+$B$8),M63/(L63+M63)),M63)</x:f>
        <x:v>0.05159861390414429</x:v>
      </x:c>
      <x:c r="Y63" s="64" t="n">
        <x:f aca="0">POWER(1-$H$5,(A63-A62)/$H$8)</x:f>
        <x:v>0.9999588018747739</x:v>
      </x:c>
      <x:c r="Z63" s="64" t="n">
        <x:f aca="0">U63*Y63</x:f>
        <x:v>0.09370691119503635</x:v>
      </x:c>
      <x:c r="AA63" s="64" t="n">
        <x:f aca="0">V63*Y63</x:f>
        <x:v>0.09889898241581739</x:v>
      </x:c>
      <x:c r="AB63" s="64" t="n">
        <x:f aca="0">W63*Y63</x:f>
        <x:v>0.7603543628671171</x:v>
      </x:c>
      <x:c r="AC63" s="64" t="n">
        <x:f aca="0">X63*Y63</x:f>
        <x:v>0.05159648813798717</x:v>
      </x:c>
      <x:c r="AD63" s="64" t="n">
        <x:f aca="0">SUM(Z63:AC63)</x:f>
        <x:v>1.004556744615958</x:v>
      </x:c>
      <x:c r="AE63" s="64" t="n">
        <x:f aca="0">MAX(AE62,AD63)</x:f>
        <x:v>1.0075408885052415</x:v>
      </x:c>
      <x:c r="AF63" s="63" t="n">
        <x:f aca="0">AD63/AE63-1</x:f>
        <x:v>-0.002961809216210254</x:v>
      </x:c>
      <x:c r="AG63" s="63" t="n">
        <x:f aca="0">AD63/AD62-1</x:f>
        <x:v>0.002771348120425454</x:v>
      </x:c>
      <x:c r="AH63" s="61" t="n">
        <x:f aca="0">IF(OR(T63="年末+季度",T63="季度+动态",T63="季度",T63="动态"),A63,AH62)</x:f>
        <x:v>43832</x:v>
      </x:c>
      <x:c r="AI63" s="68" t="n">
        <x:f aca="0">YEAR(A63)</x:f>
        <x:v>2020</x:v>
      </x:c>
      <x:c r="AJ63" s="68" t="n">
        <x:f aca="0">MONTH(A63)</x:f>
        <x:v>2</x:v>
      </x:c>
      <x:c r="AK63" s="66" t="n">
        <x:f aca="0">IF(MONTH(A63)&lt;&gt;MONTH(A64),1,0)</x:f>
        <x:v>0</x:v>
      </x:c>
      <x:c r="AL63" s="64" t="n">
        <x:f aca="0">IF(AK62,AD62,AL62)</x:f>
        <x:v>1.001559537169269</x:v>
      </x:c>
      <x:c r="AM63" s="65" t="str">
        <x:f aca="0">IF(AK63,AD63/AL63-1,"")</x:f>
      </x:c>
      <x:c r="AN63" s="64" t="n">
        <x:f aca="0">IF(AI63&lt;&gt;AI62,AD63,MAX(AN62,AD63))</x:f>
        <x:v>1.0075408885052415</x:v>
      </x:c>
      <x:c r="AO63" s="65" t="n">
        <x:f aca="0">AD63/AN63-1</x:f>
        <x:v>-0.002961809216210254</x:v>
      </x:c>
      <x:c r="AP63" s="69" t="n">
        <x:f aca="0">IFERROR(SUM(Z63:AC63)/AD63,0)</x:f>
        <x:v>1</x:v>
      </x:c>
      <x:c r="AQ63" s="66" t="b">
        <x:f aca="0">AND(B63&gt;0,C63&gt;0,D63&gt;0,E63&gt;0)</x:f>
        <x:v>1</x:v>
      </x:c>
      <x:c r="AR63" s="70" t="n">
        <x:f aca="0">EDATE(AR62,1)</x:f>
        <x:v>44470</x:v>
      </x:c>
      <x:c r="AS63" t="str">
        <x:f aca="0">TEXT(AR63,"yyyy-mm")</x:f>
        <x:v>2021-10</x:v>
      </x:c>
      <x:c r="AT63" s="69" t="n">
        <x:f aca="0">IF(AR63&gt;DATE(YEAR($A$1656),MONTH($A$1656),1),"",SUMIFS($AD$42:$AD$1656,$AI$42:$AI$1656,YEAR(AR63),$AJ$42:$AJ$1656,MONTH(AR63),$AK$42:$AK$1656,1))</x:f>
        <x:v>1.106289464564796</x:v>
      </x:c>
    </x:row>
    <x:row r="64" ht="13.5" hidden="0">
      <x:c r="A64" s="61" t="n">
        <x:f aca="0">'净值底稿'!A26</x:f>
        <x:v>43872</x:v>
      </x:c>
      <x:c r="B64" s="62" t="n">
        <x:f aca="0">'净值底稿'!W26</x:f>
        <x:v>0.9428331450235822</x:v>
      </x:c>
      <x:c r="C64" s="62" t="n">
        <x:f aca="0">'净值底稿'!T26</x:f>
        <x:v>1.0060044350993183</x:v>
      </x:c>
      <x:c r="D64" s="62" t="n">
        <x:f aca="0">'净值底稿'!U26</x:f>
        <x:v>1.4201</x:v>
      </x:c>
      <x:c r="E64" s="62" t="n">
        <x:f aca="0">'净值底稿'!V26</x:f>
        <x:v>1.2884</x:v>
      </x:c>
      <x:c r="F64" s="63" t="n">
        <x:f aca="0">IFERROR(B64/B63-1,0)</x:f>
        <x:v>0.005612392249043419</x:v>
      </x:c>
      <x:c r="G64" s="63" t="n">
        <x:f aca="0">IFERROR(C64/C63-1,0)</x:f>
        <x:v>-0.0006396385002047644</x:v>
      </x:c>
      <x:c r="H64" s="63" t="n">
        <x:f aca="0">IFERROR(D64/D63-1,0)</x:f>
        <x:v>-0.0005630234358505737</x:v>
      </x:c>
      <x:c r="I64" s="63" t="n">
        <x:f aca="0">IFERROR(E64/E63-1,0)</x:f>
        <x:v>-0.0016272762495156412</x:v>
      </x:c>
      <x:c r="J64" s="64" t="n">
        <x:f aca="0">Z63*(1+F64)</x:f>
        <x:v>0.09423283113710917</x:v>
      </x:c>
      <x:c r="K64" s="64" t="n">
        <x:f aca="0">AA63*(1+G64)</x:f>
        <x:v>0.09883572281903316</x:v>
      </x:c>
      <x:c r="L64" s="64" t="n">
        <x:f aca="0">AB63*(1+H64)</x:f>
        <x:v>0.7599262655412717</x:v>
      </x:c>
      <x:c r="M64" s="64" t="n">
        <x:f aca="0">AC63*(1+I64)</x:f>
        <x:v>0.05151252639828181</x:v>
      </x:c>
      <x:c r="N64" s="64" t="n">
        <x:f aca="0">SUM(J64:M64)</x:f>
        <x:v>1.004507345895696</x:v>
      </x:c>
      <x:c r="O64" s="65" t="n">
        <x:f aca="0">IFERROR((J64+K64)/N64,0)</x:f>
        <x:v>0.19220223201452807</x:v>
      </x:c>
      <x:c r="P64" s="66" t="b">
        <x:f aca="0">AND(MONTH(A64)=12,OR(A65="",YEAR(A64)&lt;&gt;YEAR(A65)))</x:f>
        <x:v>0</x:v>
      </x:c>
      <x:c r="Q64" s="66" t="b">
        <x:f aca="0">AND(MOD(MONTH(A64),3)=0,OR(A65="",MONTH(A64)&lt;&gt;MONTH(A65)))</x:f>
        <x:v>0</x:v>
      </x:c>
      <x:c r="R64" s="66" t="b">
        <x:f aca="0">OR(O64&gt;$E$7,O64&lt;$E$6)</x:f>
        <x:v>0</x:v>
      </x:c>
      <x:c r="S64" s="66" t="b">
        <x:f aca="0">AND(OR(P64,Q64,R64),A64-AH63&gt;$E$8)</x:f>
        <x:v>0</x:v>
      </x:c>
      <x:c r="T64" s="67" t="str">
        <x:f aca="0">IF(NOT(OR(P64,Q64,R64)),"不调",IF(NOT(S64),"间隔规则跳过",IF(P64,"年末+季度",IF(AND(Q64,R64),"季度+动态",IF(Q64,"季度","动态")))))</x:f>
        <x:v>不调</x:v>
      </x:c>
      <x:c r="U64" s="64" t="n">
        <x:f aca="0">IF(OR(T64="年末+季度",T64="季度+动态"),N64*$E$5/2,IF(T64="季度",(J64+K64)/2,IF(T64="动态",N64*$E$5*IF(J64+K64=0,0.5,J64/(J64+K64)),J64)))</x:f>
        <x:v>0.09423283113710917</x:v>
      </x:c>
      <x:c r="V64" s="64" t="n">
        <x:f aca="0">IF(OR(T64="年末+季度",T64="季度+动态"),N64*$E$5/2,IF(T64="季度",(J64+K64)/2,IF(T64="动态",N64*$E$5*IF(J64+K64=0,0.5,K64/(J64+K64)),K64)))</x:f>
        <x:v>0.09883572281903316</x:v>
      </x:c>
      <x:c r="W64" s="64" t="n">
        <x:f aca="0">IF(OR(T64="年末+季度",T64="季度+动态",T64="动态"),N64*(1-$E$5)*IF(L64+M64=0,$B$7/($B$7+$B$8),L64/(L64+M64)),L64)</x:f>
        <x:v>0.7599262655412717</x:v>
      </x:c>
      <x:c r="X64" s="64" t="n">
        <x:f aca="0">IF(OR(T64="年末+季度",T64="季度+动态",T64="动态"),N64*(1-$E$5)*IF(L64+M64=0,$B$8/($B$7+$B$8),M64/(L64+M64)),M64)</x:f>
        <x:v>0.05151252639828181</x:v>
      </x:c>
      <x:c r="Y64" s="64" t="n">
        <x:f aca="0">POWER(1-$H$5,(A64-A63)/$H$8)</x:f>
        <x:v>0.9999862671029998</x:v>
      </x:c>
      <x:c r="Z64" s="64" t="n">
        <x:f aca="0">U64*Y64</x:f>
        <x:v>0.09423153704734513</x:v>
      </x:c>
      <x:c r="AA64" s="64" t="n">
        <x:f aca="0">V64*Y64</x:f>
        <x:v>0.09883436551823174</x:v>
      </x:c>
      <x:c r="AB64" s="64" t="n">
        <x:f aca="0">W64*Y64</x:f>
        <x:v>0.7599158295521393</x:v>
      </x:c>
      <x:c r="AC64" s="64" t="n">
        <x:f aca="0">X64*Y64</x:f>
        <x:v>0.051511818982062564</x:v>
      </x:c>
      <x:c r="AD64" s="64" t="n">
        <x:f aca="0">SUM(Z64:AC64)</x:f>
        <x:v>1.0044935510997788</x:v>
      </x:c>
      <x:c r="AE64" s="64" t="n">
        <x:f aca="0">MAX(AE63,AD64)</x:f>
        <x:v>1.0075408885052415</x:v>
      </x:c>
      <x:c r="AF64" s="63" t="n">
        <x:f aca="0">AD64/AE64-1</x:f>
        <x:v>-0.0030245297637335744</x:v>
      </x:c>
      <x:c r="AG64" s="63" t="n">
        <x:f aca="0">AD64/AD63-1</x:f>
        <x:v>-0.0000629068656577969</x:v>
      </x:c>
      <x:c r="AH64" s="61" t="n">
        <x:f aca="0">IF(OR(T64="年末+季度",T64="季度+动态",T64="季度",T64="动态"),A64,AH63)</x:f>
        <x:v>43832</x:v>
      </x:c>
      <x:c r="AI64" s="68" t="n">
        <x:f aca="0">YEAR(A64)</x:f>
        <x:v>2020</x:v>
      </x:c>
      <x:c r="AJ64" s="68" t="n">
        <x:f aca="0">MONTH(A64)</x:f>
        <x:v>2</x:v>
      </x:c>
      <x:c r="AK64" s="66" t="n">
        <x:f aca="0">IF(MONTH(A64)&lt;&gt;MONTH(A65),1,0)</x:f>
        <x:v>0</x:v>
      </x:c>
      <x:c r="AL64" s="64" t="n">
        <x:f aca="0">IF(AK63,AD63,AL63)</x:f>
        <x:v>1.001559537169269</x:v>
      </x:c>
      <x:c r="AM64" s="65" t="str">
        <x:f aca="0">IF(AK64,AD64/AL64-1,"")</x:f>
      </x:c>
      <x:c r="AN64" s="64" t="n">
        <x:f aca="0">IF(AI64&lt;&gt;AI63,AD64,MAX(AN63,AD64))</x:f>
        <x:v>1.0075408885052415</x:v>
      </x:c>
      <x:c r="AO64" s="65" t="n">
        <x:f aca="0">AD64/AN64-1</x:f>
        <x:v>-0.0030245297637335744</x:v>
      </x:c>
      <x:c r="AP64" s="69" t="n">
        <x:f aca="0">IFERROR(SUM(Z64:AC64)/AD64,0)</x:f>
        <x:v>1</x:v>
      </x:c>
      <x:c r="AQ64" s="66" t="b">
        <x:f aca="0">AND(B64&gt;0,C64&gt;0,D64&gt;0,E64&gt;0)</x:f>
        <x:v>1</x:v>
      </x:c>
      <x:c r="AR64" s="70" t="n">
        <x:f aca="0">EDATE(AR63,1)</x:f>
        <x:v>44501</x:v>
      </x:c>
      <x:c r="AS64" t="str">
        <x:f aca="0">TEXT(AR64,"yyyy-mm")</x:f>
        <x:v>2021-11</x:v>
      </x:c>
      <x:c r="AT64" s="69" t="n">
        <x:f aca="0">IF(AR64&gt;DATE(YEAR($A$1656),MONTH($A$1656),1),"",SUMIFS($AD$42:$AD$1656,$AI$42:$AI$1656,YEAR(AR64),$AJ$42:$AJ$1656,MONTH(AR64),$AK$42:$AK$1656,1))</x:f>
        <x:v>1.119196710978323</x:v>
      </x:c>
    </x:row>
    <x:row r="65" ht="13.5" hidden="0">
      <x:c r="A65" s="61" t="n">
        <x:f aca="0">'净值底稿'!A27</x:f>
        <x:v>43873</x:v>
      </x:c>
      <x:c r="B65" s="62" t="n">
        <x:f aca="0">'净值底稿'!W27</x:f>
        <x:v>0.9487443663207146</x:v>
      </x:c>
      <x:c r="C65" s="62" t="n">
        <x:f aca="0">'净值底稿'!T27</x:f>
        <x:v>1.0223104825694842</x:v>
      </x:c>
      <x:c r="D65" s="62" t="n">
        <x:f aca="0">'净值底稿'!U27</x:f>
        <x:v>1.4206</x:v>
      </x:c>
      <x:c r="E65" s="62" t="n">
        <x:f aca="0">'净值底稿'!V27</x:f>
        <x:v>1.2828</x:v>
      </x:c>
      <x:c r="F65" s="63" t="n">
        <x:f aca="0">IFERROR(B65/B64-1,0)</x:f>
        <x:v>0.0062696367096688466</x:v>
      </x:c>
      <x:c r="G65" s="63" t="n">
        <x:f aca="0">IFERROR(C65/C64-1,0)</x:f>
        <x:v>0.016208723243408052</x:v>
      </x:c>
      <x:c r="H65" s="63" t="n">
        <x:f aca="0">IFERROR(D65/D64-1,0)</x:f>
        <x:v>0.00035208788113516576</x:v>
      </x:c>
      <x:c r="I65" s="63" t="n">
        <x:f aca="0">IFERROR(E65/E64-1,0)</x:f>
        <x:v>-0.00434647624961193</x:v>
      </x:c>
      <x:c r="J65" s="64" t="n">
        <x:f aca="0">Z64*(1+F65)</x:f>
        <x:v>0.09482233455122568</x:v>
      </x:c>
      <x:c r="K65" s="64" t="n">
        <x:f aca="0">AA64*(1+G65)</x:f>
        <x:v>0.1004363443958546</x:v>
      </x:c>
      <x:c r="L65" s="64" t="n">
        <x:f aca="0">AB64*(1+H65)</x:f>
        <x:v>0.7601833867064074</x:v>
      </x:c>
      <x:c r="M65" s="64" t="n">
        <x:f aca="0">AC64*(1+I65)</x:f>
        <x:v>0.05128792408428272</x:v>
      </x:c>
      <x:c r="N65" s="64" t="n">
        <x:f aca="0">SUM(J65:M65)</x:f>
        <x:v>1.0067299897377704</x:v>
      </x:c>
      <x:c r="O65" s="65" t="n">
        <x:f aca="0">IFERROR((J65+K65)/N65,0)</x:f>
        <x:v>0.19395337472557123</x:v>
      </x:c>
      <x:c r="P65" s="66" t="b">
        <x:f aca="0">AND(MONTH(A65)=12,OR(A66="",YEAR(A65)&lt;&gt;YEAR(A66)))</x:f>
        <x:v>0</x:v>
      </x:c>
      <x:c r="Q65" s="66" t="b">
        <x:f aca="0">AND(MOD(MONTH(A65),3)=0,OR(A66="",MONTH(A65)&lt;&gt;MONTH(A66)))</x:f>
        <x:v>0</x:v>
      </x:c>
      <x:c r="R65" s="66" t="b">
        <x:f aca="0">OR(O65&gt;$E$7,O65&lt;$E$6)</x:f>
        <x:v>0</x:v>
      </x:c>
      <x:c r="S65" s="66" t="b">
        <x:f aca="0">AND(OR(P65,Q65,R65),A65-AH64&gt;$E$8)</x:f>
        <x:v>0</x:v>
      </x:c>
      <x:c r="T65" s="67" t="str">
        <x:f aca="0">IF(NOT(OR(P65,Q65,R65)),"不调",IF(NOT(S65),"间隔规则跳过",IF(P65,"年末+季度",IF(AND(Q65,R65),"季度+动态",IF(Q65,"季度","动态")))))</x:f>
        <x:v>不调</x:v>
      </x:c>
      <x:c r="U65" s="64" t="n">
        <x:f aca="0">IF(OR(T65="年末+季度",T65="季度+动态"),N65*$E$5/2,IF(T65="季度",(J65+K65)/2,IF(T65="动态",N65*$E$5*IF(J65+K65=0,0.5,J65/(J65+K65)),J65)))</x:f>
        <x:v>0.09482233455122568</x:v>
      </x:c>
      <x:c r="V65" s="64" t="n">
        <x:f aca="0">IF(OR(T65="年末+季度",T65="季度+动态"),N65*$E$5/2,IF(T65="季度",(J65+K65)/2,IF(T65="动态",N65*$E$5*IF(J65+K65=0,0.5,K65/(J65+K65)),K65)))</x:f>
        <x:v>0.1004363443958546</x:v>
      </x:c>
      <x:c r="W65" s="64" t="n">
        <x:f aca="0">IF(OR(T65="年末+季度",T65="季度+动态",T65="动态"),N65*(1-$E$5)*IF(L65+M65=0,$B$7/($B$7+$B$8),L65/(L65+M65)),L65)</x:f>
        <x:v>0.7601833867064074</x:v>
      </x:c>
      <x:c r="X65" s="64" t="n">
        <x:f aca="0">IF(OR(T65="年末+季度",T65="季度+动态",T65="动态"),N65*(1-$E$5)*IF(L65+M65=0,$B$8/($B$7+$B$8),M65/(L65+M65)),M65)</x:f>
        <x:v>0.05128792408428272</x:v>
      </x:c>
      <x:c r="Y65" s="64" t="n">
        <x:f aca="0">POWER(1-$H$5,(A65-A64)/$H$8)</x:f>
        <x:v>0.9999862671029998</x:v>
      </x:c>
      <x:c r="Z65" s="64" t="n">
        <x:f aca="0">U65*Y65</x:f>
        <x:v>0.09482103236587197</x:v>
      </x:c>
      <x:c r="AA65" s="64" t="n">
        <x:f aca="0">V65*Y65</x:f>
        <x:v>0.10043496511388193</x:v>
      </x:c>
      <x:c r="AB65" s="64" t="n">
        <x:f aca="0">W65*Y65</x:f>
        <x:v>0.7601729471862565</x:v>
      </x:c>
      <x:c r="AC65" s="64" t="n">
        <x:f aca="0">X65*Y65</x:f>
        <x:v>0.051287219752503915</x:v>
      </x:c>
      <x:c r="AD65" s="64" t="n">
        <x:f aca="0">SUM(Z65:AC65)</x:f>
        <x:v>1.0067161644185143</x:v>
      </x:c>
      <x:c r="AE65" s="64" t="n">
        <x:f aca="0">MAX(AE64,AD65)</x:f>
        <x:v>1.0075408885052415</x:v>
      </x:c>
      <x:c r="AF65" s="63" t="n">
        <x:f aca="0">AD65/AE65-1</x:f>
        <x:v>-0.0008185514812710792</x:v>
      </x:c>
      <x:c r="AG65" s="63" t="n">
        <x:f aca="0">AD65/AD64-1</x:f>
        <x:v>0.0022126705704601513</x:v>
      </x:c>
      <x:c r="AH65" s="61" t="n">
        <x:f aca="0">IF(OR(T65="年末+季度",T65="季度+动态",T65="季度",T65="动态"),A65,AH64)</x:f>
        <x:v>43832</x:v>
      </x:c>
      <x:c r="AI65" s="68" t="n">
        <x:f aca="0">YEAR(A65)</x:f>
        <x:v>2020</x:v>
      </x:c>
      <x:c r="AJ65" s="68" t="n">
        <x:f aca="0">MONTH(A65)</x:f>
        <x:v>2</x:v>
      </x:c>
      <x:c r="AK65" s="66" t="n">
        <x:f aca="0">IF(MONTH(A65)&lt;&gt;MONTH(A66),1,0)</x:f>
        <x:v>0</x:v>
      </x:c>
      <x:c r="AL65" s="64" t="n">
        <x:f aca="0">IF(AK64,AD64,AL64)</x:f>
        <x:v>1.001559537169269</x:v>
      </x:c>
      <x:c r="AM65" s="65" t="str">
        <x:f aca="0">IF(AK65,AD65/AL65-1,"")</x:f>
      </x:c>
      <x:c r="AN65" s="64" t="n">
        <x:f aca="0">IF(AI65&lt;&gt;AI64,AD65,MAX(AN64,AD65))</x:f>
        <x:v>1.0075408885052415</x:v>
      </x:c>
      <x:c r="AO65" s="65" t="n">
        <x:f aca="0">AD65/AN65-1</x:f>
        <x:v>-0.0008185514812710792</x:v>
      </x:c>
      <x:c r="AP65" s="69" t="n">
        <x:f aca="0">IFERROR(SUM(Z65:AC65)/AD65,0)</x:f>
        <x:v>1</x:v>
      </x:c>
      <x:c r="AQ65" s="66" t="b">
        <x:f aca="0">AND(B65&gt;0,C65&gt;0,D65&gt;0,E65&gt;0)</x:f>
        <x:v>1</x:v>
      </x:c>
      <x:c r="AR65" s="70" t="n">
        <x:f aca="0">EDATE(AR64,1)</x:f>
        <x:v>44531</x:v>
      </x:c>
      <x:c r="AS65" t="str">
        <x:f aca="0">TEXT(AR65,"yyyy-mm")</x:f>
        <x:v>2021-12</x:v>
      </x:c>
      <x:c r="AT65" s="69" t="n">
        <x:f aca="0">IF(AR65&gt;DATE(YEAR($A$1656),MONTH($A$1656),1),"",SUMIFS($AD$42:$AD$1656,$AI$42:$AI$1656,YEAR(AR65),$AJ$42:$AJ$1656,MONTH(AR65),$AK$42:$AK$1656,1))</x:f>
        <x:v>1.1309278892970356</x:v>
      </x:c>
    </x:row>
    <x:row r="66" ht="13.5" hidden="0">
      <x:c r="A66" s="61" t="n">
        <x:f aca="0">'净值底稿'!A28</x:f>
        <x:v>43874</x:v>
      </x:c>
      <x:c r="B66" s="62" t="n">
        <x:f aca="0">'净值底稿'!W28</x:f>
        <x:v>0.9440134722695768</x:v>
      </x:c>
      <x:c r="C66" s="62" t="n">
        <x:f aca="0">'净值底稿'!T28</x:f>
        <x:v>1.0151659281706074</x:v>
      </x:c>
      <x:c r="D66" s="62" t="n">
        <x:f aca="0">'净值底稿'!U28</x:f>
        <x:v>1.4211</x:v>
      </x:c>
      <x:c r="E66" s="62" t="n">
        <x:f aca="0">'净值底稿'!V28</x:f>
        <x:v>1.292</x:v>
      </x:c>
      <x:c r="F66" s="63" t="n">
        <x:f aca="0">IFERROR(B66/B65-1,0)</x:f>
        <x:v>-0.004986479202489957</x:v>
      </x:c>
      <x:c r="G66" s="63" t="n">
        <x:f aca="0">IFERROR(C66/C65-1,0)</x:f>
        <x:v>-0.006988634588701137</x:v>
      </x:c>
      <x:c r="H66" s="63" t="n">
        <x:f aca="0">IFERROR(D66/D65-1,0)</x:f>
        <x:v>0.0003519639588904777</x:v>
      </x:c>
      <x:c r="I66" s="63" t="n">
        <x:f aca="0">IFERROR(E66/E65-1,0)</x:f>
        <x:v>0.007171811661989436</x:v>
      </x:c>
      <x:c r="J66" s="64" t="n">
        <x:f aca="0">Z65*(1+F66)</x:f>
        <x:v>0.09434820926002092</x:v>
      </x:c>
      <x:c r="K66" s="64" t="n">
        <x:f aca="0">AA65*(1+G66)</x:f>
        <x:v>0.09973306184277207</x:v>
      </x:c>
      <x:c r="L66" s="64" t="n">
        <x:f aca="0">AB65*(1+H66)</x:f>
        <x:v>0.7604405006661896</x:v>
      </x:c>
      <x:c r="M66" s="64" t="n">
        <x:f aca="0">AC65*(1+I66)</x:f>
        <x:v>0.05165504203323594</x:v>
      </x:c>
      <x:c r="N66" s="64" t="n">
        <x:f aca="0">SUM(J66:M66)</x:f>
        <x:v>1.0061768138022187</x:v>
      </x:c>
      <x:c r="O66" s="65" t="n">
        <x:f aca="0">IFERROR((J66+K66)/N66,0)</x:f>
        <x:v>0.19288982655979092</x:v>
      </x:c>
      <x:c r="P66" s="66" t="b">
        <x:f aca="0">AND(MONTH(A66)=12,OR(A67="",YEAR(A66)&lt;&gt;YEAR(A67)))</x:f>
        <x:v>0</x:v>
      </x:c>
      <x:c r="Q66" s="66" t="b">
        <x:f aca="0">AND(MOD(MONTH(A66),3)=0,OR(A67="",MONTH(A66)&lt;&gt;MONTH(A67)))</x:f>
        <x:v>0</x:v>
      </x:c>
      <x:c r="R66" s="66" t="b">
        <x:f aca="0">OR(O66&gt;$E$7,O66&lt;$E$6)</x:f>
        <x:v>0</x:v>
      </x:c>
      <x:c r="S66" s="66" t="b">
        <x:f aca="0">AND(OR(P66,Q66,R66),A66-AH65&gt;$E$8)</x:f>
        <x:v>0</x:v>
      </x:c>
      <x:c r="T66" s="67" t="str">
        <x:f aca="0">IF(NOT(OR(P66,Q66,R66)),"不调",IF(NOT(S66),"间隔规则跳过",IF(P66,"年末+季度",IF(AND(Q66,R66),"季度+动态",IF(Q66,"季度","动态")))))</x:f>
        <x:v>不调</x:v>
      </x:c>
      <x:c r="U66" s="64" t="n">
        <x:f aca="0">IF(OR(T66="年末+季度",T66="季度+动态"),N66*$E$5/2,IF(T66="季度",(J66+K66)/2,IF(T66="动态",N66*$E$5*IF(J66+K66=0,0.5,J66/(J66+K66)),J66)))</x:f>
        <x:v>0.09434820926002092</x:v>
      </x:c>
      <x:c r="V66" s="64" t="n">
        <x:f aca="0">IF(OR(T66="年末+季度",T66="季度+动态"),N66*$E$5/2,IF(T66="季度",(J66+K66)/2,IF(T66="动态",N66*$E$5*IF(J66+K66=0,0.5,K66/(J66+K66)),K66)))</x:f>
        <x:v>0.09973306184277207</x:v>
      </x:c>
      <x:c r="W66" s="64" t="n">
        <x:f aca="0">IF(OR(T66="年末+季度",T66="季度+动态",T66="动态"),N66*(1-$E$5)*IF(L66+M66=0,$B$7/($B$7+$B$8),L66/(L66+M66)),L66)</x:f>
        <x:v>0.7604405006661896</x:v>
      </x:c>
      <x:c r="X66" s="64" t="n">
        <x:f aca="0">IF(OR(T66="年末+季度",T66="季度+动态",T66="动态"),N66*(1-$E$5)*IF(L66+M66=0,$B$8/($B$7+$B$8),M66/(L66+M66)),M66)</x:f>
        <x:v>0.05165504203323594</x:v>
      </x:c>
      <x:c r="Y66" s="64" t="n">
        <x:f aca="0">POWER(1-$H$5,(A66-A65)/$H$8)</x:f>
        <x:v>0.9999862671029998</x:v>
      </x:c>
      <x:c r="Z66" s="64" t="n">
        <x:f aca="0">U66*Y66</x:f>
        <x:v>0.094346913585781</x:v>
      </x:c>
      <x:c r="AA66" s="64" t="n">
        <x:f aca="0">V66*Y66</x:f>
        <x:v>0.09973169221890626</x:v>
      </x:c>
      <x:c r="AB66" s="64" t="n">
        <x:f aca="0">W66*Y66</x:f>
        <x:v>0.7604300576151192</x:v>
      </x:c>
      <x:c r="AC66" s="64" t="n">
        <x:f aca="0">X66*Y66</x:f>
        <x:v>0.051654332659864154</x:v>
      </x:c>
      <x:c r="AD66" s="64" t="n">
        <x:f aca="0">SUM(Z66:AC66)</x:f>
        <x:v>1.0061629960796705</x:v>
      </x:c>
      <x:c r="AE66" s="64" t="n">
        <x:f aca="0">MAX(AE65,AD66)</x:f>
        <x:v>1.0075408885052415</x:v>
      </x:c>
      <x:c r="AF66" s="63" t="n">
        <x:f aca="0">AD66/AE66-1</x:f>
        <x:v>-0.0013675796598341394</x:v>
      </x:c>
      <x:c r="AG66" s="63" t="n">
        <x:f aca="0">AD66/AD65-1</x:f>
        <x:v>-0.0005494779545566209</x:v>
      </x:c>
      <x:c r="AH66" s="61" t="n">
        <x:f aca="0">IF(OR(T66="年末+季度",T66="季度+动态",T66="季度",T66="动态"),A66,AH65)</x:f>
        <x:v>43832</x:v>
      </x:c>
      <x:c r="AI66" s="68" t="n">
        <x:f aca="0">YEAR(A66)</x:f>
        <x:v>2020</x:v>
      </x:c>
      <x:c r="AJ66" s="68" t="n">
        <x:f aca="0">MONTH(A66)</x:f>
        <x:v>2</x:v>
      </x:c>
      <x:c r="AK66" s="66" t="n">
        <x:f aca="0">IF(MONTH(A66)&lt;&gt;MONTH(A67),1,0)</x:f>
        <x:v>0</x:v>
      </x:c>
      <x:c r="AL66" s="64" t="n">
        <x:f aca="0">IF(AK65,AD65,AL65)</x:f>
        <x:v>1.001559537169269</x:v>
      </x:c>
      <x:c r="AM66" s="65" t="str">
        <x:f aca="0">IF(AK66,AD66/AL66-1,"")</x:f>
      </x:c>
      <x:c r="AN66" s="64" t="n">
        <x:f aca="0">IF(AI66&lt;&gt;AI65,AD66,MAX(AN65,AD66))</x:f>
        <x:v>1.0075408885052415</x:v>
      </x:c>
      <x:c r="AO66" s="65" t="n">
        <x:f aca="0">AD66/AN66-1</x:f>
        <x:v>-0.0013675796598341394</x:v>
      </x:c>
      <x:c r="AP66" s="69" t="n">
        <x:f aca="0">IFERROR(SUM(Z66:AC66)/AD66,0)</x:f>
        <x:v>1</x:v>
      </x:c>
      <x:c r="AQ66" s="66" t="b">
        <x:f aca="0">AND(B66&gt;0,C66&gt;0,D66&gt;0,E66&gt;0)</x:f>
        <x:v>1</x:v>
      </x:c>
      <x:c r="AR66" s="70" t="n">
        <x:f aca="0">EDATE(AR65,1)</x:f>
        <x:v>44562</x:v>
      </x:c>
      <x:c r="AS66" t="str">
        <x:f aca="0">TEXT(AR66,"yyyy-mm")</x:f>
        <x:v>2022-01</x:v>
      </x:c>
      <x:c r="AT66" s="69" t="n">
        <x:f aca="0">IF(AR66&gt;DATE(YEAR($A$1656),MONTH($A$1656),1),"",SUMIFS($AD$42:$AD$1656,$AI$42:$AI$1656,YEAR(AR66),$AJ$42:$AJ$1656,MONTH(AR66),$AK$42:$AK$1656,1))</x:f>
        <x:v>1.1216205117386338</x:v>
      </x:c>
    </x:row>
    <x:row r="67" ht="13.5" hidden="0">
      <x:c r="A67" s="61" t="n">
        <x:f aca="0">'净值底稿'!A29</x:f>
        <x:v>43875</x:v>
      </x:c>
      <x:c r="B67" s="62" t="n">
        <x:f aca="0">'净值底稿'!W29</x:f>
        <x:v>0.9497995463785267</x:v>
      </x:c>
      <x:c r="C67" s="62" t="n">
        <x:f aca="0">'净值底稿'!T29</x:f>
        <x:v>1.018571077340066</x:v>
      </x:c>
      <x:c r="D67" s="62" t="n">
        <x:f aca="0">'净值底稿'!U29</x:f>
        <x:v>1.4208</x:v>
      </x:c>
      <x:c r="E67" s="62" t="n">
        <x:f aca="0">'净值底稿'!V29</x:f>
        <x:v>1.2934</x:v>
      </x:c>
      <x:c r="F67" s="63" t="n">
        <x:f aca="0">IFERROR(B67/B66-1,0)</x:f>
        <x:v>0.0061292283202687425</x:v>
      </x:c>
      <x:c r="G67" s="63" t="n">
        <x:f aca="0">IFERROR(C67/C66-1,0)</x:f>
        <x:v>0.003354278423818746</x:v>
      </x:c>
      <x:c r="H67" s="63" t="n">
        <x:f aca="0">IFERROR(D67/D66-1,0)</x:f>
        <x:v>-0.0002111040743085768</x:v>
      </x:c>
      <x:c r="I67" s="63" t="n">
        <x:f aca="0">IFERROR(E67/E66-1,0)</x:f>
        <x:v>0.0010835913312694512</x:v>
      </x:c>
      <x:c r="J67" s="64" t="n">
        <x:f aca="0">Z66*(1+F67)</x:f>
        <x:v>0.09492518736046092</x:v>
      </x:c>
      <x:c r="K67" s="64" t="n">
        <x:f aca="0">AA66*(1+G67)</x:f>
        <x:v>0.10006622008228708</x:v>
      </x:c>
      <x:c r="L67" s="64" t="n">
        <x:f aca="0">AB66*(1+H67)</x:f>
        <x:v>0.76026952773173</x:v>
      </x:c>
      <x:c r="M67" s="64" t="n">
        <x:f aca="0">AC66*(1+I67)</x:f>
        <x:v>0.05171030484695689</x:v>
      </x:c>
      <x:c r="N67" s="64" t="n">
        <x:f aca="0">SUM(J67:M67)</x:f>
        <x:v>1.0069712400214348</x:v>
      </x:c>
      <x:c r="O67" s="65" t="n">
        <x:f aca="0">IFERROR((J67+K67)/N67,0)</x:f>
        <x:v>0.19364148616458732</x:v>
      </x:c>
      <x:c r="P67" s="66" t="b">
        <x:f aca="0">AND(MONTH(A67)=12,OR(A68="",YEAR(A67)&lt;&gt;YEAR(A68)))</x:f>
        <x:v>0</x:v>
      </x:c>
      <x:c r="Q67" s="66" t="b">
        <x:f aca="0">AND(MOD(MONTH(A67),3)=0,OR(A68="",MONTH(A67)&lt;&gt;MONTH(A68)))</x:f>
        <x:v>0</x:v>
      </x:c>
      <x:c r="R67" s="66" t="b">
        <x:f aca="0">OR(O67&gt;$E$7,O67&lt;$E$6)</x:f>
        <x:v>0</x:v>
      </x:c>
      <x:c r="S67" s="66" t="b">
        <x:f aca="0">AND(OR(P67,Q67,R67),A67-AH66&gt;$E$8)</x:f>
        <x:v>0</x:v>
      </x:c>
      <x:c r="T67" s="67" t="str">
        <x:f aca="0">IF(NOT(OR(P67,Q67,R67)),"不调",IF(NOT(S67),"间隔规则跳过",IF(P67,"年末+季度",IF(AND(Q67,R67),"季度+动态",IF(Q67,"季度","动态")))))</x:f>
        <x:v>不调</x:v>
      </x:c>
      <x:c r="U67" s="64" t="n">
        <x:f aca="0">IF(OR(T67="年末+季度",T67="季度+动态"),N67*$E$5/2,IF(T67="季度",(J67+K67)/2,IF(T67="动态",N67*$E$5*IF(J67+K67=0,0.5,J67/(J67+K67)),J67)))</x:f>
        <x:v>0.09492518736046092</x:v>
      </x:c>
      <x:c r="V67" s="64" t="n">
        <x:f aca="0">IF(OR(T67="年末+季度",T67="季度+动态"),N67*$E$5/2,IF(T67="季度",(J67+K67)/2,IF(T67="动态",N67*$E$5*IF(J67+K67=0,0.5,K67/(J67+K67)),K67)))</x:f>
        <x:v>0.10006622008228708</x:v>
      </x:c>
      <x:c r="W67" s="64" t="n">
        <x:f aca="0">IF(OR(T67="年末+季度",T67="季度+动态",T67="动态"),N67*(1-$E$5)*IF(L67+M67=0,$B$7/($B$7+$B$8),L67/(L67+M67)),L67)</x:f>
        <x:v>0.76026952773173</x:v>
      </x:c>
      <x:c r="X67" s="64" t="n">
        <x:f aca="0">IF(OR(T67="年末+季度",T67="季度+动态",T67="动态"),N67*(1-$E$5)*IF(L67+M67=0,$B$8/($B$7+$B$8),M67/(L67+M67)),M67)</x:f>
        <x:v>0.05171030484695689</x:v>
      </x:c>
      <x:c r="Y67" s="64" t="n">
        <x:f aca="0">POWER(1-$H$5,(A67-A66)/$H$8)</x:f>
        <x:v>0.9999862671029998</x:v>
      </x:c>
      <x:c r="Z67" s="64" t="n">
        <x:f aca="0">U67*Y67</x:f>
        <x:v>0.09492388376264017</x:v>
      </x:c>
      <x:c r="AA67" s="64" t="n">
        <x:f aca="0">V67*Y67</x:f>
        <x:v>0.10006484588319349</x:v>
      </x:c>
      <x:c r="AB67" s="64" t="n">
        <x:f aca="0">W67*Y67</x:f>
        <x:v>0.7602590870286132</x:v>
      </x:c>
      <x:c r="AC67" s="64" t="n">
        <x:f aca="0">X67*Y67</x:f>
        <x:v>0.05170959471466658</x:v>
      </x:c>
      <x:c r="AD67" s="64" t="n">
        <x:f aca="0">SUM(Z67:AC67)</x:f>
        <x:v>1.0069574113891135</x:v>
      </x:c>
      <x:c r="AE67" s="64" t="n">
        <x:f aca="0">MAX(AE66,AD67)</x:f>
        <x:v>1.0075408885052415</x:v>
      </x:c>
      <x:c r="AF67" s="63" t="n">
        <x:f aca="0">AD67/AE67-1</x:f>
        <x:v>-0.0005791101113460373</x:v>
      </x:c>
      <x:c r="AG67" s="63" t="n">
        <x:f aca="0">AD67/AD66-1</x:f>
        <x:v>0.0007895493200786863</x:v>
      </x:c>
      <x:c r="AH67" s="61" t="n">
        <x:f aca="0">IF(OR(T67="年末+季度",T67="季度+动态",T67="季度",T67="动态"),A67,AH66)</x:f>
        <x:v>43832</x:v>
      </x:c>
      <x:c r="AI67" s="68" t="n">
        <x:f aca="0">YEAR(A67)</x:f>
        <x:v>2020</x:v>
      </x:c>
      <x:c r="AJ67" s="68" t="n">
        <x:f aca="0">MONTH(A67)</x:f>
        <x:v>2</x:v>
      </x:c>
      <x:c r="AK67" s="66" t="n">
        <x:f aca="0">IF(MONTH(A67)&lt;&gt;MONTH(A68),1,0)</x:f>
        <x:v>0</x:v>
      </x:c>
      <x:c r="AL67" s="64" t="n">
        <x:f aca="0">IF(AK66,AD66,AL66)</x:f>
        <x:v>1.001559537169269</x:v>
      </x:c>
      <x:c r="AM67" s="65" t="str">
        <x:f aca="0">IF(AK67,AD67/AL67-1,"")</x:f>
      </x:c>
      <x:c r="AN67" s="64" t="n">
        <x:f aca="0">IF(AI67&lt;&gt;AI66,AD67,MAX(AN66,AD67))</x:f>
        <x:v>1.0075408885052415</x:v>
      </x:c>
      <x:c r="AO67" s="65" t="n">
        <x:f aca="0">AD67/AN67-1</x:f>
        <x:v>-0.0005791101113460373</x:v>
      </x:c>
      <x:c r="AP67" s="69" t="n">
        <x:f aca="0">IFERROR(SUM(Z67:AC67)/AD67,0)</x:f>
        <x:v>1</x:v>
      </x:c>
      <x:c r="AQ67" s="66" t="b">
        <x:f aca="0">AND(B67&gt;0,C67&gt;0,D67&gt;0,E67&gt;0)</x:f>
        <x:v>1</x:v>
      </x:c>
      <x:c r="AR67" s="70" t="n">
        <x:f aca="0">EDATE(AR66,1)</x:f>
        <x:v>44593</x:v>
      </x:c>
      <x:c r="AS67" t="str">
        <x:f aca="0">TEXT(AR67,"yyyy-mm")</x:f>
        <x:v>2022-02</x:v>
      </x:c>
      <x:c r="AT67" s="69" t="n">
        <x:f aca="0">IF(AR67&gt;DATE(YEAR($A$1656),MONTH($A$1656),1),"",SUMIFS($AD$42:$AD$1656,$AI$42:$AI$1656,YEAR(AR67),$AJ$42:$AJ$1656,MONTH(AR67),$AK$42:$AK$1656,1))</x:f>
        <x:v>1.1290446367492308</x:v>
      </x:c>
    </x:row>
    <x:row r="68" ht="13.5" hidden="0">
      <x:c r="A68" s="61" t="n">
        <x:f aca="0">'净值底稿'!A30</x:f>
        <x:v>43878</x:v>
      </x:c>
      <x:c r="B68" s="62" t="n">
        <x:f aca="0">'净值底稿'!W30</x:f>
        <x:v>0.9660758763495212</x:v>
      </x:c>
      <x:c r="C68" s="62" t="n">
        <x:f aca="0">'净值底稿'!T30</x:f>
        <x:v>1.050479664154984</x:v>
      </x:c>
      <x:c r="D68" s="62" t="n">
        <x:f aca="0">'净值底稿'!U30</x:f>
        <x:v>1.4208</x:v>
      </x:c>
      <x:c r="E68" s="62" t="n">
        <x:f aca="0">'净值底稿'!V30</x:f>
        <x:v>1.2988</x:v>
      </x:c>
      <x:c r="F68" s="63" t="n">
        <x:f aca="0">IFERROR(B68/B67-1,0)</x:f>
        <x:v>0.017136594803665917</x:v>
      </x:c>
      <x:c r="G68" s="63" t="n">
        <x:f aca="0">IFERROR(C68/C67-1,0)</x:f>
        <x:v>0.03132681412694871</x:v>
      </x:c>
      <x:c r="H68" s="63" t="n">
        <x:f aca="0">IFERROR(D68/D67-1,0)</x:f>
        <x:v>0</x:v>
      </x:c>
      <x:c r="I68" s="63" t="n">
        <x:f aca="0">IFERROR(E68/E67-1,0)</x:f>
        <x:v>0.004175042523581141</x:v>
      </x:c>
      <x:c r="J68" s="64" t="n">
        <x:f aca="0">Z67*(1+F68)</x:f>
        <x:v>0.09655055589587082</x:v>
      </x:c>
      <x:c r="K68" s="64" t="n">
        <x:f aca="0">AA67*(1+G68)</x:f>
        <x:v>0.10319955871081807</x:v>
      </x:c>
      <x:c r="L68" s="64" t="n">
        <x:f aca="0">AB67*(1+H68)</x:f>
        <x:v>0.7602590870286132</x:v>
      </x:c>
      <x:c r="M68" s="64" t="n">
        <x:f aca="0">AC67*(1+I68)</x:f>
        <x:v>0.05192548447147746</x:v>
      </x:c>
      <x:c r="N68" s="64" t="n">
        <x:f aca="0">SUM(J68:M68)</x:f>
        <x:v>1.0119346861067795</x:v>
      </x:c>
      <x:c r="O68" s="65" t="n">
        <x:f aca="0">IFERROR((J68+K68)/N68,0)</x:f>
        <x:v>0.19739427588472963</x:v>
      </x:c>
      <x:c r="P68" s="66" t="b">
        <x:f aca="0">AND(MONTH(A68)=12,OR(A69="",YEAR(A68)&lt;&gt;YEAR(A69)))</x:f>
        <x:v>0</x:v>
      </x:c>
      <x:c r="Q68" s="66" t="b">
        <x:f aca="0">AND(MOD(MONTH(A68),3)=0,OR(A69="",MONTH(A68)&lt;&gt;MONTH(A69)))</x:f>
        <x:v>0</x:v>
      </x:c>
      <x:c r="R68" s="66" t="b">
        <x:f aca="0">OR(O68&gt;$E$7,O68&lt;$E$6)</x:f>
        <x:v>0</x:v>
      </x:c>
      <x:c r="S68" s="66" t="b">
        <x:f aca="0">AND(OR(P68,Q68,R68),A68-AH67&gt;$E$8)</x:f>
        <x:v>0</x:v>
      </x:c>
      <x:c r="T68" s="67" t="str">
        <x:f aca="0">IF(NOT(OR(P68,Q68,R68)),"不调",IF(NOT(S68),"间隔规则跳过",IF(P68,"年末+季度",IF(AND(Q68,R68),"季度+动态",IF(Q68,"季度","动态")))))</x:f>
        <x:v>不调</x:v>
      </x:c>
      <x:c r="U68" s="64" t="n">
        <x:f aca="0">IF(OR(T68="年末+季度",T68="季度+动态"),N68*$E$5/2,IF(T68="季度",(J68+K68)/2,IF(T68="动态",N68*$E$5*IF(J68+K68=0,0.5,J68/(J68+K68)),J68)))</x:f>
        <x:v>0.09655055589587082</x:v>
      </x:c>
      <x:c r="V68" s="64" t="n">
        <x:f aca="0">IF(OR(T68="年末+季度",T68="季度+动态"),N68*$E$5/2,IF(T68="季度",(J68+K68)/2,IF(T68="动态",N68*$E$5*IF(J68+K68=0,0.5,K68/(J68+K68)),K68)))</x:f>
        <x:v>0.10319955871081807</x:v>
      </x:c>
      <x:c r="W68" s="64" t="n">
        <x:f aca="0">IF(OR(T68="年末+季度",T68="季度+动态",T68="动态"),N68*(1-$E$5)*IF(L68+M68=0,$B$7/($B$7+$B$8),L68/(L68+M68)),L68)</x:f>
        <x:v>0.7602590870286132</x:v>
      </x:c>
      <x:c r="X68" s="64" t="n">
        <x:f aca="0">IF(OR(T68="年末+季度",T68="季度+动态",T68="动态"),N68*(1-$E$5)*IF(L68+M68=0,$B$8/($B$7+$B$8),M68/(L68+M68)),M68)</x:f>
        <x:v>0.05192548447147746</x:v>
      </x:c>
      <x:c r="Y68" s="64" t="n">
        <x:f aca="0">POWER(1-$H$5,(A68-A67)/$H$8)</x:f>
        <x:v>0.9999588018747739</x:v>
      </x:c>
      <x:c r="Z68" s="64" t="n">
        <x:f aca="0">U68*Y68</x:f>
        <x:v>0.09654657819397837</x:v>
      </x:c>
      <x:c r="AA68" s="64" t="n">
        <x:f aca="0">V68*Y68</x:f>
        <x:v>0.10319530708247503</x:v>
      </x:c>
      <x:c r="AB68" s="64" t="n">
        <x:f aca="0">W68*Y68</x:f>
        <x:v>0.7602277657795415</x:v>
      </x:c>
      <x:c r="AC68" s="64" t="n">
        <x:f aca="0">X68*Y68</x:f>
        <x:v>0.051923345238865784</x:v>
      </x:c>
      <x:c r="AD68" s="64" t="n">
        <x:f aca="0">SUM(Z68:AC68)</x:f>
        <x:v>1.0118929962948608</x:v>
      </x:c>
      <x:c r="AE68" s="64" t="n">
        <x:f aca="0">MAX(AE67,AD68)</x:f>
        <x:v>1.0118929962948608</x:v>
      </x:c>
      <x:c r="AF68" s="63" t="n">
        <x:f aca="0">AD68/AE68-1</x:f>
        <x:v>0</x:v>
      </x:c>
      <x:c r="AG68" s="63" t="n">
        <x:f aca="0">AD68/AD67-1</x:f>
        <x:v>0.004901483270219442</x:v>
      </x:c>
      <x:c r="AH68" s="61" t="n">
        <x:f aca="0">IF(OR(T68="年末+季度",T68="季度+动态",T68="季度",T68="动态"),A68,AH67)</x:f>
        <x:v>43832</x:v>
      </x:c>
      <x:c r="AI68" s="68" t="n">
        <x:f aca="0">YEAR(A68)</x:f>
        <x:v>2020</x:v>
      </x:c>
      <x:c r="AJ68" s="68" t="n">
        <x:f aca="0">MONTH(A68)</x:f>
        <x:v>2</x:v>
      </x:c>
      <x:c r="AK68" s="66" t="n">
        <x:f aca="0">IF(MONTH(A68)&lt;&gt;MONTH(A69),1,0)</x:f>
        <x:v>0</x:v>
      </x:c>
      <x:c r="AL68" s="64" t="n">
        <x:f aca="0">IF(AK67,AD67,AL67)</x:f>
        <x:v>1.001559537169269</x:v>
      </x:c>
      <x:c r="AM68" s="65" t="str">
        <x:f aca="0">IF(AK68,AD68/AL68-1,"")</x:f>
      </x:c>
      <x:c r="AN68" s="64" t="n">
        <x:f aca="0">IF(AI68&lt;&gt;AI67,AD68,MAX(AN67,AD68))</x:f>
        <x:v>1.0118929962948608</x:v>
      </x:c>
      <x:c r="AO68" s="65" t="n">
        <x:f aca="0">AD68/AN68-1</x:f>
        <x:v>0</x:v>
      </x:c>
      <x:c r="AP68" s="69" t="n">
        <x:f aca="0">IFERROR(SUM(Z68:AC68)/AD68,0)</x:f>
        <x:v>1</x:v>
      </x:c>
      <x:c r="AQ68" s="66" t="b">
        <x:f aca="0">AND(B68&gt;0,C68&gt;0,D68&gt;0,E68&gt;0)</x:f>
        <x:v>1</x:v>
      </x:c>
      <x:c r="AR68" s="70" t="n">
        <x:f aca="0">EDATE(AR67,1)</x:f>
        <x:v>44621</x:v>
      </x:c>
      <x:c r="AS68" t="str">
        <x:f aca="0">TEXT(AR68,"yyyy-mm")</x:f>
        <x:v>2022-03</x:v>
      </x:c>
      <x:c r="AT68" s="69" t="n">
        <x:f aca="0">IF(AR68&gt;DATE(YEAR($A$1656),MONTH($A$1656),1),"",SUMIFS($AD$42:$AD$1656,$AI$42:$AI$1656,YEAR(AR68),$AJ$42:$AJ$1656,MONTH(AR68),$AK$42:$AK$1656,1))</x:f>
        <x:v>1.121387534687139</x:v>
      </x:c>
    </x:row>
    <x:row r="69" ht="13.5" hidden="0">
      <x:c r="A69" s="61" t="n">
        <x:f aca="0">'净值底稿'!A31</x:f>
        <x:v>43879</x:v>
      </x:c>
      <x:c r="B69" s="62" t="n">
        <x:f aca="0">'净值底稿'!W31</x:f>
        <x:v>0.9628322410267829</x:v>
      </x:c>
      <x:c r="C69" s="62" t="n">
        <x:f aca="0">'净值底稿'!T31</x:f>
        <x:v>1.063820216154134</x:v>
      </x:c>
      <x:c r="D69" s="62" t="n">
        <x:f aca="0">'净值底稿'!U31</x:f>
        <x:v>1.4214</x:v>
      </x:c>
      <x:c r="E69" s="62" t="n">
        <x:f aca="0">'净值底稿'!V31</x:f>
        <x:v>1.3058</x:v>
      </x:c>
      <x:c r="F69" s="63" t="n">
        <x:f aca="0">IFERROR(B69/B68-1,0)</x:f>
        <x:v>-0.0033575368168750064</x:v>
      </x:c>
      <x:c r="G69" s="63" t="n">
        <x:f aca="0">IFERROR(C69/C68-1,0)</x:f>
        <x:v>0.012699486200792975</x:v>
      </x:c>
      <x:c r="H69" s="63" t="n">
        <x:f aca="0">IFERROR(D69/D68-1,0)</x:f>
        <x:v>0.00042229729729714727</x:v>
      </x:c>
      <x:c r="I69" s="63" t="n">
        <x:f aca="0">IFERROR(E69/E68-1,0)</x:f>
        <x:v>0.0053895903911302945</x:v>
      </x:c>
      <x:c r="J69" s="64" t="n">
        <x:f aca="0">Z68*(1+F69)</x:f>
        <x:v>0.09622241950314879</x:v>
      </x:c>
      <x:c r="K69" s="64" t="n">
        <x:f aca="0">AA68*(1+G69)</x:f>
        <x:v>0.10450583446075551</x:v>
      </x:c>
      <x:c r="L69" s="64" t="n">
        <x:f aca="0">AB68*(1+H69)</x:f>
        <x:v>0.7605488079103605</x:v>
      </x:c>
      <x:c r="M69" s="64" t="n">
        <x:f aca="0">AC68*(1+I69)</x:f>
        <x:v>0.052203190801440515</x:v>
      </x:c>
      <x:c r="N69" s="64" t="n">
        <x:f aca="0">SUM(J69:M69)</x:f>
        <x:v>1.0134802526757052</x:v>
      </x:c>
      <x:c r="O69" s="65" t="n">
        <x:f aca="0">IFERROR((J69+K69)/N69,0)</x:f>
        <x:v>0.19805837699743875</x:v>
      </x:c>
      <x:c r="P69" s="66" t="b">
        <x:f aca="0">AND(MONTH(A69)=12,OR(A70="",YEAR(A69)&lt;&gt;YEAR(A70)))</x:f>
        <x:v>0</x:v>
      </x:c>
      <x:c r="Q69" s="66" t="b">
        <x:f aca="0">AND(MOD(MONTH(A69),3)=0,OR(A70="",MONTH(A69)&lt;&gt;MONTH(A70)))</x:f>
        <x:v>0</x:v>
      </x:c>
      <x:c r="R69" s="66" t="b">
        <x:f aca="0">OR(O69&gt;$E$7,O69&lt;$E$6)</x:f>
        <x:v>0</x:v>
      </x:c>
      <x:c r="S69" s="66" t="b">
        <x:f aca="0">AND(OR(P69,Q69,R69),A69-AH68&gt;$E$8)</x:f>
        <x:v>0</x:v>
      </x:c>
      <x:c r="T69" s="67" t="str">
        <x:f aca="0">IF(NOT(OR(P69,Q69,R69)),"不调",IF(NOT(S69),"间隔规则跳过",IF(P69,"年末+季度",IF(AND(Q69,R69),"季度+动态",IF(Q69,"季度","动态")))))</x:f>
        <x:v>不调</x:v>
      </x:c>
      <x:c r="U69" s="64" t="n">
        <x:f aca="0">IF(OR(T69="年末+季度",T69="季度+动态"),N69*$E$5/2,IF(T69="季度",(J69+K69)/2,IF(T69="动态",N69*$E$5*IF(J69+K69=0,0.5,J69/(J69+K69)),J69)))</x:f>
        <x:v>0.09622241950314879</x:v>
      </x:c>
      <x:c r="V69" s="64" t="n">
        <x:f aca="0">IF(OR(T69="年末+季度",T69="季度+动态"),N69*$E$5/2,IF(T69="季度",(J69+K69)/2,IF(T69="动态",N69*$E$5*IF(J69+K69=0,0.5,K69/(J69+K69)),K69)))</x:f>
        <x:v>0.10450583446075551</x:v>
      </x:c>
      <x:c r="W69" s="64" t="n">
        <x:f aca="0">IF(OR(T69="年末+季度",T69="季度+动态",T69="动态"),N69*(1-$E$5)*IF(L69+M69=0,$B$7/($B$7+$B$8),L69/(L69+M69)),L69)</x:f>
        <x:v>0.7605488079103605</x:v>
      </x:c>
      <x:c r="X69" s="64" t="n">
        <x:f aca="0">IF(OR(T69="年末+季度",T69="季度+动态",T69="动态"),N69*(1-$E$5)*IF(L69+M69=0,$B$8/($B$7+$B$8),M69/(L69+M69)),M69)</x:f>
        <x:v>0.052203190801440515</x:v>
      </x:c>
      <x:c r="Y69" s="64" t="n">
        <x:f aca="0">POWER(1-$H$5,(A69-A68)/$H$8)</x:f>
        <x:v>0.9999862671029998</x:v>
      </x:c>
      <x:c r="Z69" s="64" t="n">
        <x:f aca="0">U69*Y69</x:f>
        <x:v>0.09622109809057264</x:v>
      </x:c>
      <x:c r="AA69" s="64" t="n">
        <x:f aca="0">V69*Y69</x:f>
        <x:v>0.10450439929289493</x:v>
      </x:c>
      <x:c r="AB69" s="64" t="n">
        <x:f aca="0">W69*Y69</x:f>
        <x:v>0.7605383633719178</x:v>
      </x:c>
      <x:c r="AC69" s="64" t="n">
        <x:f aca="0">X69*Y69</x:f>
        <x:v>0.05220247390039816</x:v>
      </x:c>
      <x:c r="AD69" s="64" t="n">
        <x:f aca="0">SUM(Z69:AC69)</x:f>
        <x:v>1.0134663346557835</x:v>
      </x:c>
      <x:c r="AE69" s="64" t="n">
        <x:f aca="0">MAX(AE68,AD69)</x:f>
        <x:v>1.0134663346557835</x:v>
      </x:c>
      <x:c r="AF69" s="63" t="n">
        <x:f aca="0">AD69/AE69-1</x:f>
        <x:v>0</x:v>
      </x:c>
      <x:c r="AG69" s="63" t="n">
        <x:f aca="0">AD69/AD68-1</x:f>
        <x:v>0.0015548465763510766</x:v>
      </x:c>
      <x:c r="AH69" s="61" t="n">
        <x:f aca="0">IF(OR(T69="年末+季度",T69="季度+动态",T69="季度",T69="动态"),A69,AH68)</x:f>
        <x:v>43832</x:v>
      </x:c>
      <x:c r="AI69" s="68" t="n">
        <x:f aca="0">YEAR(A69)</x:f>
        <x:v>2020</x:v>
      </x:c>
      <x:c r="AJ69" s="68" t="n">
        <x:f aca="0">MONTH(A69)</x:f>
        <x:v>2</x:v>
      </x:c>
      <x:c r="AK69" s="66" t="n">
        <x:f aca="0">IF(MONTH(A69)&lt;&gt;MONTH(A70),1,0)</x:f>
        <x:v>0</x:v>
      </x:c>
      <x:c r="AL69" s="64" t="n">
        <x:f aca="0">IF(AK68,AD68,AL68)</x:f>
        <x:v>1.001559537169269</x:v>
      </x:c>
      <x:c r="AM69" s="65" t="str">
        <x:f aca="0">IF(AK69,AD69/AL69-1,"")</x:f>
      </x:c>
      <x:c r="AN69" s="64" t="n">
        <x:f aca="0">IF(AI69&lt;&gt;AI68,AD69,MAX(AN68,AD69))</x:f>
        <x:v>1.0134663346557835</x:v>
      </x:c>
      <x:c r="AO69" s="65" t="n">
        <x:f aca="0">AD69/AN69-1</x:f>
        <x:v>0</x:v>
      </x:c>
      <x:c r="AP69" s="69" t="n">
        <x:f aca="0">IFERROR(SUM(Z69:AC69)/AD69,0)</x:f>
        <x:v>1</x:v>
      </x:c>
      <x:c r="AQ69" s="66" t="b">
        <x:f aca="0">AND(B69&gt;0,C69&gt;0,D69&gt;0,E69&gt;0)</x:f>
        <x:v>1</x:v>
      </x:c>
      <x:c r="AR69" s="70" t="n">
        <x:f aca="0">EDATE(AR68,1)</x:f>
        <x:v>44652</x:v>
      </x:c>
      <x:c r="AS69" t="str">
        <x:f aca="0">TEXT(AR69,"yyyy-mm")</x:f>
        <x:v>2022-04</x:v>
      </x:c>
      <x:c r="AT69" s="69" t="n">
        <x:f aca="0">IF(AR69&gt;DATE(YEAR($A$1656),MONTH($A$1656),1),"",SUMIFS($AD$42:$AD$1656,$AI$42:$AI$1656,YEAR(AR69),$AJ$42:$AJ$1656,MONTH(AR69),$AK$42:$AK$1656,1))</x:f>
        <x:v>1.1111610869001087</x:v>
      </x:c>
    </x:row>
    <x:row r="70" ht="13.5" hidden="0">
      <x:c r="A70" s="61" t="n">
        <x:f aca="0">'净值底稿'!A32</x:f>
        <x:v>43880</x:v>
      </x:c>
      <x:c r="B70" s="62" t="n">
        <x:f aca="0">'净值底稿'!W32</x:f>
        <x:v>0.9619389740874817</x:v>
      </x:c>
      <x:c r="C70" s="62" t="n">
        <x:f aca="0">'净值底稿'!T32</x:f>
        <x:v>1.0592597220548257</x:v>
      </x:c>
      <x:c r="D70" s="62" t="n">
        <x:f aca="0">'净值底稿'!U32</x:f>
        <x:v>1.4216</x:v>
      </x:c>
      <x:c r="E70" s="62" t="n">
        <x:f aca="0">'净值底稿'!V32</x:f>
        <x:v>1.3197</x:v>
      </x:c>
      <x:c r="F70" s="63" t="n">
        <x:f aca="0">IFERROR(B70/B69-1,0)</x:f>
        <x:v>-0.0009277493017356697</x:v>
      </x:c>
      <x:c r="G70" s="63" t="n">
        <x:f aca="0">IFERROR(C70/C69-1,0)</x:f>
        <x:v>-0.0042869030218236626</x:v>
      </x:c>
      <x:c r="H70" s="63" t="n">
        <x:f aca="0">IFERROR(D70/D69-1,0)</x:f>
        <x:v>0.0001407063458562785</x:v>
      </x:c>
      <x:c r="I70" s="63" t="n">
        <x:f aca="0">IFERROR(E70/E69-1,0)</x:f>
        <x:v>0.010644815438811461</x:v>
      </x:c>
      <x:c r="J70" s="64" t="n">
        <x:f aca="0">Z69*(1+F70)</x:f>
        <x:v>0.09613182903400687</x:v>
      </x:c>
      <x:c r="K70" s="64" t="n">
        <x:f aca="0">AA69*(1+G70)</x:f>
        <x:v>0.10405639906777235</x:v>
      </x:c>
      <x:c r="L70" s="64" t="n">
        <x:f aca="0">AB69*(1+H70)</x:f>
        <x:v>0.7606453759459114</x:v>
      </x:c>
      <x:c r="M70" s="64" t="n">
        <x:f aca="0">AC69*(1+I70)</x:f>
        <x:v>0.05275815960051727</x:v>
      </x:c>
      <x:c r="N70" s="64" t="n">
        <x:f aca="0">SUM(J70:M70)</x:f>
        <x:v>1.013591763648208</x:v>
      </x:c>
      <x:c r="O70" s="65" t="n">
        <x:f aca="0">IFERROR((J70+K70)/N70,0)</x:f>
        <x:v>0.19750380309055027</x:v>
      </x:c>
      <x:c r="P70" s="66" t="b">
        <x:f aca="0">AND(MONTH(A70)=12,OR(A71="",YEAR(A70)&lt;&gt;YEAR(A71)))</x:f>
        <x:v>0</x:v>
      </x:c>
      <x:c r="Q70" s="66" t="b">
        <x:f aca="0">AND(MOD(MONTH(A70),3)=0,OR(A71="",MONTH(A70)&lt;&gt;MONTH(A71)))</x:f>
        <x:v>0</x:v>
      </x:c>
      <x:c r="R70" s="66" t="b">
        <x:f aca="0">OR(O70&gt;$E$7,O70&lt;$E$6)</x:f>
        <x:v>0</x:v>
      </x:c>
      <x:c r="S70" s="66" t="b">
        <x:f aca="0">AND(OR(P70,Q70,R70),A70-AH69&gt;$E$8)</x:f>
        <x:v>0</x:v>
      </x:c>
      <x:c r="T70" s="67" t="str">
        <x:f aca="0">IF(NOT(OR(P70,Q70,R70)),"不调",IF(NOT(S70),"间隔规则跳过",IF(P70,"年末+季度",IF(AND(Q70,R70),"季度+动态",IF(Q70,"季度","动态")))))</x:f>
        <x:v>不调</x:v>
      </x:c>
      <x:c r="U70" s="64" t="n">
        <x:f aca="0">IF(OR(T70="年末+季度",T70="季度+动态"),N70*$E$5/2,IF(T70="季度",(J70+K70)/2,IF(T70="动态",N70*$E$5*IF(J70+K70=0,0.5,J70/(J70+K70)),J70)))</x:f>
        <x:v>0.09613182903400687</x:v>
      </x:c>
      <x:c r="V70" s="64" t="n">
        <x:f aca="0">IF(OR(T70="年末+季度",T70="季度+动态"),N70*$E$5/2,IF(T70="季度",(J70+K70)/2,IF(T70="动态",N70*$E$5*IF(J70+K70=0,0.5,K70/(J70+K70)),K70)))</x:f>
        <x:v>0.10405639906777235</x:v>
      </x:c>
      <x:c r="W70" s="64" t="n">
        <x:f aca="0">IF(OR(T70="年末+季度",T70="季度+动态",T70="动态"),N70*(1-$E$5)*IF(L70+M70=0,$B$7/($B$7+$B$8),L70/(L70+M70)),L70)</x:f>
        <x:v>0.7606453759459114</x:v>
      </x:c>
      <x:c r="X70" s="64" t="n">
        <x:f aca="0">IF(OR(T70="年末+季度",T70="季度+动态",T70="动态"),N70*(1-$E$5)*IF(L70+M70=0,$B$8/($B$7+$B$8),M70/(L70+M70)),M70)</x:f>
        <x:v>0.05275815960051727</x:v>
      </x:c>
      <x:c r="Y70" s="64" t="n">
        <x:f aca="0">POWER(1-$H$5,(A70-A69)/$H$8)</x:f>
        <x:v>0.9999862671029998</x:v>
      </x:c>
      <x:c r="Z70" s="64" t="n">
        <x:f aca="0">U70*Y70</x:f>
        <x:v>0.0961305088655003</x:v>
      </x:c>
      <x:c r="AA70" s="64" t="n">
        <x:f aca="0">V70*Y70</x:f>
        <x:v>0.10405497007196174</x:v>
      </x:c>
      <x:c r="AB70" s="64" t="n">
        <x:f aca="0">W70*Y70</x:f>
        <x:v>0.7606349300813099</x:v>
      </x:c>
      <x:c r="AC70" s="64" t="n">
        <x:f aca="0">X70*Y70</x:f>
        <x:v>0.05275743507814555</x:v>
      </x:c>
      <x:c r="AD70" s="64" t="n">
        <x:f aca="0">SUM(Z70:AC70)</x:f>
        <x:v>1.0135778440969174</x:v>
      </x:c>
      <x:c r="AE70" s="64" t="n">
        <x:f aca="0">MAX(AE69,AD70)</x:f>
        <x:v>1.0135778440969174</x:v>
      </x:c>
      <x:c r="AF70" s="63" t="n">
        <x:f aca="0">AD70/AE70-1</x:f>
        <x:v>0</x:v>
      </x:c>
      <x:c r="AG70" s="63" t="n">
        <x:f aca="0">AD70/AD69-1</x:f>
        <x:v>0.00011002777035695743</x:v>
      </x:c>
      <x:c r="AH70" s="61" t="n">
        <x:f aca="0">IF(OR(T70="年末+季度",T70="季度+动态",T70="季度",T70="动态"),A70,AH69)</x:f>
        <x:v>43832</x:v>
      </x:c>
      <x:c r="AI70" s="68" t="n">
        <x:f aca="0">YEAR(A70)</x:f>
        <x:v>2020</x:v>
      </x:c>
      <x:c r="AJ70" s="68" t="n">
        <x:f aca="0">MONTH(A70)</x:f>
        <x:v>2</x:v>
      </x:c>
      <x:c r="AK70" s="66" t="n">
        <x:f aca="0">IF(MONTH(A70)&lt;&gt;MONTH(A71),1,0)</x:f>
        <x:v>0</x:v>
      </x:c>
      <x:c r="AL70" s="64" t="n">
        <x:f aca="0">IF(AK69,AD69,AL69)</x:f>
        <x:v>1.001559537169269</x:v>
      </x:c>
      <x:c r="AM70" s="65" t="str">
        <x:f aca="0">IF(AK70,AD70/AL70-1,"")</x:f>
      </x:c>
      <x:c r="AN70" s="64" t="n">
        <x:f aca="0">IF(AI70&lt;&gt;AI69,AD70,MAX(AN69,AD70))</x:f>
        <x:v>1.0135778440969174</x:v>
      </x:c>
      <x:c r="AO70" s="65" t="n">
        <x:f aca="0">AD70/AN70-1</x:f>
        <x:v>0</x:v>
      </x:c>
      <x:c r="AP70" s="69" t="n">
        <x:f aca="0">IFERROR(SUM(Z70:AC70)/AD70,0)</x:f>
        <x:v>1</x:v>
      </x:c>
      <x:c r="AQ70" s="66" t="b">
        <x:f aca="0">AND(B70&gt;0,C70&gt;0,D70&gt;0,E70&gt;0)</x:f>
        <x:v>1</x:v>
      </x:c>
      <x:c r="AR70" s="70" t="n">
        <x:f aca="0">EDATE(AR69,1)</x:f>
        <x:v>44682</x:v>
      </x:c>
      <x:c r="AS70" t="str">
        <x:f aca="0">TEXT(AR70,"yyyy-mm")</x:f>
        <x:v>2022-05</x:v>
      </x:c>
      <x:c r="AT70" s="69" t="n">
        <x:f aca="0">IF(AR70&gt;DATE(YEAR($A$1656),MONTH($A$1656),1),"",SUMIFS($AD$42:$AD$1656,$AI$42:$AI$1656,YEAR(AR70),$AJ$42:$AJ$1656,MONTH(AR70),$AK$42:$AK$1656,1))</x:f>
        <x:v>1.123729631578712</x:v>
      </x:c>
    </x:row>
    <x:row r="71" ht="13.5" hidden="0">
      <x:c r="A71" s="61" t="n">
        <x:f aca="0">'净值底稿'!A33</x:f>
        <x:v>43881</x:v>
      </x:c>
      <x:c r="B71" s="62" t="n">
        <x:f aca="0">'净值底稿'!W33</x:f>
        <x:v>0.9714284081993944</x:v>
      </x:c>
      <x:c r="C71" s="62" t="n">
        <x:f aca="0">'净值底稿'!T33</x:f>
        <x:v>1.0800735951429563</x:v>
      </x:c>
      <x:c r="D71" s="62" t="n">
        <x:f aca="0">'净值底稿'!U33</x:f>
        <x:v>1.4216</x:v>
      </x:c>
      <x:c r="E71" s="62" t="n">
        <x:f aca="0">'净值底稿'!V33</x:f>
        <x:v>1.3243</x:v>
      </x:c>
      <x:c r="F71" s="63" t="n">
        <x:f aca="0">IFERROR(B71/B70-1,0)</x:f>
        <x:v>0.009864902418487143</x:v>
      </x:c>
      <x:c r="G71" s="63" t="n">
        <x:f aca="0">IFERROR(C71/C70-1,0)</x:f>
        <x:v>0.019649452022733715</x:v>
      </x:c>
      <x:c r="H71" s="63" t="n">
        <x:f aca="0">IFERROR(D71/D70-1,0)</x:f>
        <x:v>0</x:v>
      </x:c>
      <x:c r="I71" s="63" t="n">
        <x:f aca="0">IFERROR(E71/E70-1,0)</x:f>
        <x:v>0.0034856406759111724</x:v>
      </x:c>
      <x:c r="J71" s="64" t="n">
        <x:f aca="0">Z70*(1+F71)</x:f>
        <x:v>0.09707882695489797</x:v>
      </x:c>
      <x:c r="K71" s="64" t="n">
        <x:f aca="0">AA70*(1+G71)</x:f>
        <x:v>0.10609959321411774</x:v>
      </x:c>
      <x:c r="L71" s="64" t="n">
        <x:f aca="0">AB70*(1+H71)</x:f>
        <x:v>0.7606349300813099</x:v>
      </x:c>
      <x:c r="M71" s="64" t="n">
        <x:f aca="0">AC70*(1+I71)</x:f>
        <x:v>0.05294132853981068</x:v>
      </x:c>
      <x:c r="N71" s="64" t="n">
        <x:f aca="0">SUM(J71:M71)</x:f>
        <x:v>1.0167546787901363</x:v>
      </x:c>
      <x:c r="O71" s="65" t="n">
        <x:f aca="0">IFERROR((J71+K71)/N71,0)</x:f>
        <x:v>0.19983032722385224</x:v>
      </x:c>
      <x:c r="P71" s="66" t="b">
        <x:f aca="0">AND(MONTH(A71)=12,OR(A72="",YEAR(A71)&lt;&gt;YEAR(A72)))</x:f>
        <x:v>0</x:v>
      </x:c>
      <x:c r="Q71" s="66" t="b">
        <x:f aca="0">AND(MOD(MONTH(A71),3)=0,OR(A72="",MONTH(A71)&lt;&gt;MONTH(A72)))</x:f>
        <x:v>0</x:v>
      </x:c>
      <x:c r="R71" s="66" t="b">
        <x:f aca="0">OR(O71&gt;$E$7,O71&lt;$E$6)</x:f>
        <x:v>0</x:v>
      </x:c>
      <x:c r="S71" s="66" t="b">
        <x:f aca="0">AND(OR(P71,Q71,R71),A71-AH70&gt;$E$8)</x:f>
        <x:v>0</x:v>
      </x:c>
      <x:c r="T71" s="67" t="str">
        <x:f aca="0">IF(NOT(OR(P71,Q71,R71)),"不调",IF(NOT(S71),"间隔规则跳过",IF(P71,"年末+季度",IF(AND(Q71,R71),"季度+动态",IF(Q71,"季度","动态")))))</x:f>
        <x:v>不调</x:v>
      </x:c>
      <x:c r="U71" s="64" t="n">
        <x:f aca="0">IF(OR(T71="年末+季度",T71="季度+动态"),N71*$E$5/2,IF(T71="季度",(J71+K71)/2,IF(T71="动态",N71*$E$5*IF(J71+K71=0,0.5,J71/(J71+K71)),J71)))</x:f>
        <x:v>0.09707882695489797</x:v>
      </x:c>
      <x:c r="V71" s="64" t="n">
        <x:f aca="0">IF(OR(T71="年末+季度",T71="季度+动态"),N71*$E$5/2,IF(T71="季度",(J71+K71)/2,IF(T71="动态",N71*$E$5*IF(J71+K71=0,0.5,K71/(J71+K71)),K71)))</x:f>
        <x:v>0.10609959321411774</x:v>
      </x:c>
      <x:c r="W71" s="64" t="n">
        <x:f aca="0">IF(OR(T71="年末+季度",T71="季度+动态",T71="动态"),N71*(1-$E$5)*IF(L71+M71=0,$B$7/($B$7+$B$8),L71/(L71+M71)),L71)</x:f>
        <x:v>0.7606349300813099</x:v>
      </x:c>
      <x:c r="X71" s="64" t="n">
        <x:f aca="0">IF(OR(T71="年末+季度",T71="季度+动态",T71="动态"),N71*(1-$E$5)*IF(L71+M71=0,$B$8/($B$7+$B$8),M71/(L71+M71)),M71)</x:f>
        <x:v>0.05294132853981068</x:v>
      </x:c>
      <x:c r="Y71" s="64" t="n">
        <x:f aca="0">POWER(1-$H$5,(A71-A70)/$H$8)</x:f>
        <x:v>0.9999862671029998</x:v>
      </x:c>
      <x:c r="Z71" s="64" t="n">
        <x:f aca="0">U71*Y71</x:f>
        <x:v>0.0970774937813665</x:v>
      </x:c>
      <x:c r="AA71" s="64" t="n">
        <x:f aca="0">V71*Y71</x:f>
        <x:v>0.10609813615933236</x:v>
      </x:c>
      <x:c r="AB71" s="64" t="n">
        <x:f aca="0">W71*Y71</x:f>
        <x:v>0.7606244843601603</x:v>
      </x:c>
      <x:c r="AC71" s="64" t="n">
        <x:f aca="0">X71*Y71</x:f>
        <x:v>0.05294060150199879</x:v>
      </x:c>
      <x:c r="AD71" s="64" t="n">
        <x:f aca="0">SUM(Z71:AC71)</x:f>
        <x:v>1.016740715802858</x:v>
      </x:c>
      <x:c r="AE71" s="64" t="n">
        <x:f aca="0">MAX(AE70,AD71)</x:f>
        <x:v>1.016740715802858</x:v>
      </x:c>
      <x:c r="AF71" s="63" t="n">
        <x:f aca="0">AD71/AE71-1</x:f>
        <x:v>0</x:v>
      </x:c>
      <x:c r="AG71" s="63" t="n">
        <x:f aca="0">AD71/AD70-1</x:f>
        <x:v>0.0031205020160625097</x:v>
      </x:c>
      <x:c r="AH71" s="61" t="n">
        <x:f aca="0">IF(OR(T71="年末+季度",T71="季度+动态",T71="季度",T71="动态"),A71,AH70)</x:f>
        <x:v>43832</x:v>
      </x:c>
      <x:c r="AI71" s="68" t="n">
        <x:f aca="0">YEAR(A71)</x:f>
        <x:v>2020</x:v>
      </x:c>
      <x:c r="AJ71" s="68" t="n">
        <x:f aca="0">MONTH(A71)</x:f>
        <x:v>2</x:v>
      </x:c>
      <x:c r="AK71" s="66" t="n">
        <x:f aca="0">IF(MONTH(A71)&lt;&gt;MONTH(A72),1,0)</x:f>
        <x:v>0</x:v>
      </x:c>
      <x:c r="AL71" s="64" t="n">
        <x:f aca="0">IF(AK70,AD70,AL70)</x:f>
        <x:v>1.001559537169269</x:v>
      </x:c>
      <x:c r="AM71" s="65" t="str">
        <x:f aca="0">IF(AK71,AD71/AL71-1,"")</x:f>
      </x:c>
      <x:c r="AN71" s="64" t="n">
        <x:f aca="0">IF(AI71&lt;&gt;AI70,AD71,MAX(AN70,AD71))</x:f>
        <x:v>1.016740715802858</x:v>
      </x:c>
      <x:c r="AO71" s="65" t="n">
        <x:f aca="0">AD71/AN71-1</x:f>
        <x:v>0</x:v>
      </x:c>
      <x:c r="AP71" s="69" t="n">
        <x:f aca="0">IFERROR(SUM(Z71:AC71)/AD71,0)</x:f>
        <x:v>1</x:v>
      </x:c>
      <x:c r="AQ71" s="66" t="b">
        <x:f aca="0">AND(B71&gt;0,C71&gt;0,D71&gt;0,E71&gt;0)</x:f>
        <x:v>1</x:v>
      </x:c>
      <x:c r="AR71" s="70" t="n">
        <x:f aca="0">EDATE(AR70,1)</x:f>
        <x:v>44713</x:v>
      </x:c>
      <x:c r="AS71" t="str">
        <x:f aca="0">TEXT(AR71,"yyyy-mm")</x:f>
        <x:v>2022-06</x:v>
      </x:c>
      <x:c r="AT71" s="69" t="n">
        <x:f aca="0">IF(AR71&gt;DATE(YEAR($A$1656),MONTH($A$1656),1),"",SUMIFS($AD$42:$AD$1656,$AI$42:$AI$1656,YEAR(AR71),$AJ$42:$AJ$1656,MONTH(AR71),$AK$42:$AK$1656,1))</x:f>
        <x:v>1.1317618399727356</x:v>
      </x:c>
    </x:row>
    <x:row r="72" ht="13.5" hidden="0">
      <x:c r="A72" s="61" t="n">
        <x:f aca="0">'净值底稿'!A34</x:f>
        <x:v>43882</x:v>
      </x:c>
      <x:c r="B72" s="62" t="n">
        <x:f aca="0">'净值底稿'!W34</x:f>
        <x:v>0.9712172480225968</x:v>
      </x:c>
      <x:c r="C72" s="62" t="n">
        <x:f aca="0">'净值底稿'!T34</x:f>
        <x:v>1.0938566270870136</x:v>
      </x:c>
      <x:c r="D72" s="62" t="n">
        <x:f aca="0">'净值底稿'!U34</x:f>
        <x:v>1.4225</x:v>
      </x:c>
      <x:c r="E72" s="62" t="n">
        <x:f aca="0">'净值底稿'!V34</x:f>
        <x:v>1.3506</x:v>
      </x:c>
      <x:c r="F72" s="63" t="n">
        <x:f aca="0">IFERROR(B72/B71-1,0)</x:f>
        <x:v>-0.0002173708067576552</x:v>
      </x:c>
      <x:c r="G72" s="63" t="n">
        <x:f aca="0">IFERROR(C72/C71-1,0)</x:f>
        <x:v>0.012761197020313197</x:v>
      </x:c>
      <x:c r="H72" s="63" t="n">
        <x:f aca="0">IFERROR(D72/D71-1,0)</x:f>
        <x:v>0.0006330894766461981</x:v>
      </x:c>
      <x:c r="I72" s="63" t="n">
        <x:f aca="0">IFERROR(E72/E71-1,0)</x:f>
        <x:v>0.019859548440685604</x:v>
      </x:c>
      <x:c r="J72" s="64" t="n">
        <x:f aca="0">Z71*(1+F72)</x:f>
        <x:v>0.09705639196822523</x:v>
      </x:c>
      <x:c r="K72" s="64" t="n">
        <x:f aca="0">AA71*(1+G72)</x:f>
        <x:v>0.10745207537834962</x:v>
      </x:c>
      <x:c r="L72" s="64" t="n">
        <x:f aca="0">AB71*(1+H72)</x:f>
        <x:v>0.7611060277168882</x:v>
      </x:c>
      <x:c r="M72" s="64" t="n">
        <x:f aca="0">AC71*(1+I72)</x:f>
        <x:v>0.05399197794200677</x:v>
      </x:c>
      <x:c r="N72" s="64" t="n">
        <x:f aca="0">SUM(J72:M72)</x:f>
        <x:v>1.01960647300547</x:v>
      </x:c>
      <x:c r="O72" s="65" t="n">
        <x:f aca="0">IFERROR((J72+K72)/N72,0)</x:f>
        <x:v>0.20057588173577406</x:v>
      </x:c>
      <x:c r="P72" s="66" t="b">
        <x:f aca="0">AND(MONTH(A72)=12,OR(A73="",YEAR(A72)&lt;&gt;YEAR(A73)))</x:f>
        <x:v>0</x:v>
      </x:c>
      <x:c r="Q72" s="66" t="b">
        <x:f aca="0">AND(MOD(MONTH(A72),3)=0,OR(A73="",MONTH(A72)&lt;&gt;MONTH(A73)))</x:f>
        <x:v>0</x:v>
      </x:c>
      <x:c r="R72" s="66" t="b">
        <x:f aca="0">OR(O72&gt;$E$7,O72&lt;$E$6)</x:f>
        <x:v>0</x:v>
      </x:c>
      <x:c r="S72" s="66" t="b">
        <x:f aca="0">AND(OR(P72,Q72,R72),A72-AH71&gt;$E$8)</x:f>
        <x:v>0</x:v>
      </x:c>
      <x:c r="T72" s="67" t="str">
        <x:f aca="0">IF(NOT(OR(P72,Q72,R72)),"不调",IF(NOT(S72),"间隔规则跳过",IF(P72,"年末+季度",IF(AND(Q72,R72),"季度+动态",IF(Q72,"季度","动态")))))</x:f>
        <x:v>不调</x:v>
      </x:c>
      <x:c r="U72" s="64" t="n">
        <x:f aca="0">IF(OR(T72="年末+季度",T72="季度+动态"),N72*$E$5/2,IF(T72="季度",(J72+K72)/2,IF(T72="动态",N72*$E$5*IF(J72+K72=0,0.5,J72/(J72+K72)),J72)))</x:f>
        <x:v>0.09705639196822523</x:v>
      </x:c>
      <x:c r="V72" s="64" t="n">
        <x:f aca="0">IF(OR(T72="年末+季度",T72="季度+动态"),N72*$E$5/2,IF(T72="季度",(J72+K72)/2,IF(T72="动态",N72*$E$5*IF(J72+K72=0,0.5,K72/(J72+K72)),K72)))</x:f>
        <x:v>0.10745207537834962</x:v>
      </x:c>
      <x:c r="W72" s="64" t="n">
        <x:f aca="0">IF(OR(T72="年末+季度",T72="季度+动态",T72="动态"),N72*(1-$E$5)*IF(L72+M72=0,$B$7/($B$7+$B$8),L72/(L72+M72)),L72)</x:f>
        <x:v>0.7611060277168882</x:v>
      </x:c>
      <x:c r="X72" s="64" t="n">
        <x:f aca="0">IF(OR(T72="年末+季度",T72="季度+动态",T72="动态"),N72*(1-$E$5)*IF(L72+M72=0,$B$8/($B$7+$B$8),M72/(L72+M72)),M72)</x:f>
        <x:v>0.05399197794200677</x:v>
      </x:c>
      <x:c r="Y72" s="64" t="n">
        <x:f aca="0">POWER(1-$H$5,(A72-A71)/$H$8)</x:f>
        <x:v>0.9999862671029998</x:v>
      </x:c>
      <x:c r="Z72" s="64" t="n">
        <x:f aca="0">U72*Y72</x:f>
        <x:v>0.09705505910279111</x:v>
      </x:c>
      <x:c r="AA72" s="64" t="n">
        <x:f aca="0">V72*Y72</x:f>
        <x:v>0.10745059975006599</x:v>
      </x:c>
      <x:c r="AB72" s="64" t="n">
        <x:f aca="0">W72*Y72</x:f>
        <x:v>0.7610955755262033</x:v>
      </x:c>
      <x:c r="AC72" s="64" t="n">
        <x:f aca="0">X72*Y72</x:f>
        <x:v>0.05399123647573485</x:v>
      </x:c>
      <x:c r="AD72" s="64" t="n">
        <x:f aca="0">SUM(Z72:AC72)</x:f>
        <x:v>1.0195924708547952</x:v>
      </x:c>
      <x:c r="AE72" s="64" t="n">
        <x:f aca="0">MAX(AE71,AD72)</x:f>
        <x:v>1.0195924708547952</x:v>
      </x:c>
      <x:c r="AF72" s="63" t="n">
        <x:f aca="0">AD72/AE72-1</x:f>
        <x:v>0</x:v>
      </x:c>
      <x:c r="AG72" s="63" t="n">
        <x:f aca="0">AD72/AD71-1</x:f>
        <x:v>0.0028048006808552017</x:v>
      </x:c>
      <x:c r="AH72" s="61" t="n">
        <x:f aca="0">IF(OR(T72="年末+季度",T72="季度+动态",T72="季度",T72="动态"),A72,AH71)</x:f>
        <x:v>43832</x:v>
      </x:c>
      <x:c r="AI72" s="68" t="n">
        <x:f aca="0">YEAR(A72)</x:f>
        <x:v>2020</x:v>
      </x:c>
      <x:c r="AJ72" s="68" t="n">
        <x:f aca="0">MONTH(A72)</x:f>
        <x:v>2</x:v>
      </x:c>
      <x:c r="AK72" s="66" t="n">
        <x:f aca="0">IF(MONTH(A72)&lt;&gt;MONTH(A73),1,0)</x:f>
        <x:v>0</x:v>
      </x:c>
      <x:c r="AL72" s="64" t="n">
        <x:f aca="0">IF(AK71,AD71,AL71)</x:f>
        <x:v>1.001559537169269</x:v>
      </x:c>
      <x:c r="AM72" s="65" t="str">
        <x:f aca="0">IF(AK72,AD72/AL72-1,"")</x:f>
      </x:c>
      <x:c r="AN72" s="64" t="n">
        <x:f aca="0">IF(AI72&lt;&gt;AI71,AD72,MAX(AN71,AD72))</x:f>
        <x:v>1.0195924708547952</x:v>
      </x:c>
      <x:c r="AO72" s="65" t="n">
        <x:f aca="0">AD72/AN72-1</x:f>
        <x:v>0</x:v>
      </x:c>
      <x:c r="AP72" s="69" t="n">
        <x:f aca="0">IFERROR(SUM(Z72:AC72)/AD72,0)</x:f>
        <x:v>1</x:v>
      </x:c>
      <x:c r="AQ72" s="66" t="b">
        <x:f aca="0">AND(B72&gt;0,C72&gt;0,D72&gt;0,E72&gt;0)</x:f>
        <x:v>1</x:v>
      </x:c>
      <x:c r="AR72" s="70" t="n">
        <x:f aca="0">EDATE(AR71,1)</x:f>
        <x:v>44743</x:v>
      </x:c>
      <x:c r="AS72" t="str">
        <x:f aca="0">TEXT(AR72,"yyyy-mm")</x:f>
        <x:v>2022-07</x:v>
      </x:c>
      <x:c r="AT72" s="69" t="n">
        <x:f aca="0">IF(AR72&gt;DATE(YEAR($A$1656),MONTH($A$1656),1),"",SUMIFS($AD$42:$AD$1656,$AI$42:$AI$1656,YEAR(AR72),$AJ$42:$AJ$1656,MONTH(AR72),$AK$42:$AK$1656,1))</x:f>
        <x:v>1.1333396239310813</x:v>
      </x:c>
    </x:row>
    <x:row r="73" ht="13.5" hidden="0">
      <x:c r="A73" s="61" t="n">
        <x:f aca="0">'净值底稿'!A35</x:f>
        <x:v>43885</x:v>
      </x:c>
      <x:c r="B73" s="62" t="n">
        <x:f aca="0">'净值底稿'!W35</x:f>
        <x:v>0.9627060899285141</x:v>
      </x:c>
      <x:c r="C73" s="62" t="n">
        <x:f aca="0">'净值底稿'!T35</x:f>
        <x:v>1.1072834300422698</x:v>
      </x:c>
      <x:c r="D73" s="62" t="n">
        <x:f aca="0">'净值底稿'!U35</x:f>
        <x:v>1.4242</x:v>
      </x:c>
      <x:c r="E73" s="62" t="n">
        <x:f aca="0">'净值底稿'!V35</x:f>
        <x:v>1.376</x:v>
      </x:c>
      <x:c r="F73" s="63" t="n">
        <x:f aca="0">IFERROR(B73/B72-1,0)</x:f>
        <x:v>-0.00876339265124404</x:v>
      </x:c>
      <x:c r="G73" s="63" t="n">
        <x:f aca="0">IFERROR(C73/C72-1,0)</x:f>
        <x:v>0.012274737495545862</x:v>
      </x:c>
      <x:c r="H73" s="63" t="n">
        <x:f aca="0">IFERROR(D73/D72-1,0)</x:f>
        <x:v>0.0011950790861159355</x:v>
      </x:c>
      <x:c r="I73" s="63" t="n">
        <x:f aca="0">IFERROR(E73/E72-1,0)</x:f>
        <x:v>0.018806456389752535</x:v>
      </x:c>
      <x:c r="J73" s="64" t="n">
        <x:f aca="0">Z72*(1+F73)</x:f>
        <x:v>0.09620452751108365</x:v>
      </x:c>
      <x:c r="K73" s="64" t="n">
        <x:f aca="0">AA72*(1+G73)</x:f>
        <x:v>0.10876952765573701</x:v>
      </x:c>
      <x:c r="L73" s="64" t="n">
        <x:f aca="0">AB72*(1+H73)</x:f>
        <x:v>0.7620051449310501</x:v>
      </x:c>
      <x:c r="M73" s="64" t="n">
        <x:f aca="0">AC72*(1+I73)</x:f>
        <x:v>0.055006620309944576</x:v>
      </x:c>
      <x:c r="N73" s="64" t="n">
        <x:f aca="0">SUM(J73:M73)</x:f>
        <x:v>1.0219858204078154</x:v>
      </x:c>
      <x:c r="O73" s="65" t="n">
        <x:f aca="0">IFERROR((J73+K73)/N73,0)</x:f>
        <x:v>0.20056448051796588</x:v>
      </x:c>
      <x:c r="P73" s="66" t="b">
        <x:f aca="0">AND(MONTH(A73)=12,OR(A74="",YEAR(A73)&lt;&gt;YEAR(A74)))</x:f>
        <x:v>0</x:v>
      </x:c>
      <x:c r="Q73" s="66" t="b">
        <x:f aca="0">AND(MOD(MONTH(A73),3)=0,OR(A74="",MONTH(A73)&lt;&gt;MONTH(A74)))</x:f>
        <x:v>0</x:v>
      </x:c>
      <x:c r="R73" s="66" t="b">
        <x:f aca="0">OR(O73&gt;$E$7,O73&lt;$E$6)</x:f>
        <x:v>0</x:v>
      </x:c>
      <x:c r="S73" s="66" t="b">
        <x:f aca="0">AND(OR(P73,Q73,R73),A73-AH72&gt;$E$8)</x:f>
        <x:v>0</x:v>
      </x:c>
      <x:c r="T73" s="67" t="str">
        <x:f aca="0">IF(NOT(OR(P73,Q73,R73)),"不调",IF(NOT(S73),"间隔规则跳过",IF(P73,"年末+季度",IF(AND(Q73,R73),"季度+动态",IF(Q73,"季度","动态")))))</x:f>
        <x:v>不调</x:v>
      </x:c>
      <x:c r="U73" s="64" t="n">
        <x:f aca="0">IF(OR(T73="年末+季度",T73="季度+动态"),N73*$E$5/2,IF(T73="季度",(J73+K73)/2,IF(T73="动态",N73*$E$5*IF(J73+K73=0,0.5,J73/(J73+K73)),J73)))</x:f>
        <x:v>0.09620452751108365</x:v>
      </x:c>
      <x:c r="V73" s="64" t="n">
        <x:f aca="0">IF(OR(T73="年末+季度",T73="季度+动态"),N73*$E$5/2,IF(T73="季度",(J73+K73)/2,IF(T73="动态",N73*$E$5*IF(J73+K73=0,0.5,K73/(J73+K73)),K73)))</x:f>
        <x:v>0.10876952765573701</x:v>
      </x:c>
      <x:c r="W73" s="64" t="n">
        <x:f aca="0">IF(OR(T73="年末+季度",T73="季度+动态",T73="动态"),N73*(1-$E$5)*IF(L73+M73=0,$B$7/($B$7+$B$8),L73/(L73+M73)),L73)</x:f>
        <x:v>0.7620051449310501</x:v>
      </x:c>
      <x:c r="X73" s="64" t="n">
        <x:f aca="0">IF(OR(T73="年末+季度",T73="季度+动态",T73="动态"),N73*(1-$E$5)*IF(L73+M73=0,$B$8/($B$7+$B$8),M73/(L73+M73)),M73)</x:f>
        <x:v>0.055006620309944576</x:v>
      </x:c>
      <x:c r="Y73" s="64" t="n">
        <x:f aca="0">POWER(1-$H$5,(A73-A72)/$H$8)</x:f>
        <x:v>0.9999588018747739</x:v>
      </x:c>
      <x:c r="Z73" s="64" t="n">
        <x:f aca="0">U73*Y73</x:f>
        <x:v>0.09620056406491193</x:v>
      </x:c>
      <x:c r="AA73" s="64" t="n">
        <x:f aca="0">V73*Y73</x:f>
        <x:v>0.10876504655511587</x:v>
      </x:c>
      <x:c r="AB73" s="64" t="n">
        <x:f aca="0">W73*Y73</x:f>
        <x:v>0.7619737517476664</x:v>
      </x:c>
      <x:c r="AC73" s="64" t="n">
        <x:f aca="0">X73*Y73</x:f>
        <x:v>0.05500435414031278</x:v>
      </x:c>
      <x:c r="AD73" s="64" t="n">
        <x:f aca="0">SUM(Z73:AC73)</x:f>
        <x:v>1.021943716508007</x:v>
      </x:c>
      <x:c r="AE73" s="64" t="n">
        <x:f aca="0">MAX(AE72,AD73)</x:f>
        <x:v>1.021943716508007</x:v>
      </x:c>
      <x:c r="AF73" s="63" t="n">
        <x:f aca="0">AD73/AE73-1</x:f>
        <x:v>0</x:v>
      </x:c>
      <x:c r="AG73" s="63" t="n">
        <x:f aca="0">AD73/AD72-1</x:f>
        <x:v>0.002306064158398957</x:v>
      </x:c>
      <x:c r="AH73" s="61" t="n">
        <x:f aca="0">IF(OR(T73="年末+季度",T73="季度+动态",T73="季度",T73="动态"),A73,AH72)</x:f>
        <x:v>43832</x:v>
      </x:c>
      <x:c r="AI73" s="68" t="n">
        <x:f aca="0">YEAR(A73)</x:f>
        <x:v>2020</x:v>
      </x:c>
      <x:c r="AJ73" s="68" t="n">
        <x:f aca="0">MONTH(A73)</x:f>
        <x:v>2</x:v>
      </x:c>
      <x:c r="AK73" s="66" t="n">
        <x:f aca="0">IF(MONTH(A73)&lt;&gt;MONTH(A74),1,0)</x:f>
        <x:v>0</x:v>
      </x:c>
      <x:c r="AL73" s="64" t="n">
        <x:f aca="0">IF(AK72,AD72,AL72)</x:f>
        <x:v>1.001559537169269</x:v>
      </x:c>
      <x:c r="AM73" s="65" t="str">
        <x:f aca="0">IF(AK73,AD73/AL73-1,"")</x:f>
      </x:c>
      <x:c r="AN73" s="64" t="n">
        <x:f aca="0">IF(AI73&lt;&gt;AI72,AD73,MAX(AN72,AD73))</x:f>
        <x:v>1.021943716508007</x:v>
      </x:c>
      <x:c r="AO73" s="65" t="n">
        <x:f aca="0">AD73/AN73-1</x:f>
        <x:v>0</x:v>
      </x:c>
      <x:c r="AP73" s="69" t="n">
        <x:f aca="0">IFERROR(SUM(Z73:AC73)/AD73,0)</x:f>
        <x:v>1</x:v>
      </x:c>
      <x:c r="AQ73" s="66" t="b">
        <x:f aca="0">AND(B73&gt;0,C73&gt;0,D73&gt;0,E73&gt;0)</x:f>
        <x:v>1</x:v>
      </x:c>
      <x:c r="AR73" s="70" t="n">
        <x:f aca="0">EDATE(AR72,1)</x:f>
        <x:v>44774</x:v>
      </x:c>
      <x:c r="AS73" t="str">
        <x:f aca="0">TEXT(AR73,"yyyy-mm")</x:f>
        <x:v>2022-08</x:v>
      </x:c>
      <x:c r="AT73" s="69" t="n">
        <x:f aca="0">IF(AR73&gt;DATE(YEAR($A$1656),MONTH($A$1656),1),"",SUMIFS($AD$42:$AD$1656,$AI$42:$AI$1656,YEAR(AR73),$AJ$42:$AJ$1656,MONTH(AR73),$AK$42:$AK$1656,1))</x:f>
        <x:v>1.1375269413728502</x:v>
      </x:c>
    </x:row>
    <x:row r="74" ht="13.5" hidden="0">
      <x:c r="A74" s="61" t="n">
        <x:f aca="0">'净值底稿'!A36</x:f>
        <x:v>43886</x:v>
      </x:c>
      <x:c r="B74" s="62" t="n">
        <x:f aca="0">'净值底稿'!W36</x:f>
        <x:v>0.956462514546591</x:v>
      </x:c>
      <x:c r="C74" s="62" t="n">
        <x:f aca="0">'净值底稿'!T36</x:f>
        <x:v>1.1083746590805332</x:v>
      </x:c>
      <x:c r="D74" s="62" t="n">
        <x:f aca="0">'净值底稿'!U36</x:f>
        <x:v>1.4243</x:v>
      </x:c>
      <x:c r="E74" s="62" t="n">
        <x:f aca="0">'净值底稿'!V36</x:f>
        <x:v>1.3515</x:v>
      </x:c>
      <x:c r="F74" s="63" t="n">
        <x:f aca="0">IFERROR(B74/B73-1,0)</x:f>
        <x:v>-0.006485442906450034</x:v>
      </x:c>
      <x:c r="G74" s="63" t="n">
        <x:f aca="0">IFERROR(C74/C73-1,0)</x:f>
        <x:v>0.0009855010999502145</x:v>
      </x:c>
      <x:c r="H74" s="63" t="n">
        <x:f aca="0">IFERROR(D74/D73-1,0)</x:f>
        <x:v>0.00007021485746383505</x:v>
      </x:c>
      <x:c r="I74" s="63" t="n">
        <x:f aca="0">IFERROR(E74/E73-1,0)</x:f>
        <x:v>-0.017805232558139483</x:v>
      </x:c>
      <x:c r="J74" s="64" t="n">
        <x:f aca="0">Z73*(1+F74)</x:f>
        <x:v>0.09557666079910065</x:v>
      </x:c>
      <x:c r="K74" s="64" t="n">
        <x:f aca="0">AA73*(1+G74)</x:f>
        <x:v>0.10887223462813207</x:v>
      </x:c>
      <x:c r="L74" s="64" t="n">
        <x:f aca="0">AB73*(1+H74)</x:f>
        <x:v>0.7620272536260365</x:v>
      </x:c>
      <x:c r="M74" s="64" t="n">
        <x:f aca="0">AC73*(1+I74)</x:f>
        <x:v>0.05402498882313425</x:v>
      </x:c>
      <x:c r="N74" s="64" t="n">
        <x:f aca="0">SUM(J74:M74)</x:f>
        <x:v>1.0205011378764035</x:v>
      </x:c>
      <x:c r="O74" s="65" t="n">
        <x:f aca="0">IFERROR((J74+K74)/N74,0)</x:f>
        <x:v>0.20034166336421494</x:v>
      </x:c>
      <x:c r="P74" s="66" t="b">
        <x:f aca="0">AND(MONTH(A74)=12,OR(A75="",YEAR(A74)&lt;&gt;YEAR(A75)))</x:f>
        <x:v>0</x:v>
      </x:c>
      <x:c r="Q74" s="66" t="b">
        <x:f aca="0">AND(MOD(MONTH(A74),3)=0,OR(A75="",MONTH(A74)&lt;&gt;MONTH(A75)))</x:f>
        <x:v>0</x:v>
      </x:c>
      <x:c r="R74" s="66" t="b">
        <x:f aca="0">OR(O74&gt;$E$7,O74&lt;$E$6)</x:f>
        <x:v>0</x:v>
      </x:c>
      <x:c r="S74" s="66" t="b">
        <x:f aca="0">AND(OR(P74,Q74,R74),A74-AH73&gt;$E$8)</x:f>
        <x:v>0</x:v>
      </x:c>
      <x:c r="T74" s="67" t="str">
        <x:f aca="0">IF(NOT(OR(P74,Q74,R74)),"不调",IF(NOT(S74),"间隔规则跳过",IF(P74,"年末+季度",IF(AND(Q74,R74),"季度+动态",IF(Q74,"季度","动态")))))</x:f>
        <x:v>不调</x:v>
      </x:c>
      <x:c r="U74" s="64" t="n">
        <x:f aca="0">IF(OR(T74="年末+季度",T74="季度+动态"),N74*$E$5/2,IF(T74="季度",(J74+K74)/2,IF(T74="动态",N74*$E$5*IF(J74+K74=0,0.5,J74/(J74+K74)),J74)))</x:f>
        <x:v>0.09557666079910065</x:v>
      </x:c>
      <x:c r="V74" s="64" t="n">
        <x:f aca="0">IF(OR(T74="年末+季度",T74="季度+动态"),N74*$E$5/2,IF(T74="季度",(J74+K74)/2,IF(T74="动态",N74*$E$5*IF(J74+K74=0,0.5,K74/(J74+K74)),K74)))</x:f>
        <x:v>0.10887223462813207</x:v>
      </x:c>
      <x:c r="W74" s="64" t="n">
        <x:f aca="0">IF(OR(T74="年末+季度",T74="季度+动态",T74="动态"),N74*(1-$E$5)*IF(L74+M74=0,$B$7/($B$7+$B$8),L74/(L74+M74)),L74)</x:f>
        <x:v>0.7620272536260365</x:v>
      </x:c>
      <x:c r="X74" s="64" t="n">
        <x:f aca="0">IF(OR(T74="年末+季度",T74="季度+动态",T74="动态"),N74*(1-$E$5)*IF(L74+M74=0,$B$8/($B$7+$B$8),M74/(L74+M74)),M74)</x:f>
        <x:v>0.05402498882313425</x:v>
      </x:c>
      <x:c r="Y74" s="64" t="n">
        <x:f aca="0">POWER(1-$H$5,(A74-A73)/$H$8)</x:f>
        <x:v>0.9999862671029998</x:v>
      </x:c>
      <x:c r="Z74" s="64" t="n">
        <x:f aca="0">U74*Y74</x:f>
        <x:v>0.09557534825466227</x:v>
      </x:c>
      <x:c r="AA74" s="64" t="n">
        <x:f aca="0">V74*Y74</x:f>
        <x:v>0.10887073949694774</x:v>
      </x:c>
      <x:c r="AB74" s="64" t="n">
        <x:f aca="0">W74*Y74</x:f>
        <x:v>0.762016788784251</x:v>
      </x:c>
      <x:c r="AC74" s="64" t="n">
        <x:f aca="0">X74*Y74</x:f>
        <x:v>0.054024246903527307</x:v>
      </x:c>
      <x:c r="AD74" s="64" t="n">
        <x:f aca="0">SUM(Z74:AC74)</x:f>
        <x:v>1.0204871234393884</x:v>
      </x:c>
      <x:c r="AE74" s="64" t="n">
        <x:f aca="0">MAX(AE73,AD74)</x:f>
        <x:v>1.021943716508007</x:v>
      </x:c>
      <x:c r="AF74" s="63" t="n">
        <x:f aca="0">AD74/AE74-1</x:f>
        <x:v>-0.0014253163311143124</x:v>
      </x:c>
      <x:c r="AG74" s="63" t="n">
        <x:f aca="0">AD74/AD73-1</x:f>
        <x:v>-0.0014253163311143124</x:v>
      </x:c>
      <x:c r="AH74" s="61" t="n">
        <x:f aca="0">IF(OR(T74="年末+季度",T74="季度+动态",T74="季度",T74="动态"),A74,AH73)</x:f>
        <x:v>43832</x:v>
      </x:c>
      <x:c r="AI74" s="68" t="n">
        <x:f aca="0">YEAR(A74)</x:f>
        <x:v>2020</x:v>
      </x:c>
      <x:c r="AJ74" s="68" t="n">
        <x:f aca="0">MONTH(A74)</x:f>
        <x:v>2</x:v>
      </x:c>
      <x:c r="AK74" s="66" t="n">
        <x:f aca="0">IF(MONTH(A74)&lt;&gt;MONTH(A75),1,0)</x:f>
        <x:v>0</x:v>
      </x:c>
      <x:c r="AL74" s="64" t="n">
        <x:f aca="0">IF(AK73,AD73,AL73)</x:f>
        <x:v>1.001559537169269</x:v>
      </x:c>
      <x:c r="AM74" s="65" t="str">
        <x:f aca="0">IF(AK74,AD74/AL74-1,"")</x:f>
      </x:c>
      <x:c r="AN74" s="64" t="n">
        <x:f aca="0">IF(AI74&lt;&gt;AI73,AD74,MAX(AN73,AD74))</x:f>
        <x:v>1.021943716508007</x:v>
      </x:c>
      <x:c r="AO74" s="65" t="n">
        <x:f aca="0">AD74/AN74-1</x:f>
        <x:v>-0.0014253163311143124</x:v>
      </x:c>
      <x:c r="AP74" s="69" t="n">
        <x:f aca="0">IFERROR(SUM(Z74:AC74)/AD74,0)</x:f>
        <x:v>1</x:v>
      </x:c>
      <x:c r="AQ74" s="66" t="b">
        <x:f aca="0">AND(B74&gt;0,C74&gt;0,D74&gt;0,E74&gt;0)</x:f>
        <x:v>1</x:v>
      </x:c>
      <x:c r="AR74" s="70" t="n">
        <x:f aca="0">EDATE(AR73,1)</x:f>
        <x:v>44805</x:v>
      </x:c>
      <x:c r="AS74" t="str">
        <x:f aca="0">TEXT(AR74,"yyyy-mm")</x:f>
        <x:v>2022-09</x:v>
      </x:c>
      <x:c r="AT74" s="69" t="n">
        <x:f aca="0">IF(AR74&gt;DATE(YEAR($A$1656),MONTH($A$1656),1),"",SUMIFS($AD$42:$AD$1656,$AI$42:$AI$1656,YEAR(AR74),$AJ$42:$AJ$1656,MONTH(AR74),$AK$42:$AK$1656,1))</x:f>
        <x:v>1.1252912211761592</x:v>
      </x:c>
    </x:row>
    <x:row r="75" ht="13.5" hidden="0">
      <x:c r="A75" s="61" t="n">
        <x:f aca="0">'净值底稿'!A37</x:f>
        <x:v>43887</x:v>
      </x:c>
      <x:c r="B75" s="62" t="n">
        <x:f aca="0">'净值底稿'!W37</x:f>
        <x:v>0.9541218067407709</x:v>
      </x:c>
      <x:c r="C75" s="62" t="n">
        <x:f aca="0">'净值底稿'!T37</x:f>
        <x:v>1.0844756994223208</x:v>
      </x:c>
      <x:c r="D75" s="62" t="n">
        <x:f aca="0">'净值底稿'!U37</x:f>
        <x:v>1.4249</x:v>
      </x:c>
      <x:c r="E75" s="62" t="n">
        <x:f aca="0">'净值底稿'!V37</x:f>
        <x:v>1.3581</x:v>
      </x:c>
      <x:c r="F75" s="63" t="n">
        <x:f aca="0">IFERROR(B75/B74-1,0)</x:f>
        <x:v>-0.0024472551409187027</x:v>
      </x:c>
      <x:c r="G75" s="63" t="n">
        <x:f aca="0">IFERROR(C75/C74-1,0)</x:f>
        <x:v>-0.021562167144851707</x:v>
      </x:c>
      <x:c r="H75" s="63" t="n">
        <x:f aca="0">IFERROR(D75/D74-1,0)</x:f>
        <x:v>0.00042125956610283843</x:v>
      </x:c>
      <x:c r="I75" s="63" t="n">
        <x:f aca="0">IFERROR(E75/E74-1,0)</x:f>
        <x:v>0.004883462819089912</x:v>
      </x:c>
      <x:c r="J75" s="64" t="n">
        <x:f aca="0">Z74*(1+F75)</x:f>
        <x:v>0.09534145099230094</x:v>
      </x:c>
      <x:c r="K75" s="64" t="n">
        <x:f aca="0">AA74*(1+G75)</x:f>
        <x:v>0.10652325041473094</x:v>
      </x:c>
      <x:c r="L75" s="64" t="n">
        <x:f aca="0">AB74*(1+H75)</x:f>
        <x:v>0.7623377956460574</x:v>
      </x:c>
      <x:c r="M75" s="64" t="n">
        <x:f aca="0">AC74*(1+I75)</x:f>
        <x:v>0.05428807230461002</x:v>
      </x:c>
      <x:c r="N75" s="64" t="n">
        <x:f aca="0">SUM(J75:M75)</x:f>
        <x:v>1.0184905693576993</x:v>
      </x:c>
      <x:c r="O75" s="65" t="n">
        <x:f aca="0">IFERROR((J75+K75)/N75,0)</x:f>
        <x:v>0.19819987291029686</x:v>
      </x:c>
      <x:c r="P75" s="66" t="b">
        <x:f aca="0">AND(MONTH(A75)=12,OR(A76="",YEAR(A75)&lt;&gt;YEAR(A76)))</x:f>
        <x:v>0</x:v>
      </x:c>
      <x:c r="Q75" s="66" t="b">
        <x:f aca="0">AND(MOD(MONTH(A75),3)=0,OR(A76="",MONTH(A75)&lt;&gt;MONTH(A76)))</x:f>
        <x:v>0</x:v>
      </x:c>
      <x:c r="R75" s="66" t="b">
        <x:f aca="0">OR(O75&gt;$E$7,O75&lt;$E$6)</x:f>
        <x:v>0</x:v>
      </x:c>
      <x:c r="S75" s="66" t="b">
        <x:f aca="0">AND(OR(P75,Q75,R75),A75-AH74&gt;$E$8)</x:f>
        <x:v>0</x:v>
      </x:c>
      <x:c r="T75" s="67" t="str">
        <x:f aca="0">IF(NOT(OR(P75,Q75,R75)),"不调",IF(NOT(S75),"间隔规则跳过",IF(P75,"年末+季度",IF(AND(Q75,R75),"季度+动态",IF(Q75,"季度","动态")))))</x:f>
        <x:v>不调</x:v>
      </x:c>
      <x:c r="U75" s="64" t="n">
        <x:f aca="0">IF(OR(T75="年末+季度",T75="季度+动态"),N75*$E$5/2,IF(T75="季度",(J75+K75)/2,IF(T75="动态",N75*$E$5*IF(J75+K75=0,0.5,J75/(J75+K75)),J75)))</x:f>
        <x:v>0.09534145099230094</x:v>
      </x:c>
      <x:c r="V75" s="64" t="n">
        <x:f aca="0">IF(OR(T75="年末+季度",T75="季度+动态"),N75*$E$5/2,IF(T75="季度",(J75+K75)/2,IF(T75="动态",N75*$E$5*IF(J75+K75=0,0.5,K75/(J75+K75)),K75)))</x:f>
        <x:v>0.10652325041473094</x:v>
      </x:c>
      <x:c r="W75" s="64" t="n">
        <x:f aca="0">IF(OR(T75="年末+季度",T75="季度+动态",T75="动态"),N75*(1-$E$5)*IF(L75+M75=0,$B$7/($B$7+$B$8),L75/(L75+M75)),L75)</x:f>
        <x:v>0.7623377956460574</x:v>
      </x:c>
      <x:c r="X75" s="64" t="n">
        <x:f aca="0">IF(OR(T75="年末+季度",T75="季度+动态",T75="动态"),N75*(1-$E$5)*IF(L75+M75=0,$B$8/($B$7+$B$8),M75/(L75+M75)),M75)</x:f>
        <x:v>0.05428807230461002</x:v>
      </x:c>
      <x:c r="Y75" s="64" t="n">
        <x:f aca="0">POWER(1-$H$5,(A75-A74)/$H$8)</x:f>
        <x:v>0.9999862671029998</x:v>
      </x:c>
      <x:c r="Z75" s="64" t="n">
        <x:f aca="0">U75*Y75</x:f>
        <x:v>0.09534014167797461</x:v>
      </x:c>
      <x:c r="AA75" s="64" t="n">
        <x:f aca="0">V75*Y75</x:f>
        <x:v>0.10652178754190486</x:v>
      </x:c>
      <x:c r="AB75" s="64" t="n">
        <x:f aca="0">W75*Y75</x:f>
        <x:v>0.7623273265396304</x:v>
      </x:c>
      <x:c r="AC75" s="64" t="n">
        <x:f aca="0">X75*Y75</x:f>
        <x:v>0.05428732677210472</x:v>
      </x:c>
      <x:c r="AD75" s="64" t="n">
        <x:f aca="0">SUM(Z75:AC75)</x:f>
        <x:v>1.0184765825316147</x:v>
      </x:c>
      <x:c r="AE75" s="64" t="n">
        <x:f aca="0">MAX(AE74,AD75)</x:f>
        <x:v>1.021943716508007</x:v>
      </x:c>
      <x:c r="AF75" s="63" t="n">
        <x:f aca="0">AD75/AE75-1</x:f>
        <x:v>-0.003392685840116094</x:v>
      </x:c>
      <x:c r="AG75" s="63" t="n">
        <x:f aca="0">AD75/AD74-1</x:f>
        <x:v>-0.0019701776353605593</x:v>
      </x:c>
      <x:c r="AH75" s="61" t="n">
        <x:f aca="0">IF(OR(T75="年末+季度",T75="季度+动态",T75="季度",T75="动态"),A75,AH74)</x:f>
        <x:v>43832</x:v>
      </x:c>
      <x:c r="AI75" s="68" t="n">
        <x:f aca="0">YEAR(A75)</x:f>
        <x:v>2020</x:v>
      </x:c>
      <x:c r="AJ75" s="68" t="n">
        <x:f aca="0">MONTH(A75)</x:f>
        <x:v>2</x:v>
      </x:c>
      <x:c r="AK75" s="66" t="n">
        <x:f aca="0">IF(MONTH(A75)&lt;&gt;MONTH(A76),1,0)</x:f>
        <x:v>0</x:v>
      </x:c>
      <x:c r="AL75" s="64" t="n">
        <x:f aca="0">IF(AK74,AD74,AL74)</x:f>
        <x:v>1.001559537169269</x:v>
      </x:c>
      <x:c r="AM75" s="65" t="str">
        <x:f aca="0">IF(AK75,AD75/AL75-1,"")</x:f>
      </x:c>
      <x:c r="AN75" s="64" t="n">
        <x:f aca="0">IF(AI75&lt;&gt;AI74,AD75,MAX(AN74,AD75))</x:f>
        <x:v>1.021943716508007</x:v>
      </x:c>
      <x:c r="AO75" s="65" t="n">
        <x:f aca="0">AD75/AN75-1</x:f>
        <x:v>-0.003392685840116094</x:v>
      </x:c>
      <x:c r="AP75" s="69" t="n">
        <x:f aca="0">IFERROR(SUM(Z75:AC75)/AD75,0)</x:f>
        <x:v>1</x:v>
      </x:c>
      <x:c r="AQ75" s="66" t="b">
        <x:f aca="0">AND(B75&gt;0,C75&gt;0,D75&gt;0,E75&gt;0)</x:f>
        <x:v>1</x:v>
      </x:c>
      <x:c r="AR75" s="70" t="n">
        <x:f aca="0">EDATE(AR74,1)</x:f>
        <x:v>44835</x:v>
      </x:c>
      <x:c r="AS75" t="str">
        <x:f aca="0">TEXT(AR75,"yyyy-mm")</x:f>
        <x:v>2022-10</x:v>
      </x:c>
      <x:c r="AT75" s="69" t="n">
        <x:f aca="0">IF(AR75&gt;DATE(YEAR($A$1656),MONTH($A$1656),1),"",SUMIFS($AD$42:$AD$1656,$AI$42:$AI$1656,YEAR(AR75),$AJ$42:$AJ$1656,MONTH(AR75),$AK$42:$AK$1656,1))</x:f>
        <x:v>1.124198582018195</x:v>
      </x:c>
    </x:row>
    <x:row r="76" ht="13.5" hidden="0">
      <x:c r="A76" s="61" t="n">
        <x:f aca="0">'净值底稿'!A38</x:f>
        <x:v>43888</x:v>
      </x:c>
      <x:c r="B76" s="62" t="n">
        <x:f aca="0">'净值底稿'!W38</x:f>
        <x:v>0.9588676386942422</x:v>
      </x:c>
      <x:c r="C76" s="62" t="n">
        <x:f aca="0">'净值底稿'!T38</x:f>
        <x:v>1.0883782197587322</x:v>
      </x:c>
      <x:c r="D76" s="62" t="n">
        <x:f aca="0">'净值底稿'!U38</x:f>
        <x:v>1.4262</x:v>
      </x:c>
      <x:c r="E76" s="62" t="n">
        <x:f aca="0">'净值底稿'!V38</x:f>
        <x:v>1.3564</x:v>
      </x:c>
      <x:c r="F76" s="63" t="n">
        <x:f aca="0">IFERROR(B76/B75-1,0)</x:f>
        <x:v>0.004974031533439893</x:v>
      </x:c>
      <x:c r="G76" s="63" t="n">
        <x:f aca="0">IFERROR(C76/C75-1,0)</x:f>
        <x:v>0.003598531842152086</x:v>
      </x:c>
      <x:c r="H76" s="63" t="n">
        <x:f aca="0">IFERROR(D76/D75-1,0)</x:f>
        <x:v>0.0009123447259455908</x:v>
      </x:c>
      <x:c r="I76" s="63" t="n">
        <x:f aca="0">IFERROR(E76/E75-1,0)</x:f>
        <x:v>-0.001251748766659344</x:v>
      </x:c>
      <x:c r="J76" s="64" t="n">
        <x:f aca="0">Z75*(1+F76)</x:f>
        <x:v>0.09581436654908349</x:v>
      </x:c>
      <x:c r="K76" s="64" t="n">
        <x:f aca="0">AA75*(1+G76)</x:f>
        <x:v>0.10690510958625736</x:v>
      </x:c>
      <x:c r="L76" s="64" t="n">
        <x:f aca="0">AB75*(1+H76)</x:f>
        <x:v>0.7630228318554431</x:v>
      </x:c>
      <x:c r="M76" s="64" t="n">
        <x:f aca="0">AC75*(1+I76)</x:f>
        <x:v>0.0542193726777725</x:v>
      </x:c>
      <x:c r="N76" s="64" t="n">
        <x:f aca="0">SUM(J76:M76)</x:f>
        <x:v>1.0199616806685563</x:v>
      </x:c>
      <x:c r="O76" s="65" t="n">
        <x:f aca="0">IFERROR((J76+K76)/N76,0)</x:f>
        <x:v>0.19875205115790617</x:v>
      </x:c>
      <x:c r="P76" s="66" t="b">
        <x:f aca="0">AND(MONTH(A76)=12,OR(A77="",YEAR(A76)&lt;&gt;YEAR(A77)))</x:f>
        <x:v>0</x:v>
      </x:c>
      <x:c r="Q76" s="66" t="b">
        <x:f aca="0">AND(MOD(MONTH(A76),3)=0,OR(A77="",MONTH(A76)&lt;&gt;MONTH(A77)))</x:f>
        <x:v>0</x:v>
      </x:c>
      <x:c r="R76" s="66" t="b">
        <x:f aca="0">OR(O76&gt;$E$7,O76&lt;$E$6)</x:f>
        <x:v>0</x:v>
      </x:c>
      <x:c r="S76" s="66" t="b">
        <x:f aca="0">AND(OR(P76,Q76,R76),A76-AH75&gt;$E$8)</x:f>
        <x:v>0</x:v>
      </x:c>
      <x:c r="T76" s="67" t="str">
        <x:f aca="0">IF(NOT(OR(P76,Q76,R76)),"不调",IF(NOT(S76),"间隔规则跳过",IF(P76,"年末+季度",IF(AND(Q76,R76),"季度+动态",IF(Q76,"季度","动态")))))</x:f>
        <x:v>不调</x:v>
      </x:c>
      <x:c r="U76" s="64" t="n">
        <x:f aca="0">IF(OR(T76="年末+季度",T76="季度+动态"),N76*$E$5/2,IF(T76="季度",(J76+K76)/2,IF(T76="动态",N76*$E$5*IF(J76+K76=0,0.5,J76/(J76+K76)),J76)))</x:f>
        <x:v>0.09581436654908349</x:v>
      </x:c>
      <x:c r="V76" s="64" t="n">
        <x:f aca="0">IF(OR(T76="年末+季度",T76="季度+动态"),N76*$E$5/2,IF(T76="季度",(J76+K76)/2,IF(T76="动态",N76*$E$5*IF(J76+K76=0,0.5,K76/(J76+K76)),K76)))</x:f>
        <x:v>0.10690510958625736</x:v>
      </x:c>
      <x:c r="W76" s="64" t="n">
        <x:f aca="0">IF(OR(T76="年末+季度",T76="季度+动态",T76="动态"),N76*(1-$E$5)*IF(L76+M76=0,$B$7/($B$7+$B$8),L76/(L76+M76)),L76)</x:f>
        <x:v>0.7630228318554431</x:v>
      </x:c>
      <x:c r="X76" s="64" t="n">
        <x:f aca="0">IF(OR(T76="年末+季度",T76="季度+动态",T76="动态"),N76*(1-$E$5)*IF(L76+M76=0,$B$8/($B$7+$B$8),M76/(L76+M76)),M76)</x:f>
        <x:v>0.0542193726777725</x:v>
      </x:c>
      <x:c r="Y76" s="64" t="n">
        <x:f aca="0">POWER(1-$H$5,(A76-A75)/$H$8)</x:f>
        <x:v>0.9999862671029998</x:v>
      </x:c>
      <x:c r="Z76" s="64" t="n">
        <x:f aca="0">U76*Y76</x:f>
        <x:v>0.09581305074025652</x:v>
      </x:c>
      <x:c r="AA76" s="64" t="n">
        <x:f aca="0">V76*Y76</x:f>
        <x:v>0.10690364146939861</x:v>
      </x:c>
      <x:c r="AB76" s="64" t="n">
        <x:f aca="0">W76*Y76</x:f>
        <x:v>0.7630123533414843</x:v>
      </x:c>
      <x:c r="AC76" s="64" t="n">
        <x:f aca="0">X76*Y76</x:f>
        <x:v>0.0542186280887121</x:v>
      </x:c>
      <x:c r="AD76" s="64" t="n">
        <x:f aca="0">SUM(Z76:AC76)</x:f>
        <x:v>1.0199476736398516</x:v>
      </x:c>
      <x:c r="AE76" s="64" t="n">
        <x:f aca="0">MAX(AE75,AD76)</x:f>
        <x:v>1.021943716508007</x:v>
      </x:c>
      <x:c r="AF76" s="63" t="n">
        <x:f aca="0">AD76/AE76-1</x:f>
        <x:v>-0.00195318277896539</x:v>
      </x:c>
      <x:c r="AG76" s="63" t="n">
        <x:f aca="0">AD76/AD75-1</x:f>
        <x:v>0.001444403468345179</x:v>
      </x:c>
      <x:c r="AH76" s="61" t="n">
        <x:f aca="0">IF(OR(T76="年末+季度",T76="季度+动态",T76="季度",T76="动态"),A76,AH75)</x:f>
        <x:v>43832</x:v>
      </x:c>
      <x:c r="AI76" s="68" t="n">
        <x:f aca="0">YEAR(A76)</x:f>
        <x:v>2020</x:v>
      </x:c>
      <x:c r="AJ76" s="68" t="n">
        <x:f aca="0">MONTH(A76)</x:f>
        <x:v>2</x:v>
      </x:c>
      <x:c r="AK76" s="66" t="n">
        <x:f aca="0">IF(MONTH(A76)&lt;&gt;MONTH(A77),1,0)</x:f>
        <x:v>0</x:v>
      </x:c>
      <x:c r="AL76" s="64" t="n">
        <x:f aca="0">IF(AK75,AD75,AL75)</x:f>
        <x:v>1.001559537169269</x:v>
      </x:c>
      <x:c r="AM76" s="65" t="str">
        <x:f aca="0">IF(AK76,AD76/AL76-1,"")</x:f>
      </x:c>
      <x:c r="AN76" s="64" t="n">
        <x:f aca="0">IF(AI76&lt;&gt;AI75,AD76,MAX(AN75,AD76))</x:f>
        <x:v>1.021943716508007</x:v>
      </x:c>
      <x:c r="AO76" s="65" t="n">
        <x:f aca="0">AD76/AN76-1</x:f>
        <x:v>-0.00195318277896539</x:v>
      </x:c>
      <x:c r="AP76" s="69" t="n">
        <x:f aca="0">IFERROR(SUM(Z76:AC76)/AD76,0)</x:f>
        <x:v>1</x:v>
      </x:c>
      <x:c r="AQ76" s="66" t="b">
        <x:f aca="0">AND(B76&gt;0,C76&gt;0,D76&gt;0,E76&gt;0)</x:f>
        <x:v>1</x:v>
      </x:c>
      <x:c r="AR76" s="70" t="n">
        <x:f aca="0">EDATE(AR75,1)</x:f>
        <x:v>44866</x:v>
      </x:c>
      <x:c r="AS76" t="str">
        <x:f aca="0">TEXT(AR76,"yyyy-mm")</x:f>
        <x:v>2022-11</x:v>
      </x:c>
      <x:c r="AT76" s="69" t="n">
        <x:f aca="0">IF(AR76&gt;DATE(YEAR($A$1656),MONTH($A$1656),1),"",SUMIFS($AD$42:$AD$1656,$AI$42:$AI$1656,YEAR(AR76),$AJ$42:$AJ$1656,MONTH(AR76),$AK$42:$AK$1656,1))</x:f>
        <x:v>1.1340408338624666</x:v>
      </x:c>
    </x:row>
    <x:row r="77" ht="13.5" hidden="0">
      <x:c r="A77" s="61" t="n">
        <x:f aca="0">'净值底稿'!A39</x:f>
        <x:v>43889</x:v>
      </x:c>
      <x:c r="B77" s="62" t="n">
        <x:f aca="0">'净值底稿'!W39</x:f>
        <x:v>0.9333707794097702</x:v>
      </x:c>
      <x:c r="C77" s="62" t="n">
        <x:f aca="0">'净值底稿'!T39</x:f>
        <x:v>1.0348687334413345</x:v>
      </x:c>
      <x:c r="D77" s="62" t="n">
        <x:f aca="0">'净值底稿'!U39</x:f>
        <x:v>1.4276</x:v>
      </x:c>
      <x:c r="E77" s="62" t="n">
        <x:f aca="0">'净值底稿'!V39</x:f>
        <x:v>1.3357</x:v>
      </x:c>
      <x:c r="F77" s="63" t="n">
        <x:f aca="0">IFERROR(B77/B76-1,0)</x:f>
        <x:v>-0.02659059317007806</x:v>
      </x:c>
      <x:c r="G77" s="63" t="n">
        <x:f aca="0">IFERROR(C77/C76-1,0)</x:f>
        <x:v>-0.04916442220725392</x:v>
      </x:c>
      <x:c r="H77" s="63" t="n">
        <x:f aca="0">IFERROR(D77/D76-1,0)</x:f>
        <x:v>0.0009816295049782653</x:v>
      </x:c>
      <x:c r="I77" s="63" t="n">
        <x:f aca="0">IFERROR(E77/E76-1,0)</x:f>
        <x:v>-0.015260984960188684</x:v>
      </x:c>
      <x:c r="J77" s="64" t="n">
        <x:f aca="0">Z76*(1+F77)</x:f>
        <x:v>0.0932653248876383</x:v>
      </x:c>
      <x:c r="K77" s="64" t="n">
        <x:f aca="0">AA76*(1+G77)</x:f>
        <x:v>0.1016477857047042</x:v>
      </x:c>
      <x:c r="L77" s="64" t="n">
        <x:f aca="0">AB76*(1+H77)</x:f>
        <x:v>0.7637613487801872</x:v>
      </x:c>
      <x:c r="M77" s="64" t="n">
        <x:f aca="0">AC76*(1+I77)</x:f>
        <x:v>0.0533911984208882</x:v>
      </x:c>
      <x:c r="N77" s="64" t="n">
        <x:f aca="0">SUM(J77:M77)</x:f>
        <x:v>1.012065657793418</x:v>
      </x:c>
      <x:c r="O77" s="65" t="n">
        <x:f aca="0">IFERROR((J77+K77)/N77,0)</x:f>
        <x:v>0.19258939288317203</x:v>
      </x:c>
      <x:c r="P77" s="66" t="b">
        <x:f aca="0">AND(MONTH(A77)=12,OR(A78="",YEAR(A77)&lt;&gt;YEAR(A78)))</x:f>
        <x:v>0</x:v>
      </x:c>
      <x:c r="Q77" s="66" t="b">
        <x:f aca="0">AND(MOD(MONTH(A77),3)=0,OR(A78="",MONTH(A77)&lt;&gt;MONTH(A78)))</x:f>
        <x:v>0</x:v>
      </x:c>
      <x:c r="R77" s="66" t="b">
        <x:f aca="0">OR(O77&gt;$E$7,O77&lt;$E$6)</x:f>
        <x:v>0</x:v>
      </x:c>
      <x:c r="S77" s="66" t="b">
        <x:f aca="0">AND(OR(P77,Q77,R77),A77-AH76&gt;$E$8)</x:f>
        <x:v>0</x:v>
      </x:c>
      <x:c r="T77" s="67" t="str">
        <x:f aca="0">IF(NOT(OR(P77,Q77,R77)),"不调",IF(NOT(S77),"间隔规则跳过",IF(P77,"年末+季度",IF(AND(Q77,R77),"季度+动态",IF(Q77,"季度","动态")))))</x:f>
        <x:v>不调</x:v>
      </x:c>
      <x:c r="U77" s="64" t="n">
        <x:f aca="0">IF(OR(T77="年末+季度",T77="季度+动态"),N77*$E$5/2,IF(T77="季度",(J77+K77)/2,IF(T77="动态",N77*$E$5*IF(J77+K77=0,0.5,J77/(J77+K77)),J77)))</x:f>
        <x:v>0.0932653248876383</x:v>
      </x:c>
      <x:c r="V77" s="64" t="n">
        <x:f aca="0">IF(OR(T77="年末+季度",T77="季度+动态"),N77*$E$5/2,IF(T77="季度",(J77+K77)/2,IF(T77="动态",N77*$E$5*IF(J77+K77=0,0.5,K77/(J77+K77)),K77)))</x:f>
        <x:v>0.1016477857047042</x:v>
      </x:c>
      <x:c r="W77" s="64" t="n">
        <x:f aca="0">IF(OR(T77="年末+季度",T77="季度+动态",T77="动态"),N77*(1-$E$5)*IF(L77+M77=0,$B$7/($B$7+$B$8),L77/(L77+M77)),L77)</x:f>
        <x:v>0.7637613487801872</x:v>
      </x:c>
      <x:c r="X77" s="64" t="n">
        <x:f aca="0">IF(OR(T77="年末+季度",T77="季度+动态",T77="动态"),N77*(1-$E$5)*IF(L77+M77=0,$B$8/($B$7+$B$8),M77/(L77+M77)),M77)</x:f>
        <x:v>0.0533911984208882</x:v>
      </x:c>
      <x:c r="Y77" s="64" t="n">
        <x:f aca="0">POWER(1-$H$5,(A77-A76)/$H$8)</x:f>
        <x:v>0.9999862671029998</x:v>
      </x:c>
      <x:c r="Z77" s="64" t="n">
        <x:f aca="0">U77*Y77</x:f>
        <x:v>0.09326404408453794</x:v>
      </x:c>
      <x:c r="AA77" s="64" t="n">
        <x:f aca="0">V77*Y77</x:f>
        <x:v>0.10164638978613282</x:v>
      </x:c>
      <x:c r="AB77" s="64" t="n">
        <x:f aca="0">W77*Y77</x:f>
        <x:v>0.7637508601242516</x:v>
      </x:c>
      <x:c r="AC77" s="64" t="n">
        <x:f aca="0">X77*Y77</x:f>
        <x:v>0.053390465205059565</x:v>
      </x:c>
      <x:c r="AD77" s="64" t="n">
        <x:f aca="0">SUM(Z77:AC77)</x:f>
        <x:v>1.012051759199982</x:v>
      </x:c>
      <x:c r="AE77" s="64" t="n">
        <x:f aca="0">MAX(AE76,AD77)</x:f>
        <x:v>1.021943716508007</x:v>
      </x:c>
      <x:c r="AF77" s="63" t="n">
        <x:f aca="0">AD77/AE77-1</x:f>
        <x:v>-0.009679551963806654</x:v>
      </x:c>
      <x:c r="AG77" s="63" t="n">
        <x:f aca="0">AD77/AD76-1</x:f>
        <x:v>-0.007741489729263917</x:v>
      </x:c>
      <x:c r="AH77" s="61" t="n">
        <x:f aca="0">IF(OR(T77="年末+季度",T77="季度+动态",T77="季度",T77="动态"),A77,AH76)</x:f>
        <x:v>43832</x:v>
      </x:c>
      <x:c r="AI77" s="68" t="n">
        <x:f aca="0">YEAR(A77)</x:f>
        <x:v>2020</x:v>
      </x:c>
      <x:c r="AJ77" s="68" t="n">
        <x:f aca="0">MONTH(A77)</x:f>
        <x:v>2</x:v>
      </x:c>
      <x:c r="AK77" s="66" t="n">
        <x:f aca="0">IF(MONTH(A77)&lt;&gt;MONTH(A78),1,0)</x:f>
        <x:v>1</x:v>
      </x:c>
      <x:c r="AL77" s="64" t="n">
        <x:f aca="0">IF(AK76,AD76,AL76)</x:f>
        <x:v>1.001559537169269</x:v>
      </x:c>
      <x:c r="AM77" s="65" t="n">
        <x:f aca="0">IF(AK77,AD77/AL77-1,"")</x:f>
        <x:v>0.010475884499455246</x:v>
      </x:c>
      <x:c r="AN77" s="64" t="n">
        <x:f aca="0">IF(AI77&lt;&gt;AI76,AD77,MAX(AN76,AD77))</x:f>
        <x:v>1.021943716508007</x:v>
      </x:c>
      <x:c r="AO77" s="65" t="n">
        <x:f aca="0">AD77/AN77-1</x:f>
        <x:v>-0.009679551963806654</x:v>
      </x:c>
      <x:c r="AP77" s="69" t="n">
        <x:f aca="0">IFERROR(SUM(Z77:AC77)/AD77,0)</x:f>
        <x:v>1</x:v>
      </x:c>
      <x:c r="AQ77" s="66" t="b">
        <x:f aca="0">AND(B77&gt;0,C77&gt;0,D77&gt;0,E77&gt;0)</x:f>
        <x:v>1</x:v>
      </x:c>
      <x:c r="AR77" s="70" t="n">
        <x:f aca="0">EDATE(AR76,1)</x:f>
        <x:v>44896</x:v>
      </x:c>
      <x:c r="AS77" t="str">
        <x:f aca="0">TEXT(AR77,"yyyy-mm")</x:f>
        <x:v>2022-12</x:v>
      </x:c>
      <x:c r="AT77" s="69" t="n">
        <x:f aca="0">IF(AR77&gt;DATE(YEAR($A$1656),MONTH($A$1656),1),"",SUMIFS($AD$42:$AD$1656,$AI$42:$AI$1656,YEAR(AR77),$AJ$42:$AJ$1656,MONTH(AR77),$AK$42:$AK$1656,1))</x:f>
        <x:v>1.1283106771628775</x:v>
      </x:c>
    </x:row>
    <x:row r="78" ht="13.5" hidden="0">
      <x:c r="A78" s="61" t="n">
        <x:f aca="0">'净值底稿'!A40</x:f>
        <x:v>43892</x:v>
      </x:c>
      <x:c r="B78" s="62" t="n">
        <x:f aca="0">'净值底稿'!W40</x:f>
        <x:v>0.9597149744068372</x:v>
      </x:c>
      <x:c r="C78" s="62" t="n">
        <x:f aca="0">'净值底稿'!T40</x:f>
        <x:v>1.0740547862229897</x:v>
      </x:c>
      <x:c r="D78" s="62" t="n">
        <x:f aca="0">'净值底稿'!U40</x:f>
        <x:v>1.4279</x:v>
      </x:c>
      <x:c r="E78" s="62" t="n">
        <x:f aca="0">'净值底稿'!V40</x:f>
        <x:v>1.3119</x:v>
      </x:c>
      <x:c r="F78" s="63" t="n">
        <x:f aca="0">IFERROR(B78/B77-1,0)</x:f>
        <x:v>0.028224790810063904</x:v>
      </x:c>
      <x:c r="G78" s="63" t="n">
        <x:f aca="0">IFERROR(C78/C77-1,0)</x:f>
        <x:v>0.037865722980485295</x:v>
      </x:c>
      <x:c r="H78" s="63" t="n">
        <x:f aca="0">IFERROR(D78/D77-1,0)</x:f>
        <x:v>0.00021014289717014023</x:v>
      </x:c>
      <x:c r="I78" s="63" t="n">
        <x:f aca="0">IFERROR(E78/E77-1,0)</x:f>
        <x:v>-0.017818372389009518</x:v>
      </x:c>
      <x:c r="J78" s="64" t="n">
        <x:f aca="0">Z77*(1+F78)</x:f>
        <x:v>0.09589640221892459</x:v>
      </x:c>
      <x:c r="K78" s="64" t="n">
        <x:f aca="0">AA77*(1+G78)</x:f>
        <x:v>0.10549530382374095</x:v>
      </x:c>
      <x:c r="L78" s="64" t="n">
        <x:f aca="0">AB77*(1+H78)</x:f>
        <x:v>0.7639113569427144</x:v>
      </x:c>
      <x:c r="M78" s="64" t="n">
        <x:f aca="0">AC77*(1+I78)</x:f>
        <x:v>0.05243913401401336</x:v>
      </x:c>
      <x:c r="N78" s="64" t="n">
        <x:f aca="0">SUM(J78:M78)</x:f>
        <x:v>1.0177421969993934</x:v>
      </x:c>
      <x:c r="O78" s="65" t="n">
        <x:f aca="0">IFERROR((J78+K78)/N78,0)</x:f>
        <x:v>0.19788086475772368</x:v>
      </x:c>
      <x:c r="P78" s="66" t="b">
        <x:f aca="0">AND(MONTH(A78)=12,OR(A79="",YEAR(A78)&lt;&gt;YEAR(A79)))</x:f>
        <x:v>0</x:v>
      </x:c>
      <x:c r="Q78" s="66" t="b">
        <x:f aca="0">AND(MOD(MONTH(A78),3)=0,OR(A79="",MONTH(A78)&lt;&gt;MONTH(A79)))</x:f>
        <x:v>0</x:v>
      </x:c>
      <x:c r="R78" s="66" t="b">
        <x:f aca="0">OR(O78&gt;$E$7,O78&lt;$E$6)</x:f>
        <x:v>0</x:v>
      </x:c>
      <x:c r="S78" s="66" t="b">
        <x:f aca="0">AND(OR(P78,Q78,R78),A78-AH77&gt;$E$8)</x:f>
        <x:v>0</x:v>
      </x:c>
      <x:c r="T78" s="67" t="str">
        <x:f aca="0">IF(NOT(OR(P78,Q78,R78)),"不调",IF(NOT(S78),"间隔规则跳过",IF(P78,"年末+季度",IF(AND(Q78,R78),"季度+动态",IF(Q78,"季度","动态")))))</x:f>
        <x:v>不调</x:v>
      </x:c>
      <x:c r="U78" s="64" t="n">
        <x:f aca="0">IF(OR(T78="年末+季度",T78="季度+动态"),N78*$E$5/2,IF(T78="季度",(J78+K78)/2,IF(T78="动态",N78*$E$5*IF(J78+K78=0,0.5,J78/(J78+K78)),J78)))</x:f>
        <x:v>0.09589640221892459</x:v>
      </x:c>
      <x:c r="V78" s="64" t="n">
        <x:f aca="0">IF(OR(T78="年末+季度",T78="季度+动态"),N78*$E$5/2,IF(T78="季度",(J78+K78)/2,IF(T78="动态",N78*$E$5*IF(J78+K78=0,0.5,K78/(J78+K78)),K78)))</x:f>
        <x:v>0.10549530382374095</x:v>
      </x:c>
      <x:c r="W78" s="64" t="n">
        <x:f aca="0">IF(OR(T78="年末+季度",T78="季度+动态",T78="动态"),N78*(1-$E$5)*IF(L78+M78=0,$B$7/($B$7+$B$8),L78/(L78+M78)),L78)</x:f>
        <x:v>0.7639113569427144</x:v>
      </x:c>
      <x:c r="X78" s="64" t="n">
        <x:f aca="0">IF(OR(T78="年末+季度",T78="季度+动态",T78="动态"),N78*(1-$E$5)*IF(L78+M78=0,$B$8/($B$7+$B$8),M78/(L78+M78)),M78)</x:f>
        <x:v>0.05243913401401336</x:v>
      </x:c>
      <x:c r="Y78" s="64" t="n">
        <x:f aca="0">POWER(1-$H$5,(A78-A77)/$H$8)</x:f>
        <x:v>0.9999588018747739</x:v>
      </x:c>
      <x:c r="Z78" s="64" t="n">
        <x:f aca="0">U78*Y78</x:f>
        <x:v>0.09589245146693724</x:v>
      </x:c>
      <x:c r="AA78" s="64" t="n">
        <x:f aca="0">V78*Y78</x:f>
        <x:v>0.10549095761500325</x:v>
      </x:c>
      <x:c r="AB78" s="64" t="n">
        <x:f aca="0">W78*Y78</x:f>
        <x:v>0.7638798852269695</x:v>
      </x:c>
      <x:c r="AC78" s="64" t="n">
        <x:f aca="0">X78*Y78</x:f>
        <x:v>0.052436973620003505</x:v>
      </x:c>
      <x:c r="AD78" s="64" t="n">
        <x:f aca="0">SUM(Z78:AC78)</x:f>
        <x:v>1.0177002679289135</x:v>
      </x:c>
      <x:c r="AE78" s="64" t="n">
        <x:f aca="0">MAX(AE77,AD78)</x:f>
        <x:v>1.021943716508007</x:v>
      </x:c>
      <x:c r="AF78" s="63" t="n">
        <x:f aca="0">AD78/AE78-1</x:f>
        <x:v>-0.004152331004679377</x:v>
      </x:c>
      <x:c r="AG78" s="63" t="n">
        <x:f aca="0">AD78/AD77-1</x:f>
        <x:v>0.005581244909249161</x:v>
      </x:c>
      <x:c r="AH78" s="61" t="n">
        <x:f aca="0">IF(OR(T78="年末+季度",T78="季度+动态",T78="季度",T78="动态"),A78,AH77)</x:f>
        <x:v>43832</x:v>
      </x:c>
      <x:c r="AI78" s="68" t="n">
        <x:f aca="0">YEAR(A78)</x:f>
        <x:v>2020</x:v>
      </x:c>
      <x:c r="AJ78" s="68" t="n">
        <x:f aca="0">MONTH(A78)</x:f>
        <x:v>3</x:v>
      </x:c>
      <x:c r="AK78" s="66" t="n">
        <x:f aca="0">IF(MONTH(A78)&lt;&gt;MONTH(A79),1,0)</x:f>
        <x:v>0</x:v>
      </x:c>
      <x:c r="AL78" s="64" t="n">
        <x:f aca="0">IF(AK77,AD77,AL77)</x:f>
        <x:v>1.012051759199982</x:v>
      </x:c>
      <x:c r="AM78" s="65" t="str">
        <x:f aca="0">IF(AK78,AD78/AL78-1,"")</x:f>
      </x:c>
      <x:c r="AN78" s="64" t="n">
        <x:f aca="0">IF(AI78&lt;&gt;AI77,AD78,MAX(AN77,AD78))</x:f>
        <x:v>1.021943716508007</x:v>
      </x:c>
      <x:c r="AO78" s="65" t="n">
        <x:f aca="0">AD78/AN78-1</x:f>
        <x:v>-0.004152331004679377</x:v>
      </x:c>
      <x:c r="AP78" s="69" t="n">
        <x:f aca="0">IFERROR(SUM(Z78:AC78)/AD78,0)</x:f>
        <x:v>1</x:v>
      </x:c>
      <x:c r="AQ78" s="66" t="b">
        <x:f aca="0">AND(B78&gt;0,C78&gt;0,D78&gt;0,E78&gt;0)</x:f>
        <x:v>1</x:v>
      </x:c>
      <x:c r="AR78" s="70" t="n">
        <x:f aca="0">EDATE(AR77,1)</x:f>
        <x:v>44927</x:v>
      </x:c>
      <x:c r="AS78" t="str">
        <x:f aca="0">TEXT(AR78,"yyyy-mm")</x:f>
        <x:v>2023-01</x:v>
      </x:c>
      <x:c r="AT78" s="69" t="n">
        <x:f aca="0">IF(AR78&gt;DATE(YEAR($A$1656),MONTH($A$1656),1),"",SUMIFS($AD$42:$AD$1656,$AI$42:$AI$1656,YEAR(AR78),$AJ$42:$AJ$1656,MONTH(AR78),$AK$42:$AK$1656,1))</x:f>
        <x:v>1.1431597430712857</x:v>
      </x:c>
    </x:row>
    <x:row r="79" ht="13.5" hidden="0">
      <x:c r="A79" s="61" t="n">
        <x:f aca="0">'净值底稿'!A41</x:f>
        <x:v>43893</x:v>
      </x:c>
      <x:c r="B79" s="62" t="n">
        <x:f aca="0">'净值底稿'!W41</x:f>
        <x:v>0.9606778784518544</x:v>
      </x:c>
      <x:c r="C79" s="62" t="n">
        <x:f aca="0">'净值底稿'!T41</x:f>
        <x:v>1.0857115082756574</x:v>
      </x:c>
      <x:c r="D79" s="62" t="n">
        <x:f aca="0">'净值底稿'!U41</x:f>
        <x:v>1.4279</x:v>
      </x:c>
      <x:c r="E79" s="62" t="n">
        <x:f aca="0">'净值底稿'!V41</x:f>
        <x:v>1.3099</x:v>
      </x:c>
      <x:c r="F79" s="63" t="n">
        <x:f aca="0">IFERROR(B79/B78-1,0)</x:f>
        <x:v>0.0010033229351373851</x:v>
      </x:c>
      <x:c r="G79" s="63" t="n">
        <x:f aca="0">IFERROR(C79/C78-1,0)</x:f>
        <x:v>0.010853005081481681</x:v>
      </x:c>
      <x:c r="H79" s="63" t="n">
        <x:f aca="0">IFERROR(D79/D78-1,0)</x:f>
        <x:v>0</x:v>
      </x:c>
      <x:c r="I79" s="63" t="n">
        <x:f aca="0">IFERROR(E79/E78-1,0)</x:f>
        <x:v>-0.0015245064410397413</x:v>
      </x:c>
      <x:c r="J79" s="64" t="n">
        <x:f aca="0">Z78*(1+F79)</x:f>
        <x:v>0.09598866256280057</x:v>
      </x:c>
      <x:c r="K79" s="64" t="n">
        <x:f aca="0">AA78*(1+G79)</x:f>
        <x:v>0.10663585151404925</x:v>
      </x:c>
      <x:c r="L79" s="64" t="n">
        <x:f aca="0">AB78*(1+H79)</x:f>
        <x:v>0.7638798852269695</x:v>
      </x:c>
      <x:c r="M79" s="64" t="n">
        <x:f aca="0">AC78*(1+I79)</x:f>
        <x:v>0.05235703311597118</x:v>
      </x:c>
      <x:c r="N79" s="64" t="n">
        <x:f aca="0">SUM(J79:M79)</x:f>
        <x:v>1.0188614324197907</x:v>
      </x:c>
      <x:c r="O79" s="65" t="n">
        <x:f aca="0">IFERROR((J79+K79)/N79,0)</x:f>
        <x:v>0.19887347545938378</x:v>
      </x:c>
      <x:c r="P79" s="66" t="b">
        <x:f aca="0">AND(MONTH(A79)=12,OR(A80="",YEAR(A79)&lt;&gt;YEAR(A80)))</x:f>
        <x:v>0</x:v>
      </x:c>
      <x:c r="Q79" s="66" t="b">
        <x:f aca="0">AND(MOD(MONTH(A79),3)=0,OR(A80="",MONTH(A79)&lt;&gt;MONTH(A80)))</x:f>
        <x:v>0</x:v>
      </x:c>
      <x:c r="R79" s="66" t="b">
        <x:f aca="0">OR(O79&gt;$E$7,O79&lt;$E$6)</x:f>
        <x:v>0</x:v>
      </x:c>
      <x:c r="S79" s="66" t="b">
        <x:f aca="0">AND(OR(P79,Q79,R79),A79-AH78&gt;$E$8)</x:f>
        <x:v>0</x:v>
      </x:c>
      <x:c r="T79" s="67" t="str">
        <x:f aca="0">IF(NOT(OR(P79,Q79,R79)),"不调",IF(NOT(S79),"间隔规则跳过",IF(P79,"年末+季度",IF(AND(Q79,R79),"季度+动态",IF(Q79,"季度","动态")))))</x:f>
        <x:v>不调</x:v>
      </x:c>
      <x:c r="U79" s="64" t="n">
        <x:f aca="0">IF(OR(T79="年末+季度",T79="季度+动态"),N79*$E$5/2,IF(T79="季度",(J79+K79)/2,IF(T79="动态",N79*$E$5*IF(J79+K79=0,0.5,J79/(J79+K79)),J79)))</x:f>
        <x:v>0.09598866256280057</x:v>
      </x:c>
      <x:c r="V79" s="64" t="n">
        <x:f aca="0">IF(OR(T79="年末+季度",T79="季度+动态"),N79*$E$5/2,IF(T79="季度",(J79+K79)/2,IF(T79="动态",N79*$E$5*IF(J79+K79=0,0.5,K79/(J79+K79)),K79)))</x:f>
        <x:v>0.10663585151404925</x:v>
      </x:c>
      <x:c r="W79" s="64" t="n">
        <x:f aca="0">IF(OR(T79="年末+季度",T79="季度+动态",T79="动态"),N79*(1-$E$5)*IF(L79+M79=0,$B$7/($B$7+$B$8),L79/(L79+M79)),L79)</x:f>
        <x:v>0.7638798852269695</x:v>
      </x:c>
      <x:c r="X79" s="64" t="n">
        <x:f aca="0">IF(OR(T79="年末+季度",T79="季度+动态",T79="动态"),N79*(1-$E$5)*IF(L79+M79=0,$B$8/($B$7+$B$8),M79/(L79+M79)),M79)</x:f>
        <x:v>0.05235703311597118</x:v>
      </x:c>
      <x:c r="Y79" s="64" t="n">
        <x:f aca="0">POWER(1-$H$5,(A79-A78)/$H$8)</x:f>
        <x:v>0.9999862671029998</x:v>
      </x:c>
      <x:c r="Z79" s="64" t="n">
        <x:f aca="0">U79*Y79</x:f>
        <x:v>0.0959873443603844</x:v>
      </x:c>
      <x:c r="AA79" s="64" t="n">
        <x:f aca="0">V79*Y79</x:f>
        <x:v>0.10663438709488388</x:v>
      </x:c>
      <x:c r="AB79" s="64" t="n">
        <x:f aca="0">W79*Y79</x:f>
        <x:v>0.7638693949431851</x:v>
      </x:c>
      <x:c r="AC79" s="64" t="n">
        <x:f aca="0">X79*Y79</x:f>
        <x:v>0.052356314102228164</x:v>
      </x:c>
      <x:c r="AD79" s="64" t="n">
        <x:f aca="0">SUM(Z79:AC79)</x:f>
        <x:v>1.0188474405006815</x:v>
      </x:c>
      <x:c r="AE79" s="64" t="n">
        <x:f aca="0">MAX(AE78,AD79)</x:f>
        <x:v>1.021943716508007</x:v>
      </x:c>
      <x:c r="AF79" s="63" t="n">
        <x:f aca="0">AD79/AE79-1</x:f>
        <x:v>-0.0030297911296969238</x:v>
      </x:c>
      <x:c r="AG79" s="63" t="n">
        <x:f aca="0">AD79/AD78-1</x:f>
        <x:v>0.0011272204674785957</x:v>
      </x:c>
      <x:c r="AH79" s="61" t="n">
        <x:f aca="0">IF(OR(T79="年末+季度",T79="季度+动态",T79="季度",T79="动态"),A79,AH78)</x:f>
        <x:v>43832</x:v>
      </x:c>
      <x:c r="AI79" s="68" t="n">
        <x:f aca="0">YEAR(A79)</x:f>
        <x:v>2020</x:v>
      </x:c>
      <x:c r="AJ79" s="68" t="n">
        <x:f aca="0">MONTH(A79)</x:f>
        <x:v>3</x:v>
      </x:c>
      <x:c r="AK79" s="66" t="n">
        <x:f aca="0">IF(MONTH(A79)&lt;&gt;MONTH(A80),1,0)</x:f>
        <x:v>0</x:v>
      </x:c>
      <x:c r="AL79" s="64" t="n">
        <x:f aca="0">IF(AK78,AD78,AL78)</x:f>
        <x:v>1.012051759199982</x:v>
      </x:c>
      <x:c r="AM79" s="65" t="str">
        <x:f aca="0">IF(AK79,AD79/AL79-1,"")</x:f>
      </x:c>
      <x:c r="AN79" s="64" t="n">
        <x:f aca="0">IF(AI79&lt;&gt;AI78,AD79,MAX(AN78,AD79))</x:f>
        <x:v>1.021943716508007</x:v>
      </x:c>
      <x:c r="AO79" s="65" t="n">
        <x:f aca="0">AD79/AN79-1</x:f>
        <x:v>-0.0030297911296969238</x:v>
      </x:c>
      <x:c r="AP79" s="69" t="n">
        <x:f aca="0">IFERROR(SUM(Z79:AC79)/AD79,0)</x:f>
        <x:v>1</x:v>
      </x:c>
      <x:c r="AQ79" s="66" t="b">
        <x:f aca="0">AND(B79&gt;0,C79&gt;0,D79&gt;0,E79&gt;0)</x:f>
        <x:v>1</x:v>
      </x:c>
      <x:c r="AR79" s="70" t="n">
        <x:f aca="0">EDATE(AR78,1)</x:f>
        <x:v>44958</x:v>
      </x:c>
      <x:c r="AS79" t="str">
        <x:f aca="0">TEXT(AR79,"yyyy-mm")</x:f>
        <x:v>2023-02</x:v>
      </x:c>
      <x:c r="AT79" s="69" t="n">
        <x:f aca="0">IF(AR79&gt;DATE(YEAR($A$1656),MONTH($A$1656),1),"",SUMIFS($AD$42:$AD$1656,$AI$42:$AI$1656,YEAR(AR79),$AJ$42:$AJ$1656,MONTH(AR79),$AK$42:$AK$1656,1))</x:f>
        <x:v>1.1483096803185293</x:v>
      </x:c>
    </x:row>
    <x:row r="80" ht="13.5" hidden="0">
      <x:c r="A80" s="61" t="n">
        <x:f aca="0">'净值底稿'!A42</x:f>
        <x:v>43894</x:v>
      </x:c>
      <x:c r="B80" s="62" t="n">
        <x:f aca="0">'净值底稿'!W42</x:f>
        <x:v>0.9684663205777825</x:v>
      </x:c>
      <x:c r="C80" s="62" t="n">
        <x:f aca="0">'净值底稿'!T42</x:f>
        <x:v>1.0921893504457723</x:v>
      </x:c>
      <x:c r="D80" s="62" t="n">
        <x:f aca="0">'净值底稿'!U42</x:f>
        <x:v>1.4301</x:v>
      </x:c>
      <x:c r="E80" s="62" t="n">
        <x:f aca="0">'净值底稿'!V42</x:f>
        <x:v>1.3333</x:v>
      </x:c>
      <x:c r="F80" s="63" t="n">
        <x:f aca="0">IFERROR(B80/B79-1,0)</x:f>
        <x:v>0.008107235839009075</x:v>
      </x:c>
      <x:c r="G80" s="63" t="n">
        <x:f aca="0">IFERROR(C80/C79-1,0)</x:f>
        <x:v>0.0059664488409107985</x:v>
      </x:c>
      <x:c r="H80" s="63" t="n">
        <x:f aca="0">IFERROR(D80/D79-1,0)</x:f>
        <x:v>0.001540724140346006</x:v>
      </x:c>
      <x:c r="I80" s="63" t="n">
        <x:f aca="0">IFERROR(E80/E79-1,0)</x:f>
        <x:v>0.017863959080845815</x:v>
      </x:c>
      <x:c r="J80" s="64" t="n">
        <x:f aca="0">Z79*(1+F80)</x:f>
        <x:v>0.09676553639867422</x:v>
      </x:c>
      <x:c r="K80" s="64" t="n">
        <x:f aca="0">AA79*(1+G80)</x:f>
        <x:v>0.10727061571016738</x:v>
      </x:c>
      <x:c r="L80" s="64" t="n">
        <x:f aca="0">AB79*(1+H80)</x:f>
        <x:v>0.7650463069600455</x:v>
      </x:c>
      <x:c r="M80" s="64" t="n">
        <x:f aca="0">AC79*(1+I80)</x:f>
        <x:v>0.05329160515497428</x:v>
      </x:c>
      <x:c r="N80" s="64" t="n">
        <x:f aca="0">SUM(J80:M80)</x:f>
        <x:v>1.0223740642238615</x:v>
      </x:c>
      <x:c r="O80" s="65" t="n">
        <x:f aca="0">IFERROR((J80+K80)/N80,0)</x:f>
        <x:v>0.19957093910019744</x:v>
      </x:c>
      <x:c r="P80" s="66" t="b">
        <x:f aca="0">AND(MONTH(A80)=12,OR(A81="",YEAR(A80)&lt;&gt;YEAR(A81)))</x:f>
        <x:v>0</x:v>
      </x:c>
      <x:c r="Q80" s="66" t="b">
        <x:f aca="0">AND(MOD(MONTH(A80),3)=0,OR(A81="",MONTH(A80)&lt;&gt;MONTH(A81)))</x:f>
        <x:v>0</x:v>
      </x:c>
      <x:c r="R80" s="66" t="b">
        <x:f aca="0">OR(O80&gt;$E$7,O80&lt;$E$6)</x:f>
        <x:v>0</x:v>
      </x:c>
      <x:c r="S80" s="66" t="b">
        <x:f aca="0">AND(OR(P80,Q80,R80),A80-AH79&gt;$E$8)</x:f>
        <x:v>0</x:v>
      </x:c>
      <x:c r="T80" s="67" t="str">
        <x:f aca="0">IF(NOT(OR(P80,Q80,R80)),"不调",IF(NOT(S80),"间隔规则跳过",IF(P80,"年末+季度",IF(AND(Q80,R80),"季度+动态",IF(Q80,"季度","动态")))))</x:f>
        <x:v>不调</x:v>
      </x:c>
      <x:c r="U80" s="64" t="n">
        <x:f aca="0">IF(OR(T80="年末+季度",T80="季度+动态"),N80*$E$5/2,IF(T80="季度",(J80+K80)/2,IF(T80="动态",N80*$E$5*IF(J80+K80=0,0.5,J80/(J80+K80)),J80)))</x:f>
        <x:v>0.09676553639867422</x:v>
      </x:c>
      <x:c r="V80" s="64" t="n">
        <x:f aca="0">IF(OR(T80="年末+季度",T80="季度+动态"),N80*$E$5/2,IF(T80="季度",(J80+K80)/2,IF(T80="动态",N80*$E$5*IF(J80+K80=0,0.5,K80/(J80+K80)),K80)))</x:f>
        <x:v>0.10727061571016738</x:v>
      </x:c>
      <x:c r="W80" s="64" t="n">
        <x:f aca="0">IF(OR(T80="年末+季度",T80="季度+动态",T80="动态"),N80*(1-$E$5)*IF(L80+M80=0,$B$7/($B$7+$B$8),L80/(L80+M80)),L80)</x:f>
        <x:v>0.7650463069600455</x:v>
      </x:c>
      <x:c r="X80" s="64" t="n">
        <x:f aca="0">IF(OR(T80="年末+季度",T80="季度+动态",T80="动态"),N80*(1-$E$5)*IF(L80+M80=0,$B$8/($B$7+$B$8),M80/(L80+M80)),M80)</x:f>
        <x:v>0.05329160515497428</x:v>
      </x:c>
      <x:c r="Y80" s="64" t="n">
        <x:f aca="0">POWER(1-$H$5,(A80-A79)/$H$8)</x:f>
        <x:v>0.9999862671029998</x:v>
      </x:c>
      <x:c r="Z80" s="64" t="n">
        <x:f aca="0">U80*Y80</x:f>
        <x:v>0.09676420752752968</x:v>
      </x:c>
      <x:c r="AA80" s="64" t="n">
        <x:f aca="0">V80*Y80</x:f>
        <x:v>0.10726914257385069</x:v>
      </x:c>
      <x:c r="AB80" s="64" t="n">
        <x:f aca="0">W80*Y80</x:f>
        <x:v>0.7650358006579115</x:v>
      </x:c>
      <x:c r="AC80" s="64" t="n">
        <x:f aca="0">X80*Y80</x:f>
        <x:v>0.053290873306849715</x:v>
      </x:c>
      <x:c r="AD80" s="64" t="n">
        <x:f aca="0">SUM(Z80:AC80)</x:f>
        <x:v>1.0223600240661417</x:v>
      </x:c>
      <x:c r="AE80" s="64" t="n">
        <x:f aca="0">MAX(AE79,AD80)</x:f>
        <x:v>1.0223600240661417</x:v>
      </x:c>
      <x:c r="AF80" s="63" t="n">
        <x:f aca="0">AD80/AE80-1</x:f>
        <x:v>0</x:v>
      </x:c>
      <x:c r="AG80" s="63" t="n">
        <x:f aca="0">AD80/AD79-1</x:f>
        <x:v>0.003447605034698764</x:v>
      </x:c>
      <x:c r="AH80" s="61" t="n">
        <x:f aca="0">IF(OR(T80="年末+季度",T80="季度+动态",T80="季度",T80="动态"),A80,AH79)</x:f>
        <x:v>43832</x:v>
      </x:c>
      <x:c r="AI80" s="68" t="n">
        <x:f aca="0">YEAR(A80)</x:f>
        <x:v>2020</x:v>
      </x:c>
      <x:c r="AJ80" s="68" t="n">
        <x:f aca="0">MONTH(A80)</x:f>
        <x:v>3</x:v>
      </x:c>
      <x:c r="AK80" s="66" t="n">
        <x:f aca="0">IF(MONTH(A80)&lt;&gt;MONTH(A81),1,0)</x:f>
        <x:v>0</x:v>
      </x:c>
      <x:c r="AL80" s="64" t="n">
        <x:f aca="0">IF(AK79,AD79,AL79)</x:f>
        <x:v>1.012051759199982</x:v>
      </x:c>
      <x:c r="AM80" s="65" t="str">
        <x:f aca="0">IF(AK80,AD80/AL80-1,"")</x:f>
      </x:c>
      <x:c r="AN80" s="64" t="n">
        <x:f aca="0">IF(AI80&lt;&gt;AI79,AD80,MAX(AN79,AD80))</x:f>
        <x:v>1.0223600240661417</x:v>
      </x:c>
      <x:c r="AO80" s="65" t="n">
        <x:f aca="0">AD80/AN80-1</x:f>
        <x:v>0</x:v>
      </x:c>
      <x:c r="AP80" s="69" t="n">
        <x:f aca="0">IFERROR(SUM(Z80:AC80)/AD80,0)</x:f>
        <x:v>1</x:v>
      </x:c>
      <x:c r="AQ80" s="66" t="b">
        <x:f aca="0">AND(B80&gt;0,C80&gt;0,D80&gt;0,E80&gt;0)</x:f>
        <x:v>1</x:v>
      </x:c>
      <x:c r="AR80" s="70" t="n">
        <x:f aca="0">EDATE(AR79,1)</x:f>
        <x:v>44986</x:v>
      </x:c>
      <x:c r="AS80" t="str">
        <x:f aca="0">TEXT(AR80,"yyyy-mm")</x:f>
        <x:v>2023-03</x:v>
      </x:c>
      <x:c r="AT80" s="69" t="n">
        <x:f aca="0">IF(AR80&gt;DATE(YEAR($A$1656),MONTH($A$1656),1),"",SUMIFS($AD$42:$AD$1656,$AI$42:$AI$1656,YEAR(AR80),$AJ$42:$AJ$1656,MONTH(AR80),$AK$42:$AK$1656,1))</x:f>
        <x:v>1.1555512605485272</x:v>
      </x:c>
    </x:row>
    <x:row r="81" ht="13.5" hidden="0">
      <x:c r="A81" s="61" t="n">
        <x:f aca="0">'净值底稿'!A43</x:f>
        <x:v>43895</x:v>
      </x:c>
      <x:c r="B81" s="62" t="n">
        <x:f aca="0">'净值底稿'!W43</x:f>
        <x:v>0.9810863768603872</x:v>
      </x:c>
      <x:c r="C81" s="62" t="n">
        <x:f aca="0">'净值底稿'!T43</x:f>
        <x:v>1.1111902778486153</x:v>
      </x:c>
      <x:c r="D81" s="62" t="n">
        <x:f aca="0">'净值底稿'!U43</x:f>
        <x:v>1.4302</x:v>
      </x:c>
      <x:c r="E81" s="62" t="n">
        <x:f aca="0">'净值底稿'!V43</x:f>
        <x:v>1.3385</x:v>
      </x:c>
      <x:c r="F81" s="63" t="n">
        <x:f aca="0">IFERROR(B81/B80-1,0)</x:f>
        <x:v>0.01303097073636561</x:v>
      </x:c>
      <x:c r="G81" s="63" t="n">
        <x:f aca="0">IFERROR(C81/C80-1,0)</x:f>
        <x:v>0.0173971000496278</x:v>
      </x:c>
      <x:c r="H81" s="63" t="n">
        <x:f aca="0">IFERROR(D81/D80-1,0)</x:f>
        <x:v>0.00006992518005732862</x:v>
      </x:c>
      <x:c r="I81" s="63" t="n">
        <x:f aca="0">IFERROR(E81/E80-1,0)</x:f>
        <x:v>0.003900097502437694</x:v>
      </x:c>
      <x:c r="J81" s="64" t="n">
        <x:f aca="0">Z80*(1+F81)</x:f>
        <x:v>0.09802513908414853</x:v>
      </x:c>
      <x:c r="K81" s="64" t="n">
        <x:f aca="0">AA80*(1+G81)</x:f>
        <x:v>0.10913531457944575</x:v>
      </x:c>
      <x:c r="L81" s="64" t="n">
        <x:f aca="0">AB80*(1+H81)</x:f>
        <x:v>0.7650892959240229</x:v>
      </x:c>
      <x:c r="M81" s="64" t="n">
        <x:f aca="0">AC80*(1+I81)</x:f>
        <x:v>0.053498712908736486</x:v>
      </x:c>
      <x:c r="N81" s="64" t="n">
        <x:f aca="0">SUM(J81:M81)</x:f>
        <x:v>1.0257484624963535</x:v>
      </x:c>
      <x:c r="O81" s="65" t="n">
        <x:f aca="0">IFERROR((J81+K81)/N81,0)</x:f>
        <x:v>0.20196028679334307</x:v>
      </x:c>
      <x:c r="P81" s="66" t="b">
        <x:f aca="0">AND(MONTH(A81)=12,OR(A82="",YEAR(A81)&lt;&gt;YEAR(A82)))</x:f>
        <x:v>0</x:v>
      </x:c>
      <x:c r="Q81" s="66" t="b">
        <x:f aca="0">AND(MOD(MONTH(A81),3)=0,OR(A82="",MONTH(A81)&lt;&gt;MONTH(A82)))</x:f>
        <x:v>0</x:v>
      </x:c>
      <x:c r="R81" s="66" t="b">
        <x:f aca="0">OR(O81&gt;$E$7,O81&lt;$E$6)</x:f>
        <x:v>0</x:v>
      </x:c>
      <x:c r="S81" s="66" t="b">
        <x:f aca="0">AND(OR(P81,Q81,R81),A81-AH80&gt;$E$8)</x:f>
        <x:v>0</x:v>
      </x:c>
      <x:c r="T81" s="67" t="str">
        <x:f aca="0">IF(NOT(OR(P81,Q81,R81)),"不调",IF(NOT(S81),"间隔规则跳过",IF(P81,"年末+季度",IF(AND(Q81,R81),"季度+动态",IF(Q81,"季度","动态")))))</x:f>
        <x:v>不调</x:v>
      </x:c>
      <x:c r="U81" s="64" t="n">
        <x:f aca="0">IF(OR(T81="年末+季度",T81="季度+动态"),N81*$E$5/2,IF(T81="季度",(J81+K81)/2,IF(T81="动态",N81*$E$5*IF(J81+K81=0,0.5,J81/(J81+K81)),J81)))</x:f>
        <x:v>0.09802513908414853</x:v>
      </x:c>
      <x:c r="V81" s="64" t="n">
        <x:f aca="0">IF(OR(T81="年末+季度",T81="季度+动态"),N81*$E$5/2,IF(T81="季度",(J81+K81)/2,IF(T81="动态",N81*$E$5*IF(J81+K81=0,0.5,K81/(J81+K81)),K81)))</x:f>
        <x:v>0.10913531457944575</x:v>
      </x:c>
      <x:c r="W81" s="64" t="n">
        <x:f aca="0">IF(OR(T81="年末+季度",T81="季度+动态",T81="动态"),N81*(1-$E$5)*IF(L81+M81=0,$B$7/($B$7+$B$8),L81/(L81+M81)),L81)</x:f>
        <x:v>0.7650892959240229</x:v>
      </x:c>
      <x:c r="X81" s="64" t="n">
        <x:f aca="0">IF(OR(T81="年末+季度",T81="季度+动态",T81="动态"),N81*(1-$E$5)*IF(L81+M81=0,$B$8/($B$7+$B$8),M81/(L81+M81)),M81)</x:f>
        <x:v>0.053498712908736486</x:v>
      </x:c>
      <x:c r="Y81" s="64" t="n">
        <x:f aca="0">POWER(1-$H$5,(A81-A80)/$H$8)</x:f>
        <x:v>0.9999862671029998</x:v>
      </x:c>
      <x:c r="Z81" s="64" t="n">
        <x:f aca="0">U81*Y81</x:f>
        <x:v>0.09802379291501005</x:v>
      </x:c>
      <x:c r="AA81" s="64" t="n">
        <x:f aca="0">V81*Y81</x:f>
        <x:v>0.10913381583541154</x:v>
      </x:c>
      <x:c r="AB81" s="64" t="n">
        <x:f aca="0">W81*Y81</x:f>
        <x:v>0.7650787890315259</x:v>
      </x:c>
      <x:c r="AC81" s="64" t="n">
        <x:f aca="0">X81*Y81</x:f>
        <x:v>0.053497978216422465</x:v>
      </x:c>
      <x:c r="AD81" s="64" t="n">
        <x:f aca="0">SUM(Z81:AC81)</x:f>
        <x:v>1.02573437599837</x:v>
      </x:c>
      <x:c r="AE81" s="64" t="n">
        <x:f aca="0">MAX(AE80,AD81)</x:f>
        <x:v>1.02573437599837</x:v>
      </x:c>
      <x:c r="AF81" s="63" t="n">
        <x:f aca="0">AD81/AE81-1</x:f>
        <x:v>0</x:v>
      </x:c>
      <x:c r="AG81" s="63" t="n">
        <x:f aca="0">AD81/AD80-1</x:f>
        <x:v>0.0033005515207917835</x:v>
      </x:c>
      <x:c r="AH81" s="61" t="n">
        <x:f aca="0">IF(OR(T81="年末+季度",T81="季度+动态",T81="季度",T81="动态"),A81,AH80)</x:f>
        <x:v>43832</x:v>
      </x:c>
      <x:c r="AI81" s="68" t="n">
        <x:f aca="0">YEAR(A81)</x:f>
        <x:v>2020</x:v>
      </x:c>
      <x:c r="AJ81" s="68" t="n">
        <x:f aca="0">MONTH(A81)</x:f>
        <x:v>3</x:v>
      </x:c>
      <x:c r="AK81" s="66" t="n">
        <x:f aca="0">IF(MONTH(A81)&lt;&gt;MONTH(A82),1,0)</x:f>
        <x:v>0</x:v>
      </x:c>
      <x:c r="AL81" s="64" t="n">
        <x:f aca="0">IF(AK80,AD80,AL80)</x:f>
        <x:v>1.012051759199982</x:v>
      </x:c>
      <x:c r="AM81" s="65" t="str">
        <x:f aca="0">IF(AK81,AD81/AL81-1,"")</x:f>
      </x:c>
      <x:c r="AN81" s="64" t="n">
        <x:f aca="0">IF(AI81&lt;&gt;AI80,AD81,MAX(AN80,AD81))</x:f>
        <x:v>1.02573437599837</x:v>
      </x:c>
      <x:c r="AO81" s="65" t="n">
        <x:f aca="0">AD81/AN81-1</x:f>
        <x:v>0</x:v>
      </x:c>
      <x:c r="AP81" s="69" t="n">
        <x:f aca="0">IFERROR(SUM(Z81:AC81)/AD81,0)</x:f>
        <x:v>1</x:v>
      </x:c>
      <x:c r="AQ81" s="66" t="b">
        <x:f aca="0">AND(B81&gt;0,C81&gt;0,D81&gt;0,E81&gt;0)</x:f>
        <x:v>1</x:v>
      </x:c>
      <x:c r="AR81" s="70" t="n">
        <x:f aca="0">EDATE(AR80,1)</x:f>
        <x:v>45017</x:v>
      </x:c>
      <x:c r="AS81" t="str">
        <x:f aca="0">TEXT(AR81,"yyyy-mm")</x:f>
        <x:v>2023-04</x:v>
      </x:c>
      <x:c r="AT81" s="69" t="n">
        <x:f aca="0">IF(AR81&gt;DATE(YEAR($A$1656),MONTH($A$1656),1),"",SUMIFS($AD$42:$AD$1656,$AI$42:$AI$1656,YEAR(AR81),$AJ$42:$AJ$1656,MONTH(AR81),$AK$42:$AK$1656,1))</x:f>
        <x:v>1.1641911004818504</x:v>
      </x:c>
    </x:row>
    <x:row r="82" ht="13.5" hidden="0">
      <x:c r="A82" s="61" t="n">
        <x:f aca="0">'净值底稿'!A44</x:f>
        <x:v>43896</x:v>
      </x:c>
      <x:c r="B82" s="62" t="n">
        <x:f aca="0">'净值底稿'!W44</x:f>
        <x:v>0.9671606281916506</x:v>
      </x:c>
      <x:c r="C82" s="62" t="n">
        <x:f aca="0">'净值底稿'!T44</x:f>
        <x:v>1.1041322981701855</x:v>
      </x:c>
      <x:c r="D82" s="62" t="n">
        <x:f aca="0">'净值底稿'!U44</x:f>
        <x:v>1.4321</x:v>
      </x:c>
      <x:c r="E82" s="62" t="n">
        <x:f aca="0">'净值底稿'!V44</x:f>
        <x:v>1.36</x:v>
      </x:c>
      <x:c r="F82" s="63" t="n">
        <x:f aca="0">IFERROR(B82/B81-1,0)</x:f>
        <x:v>-0.014194212657708039</x:v>
      </x:c>
      <x:c r="G82" s="63" t="n">
        <x:f aca="0">IFERROR(C82/C81-1,0)</x:f>
        <x:v>-0.006351729149480012</x:v>
      </x:c>
      <x:c r="H82" s="63" t="n">
        <x:f aca="0">IFERROR(D82/D81-1,0)</x:f>
        <x:v>0.0013284855264998896</x:v>
      </x:c>
      <x:c r="I82" s="63" t="n">
        <x:f aca="0">IFERROR(E82/E81-1,0)</x:f>
        <x:v>0.016062756817332824</x:v>
      </x:c>
      <x:c r="J82" s="64" t="n">
        <x:f aca="0">Z81*(1+F82)</x:f>
        <x:v>0.09663242235285927</x:v>
      </x:c>
      <x:c r="K82" s="64" t="n">
        <x:f aca="0">AA81*(1+G82)</x:f>
        <x:v>0.10844062739617577</x:v>
      </x:c>
      <x:c r="L82" s="64" t="n">
        <x:f aca="0">AB81*(1+H82)</x:f>
        <x:v>0.7660951851293863</x:v>
      </x:c>
      <x:c r="M82" s="64" t="n">
        <x:f aca="0">AC81*(1+I82)</x:f>
        <x:v>0.054357303230731825</x:v>
      </x:c>
      <x:c r="N82" s="64" t="n">
        <x:f aca="0">SUM(J82:M82)</x:f>
        <x:v>1.0255255381091533</x:v>
      </x:c>
      <x:c r="O82" s="65" t="n">
        <x:f aca="0">IFERROR((J82+K82)/N82,0)</x:f>
        <x:v>0.19996874005414364</x:v>
      </x:c>
      <x:c r="P82" s="66" t="b">
        <x:f aca="0">AND(MONTH(A82)=12,OR(A83="",YEAR(A82)&lt;&gt;YEAR(A83)))</x:f>
        <x:v>0</x:v>
      </x:c>
      <x:c r="Q82" s="66" t="b">
        <x:f aca="0">AND(MOD(MONTH(A82),3)=0,OR(A83="",MONTH(A82)&lt;&gt;MONTH(A83)))</x:f>
        <x:v>0</x:v>
      </x:c>
      <x:c r="R82" s="66" t="b">
        <x:f aca="0">OR(O82&gt;$E$7,O82&lt;$E$6)</x:f>
        <x:v>0</x:v>
      </x:c>
      <x:c r="S82" s="66" t="b">
        <x:f aca="0">AND(OR(P82,Q82,R82),A82-AH81&gt;$E$8)</x:f>
        <x:v>0</x:v>
      </x:c>
      <x:c r="T82" s="67" t="str">
        <x:f aca="0">IF(NOT(OR(P82,Q82,R82)),"不调",IF(NOT(S82),"间隔规则跳过",IF(P82,"年末+季度",IF(AND(Q82,R82),"季度+动态",IF(Q82,"季度","动态")))))</x:f>
        <x:v>不调</x:v>
      </x:c>
      <x:c r="U82" s="64" t="n">
        <x:f aca="0">IF(OR(T82="年末+季度",T82="季度+动态"),N82*$E$5/2,IF(T82="季度",(J82+K82)/2,IF(T82="动态",N82*$E$5*IF(J82+K82=0,0.5,J82/(J82+K82)),J82)))</x:f>
        <x:v>0.09663242235285927</x:v>
      </x:c>
      <x:c r="V82" s="64" t="n">
        <x:f aca="0">IF(OR(T82="年末+季度",T82="季度+动态"),N82*$E$5/2,IF(T82="季度",(J82+K82)/2,IF(T82="动态",N82*$E$5*IF(J82+K82=0,0.5,K82/(J82+K82)),K82)))</x:f>
        <x:v>0.10844062739617577</x:v>
      </x:c>
      <x:c r="W82" s="64" t="n">
        <x:f aca="0">IF(OR(T82="年末+季度",T82="季度+动态",T82="动态"),N82*(1-$E$5)*IF(L82+M82=0,$B$7/($B$7+$B$8),L82/(L82+M82)),L82)</x:f>
        <x:v>0.7660951851293863</x:v>
      </x:c>
      <x:c r="X82" s="64" t="n">
        <x:f aca="0">IF(OR(T82="年末+季度",T82="季度+动态",T82="动态"),N82*(1-$E$5)*IF(L82+M82=0,$B$8/($B$7+$B$8),M82/(L82+M82)),M82)</x:f>
        <x:v>0.054357303230731825</x:v>
      </x:c>
      <x:c r="Y82" s="64" t="n">
        <x:f aca="0">POWER(1-$H$5,(A82-A81)/$H$8)</x:f>
        <x:v>0.9999862671029998</x:v>
      </x:c>
      <x:c r="Z82" s="64" t="n">
        <x:f aca="0">U82*Y82</x:f>
        <x:v>0.09663109530975621</x:v>
      </x:c>
      <x:c r="AA82" s="64" t="n">
        <x:f aca="0">V82*Y82</x:f>
        <x:v>0.1084391381922091</x:v>
      </x:c>
      <x:c r="AB82" s="64" t="n">
        <x:f aca="0">W82*Y82</x:f>
        <x:v>0.7660846644231166</x:v>
      </x:c>
      <x:c r="AC82" s="64" t="n">
        <x:f aca="0">X82*Y82</x:f>
        <x:v>0.054356556747485345</x:v>
      </x:c>
      <x:c r="AD82" s="64" t="n">
        <x:f aca="0">SUM(Z82:AC82)</x:f>
        <x:v>1.0255114546725672</x:v>
      </x:c>
      <x:c r="AE82" s="64" t="n">
        <x:f aca="0">MAX(AE81,AD82)</x:f>
        <x:v>1.02573437599837</x:v>
      </x:c>
      <x:c r="AF82" s="63" t="n">
        <x:f aca="0">AD82/AE82-1</x:f>
        <x:v>-0.00021732851215572335</x:v>
      </x:c>
      <x:c r="AG82" s="63" t="n">
        <x:f aca="0">AD82/AD81-1</x:f>
        <x:v>-0.00021732851215572335</x:v>
      </x:c>
      <x:c r="AH82" s="61" t="n">
        <x:f aca="0">IF(OR(T82="年末+季度",T82="季度+动态",T82="季度",T82="动态"),A82,AH81)</x:f>
        <x:v>43832</x:v>
      </x:c>
      <x:c r="AI82" s="68" t="n">
        <x:f aca="0">YEAR(A82)</x:f>
        <x:v>2020</x:v>
      </x:c>
      <x:c r="AJ82" s="68" t="n">
        <x:f aca="0">MONTH(A82)</x:f>
        <x:v>3</x:v>
      </x:c>
      <x:c r="AK82" s="66" t="n">
        <x:f aca="0">IF(MONTH(A82)&lt;&gt;MONTH(A83),1,0)</x:f>
        <x:v>0</x:v>
      </x:c>
      <x:c r="AL82" s="64" t="n">
        <x:f aca="0">IF(AK81,AD81,AL81)</x:f>
        <x:v>1.012051759199982</x:v>
      </x:c>
      <x:c r="AM82" s="65" t="str">
        <x:f aca="0">IF(AK82,AD82/AL82-1,"")</x:f>
      </x:c>
      <x:c r="AN82" s="64" t="n">
        <x:f aca="0">IF(AI82&lt;&gt;AI81,AD82,MAX(AN81,AD82))</x:f>
        <x:v>1.02573437599837</x:v>
      </x:c>
      <x:c r="AO82" s="65" t="n">
        <x:f aca="0">AD82/AN82-1</x:f>
        <x:v>-0.00021732851215572335</x:v>
      </x:c>
      <x:c r="AP82" s="69" t="n">
        <x:f aca="0">IFERROR(SUM(Z82:AC82)/AD82,0)</x:f>
        <x:v>1</x:v>
      </x:c>
      <x:c r="AQ82" s="66" t="b">
        <x:f aca="0">AND(B82&gt;0,C82&gt;0,D82&gt;0,E82&gt;0)</x:f>
        <x:v>1</x:v>
      </x:c>
      <x:c r="AR82" s="70" t="n">
        <x:f aca="0">EDATE(AR81,1)</x:f>
        <x:v>45047</x:v>
      </x:c>
      <x:c r="AS82" t="str">
        <x:f aca="0">TEXT(AR82,"yyyy-mm")</x:f>
        <x:v>2023-05</x:v>
      </x:c>
      <x:c r="AT82" s="69" t="n">
        <x:f aca="0">IF(AR82&gt;DATE(YEAR($A$1656),MONTH($A$1656),1),"",SUMIFS($AD$42:$AD$1656,$AI$42:$AI$1656,YEAR(AR82),$AJ$42:$AJ$1656,MONTH(AR82),$AK$42:$AK$1656,1))</x:f>
        <x:v>1.1632713835326658</x:v>
      </x:c>
    </x:row>
    <x:row r="83" ht="13.5" hidden="0">
      <x:c r="A83" s="61" t="n">
        <x:f aca="0">'净值底稿'!A45</x:f>
        <x:v>43899</x:v>
      </x:c>
      <x:c r="B83" s="62" t="n">
        <x:f aca="0">'净值底稿'!W45</x:f>
        <x:v>0.93645349257177</x:v>
      </x:c>
      <x:c r="C83" s="62" t="n">
        <x:f aca="0">'净值底稿'!T45</x:f>
        <x:v>1.0640220953564794</x:v>
      </x:c>
      <x:c r="D83" s="62" t="n">
        <x:f aca="0">'净值底稿'!U45</x:f>
        <x:v>1.4368</x:v>
      </x:c>
      <x:c r="E83" s="62" t="n">
        <x:f aca="0">'净值底稿'!V45</x:f>
        <x:v>1.3639</x:v>
      </x:c>
      <x:c r="F83" s="63" t="n">
        <x:f aca="0">IFERROR(B83/B82-1,0)</x:f>
        <x:v>-0.03174977839750914</x:v>
      </x:c>
      <x:c r="G83" s="63" t="n">
        <x:f aca="0">IFERROR(C83/C82-1,0)</x:f>
        <x:v>-0.03632735214808813</x:v>
      </x:c>
      <x:c r="H83" s="63" t="n">
        <x:f aca="0">IFERROR(D83/D82-1,0)</x:f>
        <x:v>0.0032818937225054245</x:v>
      </x:c>
      <x:c r="I83" s="63" t="n">
        <x:f aca="0">IFERROR(E83/E82-1,0)</x:f>
        <x:v>0.002867647058823364</x:v>
      </x:c>
      <x:c r="J83" s="64" t="n">
        <x:f aca="0">Z82*(1+F83)</x:f>
        <x:v>0.09356307944736286</x:v>
      </x:c>
      <x:c r="K83" s="64" t="n">
        <x:f aca="0">AA82*(1+G83)</x:f>
        <x:v>0.10449983143246552</x:v>
      </x:c>
      <x:c r="L83" s="64" t="n">
        <x:f aca="0">AB82*(1+H83)</x:f>
        <x:v>0.7685988728741945</x:v>
      </x:c>
      <x:c r="M83" s="64" t="n">
        <x:f aca="0">AC82*(1+I83)</x:f>
        <x:v>0.054512432167570034</x:v>
      </x:c>
      <x:c r="N83" s="64" t="n">
        <x:f aca="0">SUM(J83:M83)</x:f>
        <x:v>1.0211742159215929</x:v>
      </x:c>
      <x:c r="O83" s="65" t="n">
        <x:f aca="0">IFERROR((J83+K83)/N83,0)</x:f>
        <x:v>0.1939560437305792</x:v>
      </x:c>
      <x:c r="P83" s="66" t="b">
        <x:f aca="0">AND(MONTH(A83)=12,OR(A84="",YEAR(A83)&lt;&gt;YEAR(A84)))</x:f>
        <x:v>0</x:v>
      </x:c>
      <x:c r="Q83" s="66" t="b">
        <x:f aca="0">AND(MOD(MONTH(A83),3)=0,OR(A84="",MONTH(A83)&lt;&gt;MONTH(A84)))</x:f>
        <x:v>0</x:v>
      </x:c>
      <x:c r="R83" s="66" t="b">
        <x:f aca="0">OR(O83&gt;$E$7,O83&lt;$E$6)</x:f>
        <x:v>0</x:v>
      </x:c>
      <x:c r="S83" s="66" t="b">
        <x:f aca="0">AND(OR(P83,Q83,R83),A83-AH82&gt;$E$8)</x:f>
        <x:v>0</x:v>
      </x:c>
      <x:c r="T83" s="67" t="str">
        <x:f aca="0">IF(NOT(OR(P83,Q83,R83)),"不调",IF(NOT(S83),"间隔规则跳过",IF(P83,"年末+季度",IF(AND(Q83,R83),"季度+动态",IF(Q83,"季度","动态")))))</x:f>
        <x:v>不调</x:v>
      </x:c>
      <x:c r="U83" s="64" t="n">
        <x:f aca="0">IF(OR(T83="年末+季度",T83="季度+动态"),N83*$E$5/2,IF(T83="季度",(J83+K83)/2,IF(T83="动态",N83*$E$5*IF(J83+K83=0,0.5,J83/(J83+K83)),J83)))</x:f>
        <x:v>0.09356307944736286</x:v>
      </x:c>
      <x:c r="V83" s="64" t="n">
        <x:f aca="0">IF(OR(T83="年末+季度",T83="季度+动态"),N83*$E$5/2,IF(T83="季度",(J83+K83)/2,IF(T83="动态",N83*$E$5*IF(J83+K83=0,0.5,K83/(J83+K83)),K83)))</x:f>
        <x:v>0.10449983143246552</x:v>
      </x:c>
      <x:c r="W83" s="64" t="n">
        <x:f aca="0">IF(OR(T83="年末+季度",T83="季度+动态",T83="动态"),N83*(1-$E$5)*IF(L83+M83=0,$B$7/($B$7+$B$8),L83/(L83+M83)),L83)</x:f>
        <x:v>0.7685988728741945</x:v>
      </x:c>
      <x:c r="X83" s="64" t="n">
        <x:f aca="0">IF(OR(T83="年末+季度",T83="季度+动态",T83="动态"),N83*(1-$E$5)*IF(L83+M83=0,$B$8/($B$7+$B$8),M83/(L83+M83)),M83)</x:f>
        <x:v>0.054512432167570034</x:v>
      </x:c>
      <x:c r="Y83" s="64" t="n">
        <x:f aca="0">POWER(1-$H$5,(A83-A82)/$H$8)</x:f>
        <x:v>0.9999588018747739</x:v>
      </x:c>
      <x:c r="Z83" s="64" t="n">
        <x:f aca="0">U83*Y83</x:f>
        <x:v>0.09355922482389925</x:v>
      </x:c>
      <x:c r="AA83" s="64" t="n">
        <x:f aca="0">V83*Y83</x:f>
        <x:v>0.10449552623532407</x:v>
      </x:c>
      <x:c r="AB83" s="64" t="n">
        <x:f aca="0">W83*Y83</x:f>
        <x:v>0.7685672080415812</x:v>
      </x:c>
      <x:c r="AC83" s="64" t="n">
        <x:f aca="0">X83*Y83</x:f>
        <x:v>0.05451018635756322</x:v>
      </x:c>
      <x:c r="AD83" s="64" t="n">
        <x:f aca="0">SUM(Z83:AC83)</x:f>
        <x:v>1.0211321454583677</x:v>
      </x:c>
      <x:c r="AE83" s="64" t="n">
        <x:f aca="0">MAX(AE82,AD83)</x:f>
        <x:v>1.02573437599837</x:v>
      </x:c>
      <x:c r="AF83" s="63" t="n">
        <x:f aca="0">AD83/AE83-1</x:f>
        <x:v>-0.00448676640628598</x:v>
      </x:c>
      <x:c r="AG83" s="63" t="n">
        <x:f aca="0">AD83/AD82-1</x:f>
        <x:v>-0.00427036596641206</x:v>
      </x:c>
      <x:c r="AH83" s="61" t="n">
        <x:f aca="0">IF(OR(T83="年末+季度",T83="季度+动态",T83="季度",T83="动态"),A83,AH82)</x:f>
        <x:v>43832</x:v>
      </x:c>
      <x:c r="AI83" s="68" t="n">
        <x:f aca="0">YEAR(A83)</x:f>
        <x:v>2020</x:v>
      </x:c>
      <x:c r="AJ83" s="68" t="n">
        <x:f aca="0">MONTH(A83)</x:f>
        <x:v>3</x:v>
      </x:c>
      <x:c r="AK83" s="66" t="n">
        <x:f aca="0">IF(MONTH(A83)&lt;&gt;MONTH(A84),1,0)</x:f>
        <x:v>0</x:v>
      </x:c>
      <x:c r="AL83" s="64" t="n">
        <x:f aca="0">IF(AK82,AD82,AL82)</x:f>
        <x:v>1.012051759199982</x:v>
      </x:c>
      <x:c r="AM83" s="65" t="str">
        <x:f aca="0">IF(AK83,AD83/AL83-1,"")</x:f>
      </x:c>
      <x:c r="AN83" s="64" t="n">
        <x:f aca="0">IF(AI83&lt;&gt;AI82,AD83,MAX(AN82,AD83))</x:f>
        <x:v>1.02573437599837</x:v>
      </x:c>
      <x:c r="AO83" s="65" t="n">
        <x:f aca="0">AD83/AN83-1</x:f>
        <x:v>-0.00448676640628598</x:v>
      </x:c>
      <x:c r="AP83" s="69" t="n">
        <x:f aca="0">IFERROR(SUM(Z83:AC83)/AD83,0)</x:f>
        <x:v>1</x:v>
      </x:c>
      <x:c r="AQ83" s="66" t="b">
        <x:f aca="0">AND(B83&gt;0,C83&gt;0,D83&gt;0,E83&gt;0)</x:f>
        <x:v>1</x:v>
      </x:c>
      <x:c r="AR83" s="70" t="n">
        <x:f aca="0">EDATE(AR82,1)</x:f>
        <x:v>45078</x:v>
      </x:c>
      <x:c r="AS83" t="str">
        <x:f aca="0">TEXT(AR83,"yyyy-mm")</x:f>
        <x:v>2023-06</x:v>
      </x:c>
      <x:c r="AT83" s="69" t="n">
        <x:f aca="0">IF(AR83&gt;DATE(YEAR($A$1656),MONTH($A$1656),1),"",SUMIFS($AD$42:$AD$1656,$AI$42:$AI$1656,YEAR(AR83),$AJ$42:$AJ$1656,MONTH(AR83),$AK$42:$AK$1656,1))</x:f>
        <x:v>1.1675942763570524</x:v>
      </x:c>
    </x:row>
    <x:row r="84" ht="13.5" hidden="0">
      <x:c r="A84" s="61" t="n">
        <x:f aca="0">'净值底稿'!A46</x:f>
        <x:v>43900</x:v>
      </x:c>
      <x:c r="B84" s="62" t="n">
        <x:f aca="0">'净值底稿'!W46</x:f>
        <x:v>0.9504875061975725</x:v>
      </x:c>
      <x:c r="C84" s="62" t="n">
        <x:f aca="0">'净值底稿'!T46</x:f>
        <x:v>1.0891821976853744</x:v>
      </x:c>
      <x:c r="D84" s="62" t="n">
        <x:f aca="0">'净值底稿'!U46</x:f>
        <x:v>1.4337</x:v>
      </x:c>
      <x:c r="E84" s="62" t="n">
        <x:f aca="0">'净值底稿'!V46</x:f>
        <x:v>1.3413</x:v>
      </x:c>
      <x:c r="F84" s="63" t="n">
        <x:f aca="0">IFERROR(B84/B83-1,0)</x:f>
        <x:v>0.014986343408534886</x:v>
      </x:c>
      <x:c r="G84" s="63" t="n">
        <x:f aca="0">IFERROR(C84/C83-1,0)</x:f>
        <x:v>0.023646221670298617</x:v>
      </x:c>
      <x:c r="H84" s="63" t="n">
        <x:f aca="0">IFERROR(D84/D83-1,0)</x:f>
        <x:v>-0.0021575723830735694</x:v>
      </x:c>
      <x:c r="I84" s="63" t="n">
        <x:f aca="0">IFERROR(E84/E83-1,0)</x:f>
        <x:v>-0.016570129774910125</x:v>
      </x:c>
      <x:c r="J84" s="64" t="n">
        <x:f aca="0">Z83*(1+F84)</x:f>
        <x:v>0.09496133549614652</x:v>
      </x:c>
      <x:c r="K84" s="64" t="n">
        <x:f aca="0">AA83*(1+G84)</x:f>
        <x:v>0.10696645061223904</x:v>
      </x:c>
      <x:c r="L84" s="64" t="n">
        <x:f aca="0">AB83*(1+H84)</x:f>
        <x:v>0.7669089686589747</x:v>
      </x:c>
      <x:c r="M84" s="64" t="n">
        <x:f aca="0">AC83*(1+I84)</x:f>
        <x:v>0.05360694549556386</x:v>
      </x:c>
      <x:c r="N84" s="64" t="n">
        <x:f aca="0">SUM(J84:M84)</x:f>
        <x:v>1.022443700262924</x:v>
      </x:c>
      <x:c r="O84" s="65" t="n">
        <x:f aca="0">IFERROR((J84+K84)/N84,0)</x:f>
        <x:v>0.1974952616525089</x:v>
      </x:c>
      <x:c r="P84" s="66" t="b">
        <x:f aca="0">AND(MONTH(A84)=12,OR(A85="",YEAR(A84)&lt;&gt;YEAR(A85)))</x:f>
        <x:v>0</x:v>
      </x:c>
      <x:c r="Q84" s="66" t="b">
        <x:f aca="0">AND(MOD(MONTH(A84),3)=0,OR(A85="",MONTH(A84)&lt;&gt;MONTH(A85)))</x:f>
        <x:v>0</x:v>
      </x:c>
      <x:c r="R84" s="66" t="b">
        <x:f aca="0">OR(O84&gt;$E$7,O84&lt;$E$6)</x:f>
        <x:v>0</x:v>
      </x:c>
      <x:c r="S84" s="66" t="b">
        <x:f aca="0">AND(OR(P84,Q84,R84),A84-AH83&gt;$E$8)</x:f>
        <x:v>0</x:v>
      </x:c>
      <x:c r="T84" s="67" t="str">
        <x:f aca="0">IF(NOT(OR(P84,Q84,R84)),"不调",IF(NOT(S84),"间隔规则跳过",IF(P84,"年末+季度",IF(AND(Q84,R84),"季度+动态",IF(Q84,"季度","动态")))))</x:f>
        <x:v>不调</x:v>
      </x:c>
      <x:c r="U84" s="64" t="n">
        <x:f aca="0">IF(OR(T84="年末+季度",T84="季度+动态"),N84*$E$5/2,IF(T84="季度",(J84+K84)/2,IF(T84="动态",N84*$E$5*IF(J84+K84=0,0.5,J84/(J84+K84)),J84)))</x:f>
        <x:v>0.09496133549614652</x:v>
      </x:c>
      <x:c r="V84" s="64" t="n">
        <x:f aca="0">IF(OR(T84="年末+季度",T84="季度+动态"),N84*$E$5/2,IF(T84="季度",(J84+K84)/2,IF(T84="动态",N84*$E$5*IF(J84+K84=0,0.5,K84/(J84+K84)),K84)))</x:f>
        <x:v>0.10696645061223904</x:v>
      </x:c>
      <x:c r="W84" s="64" t="n">
        <x:f aca="0">IF(OR(T84="年末+季度",T84="季度+动态",T84="动态"),N84*(1-$E$5)*IF(L84+M84=0,$B$7/($B$7+$B$8),L84/(L84+M84)),L84)</x:f>
        <x:v>0.7669089686589747</x:v>
      </x:c>
      <x:c r="X84" s="64" t="n">
        <x:f aca="0">IF(OR(T84="年末+季度",T84="季度+动态",T84="动态"),N84*(1-$E$5)*IF(L84+M84=0,$B$8/($B$7+$B$8),M84/(L84+M84)),M84)</x:f>
        <x:v>0.05360694549556386</x:v>
      </x:c>
      <x:c r="Y84" s="64" t="n">
        <x:f aca="0">POWER(1-$H$5,(A84-A83)/$H$8)</x:f>
        <x:v>0.9999862671029998</x:v>
      </x:c>
      <x:c r="Z84" s="64" t="n">
        <x:f aca="0">U84*Y84</x:f>
        <x:v>0.09496003140190715</x:v>
      </x:c>
      <x:c r="AA84" s="64" t="n">
        <x:f aca="0">V84*Y84</x:f>
        <x:v>0.1069649816529903</x:v>
      </x:c>
      <x:c r="AB84" s="64" t="n">
        <x:f aca="0">W84*Y84</x:f>
        <x:v>0.7668984367770996</x:v>
      </x:c>
      <x:c r="AC84" s="64" t="n">
        <x:f aca="0">X84*Y84</x:f>
        <x:v>0.05360620931690287</x:v>
      </x:c>
      <x:c r="AD84" s="64" t="n">
        <x:f aca="0">SUM(Z84:AC84)</x:f>
        <x:v>1.0224296591489</x:v>
      </x:c>
      <x:c r="AE84" s="64" t="n">
        <x:f aca="0">MAX(AE83,AD84)</x:f>
        <x:v>1.02573437599837</x:v>
      </x:c>
      <x:c r="AF84" s="63" t="n">
        <x:f aca="0">AD84/AE84-1</x:f>
        <x:v>-0.003221805690438506</x:v>
      </x:c>
      <x:c r="AG84" s="63" t="n">
        <x:f aca="0">AD84/AD83-1</x:f>
        <x:v>0.0012706618788793644</x:v>
      </x:c>
      <x:c r="AH84" s="61" t="n">
        <x:f aca="0">IF(OR(T84="年末+季度",T84="季度+动态",T84="季度",T84="动态"),A84,AH83)</x:f>
        <x:v>43832</x:v>
      </x:c>
      <x:c r="AI84" s="68" t="n">
        <x:f aca="0">YEAR(A84)</x:f>
        <x:v>2020</x:v>
      </x:c>
      <x:c r="AJ84" s="68" t="n">
        <x:f aca="0">MONTH(A84)</x:f>
        <x:v>3</x:v>
      </x:c>
      <x:c r="AK84" s="66" t="n">
        <x:f aca="0">IF(MONTH(A84)&lt;&gt;MONTH(A85),1,0)</x:f>
        <x:v>0</x:v>
      </x:c>
      <x:c r="AL84" s="64" t="n">
        <x:f aca="0">IF(AK83,AD83,AL83)</x:f>
        <x:v>1.012051759199982</x:v>
      </x:c>
      <x:c r="AM84" s="65" t="str">
        <x:f aca="0">IF(AK84,AD84/AL84-1,"")</x:f>
      </x:c>
      <x:c r="AN84" s="64" t="n">
        <x:f aca="0">IF(AI84&lt;&gt;AI83,AD84,MAX(AN83,AD84))</x:f>
        <x:v>1.02573437599837</x:v>
      </x:c>
      <x:c r="AO84" s="65" t="n">
        <x:f aca="0">AD84/AN84-1</x:f>
        <x:v>-0.003221805690438506</x:v>
      </x:c>
      <x:c r="AP84" s="69" t="n">
        <x:f aca="0">IFERROR(SUM(Z84:AC84)/AD84,0)</x:f>
        <x:v>1</x:v>
      </x:c>
      <x:c r="AQ84" s="66" t="b">
        <x:f aca="0">AND(B84&gt;0,C84&gt;0,D84&gt;0,E84&gt;0)</x:f>
        <x:v>1</x:v>
      </x:c>
      <x:c r="AR84" s="70" t="n">
        <x:f aca="0">EDATE(AR83,1)</x:f>
        <x:v>45108</x:v>
      </x:c>
      <x:c r="AS84" t="str">
        <x:f aca="0">TEXT(AR84,"yyyy-mm")</x:f>
        <x:v>2023-07</x:v>
      </x:c>
      <x:c r="AT84" s="69" t="n">
        <x:f aca="0">IF(AR84&gt;DATE(YEAR($A$1656),MONTH($A$1656),1),"",SUMIFS($AD$42:$AD$1656,$AI$42:$AI$1656,YEAR(AR84),$AJ$42:$AJ$1656,MONTH(AR84),$AK$42:$AK$1656,1))</x:f>
        <x:v>1.1769782643903757</x:v>
      </x:c>
    </x:row>
    <x:row r="85" ht="13.5" hidden="0">
      <x:c r="A85" s="61" t="n">
        <x:f aca="0">'净值底稿'!A47</x:f>
        <x:v>43901</x:v>
      </x:c>
      <x:c r="B85" s="62" t="n">
        <x:f aca="0">'净值底稿'!W47</x:f>
        <x:v>0.9432964378933977</x:v>
      </x:c>
      <x:c r="C85" s="62" t="n">
        <x:f aca="0">'净值底稿'!T47</x:f>
        <x:v>1.0756534407875031</x:v>
      </x:c>
      <x:c r="D85" s="62" t="n">
        <x:f aca="0">'净值底稿'!U47</x:f>
        <x:v>1.4337</x:v>
      </x:c>
      <x:c r="E85" s="62" t="n">
        <x:f aca="0">'净值底稿'!V47</x:f>
        <x:v>1.3509</x:v>
      </x:c>
      <x:c r="F85" s="63" t="n">
        <x:f aca="0">IFERROR(B85/B84-1,0)</x:f>
        <x:v>-0.007565663154208813</x:v>
      </x:c>
      <x:c r="G85" s="63" t="n">
        <x:f aca="0">IFERROR(C85/C84-1,0)</x:f>
        <x:v>-0.012421022788126068</x:v>
      </x:c>
      <x:c r="H85" s="63" t="n">
        <x:f aca="0">IFERROR(D85/D84-1,0)</x:f>
        <x:v>0</x:v>
      </x:c>
      <x:c r="I85" s="63" t="n">
        <x:f aca="0">IFERROR(E85/E84-1,0)</x:f>
        <x:v>0.007157235517781357</x:v>
      </x:c>
      <x:c r="J85" s="64" t="n">
        <x:f aca="0">Z84*(1+F85)</x:f>
        <x:v>0.09424159579120722</x:v>
      </x:c>
      <x:c r="K85" s="64" t="n">
        <x:f aca="0">AA84*(1+G85)</x:f>
        <x:v>0.10563636717834703</x:v>
      </x:c>
      <x:c r="L85" s="64" t="n">
        <x:f aca="0">AB84*(1+H85)</x:f>
        <x:v>0.7668984367770996</x:v>
      </x:c>
      <x:c r="M85" s="64" t="n">
        <x:f aca="0">AC84*(1+I85)</x:f>
        <x:v>0.053989881582199424</x:v>
      </x:c>
      <x:c r="N85" s="64" t="n">
        <x:f aca="0">SUM(J85:M85)</x:f>
        <x:v>1.0207662813288534</x:v>
      </x:c>
      <x:c r="O85" s="65" t="n">
        <x:f aca="0">IFERROR((J85+K85)/N85,0)</x:f>
        <x:v>0.1958116824836232</x:v>
      </x:c>
      <x:c r="P85" s="66" t="b">
        <x:f aca="0">AND(MONTH(A85)=12,OR(A86="",YEAR(A85)&lt;&gt;YEAR(A86)))</x:f>
        <x:v>0</x:v>
      </x:c>
      <x:c r="Q85" s="66" t="b">
        <x:f aca="0">AND(MOD(MONTH(A85),3)=0,OR(A86="",MONTH(A85)&lt;&gt;MONTH(A86)))</x:f>
        <x:v>0</x:v>
      </x:c>
      <x:c r="R85" s="66" t="b">
        <x:f aca="0">OR(O85&gt;$E$7,O85&lt;$E$6)</x:f>
        <x:v>0</x:v>
      </x:c>
      <x:c r="S85" s="66" t="b">
        <x:f aca="0">AND(OR(P85,Q85,R85),A85-AH84&gt;$E$8)</x:f>
        <x:v>0</x:v>
      </x:c>
      <x:c r="T85" s="67" t="str">
        <x:f aca="0">IF(NOT(OR(P85,Q85,R85)),"不调",IF(NOT(S85),"间隔规则跳过",IF(P85,"年末+季度",IF(AND(Q85,R85),"季度+动态",IF(Q85,"季度","动态")))))</x:f>
        <x:v>不调</x:v>
      </x:c>
      <x:c r="U85" s="64" t="n">
        <x:f aca="0">IF(OR(T85="年末+季度",T85="季度+动态"),N85*$E$5/2,IF(T85="季度",(J85+K85)/2,IF(T85="动态",N85*$E$5*IF(J85+K85=0,0.5,J85/(J85+K85)),J85)))</x:f>
        <x:v>0.09424159579120722</x:v>
      </x:c>
      <x:c r="V85" s="64" t="n">
        <x:f aca="0">IF(OR(T85="年末+季度",T85="季度+动态"),N85*$E$5/2,IF(T85="季度",(J85+K85)/2,IF(T85="动态",N85*$E$5*IF(J85+K85=0,0.5,K85/(J85+K85)),K85)))</x:f>
        <x:v>0.10563636717834703</x:v>
      </x:c>
      <x:c r="W85" s="64" t="n">
        <x:f aca="0">IF(OR(T85="年末+季度",T85="季度+动态",T85="动态"),N85*(1-$E$5)*IF(L85+M85=0,$B$7/($B$7+$B$8),L85/(L85+M85)),L85)</x:f>
        <x:v>0.7668984367770996</x:v>
      </x:c>
      <x:c r="X85" s="64" t="n">
        <x:f aca="0">IF(OR(T85="年末+季度",T85="季度+动态",T85="动态"),N85*(1-$E$5)*IF(L85+M85=0,$B$8/($B$7+$B$8),M85/(L85+M85)),M85)</x:f>
        <x:v>0.053989881582199424</x:v>
      </x:c>
      <x:c r="Y85" s="64" t="n">
        <x:f aca="0">POWER(1-$H$5,(A85-A84)/$H$8)</x:f>
        <x:v>0.9999862671029998</x:v>
      </x:c>
      <x:c r="Z85" s="64" t="n">
        <x:f aca="0">U85*Y85</x:f>
        <x:v>0.09424030158107909</x:v>
      </x:c>
      <x:c r="AA85" s="64" t="n">
        <x:f aca="0">V85*Y85</x:f>
        <x:v>0.1056349164849971</x:v>
      </x:c>
      <x:c r="AB85" s="64" t="n">
        <x:f aca="0">W85*Y85</x:f>
        <x:v>0.7668879050398577</x:v>
      </x:c>
      <x:c r="AC85" s="64" t="n">
        <x:f aca="0">X85*Y85</x:f>
        <x:v>0.0539891401447166</x:v>
      </x:c>
      <x:c r="AD85" s="64" t="n">
        <x:f aca="0">SUM(Z85:AC85)</x:f>
        <x:v>1.0207522632506505</x:v>
      </x:c>
      <x:c r="AE85" s="64" t="n">
        <x:f aca="0">MAX(AE84,AD85)</x:f>
        <x:v>1.02573437599837</x:v>
      </x:c>
      <x:c r="AF85" s="63" t="n">
        <x:f aca="0">AD85/AE85-1</x:f>
        <x:v>-0.004857117850681547</x:v>
      </x:c>
      <x:c r="AG85" s="63" t="n">
        <x:f aca="0">AD85/AD84-1</x:f>
        <x:v>-0.001640597847724523</x:v>
      </x:c>
      <x:c r="AH85" s="61" t="n">
        <x:f aca="0">IF(OR(T85="年末+季度",T85="季度+动态",T85="季度",T85="动态"),A85,AH84)</x:f>
        <x:v>43832</x:v>
      </x:c>
      <x:c r="AI85" s="68" t="n">
        <x:f aca="0">YEAR(A85)</x:f>
        <x:v>2020</x:v>
      </x:c>
      <x:c r="AJ85" s="68" t="n">
        <x:f aca="0">MONTH(A85)</x:f>
        <x:v>3</x:v>
      </x:c>
      <x:c r="AK85" s="66" t="n">
        <x:f aca="0">IF(MONTH(A85)&lt;&gt;MONTH(A86),1,0)</x:f>
        <x:v>0</x:v>
      </x:c>
      <x:c r="AL85" s="64" t="n">
        <x:f aca="0">IF(AK84,AD84,AL84)</x:f>
        <x:v>1.012051759199982</x:v>
      </x:c>
      <x:c r="AM85" s="65" t="str">
        <x:f aca="0">IF(AK85,AD85/AL85-1,"")</x:f>
      </x:c>
      <x:c r="AN85" s="64" t="n">
        <x:f aca="0">IF(AI85&lt;&gt;AI84,AD85,MAX(AN84,AD85))</x:f>
        <x:v>1.02573437599837</x:v>
      </x:c>
      <x:c r="AO85" s="65" t="n">
        <x:f aca="0">AD85/AN85-1</x:f>
        <x:v>-0.004857117850681547</x:v>
      </x:c>
      <x:c r="AP85" s="69" t="n">
        <x:f aca="0">IFERROR(SUM(Z85:AC85)/AD85,0)</x:f>
        <x:v>1</x:v>
      </x:c>
      <x:c r="AQ85" s="66" t="b">
        <x:f aca="0">AND(B85&gt;0,C85&gt;0,D85&gt;0,E85&gt;0)</x:f>
        <x:v>1</x:v>
      </x:c>
      <x:c r="AR85" s="70" t="n">
        <x:f aca="0">EDATE(AR84,1)</x:f>
        <x:v>45139</x:v>
      </x:c>
      <x:c r="AS85" t="str">
        <x:f aca="0">TEXT(AR85,"yyyy-mm")</x:f>
        <x:v>2023-08</x:v>
      </x:c>
      <x:c r="AT85" s="69" t="n">
        <x:f aca="0">IF(AR85&gt;DATE(YEAR($A$1656),MONTH($A$1656),1),"",SUMIFS($AD$42:$AD$1656,$AI$42:$AI$1656,YEAR(AR85),$AJ$42:$AJ$1656,MONTH(AR85),$AK$42:$AK$1656,1))</x:f>
        <x:v>1.1731260020154413</x:v>
      </x:c>
    </x:row>
    <x:row r="86" ht="13.5" hidden="0">
      <x:c r="A86" s="61" t="n">
        <x:f aca="0">'净值底稿'!A48</x:f>
        <x:v>43902</x:v>
      </x:c>
      <x:c r="B86" s="62" t="n">
        <x:f aca="0">'净值底稿'!W48</x:f>
        <x:v>0.9250572973162845</x:v>
      </x:c>
      <x:c r="C86" s="62" t="n">
        <x:f aca="0">'净值底稿'!T48</x:f>
        <x:v>1.0546610002592036</x:v>
      </x:c>
      <x:c r="D86" s="62" t="n">
        <x:f aca="0">'净值底稿'!U48</x:f>
        <x:v>1.433</x:v>
      </x:c>
      <x:c r="E86" s="62" t="n">
        <x:f aca="0">'净值底稿'!V48</x:f>
        <x:v>1.3389</x:v>
      </x:c>
      <x:c r="F86" s="63" t="n">
        <x:f aca="0">IFERROR(B86/B85-1,0)</x:f>
        <x:v>-0.019335534243981045</x:v>
      </x:c>
      <x:c r="G86" s="63" t="n">
        <x:f aca="0">IFERROR(C86/C85-1,0)</x:f>
        <x:v>-0.01951598882343608</x:v>
      </x:c>
      <x:c r="H86" s="63" t="n">
        <x:f aca="0">IFERROR(D86/D85-1,0)</x:f>
        <x:v>-0.0004882471925785614</x:v>
      </x:c>
      <x:c r="I86" s="63" t="n">
        <x:f aca="0">IFERROR(E86/E85-1,0)</x:f>
        <x:v>-0.008882966910948253</x:v>
      </x:c>
      <x:c r="J86" s="64" t="n">
        <x:f aca="0">Z85*(1+F86)</x:f>
        <x:v>0.09241811500269503</x:v>
      </x:c>
      <x:c r="K86" s="64" t="n">
        <x:f aca="0">AA85*(1+G86)</x:f>
        <x:v>0.10357334663551129</x:v>
      </x:c>
      <x:c r="L86" s="64" t="n">
        <x:f aca="0">AB85*(1+H86)</x:f>
        <x:v>0.7665134741731996</x:v>
      </x:c>
      <x:c r="M86" s="64" t="n">
        <x:f aca="0">AC85*(1+I86)</x:f>
        <x:v>0.053509556399260534</x:v>
      </x:c>
      <x:c r="N86" s="64" t="n">
        <x:f aca="0">SUM(J86:M86)</x:f>
        <x:v>1.0160144922106664</x:v>
      </x:c>
      <x:c r="O86" s="65" t="n">
        <x:f aca="0">IFERROR((J86+K86)/N86,0)</x:f>
        <x:v>0.19290223037248597</x:v>
      </x:c>
      <x:c r="P86" s="66" t="b">
        <x:f aca="0">AND(MONTH(A86)=12,OR(A87="",YEAR(A86)&lt;&gt;YEAR(A87)))</x:f>
        <x:v>0</x:v>
      </x:c>
      <x:c r="Q86" s="66" t="b">
        <x:f aca="0">AND(MOD(MONTH(A86),3)=0,OR(A87="",MONTH(A86)&lt;&gt;MONTH(A87)))</x:f>
        <x:v>0</x:v>
      </x:c>
      <x:c r="R86" s="66" t="b">
        <x:f aca="0">OR(O86&gt;$E$7,O86&lt;$E$6)</x:f>
        <x:v>0</x:v>
      </x:c>
      <x:c r="S86" s="66" t="b">
        <x:f aca="0">AND(OR(P86,Q86,R86),A86-AH85&gt;$E$8)</x:f>
        <x:v>0</x:v>
      </x:c>
      <x:c r="T86" s="67" t="str">
        <x:f aca="0">IF(NOT(OR(P86,Q86,R86)),"不调",IF(NOT(S86),"间隔规则跳过",IF(P86,"年末+季度",IF(AND(Q86,R86),"季度+动态",IF(Q86,"季度","动态")))))</x:f>
        <x:v>不调</x:v>
      </x:c>
      <x:c r="U86" s="64" t="n">
        <x:f aca="0">IF(OR(T86="年末+季度",T86="季度+动态"),N86*$E$5/2,IF(T86="季度",(J86+K86)/2,IF(T86="动态",N86*$E$5*IF(J86+K86=0,0.5,J86/(J86+K86)),J86)))</x:f>
        <x:v>0.09241811500269503</x:v>
      </x:c>
      <x:c r="V86" s="64" t="n">
        <x:f aca="0">IF(OR(T86="年末+季度",T86="季度+动态"),N86*$E$5/2,IF(T86="季度",(J86+K86)/2,IF(T86="动态",N86*$E$5*IF(J86+K86=0,0.5,K86/(J86+K86)),K86)))</x:f>
        <x:v>0.10357334663551129</x:v>
      </x:c>
      <x:c r="W86" s="64" t="n">
        <x:f aca="0">IF(OR(T86="年末+季度",T86="季度+动态",T86="动态"),N86*(1-$E$5)*IF(L86+M86=0,$B$7/($B$7+$B$8),L86/(L86+M86)),L86)</x:f>
        <x:v>0.7665134741731996</x:v>
      </x:c>
      <x:c r="X86" s="64" t="n">
        <x:f aca="0">IF(OR(T86="年末+季度",T86="季度+动态",T86="动态"),N86*(1-$E$5)*IF(L86+M86=0,$B$8/($B$7+$B$8),M86/(L86+M86)),M86)</x:f>
        <x:v>0.053509556399260534</x:v>
      </x:c>
      <x:c r="Y86" s="64" t="n">
        <x:f aca="0">POWER(1-$H$5,(A86-A85)/$H$8)</x:f>
        <x:v>0.9999862671029998</x:v>
      </x:c>
      <x:c r="Z86" s="64" t="n">
        <x:f aca="0">U86*Y86</x:f>
        <x:v>0.09241684583424074</x:v>
      </x:c>
      <x:c r="AA86" s="64" t="n">
        <x:f aca="0">V86*Y86</x:f>
        <x:v>0.10357192427340997</x:v>
      </x:c>
      <x:c r="AB86" s="64" t="n">
        <x:f aca="0">W86*Y86</x:f>
        <x:v>0.7665029477226095</x:v>
      </x:c>
      <x:c r="AC86" s="64" t="n">
        <x:f aca="0">X86*Y86</x:f>
        <x:v>0.05350882155803397</x:v>
      </x:c>
      <x:c r="AD86" s="64" t="n">
        <x:f aca="0">SUM(Z86:AC86)</x:f>
        <x:v>1.0160005393882943</x:v>
      </x:c>
      <x:c r="AE86" s="64" t="n">
        <x:f aca="0">MAX(AE85,AD86)</x:f>
        <x:v>1.02573437599837</x:v>
      </x:c>
      <x:c r="AF86" s="63" t="n">
        <x:f aca="0">AD86/AE86-1</x:f>
        <x:v>-0.009489626981255772</x:v>
      </x:c>
      <x:c r="AG86" s="63" t="n">
        <x:f aca="0">AD86/AD85-1</x:f>
        <x:v>-0.004655119595056378</x:v>
      </x:c>
      <x:c r="AH86" s="61" t="n">
        <x:f aca="0">IF(OR(T86="年末+季度",T86="季度+动态",T86="季度",T86="动态"),A86,AH85)</x:f>
        <x:v>43832</x:v>
      </x:c>
      <x:c r="AI86" s="68" t="n">
        <x:f aca="0">YEAR(A86)</x:f>
        <x:v>2020</x:v>
      </x:c>
      <x:c r="AJ86" s="68" t="n">
        <x:f aca="0">MONTH(A86)</x:f>
        <x:v>3</x:v>
      </x:c>
      <x:c r="AK86" s="66" t="n">
        <x:f aca="0">IF(MONTH(A86)&lt;&gt;MONTH(A87),1,0)</x:f>
        <x:v>0</x:v>
      </x:c>
      <x:c r="AL86" s="64" t="n">
        <x:f aca="0">IF(AK85,AD85,AL85)</x:f>
        <x:v>1.012051759199982</x:v>
      </x:c>
      <x:c r="AM86" s="65" t="str">
        <x:f aca="0">IF(AK86,AD86/AL86-1,"")</x:f>
      </x:c>
      <x:c r="AN86" s="64" t="n">
        <x:f aca="0">IF(AI86&lt;&gt;AI85,AD86,MAX(AN85,AD86))</x:f>
        <x:v>1.02573437599837</x:v>
      </x:c>
      <x:c r="AO86" s="65" t="n">
        <x:f aca="0">AD86/AN86-1</x:f>
        <x:v>-0.009489626981255772</x:v>
      </x:c>
      <x:c r="AP86" s="69" t="n">
        <x:f aca="0">IFERROR(SUM(Z86:AC86)/AD86,0)</x:f>
        <x:v>1</x:v>
      </x:c>
      <x:c r="AQ86" s="66" t="b">
        <x:f aca="0">AND(B86&gt;0,C86&gt;0,D86&gt;0,E86&gt;0)</x:f>
        <x:v>1</x:v>
      </x:c>
      <x:c r="AR86" s="70" t="n">
        <x:f aca="0">EDATE(AR85,1)</x:f>
        <x:v>45170</x:v>
      </x:c>
      <x:c r="AS86" t="str">
        <x:f aca="0">TEXT(AR86,"yyyy-mm")</x:f>
        <x:v>2023-09</x:v>
      </x:c>
      <x:c r="AT86" s="69" t="n">
        <x:f aca="0">IF(AR86&gt;DATE(YEAR($A$1656),MONTH($A$1656),1),"",SUMIFS($AD$42:$AD$1656,$AI$42:$AI$1656,YEAR(AR86),$AJ$42:$AJ$1656,MONTH(AR86),$AK$42:$AK$1656,1))</x:f>
        <x:v>1.1670146068104754</x:v>
      </x:c>
    </x:row>
    <x:row r="87" ht="13.5" hidden="0">
      <x:c r="A87" s="61" t="n">
        <x:f aca="0">'净值底稿'!A49</x:f>
        <x:v>43903</x:v>
      </x:c>
      <x:c r="B87" s="62" t="n">
        <x:f aca="0">'净值底稿'!W49</x:f>
        <x:v>0.9115622563655089</x:v>
      </x:c>
      <x:c r="C87" s="62" t="n">
        <x:f aca="0">'净值底稿'!T49</x:f>
        <x:v>1.0433221532757124</x:v>
      </x:c>
      <x:c r="D87" s="62" t="n">
        <x:f aca="0">'净值底稿'!U49</x:f>
        <x:v>1.4305</x:v>
      </x:c>
      <x:c r="E87" s="62" t="n">
        <x:f aca="0">'净值底稿'!V49</x:f>
        <x:v>1.3007</x:v>
      </x:c>
      <x:c r="F87" s="63" t="n">
        <x:f aca="0">IFERROR(B87/B86-1,0)</x:f>
        <x:v>-0.014588329814733125</x:v>
      </x:c>
      <x:c r="G87" s="63" t="n">
        <x:f aca="0">IFERROR(C87/C86-1,0)</x:f>
        <x:v>-0.010751176900164583</x:v>
      </x:c>
      <x:c r="H87" s="63" t="n">
        <x:f aca="0">IFERROR(D87/D86-1,0)</x:f>
        <x:v>-0.0017445917655268817</x:v>
      </x:c>
      <x:c r="I87" s="63" t="n">
        <x:f aca="0">IFERROR(E87/E86-1,0)</x:f>
        <x:v>-0.028530883561132314</x:v>
      </x:c>
      <x:c r="J87" s="64" t="n">
        <x:f aca="0">Z86*(1+F87)</x:f>
        <x:v>0.0910686384067735</x:v>
      </x:c>
      <x:c r="K87" s="64" t="n">
        <x:f aca="0">AA86*(1+G87)</x:f>
        <x:v>0.1024584041936561</x:v>
      </x:c>
      <x:c r="L87" s="64" t="n">
        <x:f aca="0">AB86*(1+H87)</x:f>
        <x:v>0.7651657129917606</x:v>
      </x:c>
      <x:c r="M87" s="64" t="n">
        <x:f aca="0">AC86*(1+I87)</x:f>
        <x:v>0.051982167600668296</x:v>
      </x:c>
      <x:c r="N87" s="64" t="n">
        <x:f aca="0">SUM(J87:M87)</x:f>
        <x:v>1.0106749231928585</x:v>
      </x:c>
      <x:c r="O87" s="65" t="n">
        <x:f aca="0">IFERROR((J87+K87)/N87,0)</x:f>
        <x:v>0.19148297653319776</x:v>
      </x:c>
      <x:c r="P87" s="66" t="b">
        <x:f aca="0">AND(MONTH(A87)=12,OR(A88="",YEAR(A87)&lt;&gt;YEAR(A88)))</x:f>
        <x:v>0</x:v>
      </x:c>
      <x:c r="Q87" s="66" t="b">
        <x:f aca="0">AND(MOD(MONTH(A87),3)=0,OR(A88="",MONTH(A87)&lt;&gt;MONTH(A88)))</x:f>
        <x:v>0</x:v>
      </x:c>
      <x:c r="R87" s="66" t="b">
        <x:f aca="0">OR(O87&gt;$E$7,O87&lt;$E$6)</x:f>
        <x:v>0</x:v>
      </x:c>
      <x:c r="S87" s="66" t="b">
        <x:f aca="0">AND(OR(P87,Q87,R87),A87-AH86&gt;$E$8)</x:f>
        <x:v>0</x:v>
      </x:c>
      <x:c r="T87" s="67" t="str">
        <x:f aca="0">IF(NOT(OR(P87,Q87,R87)),"不调",IF(NOT(S87),"间隔规则跳过",IF(P87,"年末+季度",IF(AND(Q87,R87),"季度+动态",IF(Q87,"季度","动态")))))</x:f>
        <x:v>不调</x:v>
      </x:c>
      <x:c r="U87" s="64" t="n">
        <x:f aca="0">IF(OR(T87="年末+季度",T87="季度+动态"),N87*$E$5/2,IF(T87="季度",(J87+K87)/2,IF(T87="动态",N87*$E$5*IF(J87+K87=0,0.5,J87/(J87+K87)),J87)))</x:f>
        <x:v>0.0910686384067735</x:v>
      </x:c>
      <x:c r="V87" s="64" t="n">
        <x:f aca="0">IF(OR(T87="年末+季度",T87="季度+动态"),N87*$E$5/2,IF(T87="季度",(J87+K87)/2,IF(T87="动态",N87*$E$5*IF(J87+K87=0,0.5,K87/(J87+K87)),K87)))</x:f>
        <x:v>0.1024584041936561</x:v>
      </x:c>
      <x:c r="W87" s="64" t="n">
        <x:f aca="0">IF(OR(T87="年末+季度",T87="季度+动态",T87="动态"),N87*(1-$E$5)*IF(L87+M87=0,$B$7/($B$7+$B$8),L87/(L87+M87)),L87)</x:f>
        <x:v>0.7651657129917606</x:v>
      </x:c>
      <x:c r="X87" s="64" t="n">
        <x:f aca="0">IF(OR(T87="年末+季度",T87="季度+动态",T87="动态"),N87*(1-$E$5)*IF(L87+M87=0,$B$8/($B$7+$B$8),M87/(L87+M87)),M87)</x:f>
        <x:v>0.051982167600668296</x:v>
      </x:c>
      <x:c r="Y87" s="64" t="n">
        <x:f aca="0">POWER(1-$H$5,(A87-A86)/$H$8)</x:f>
        <x:v>0.9999862671029998</x:v>
      </x:c>
      <x:c r="Z87" s="64" t="n">
        <x:f aca="0">U87*Y87</x:f>
        <x:v>0.09106738777054231</x:v>
      </x:c>
      <x:c r="AA87" s="64" t="n">
        <x:f aca="0">V87*Y87</x:f>
        <x:v>0.1024569971429445</x:v>
      </x:c>
      <x:c r="AB87" s="64" t="n">
        <x:f aca="0">W87*Y87</x:f>
        <x:v>0.765155205049836</x:v>
      </x:c>
      <x:c r="AC87" s="64" t="n">
        <x:f aca="0">X87*Y87</x:f>
        <x:v>0.051981453734914786</x:v>
      </x:c>
      <x:c r="AD87" s="64" t="n">
        <x:f aca="0">SUM(Z87:AC87)</x:f>
        <x:v>1.0106610436982375</x:v>
      </x:c>
      <x:c r="AE87" s="64" t="n">
        <x:f aca="0">MAX(AE86,AD87)</x:f>
        <x:v>1.02573437599837</x:v>
      </x:c>
      <x:c r="AF87" s="63" t="n">
        <x:f aca="0">AD87/AE87-1</x:f>
        <x:v>-0.014695161489017283</x:v>
      </x:c>
      <x:c r="AG87" s="63" t="n">
        <x:f aca="0">AD87/AD86-1</x:f>
        <x:v>-0.005255406353693037</x:v>
      </x:c>
      <x:c r="AH87" s="61" t="n">
        <x:f aca="0">IF(OR(T87="年末+季度",T87="季度+动态",T87="季度",T87="动态"),A87,AH86)</x:f>
        <x:v>43832</x:v>
      </x:c>
      <x:c r="AI87" s="68" t="n">
        <x:f aca="0">YEAR(A87)</x:f>
        <x:v>2020</x:v>
      </x:c>
      <x:c r="AJ87" s="68" t="n">
        <x:f aca="0">MONTH(A87)</x:f>
        <x:v>3</x:v>
      </x:c>
      <x:c r="AK87" s="66" t="n">
        <x:f aca="0">IF(MONTH(A87)&lt;&gt;MONTH(A88),1,0)</x:f>
        <x:v>0</x:v>
      </x:c>
      <x:c r="AL87" s="64" t="n">
        <x:f aca="0">IF(AK86,AD86,AL86)</x:f>
        <x:v>1.012051759199982</x:v>
      </x:c>
      <x:c r="AM87" s="65" t="str">
        <x:f aca="0">IF(AK87,AD87/AL87-1,"")</x:f>
      </x:c>
      <x:c r="AN87" s="64" t="n">
        <x:f aca="0">IF(AI87&lt;&gt;AI86,AD87,MAX(AN86,AD87))</x:f>
        <x:v>1.02573437599837</x:v>
      </x:c>
      <x:c r="AO87" s="65" t="n">
        <x:f aca="0">AD87/AN87-1</x:f>
        <x:v>-0.014695161489017283</x:v>
      </x:c>
      <x:c r="AP87" s="69" t="n">
        <x:f aca="0">IFERROR(SUM(Z87:AC87)/AD87,0)</x:f>
        <x:v>1</x:v>
      </x:c>
      <x:c r="AQ87" s="66" t="b">
        <x:f aca="0">AND(B87&gt;0,C87&gt;0,D87&gt;0,E87&gt;0)</x:f>
        <x:v>1</x:v>
      </x:c>
      <x:c r="AR87" s="70" t="n">
        <x:f aca="0">EDATE(AR86,1)</x:f>
        <x:v>45200</x:v>
      </x:c>
      <x:c r="AS87" t="str">
        <x:f aca="0">TEXT(AR87,"yyyy-mm")</x:f>
        <x:v>2023-10</x:v>
      </x:c>
      <x:c r="AT87" s="69" t="n">
        <x:f aca="0">IF(AR87&gt;DATE(YEAR($A$1656),MONTH($A$1656),1),"",SUMIFS($AD$42:$AD$1656,$AI$42:$AI$1656,YEAR(AR87),$AJ$42:$AJ$1656,MONTH(AR87),$AK$42:$AK$1656,1))</x:f>
        <x:v>1.1635933625880786</x:v>
      </x:c>
    </x:row>
    <x:row r="88" ht="13.5" hidden="0">
      <x:c r="A88" s="61" t="n">
        <x:f aca="0">'净值底稿'!A50</x:f>
        <x:v>43906</x:v>
      </x:c>
      <x:c r="B88" s="62" t="n">
        <x:f aca="0">'净值底稿'!W50</x:f>
        <x:v>0.8836044325376189</x:v>
      </x:c>
      <x:c r="C88" s="62" t="n">
        <x:f aca="0">'净值底稿'!T50</x:f>
        <x:v>0.9979447409901248</x:v>
      </x:c>
      <x:c r="D88" s="62" t="n">
        <x:f aca="0">'净值底稿'!U50</x:f>
        <x:v>1.4303</x:v>
      </x:c>
      <x:c r="E88" s="62" t="n">
        <x:f aca="0">'净值底稿'!V50</x:f>
        <x:v>1.2615</x:v>
      </x:c>
      <x:c r="F88" s="63" t="n">
        <x:f aca="0">IFERROR(B88/B87-1,0)</x:f>
        <x:v>-0.03067022974312328</x:v>
      </x:c>
      <x:c r="G88" s="63" t="n">
        <x:f aca="0">IFERROR(C88/C87-1,0)</x:f>
        <x:v>-0.043493193490731996</x:v>
      </x:c>
      <x:c r="H88" s="63" t="n">
        <x:f aca="0">IFERROR(D88/D87-1,0)</x:f>
        <x:v>-0.00013981125480611034</x:v>
      </x:c>
      <x:c r="I88" s="63" t="n">
        <x:f aca="0">IFERROR(E88/E87-1,0)</x:f>
        <x:v>-0.030137618205581584</x:v>
      </x:c>
      <x:c r="J88" s="64" t="n">
        <x:f aca="0">Z87*(1+F88)</x:f>
        <x:v>0.08827433006551368</x:v>
      </x:c>
      <x:c r="K88" s="64" t="n">
        <x:f aca="0">AA87*(1+G88)</x:f>
        <x:v>0.09800081514172704</x:v>
      </x:c>
      <x:c r="L88" s="64" t="n">
        <x:f aca="0">AB87*(1+H88)</x:f>
        <x:v>0.7650482277404966</x:v>
      </x:c>
      <x:c r="M88" s="64" t="n">
        <x:f aca="0">AC87*(1+I88)</x:f>
        <x:v>0.05041485652848082</x:v>
      </x:c>
      <x:c r="N88" s="64" t="n">
        <x:f aca="0">SUM(J88:M88)</x:f>
        <x:v>1.001738229476218</x:v>
      </x:c>
      <x:c r="O88" s="65" t="n">
        <x:f aca="0">IFERROR((J88+K88)/N88,0)</x:f>
        <x:v>0.18595191810203646</x:v>
      </x:c>
      <x:c r="P88" s="66" t="b">
        <x:f aca="0">AND(MONTH(A88)=12,OR(A89="",YEAR(A88)&lt;&gt;YEAR(A89)))</x:f>
        <x:v>0</x:v>
      </x:c>
      <x:c r="Q88" s="66" t="b">
        <x:f aca="0">AND(MOD(MONTH(A88),3)=0,OR(A89="",MONTH(A88)&lt;&gt;MONTH(A89)))</x:f>
        <x:v>0</x:v>
      </x:c>
      <x:c r="R88" s="66" t="b">
        <x:f aca="0">OR(O88&gt;$E$7,O88&lt;$E$6)</x:f>
        <x:v>0</x:v>
      </x:c>
      <x:c r="S88" s="66" t="b">
        <x:f aca="0">AND(OR(P88,Q88,R88),A88-AH87&gt;$E$8)</x:f>
        <x:v>0</x:v>
      </x:c>
      <x:c r="T88" s="67" t="str">
        <x:f aca="0">IF(NOT(OR(P88,Q88,R88)),"不调",IF(NOT(S88),"间隔规则跳过",IF(P88,"年末+季度",IF(AND(Q88,R88),"季度+动态",IF(Q88,"季度","动态")))))</x:f>
        <x:v>不调</x:v>
      </x:c>
      <x:c r="U88" s="64" t="n">
        <x:f aca="0">IF(OR(T88="年末+季度",T88="季度+动态"),N88*$E$5/2,IF(T88="季度",(J88+K88)/2,IF(T88="动态",N88*$E$5*IF(J88+K88=0,0.5,J88/(J88+K88)),J88)))</x:f>
        <x:v>0.08827433006551368</x:v>
      </x:c>
      <x:c r="V88" s="64" t="n">
        <x:f aca="0">IF(OR(T88="年末+季度",T88="季度+动态"),N88*$E$5/2,IF(T88="季度",(J88+K88)/2,IF(T88="动态",N88*$E$5*IF(J88+K88=0,0.5,K88/(J88+K88)),K88)))</x:f>
        <x:v>0.09800081514172704</x:v>
      </x:c>
      <x:c r="W88" s="64" t="n">
        <x:f aca="0">IF(OR(T88="年末+季度",T88="季度+动态",T88="动态"),N88*(1-$E$5)*IF(L88+M88=0,$B$7/($B$7+$B$8),L88/(L88+M88)),L88)</x:f>
        <x:v>0.7650482277404966</x:v>
      </x:c>
      <x:c r="X88" s="64" t="n">
        <x:f aca="0">IF(OR(T88="年末+季度",T88="季度+动态",T88="动态"),N88*(1-$E$5)*IF(L88+M88=0,$B$8/($B$7+$B$8),M88/(L88+M88)),M88)</x:f>
        <x:v>0.05041485652848082</x:v>
      </x:c>
      <x:c r="Y88" s="64" t="n">
        <x:f aca="0">POWER(1-$H$5,(A88-A87)/$H$8)</x:f>
        <x:v>0.9999588018747739</x:v>
      </x:c>
      <x:c r="Z88" s="64" t="n">
        <x:f aca="0">U88*Y88</x:f>
        <x:v>0.08827069332860939</x:v>
      </x:c>
      <x:c r="AA88" s="64" t="n">
        <x:f aca="0">V88*Y88</x:f>
        <x:v>0.09799677769187257</x:v>
      </x:c>
      <x:c r="AB88" s="64" t="n">
        <x:f aca="0">W88*Y88</x:f>
        <x:v>0.7650167091878062</x:v>
      </x:c>
      <x:c r="AC88" s="64" t="n">
        <x:f aca="0">X88*Y88</x:f>
        <x:v>0.05041277953090831</x:v>
      </x:c>
      <x:c r="AD88" s="64" t="n">
        <x:f aca="0">SUM(Z88:AC88)</x:f>
        <x:v>1.0016969597391965</x:v>
      </x:c>
      <x:c r="AE88" s="64" t="n">
        <x:f aca="0">MAX(AE87,AD88)</x:f>
        <x:v>1.02573437599837</x:v>
      </x:c>
      <x:c r="AF88" s="63" t="n">
        <x:f aca="0">AD88/AE88-1</x:f>
        <x:v>-0.023434347938058764</x:v>
      </x:c>
      <x:c r="AG88" s="63" t="n">
        <x:f aca="0">AD88/AD87-1</x:f>
        <x:v>-0.00886952555946885</x:v>
      </x:c>
      <x:c r="AH88" s="61" t="n">
        <x:f aca="0">IF(OR(T88="年末+季度",T88="季度+动态",T88="季度",T88="动态"),A88,AH87)</x:f>
        <x:v>43832</x:v>
      </x:c>
      <x:c r="AI88" s="68" t="n">
        <x:f aca="0">YEAR(A88)</x:f>
        <x:v>2020</x:v>
      </x:c>
      <x:c r="AJ88" s="68" t="n">
        <x:f aca="0">MONTH(A88)</x:f>
        <x:v>3</x:v>
      </x:c>
      <x:c r="AK88" s="66" t="n">
        <x:f aca="0">IF(MONTH(A88)&lt;&gt;MONTH(A89),1,0)</x:f>
        <x:v>0</x:v>
      </x:c>
      <x:c r="AL88" s="64" t="n">
        <x:f aca="0">IF(AK87,AD87,AL87)</x:f>
        <x:v>1.012051759199982</x:v>
      </x:c>
      <x:c r="AM88" s="65" t="str">
        <x:f aca="0">IF(AK88,AD88/AL88-1,"")</x:f>
      </x:c>
      <x:c r="AN88" s="64" t="n">
        <x:f aca="0">IF(AI88&lt;&gt;AI87,AD88,MAX(AN87,AD88))</x:f>
        <x:v>1.02573437599837</x:v>
      </x:c>
      <x:c r="AO88" s="65" t="n">
        <x:f aca="0">AD88/AN88-1</x:f>
        <x:v>-0.023434347938058764</x:v>
      </x:c>
      <x:c r="AP88" s="69" t="n">
        <x:f aca="0">IFERROR(SUM(Z88:AC88)/AD88,0)</x:f>
        <x:v>1</x:v>
      </x:c>
      <x:c r="AQ88" s="66" t="b">
        <x:f aca="0">AND(B88&gt;0,C88&gt;0,D88&gt;0,E88&gt;0)</x:f>
        <x:v>1</x:v>
      </x:c>
      <x:c r="AR88" s="70" t="n">
        <x:f aca="0">EDATE(AR87,1)</x:f>
        <x:v>45231</x:v>
      </x:c>
      <x:c r="AS88" t="str">
        <x:f aca="0">TEXT(AR88,"yyyy-mm")</x:f>
        <x:v>2023-11</x:v>
      </x:c>
      <x:c r="AT88" s="69" t="n">
        <x:f aca="0">IF(AR88&gt;DATE(YEAR($A$1656),MONTH($A$1656),1),"",SUMIFS($AD$42:$AD$1656,$AI$42:$AI$1656,YEAR(AR88),$AJ$42:$AJ$1656,MONTH(AR88),$AK$42:$AK$1656,1))</x:f>
        <x:v>1.1688938735337948</x:v>
      </x:c>
    </x:row>
    <x:row r="89" ht="13.5" hidden="0">
      <x:c r="A89" s="61" t="n">
        <x:f aca="0">'净值底稿'!A51</x:f>
        <x:v>43907</x:v>
      </x:c>
      <x:c r="B89" s="62" t="n">
        <x:f aca="0">'净值底稿'!W51</x:f>
        <x:v>0.8786521317943481</x:v>
      </x:c>
      <x:c r="C89" s="62" t="n">
        <x:f aca="0">'净值底稿'!T51</x:f>
        <x:v>0.9957774848958367</x:v>
      </x:c>
      <x:c r="D89" s="62" t="n">
        <x:f aca="0">'净值底稿'!U51</x:f>
        <x:v>1.4286</x:v>
      </x:c>
      <x:c r="E89" s="62" t="n">
        <x:f aca="0">'净值底稿'!V51</x:f>
        <x:v>1.211</x:v>
      </x:c>
      <x:c r="F89" s="63" t="n">
        <x:f aca="0">IFERROR(B89/B88-1,0)</x:f>
        <x:v>-0.005604658103681381</x:v>
      </x:c>
      <x:c r="G89" s="63" t="n">
        <x:f aca="0">IFERROR(C89/C88-1,0)</x:f>
        <x:v>-0.0021717195404404865</x:v>
      </x:c>
      <x:c r="H89" s="63" t="n">
        <x:f aca="0">IFERROR(D89/D88-1,0)</x:f>
        <x:v>-0.0011885618401732412</x:v>
      </x:c>
      <x:c r="I89" s="63" t="n">
        <x:f aca="0">IFERROR(E89/E88-1,0)</x:f>
        <x:v>-0.0400317082837891</x:v>
      </x:c>
      <x:c r="J89" s="64" t="n">
        <x:f aca="0">Z88*(1+F89)</x:f>
        <x:v>0.08777596627192762</x:v>
      </x:c>
      <x:c r="K89" s="64" t="n">
        <x:f aca="0">AA88*(1+G89)</x:f>
        <x:v>0.09778395617485892</x:v>
      </x:c>
      <x:c r="L89" s="64" t="n">
        <x:f aca="0">AB88*(1+H89)</x:f>
        <x:v>0.7641074395201707</x:v>
      </x:c>
      <x:c r="M89" s="64" t="n">
        <x:f aca="0">AC88*(1+I89)</x:f>
        <x:v>0.04839466984695201</x:v>
      </x:c>
      <x:c r="N89" s="64" t="n">
        <x:f aca="0">SUM(J89:M89)</x:f>
        <x:v>0.9980620318139093</x:v>
      </x:c>
      <x:c r="O89" s="65" t="n">
        <x:f aca="0">IFERROR((J89+K89)/N89,0)</x:f>
        <x:v>0.1859202299375562</x:v>
      </x:c>
      <x:c r="P89" s="66" t="b">
        <x:f aca="0">AND(MONTH(A89)=12,OR(A90="",YEAR(A89)&lt;&gt;YEAR(A90)))</x:f>
        <x:v>0</x:v>
      </x:c>
      <x:c r="Q89" s="66" t="b">
        <x:f aca="0">AND(MOD(MONTH(A89),3)=0,OR(A90="",MONTH(A89)&lt;&gt;MONTH(A90)))</x:f>
        <x:v>0</x:v>
      </x:c>
      <x:c r="R89" s="66" t="b">
        <x:f aca="0">OR(O89&gt;$E$7,O89&lt;$E$6)</x:f>
        <x:v>0</x:v>
      </x:c>
      <x:c r="S89" s="66" t="b">
        <x:f aca="0">AND(OR(P89,Q89,R89),A89-AH88&gt;$E$8)</x:f>
        <x:v>0</x:v>
      </x:c>
      <x:c r="T89" s="67" t="str">
        <x:f aca="0">IF(NOT(OR(P89,Q89,R89)),"不调",IF(NOT(S89),"间隔规则跳过",IF(P89,"年末+季度",IF(AND(Q89,R89),"季度+动态",IF(Q89,"季度","动态")))))</x:f>
        <x:v>不调</x:v>
      </x:c>
      <x:c r="U89" s="64" t="n">
        <x:f aca="0">IF(OR(T89="年末+季度",T89="季度+动态"),N89*$E$5/2,IF(T89="季度",(J89+K89)/2,IF(T89="动态",N89*$E$5*IF(J89+K89=0,0.5,J89/(J89+K89)),J89)))</x:f>
        <x:v>0.08777596627192762</x:v>
      </x:c>
      <x:c r="V89" s="64" t="n">
        <x:f aca="0">IF(OR(T89="年末+季度",T89="季度+动态"),N89*$E$5/2,IF(T89="季度",(J89+K89)/2,IF(T89="动态",N89*$E$5*IF(J89+K89=0,0.5,K89/(J89+K89)),K89)))</x:f>
        <x:v>0.09778395617485892</x:v>
      </x:c>
      <x:c r="W89" s="64" t="n">
        <x:f aca="0">IF(OR(T89="年末+季度",T89="季度+动态",T89="动态"),N89*(1-$E$5)*IF(L89+M89=0,$B$7/($B$7+$B$8),L89/(L89+M89)),L89)</x:f>
        <x:v>0.7641074395201707</x:v>
      </x:c>
      <x:c r="X89" s="64" t="n">
        <x:f aca="0">IF(OR(T89="年末+季度",T89="季度+动态",T89="动态"),N89*(1-$E$5)*IF(L89+M89=0,$B$8/($B$7+$B$8),M89/(L89+M89)),M89)</x:f>
        <x:v>0.04839466984695201</x:v>
      </x:c>
      <x:c r="Y89" s="64" t="n">
        <x:f aca="0">POWER(1-$H$5,(A89-A88)/$H$8)</x:f>
        <x:v>0.9999862671029998</x:v>
      </x:c>
      <x:c r="Z89" s="64" t="n">
        <x:f aca="0">U89*Y89</x:f>
        <x:v>0.0877747608536237</x:v>
      </x:c>
      <x:c r="AA89" s="64" t="n">
        <x:f aca="0">V89*Y89</x:f>
        <x:v>0.09778261331786049</x:v>
      </x:c>
      <x:c r="AB89" s="64" t="n">
        <x:f aca="0">W89*Y89</x:f>
        <x:v>0.7640969461114067</x:v>
      </x:c>
      <x:c r="AC89" s="64" t="n">
        <x:f aca="0">X89*Y89</x:f>
        <x:v>0.04839400524793564</x:v>
      </x:c>
      <x:c r="AD89" s="64" t="n">
        <x:f aca="0">SUM(Z89:AC89)</x:f>
        <x:v>0.9980483255308266</x:v>
      </x:c>
      <x:c r="AE89" s="64" t="n">
        <x:f aca="0">MAX(AE88,AD89)</x:f>
        <x:v>1.02573437599837</x:v>
      </x:c>
      <x:c r="AF89" s="63" t="n">
        <x:f aca="0">AD89/AE89-1</x:f>
        <x:v>-0.026991442536568933</x:v>
      </x:c>
      <x:c r="AG89" s="63" t="n">
        <x:f aca="0">AD89/AD88-1</x:f>
        <x:v>-0.0036424531120867742</x:v>
      </x:c>
      <x:c r="AH89" s="61" t="n">
        <x:f aca="0">IF(OR(T89="年末+季度",T89="季度+动态",T89="季度",T89="动态"),A89,AH88)</x:f>
        <x:v>43832</x:v>
      </x:c>
      <x:c r="AI89" s="68" t="n">
        <x:f aca="0">YEAR(A89)</x:f>
        <x:v>2020</x:v>
      </x:c>
      <x:c r="AJ89" s="68" t="n">
        <x:f aca="0">MONTH(A89)</x:f>
        <x:v>3</x:v>
      </x:c>
      <x:c r="AK89" s="66" t="n">
        <x:f aca="0">IF(MONTH(A89)&lt;&gt;MONTH(A90),1,0)</x:f>
        <x:v>0</x:v>
      </x:c>
      <x:c r="AL89" s="64" t="n">
        <x:f aca="0">IF(AK88,AD88,AL88)</x:f>
        <x:v>1.012051759199982</x:v>
      </x:c>
      <x:c r="AM89" s="65" t="str">
        <x:f aca="0">IF(AK89,AD89/AL89-1,"")</x:f>
      </x:c>
      <x:c r="AN89" s="64" t="n">
        <x:f aca="0">IF(AI89&lt;&gt;AI88,AD89,MAX(AN88,AD89))</x:f>
        <x:v>1.02573437599837</x:v>
      </x:c>
      <x:c r="AO89" s="65" t="n">
        <x:f aca="0">AD89/AN89-1</x:f>
        <x:v>-0.026991442536568933</x:v>
      </x:c>
      <x:c r="AP89" s="69" t="n">
        <x:f aca="0">IFERROR(SUM(Z89:AC89)/AD89,0)</x:f>
        <x:v>1</x:v>
      </x:c>
      <x:c r="AQ89" s="66" t="b">
        <x:f aca="0">AND(B89&gt;0,C89&gt;0,D89&gt;0,E89&gt;0)</x:f>
        <x:v>1</x:v>
      </x:c>
      <x:c r="AR89" s="70" t="n">
        <x:f aca="0">EDATE(AR88,1)</x:f>
        <x:v>45261</x:v>
      </x:c>
      <x:c r="AS89" t="str">
        <x:f aca="0">TEXT(AR89,"yyyy-mm")</x:f>
        <x:v>2023-12</x:v>
      </x:c>
      <x:c r="AT89" s="69" t="n">
        <x:f aca="0">IF(AR89&gt;DATE(YEAR($A$1656),MONTH($A$1656),1),"",SUMIFS($AD$42:$AD$1656,$AI$42:$AI$1656,YEAR(AR89),$AJ$42:$AJ$1656,MONTH(AR89),$AK$42:$AK$1656,1))</x:f>
        <x:v>1.175428689331681</x:v>
      </x:c>
    </x:row>
    <x:row r="90" ht="13.5" hidden="0">
      <x:c r="A90" s="61" t="n">
        <x:f aca="0">'净值底稿'!A52</x:f>
        <x:v>43908</x:v>
      </x:c>
      <x:c r="B90" s="62" t="n">
        <x:f aca="0">'净值底稿'!W52</x:f>
        <x:v>0.8616777707926211</x:v>
      </x:c>
      <x:c r="C90" s="62" t="n">
        <x:f aca="0">'净值底稿'!T52</x:f>
        <x:v>0.9794877863918265</x:v>
      </x:c>
      <x:c r="D90" s="62" t="n">
        <x:f aca="0">'净值底稿'!U52</x:f>
        <x:v>1.4282</x:v>
      </x:c>
      <x:c r="E90" s="62" t="n">
        <x:f aca="0">'净值底稿'!V52</x:f>
        <x:v>1.2384</x:v>
      </x:c>
      <x:c r="F90" s="63" t="n">
        <x:f aca="0">IFERROR(B90/B89-1,0)</x:f>
        <x:v>-0.019318636337981254</x:v>
      </x:c>
      <x:c r="G90" s="63" t="n">
        <x:f aca="0">IFERROR(C90/C89-1,0)</x:f>
        <x:v>-0.016358773672929705</x:v>
      </x:c>
      <x:c r="H90" s="63" t="n">
        <x:f aca="0">IFERROR(D90/D89-1,0)</x:f>
        <x:v>-0.00027999440011217125</x:v>
      </x:c>
      <x:c r="I90" s="63" t="n">
        <x:f aca="0">IFERROR(E90/E89-1,0)</x:f>
        <x:v>0.022625928984310484</x:v>
      </x:c>
      <x:c r="J90" s="64" t="n">
        <x:f aca="0">Z89*(1+F90)</x:f>
        <x:v>0.08607907216903928</x:v>
      </x:c>
      <x:c r="K90" s="64" t="n">
        <x:f aca="0">AA89*(1+G90)</x:f>
        <x:v>0.09618300967744602</x:v>
      </x:c>
      <x:c r="L90" s="64" t="n">
        <x:f aca="0">AB89*(1+H90)</x:f>
        <x:v>0.7638830032453526</x:v>
      </x:c>
      <x:c r="M90" s="64" t="n">
        <x:f aca="0">AC89*(1+I90)</x:f>
        <x:v>0.04948896457394178</x:v>
      </x:c>
      <x:c r="N90" s="64" t="n">
        <x:f aca="0">SUM(J90:M90)</x:f>
        <x:v>0.9956340496657797</x:v>
      </x:c>
      <x:c r="O90" s="65" t="n">
        <x:f aca="0">IFERROR((J90+K90)/N90,0)</x:f>
        <x:v>0.18306131847104676</x:v>
      </x:c>
      <x:c r="P90" s="66" t="b">
        <x:f aca="0">AND(MONTH(A90)=12,OR(A91="",YEAR(A90)&lt;&gt;YEAR(A91)))</x:f>
        <x:v>0</x:v>
      </x:c>
      <x:c r="Q90" s="66" t="b">
        <x:f aca="0">AND(MOD(MONTH(A90),3)=0,OR(A91="",MONTH(A90)&lt;&gt;MONTH(A91)))</x:f>
        <x:v>0</x:v>
      </x:c>
      <x:c r="R90" s="66" t="b">
        <x:f aca="0">OR(O90&gt;$E$7,O90&lt;$E$6)</x:f>
        <x:v>0</x:v>
      </x:c>
      <x:c r="S90" s="66" t="b">
        <x:f aca="0">AND(OR(P90,Q90,R90),A90-AH89&gt;$E$8)</x:f>
        <x:v>0</x:v>
      </x:c>
      <x:c r="T90" s="67" t="str">
        <x:f aca="0">IF(NOT(OR(P90,Q90,R90)),"不调",IF(NOT(S90),"间隔规则跳过",IF(P90,"年末+季度",IF(AND(Q90,R90),"季度+动态",IF(Q90,"季度","动态")))))</x:f>
        <x:v>不调</x:v>
      </x:c>
      <x:c r="U90" s="64" t="n">
        <x:f aca="0">IF(OR(T90="年末+季度",T90="季度+动态"),N90*$E$5/2,IF(T90="季度",(J90+K90)/2,IF(T90="动态",N90*$E$5*IF(J90+K90=0,0.5,J90/(J90+K90)),J90)))</x:f>
        <x:v>0.08607907216903928</x:v>
      </x:c>
      <x:c r="V90" s="64" t="n">
        <x:f aca="0">IF(OR(T90="年末+季度",T90="季度+动态"),N90*$E$5/2,IF(T90="季度",(J90+K90)/2,IF(T90="动态",N90*$E$5*IF(J90+K90=0,0.5,K90/(J90+K90)),K90)))</x:f>
        <x:v>0.09618300967744602</x:v>
      </x:c>
      <x:c r="W90" s="64" t="n">
        <x:f aca="0">IF(OR(T90="年末+季度",T90="季度+动态",T90="动态"),N90*(1-$E$5)*IF(L90+M90=0,$B$7/($B$7+$B$8),L90/(L90+M90)),L90)</x:f>
        <x:v>0.7638830032453526</x:v>
      </x:c>
      <x:c r="X90" s="64" t="n">
        <x:f aca="0">IF(OR(T90="年末+季度",T90="季度+动态",T90="动态"),N90*(1-$E$5)*IF(L90+M90=0,$B$8/($B$7+$B$8),M90/(L90+M90)),M90)</x:f>
        <x:v>0.04948896457394178</x:v>
      </x:c>
      <x:c r="Y90" s="64" t="n">
        <x:f aca="0">POWER(1-$H$5,(A90-A89)/$H$8)</x:f>
        <x:v>0.9999862671029998</x:v>
      </x:c>
      <x:c r="Z90" s="64" t="n">
        <x:f aca="0">U90*Y90</x:f>
        <x:v>0.0860778900540073</x:v>
      </x:c>
      <x:c r="AA90" s="64" t="n">
        <x:f aca="0">V90*Y90</x:f>
        <x:v>0.09618168880608094</x:v>
      </x:c>
      <x:c r="AB90" s="64" t="n">
        <x:f aca="0">W90*Y90</x:f>
        <x:v>0.7638725129187488</x:v>
      </x:c>
      <x:c r="AC90" s="64" t="n">
        <x:f aca="0">X90*Y90</x:f>
        <x:v>0.04948828494708864</x:v>
      </x:c>
      <x:c r="AD90" s="64" t="n">
        <x:f aca="0">SUM(Z90:AC90)</x:f>
        <x:v>0.9956203767259257</x:v>
      </x:c>
      <x:c r="AE90" s="64" t="n">
        <x:f aca="0">MAX(AE89,AD90)</x:f>
        <x:v>1.02573437599837</x:v>
      </x:c>
      <x:c r="AF90" s="63" t="n">
        <x:f aca="0">AD90/AE90-1</x:f>
        <x:v>-0.02935847718190543</x:v>
      </x:c>
      <x:c r="AG90" s="63" t="n">
        <x:f aca="0">AD90/AD89-1</x:f>
        <x:v>-0.00243269663681811</x:v>
      </x:c>
      <x:c r="AH90" s="61" t="n">
        <x:f aca="0">IF(OR(T90="年末+季度",T90="季度+动态",T90="季度",T90="动态"),A90,AH89)</x:f>
        <x:v>43832</x:v>
      </x:c>
      <x:c r="AI90" s="68" t="n">
        <x:f aca="0">YEAR(A90)</x:f>
        <x:v>2020</x:v>
      </x:c>
      <x:c r="AJ90" s="68" t="n">
        <x:f aca="0">MONTH(A90)</x:f>
        <x:v>3</x:v>
      </x:c>
      <x:c r="AK90" s="66" t="n">
        <x:f aca="0">IF(MONTH(A90)&lt;&gt;MONTH(A91),1,0)</x:f>
        <x:v>0</x:v>
      </x:c>
      <x:c r="AL90" s="64" t="n">
        <x:f aca="0">IF(AK89,AD89,AL89)</x:f>
        <x:v>1.012051759199982</x:v>
      </x:c>
      <x:c r="AM90" s="65" t="str">
        <x:f aca="0">IF(AK90,AD90/AL90-1,"")</x:f>
      </x:c>
      <x:c r="AN90" s="64" t="n">
        <x:f aca="0">IF(AI90&lt;&gt;AI89,AD90,MAX(AN89,AD90))</x:f>
        <x:v>1.02573437599837</x:v>
      </x:c>
      <x:c r="AO90" s="65" t="n">
        <x:f aca="0">AD90/AN90-1</x:f>
        <x:v>-0.02935847718190543</x:v>
      </x:c>
      <x:c r="AP90" s="69" t="n">
        <x:f aca="0">IFERROR(SUM(Z90:AC90)/AD90,0)</x:f>
        <x:v>1</x:v>
      </x:c>
      <x:c r="AQ90" s="66" t="b">
        <x:f aca="0">AND(B90&gt;0,C90&gt;0,D90&gt;0,E90&gt;0)</x:f>
        <x:v>1</x:v>
      </x:c>
      <x:c r="AR90" s="70" t="n">
        <x:f aca="0">EDATE(AR89,1)</x:f>
        <x:v>45292</x:v>
      </x:c>
      <x:c r="AS90" t="str">
        <x:f aca="0">TEXT(AR90,"yyyy-mm")</x:f>
        <x:v>2024-01</x:v>
      </x:c>
      <x:c r="AT90" s="69" t="n">
        <x:f aca="0">IF(AR90&gt;DATE(YEAR($A$1656),MONTH($A$1656),1),"",SUMIFS($AD$42:$AD$1656,$AI$42:$AI$1656,YEAR(AR90),$AJ$42:$AJ$1656,MONTH(AR90),$AK$42:$AK$1656,1))</x:f>
        <x:v>1.165616537104746</x:v>
      </x:c>
    </x:row>
    <x:row r="91" ht="13.5" hidden="0">
      <x:c r="A91" s="61" t="n">
        <x:f aca="0">'净值底稿'!A53</x:f>
        <x:v>43909</x:v>
      </x:c>
      <x:c r="B91" s="62" t="n">
        <x:f aca="0">'净值底稿'!W53</x:f>
        <x:v>0.8463606063161236</x:v>
      </x:c>
      <x:c r="C91" s="62" t="n">
        <x:f aca="0">'净值底稿'!T53</x:f>
        <x:v>0.9836587857602006</x:v>
      </x:c>
      <x:c r="D91" s="62" t="n">
        <x:f aca="0">'净值底稿'!U53</x:f>
        <x:v>1.4271</x:v>
      </x:c>
      <x:c r="E91" s="62" t="n">
        <x:f aca="0">'净值底稿'!V53</x:f>
        <x:v>1.2299</x:v>
      </x:c>
      <x:c r="F91" s="63" t="n">
        <x:f aca="0">IFERROR(B91/B90-1,0)</x:f>
        <x:v>-0.01777597728023994</x:v>
      </x:c>
      <x:c r="G91" s="63" t="n">
        <x:f aca="0">IFERROR(C91/C90-1,0)</x:f>
        <x:v>0.004258347501951976</x:v>
      </x:c>
      <x:c r="H91" s="63" t="n">
        <x:f aca="0">IFERROR(D91/D90-1,0)</x:f>
        <x:v>-0.0007702002520654228</x:v>
      </x:c>
      <x:c r="I91" s="63" t="n">
        <x:f aca="0">IFERROR(E91/E90-1,0)</x:f>
        <x:v>-0.00686369509043927</x:v>
      </x:c>
      <x:c r="J91" s="64" t="n">
        <x:f aca="0">Z90*(1+F91)</x:f>
        <x:v>0.08454777143607628</x:v>
      </x:c>
      <x:c r="K91" s="64" t="n">
        <x:f aca="0">AA90*(1+G91)</x:f>
        <x:v>0.09659126386034184</x:v>
      </x:c>
      <x:c r="L91" s="64" t="n">
        <x:f aca="0">AB90*(1+H91)</x:f>
        <x:v>0.763284178116753</x:v>
      </x:c>
      <x:c r="M91" s="64" t="n">
        <x:f aca="0">AC90*(1+I91)</x:f>
        <x:v>0.049148612448663045</x:v>
      </x:c>
      <x:c r="N91" s="64" t="n">
        <x:f aca="0">SUM(J91:M91)</x:f>
        <x:v>0.9935718258618342</x:v>
      </x:c>
      <x:c r="O91" s="65" t="n">
        <x:f aca="0">IFERROR((J91+K91)/N91,0)</x:f>
        <x:v>0.18231096190685186</x:v>
      </x:c>
      <x:c r="P91" s="66" t="b">
        <x:f aca="0">AND(MONTH(A91)=12,OR(A92="",YEAR(A91)&lt;&gt;YEAR(A92)))</x:f>
        <x:v>0</x:v>
      </x:c>
      <x:c r="Q91" s="66" t="b">
        <x:f aca="0">AND(MOD(MONTH(A91),3)=0,OR(A92="",MONTH(A91)&lt;&gt;MONTH(A92)))</x:f>
        <x:v>0</x:v>
      </x:c>
      <x:c r="R91" s="66" t="b">
        <x:f aca="0">OR(O91&gt;$E$7,O91&lt;$E$6)</x:f>
        <x:v>0</x:v>
      </x:c>
      <x:c r="S91" s="66" t="b">
        <x:f aca="0">AND(OR(P91,Q91,R91),A91-AH90&gt;$E$8)</x:f>
        <x:v>0</x:v>
      </x:c>
      <x:c r="T91" s="67" t="str">
        <x:f aca="0">IF(NOT(OR(P91,Q91,R91)),"不调",IF(NOT(S91),"间隔规则跳过",IF(P91,"年末+季度",IF(AND(Q91,R91),"季度+动态",IF(Q91,"季度","动态")))))</x:f>
        <x:v>不调</x:v>
      </x:c>
      <x:c r="U91" s="64" t="n">
        <x:f aca="0">IF(OR(T91="年末+季度",T91="季度+动态"),N91*$E$5/2,IF(T91="季度",(J91+K91)/2,IF(T91="动态",N91*$E$5*IF(J91+K91=0,0.5,J91/(J91+K91)),J91)))</x:f>
        <x:v>0.08454777143607628</x:v>
      </x:c>
      <x:c r="V91" s="64" t="n">
        <x:f aca="0">IF(OR(T91="年末+季度",T91="季度+动态"),N91*$E$5/2,IF(T91="季度",(J91+K91)/2,IF(T91="动态",N91*$E$5*IF(J91+K91=0,0.5,K91/(J91+K91)),K91)))</x:f>
        <x:v>0.09659126386034184</x:v>
      </x:c>
      <x:c r="W91" s="64" t="n">
        <x:f aca="0">IF(OR(T91="年末+季度",T91="季度+动态",T91="动态"),N91*(1-$E$5)*IF(L91+M91=0,$B$7/($B$7+$B$8),L91/(L91+M91)),L91)</x:f>
        <x:v>0.763284178116753</x:v>
      </x:c>
      <x:c r="X91" s="64" t="n">
        <x:f aca="0">IF(OR(T91="年末+季度",T91="季度+动态",T91="动态"),N91*(1-$E$5)*IF(L91+M91=0,$B$8/($B$7+$B$8),M91/(L91+M91)),M91)</x:f>
        <x:v>0.049148612448663045</x:v>
      </x:c>
      <x:c r="Y91" s="64" t="n">
        <x:f aca="0">POWER(1-$H$5,(A91-A90)/$H$8)</x:f>
        <x:v>0.9999862671029998</x:v>
      </x:c>
      <x:c r="Z91" s="64" t="n">
        <x:f aca="0">U91*Y91</x:f>
        <x:v>0.08454661035023955</x:v>
      </x:c>
      <x:c r="AA91" s="64" t="n">
        <x:f aca="0">V91*Y91</x:f>
        <x:v>0.09658993738246412</x:v>
      </x:c>
      <x:c r="AB91" s="64" t="n">
        <x:f aca="0">W91*Y91</x:f>
        <x:v>0.763273696013753</x:v>
      </x:c>
      <x:c r="AC91" s="64" t="n">
        <x:f aca="0">X91*Y91</x:f>
        <x:v>0.04914793749583058</x:v>
      </x:c>
      <x:c r="AD91" s="64" t="n">
        <x:f aca="0">SUM(Z91:AC91)</x:f>
        <x:v>0.9935581812422871</x:v>
      </x:c>
      <x:c r="AE91" s="64" t="n">
        <x:f aca="0">MAX(AE90,AD91)</x:f>
        <x:v>1.02573437599837</x:v>
      </x:c>
      <x:c r="AF91" s="63" t="n">
        <x:f aca="0">AD91/AE91-1</x:f>
        <x:v>-0.03136893479344005</x:v>
      </x:c>
      <x:c r="AG91" s="63" t="n">
        <x:f aca="0">AD91/AD90-1</x:f>
        <x:v>-0.002071266852151088</x:v>
      </x:c>
      <x:c r="AH91" s="61" t="n">
        <x:f aca="0">IF(OR(T91="年末+季度",T91="季度+动态",T91="季度",T91="动态"),A91,AH90)</x:f>
        <x:v>43832</x:v>
      </x:c>
      <x:c r="AI91" s="68" t="n">
        <x:f aca="0">YEAR(A91)</x:f>
        <x:v>2020</x:v>
      </x:c>
      <x:c r="AJ91" s="68" t="n">
        <x:f aca="0">MONTH(A91)</x:f>
        <x:v>3</x:v>
      </x:c>
      <x:c r="AK91" s="66" t="n">
        <x:f aca="0">IF(MONTH(A91)&lt;&gt;MONTH(A92),1,0)</x:f>
        <x:v>0</x:v>
      </x:c>
      <x:c r="AL91" s="64" t="n">
        <x:f aca="0">IF(AK90,AD90,AL90)</x:f>
        <x:v>1.012051759199982</x:v>
      </x:c>
      <x:c r="AM91" s="65" t="str">
        <x:f aca="0">IF(AK91,AD91/AL91-1,"")</x:f>
      </x:c>
      <x:c r="AN91" s="64" t="n">
        <x:f aca="0">IF(AI91&lt;&gt;AI90,AD91,MAX(AN90,AD91))</x:f>
        <x:v>1.02573437599837</x:v>
      </x:c>
      <x:c r="AO91" s="65" t="n">
        <x:f aca="0">AD91/AN91-1</x:f>
        <x:v>-0.03136893479344005</x:v>
      </x:c>
      <x:c r="AP91" s="69" t="n">
        <x:f aca="0">IFERROR(SUM(Z91:AC91)/AD91,0)</x:f>
        <x:v>1</x:v>
      </x:c>
      <x:c r="AQ91" s="66" t="b">
        <x:f aca="0">AND(B91&gt;0,C91&gt;0,D91&gt;0,E91&gt;0)</x:f>
        <x:v>1</x:v>
      </x:c>
      <x:c r="AR91" s="70" t="n">
        <x:f aca="0">EDATE(AR90,1)</x:f>
        <x:v>45323</x:v>
      </x:c>
      <x:c r="AS91" t="str">
        <x:f aca="0">TEXT(AR91,"yyyy-mm")</x:f>
        <x:v>2024-02</x:v>
      </x:c>
      <x:c r="AT91" s="69" t="n">
        <x:f aca="0">IF(AR91&gt;DATE(YEAR($A$1656),MONTH($A$1656),1),"",SUMIFS($AD$42:$AD$1656,$AI$42:$AI$1656,YEAR(AR91),$AJ$42:$AJ$1656,MONTH(AR91),$AK$42:$AK$1656,1))</x:f>
        <x:v>1.1869103532658112</x:v>
      </x:c>
    </x:row>
    <x:row r="92" ht="13.5" hidden="0">
      <x:c r="A92" s="61" t="n">
        <x:f aca="0">'净值底稿'!A54</x:f>
        <x:v>43910</x:v>
      </x:c>
      <x:c r="B92" s="62" t="n">
        <x:f aca="0">'净值底稿'!W54</x:f>
        <x:v>0.8657252344610048</x:v>
      </x:c>
      <x:c r="C92" s="62" t="n">
        <x:f aca="0">'净值底稿'!T54</x:f>
        <x:v>0.9963046987396956</x:v>
      </x:c>
      <x:c r="D92" s="62" t="n">
        <x:f aca="0">'净值底稿'!U54</x:f>
        <x:v>1.4283</x:v>
      </x:c>
      <x:c r="E92" s="62" t="n">
        <x:f aca="0">'净值底稿'!V54</x:f>
        <x:v>1.2431</x:v>
      </x:c>
      <x:c r="F92" s="63" t="n">
        <x:f aca="0">IFERROR(B92/B91-1,0)</x:f>
        <x:v>0.022879878860581515</x:v>
      </x:c>
      <x:c r="G92" s="63" t="n">
        <x:f aca="0">IFERROR(C92/C91-1,0)</x:f>
        <x:v>0.012855995557160549</x:v>
      </x:c>
      <x:c r="H92" s="63" t="n">
        <x:f aca="0">IFERROR(D92/D91-1,0)</x:f>
        <x:v>0.0008408660920746769</x:v>
      </x:c>
      <x:c r="I92" s="63" t="n">
        <x:f aca="0">IFERROR(E92/E91-1,0)</x:f>
        <x:v>0.010732579884543458</x:v>
      </x:c>
      <x:c r="J92" s="64" t="n">
        <x:f aca="0">Z91*(1+F92)</x:f>
        <x:v>0.08648102655312583</x:v>
      </x:c>
      <x:c r="K92" s="64" t="n">
        <x:f aca="0">AA91*(1+G92)</x:f>
        <x:v>0.0978316971883195</x:v>
      </x:c>
      <x:c r="L92" s="64" t="n">
        <x:f aca="0">AB91*(1+H92)</x:f>
        <x:v>0.7639155069837035</x:v>
      </x:c>
      <x:c r="M92" s="64" t="n">
        <x:f aca="0">AC91*(1+I92)</x:f>
        <x:v>0.049675421661165134</x:v>
      </x:c>
      <x:c r="N92" s="64" t="n">
        <x:f aca="0">SUM(J92:M92)</x:f>
        <x:v>0.997903652386314</x:v>
      </x:c>
      <x:c r="O92" s="65" t="n">
        <x:f aca="0">IFERROR((J92+K92)/N92,0)</x:f>
        <x:v>0.18469991897583832</x:v>
      </x:c>
      <x:c r="P92" s="66" t="b">
        <x:f aca="0">AND(MONTH(A92)=12,OR(A93="",YEAR(A92)&lt;&gt;YEAR(A93)))</x:f>
        <x:v>0</x:v>
      </x:c>
      <x:c r="Q92" s="66" t="b">
        <x:f aca="0">AND(MOD(MONTH(A92),3)=0,OR(A93="",MONTH(A92)&lt;&gt;MONTH(A93)))</x:f>
        <x:v>0</x:v>
      </x:c>
      <x:c r="R92" s="66" t="b">
        <x:f aca="0">OR(O92&gt;$E$7,O92&lt;$E$6)</x:f>
        <x:v>0</x:v>
      </x:c>
      <x:c r="S92" s="66" t="b">
        <x:f aca="0">AND(OR(P92,Q92,R92),A92-AH91&gt;$E$8)</x:f>
        <x:v>0</x:v>
      </x:c>
      <x:c r="T92" s="67" t="str">
        <x:f aca="0">IF(NOT(OR(P92,Q92,R92)),"不调",IF(NOT(S92),"间隔规则跳过",IF(P92,"年末+季度",IF(AND(Q92,R92),"季度+动态",IF(Q92,"季度","动态")))))</x:f>
        <x:v>不调</x:v>
      </x:c>
      <x:c r="U92" s="64" t="n">
        <x:f aca="0">IF(OR(T92="年末+季度",T92="季度+动态"),N92*$E$5/2,IF(T92="季度",(J92+K92)/2,IF(T92="动态",N92*$E$5*IF(J92+K92=0,0.5,J92/(J92+K92)),J92)))</x:f>
        <x:v>0.08648102655312583</x:v>
      </x:c>
      <x:c r="V92" s="64" t="n">
        <x:f aca="0">IF(OR(T92="年末+季度",T92="季度+动态"),N92*$E$5/2,IF(T92="季度",(J92+K92)/2,IF(T92="动态",N92*$E$5*IF(J92+K92=0,0.5,K92/(J92+K92)),K92)))</x:f>
        <x:v>0.0978316971883195</x:v>
      </x:c>
      <x:c r="W92" s="64" t="n">
        <x:f aca="0">IF(OR(T92="年末+季度",T92="季度+动态",T92="动态"),N92*(1-$E$5)*IF(L92+M92=0,$B$7/($B$7+$B$8),L92/(L92+M92)),L92)</x:f>
        <x:v>0.7639155069837035</x:v>
      </x:c>
      <x:c r="X92" s="64" t="n">
        <x:f aca="0">IF(OR(T92="年末+季度",T92="季度+动态",T92="动态"),N92*(1-$E$5)*IF(L92+M92=0,$B$8/($B$7+$B$8),M92/(L92+M92)),M92)</x:f>
        <x:v>0.049675421661165134</x:v>
      </x:c>
      <x:c r="Y92" s="64" t="n">
        <x:f aca="0">POWER(1-$H$5,(A92-A91)/$H$8)</x:f>
        <x:v>0.9999862671029998</x:v>
      </x:c>
      <x:c r="Z92" s="64" t="n">
        <x:f aca="0">U92*Y92</x:f>
        <x:v>0.0864798389180957</x:v>
      </x:c>
      <x:c r="AA92" s="64" t="n">
        <x:f aca="0">V92*Y92</x:f>
        <x:v>0.09783035367569864</x:v>
      </x:c>
      <x:c r="AB92" s="64" t="n">
        <x:f aca="0">W92*Y92</x:f>
        <x:v>0.7639050162107291</x:v>
      </x:c>
      <x:c r="AC92" s="64" t="n">
        <x:f aca="0">X92*Y92</x:f>
        <x:v>0.04967473947371602</x:v>
      </x:c>
      <x:c r="AD92" s="64" t="n">
        <x:f aca="0">SUM(Z92:AC92)</x:f>
        <x:v>0.9978899482782395</x:v>
      </x:c>
      <x:c r="AE92" s="64" t="n">
        <x:f aca="0">MAX(AE91,AD92)</x:f>
        <x:v>1.02573437599837</x:v>
      </x:c>
      <x:c r="AF92" s="63" t="n">
        <x:f aca="0">AD92/AE92-1</x:f>
        <x:v>-0.027145846304535537</x:v>
      </x:c>
      <x:c r="AG92" s="63" t="n">
        <x:f aca="0">AD92/AD91-1</x:f>
        <x:v>0.004359852415020349</x:v>
      </x:c>
      <x:c r="AH92" s="61" t="n">
        <x:f aca="0">IF(OR(T92="年末+季度",T92="季度+动态",T92="季度",T92="动态"),A92,AH91)</x:f>
        <x:v>43832</x:v>
      </x:c>
      <x:c r="AI92" s="68" t="n">
        <x:f aca="0">YEAR(A92)</x:f>
        <x:v>2020</x:v>
      </x:c>
      <x:c r="AJ92" s="68" t="n">
        <x:f aca="0">MONTH(A92)</x:f>
        <x:v>3</x:v>
      </x:c>
      <x:c r="AK92" s="66" t="n">
        <x:f aca="0">IF(MONTH(A92)&lt;&gt;MONTH(A93),1,0)</x:f>
        <x:v>0</x:v>
      </x:c>
      <x:c r="AL92" s="64" t="n">
        <x:f aca="0">IF(AK91,AD91,AL91)</x:f>
        <x:v>1.012051759199982</x:v>
      </x:c>
      <x:c r="AM92" s="65" t="str">
        <x:f aca="0">IF(AK92,AD92/AL92-1,"")</x:f>
      </x:c>
      <x:c r="AN92" s="64" t="n">
        <x:f aca="0">IF(AI92&lt;&gt;AI91,AD92,MAX(AN91,AD92))</x:f>
        <x:v>1.02573437599837</x:v>
      </x:c>
      <x:c r="AO92" s="65" t="n">
        <x:f aca="0">AD92/AN92-1</x:f>
        <x:v>-0.027145846304535537</x:v>
      </x:c>
      <x:c r="AP92" s="69" t="n">
        <x:f aca="0">IFERROR(SUM(Z92:AC92)/AD92,0)</x:f>
        <x:v>1</x:v>
      </x:c>
      <x:c r="AQ92" s="66" t="b">
        <x:f aca="0">AND(B92&gt;0,C92&gt;0,D92&gt;0,E92&gt;0)</x:f>
        <x:v>1</x:v>
      </x:c>
      <x:c r="AR92" s="70" t="n">
        <x:f aca="0">EDATE(AR91,1)</x:f>
        <x:v>45352</x:v>
      </x:c>
      <x:c r="AS92" t="str">
        <x:f aca="0">TEXT(AR92,"yyyy-mm")</x:f>
        <x:v>2024-03</x:v>
      </x:c>
      <x:c r="AT92" s="69" t="n">
        <x:f aca="0">IF(AR92&gt;DATE(YEAR($A$1656),MONTH($A$1656),1),"",SUMIFS($AD$42:$AD$1656,$AI$42:$AI$1656,YEAR(AR92),$AJ$42:$AJ$1656,MONTH(AR92),$AK$42:$AK$1656,1))</x:f>
        <x:v>1.1971530180849033</x:v>
      </x:c>
    </x:row>
    <x:row r="93" ht="13.5" hidden="0">
      <x:c r="A93" s="61" t="n">
        <x:f aca="0">'净值底稿'!A55</x:f>
        <x:v>43913</x:v>
      </x:c>
      <x:c r="B93" s="62" t="n">
        <x:f aca="0">'净值底稿'!W55</x:f>
        <x:v>0.8385159764275969</x:v>
      </x:c>
      <x:c r="C93" s="62" t="n">
        <x:f aca="0">'净值底稿'!T55</x:f>
        <x:v>0.9565022849438706</x:v>
      </x:c>
      <x:c r="D93" s="62" t="n">
        <x:f aca="0">'净值底稿'!U55</x:f>
        <x:v>1.4311</x:v>
      </x:c>
      <x:c r="E93" s="62" t="n">
        <x:f aca="0">'净值底稿'!V55</x:f>
        <x:v>1.2409</x:v>
      </x:c>
      <x:c r="F93" s="63" t="n">
        <x:f aca="0">IFERROR(B93/B92-1,0)</x:f>
        <x:v>-0.031429438521967334</x:v>
      </x:c>
      <x:c r="G93" s="63" t="n">
        <x:f aca="0">IFERROR(C93/C92-1,0)</x:f>
        <x:v>-0.03995004123354462</x:v>
      </x:c>
      <x:c r="H93" s="63" t="n">
        <x:f aca="0">IFERROR(D93/D92-1,0)</x:f>
        <x:v>0.0019603724707695225</x:v>
      </x:c>
      <x:c r="I93" s="63" t="n">
        <x:f aca="0">IFERROR(E93/E92-1,0)</x:f>
        <x:v>-0.0017697691255733616</x:v>
      </x:c>
      <x:c r="J93" s="64" t="n">
        <x:f aca="0">Z92*(1+F93)</x:f>
        <x:v>0.08376182613742977</x:v>
      </x:c>
      <x:c r="K93" s="64" t="n">
        <x:f aca="0">AA92*(1+G93)</x:f>
        <x:v>0.09392202701246223</x:v>
      </x:c>
      <x:c r="L93" s="64" t="n">
        <x:f aca="0">AB92*(1+H93)</x:f>
        <x:v>0.7654025545747914</x:v>
      </x:c>
      <x:c r="M93" s="64" t="n">
        <x:f aca="0">AC92*(1+I93)</x:f>
        <x:v>0.04958682665347454</x:v>
      </x:c>
      <x:c r="N93" s="64" t="n">
        <x:f aca="0">SUM(J93:M93)</x:f>
        <x:v>0.992673234378158</x:v>
      </x:c>
      <x:c r="O93" s="65" t="n">
        <x:f aca="0">IFERROR((J93+K93)/N93,0)</x:f>
        <x:v>0.1789953098324433</x:v>
      </x:c>
      <x:c r="P93" s="66" t="b">
        <x:f aca="0">AND(MONTH(A93)=12,OR(A94="",YEAR(A93)&lt;&gt;YEAR(A94)))</x:f>
        <x:v>0</x:v>
      </x:c>
      <x:c r="Q93" s="66" t="b">
        <x:f aca="0">AND(MOD(MONTH(A93),3)=0,OR(A94="",MONTH(A93)&lt;&gt;MONTH(A94)))</x:f>
        <x:v>0</x:v>
      </x:c>
      <x:c r="R93" s="66" t="b">
        <x:f aca="0">OR(O93&gt;$E$7,O93&lt;$E$6)</x:f>
        <x:v>0</x:v>
      </x:c>
      <x:c r="S93" s="66" t="b">
        <x:f aca="0">AND(OR(P93,Q93,R93),A93-AH92&gt;$E$8)</x:f>
        <x:v>0</x:v>
      </x:c>
      <x:c r="T93" s="67" t="str">
        <x:f aca="0">IF(NOT(OR(P93,Q93,R93)),"不调",IF(NOT(S93),"间隔规则跳过",IF(P93,"年末+季度",IF(AND(Q93,R93),"季度+动态",IF(Q93,"季度","动态")))))</x:f>
        <x:v>不调</x:v>
      </x:c>
      <x:c r="U93" s="64" t="n">
        <x:f aca="0">IF(OR(T93="年末+季度",T93="季度+动态"),N93*$E$5/2,IF(T93="季度",(J93+K93)/2,IF(T93="动态",N93*$E$5*IF(J93+K93=0,0.5,J93/(J93+K93)),J93)))</x:f>
        <x:v>0.08376182613742977</x:v>
      </x:c>
      <x:c r="V93" s="64" t="n">
        <x:f aca="0">IF(OR(T93="年末+季度",T93="季度+动态"),N93*$E$5/2,IF(T93="季度",(J93+K93)/2,IF(T93="动态",N93*$E$5*IF(J93+K93=0,0.5,K93/(J93+K93)),K93)))</x:f>
        <x:v>0.09392202701246223</x:v>
      </x:c>
      <x:c r="W93" s="64" t="n">
        <x:f aca="0">IF(OR(T93="年末+季度",T93="季度+动态",T93="动态"),N93*(1-$E$5)*IF(L93+M93=0,$B$7/($B$7+$B$8),L93/(L93+M93)),L93)</x:f>
        <x:v>0.7654025545747914</x:v>
      </x:c>
      <x:c r="X93" s="64" t="n">
        <x:f aca="0">IF(OR(T93="年末+季度",T93="季度+动态",T93="动态"),N93*(1-$E$5)*IF(L93+M93=0,$B$8/($B$7+$B$8),M93/(L93+M93)),M93)</x:f>
        <x:v>0.04958682665347454</x:v>
      </x:c>
      <x:c r="Y93" s="64" t="n">
        <x:f aca="0">POWER(1-$H$5,(A93-A92)/$H$8)</x:f>
        <x:v>0.9999588018747739</x:v>
      </x:c>
      <x:c r="Z93" s="64" t="n">
        <x:f aca="0">U93*Y93</x:f>
        <x:v>0.08375837530722739</x:v>
      </x:c>
      <x:c r="AA93" s="64" t="n">
        <x:f aca="0">V93*Y93</x:f>
        <x:v>0.09391815760103188</x:v>
      </x:c>
      <x:c r="AB93" s="64" t="n">
        <x:f aca="0">W93*Y93</x:f>
        <x:v>0.7653710214244998</x:v>
      </x:c>
      <x:c r="AC93" s="64" t="n">
        <x:f aca="0">X93*Y93</x:f>
        <x:v>0.049584783769180504</x:v>
      </x:c>
      <x:c r="AD93" s="64" t="n">
        <x:f aca="0">SUM(Z93:AC93)</x:f>
        <x:v>0.9926323381019395</x:v>
      </x:c>
      <x:c r="AE93" s="64" t="n">
        <x:f aca="0">MAX(AE92,AD93)</x:f>
        <x:v>1.02573437599837</x:v>
      </x:c>
      <x:c r="AF93" s="63" t="n">
        <x:f aca="0">AD93/AE93-1</x:f>
        <x:v>-0.03227154970234025</x:v>
      </x:c>
      <x:c r="AG93" s="63" t="n">
        <x:f aca="0">AD93/AD92-1</x:f>
        <x:v>-0.005268727463756395</x:v>
      </x:c>
      <x:c r="AH93" s="61" t="n">
        <x:f aca="0">IF(OR(T93="年末+季度",T93="季度+动态",T93="季度",T93="动态"),A93,AH92)</x:f>
        <x:v>43832</x:v>
      </x:c>
      <x:c r="AI93" s="68" t="n">
        <x:f aca="0">YEAR(A93)</x:f>
        <x:v>2020</x:v>
      </x:c>
      <x:c r="AJ93" s="68" t="n">
        <x:f aca="0">MONTH(A93)</x:f>
        <x:v>3</x:v>
      </x:c>
      <x:c r="AK93" s="66" t="n">
        <x:f aca="0">IF(MONTH(A93)&lt;&gt;MONTH(A94),1,0)</x:f>
        <x:v>0</x:v>
      </x:c>
      <x:c r="AL93" s="64" t="n">
        <x:f aca="0">IF(AK92,AD92,AL92)</x:f>
        <x:v>1.012051759199982</x:v>
      </x:c>
      <x:c r="AM93" s="65" t="str">
        <x:f aca="0">IF(AK93,AD93/AL93-1,"")</x:f>
      </x:c>
      <x:c r="AN93" s="64" t="n">
        <x:f aca="0">IF(AI93&lt;&gt;AI92,AD93,MAX(AN92,AD93))</x:f>
        <x:v>1.02573437599837</x:v>
      </x:c>
      <x:c r="AO93" s="65" t="n">
        <x:f aca="0">AD93/AN93-1</x:f>
        <x:v>-0.03227154970234025</x:v>
      </x:c>
      <x:c r="AP93" s="69" t="n">
        <x:f aca="0">IFERROR(SUM(Z93:AC93)/AD93,0)</x:f>
        <x:v>1</x:v>
      </x:c>
      <x:c r="AQ93" s="66" t="b">
        <x:f aca="0">AND(B93&gt;0,C93&gt;0,D93&gt;0,E93&gt;0)</x:f>
        <x:v>1</x:v>
      </x:c>
      <x:c r="AR93" s="70" t="n">
        <x:f aca="0">EDATE(AR92,1)</x:f>
        <x:v>45383</x:v>
      </x:c>
      <x:c r="AS93" t="str">
        <x:f aca="0">TEXT(AR93,"yyyy-mm")</x:f>
        <x:v>2024-04</x:v>
      </x:c>
      <x:c r="AT93" s="69" t="n">
        <x:f aca="0">IF(AR93&gt;DATE(YEAR($A$1656),MONTH($A$1656),1),"",SUMIFS($AD$42:$AD$1656,$AI$42:$AI$1656,YEAR(AR93),$AJ$42:$AJ$1656,MONTH(AR93),$AK$42:$AK$1656,1))</x:f>
        <x:v>1.2082780428535673</x:v>
      </x:c>
    </x:row>
    <x:row r="94" ht="13.5" hidden="0">
      <x:c r="A94" s="61" t="n">
        <x:f aca="0">'净值底稿'!A56</x:f>
        <x:v>43914</x:v>
      </x:c>
      <x:c r="B94" s="62" t="n">
        <x:f aca="0">'净值底稿'!W56</x:f>
        <x:v>0.8613293755924152</x:v>
      </x:c>
      <x:c r="C94" s="62" t="n">
        <x:f aca="0">'净值底稿'!T56</x:f>
        <x:v>0.9755910538939367</x:v>
      </x:c>
      <x:c r="D94" s="62" t="n">
        <x:f aca="0">'净值底稿'!U56</x:f>
        <x:v>1.4323</x:v>
      </x:c>
      <x:c r="E94" s="62" t="n">
        <x:f aca="0">'净值底稿'!V56</x:f>
        <x:v>1.3035</x:v>
      </x:c>
      <x:c r="F94" s="63" t="n">
        <x:f aca="0">IFERROR(B94/B93-1,0)</x:f>
        <x:v>0.02720687477179884</x:v>
      </x:c>
      <x:c r="G94" s="63" t="n">
        <x:f aca="0">IFERROR(C94/C93-1,0)</x:f>
        <x:v>0.0199568461576507</x:v>
      </x:c>
      <x:c r="H94" s="63" t="n">
        <x:f aca="0">IFERROR(D94/D93-1,0)</x:f>
        <x:v>0.0008385158269861304</x:v>
      </x:c>
      <x:c r="I94" s="63" t="n">
        <x:f aca="0">IFERROR(E94/E93-1,0)</x:f>
        <x:v>0.050447256023853804</x:v>
      </x:c>
      <x:c r="J94" s="64" t="n">
        <x:f aca="0">Z93*(1+F94)</x:f>
        <x:v>0.08603717893530045</x:v>
      </x:c>
      <x:c r="K94" s="64" t="n">
        <x:f aca="0">AA93*(1+G94)</x:f>
        <x:v>0.09579246782368567</x:v>
      </x:c>
      <x:c r="L94" s="64" t="n">
        <x:f aca="0">AB93*(1+H94)</x:f>
        <x:v>0.7660127971394808</x:v>
      </x:c>
      <x:c r="M94" s="64" t="n">
        <x:f aca="0">AC93*(1+I94)</x:f>
        <x:v>0.052086200050871785</x:v>
      </x:c>
      <x:c r="N94" s="64" t="n">
        <x:f aca="0">SUM(J94:M94)</x:f>
        <x:v>0.9999286439493388</x:v>
      </x:c>
      <x:c r="O94" s="65" t="n">
        <x:f aca="0">IFERROR((J94+K94)/N94,0)</x:f>
        <x:v>0.18184262233035747</x:v>
      </x:c>
      <x:c r="P94" s="66" t="b">
        <x:f aca="0">AND(MONTH(A94)=12,OR(A95="",YEAR(A94)&lt;&gt;YEAR(A95)))</x:f>
        <x:v>0</x:v>
      </x:c>
      <x:c r="Q94" s="66" t="b">
        <x:f aca="0">AND(MOD(MONTH(A94),3)=0,OR(A95="",MONTH(A94)&lt;&gt;MONTH(A95)))</x:f>
        <x:v>0</x:v>
      </x:c>
      <x:c r="R94" s="66" t="b">
        <x:f aca="0">OR(O94&gt;$E$7,O94&lt;$E$6)</x:f>
        <x:v>0</x:v>
      </x:c>
      <x:c r="S94" s="66" t="b">
        <x:f aca="0">AND(OR(P94,Q94,R94),A94-AH93&gt;$E$8)</x:f>
        <x:v>0</x:v>
      </x:c>
      <x:c r="T94" s="67" t="str">
        <x:f aca="0">IF(NOT(OR(P94,Q94,R94)),"不调",IF(NOT(S94),"间隔规则跳过",IF(P94,"年末+季度",IF(AND(Q94,R94),"季度+动态",IF(Q94,"季度","动态")))))</x:f>
        <x:v>不调</x:v>
      </x:c>
      <x:c r="U94" s="64" t="n">
        <x:f aca="0">IF(OR(T94="年末+季度",T94="季度+动态"),N94*$E$5/2,IF(T94="季度",(J94+K94)/2,IF(T94="动态",N94*$E$5*IF(J94+K94=0,0.5,J94/(J94+K94)),J94)))</x:f>
        <x:v>0.08603717893530045</x:v>
      </x:c>
      <x:c r="V94" s="64" t="n">
        <x:f aca="0">IF(OR(T94="年末+季度",T94="季度+动态"),N94*$E$5/2,IF(T94="季度",(J94+K94)/2,IF(T94="动态",N94*$E$5*IF(J94+K94=0,0.5,K94/(J94+K94)),K94)))</x:f>
        <x:v>0.09579246782368567</x:v>
      </x:c>
      <x:c r="W94" s="64" t="n">
        <x:f aca="0">IF(OR(T94="年末+季度",T94="季度+动态",T94="动态"),N94*(1-$E$5)*IF(L94+M94=0,$B$7/($B$7+$B$8),L94/(L94+M94)),L94)</x:f>
        <x:v>0.7660127971394808</x:v>
      </x:c>
      <x:c r="X94" s="64" t="n">
        <x:f aca="0">IF(OR(T94="年末+季度",T94="季度+动态",T94="动态"),N94*(1-$E$5)*IF(L94+M94=0,$B$8/($B$7+$B$8),M94/(L94+M94)),M94)</x:f>
        <x:v>0.052086200050871785</x:v>
      </x:c>
      <x:c r="Y94" s="64" t="n">
        <x:f aca="0">POWER(1-$H$5,(A94-A93)/$H$8)</x:f>
        <x:v>0.9999862671029998</x:v>
      </x:c>
      <x:c r="Z94" s="64" t="n">
        <x:f aca="0">U94*Y94</x:f>
        <x:v>0.08603599739558394</x:v>
      </x:c>
      <x:c r="AA94" s="64" t="n">
        <x:f aca="0">V94*Y94</x:f>
        <x:v>0.09579115231559164</x:v>
      </x:c>
      <x:c r="AB94" s="64" t="n">
        <x:f aca="0">W94*Y94</x:f>
        <x:v>0.7660022775646368</x:v>
      </x:c>
      <x:c r="AC94" s="64" t="n">
        <x:f aca="0">X94*Y94</x:f>
        <x:v>0.052085484756451354</x:v>
      </x:c>
      <x:c r="AD94" s="64" t="n">
        <x:f aca="0">SUM(Z94:AC94)</x:f>
        <x:v>0.9999149120322637</x:v>
      </x:c>
      <x:c r="AE94" s="64" t="n">
        <x:f aca="0">MAX(AE93,AD94)</x:f>
        <x:v>1.02573437599837</x:v>
      </x:c>
      <x:c r="AF94" s="63" t="n">
        <x:f aca="0">AD94/AE94-1</x:f>
        <x:v>-0.025171686325688003</x:v>
      </x:c>
      <x:c r="AG94" s="63" t="n">
        <x:f aca="0">AD94/AD93-1</x:f>
        <x:v>0.007336627722858147</x:v>
      </x:c>
      <x:c r="AH94" s="61" t="n">
        <x:f aca="0">IF(OR(T94="年末+季度",T94="季度+动态",T94="季度",T94="动态"),A94,AH93)</x:f>
        <x:v>43832</x:v>
      </x:c>
      <x:c r="AI94" s="68" t="n">
        <x:f aca="0">YEAR(A94)</x:f>
        <x:v>2020</x:v>
      </x:c>
      <x:c r="AJ94" s="68" t="n">
        <x:f aca="0">MONTH(A94)</x:f>
        <x:v>3</x:v>
      </x:c>
      <x:c r="AK94" s="66" t="n">
        <x:f aca="0">IF(MONTH(A94)&lt;&gt;MONTH(A95),1,0)</x:f>
        <x:v>0</x:v>
      </x:c>
      <x:c r="AL94" s="64" t="n">
        <x:f aca="0">IF(AK93,AD93,AL93)</x:f>
        <x:v>1.012051759199982</x:v>
      </x:c>
      <x:c r="AM94" s="65" t="str">
        <x:f aca="0">IF(AK94,AD94/AL94-1,"")</x:f>
      </x:c>
      <x:c r="AN94" s="64" t="n">
        <x:f aca="0">IF(AI94&lt;&gt;AI93,AD94,MAX(AN93,AD94))</x:f>
        <x:v>1.02573437599837</x:v>
      </x:c>
      <x:c r="AO94" s="65" t="n">
        <x:f aca="0">AD94/AN94-1</x:f>
        <x:v>-0.025171686325688003</x:v>
      </x:c>
      <x:c r="AP94" s="69" t="n">
        <x:f aca="0">IFERROR(SUM(Z94:AC94)/AD94,0)</x:f>
        <x:v>1</x:v>
      </x:c>
      <x:c r="AQ94" s="66" t="b">
        <x:f aca="0">AND(B94&gt;0,C94&gt;0,D94&gt;0,E94&gt;0)</x:f>
        <x:v>1</x:v>
      </x:c>
      <x:c r="AR94" s="70" t="n">
        <x:f aca="0">EDATE(AR93,1)</x:f>
        <x:v>45413</x:v>
      </x:c>
      <x:c r="AS94" t="str">
        <x:f aca="0">TEXT(AR94,"yyyy-mm")</x:f>
        <x:v>2024-05</x:v>
      </x:c>
      <x:c r="AT94" s="69" t="n">
        <x:f aca="0">IF(AR94&gt;DATE(YEAR($A$1656),MONTH($A$1656),1),"",SUMIFS($AD$42:$AD$1656,$AI$42:$AI$1656,YEAR(AR94),$AJ$42:$AJ$1656,MONTH(AR94),$AK$42:$AK$1656,1))</x:f>
        <x:v>1.2162696372955681</x:v>
      </x:c>
    </x:row>
    <x:row r="95" ht="13.5" hidden="0">
      <x:c r="A95" s="61" t="n">
        <x:f aca="0">'净值底稿'!A57</x:f>
        <x:v>43915</x:v>
      </x:c>
      <x:c r="B95" s="62" t="n">
        <x:f aca="0">'净值底稿'!W57</x:f>
        <x:v>0.8832814156950051</x:v>
      </x:c>
      <x:c r="C95" s="62" t="n">
        <x:f aca="0">'净值底稿'!T57</x:f>
        <x:v>0.999108923759386</x:v>
      </x:c>
      <x:c r="D95" s="62" t="n">
        <x:f aca="0">'净值底稿'!U57</x:f>
        <x:v>1.4331</x:v>
      </x:c>
      <x:c r="E95" s="62" t="n">
        <x:f aca="0">'净值底稿'!V57</x:f>
        <x:v>1.3283</x:v>
      </x:c>
      <x:c r="F95" s="63" t="n">
        <x:f aca="0">IFERROR(B95/B94-1,0)</x:f>
        <x:v>0.025486231776887358</x:v>
      </x:c>
      <x:c r="G95" s="63" t="n">
        <x:f aca="0">IFERROR(C95/C94-1,0)</x:f>
        <x:v>0.024106278723632135</x:v>
      </x:c>
      <x:c r="H95" s="63" t="n">
        <x:f aca="0">IFERROR(D95/D94-1,0)</x:f>
        <x:v>0.0005585422048455246</x:v>
      </x:c>
      <x:c r="I95" s="63" t="n">
        <x:f aca="0">IFERROR(E95/E94-1,0)</x:f>
        <x:v>0.01902570003835824</x:v>
      </x:c>
      <x:c r="J95" s="64" t="n">
        <x:f aca="0">Z94*(1+F95)</x:f>
        <x:v>0.08822873076636348</x:v>
      </x:c>
      <x:c r="K95" s="64" t="n">
        <x:f aca="0">AA94*(1+G95)</x:f>
        <x:v>0.09810032053256919</x:v>
      </x:c>
      <x:c r="L95" s="64" t="n">
        <x:f aca="0">AB94*(1+H95)</x:f>
        <x:v>0.7664301221656644</x:v>
      </x:c>
      <x:c r="M95" s="64" t="n">
        <x:f aca="0">AC94*(1+I95)</x:f>
        <x:v>0.05307644756578008</x:v>
      </x:c>
      <x:c r="N95" s="64" t="n">
        <x:f aca="0">SUM(J95:M95)</x:f>
        <x:v>1.0058356210303772</x:v>
      </x:c>
      <x:c r="O95" s="65" t="n">
        <x:f aca="0">IFERROR((J95+K95)/N95,0)</x:f>
        <x:v>0.18524801409206143</x:v>
      </x:c>
      <x:c r="P95" s="66" t="b">
        <x:f aca="0">AND(MONTH(A95)=12,OR(A96="",YEAR(A95)&lt;&gt;YEAR(A96)))</x:f>
        <x:v>0</x:v>
      </x:c>
      <x:c r="Q95" s="66" t="b">
        <x:f aca="0">AND(MOD(MONTH(A95),3)=0,OR(A96="",MONTH(A95)&lt;&gt;MONTH(A96)))</x:f>
        <x:v>0</x:v>
      </x:c>
      <x:c r="R95" s="66" t="b">
        <x:f aca="0">OR(O95&gt;$E$7,O95&lt;$E$6)</x:f>
        <x:v>0</x:v>
      </x:c>
      <x:c r="S95" s="66" t="b">
        <x:f aca="0">AND(OR(P95,Q95,R95),A95-AH94&gt;$E$8)</x:f>
        <x:v>0</x:v>
      </x:c>
      <x:c r="T95" s="67" t="str">
        <x:f aca="0">IF(NOT(OR(P95,Q95,R95)),"不调",IF(NOT(S95),"间隔规则跳过",IF(P95,"年末+季度",IF(AND(Q95,R95),"季度+动态",IF(Q95,"季度","动态")))))</x:f>
        <x:v>不调</x:v>
      </x:c>
      <x:c r="U95" s="64" t="n">
        <x:f aca="0">IF(OR(T95="年末+季度",T95="季度+动态"),N95*$E$5/2,IF(T95="季度",(J95+K95)/2,IF(T95="动态",N95*$E$5*IF(J95+K95=0,0.5,J95/(J95+K95)),J95)))</x:f>
        <x:v>0.08822873076636348</x:v>
      </x:c>
      <x:c r="V95" s="64" t="n">
        <x:f aca="0">IF(OR(T95="年末+季度",T95="季度+动态"),N95*$E$5/2,IF(T95="季度",(J95+K95)/2,IF(T95="动态",N95*$E$5*IF(J95+K95=0,0.5,K95/(J95+K95)),K95)))</x:f>
        <x:v>0.09810032053256919</x:v>
      </x:c>
      <x:c r="W95" s="64" t="n">
        <x:f aca="0">IF(OR(T95="年末+季度",T95="季度+动态",T95="动态"),N95*(1-$E$5)*IF(L95+M95=0,$B$7/($B$7+$B$8),L95/(L95+M95)),L95)</x:f>
        <x:v>0.7664301221656644</x:v>
      </x:c>
      <x:c r="X95" s="64" t="n">
        <x:f aca="0">IF(OR(T95="年末+季度",T95="季度+动态",T95="动态"),N95*(1-$E$5)*IF(L95+M95=0,$B$8/($B$7+$B$8),M95/(L95+M95)),M95)</x:f>
        <x:v>0.05307644756578008</x:v>
      </x:c>
      <x:c r="Y95" s="64" t="n">
        <x:f aca="0">POWER(1-$H$5,(A95-A94)/$H$8)</x:f>
        <x:v>0.9999862671029998</x:v>
      </x:c>
      <x:c r="Z95" s="64" t="n">
        <x:f aca="0">U95*Y95</x:f>
        <x:v>0.0882275191302914</x:v>
      </x:c>
      <x:c r="AA95" s="64" t="n">
        <x:f aca="0">V95*Y95</x:f>
        <x:v>0.09809897333097162</x:v>
      </x:c>
      <x:c r="AB95" s="64" t="n">
        <x:f aca="0">W95*Y95</x:f>
        <x:v>0.7664195968597388</x:v>
      </x:c>
      <x:c r="AC95" s="64" t="n">
        <x:f aca="0">X95*Y95</x:f>
        <x:v>0.053075718672392524</x:v>
      </x:c>
      <x:c r="AD95" s="64" t="n">
        <x:f aca="0">SUM(Z95:AC95)</x:f>
        <x:v>1.0058218079933943</x:v>
      </x:c>
      <x:c r="AE95" s="64" t="n">
        <x:f aca="0">MAX(AE94,AD95)</x:f>
        <x:v>1.02573437599837</x:v>
      </x:c>
      <x:c r="AF95" s="63" t="n">
        <x:f aca="0">AD95/AE95-1</x:f>
        <x:v>-0.019412986900818607</x:v>
      </x:c>
      <x:c r="AG95" s="63" t="n">
        <x:f aca="0">AD95/AD94-1</x:f>
        <x:v>0.005907398609672931</x:v>
      </x:c>
      <x:c r="AH95" s="61" t="n">
        <x:f aca="0">IF(OR(T95="年末+季度",T95="季度+动态",T95="季度",T95="动态"),A95,AH94)</x:f>
        <x:v>43832</x:v>
      </x:c>
      <x:c r="AI95" s="68" t="n">
        <x:f aca="0">YEAR(A95)</x:f>
        <x:v>2020</x:v>
      </x:c>
      <x:c r="AJ95" s="68" t="n">
        <x:f aca="0">MONTH(A95)</x:f>
        <x:v>3</x:v>
      </x:c>
      <x:c r="AK95" s="66" t="n">
        <x:f aca="0">IF(MONTH(A95)&lt;&gt;MONTH(A96),1,0)</x:f>
        <x:v>0</x:v>
      </x:c>
      <x:c r="AL95" s="64" t="n">
        <x:f aca="0">IF(AK94,AD94,AL94)</x:f>
        <x:v>1.012051759199982</x:v>
      </x:c>
      <x:c r="AM95" s="65" t="str">
        <x:f aca="0">IF(AK95,AD95/AL95-1,"")</x:f>
      </x:c>
      <x:c r="AN95" s="64" t="n">
        <x:f aca="0">IF(AI95&lt;&gt;AI94,AD95,MAX(AN94,AD95))</x:f>
        <x:v>1.02573437599837</x:v>
      </x:c>
      <x:c r="AO95" s="65" t="n">
        <x:f aca="0">AD95/AN95-1</x:f>
        <x:v>-0.019412986900818607</x:v>
      </x:c>
      <x:c r="AP95" s="69" t="n">
        <x:f aca="0">IFERROR(SUM(Z95:AC95)/AD95,0)</x:f>
        <x:v>1</x:v>
      </x:c>
      <x:c r="AQ95" s="66" t="b">
        <x:f aca="0">AND(B95&gt;0,C95&gt;0,D95&gt;0,E95&gt;0)</x:f>
        <x:v>1</x:v>
      </x:c>
      <x:c r="AR95" s="70" t="n">
        <x:f aca="0">EDATE(AR94,1)</x:f>
        <x:v>45444</x:v>
      </x:c>
      <x:c r="AS95" t="str">
        <x:f aca="0">TEXT(AR95,"yyyy-mm")</x:f>
        <x:v>2024-06</x:v>
      </x:c>
      <x:c r="AT95" s="69" t="n">
        <x:f aca="0">IF(AR95&gt;DATE(YEAR($A$1656),MONTH($A$1656),1),"",SUMIFS($AD$42:$AD$1656,$AI$42:$AI$1656,YEAR(AR95),$AJ$42:$AJ$1656,MONTH(AR95),$AK$42:$AK$1656,1))</x:f>
        <x:v>1.2124401972459702</x:v>
      </x:c>
    </x:row>
    <x:row r="96" ht="13.5" hidden="0">
      <x:c r="A96" s="61" t="n">
        <x:f aca="0">'净值底稿'!A58</x:f>
        <x:v>43916</x:v>
      </x:c>
      <x:c r="B96" s="62" t="n">
        <x:f aca="0">'净值底稿'!W58</x:f>
        <x:v>0.8777005558260847</x:v>
      </x:c>
      <x:c r="C96" s="62" t="n">
        <x:f aca="0">'净值底稿'!T58</x:f>
        <x:v>0.9903349071036206</x:v>
      </x:c>
      <x:c r="D96" s="62" t="n">
        <x:f aca="0">'净值底稿'!U58</x:f>
        <x:v>1.4348</x:v>
      </x:c>
      <x:c r="E96" s="62" t="n">
        <x:f aca="0">'净值底稿'!V58</x:f>
        <x:v>1.3248</x:v>
      </x:c>
      <x:c r="F96" s="63" t="n">
        <x:f aca="0">IFERROR(B96/B95-1,0)</x:f>
        <x:v>-0.0063183259262044045</x:v>
      </x:c>
      <x:c r="G96" s="63" t="n">
        <x:f aca="0">IFERROR(C96/C95-1,0)</x:f>
        <x:v>-0.00878184194647269</x:v>
      </x:c>
      <x:c r="H96" s="63" t="n">
        <x:f aca="0">IFERROR(D96/D95-1,0)</x:f>
        <x:v>0.0011862396204034287</x:v>
      </x:c>
      <x:c r="I96" s="63" t="n">
        <x:f aca="0">IFERROR(E96/E95-1,0)</x:f>
        <x:v>-0.002634946924640613</x:v>
      </x:c>
      <x:c r="J96" s="64" t="n">
        <x:f aca="0">Z95*(1+F96)</x:f>
        <x:v>0.08767006890876579</x:v>
      </x:c>
      <x:c r="K96" s="64" t="n">
        <x:f aca="0">AA95*(1+G96)</x:f>
        <x:v>0.09723748365206779</x:v>
      </x:c>
      <x:c r="L96" s="64" t="n">
        <x:f aca="0">AB95*(1+H96)</x:f>
        <x:v>0.7673287541513875</x:v>
      </x:c>
      <x:c r="M96" s="64" t="n">
        <x:f aca="0">AC95*(1+I96)</x:f>
        <x:v>0.05293586697070361</x:v>
      </x:c>
      <x:c r="N96" s="64" t="n">
        <x:f aca="0">SUM(J96:M96)</x:f>
        <x:v>1.0051721736829247</x:v>
      </x:c>
      <x:c r="O96" s="65" t="n">
        <x:f aca="0">IFERROR((J96+K96)/N96,0)</x:f>
        <x:v>0.18395609966334137</x:v>
      </x:c>
      <x:c r="P96" s="66" t="b">
        <x:f aca="0">AND(MONTH(A96)=12,OR(A97="",YEAR(A96)&lt;&gt;YEAR(A97)))</x:f>
        <x:v>0</x:v>
      </x:c>
      <x:c r="Q96" s="66" t="b">
        <x:f aca="0">AND(MOD(MONTH(A96),3)=0,OR(A97="",MONTH(A96)&lt;&gt;MONTH(A97)))</x:f>
        <x:v>0</x:v>
      </x:c>
      <x:c r="R96" s="66" t="b">
        <x:f aca="0">OR(O96&gt;$E$7,O96&lt;$E$6)</x:f>
        <x:v>0</x:v>
      </x:c>
      <x:c r="S96" s="66" t="b">
        <x:f aca="0">AND(OR(P96,Q96,R96),A96-AH95&gt;$E$8)</x:f>
        <x:v>0</x:v>
      </x:c>
      <x:c r="T96" s="67" t="str">
        <x:f aca="0">IF(NOT(OR(P96,Q96,R96)),"不调",IF(NOT(S96),"间隔规则跳过",IF(P96,"年末+季度",IF(AND(Q96,R96),"季度+动态",IF(Q96,"季度","动态")))))</x:f>
        <x:v>不调</x:v>
      </x:c>
      <x:c r="U96" s="64" t="n">
        <x:f aca="0">IF(OR(T96="年末+季度",T96="季度+动态"),N96*$E$5/2,IF(T96="季度",(J96+K96)/2,IF(T96="动态",N96*$E$5*IF(J96+K96=0,0.5,J96/(J96+K96)),J96)))</x:f>
        <x:v>0.08767006890876579</x:v>
      </x:c>
      <x:c r="V96" s="64" t="n">
        <x:f aca="0">IF(OR(T96="年末+季度",T96="季度+动态"),N96*$E$5/2,IF(T96="季度",(J96+K96)/2,IF(T96="动态",N96*$E$5*IF(J96+K96=0,0.5,K96/(J96+K96)),K96)))</x:f>
        <x:v>0.09723748365206779</x:v>
      </x:c>
      <x:c r="W96" s="64" t="n">
        <x:f aca="0">IF(OR(T96="年末+季度",T96="季度+动态",T96="动态"),N96*(1-$E$5)*IF(L96+M96=0,$B$7/($B$7+$B$8),L96/(L96+M96)),L96)</x:f>
        <x:v>0.7673287541513875</x:v>
      </x:c>
      <x:c r="X96" s="64" t="n">
        <x:f aca="0">IF(OR(T96="年末+季度",T96="季度+动态",T96="动态"),N96*(1-$E$5)*IF(L96+M96=0,$B$8/($B$7+$B$8),M96/(L96+M96)),M96)</x:f>
        <x:v>0.05293586697070361</x:v>
      </x:c>
      <x:c r="Y96" s="64" t="n">
        <x:f aca="0">POWER(1-$H$5,(A96-A95)/$H$8)</x:f>
        <x:v>0.9999862671029998</x:v>
      </x:c>
      <x:c r="Z96" s="64" t="n">
        <x:f aca="0">U96*Y96</x:f>
        <x:v>0.08766886494473947</x:v>
      </x:c>
      <x:c r="AA96" s="64" t="n">
        <x:f aca="0">V96*Y96</x:f>
        <x:v>0.09723614829972023</x:v>
      </x:c>
      <x:c r="AB96" s="64" t="n">
        <x:f aca="0">W96*Y96</x:f>
        <x:v>0.7673182165046414</x:v>
      </x:c>
      <x:c r="AC96" s="64" t="n">
        <x:f aca="0">X96*Y96</x:f>
        <x:v>0.052935140007894885</x:v>
      </x:c>
      <x:c r="AD96" s="64" t="n">
        <x:f aca="0">SUM(Z96:AC96)</x:f>
        <x:v>1.005158369756996</x:v>
      </x:c>
      <x:c r="AE96" s="64" t="n">
        <x:f aca="0">MAX(AE95,AD96)</x:f>
        <x:v>1.02573437599837</x:v>
      </x:c>
      <x:c r="AF96" s="63" t="n">
        <x:f aca="0">AD96/AE96-1</x:f>
        <x:v>-0.020059780312370767</x:v>
      </x:c>
      <x:c r="AG96" s="63" t="n">
        <x:f aca="0">AD96/AD95-1</x:f>
        <x:v>-0.0006595981824274455</x:v>
      </x:c>
      <x:c r="AH96" s="61" t="n">
        <x:f aca="0">IF(OR(T96="年末+季度",T96="季度+动态",T96="季度",T96="动态"),A96,AH95)</x:f>
        <x:v>43832</x:v>
      </x:c>
      <x:c r="AI96" s="68" t="n">
        <x:f aca="0">YEAR(A96)</x:f>
        <x:v>2020</x:v>
      </x:c>
      <x:c r="AJ96" s="68" t="n">
        <x:f aca="0">MONTH(A96)</x:f>
        <x:v>3</x:v>
      </x:c>
      <x:c r="AK96" s="66" t="n">
        <x:f aca="0">IF(MONTH(A96)&lt;&gt;MONTH(A97),1,0)</x:f>
        <x:v>0</x:v>
      </x:c>
      <x:c r="AL96" s="64" t="n">
        <x:f aca="0">IF(AK95,AD95,AL95)</x:f>
        <x:v>1.012051759199982</x:v>
      </x:c>
      <x:c r="AM96" s="65" t="str">
        <x:f aca="0">IF(AK96,AD96/AL96-1,"")</x:f>
      </x:c>
      <x:c r="AN96" s="64" t="n">
        <x:f aca="0">IF(AI96&lt;&gt;AI95,AD96,MAX(AN95,AD96))</x:f>
        <x:v>1.02573437599837</x:v>
      </x:c>
      <x:c r="AO96" s="65" t="n">
        <x:f aca="0">AD96/AN96-1</x:f>
        <x:v>-0.020059780312370767</x:v>
      </x:c>
      <x:c r="AP96" s="69" t="n">
        <x:f aca="0">IFERROR(SUM(Z96:AC96)/AD96,0)</x:f>
        <x:v>1</x:v>
      </x:c>
      <x:c r="AQ96" s="66" t="b">
        <x:f aca="0">AND(B96&gt;0,C96&gt;0,D96&gt;0,E96&gt;0)</x:f>
        <x:v>1</x:v>
      </x:c>
      <x:c r="AR96" s="70" t="n">
        <x:f aca="0">EDATE(AR95,1)</x:f>
        <x:v>45474</x:v>
      </x:c>
      <x:c r="AS96" t="str">
        <x:f aca="0">TEXT(AR96,"yyyy-mm")</x:f>
        <x:v>2024-07</x:v>
      </x:c>
      <x:c r="AT96" s="69" t="n">
        <x:f aca="0">IF(AR96&gt;DATE(YEAR($A$1656),MONTH($A$1656),1),"",SUMIFS($AD$42:$AD$1656,$AI$42:$AI$1656,YEAR(AR96),$AJ$42:$AJ$1656,MONTH(AR96),$AK$42:$AK$1656,1))</x:f>
        <x:v>1.215740628836084</x:v>
      </x:c>
    </x:row>
    <x:row r="97" ht="13.5" hidden="0">
      <x:c r="A97" s="61" t="n">
        <x:f aca="0">'净值底稿'!A59</x:f>
        <x:v>43917</x:v>
      </x:c>
      <x:c r="B97" s="62" t="n">
        <x:f aca="0">'净值底稿'!W59</x:f>
        <x:v>0.8834016349287801</x:v>
      </x:c>
      <x:c r="C97" s="62" t="n">
        <x:f aca="0">'净值底稿'!T59</x:f>
        <x:v>0.987107129921914</x:v>
      </x:c>
      <x:c r="D97" s="62" t="n">
        <x:f aca="0">'净值底稿'!U59</x:f>
        <x:v>1.4351</x:v>
      </x:c>
      <x:c r="E97" s="62" t="n">
        <x:f aca="0">'净值底稿'!V59</x:f>
        <x:v>1.3376</x:v>
      </x:c>
      <x:c r="F97" s="63" t="n">
        <x:f aca="0">IFERROR(B97/B96-1,0)</x:f>
        <x:v>0.0064954716786405076</x:v>
      </x:c>
      <x:c r="G97" s="63" t="n">
        <x:f aca="0">IFERROR(C97/C96-1,0)</x:f>
        <x:v>-0.0032592784103174788</x:v>
      </x:c>
      <x:c r="H97" s="63" t="n">
        <x:f aca="0">IFERROR(D97/D96-1,0)</x:f>
        <x:v>0.00020908837468636143</x:v>
      </x:c>
      <x:c r="I97" s="63" t="n">
        <x:f aca="0">IFERROR(E97/E96-1,0)</x:f>
        <x:v>0.009661835748792313</x:v>
      </x:c>
      <x:c r="J97" s="64" t="n">
        <x:f aca="0">Z96*(1+F97)</x:f>
        <x:v>0.08823831557408658</x:v>
      </x:c>
      <x:c r="K97" s="64" t="n">
        <x:f aca="0">AA96*(1+G97)</x:f>
        <x:v>0.09691922862086452</x:v>
      </x:c>
      <x:c r="L97" s="64" t="n">
        <x:f aca="0">AB96*(1+H97)</x:f>
        <x:v>0.7674786538233975</x:v>
      </x:c>
      <x:c r="M97" s="64" t="n">
        <x:f aca="0">AC96*(1+I97)</x:f>
        <x:v>0.05344659063599049</x:v>
      </x:c>
      <x:c r="N97" s="64" t="n">
        <x:f aca="0">SUM(J97:M97)</x:f>
        <x:v>1.006082788654339</x:v>
      </x:c>
      <x:c r="O97" s="65" t="n">
        <x:f aca="0">IFERROR((J97+K97)/N97,0)</x:f>
        <x:v>0.18403807945328632</x:v>
      </x:c>
      <x:c r="P97" s="66" t="b">
        <x:f aca="0">AND(MONTH(A97)=12,OR(A98="",YEAR(A97)&lt;&gt;YEAR(A98)))</x:f>
        <x:v>0</x:v>
      </x:c>
      <x:c r="Q97" s="66" t="b">
        <x:f aca="0">AND(MOD(MONTH(A97),3)=0,OR(A98="",MONTH(A97)&lt;&gt;MONTH(A98)))</x:f>
        <x:v>0</x:v>
      </x:c>
      <x:c r="R97" s="66" t="b">
        <x:f aca="0">OR(O97&gt;$E$7,O97&lt;$E$6)</x:f>
        <x:v>0</x:v>
      </x:c>
      <x:c r="S97" s="66" t="b">
        <x:f aca="0">AND(OR(P97,Q97,R97),A97-AH96&gt;$E$8)</x:f>
        <x:v>0</x:v>
      </x:c>
      <x:c r="T97" s="67" t="str">
        <x:f aca="0">IF(NOT(OR(P97,Q97,R97)),"不调",IF(NOT(S97),"间隔规则跳过",IF(P97,"年末+季度",IF(AND(Q97,R97),"季度+动态",IF(Q97,"季度","动态")))))</x:f>
        <x:v>不调</x:v>
      </x:c>
      <x:c r="U97" s="64" t="n">
        <x:f aca="0">IF(OR(T97="年末+季度",T97="季度+动态"),N97*$E$5/2,IF(T97="季度",(J97+K97)/2,IF(T97="动态",N97*$E$5*IF(J97+K97=0,0.5,J97/(J97+K97)),J97)))</x:f>
        <x:v>0.08823831557408658</x:v>
      </x:c>
      <x:c r="V97" s="64" t="n">
        <x:f aca="0">IF(OR(T97="年末+季度",T97="季度+动态"),N97*$E$5/2,IF(T97="季度",(J97+K97)/2,IF(T97="动态",N97*$E$5*IF(J97+K97=0,0.5,K97/(J97+K97)),K97)))</x:f>
        <x:v>0.09691922862086452</x:v>
      </x:c>
      <x:c r="W97" s="64" t="n">
        <x:f aca="0">IF(OR(T97="年末+季度",T97="季度+动态",T97="动态"),N97*(1-$E$5)*IF(L97+M97=0,$B$7/($B$7+$B$8),L97/(L97+M97)),L97)</x:f>
        <x:v>0.7674786538233975</x:v>
      </x:c>
      <x:c r="X97" s="64" t="n">
        <x:f aca="0">IF(OR(T97="年末+季度",T97="季度+动态",T97="动态"),N97*(1-$E$5)*IF(L97+M97=0,$B$8/($B$7+$B$8),M97/(L97+M97)),M97)</x:f>
        <x:v>0.05344659063599049</x:v>
      </x:c>
      <x:c r="Y97" s="64" t="n">
        <x:f aca="0">POWER(1-$H$5,(A97-A96)/$H$8)</x:f>
        <x:v>0.9999862671029998</x:v>
      </x:c>
      <x:c r="Z97" s="64" t="n">
        <x:f aca="0">U97*Y97</x:f>
        <x:v>0.08823710380638733</x:v>
      </x:c>
      <x:c r="AA97" s="64" t="n">
        <x:f aca="0">V97*Y97</x:f>
        <x:v>0.09691789763908053</x:v>
      </x:c>
      <x:c r="AB97" s="64" t="n">
        <x:f aca="0">W97*Y97</x:f>
        <x:v>0.7674681141180947</x:v>
      </x:c>
      <x:c r="AC97" s="64" t="n">
        <x:f aca="0">X97*Y97</x:f>
        <x:v>0.05344585665946627</x:v>
      </x:c>
      <x:c r="AD97" s="64" t="n">
        <x:f aca="0">SUM(Z97:AC97)</x:f>
        <x:v>1.0060689722230287</x:v>
      </x:c>
      <x:c r="AE97" s="64" t="n">
        <x:f aca="0">MAX(AE96,AD97)</x:f>
        <x:v>1.02573437599837</x:v>
      </x:c>
      <x:c r="AF97" s="63" t="n">
        <x:f aca="0">AD97/AE97-1</x:f>
        <x:v>-0.01917202370857507</x:v>
      </x:c>
      <x:c r="AG97" s="63" t="n">
        <x:f aca="0">AD97/AD96-1</x:f>
        <x:v>0.0009059293474846797</x:v>
      </x:c>
      <x:c r="AH97" s="61" t="n">
        <x:f aca="0">IF(OR(T97="年末+季度",T97="季度+动态",T97="季度",T97="动态"),A97,AH96)</x:f>
        <x:v>43832</x:v>
      </x:c>
      <x:c r="AI97" s="68" t="n">
        <x:f aca="0">YEAR(A97)</x:f>
        <x:v>2020</x:v>
      </x:c>
      <x:c r="AJ97" s="68" t="n">
        <x:f aca="0">MONTH(A97)</x:f>
        <x:v>3</x:v>
      </x:c>
      <x:c r="AK97" s="66" t="n">
        <x:f aca="0">IF(MONTH(A97)&lt;&gt;MONTH(A98),1,0)</x:f>
        <x:v>0</x:v>
      </x:c>
      <x:c r="AL97" s="64" t="n">
        <x:f aca="0">IF(AK96,AD96,AL96)</x:f>
        <x:v>1.012051759199982</x:v>
      </x:c>
      <x:c r="AM97" s="65" t="str">
        <x:f aca="0">IF(AK97,AD97/AL97-1,"")</x:f>
      </x:c>
      <x:c r="AN97" s="64" t="n">
        <x:f aca="0">IF(AI97&lt;&gt;AI96,AD97,MAX(AN96,AD97))</x:f>
        <x:v>1.02573437599837</x:v>
      </x:c>
      <x:c r="AO97" s="65" t="n">
        <x:f aca="0">AD97/AN97-1</x:f>
        <x:v>-0.01917202370857507</x:v>
      </x:c>
      <x:c r="AP97" s="69" t="n">
        <x:f aca="0">IFERROR(SUM(Z97:AC97)/AD97,0)</x:f>
        <x:v>1</x:v>
      </x:c>
      <x:c r="AQ97" s="66" t="b">
        <x:f aca="0">AND(B97&gt;0,C97&gt;0,D97&gt;0,E97&gt;0)</x:f>
        <x:v>1</x:v>
      </x:c>
      <x:c r="AR97" s="70" t="n">
        <x:f aca="0">EDATE(AR96,1)</x:f>
        <x:v>45505</x:v>
      </x:c>
      <x:c r="AS97" t="str">
        <x:f aca="0">TEXT(AR97,"yyyy-mm")</x:f>
        <x:v>2024-08</x:v>
      </x:c>
      <x:c r="AT97" s="69" t="n">
        <x:f aca="0">IF(AR97&gt;DATE(YEAR($A$1656),MONTH($A$1656),1),"",SUMIFS($AD$42:$AD$1656,$AI$42:$AI$1656,YEAR(AR97),$AJ$42:$AJ$1656,MONTH(AR97),$AK$42:$AK$1656,1))</x:f>
        <x:v>1.2101057899169292</x:v>
      </x:c>
    </x:row>
    <x:row r="98" ht="13.5" hidden="0">
      <x:c r="A98" s="61" t="n">
        <x:f aca="0">'净值底稿'!A60</x:f>
        <x:v>43920</x:v>
      </x:c>
      <x:c r="B98" s="62" t="n">
        <x:f aca="0">'净值底稿'!W60</x:f>
        <x:v>0.873925071648081</x:v>
      </x:c>
      <x:c r="C98" s="62" t="n">
        <x:f aca="0">'净值底稿'!T60</x:f>
        <x:v>0.968026162878609</x:v>
      </x:c>
      <x:c r="D98" s="62" t="n">
        <x:f aca="0">'净值底稿'!U60</x:f>
        <x:v>1.4353</x:v>
      </x:c>
      <x:c r="E98" s="62" t="n">
        <x:f aca="0">'净值底稿'!V60</x:f>
        <x:v>1.332</x:v>
      </x:c>
      <x:c r="F98" s="63" t="n">
        <x:f aca="0">IFERROR(B98/B97-1,0)</x:f>
        <x:v>-0.010727355379484993</x:v>
      </x:c>
      <x:c r="G98" s="63" t="n">
        <x:f aca="0">IFERROR(C98/C97-1,0)</x:f>
        <x:v>-0.019330188654208547</x:v>
      </x:c>
      <x:c r="H98" s="63" t="n">
        <x:f aca="0">IFERROR(D98/D97-1,0)</x:f>
        <x:v>0.0001393631105846005</x:v>
      </x:c>
      <x:c r="I98" s="63" t="n">
        <x:f aca="0">IFERROR(E98/E97-1,0)</x:f>
        <x:v>-0.004186602870813294</x:v>
      </x:c>
      <x:c r="J98" s="64" t="n">
        <x:f aca="0">Z97*(1+F98)</x:f>
        <x:v>0.0872905530361997</x:v>
      </x:c>
      <x:c r="K98" s="64" t="n">
        <x:f aca="0">AA97*(1+G98)</x:f>
        <x:v>0.09504445639374783</x:v>
      </x:c>
      <x:c r="L98" s="64" t="n">
        <x:f aca="0">AB97*(1+H98)</x:f>
        <x:v>0.7675750708617527</x:v>
      </x:c>
      <x:c r="M98" s="64" t="n">
        <x:f aca="0">AC97*(1+I98)</x:f>
        <x:v>0.053222100082542675</x:v>
      </x:c>
      <x:c r="N98" s="64" t="n">
        <x:f aca="0">SUM(J98:M98)</x:f>
        <x:v>1.0031321803742428</x:v>
      </x:c>
      <x:c r="O98" s="65" t="n">
        <x:f aca="0">IFERROR((J98+K98)/N98,0)</x:f>
        <x:v>0.1817656865139378</x:v>
      </x:c>
      <x:c r="P98" s="66" t="b">
        <x:f aca="0">AND(MONTH(A98)=12,OR(A99="",YEAR(A98)&lt;&gt;YEAR(A99)))</x:f>
        <x:v>0</x:v>
      </x:c>
      <x:c r="Q98" s="66" t="b">
        <x:f aca="0">AND(MOD(MONTH(A98),3)=0,OR(A99="",MONTH(A98)&lt;&gt;MONTH(A99)))</x:f>
        <x:v>0</x:v>
      </x:c>
      <x:c r="R98" s="66" t="b">
        <x:f aca="0">OR(O98&gt;$E$7,O98&lt;$E$6)</x:f>
        <x:v>0</x:v>
      </x:c>
      <x:c r="S98" s="66" t="b">
        <x:f aca="0">AND(OR(P98,Q98,R98),A98-AH97&gt;$E$8)</x:f>
        <x:v>0</x:v>
      </x:c>
      <x:c r="T98" s="67" t="str">
        <x:f aca="0">IF(NOT(OR(P98,Q98,R98)),"不调",IF(NOT(S98),"间隔规则跳过",IF(P98,"年末+季度",IF(AND(Q98,R98),"季度+动态",IF(Q98,"季度","动态")))))</x:f>
        <x:v>不调</x:v>
      </x:c>
      <x:c r="U98" s="64" t="n">
        <x:f aca="0">IF(OR(T98="年末+季度",T98="季度+动态"),N98*$E$5/2,IF(T98="季度",(J98+K98)/2,IF(T98="动态",N98*$E$5*IF(J98+K98=0,0.5,J98/(J98+K98)),J98)))</x:f>
        <x:v>0.0872905530361997</x:v>
      </x:c>
      <x:c r="V98" s="64" t="n">
        <x:f aca="0">IF(OR(T98="年末+季度",T98="季度+动态"),N98*$E$5/2,IF(T98="季度",(J98+K98)/2,IF(T98="动态",N98*$E$5*IF(J98+K98=0,0.5,K98/(J98+K98)),K98)))</x:f>
        <x:v>0.09504445639374783</x:v>
      </x:c>
      <x:c r="W98" s="64" t="n">
        <x:f aca="0">IF(OR(T98="年末+季度",T98="季度+动态",T98="动态"),N98*(1-$E$5)*IF(L98+M98=0,$B$7/($B$7+$B$8),L98/(L98+M98)),L98)</x:f>
        <x:v>0.7675750708617527</x:v>
      </x:c>
      <x:c r="X98" s="64" t="n">
        <x:f aca="0">IF(OR(T98="年末+季度",T98="季度+动态",T98="动态"),N98*(1-$E$5)*IF(L98+M98=0,$B$8/($B$7+$B$8),M98/(L98+M98)),M98)</x:f>
        <x:v>0.053222100082542675</x:v>
      </x:c>
      <x:c r="Y98" s="64" t="n">
        <x:f aca="0">POWER(1-$H$5,(A98-A97)/$H$8)</x:f>
        <x:v>0.9999588018747739</x:v>
      </x:c>
      <x:c r="Z98" s="64" t="n">
        <x:f aca="0">U98*Y98</x:f>
        <x:v>0.08728695682906466</x:v>
      </x:c>
      <x:c r="AA98" s="64" t="n">
        <x:f aca="0">V98*Y98</x:f>
        <x:v>0.09504054074033128</x:v>
      </x:c>
      <x:c r="AB98" s="64" t="n">
        <x:f aca="0">W98*Y98</x:f>
        <x:v>0.7675434482078629</x:v>
      </x:c>
      <x:c r="AC98" s="64" t="n">
        <x:f aca="0">X98*Y98</x:f>
        <x:v>0.05321990743179868</x:v>
      </x:c>
      <x:c r="AD98" s="64" t="n">
        <x:f aca="0">SUM(Z98:AC98)</x:f>
        <x:v>1.0030908532090574</x:v>
      </x:c>
      <x:c r="AE98" s="64" t="n">
        <x:f aca="0">MAX(AE97,AD98)</x:f>
        <x:v>1.02573437599837</x:v>
      </x:c>
      <x:c r="AF98" s="63" t="n">
        <x:f aca="0">AD98/AE98-1</x:f>
        <x:v>-0.02207542548944319</x:v>
      </x:c>
      <x:c r="AG98" s="63" t="n">
        <x:f aca="0">AD98/AD97-1</x:f>
        <x:v>-0.002960153922042519</x:v>
      </x:c>
      <x:c r="AH98" s="61" t="n">
        <x:f aca="0">IF(OR(T98="年末+季度",T98="季度+动态",T98="季度",T98="动态"),A98,AH97)</x:f>
        <x:v>43832</x:v>
      </x:c>
      <x:c r="AI98" s="68" t="n">
        <x:f aca="0">YEAR(A98)</x:f>
        <x:v>2020</x:v>
      </x:c>
      <x:c r="AJ98" s="68" t="n">
        <x:f aca="0">MONTH(A98)</x:f>
        <x:v>3</x:v>
      </x:c>
      <x:c r="AK98" s="66" t="n">
        <x:f aca="0">IF(MONTH(A98)&lt;&gt;MONTH(A99),1,0)</x:f>
        <x:v>0</x:v>
      </x:c>
      <x:c r="AL98" s="64" t="n">
        <x:f aca="0">IF(AK97,AD97,AL97)</x:f>
        <x:v>1.012051759199982</x:v>
      </x:c>
      <x:c r="AM98" s="65" t="str">
        <x:f aca="0">IF(AK98,AD98/AL98-1,"")</x:f>
      </x:c>
      <x:c r="AN98" s="64" t="n">
        <x:f aca="0">IF(AI98&lt;&gt;AI97,AD98,MAX(AN97,AD98))</x:f>
        <x:v>1.02573437599837</x:v>
      </x:c>
      <x:c r="AO98" s="65" t="n">
        <x:f aca="0">AD98/AN98-1</x:f>
        <x:v>-0.02207542548944319</x:v>
      </x:c>
      <x:c r="AP98" s="69" t="n">
        <x:f aca="0">IFERROR(SUM(Z98:AC98)/AD98,0)</x:f>
        <x:v>1</x:v>
      </x:c>
      <x:c r="AQ98" s="66" t="b">
        <x:f aca="0">AND(B98&gt;0,C98&gt;0,D98&gt;0,E98&gt;0)</x:f>
        <x:v>1</x:v>
      </x:c>
      <x:c r="AR98" s="70" t="n">
        <x:f aca="0">EDATE(AR97,1)</x:f>
        <x:v>45536</x:v>
      </x:c>
      <x:c r="AS98" t="str">
        <x:f aca="0">TEXT(AR98,"yyyy-mm")</x:f>
        <x:v>2024-09</x:v>
      </x:c>
      <x:c r="AT98" s="69" t="n">
        <x:f aca="0">IF(AR98&gt;DATE(YEAR($A$1656),MONTH($A$1656),1),"",SUMIFS($AD$42:$AD$1656,$AI$42:$AI$1656,YEAR(AR98),$AJ$42:$AJ$1656,MONTH(AR98),$AK$42:$AK$1656,1))</x:f>
        <x:v>1.2483456887463442</x:v>
      </x:c>
    </x:row>
    <x:row r="99" ht="13.5" hidden="0">
      <x:c r="A99" s="61" t="n">
        <x:f aca="0">'净值底稿'!A61</x:f>
        <x:v>43921</x:v>
      </x:c>
      <x:c r="B99" s="62" t="n">
        <x:f aca="0">'净值底稿'!W61</x:f>
        <x:v>0.8774880484624734</x:v>
      </x:c>
      <x:c r="C99" s="62" t="n">
        <x:f aca="0">'净值底稿'!T61</x:f>
        <x:v>0.9695365500732226</x:v>
      </x:c>
      <x:c r="D99" s="62" t="n">
        <x:f aca="0">'净值底稿'!U61</x:f>
        <x:v>1.4372</x:v>
      </x:c>
      <x:c r="E99" s="62" t="n">
        <x:f aca="0">'净值底稿'!V61</x:f>
        <x:v>1.3328</x:v>
      </x:c>
      <x:c r="F99" s="63" t="n">
        <x:f aca="0">IFERROR(B99/B98-1,0)</x:f>
        <x:v>0.004076982031964382</x:v>
      </x:c>
      <x:c r="G99" s="63" t="n">
        <x:f aca="0">IFERROR(C99/C98-1,0)</x:f>
        <x:v>0.0015602751790531055</x:v>
      </x:c>
      <x:c r="H99" s="63" t="n">
        <x:f aca="0">IFERROR(D99/D98-1,0)</x:f>
        <x:v>0.0013237650665365308</x:v>
      </x:c>
      <x:c r="I99" s="63" t="n">
        <x:f aca="0">IFERROR(E99/E98-1,0)</x:f>
        <x:v>0.0006006006006005205</x:v>
      </x:c>
      <x:c r="J99" s="64" t="n">
        <x:f aca="0">Z98*(1+F99)</x:f>
        <x:v>0.0876428241836816</x:v>
      </x:c>
      <x:c r="K99" s="64" t="n">
        <x:f aca="0">AA98*(1+G99)</x:f>
        <x:v>0.0951888301370522</x:v>
      </x:c>
      <x:c r="L99" s="64" t="n">
        <x:f aca="0">AB98*(1+H99)</x:f>
        <x:v>0.7685594954116495</x:v>
      </x:c>
      <x:c r="M99" s="64" t="n">
        <x:f aca="0">AC98*(1+I99)</x:f>
        <x:v>0.05325187134016612</x:v>
      </x:c>
      <x:c r="N99" s="64" t="n">
        <x:f aca="0">SUM(J99:M99)</x:f>
        <x:v>1.0046430210725494</x:v>
      </x:c>
      <x:c r="O99" s="65" t="n">
        <x:f aca="0">IFERROR((J99+K99)/N99,0)</x:f>
        <x:v>0.18198668630131337</x:v>
      </x:c>
      <x:c r="P99" s="66" t="b">
        <x:f aca="0">AND(MONTH(A99)=12,OR(A100="",YEAR(A99)&lt;&gt;YEAR(A100)))</x:f>
        <x:v>0</x:v>
      </x:c>
      <x:c r="Q99" s="66" t="b">
        <x:f aca="0">AND(MOD(MONTH(A99),3)=0,OR(A100="",MONTH(A99)&lt;&gt;MONTH(A100)))</x:f>
        <x:v>1</x:v>
      </x:c>
      <x:c r="R99" s="66" t="b">
        <x:f aca="0">OR(O99&gt;$E$7,O99&lt;$E$6)</x:f>
        <x:v>0</x:v>
      </x:c>
      <x:c r="S99" s="66" t="b">
        <x:f aca="0">AND(OR(P99,Q99,R99),A99-AH98&gt;$E$8)</x:f>
        <x:v>1</x:v>
      </x:c>
      <x:c r="T99" s="67" t="str">
        <x:f aca="0">IF(NOT(OR(P99,Q99,R99)),"不调",IF(NOT(S99),"间隔规则跳过",IF(P99,"年末+季度",IF(AND(Q99,R99),"季度+动态",IF(Q99,"季度","动态")))))</x:f>
        <x:v>季度</x:v>
      </x:c>
      <x:c r="U99" s="64" t="n">
        <x:f aca="0">IF(OR(T99="年末+季度",T99="季度+动态"),N99*$E$5/2,IF(T99="季度",(J99+K99)/2,IF(T99="动态",N99*$E$5*IF(J99+K99=0,0.5,J99/(J99+K99)),J99)))</x:f>
        <x:v>0.0914158271603669</x:v>
      </x:c>
      <x:c r="V99" s="64" t="n">
        <x:f aca="0">IF(OR(T99="年末+季度",T99="季度+动态"),N99*$E$5/2,IF(T99="季度",(J99+K99)/2,IF(T99="动态",N99*$E$5*IF(J99+K99=0,0.5,K99/(J99+K99)),K99)))</x:f>
        <x:v>0.0914158271603669</x:v>
      </x:c>
      <x:c r="W99" s="64" t="n">
        <x:f aca="0">IF(OR(T99="年末+季度",T99="季度+动态",T99="动态"),N99*(1-$E$5)*IF(L99+M99=0,$B$7/($B$7+$B$8),L99/(L99+M99)),L99)</x:f>
        <x:v>0.7685594954116495</x:v>
      </x:c>
      <x:c r="X99" s="64" t="n">
        <x:f aca="0">IF(OR(T99="年末+季度",T99="季度+动态",T99="动态"),N99*(1-$E$5)*IF(L99+M99=0,$B$8/($B$7+$B$8),M99/(L99+M99)),M99)</x:f>
        <x:v>0.05325187134016612</x:v>
      </x:c>
      <x:c r="Y99" s="64" t="n">
        <x:f aca="0">POWER(1-$H$5,(A99-A98)/$H$8)</x:f>
        <x:v>0.9999862671029998</x:v>
      </x:c>
      <x:c r="Z99" s="64" t="n">
        <x:f aca="0">U99*Y99</x:f>
        <x:v>0.09141457175622832</x:v>
      </x:c>
      <x:c r="AA99" s="64" t="n">
        <x:f aca="0">V99*Y99</x:f>
        <x:v>0.09141457175622832</x:v>
      </x:c>
      <x:c r="AB99" s="64" t="n">
        <x:f aca="0">W99*Y99</x:f>
        <x:v>0.7685489408632604</x:v>
      </x:c>
      <x:c r="AC99" s="64" t="n">
        <x:f aca="0">X99*Y99</x:f>
        <x:v>0.053251140037701934</x:v>
      </x:c>
      <x:c r="AD99" s="64" t="n">
        <x:f aca="0">SUM(Z99:AC99)</x:f>
        <x:v>1.004629224413419</x:v>
      </x:c>
      <x:c r="AE99" s="64" t="n">
        <x:f aca="0">MAX(AE98,AD99)</x:f>
        <x:v>1.02573437599837</x:v>
      </x:c>
      <x:c r="AF99" s="63" t="n">
        <x:f aca="0">AD99/AE99-1</x:f>
        <x:v>-0.02057565006964779</x:v>
      </x:c>
      <x:c r="AG99" s="63" t="n">
        <x:f aca="0">AD99/AD98-1</x:f>
        <x:v>0.0015336309761373457</x:v>
      </x:c>
      <x:c r="AH99" s="61" t="n">
        <x:f aca="0">IF(OR(T99="年末+季度",T99="季度+动态",T99="季度",T99="动态"),A99,AH98)</x:f>
        <x:v>43921</x:v>
      </x:c>
      <x:c r="AI99" s="68" t="n">
        <x:f aca="0">YEAR(A99)</x:f>
        <x:v>2020</x:v>
      </x:c>
      <x:c r="AJ99" s="68" t="n">
        <x:f aca="0">MONTH(A99)</x:f>
        <x:v>3</x:v>
      </x:c>
      <x:c r="AK99" s="66" t="n">
        <x:f aca="0">IF(MONTH(A99)&lt;&gt;MONTH(A100),1,0)</x:f>
        <x:v>1</x:v>
      </x:c>
      <x:c r="AL99" s="64" t="n">
        <x:f aca="0">IF(AK98,AD98,AL98)</x:f>
        <x:v>1.012051759199982</x:v>
      </x:c>
      <x:c r="AM99" s="65" t="n">
        <x:f aca="0">IF(AK99,AD99/AL99-1,"")</x:f>
        <x:v>-0.007334145431880379</x:v>
      </x:c>
      <x:c r="AN99" s="64" t="n">
        <x:f aca="0">IF(AI99&lt;&gt;AI98,AD99,MAX(AN98,AD99))</x:f>
        <x:v>1.02573437599837</x:v>
      </x:c>
      <x:c r="AO99" s="65" t="n">
        <x:f aca="0">AD99/AN99-1</x:f>
        <x:v>-0.02057565006964779</x:v>
      </x:c>
      <x:c r="AP99" s="69" t="n">
        <x:f aca="0">IFERROR(SUM(Z99:AC99)/AD99,0)</x:f>
        <x:v>1</x:v>
      </x:c>
      <x:c r="AQ99" s="66" t="b">
        <x:f aca="0">AND(B99&gt;0,C99&gt;0,D99&gt;0,E99&gt;0)</x:f>
        <x:v>1</x:v>
      </x:c>
      <x:c r="AR99" s="70" t="n">
        <x:f aca="0">EDATE(AR98,1)</x:f>
        <x:v>45566</x:v>
      </x:c>
      <x:c r="AS99" t="str">
        <x:f aca="0">TEXT(AR99,"yyyy-mm")</x:f>
        <x:v>2024-10</x:v>
      </x:c>
      <x:c r="AT99" s="69" t="n">
        <x:f aca="0">IF(AR99&gt;DATE(YEAR($A$1656),MONTH($A$1656),1),"",SUMIFS($AD$42:$AD$1656,$AI$42:$AI$1656,YEAR(AR99),$AJ$42:$AJ$1656,MONTH(AR99),$AK$42:$AK$1656,1))</x:f>
        <x:v>1.2524154255363757</x:v>
      </x:c>
    </x:row>
    <x:row r="100" ht="13.5" hidden="0">
      <x:c r="A100" s="61" t="n">
        <x:f aca="0">'净值底稿'!A62</x:f>
        <x:v>43922</x:v>
      </x:c>
      <x:c r="B100" s="62" t="n">
        <x:f aca="0">'净值底稿'!W62</x:f>
        <x:v>0.8711095764250241</x:v>
      </x:c>
      <x:c r="C100" s="62" t="n">
        <x:f aca="0">'净值底稿'!T62</x:f>
        <x:v>0.966036869539843</x:v>
      </x:c>
      <x:c r="D100" s="62" t="n">
        <x:f aca="0">'净值底稿'!U62</x:f>
        <x:v>1.4395</x:v>
      </x:c>
      <x:c r="E100" s="62" t="n">
        <x:f aca="0">'净值底稿'!V62</x:f>
        <x:v>1.3165</x:v>
      </x:c>
      <x:c r="F100" s="63" t="n">
        <x:f aca="0">IFERROR(B100/B99-1,0)</x:f>
        <x:v>-0.007269013006645064</x:v>
      </x:c>
      <x:c r="G100" s="63" t="n">
        <x:f aca="0">IFERROR(C100/C99-1,0)</x:f>
        <x:v>-0.0036096427031195866</x:v>
      </x:c>
      <x:c r="H100" s="63" t="n">
        <x:f aca="0">IFERROR(D100/D99-1,0)</x:f>
        <x:v>0.0016003339827441732</x:v>
      </x:c>
      <x:c r="I100" s="63" t="n">
        <x:f aca="0">IFERROR(E100/E99-1,0)</x:f>
        <x:v>-0.012229891956782701</x:v>
      </x:c>
      <x:c r="J100" s="64" t="n">
        <x:f aca="0">Z99*(1+F100)</x:f>
        <x:v>0.09075007804513541</x:v>
      </x:c>
      <x:c r="K100" s="64" t="n">
        <x:f aca="0">AA99*(1+G100)</x:f>
        <x:v>0.09108459781432965</x:v>
      </x:c>
      <x:c r="L100" s="64" t="n">
        <x:f aca="0">AB99*(1+H100)</x:f>
        <x:v>0.7697788758507259</x:v>
      </x:c>
      <x:c r="M100" s="64" t="n">
        <x:f aca="0">AC99*(1+I100)</x:f>
        <x:v>0.05259988434846533</x:v>
      </x:c>
      <x:c r="N100" s="64" t="n">
        <x:f aca="0">SUM(J100:M100)</x:f>
        <x:v>1.0042134360586563</x:v>
      </x:c>
      <x:c r="O100" s="65" t="n">
        <x:f aca="0">IFERROR((J100+K100)/N100,0)</x:f>
        <x:v>0.1810717416539765</x:v>
      </x:c>
      <x:c r="P100" s="66" t="b">
        <x:f aca="0">AND(MONTH(A100)=12,OR(A101="",YEAR(A100)&lt;&gt;YEAR(A101)))</x:f>
        <x:v>0</x:v>
      </x:c>
      <x:c r="Q100" s="66" t="b">
        <x:f aca="0">AND(MOD(MONTH(A100),3)=0,OR(A101="",MONTH(A100)&lt;&gt;MONTH(A101)))</x:f>
        <x:v>0</x:v>
      </x:c>
      <x:c r="R100" s="66" t="b">
        <x:f aca="0">OR(O100&gt;$E$7,O100&lt;$E$6)</x:f>
        <x:v>0</x:v>
      </x:c>
      <x:c r="S100" s="66" t="b">
        <x:f aca="0">AND(OR(P100,Q100,R100),A100-AH99&gt;$E$8)</x:f>
        <x:v>0</x:v>
      </x:c>
      <x:c r="T100" s="67" t="str">
        <x:f aca="0">IF(NOT(OR(P100,Q100,R100)),"不调",IF(NOT(S100),"间隔规则跳过",IF(P100,"年末+季度",IF(AND(Q100,R100),"季度+动态",IF(Q100,"季度","动态")))))</x:f>
        <x:v>不调</x:v>
      </x:c>
      <x:c r="U100" s="64" t="n">
        <x:f aca="0">IF(OR(T100="年末+季度",T100="季度+动态"),N100*$E$5/2,IF(T100="季度",(J100+K100)/2,IF(T100="动态",N100*$E$5*IF(J100+K100=0,0.5,J100/(J100+K100)),J100)))</x:f>
        <x:v>0.09075007804513541</x:v>
      </x:c>
      <x:c r="V100" s="64" t="n">
        <x:f aca="0">IF(OR(T100="年末+季度",T100="季度+动态"),N100*$E$5/2,IF(T100="季度",(J100+K100)/2,IF(T100="动态",N100*$E$5*IF(J100+K100=0,0.5,K100/(J100+K100)),K100)))</x:f>
        <x:v>0.09108459781432965</x:v>
      </x:c>
      <x:c r="W100" s="64" t="n">
        <x:f aca="0">IF(OR(T100="年末+季度",T100="季度+动态",T100="动态"),N100*(1-$E$5)*IF(L100+M100=0,$B$7/($B$7+$B$8),L100/(L100+M100)),L100)</x:f>
        <x:v>0.7697788758507259</x:v>
      </x:c>
      <x:c r="X100" s="64" t="n">
        <x:f aca="0">IF(OR(T100="年末+季度",T100="季度+动态",T100="动态"),N100*(1-$E$5)*IF(L100+M100=0,$B$8/($B$7+$B$8),M100/(L100+M100)),M100)</x:f>
        <x:v>0.05259988434846533</x:v>
      </x:c>
      <x:c r="Y100" s="64" t="n">
        <x:f aca="0">POWER(1-$H$5,(A100-A99)/$H$8)</x:f>
        <x:v>0.9999862671029998</x:v>
      </x:c>
      <x:c r="Z100" s="64" t="n">
        <x:f aca="0">U100*Y100</x:f>
        <x:v>0.09074883178366085</x:v>
      </x:c>
      <x:c r="AA100" s="64" t="n">
        <x:f aca="0">V100*Y100</x:f>
        <x:v>0.09108334695892956</x:v>
      </x:c>
      <x:c r="AB100" s="64" t="n">
        <x:f aca="0">W100*Y100</x:f>
        <x:v>0.7697683045567109</x:v>
      </x:c>
      <x:c r="AC100" s="64" t="n">
        <x:f aca="0">X100*Y100</x:f>
        <x:v>0.05259916199967135</x:v>
      </x:c>
      <x:c r="AD100" s="64" t="n">
        <x:f aca="0">SUM(Z100:AC100)</x:f>
        <x:v>1.0041996452989725</x:v>
      </x:c>
      <x:c r="AE100" s="64" t="n">
        <x:f aca="0">MAX(AE99,AD100)</x:f>
        <x:v>1.02573437599837</x:v>
      </x:c>
      <x:c r="AF100" s="63" t="n">
        <x:f aca="0">AD100/AE100-1</x:f>
        <x:v>-0.020994451588343344</x:v>
      </x:c>
      <x:c r="AG100" s="63" t="n">
        <x:f aca="0">AD100/AD99-1</x:f>
        <x:v>-0.0004275996596627696</x:v>
      </x:c>
      <x:c r="AH100" s="61" t="n">
        <x:f aca="0">IF(OR(T100="年末+季度",T100="季度+动态",T100="季度",T100="动态"),A100,AH99)</x:f>
        <x:v>43921</x:v>
      </x:c>
      <x:c r="AI100" s="68" t="n">
        <x:f aca="0">YEAR(A100)</x:f>
        <x:v>2020</x:v>
      </x:c>
      <x:c r="AJ100" s="68" t="n">
        <x:f aca="0">MONTH(A100)</x:f>
        <x:v>4</x:v>
      </x:c>
      <x:c r="AK100" s="66" t="n">
        <x:f aca="0">IF(MONTH(A100)&lt;&gt;MONTH(A101),1,0)</x:f>
        <x:v>0</x:v>
      </x:c>
      <x:c r="AL100" s="64" t="n">
        <x:f aca="0">IF(AK99,AD99,AL99)</x:f>
        <x:v>1.004629224413419</x:v>
      </x:c>
      <x:c r="AM100" s="65" t="str">
        <x:f aca="0">IF(AK100,AD100/AL100-1,"")</x:f>
      </x:c>
      <x:c r="AN100" s="64" t="n">
        <x:f aca="0">IF(AI100&lt;&gt;AI99,AD100,MAX(AN99,AD100))</x:f>
        <x:v>1.02573437599837</x:v>
      </x:c>
      <x:c r="AO100" s="65" t="n">
        <x:f aca="0">AD100/AN100-1</x:f>
        <x:v>-0.020994451588343344</x:v>
      </x:c>
      <x:c r="AP100" s="69" t="n">
        <x:f aca="0">IFERROR(SUM(Z100:AC100)/AD100,0)</x:f>
        <x:v>1</x:v>
      </x:c>
      <x:c r="AQ100" s="66" t="b">
        <x:f aca="0">AND(B100&gt;0,C100&gt;0,D100&gt;0,E100&gt;0)</x:f>
        <x:v>1</x:v>
      </x:c>
      <x:c r="AR100" s="70" t="n">
        <x:f aca="0">EDATE(AR99,1)</x:f>
        <x:v>45597</x:v>
      </x:c>
      <x:c r="AS100" t="str">
        <x:f aca="0">TEXT(AR100,"yyyy-mm")</x:f>
        <x:v>2024-11</x:v>
      </x:c>
      <x:c r="AT100" s="69" t="n">
        <x:f aca="0">IF(AR100&gt;DATE(YEAR($A$1656),MONTH($A$1656),1),"",SUMIFS($AD$42:$AD$1656,$AI$42:$AI$1656,YEAR(AR100),$AJ$42:$AJ$1656,MONTH(AR100),$AK$42:$AK$1656,1))</x:f>
        <x:v>1.2620793341756416</x:v>
      </x:c>
    </x:row>
    <x:row r="101" ht="13.5" hidden="0">
      <x:c r="A101" s="61" t="n">
        <x:f aca="0">'净值底稿'!A63</x:f>
        <x:v>43923</x:v>
      </x:c>
      <x:c r="B101" s="62" t="n">
        <x:f aca="0">'净值底稿'!W63</x:f>
        <x:v>0.8810421282812634</x:v>
      </x:c>
      <x:c r="C101" s="62" t="n">
        <x:f aca="0">'净值底稿'!T63</x:f>
        <x:v>0.9876139655374158</x:v>
      </x:c>
      <x:c r="D101" s="62" t="n">
        <x:f aca="0">'净值底稿'!U63</x:f>
        <x:v>1.4393</x:v>
      </x:c>
      <x:c r="E101" s="62" t="n">
        <x:f aca="0">'净值底稿'!V63</x:f>
        <x:v>1.3183</x:v>
      </x:c>
      <x:c r="F101" s="63" t="n">
        <x:f aca="0">IFERROR(B101/B100-1,0)</x:f>
        <x:v>0.01140218420856054</x:v>
      </x:c>
      <x:c r="G101" s="63" t="n">
        <x:f aca="0">IFERROR(C101/C100-1,0)</x:f>
        <x:v>0.022335685808607453</x:v>
      </x:c>
      <x:c r="H101" s="63" t="n">
        <x:f aca="0">IFERROR(D101/D100-1,0)</x:f>
        <x:v>-0.00013893713094825788</x:v>
      </x:c>
      <x:c r="I101" s="63" t="n">
        <x:f aca="0">IFERROR(E101/E100-1,0)</x:f>
        <x:v>0.0013672616786934988</x:v>
      </x:c>
      <x:c r="J101" s="64" t="n">
        <x:f aca="0">Z100*(1+F101)</x:f>
        <x:v>0.09178356668036983</x:v>
      </x:c>
      <x:c r="K101" s="64" t="n">
        <x:f aca="0">AA100*(1+G101)</x:f>
        <x:v>0.09311775597900059</x:v>
      </x:c>
      <x:c r="L101" s="64" t="n">
        <x:f aca="0">AB100*(1+H101)</x:f>
        <x:v>0.7696613551569809</x:v>
      </x:c>
      <x:c r="M101" s="64" t="n">
        <x:f aca="0">AC100*(1+I101)</x:f>
        <x:v>0.052671078818204896</x:v>
      </x:c>
      <x:c r="N101" s="64" t="n">
        <x:f aca="0">SUM(J101:M101)</x:f>
        <x:v>1.0072337566345562</x:v>
      </x:c>
      <x:c r="O101" s="65" t="n">
        <x:f aca="0">IFERROR((J101+K101)/N101,0)</x:f>
        <x:v>0.18357339737815817</x:v>
      </x:c>
      <x:c r="P101" s="66" t="b">
        <x:f aca="0">AND(MONTH(A101)=12,OR(A102="",YEAR(A101)&lt;&gt;YEAR(A102)))</x:f>
        <x:v>0</x:v>
      </x:c>
      <x:c r="Q101" s="66" t="b">
        <x:f aca="0">AND(MOD(MONTH(A101),3)=0,OR(A102="",MONTH(A101)&lt;&gt;MONTH(A102)))</x:f>
        <x:v>0</x:v>
      </x:c>
      <x:c r="R101" s="66" t="b">
        <x:f aca="0">OR(O101&gt;$E$7,O101&lt;$E$6)</x:f>
        <x:v>0</x:v>
      </x:c>
      <x:c r="S101" s="66" t="b">
        <x:f aca="0">AND(OR(P101,Q101,R101),A101-AH100&gt;$E$8)</x:f>
        <x:v>0</x:v>
      </x:c>
      <x:c r="T101" s="67" t="str">
        <x:f aca="0">IF(NOT(OR(P101,Q101,R101)),"不调",IF(NOT(S101),"间隔规则跳过",IF(P101,"年末+季度",IF(AND(Q101,R101),"季度+动态",IF(Q101,"季度","动态")))))</x:f>
        <x:v>不调</x:v>
      </x:c>
      <x:c r="U101" s="64" t="n">
        <x:f aca="0">IF(OR(T101="年末+季度",T101="季度+动态"),N101*$E$5/2,IF(T101="季度",(J101+K101)/2,IF(T101="动态",N101*$E$5*IF(J101+K101=0,0.5,J101/(J101+K101)),J101)))</x:f>
        <x:v>0.09178356668036983</x:v>
      </x:c>
      <x:c r="V101" s="64" t="n">
        <x:f aca="0">IF(OR(T101="年末+季度",T101="季度+动态"),N101*$E$5/2,IF(T101="季度",(J101+K101)/2,IF(T101="动态",N101*$E$5*IF(J101+K101=0,0.5,K101/(J101+K101)),K101)))</x:f>
        <x:v>0.09311775597900059</x:v>
      </x:c>
      <x:c r="W101" s="64" t="n">
        <x:f aca="0">IF(OR(T101="年末+季度",T101="季度+动态",T101="动态"),N101*(1-$E$5)*IF(L101+M101=0,$B$7/($B$7+$B$8),L101/(L101+M101)),L101)</x:f>
        <x:v>0.7696613551569809</x:v>
      </x:c>
      <x:c r="X101" s="64" t="n">
        <x:f aca="0">IF(OR(T101="年末+季度",T101="季度+动态",T101="动态"),N101*(1-$E$5)*IF(L101+M101=0,$B$8/($B$7+$B$8),M101/(L101+M101)),M101)</x:f>
        <x:v>0.052671078818204896</x:v>
      </x:c>
      <x:c r="Y101" s="64" t="n">
        <x:f aca="0">POWER(1-$H$5,(A101-A100)/$H$8)</x:f>
        <x:v>0.9999862671029998</x:v>
      </x:c>
      <x:c r="Z101" s="64" t="n">
        <x:f aca="0">U101*Y101</x:f>
        <x:v>0.0917823062261023</x:v>
      </x:c>
      <x:c r="AA101" s="64" t="n">
        <x:f aca="0">V101*Y101</x:f>
        <x:v>0.09311647720244884</x:v>
      </x:c>
      <x:c r="AB101" s="64" t="n">
        <x:f aca="0">W101*Y101</x:f>
        <x:v>0.7696507854768654</x:v>
      </x:c>
      <x:c r="AC101" s="64" t="n">
        <x:f aca="0">X101*Y101</x:f>
        <x:v>0.052670355491704596</x:v>
      </x:c>
      <x:c r="AD101" s="64" t="n">
        <x:f aca="0">SUM(Z101:AC101)</x:f>
        <x:v>1.0072199243971212</x:v>
      </x:c>
      <x:c r="AE101" s="64" t="n">
        <x:f aca="0">MAX(AE100,AD101)</x:f>
        <x:v>1.02573437599837</x:v>
      </x:c>
      <x:c r="AF101" s="63" t="n">
        <x:f aca="0">AD101/AE101-1</x:f>
        <x:v>-0.018049947466397653</x:v>
      </x:c>
      <x:c r="AG101" s="63" t="n">
        <x:f aca="0">AD101/AD100-1</x:f>
        <x:v>0.0030076480431830976</x:v>
      </x:c>
      <x:c r="AH101" s="61" t="n">
        <x:f aca="0">IF(OR(T101="年末+季度",T101="季度+动态",T101="季度",T101="动态"),A101,AH100)</x:f>
        <x:v>43921</x:v>
      </x:c>
      <x:c r="AI101" s="68" t="n">
        <x:f aca="0">YEAR(A101)</x:f>
        <x:v>2020</x:v>
      </x:c>
      <x:c r="AJ101" s="68" t="n">
        <x:f aca="0">MONTH(A101)</x:f>
        <x:v>4</x:v>
      </x:c>
      <x:c r="AK101" s="66" t="n">
        <x:f aca="0">IF(MONTH(A101)&lt;&gt;MONTH(A102),1,0)</x:f>
        <x:v>0</x:v>
      </x:c>
      <x:c r="AL101" s="64" t="n">
        <x:f aca="0">IF(AK100,AD100,AL100)</x:f>
        <x:v>1.004629224413419</x:v>
      </x:c>
      <x:c r="AM101" s="65" t="str">
        <x:f aca="0">IF(AK101,AD101/AL101-1,"")</x:f>
      </x:c>
      <x:c r="AN101" s="64" t="n">
        <x:f aca="0">IF(AI101&lt;&gt;AI100,AD101,MAX(AN100,AD101))</x:f>
        <x:v>1.02573437599837</x:v>
      </x:c>
      <x:c r="AO101" s="65" t="n">
        <x:f aca="0">AD101/AN101-1</x:f>
        <x:v>-0.018049947466397653</x:v>
      </x:c>
      <x:c r="AP101" s="69" t="n">
        <x:f aca="0">IFERROR(SUM(Z101:AC101)/AD101,0)</x:f>
        <x:v>1</x:v>
      </x:c>
      <x:c r="AQ101" s="66" t="b">
        <x:f aca="0">AND(B101&gt;0,C101&gt;0,D101&gt;0,E101&gt;0)</x:f>
        <x:v>1</x:v>
      </x:c>
      <x:c r="AR101" s="70" t="n">
        <x:f aca="0">EDATE(AR100,1)</x:f>
        <x:v>45627</x:v>
      </x:c>
      <x:c r="AS101" t="str">
        <x:f aca="0">TEXT(AR101,"yyyy-mm")</x:f>
        <x:v>2024-12</x:v>
      </x:c>
      <x:c r="AT101" s="69" t="n">
        <x:f aca="0">IF(AR101&gt;DATE(YEAR($A$1656),MONTH($A$1656),1),"",SUMIFS($AD$42:$AD$1656,$AI$42:$AI$1656,YEAR(AR101),$AJ$42:$AJ$1656,MONTH(AR101),$AK$42:$AK$1656,1))</x:f>
        <x:v>1.2808337518194055</x:v>
      </x:c>
    </x:row>
    <x:row r="102" ht="13.5" hidden="0">
      <x:c r="A102" s="61" t="n">
        <x:f aca="0">'净值底稿'!A64</x:f>
        <x:v>43924</x:v>
      </x:c>
      <x:c r="B102" s="62" t="n">
        <x:f aca="0">'净值底稿'!W64</x:f>
        <x:v>0.8772172886990698</x:v>
      </x:c>
      <x:c r="C102" s="62" t="n">
        <x:f aca="0">'净值底稿'!T64</x:f>
        <x:v>0.9820667762193371</x:v>
      </x:c>
      <x:c r="D102" s="62" t="n">
        <x:f aca="0">'净值底稿'!U64</x:f>
        <x:v>1.4391</x:v>
      </x:c>
      <x:c r="E102" s="62" t="n">
        <x:f aca="0">'净值底稿'!V64</x:f>
        <x:v>1.3263</x:v>
      </x:c>
      <x:c r="F102" s="63" t="n">
        <x:f aca="0">IFERROR(B102/B101-1,0)</x:f>
        <x:v>-0.004341267527870785</x:v>
      </x:c>
      <x:c r="G102" s="63" t="n">
        <x:f aca="0">IFERROR(C102/C101-1,0)</x:f>
        <x:v>-0.0056167586847155615</x:v>
      </x:c>
      <x:c r="H102" s="63" t="n">
        <x:f aca="0">IFERROR(D102/D101-1,0)</x:f>
        <x:v>-0.00013895643715688966</x:v>
      </x:c>
      <x:c r="I102" s="63" t="n">
        <x:f aca="0">IFERROR(E102/E101-1,0)</x:f>
        <x:v>0.00606842145186981</x:v>
      </x:c>
      <x:c r="J102" s="64" t="n">
        <x:f aca="0">Z101*(1+F102)</x:f>
        <x:v>0.09138385468044982</x:v>
      </x:c>
      <x:c r="K102" s="64" t="n">
        <x:f aca="0">AA101*(1+G102)</x:f>
        <x:v>0.09259346442043187</x:v>
      </x:c>
      <x:c r="L102" s="64" t="n">
        <x:f aca="0">AB101*(1+H102)</x:f>
        <x:v>0.7695438375458605</x:v>
      </x:c>
      <x:c r="M102" s="64" t="n">
        <x:f aca="0">AC101*(1+I102)</x:f>
        <x:v>0.05298998140684807</x:v>
      </x:c>
      <x:c r="N102" s="64" t="n">
        <x:f aca="0">SUM(J102:M102)</x:f>
        <x:v>1.0065111380535903</x:v>
      </x:c>
      <x:c r="O102" s="65" t="n">
        <x:f aca="0">IFERROR((J102+K102)/N102,0)</x:f>
        <x:v>0.18278716662456454</x:v>
      </x:c>
      <x:c r="P102" s="66" t="b">
        <x:f aca="0">AND(MONTH(A102)=12,OR(A103="",YEAR(A102)&lt;&gt;YEAR(A103)))</x:f>
        <x:v>0</x:v>
      </x:c>
      <x:c r="Q102" s="66" t="b">
        <x:f aca="0">AND(MOD(MONTH(A102),3)=0,OR(A103="",MONTH(A102)&lt;&gt;MONTH(A103)))</x:f>
        <x:v>0</x:v>
      </x:c>
      <x:c r="R102" s="66" t="b">
        <x:f aca="0">OR(O102&gt;$E$7,O102&lt;$E$6)</x:f>
        <x:v>0</x:v>
      </x:c>
      <x:c r="S102" s="66" t="b">
        <x:f aca="0">AND(OR(P102,Q102,R102),A102-AH101&gt;$E$8)</x:f>
        <x:v>0</x:v>
      </x:c>
      <x:c r="T102" s="67" t="str">
        <x:f aca="0">IF(NOT(OR(P102,Q102,R102)),"不调",IF(NOT(S102),"间隔规则跳过",IF(P102,"年末+季度",IF(AND(Q102,R102),"季度+动态",IF(Q102,"季度","动态")))))</x:f>
        <x:v>不调</x:v>
      </x:c>
      <x:c r="U102" s="64" t="n">
        <x:f aca="0">IF(OR(T102="年末+季度",T102="季度+动态"),N102*$E$5/2,IF(T102="季度",(J102+K102)/2,IF(T102="动态",N102*$E$5*IF(J102+K102=0,0.5,J102/(J102+K102)),J102)))</x:f>
        <x:v>0.09138385468044982</x:v>
      </x:c>
      <x:c r="V102" s="64" t="n">
        <x:f aca="0">IF(OR(T102="年末+季度",T102="季度+动态"),N102*$E$5/2,IF(T102="季度",(J102+K102)/2,IF(T102="动态",N102*$E$5*IF(J102+K102=0,0.5,K102/(J102+K102)),K102)))</x:f>
        <x:v>0.09259346442043187</x:v>
      </x:c>
      <x:c r="W102" s="64" t="n">
        <x:f aca="0">IF(OR(T102="年末+季度",T102="季度+动态",T102="动态"),N102*(1-$E$5)*IF(L102+M102=0,$B$7/($B$7+$B$8),L102/(L102+M102)),L102)</x:f>
        <x:v>0.7695438375458605</x:v>
      </x:c>
      <x:c r="X102" s="64" t="n">
        <x:f aca="0">IF(OR(T102="年末+季度",T102="季度+动态",T102="动态"),N102*(1-$E$5)*IF(L102+M102=0,$B$8/($B$7+$B$8),M102/(L102+M102)),M102)</x:f>
        <x:v>0.05298998140684807</x:v>
      </x:c>
      <x:c r="Y102" s="64" t="n">
        <x:f aca="0">POWER(1-$H$5,(A102-A101)/$H$8)</x:f>
        <x:v>0.9999862671029998</x:v>
      </x:c>
      <x:c r="Z102" s="64" t="n">
        <x:f aca="0">U102*Y102</x:f>
        <x:v>0.09138259971538601</x:v>
      </x:c>
      <x:c r="AA102" s="64" t="n">
        <x:f aca="0">V102*Y102</x:f>
        <x:v>0.09259219284392209</x:v>
      </x:c>
      <x:c r="AB102" s="64" t="n">
        <x:f aca="0">W102*Y102</x:f>
        <x:v>0.7695332694796023</x:v>
      </x:c>
      <x:c r="AC102" s="64" t="n">
        <x:f aca="0">X102*Y102</x:f>
        <x:v>0.052989253700891366</x:v>
      </x:c>
      <x:c r="AD102" s="64" t="n">
        <x:f aca="0">SUM(Z102:AC102)</x:f>
        <x:v>1.0064973157398018</x:v>
      </x:c>
      <x:c r="AE102" s="64" t="n">
        <x:f aca="0">MAX(AE101,AD102)</x:f>
        <x:v>1.02573437599837</x:v>
      </x:c>
      <x:c r="AF102" s="63" t="n">
        <x:f aca="0">AD102/AE102-1</x:f>
        <x:v>-0.018754426787972456</x:v>
      </x:c>
      <x:c r="AG102" s="63" t="n">
        <x:f aca="0">AD102/AD101-1</x:f>
        <x:v>-0.0007174288750809721</x:v>
      </x:c>
      <x:c r="AH102" s="61" t="n">
        <x:f aca="0">IF(OR(T102="年末+季度",T102="季度+动态",T102="季度",T102="动态"),A102,AH101)</x:f>
        <x:v>43921</x:v>
      </x:c>
      <x:c r="AI102" s="68" t="n">
        <x:f aca="0">YEAR(A102)</x:f>
        <x:v>2020</x:v>
      </x:c>
      <x:c r="AJ102" s="68" t="n">
        <x:f aca="0">MONTH(A102)</x:f>
        <x:v>4</x:v>
      </x:c>
      <x:c r="AK102" s="66" t="n">
        <x:f aca="0">IF(MONTH(A102)&lt;&gt;MONTH(A103),1,0)</x:f>
        <x:v>0</x:v>
      </x:c>
      <x:c r="AL102" s="64" t="n">
        <x:f aca="0">IF(AK101,AD101,AL101)</x:f>
        <x:v>1.004629224413419</x:v>
      </x:c>
      <x:c r="AM102" s="65" t="str">
        <x:f aca="0">IF(AK102,AD102/AL102-1,"")</x:f>
      </x:c>
      <x:c r="AN102" s="64" t="n">
        <x:f aca="0">IF(AI102&lt;&gt;AI101,AD102,MAX(AN101,AD102))</x:f>
        <x:v>1.02573437599837</x:v>
      </x:c>
      <x:c r="AO102" s="65" t="n">
        <x:f aca="0">AD102/AN102-1</x:f>
        <x:v>-0.018754426787972456</x:v>
      </x:c>
      <x:c r="AP102" s="69" t="n">
        <x:f aca="0">IFERROR(SUM(Z102:AC102)/AD102,0)</x:f>
        <x:v>1</x:v>
      </x:c>
      <x:c r="AQ102" s="66" t="b">
        <x:f aca="0">AND(B102&gt;0,C102&gt;0,D102&gt;0,E102&gt;0)</x:f>
        <x:v>1</x:v>
      </x:c>
      <x:c r="AR102" s="70" t="n">
        <x:f aca="0">EDATE(AR101,1)</x:f>
        <x:v>45658</x:v>
      </x:c>
      <x:c r="AS102" t="str">
        <x:f aca="0">TEXT(AR102,"yyyy-mm")</x:f>
        <x:v>2025-01</x:v>
      </x:c>
      <x:c r="AT102" s="69" t="n">
        <x:f aca="0">IF(AR102&gt;DATE(YEAR($A$1656),MONTH($A$1656),1),"",SUMIFS($AD$42:$AD$1656,$AI$42:$AI$1656,YEAR(AR102),$AJ$42:$AJ$1656,MONTH(AR102),$AK$42:$AK$1656,1))</x:f>
        <x:v>1.2847310490615753</x:v>
      </x:c>
    </x:row>
    <x:row r="103" ht="13.5" hidden="0">
      <x:c r="A103" s="61" t="n">
        <x:f aca="0">'净值底稿'!A65</x:f>
        <x:v>43928</x:v>
      </x:c>
      <x:c r="B103" s="62" t="n">
        <x:f aca="0">'净值底稿'!W65</x:f>
        <x:v>0.8942245930408789</x:v>
      </x:c>
      <x:c r="C103" s="62" t="n">
        <x:f aca="0">'净值底稿'!T65</x:f>
        <x:v>1.011895761377203</x:v>
      </x:c>
      <x:c r="D103" s="62" t="n">
        <x:f aca="0">'净值底稿'!U65</x:f>
        <x:v>1.4481</x:v>
      </x:c>
      <x:c r="E103" s="62" t="n">
        <x:f aca="0">'净值底稿'!V65</x:f>
        <x:v>1.3582</x:v>
      </x:c>
      <x:c r="F103" s="63" t="n">
        <x:f aca="0">IFERROR(B103/B102-1,0)</x:f>
        <x:v>0.019387789731129423</x:v>
      </x:c>
      <x:c r="G103" s="63" t="n">
        <x:f aca="0">IFERROR(C103/C102-1,0)</x:f>
        <x:v>0.03037368321602174</x:v>
      </x:c>
      <x:c r="H103" s="63" t="n">
        <x:f aca="0">IFERROR(D103/D102-1,0)</x:f>
        <x:v>0.0062539086929329635</x:v>
      </x:c>
      <x:c r="I103" s="63" t="n">
        <x:f aca="0">IFERROR(E103/E102-1,0)</x:f>
        <x:v>0.02405187363341632</x:v>
      </x:c>
      <x:c r="J103" s="64" t="n">
        <x:f aca="0">Z102*(1+F103)</x:f>
        <x:v>0.09315430634375188</x:v>
      </x:c>
      <x:c r="K103" s="64" t="n">
        <x:f aca="0">AA102*(1+G103)</x:f>
        <x:v>0.09540455877764017</x:v>
      </x:c>
      <x:c r="L103" s="64" t="n">
        <x:f aca="0">AB102*(1+H103)</x:f>
        <x:v>0.7743458602831019</x:v>
      </x:c>
      <x:c r="M103" s="64" t="n">
        <x:f aca="0">AC102*(1+I103)</x:f>
        <x:v>0.05426374453483424</x:v>
      </x:c>
      <x:c r="N103" s="64" t="n">
        <x:f aca="0">SUM(J103:M103)</x:f>
        <x:v>1.0171684699393282</x:v>
      </x:c>
      <x:c r="O103" s="65" t="n">
        <x:f aca="0">IFERROR((J103+K103)/N103,0)</x:f>
        <x:v>0.1853762387391335</x:v>
      </x:c>
      <x:c r="P103" s="66" t="b">
        <x:f aca="0">AND(MONTH(A103)=12,OR(A104="",YEAR(A103)&lt;&gt;YEAR(A104)))</x:f>
        <x:v>0</x:v>
      </x:c>
      <x:c r="Q103" s="66" t="b">
        <x:f aca="0">AND(MOD(MONTH(A103),3)=0,OR(A104="",MONTH(A103)&lt;&gt;MONTH(A104)))</x:f>
        <x:v>0</x:v>
      </x:c>
      <x:c r="R103" s="66" t="b">
        <x:f aca="0">OR(O103&gt;$E$7,O103&lt;$E$6)</x:f>
        <x:v>0</x:v>
      </x:c>
      <x:c r="S103" s="66" t="b">
        <x:f aca="0">AND(OR(P103,Q103,R103),A103-AH102&gt;$E$8)</x:f>
        <x:v>0</x:v>
      </x:c>
      <x:c r="T103" s="67" t="str">
        <x:f aca="0">IF(NOT(OR(P103,Q103,R103)),"不调",IF(NOT(S103),"间隔规则跳过",IF(P103,"年末+季度",IF(AND(Q103,R103),"季度+动态",IF(Q103,"季度","动态")))))</x:f>
        <x:v>不调</x:v>
      </x:c>
      <x:c r="U103" s="64" t="n">
        <x:f aca="0">IF(OR(T103="年末+季度",T103="季度+动态"),N103*$E$5/2,IF(T103="季度",(J103+K103)/2,IF(T103="动态",N103*$E$5*IF(J103+K103=0,0.5,J103/(J103+K103)),J103)))</x:f>
        <x:v>0.09315430634375188</x:v>
      </x:c>
      <x:c r="V103" s="64" t="n">
        <x:f aca="0">IF(OR(T103="年末+季度",T103="季度+动态"),N103*$E$5/2,IF(T103="季度",(J103+K103)/2,IF(T103="动态",N103*$E$5*IF(J103+K103=0,0.5,K103/(J103+K103)),K103)))</x:f>
        <x:v>0.09540455877764017</x:v>
      </x:c>
      <x:c r="W103" s="64" t="n">
        <x:f aca="0">IF(OR(T103="年末+季度",T103="季度+动态",T103="动态"),N103*(1-$E$5)*IF(L103+M103=0,$B$7/($B$7+$B$8),L103/(L103+M103)),L103)</x:f>
        <x:v>0.7743458602831019</x:v>
      </x:c>
      <x:c r="X103" s="64" t="n">
        <x:f aca="0">IF(OR(T103="年末+季度",T103="季度+动态",T103="动态"),N103*(1-$E$5)*IF(L103+M103=0,$B$8/($B$7+$B$8),M103/(L103+M103)),M103)</x:f>
        <x:v>0.05426374453483424</x:v>
      </x:c>
      <x:c r="Y103" s="64" t="n">
        <x:f aca="0">POWER(1-$H$5,(A103-A102)/$H$8)</x:f>
        <x:v>0.9999450695435432</x:v>
      </x:c>
      <x:c r="Z103" s="64" t="n">
        <x:f aca="0">U103*Y103</x:f>
        <x:v>0.0931491893351835</x:v>
      </x:c>
      <x:c r="AA103" s="64" t="n">
        <x:f aca="0">V103*Y103</x:f>
        <x:v>0.09539931816167846</x:v>
      </x:c>
      <x:c r="AB103" s="64" t="n">
        <x:f aca="0">W103*Y103</x:f>
        <x:v>0.7743033251115412</x:v>
      </x:c>
      <x:c r="AC103" s="64" t="n">
        <x:f aca="0">X103*Y103</x:f>
        <x:v>0.05426076380257789</x:v>
      </x:c>
      <x:c r="AD103" s="64" t="n">
        <x:f aca="0">SUM(Z103:AC103)</x:f>
        <x:v>1.017112596410981</x:v>
      </x:c>
      <x:c r="AE103" s="64" t="n">
        <x:f aca="0">MAX(AE102,AD103)</x:f>
        <x:v>1.02573437599837</x:v>
      </x:c>
      <x:c r="AF103" s="63" t="n">
        <x:f aca="0">AD103/AE103-1</x:f>
        <x:v>-0.008405470060411147</x:v>
      </x:c>
      <x:c r="AG103" s="63" t="n">
        <x:f aca="0">AD103/AD102-1</x:f>
        <x:v>0.010546755073436831</x:v>
      </x:c>
      <x:c r="AH103" s="61" t="n">
        <x:f aca="0">IF(OR(T103="年末+季度",T103="季度+动态",T103="季度",T103="动态"),A103,AH102)</x:f>
        <x:v>43921</x:v>
      </x:c>
      <x:c r="AI103" s="68" t="n">
        <x:f aca="0">YEAR(A103)</x:f>
        <x:v>2020</x:v>
      </x:c>
      <x:c r="AJ103" s="68" t="n">
        <x:f aca="0">MONTH(A103)</x:f>
        <x:v>4</x:v>
      </x:c>
      <x:c r="AK103" s="66" t="n">
        <x:f aca="0">IF(MONTH(A103)&lt;&gt;MONTH(A104),1,0)</x:f>
        <x:v>0</x:v>
      </x:c>
      <x:c r="AL103" s="64" t="n">
        <x:f aca="0">IF(AK102,AD102,AL102)</x:f>
        <x:v>1.004629224413419</x:v>
      </x:c>
      <x:c r="AM103" s="65" t="str">
        <x:f aca="0">IF(AK103,AD103/AL103-1,"")</x:f>
      </x:c>
      <x:c r="AN103" s="64" t="n">
        <x:f aca="0">IF(AI103&lt;&gt;AI102,AD103,MAX(AN102,AD103))</x:f>
        <x:v>1.02573437599837</x:v>
      </x:c>
      <x:c r="AO103" s="65" t="n">
        <x:f aca="0">AD103/AN103-1</x:f>
        <x:v>-0.008405470060411147</x:v>
      </x:c>
      <x:c r="AP103" s="69" t="n">
        <x:f aca="0">IFERROR(SUM(Z103:AC103)/AD103,0)</x:f>
        <x:v>1</x:v>
      </x:c>
      <x:c r="AQ103" s="66" t="b">
        <x:f aca="0">AND(B103&gt;0,C103&gt;0,D103&gt;0,E103&gt;0)</x:f>
        <x:v>1</x:v>
      </x:c>
      <x:c r="AR103" s="70" t="n">
        <x:f aca="0">EDATE(AR102,1)</x:f>
        <x:v>45689</x:v>
      </x:c>
      <x:c r="AS103" t="str">
        <x:f aca="0">TEXT(AR103,"yyyy-mm")</x:f>
        <x:v>2025-02</x:v>
      </x:c>
      <x:c r="AT103" s="69" t="n">
        <x:f aca="0">IF(AR103&gt;DATE(YEAR($A$1656),MONTH($A$1656),1),"",SUMIFS($AD$42:$AD$1656,$AI$42:$AI$1656,YEAR(AR103),$AJ$42:$AJ$1656,MONTH(AR103),$AK$42:$AK$1656,1))</x:f>
        <x:v>1.2845149873165707</x:v>
      </x:c>
    </x:row>
    <x:row r="104" ht="13.5" hidden="0">
      <x:c r="A104" s="61" t="n">
        <x:f aca="0">'净值底稿'!A66</x:f>
        <x:v>43929</x:v>
      </x:c>
      <x:c r="B104" s="62" t="n">
        <x:f aca="0">'净值底稿'!W66</x:f>
        <x:v>0.8921931832040405</x:v>
      </x:c>
      <x:c r="C104" s="62" t="n">
        <x:f aca="0">'净值底稿'!T66</x:f>
        <x:v>1.0133243661717513</x:v>
      </x:c>
      <x:c r="D104" s="62" t="n">
        <x:f aca="0">'净值底稿'!U66</x:f>
        <x:v>1.4524</x:v>
      </x:c>
      <x:c r="E104" s="62" t="n">
        <x:f aca="0">'净值底稿'!V66</x:f>
        <x:v>1.354</x:v>
      </x:c>
      <x:c r="F104" s="63" t="n">
        <x:f aca="0">IFERROR(B104/B103-1,0)</x:f>
        <x:v>-0.0022716998085798856</x:v>
      </x:c>
      <x:c r="G104" s="63" t="n">
        <x:f aca="0">IFERROR(C104/C103-1,0)</x:f>
        <x:v>0.0014118102368605445</x:v>
      </x:c>
      <x:c r="H104" s="63" t="n">
        <x:f aca="0">IFERROR(D104/D103-1,0)</x:f>
        <x:v>0.002969408190042211</x:v>
      </x:c>
      <x:c r="I104" s="63" t="n">
        <x:f aca="0">IFERROR(E104/E103-1,0)</x:f>
        <x:v>-0.0030923280812840126</x:v>
      </x:c>
      <x:c r="J104" s="64" t="n">
        <x:f aca="0">Z103*(1+F104)</x:f>
        <x:v>0.0929375823396014</x:v>
      </x:c>
      <x:c r="K104" s="64" t="n">
        <x:f aca="0">AA103*(1+G104)</x:f>
        <x:v>0.09553400389564863</x:v>
      </x:c>
      <x:c r="L104" s="64" t="n">
        <x:f aca="0">AB103*(1+H104)</x:f>
        <x:v>0.7766025477467043</x:v>
      </x:c>
      <x:c r="M104" s="64" t="n">
        <x:f aca="0">AC103*(1+I104)</x:f>
        <x:v>0.05409297171895926</x:v>
      </x:c>
      <x:c r="N104" s="64" t="n">
        <x:f aca="0">SUM(J104:M104)</x:f>
        <x:v>1.0191671057009137</x:v>
      </x:c>
      <x:c r="O104" s="65" t="n">
        <x:f aca="0">IFERROR((J104+K104)/N104,0)</x:f>
        <x:v>0.18492706954629592</x:v>
      </x:c>
      <x:c r="P104" s="66" t="b">
        <x:f aca="0">AND(MONTH(A104)=12,OR(A105="",YEAR(A104)&lt;&gt;YEAR(A105)))</x:f>
        <x:v>0</x:v>
      </x:c>
      <x:c r="Q104" s="66" t="b">
        <x:f aca="0">AND(MOD(MONTH(A104),3)=0,OR(A105="",MONTH(A104)&lt;&gt;MONTH(A105)))</x:f>
        <x:v>0</x:v>
      </x:c>
      <x:c r="R104" s="66" t="b">
        <x:f aca="0">OR(O104&gt;$E$7,O104&lt;$E$6)</x:f>
        <x:v>0</x:v>
      </x:c>
      <x:c r="S104" s="66" t="b">
        <x:f aca="0">AND(OR(P104,Q104,R104),A104-AH103&gt;$E$8)</x:f>
        <x:v>0</x:v>
      </x:c>
      <x:c r="T104" s="67" t="str">
        <x:f aca="0">IF(NOT(OR(P104,Q104,R104)),"不调",IF(NOT(S104),"间隔规则跳过",IF(P104,"年末+季度",IF(AND(Q104,R104),"季度+动态",IF(Q104,"季度","动态")))))</x:f>
        <x:v>不调</x:v>
      </x:c>
      <x:c r="U104" s="64" t="n">
        <x:f aca="0">IF(OR(T104="年末+季度",T104="季度+动态"),N104*$E$5/2,IF(T104="季度",(J104+K104)/2,IF(T104="动态",N104*$E$5*IF(J104+K104=0,0.5,J104/(J104+K104)),J104)))</x:f>
        <x:v>0.0929375823396014</x:v>
      </x:c>
      <x:c r="V104" s="64" t="n">
        <x:f aca="0">IF(OR(T104="年末+季度",T104="季度+动态"),N104*$E$5/2,IF(T104="季度",(J104+K104)/2,IF(T104="动态",N104*$E$5*IF(J104+K104=0,0.5,K104/(J104+K104)),K104)))</x:f>
        <x:v>0.09553400389564863</x:v>
      </x:c>
      <x:c r="W104" s="64" t="n">
        <x:f aca="0">IF(OR(T104="年末+季度",T104="季度+动态",T104="动态"),N104*(1-$E$5)*IF(L104+M104=0,$B$7/($B$7+$B$8),L104/(L104+M104)),L104)</x:f>
        <x:v>0.7766025477467043</x:v>
      </x:c>
      <x:c r="X104" s="64" t="n">
        <x:f aca="0">IF(OR(T104="年末+季度",T104="季度+动态",T104="动态"),N104*(1-$E$5)*IF(L104+M104=0,$B$8/($B$7+$B$8),M104/(L104+M104)),M104)</x:f>
        <x:v>0.05409297171895926</x:v>
      </x:c>
      <x:c r="Y104" s="64" t="n">
        <x:f aca="0">POWER(1-$H$5,(A104-A103)/$H$8)</x:f>
        <x:v>0.9999862671029998</x:v>
      </x:c>
      <x:c r="Z104" s="64" t="n">
        <x:f aca="0">U104*Y104</x:f>
        <x:v>0.09293630603735567</x:v>
      </x:c>
      <x:c r="AA104" s="64" t="n">
        <x:f aca="0">V104*Y104</x:f>
        <x:v>0.09553269193701311</x:v>
      </x:c>
      <x:c r="AB104" s="64" t="n">
        <x:f aca="0">W104*Y104</x:f>
        <x:v>0.776591882743906</x:v>
      </x:c>
      <x:c r="AC104" s="64" t="n">
        <x:f aca="0">X104*Y104</x:f>
        <x:v>0.05409222886575021</x:v>
      </x:c>
      <x:c r="AD104" s="64" t="n">
        <x:f aca="0">SUM(Z104:AC104)</x:f>
        <x:v>1.019153109584025</x:v>
      </x:c>
      <x:c r="AE104" s="64" t="n">
        <x:f aca="0">MAX(AE103,AD104)</x:f>
        <x:v>1.02573437599837</x:v>
      </x:c>
      <x:c r="AF104" s="63" t="n">
        <x:f aca="0">AD104/AE104-1</x:f>
        <x:v>-0.006416150777767693</x:v>
      </x:c>
      <x:c r="AG104" s="63" t="n">
        <x:f aca="0">AD104/AD103-1</x:f>
        <x:v>0.0020061821869516994</x:v>
      </x:c>
      <x:c r="AH104" s="61" t="n">
        <x:f aca="0">IF(OR(T104="年末+季度",T104="季度+动态",T104="季度",T104="动态"),A104,AH103)</x:f>
        <x:v>43921</x:v>
      </x:c>
      <x:c r="AI104" s="68" t="n">
        <x:f aca="0">YEAR(A104)</x:f>
        <x:v>2020</x:v>
      </x:c>
      <x:c r="AJ104" s="68" t="n">
        <x:f aca="0">MONTH(A104)</x:f>
        <x:v>4</x:v>
      </x:c>
      <x:c r="AK104" s="66" t="n">
        <x:f aca="0">IF(MONTH(A104)&lt;&gt;MONTH(A105),1,0)</x:f>
        <x:v>0</x:v>
      </x:c>
      <x:c r="AL104" s="64" t="n">
        <x:f aca="0">IF(AK103,AD103,AL103)</x:f>
        <x:v>1.004629224413419</x:v>
      </x:c>
      <x:c r="AM104" s="65" t="str">
        <x:f aca="0">IF(AK104,AD104/AL104-1,"")</x:f>
      </x:c>
      <x:c r="AN104" s="64" t="n">
        <x:f aca="0">IF(AI104&lt;&gt;AI103,AD104,MAX(AN103,AD104))</x:f>
        <x:v>1.02573437599837</x:v>
      </x:c>
      <x:c r="AO104" s="65" t="n">
        <x:f aca="0">AD104/AN104-1</x:f>
        <x:v>-0.006416150777767693</x:v>
      </x:c>
      <x:c r="AP104" s="69" t="n">
        <x:f aca="0">IFERROR(SUM(Z104:AC104)/AD104,0)</x:f>
        <x:v>1</x:v>
      </x:c>
      <x:c r="AQ104" s="66" t="b">
        <x:f aca="0">AND(B104&gt;0,C104&gt;0,D104&gt;0,E104&gt;0)</x:f>
        <x:v>1</x:v>
      </x:c>
      <x:c r="AR104" s="70" t="n">
        <x:f aca="0">EDATE(AR103,1)</x:f>
        <x:v>45717</x:v>
      </x:c>
      <x:c r="AS104" t="str">
        <x:f aca="0">TEXT(AR104,"yyyy-mm")</x:f>
        <x:v>2025-03</x:v>
      </x:c>
      <x:c r="AT104" s="69" t="n">
        <x:f aca="0">IF(AR104&gt;DATE(YEAR($A$1656),MONTH($A$1656),1),"",SUMIFS($AD$42:$AD$1656,$AI$42:$AI$1656,YEAR(AR104),$AJ$42:$AJ$1656,MONTH(AR104),$AK$42:$AK$1656,1))</x:f>
        <x:v>1.2947033502323213</x:v>
      </x:c>
    </x:row>
    <x:row r="105" ht="13.5" hidden="0">
      <x:c r="A105" s="61" t="n">
        <x:f aca="0">'净值底稿'!A67</x:f>
        <x:v>43930</x:v>
      </x:c>
      <x:c r="B105" s="62" t="n">
        <x:f aca="0">'净值底稿'!W67</x:f>
        <x:v>0.8970239268576712</x:v>
      </x:c>
      <x:c r="C105" s="62" t="n">
        <x:f aca="0">'净值底稿'!T67</x:f>
        <x:v>1.0216002178839312</x:v>
      </x:c>
      <x:c r="D105" s="62" t="n">
        <x:f aca="0">'净值底稿'!U67</x:f>
        <x:v>1.4535</x:v>
      </x:c>
      <x:c r="E105" s="62" t="n">
        <x:f aca="0">'净值底稿'!V67</x:f>
        <x:v>1.3544</x:v>
      </x:c>
      <x:c r="F105" s="63" t="n">
        <x:f aca="0">IFERROR(B105/B104-1,0)</x:f>
        <x:v>0.005414459272466754</x:v>
      </x:c>
      <x:c r="G105" s="63" t="n">
        <x:f aca="0">IFERROR(C105/C104-1,0)</x:f>
        <x:v>0.008167031197962249</x:v>
      </x:c>
      <x:c r="H105" s="63" t="n">
        <x:f aca="0">IFERROR(D105/D104-1,0)</x:f>
        <x:v>0.0007573671164968765</x:v>
      </x:c>
      <x:c r="I105" s="63" t="n">
        <x:f aca="0">IFERROR(E105/E104-1,0)</x:f>
        <x:v>0.00029542097488910457</x:v>
      </x:c>
      <x:c r="J105" s="64" t="n">
        <x:f aca="0">Z104*(1+F105)</x:f>
        <x:v>0.09343950588132843</x:v>
      </x:c>
      <x:c r="K105" s="64" t="n">
        <x:f aca="0">AA104*(1+G105)</x:f>
        <x:v>0.09631291041248802</x:v>
      </x:c>
      <x:c r="L105" s="64" t="n">
        <x:f aca="0">AB104*(1+H105)</x:f>
        <x:v>0.7771800478988347</x:v>
      </x:c>
      <x:c r="M105" s="64" t="n">
        <x:f aca="0">AC104*(1+I105)</x:f>
        <x:v>0.054108208844735654</x:v>
      </x:c>
      <x:c r="N105" s="64" t="n">
        <x:f aca="0">SUM(J105:M105)</x:f>
        <x:v>1.0210406730373867</x:v>
      </x:c>
      <x:c r="O105" s="65" t="n">
        <x:f aca="0">IFERROR((J105+K105)/N105,0)</x:f>
        <x:v>0.18584217191793342</x:v>
      </x:c>
      <x:c r="P105" s="66" t="b">
        <x:f aca="0">AND(MONTH(A105)=12,OR(A106="",YEAR(A105)&lt;&gt;YEAR(A106)))</x:f>
        <x:v>0</x:v>
      </x:c>
      <x:c r="Q105" s="66" t="b">
        <x:f aca="0">AND(MOD(MONTH(A105),3)=0,OR(A106="",MONTH(A105)&lt;&gt;MONTH(A106)))</x:f>
        <x:v>0</x:v>
      </x:c>
      <x:c r="R105" s="66" t="b">
        <x:f aca="0">OR(O105&gt;$E$7,O105&lt;$E$6)</x:f>
        <x:v>0</x:v>
      </x:c>
      <x:c r="S105" s="66" t="b">
        <x:f aca="0">AND(OR(P105,Q105,R105),A105-AH104&gt;$E$8)</x:f>
        <x:v>0</x:v>
      </x:c>
      <x:c r="T105" s="67" t="str">
        <x:f aca="0">IF(NOT(OR(P105,Q105,R105)),"不调",IF(NOT(S105),"间隔规则跳过",IF(P105,"年末+季度",IF(AND(Q105,R105),"季度+动态",IF(Q105,"季度","动态")))))</x:f>
        <x:v>不调</x:v>
      </x:c>
      <x:c r="U105" s="64" t="n">
        <x:f aca="0">IF(OR(T105="年末+季度",T105="季度+动态"),N105*$E$5/2,IF(T105="季度",(J105+K105)/2,IF(T105="动态",N105*$E$5*IF(J105+K105=0,0.5,J105/(J105+K105)),J105)))</x:f>
        <x:v>0.09343950588132843</x:v>
      </x:c>
      <x:c r="V105" s="64" t="n">
        <x:f aca="0">IF(OR(T105="年末+季度",T105="季度+动态"),N105*$E$5/2,IF(T105="季度",(J105+K105)/2,IF(T105="动态",N105*$E$5*IF(J105+K105=0,0.5,K105/(J105+K105)),K105)))</x:f>
        <x:v>0.09631291041248802</x:v>
      </x:c>
      <x:c r="W105" s="64" t="n">
        <x:f aca="0">IF(OR(T105="年末+季度",T105="季度+动态",T105="动态"),N105*(1-$E$5)*IF(L105+M105=0,$B$7/($B$7+$B$8),L105/(L105+M105)),L105)</x:f>
        <x:v>0.7771800478988347</x:v>
      </x:c>
      <x:c r="X105" s="64" t="n">
        <x:f aca="0">IF(OR(T105="年末+季度",T105="季度+动态",T105="动态"),N105*(1-$E$5)*IF(L105+M105=0,$B$8/($B$7+$B$8),M105/(L105+M105)),M105)</x:f>
        <x:v>0.054108208844735654</x:v>
      </x:c>
      <x:c r="Y105" s="64" t="n">
        <x:f aca="0">POWER(1-$H$5,(A105-A104)/$H$8)</x:f>
        <x:v>0.9999862671029998</x:v>
      </x:c>
      <x:c r="Z105" s="64" t="n">
        <x:f aca="0">U105*Y105</x:f>
        <x:v>0.09343822268621842</x:v>
      </x:c>
      <x:c r="AA105" s="64" t="n">
        <x:f aca="0">V105*Y105</x:f>
        <x:v>0.09631158775720954</x:v>
      </x:c>
      <x:c r="AB105" s="64" t="n">
        <x:f aca="0">W105*Y105</x:f>
        <x:v>0.7771693749652863</x:v>
      </x:c>
      <x:c r="AC105" s="64" t="n">
        <x:f aca="0">X105*Y105</x:f>
        <x:v>0.05410746578227672</x:v>
      </x:c>
      <x:c r="AD105" s="64" t="n">
        <x:f aca="0">SUM(Z105:AC105)</x:f>
        <x:v>1.021026651190991</x:v>
      </x:c>
      <x:c r="AE105" s="64" t="n">
        <x:f aca="0">MAX(AE104,AD105)</x:f>
        <x:v>1.02573437599837</x:v>
      </x:c>
      <x:c r="AF105" s="63" t="n">
        <x:f aca="0">AD105/AE105-1</x:f>
        <x:v>-0.004589613956144212</x:v>
      </x:c>
      <x:c r="AG105" s="63" t="n">
        <x:f aca="0">AD105/AD104-1</x:f>
        <x:v>0.001838331835861906</x:v>
      </x:c>
      <x:c r="AH105" s="61" t="n">
        <x:f aca="0">IF(OR(T105="年末+季度",T105="季度+动态",T105="季度",T105="动态"),A105,AH104)</x:f>
        <x:v>43921</x:v>
      </x:c>
      <x:c r="AI105" s="68" t="n">
        <x:f aca="0">YEAR(A105)</x:f>
        <x:v>2020</x:v>
      </x:c>
      <x:c r="AJ105" s="68" t="n">
        <x:f aca="0">MONTH(A105)</x:f>
        <x:v>4</x:v>
      </x:c>
      <x:c r="AK105" s="66" t="n">
        <x:f aca="0">IF(MONTH(A105)&lt;&gt;MONTH(A106),1,0)</x:f>
        <x:v>0</x:v>
      </x:c>
      <x:c r="AL105" s="64" t="n">
        <x:f aca="0">IF(AK104,AD104,AL104)</x:f>
        <x:v>1.004629224413419</x:v>
      </x:c>
      <x:c r="AM105" s="65" t="str">
        <x:f aca="0">IF(AK105,AD105/AL105-1,"")</x:f>
      </x:c>
      <x:c r="AN105" s="64" t="n">
        <x:f aca="0">IF(AI105&lt;&gt;AI104,AD105,MAX(AN104,AD105))</x:f>
        <x:v>1.02573437599837</x:v>
      </x:c>
      <x:c r="AO105" s="65" t="n">
        <x:f aca="0">AD105/AN105-1</x:f>
        <x:v>-0.004589613956144212</x:v>
      </x:c>
      <x:c r="AP105" s="69" t="n">
        <x:f aca="0">IFERROR(SUM(Z105:AC105)/AD105,0)</x:f>
        <x:v>1</x:v>
      </x:c>
      <x:c r="AQ105" s="66" t="b">
        <x:f aca="0">AND(B105&gt;0,C105&gt;0,D105&gt;0,E105&gt;0)</x:f>
        <x:v>1</x:v>
      </x:c>
      <x:c r="AR105" s="70" t="n">
        <x:f aca="0">EDATE(AR104,1)</x:f>
        <x:v>45748</x:v>
      </x:c>
      <x:c r="AS105" t="str">
        <x:f aca="0">TEXT(AR105,"yyyy-mm")</x:f>
        <x:v>2025-04</x:v>
      </x:c>
      <x:c r="AT105" s="69" t="n">
        <x:f aca="0">IF(AR105&gt;DATE(YEAR($A$1656),MONTH($A$1656),1),"",SUMIFS($AD$42:$AD$1656,$AI$42:$AI$1656,YEAR(AR105),$AJ$42:$AJ$1656,MONTH(AR105),$AK$42:$AK$1656,1))</x:f>
        <x:v>1.3061032025353012</x:v>
      </x:c>
    </x:row>
    <x:row r="106" ht="13.5" hidden="0">
      <x:c r="A106" s="61" t="n">
        <x:f aca="0">'净值底稿'!A68</x:f>
        <x:v>43931</x:v>
      </x:c>
      <x:c r="B106" s="62" t="n">
        <x:f aca="0">'净值底稿'!W68</x:f>
        <x:v>0.8915108102369749</x:v>
      </x:c>
      <x:c r="C106" s="62" t="n">
        <x:f aca="0">'净值底稿'!T68</x:f>
        <x:v>1.0015747765975946</x:v>
      </x:c>
      <x:c r="D106" s="62" t="n">
        <x:f aca="0">'净值底稿'!U68</x:f>
        <x:v>1.4531</x:v>
      </x:c>
      <x:c r="E106" s="62" t="n">
        <x:f aca="0">'净值底稿'!V68</x:f>
        <x:v>1.3615</x:v>
      </x:c>
      <x:c r="F106" s="63" t="n">
        <x:f aca="0">IFERROR(B106/B105-1,0)</x:f>
        <x:v>-0.006146008434812944</x:v>
      </x:c>
      <x:c r="G106" s="63" t="n">
        <x:f aca="0">IFERROR(C106/C105-1,0)</x:f>
        <x:v>-0.019602033100399874</x:v>
      </x:c>
      <x:c r="H106" s="63" t="n">
        <x:f aca="0">IFERROR(D106/D105-1,0)</x:f>
        <x:v>-0.0002751977984175591</x:v>
      </x:c>
      <x:c r="I106" s="63" t="n">
        <x:f aca="0">IFERROR(E106/E105-1,0)</x:f>
        <x:v>0.005242173656231364</x:v>
      </x:c>
      <x:c r="J106" s="64" t="n">
        <x:f aca="0">Z105*(1+F106)</x:f>
        <x:v>0.09286395058145498</x:v>
      </x:c>
      <x:c r="K106" s="64" t="n">
        <x:f aca="0">AA105*(1+G106)</x:f>
        <x:v>0.09442368482604065</x:v>
      </x:c>
      <x:c r="L106" s="64" t="n">
        <x:f aca="0">AB105*(1+H106)</x:f>
        <x:v>0.7769554996642982</x:v>
      </x:c>
      <x:c r="M106" s="64" t="n">
        <x:f aca="0">AC105*(1+I106)</x:f>
        <x:v>0.05439110651400601</x:v>
      </x:c>
      <x:c r="N106" s="64" t="n">
        <x:f aca="0">SUM(J106:M106)</x:f>
        <x:v>1.0186342415857998</x:v>
      </x:c>
      <x:c r="O106" s="65" t="n">
        <x:f aca="0">IFERROR((J106+K106)/N106,0)</x:f>
        <x:v>0.18386151550916655</x:v>
      </x:c>
      <x:c r="P106" s="66" t="b">
        <x:f aca="0">AND(MONTH(A106)=12,OR(A107="",YEAR(A106)&lt;&gt;YEAR(A107)))</x:f>
        <x:v>0</x:v>
      </x:c>
      <x:c r="Q106" s="66" t="b">
        <x:f aca="0">AND(MOD(MONTH(A106),3)=0,OR(A107="",MONTH(A106)&lt;&gt;MONTH(A107)))</x:f>
        <x:v>0</x:v>
      </x:c>
      <x:c r="R106" s="66" t="b">
        <x:f aca="0">OR(O106&gt;$E$7,O106&lt;$E$6)</x:f>
        <x:v>0</x:v>
      </x:c>
      <x:c r="S106" s="66" t="b">
        <x:f aca="0">AND(OR(P106,Q106,R106),A106-AH105&gt;$E$8)</x:f>
        <x:v>0</x:v>
      </x:c>
      <x:c r="T106" s="67" t="str">
        <x:f aca="0">IF(NOT(OR(P106,Q106,R106)),"不调",IF(NOT(S106),"间隔规则跳过",IF(P106,"年末+季度",IF(AND(Q106,R106),"季度+动态",IF(Q106,"季度","动态")))))</x:f>
        <x:v>不调</x:v>
      </x:c>
      <x:c r="U106" s="64" t="n">
        <x:f aca="0">IF(OR(T106="年末+季度",T106="季度+动态"),N106*$E$5/2,IF(T106="季度",(J106+K106)/2,IF(T106="动态",N106*$E$5*IF(J106+K106=0,0.5,J106/(J106+K106)),J106)))</x:f>
        <x:v>0.09286395058145498</x:v>
      </x:c>
      <x:c r="V106" s="64" t="n">
        <x:f aca="0">IF(OR(T106="年末+季度",T106="季度+动态"),N106*$E$5/2,IF(T106="季度",(J106+K106)/2,IF(T106="动态",N106*$E$5*IF(J106+K106=0,0.5,K106/(J106+K106)),K106)))</x:f>
        <x:v>0.09442368482604065</x:v>
      </x:c>
      <x:c r="W106" s="64" t="n">
        <x:f aca="0">IF(OR(T106="年末+季度",T106="季度+动态",T106="动态"),N106*(1-$E$5)*IF(L106+M106=0,$B$7/($B$7+$B$8),L106/(L106+M106)),L106)</x:f>
        <x:v>0.7769554996642982</x:v>
      </x:c>
      <x:c r="X106" s="64" t="n">
        <x:f aca="0">IF(OR(T106="年末+季度",T106="季度+动态",T106="动态"),N106*(1-$E$5)*IF(L106+M106=0,$B$8/($B$7+$B$8),M106/(L106+M106)),M106)</x:f>
        <x:v>0.05439110651400601</x:v>
      </x:c>
      <x:c r="Y106" s="64" t="n">
        <x:f aca="0">POWER(1-$H$5,(A106-A105)/$H$8)</x:f>
        <x:v>0.9999862671029998</x:v>
      </x:c>
      <x:c r="Z106" s="64" t="n">
        <x:f aca="0">U106*Y106</x:f>
        <x:v>0.09286267529038661</x:v>
      </x:c>
      <x:c r="AA106" s="64" t="n">
        <x:f aca="0">V106*Y106</x:f>
        <x:v>0.09442238811530254</x:v>
      </x:c>
      <x:c r="AB106" s="64" t="n">
        <x:f aca="0">W106*Y106</x:f>
        <x:v>0.7769448298144476</x:v>
      </x:c>
      <x:c r="AC106" s="64" t="n">
        <x:f aca="0">X106*Y106</x:f>
        <x:v>0.05439035956654253</x:v>
      </x:c>
      <x:c r="AD106" s="64" t="n">
        <x:f aca="0">SUM(Z106:AC106)</x:f>
        <x:v>1.0186202527866792</x:v>
      </x:c>
      <x:c r="AE106" s="64" t="n">
        <x:f aca="0">MAX(AE105,AD106)</x:f>
        <x:v>1.02573437599837</x:v>
      </x:c>
      <x:c r="AF106" s="63" t="n">
        <x:f aca="0">AD106/AE106-1</x:f>
        <x:v>-0.006935638873140415</x:v>
      </x:c>
      <x:c r="AG106" s="63" t="n">
        <x:f aca="0">AD106/AD105-1</x:f>
        <x:v>-0.002356841911525742</x:v>
      </x:c>
      <x:c r="AH106" s="61" t="n">
        <x:f aca="0">IF(OR(T106="年末+季度",T106="季度+动态",T106="季度",T106="动态"),A106,AH105)</x:f>
        <x:v>43921</x:v>
      </x:c>
      <x:c r="AI106" s="68" t="n">
        <x:f aca="0">YEAR(A106)</x:f>
        <x:v>2020</x:v>
      </x:c>
      <x:c r="AJ106" s="68" t="n">
        <x:f aca="0">MONTH(A106)</x:f>
        <x:v>4</x:v>
      </x:c>
      <x:c r="AK106" s="66" t="n">
        <x:f aca="0">IF(MONTH(A106)&lt;&gt;MONTH(A107),1,0)</x:f>
        <x:v>0</x:v>
      </x:c>
      <x:c r="AL106" s="64" t="n">
        <x:f aca="0">IF(AK105,AD105,AL105)</x:f>
        <x:v>1.004629224413419</x:v>
      </x:c>
      <x:c r="AM106" s="65" t="str">
        <x:f aca="0">IF(AK106,AD106/AL106-1,"")</x:f>
      </x:c>
      <x:c r="AN106" s="64" t="n">
        <x:f aca="0">IF(AI106&lt;&gt;AI105,AD106,MAX(AN105,AD106))</x:f>
        <x:v>1.02573437599837</x:v>
      </x:c>
      <x:c r="AO106" s="65" t="n">
        <x:f aca="0">AD106/AN106-1</x:f>
        <x:v>-0.006935638873140415</x:v>
      </x:c>
      <x:c r="AP106" s="69" t="n">
        <x:f aca="0">IFERROR(SUM(Z106:AC106)/AD106,0)</x:f>
        <x:v>1</x:v>
      </x:c>
      <x:c r="AQ106" s="66" t="b">
        <x:f aca="0">AND(B106&gt;0,C106&gt;0,D106&gt;0,E106&gt;0)</x:f>
        <x:v>1</x:v>
      </x:c>
      <x:c r="AR106" s="70" t="n">
        <x:f aca="0">EDATE(AR105,1)</x:f>
        <x:v>45778</x:v>
      </x:c>
      <x:c r="AS106" t="str">
        <x:f aca="0">TEXT(AR106,"yyyy-mm")</x:f>
        <x:v>2025-05</x:v>
      </x:c>
      <x:c r="AT106" s="69" t="n">
        <x:f aca="0">IF(AR106&gt;DATE(YEAR($A$1656),MONTH($A$1656),1),"",SUMIFS($AD$42:$AD$1656,$AI$42:$AI$1656,YEAR(AR106),$AJ$42:$AJ$1656,MONTH(AR106),$AK$42:$AK$1656,1))</x:f>
        <x:v>1.3130307939057384</x:v>
      </x:c>
    </x:row>
    <x:row r="107" ht="13.5" hidden="0">
      <x:c r="A107" s="61" t="n">
        <x:f aca="0">'净值底稿'!A69</x:f>
        <x:v>43934</x:v>
      </x:c>
      <x:c r="B107" s="62" t="n">
        <x:f aca="0">'净值底稿'!W69</x:f>
        <x:v>0.8895724901986175</x:v>
      </x:c>
      <x:c r="C107" s="62" t="n">
        <x:f aca="0">'净值底稿'!T69</x:f>
        <x:v>0.9939092452033457</x:v>
      </x:c>
      <x:c r="D107" s="62" t="n">
        <x:f aca="0">'净值底稿'!U69</x:f>
        <x:v>1.4528</x:v>
      </x:c>
      <x:c r="E107" s="62" t="n">
        <x:f aca="0">'净值底稿'!V69</x:f>
        <x:v>1.3607</x:v>
      </x:c>
      <x:c r="F107" s="63" t="n">
        <x:f aca="0">IFERROR(B107/B106-1,0)</x:f>
        <x:v>-0.0021741968982318394</x:v>
      </x:c>
      <x:c r="G107" s="63" t="n">
        <x:f aca="0">IFERROR(C107/C106-1,0)</x:f>
        <x:v>-0.007653478874826702</x:v>
      </x:c>
      <x:c r="H107" s="63" t="n">
        <x:f aca="0">IFERROR(D107/D106-1,0)</x:f>
        <x:v>-0.00020645516481998527</x:v>
      </x:c>
      <x:c r="I107" s="63" t="n">
        <x:f aca="0">IFERROR(E107/E106-1,0)</x:f>
        <x:v>-0.0005875872199778698</x:v>
      </x:c>
      <x:c r="J107" s="64" t="n">
        <x:f aca="0">Z106*(1+F107)</x:f>
        <x:v>0.09266077354980874</x:v>
      </x:c>
      <x:c r="K107" s="64" t="n">
        <x:f aca="0">AA106*(1+G107)</x:f>
        <x:v>0.09369972836255139</x:v>
      </x:c>
      <x:c r="L107" s="64" t="n">
        <x:f aca="0">AB106*(1+H107)</x:f>
        <x:v>0.7767844255415521</x:v>
      </x:c>
      <x:c r="M107" s="64" t="n">
        <x:f aca="0">AC106*(1+I107)</x:f>
        <x:v>0.05435840048637123</x:v>
      </x:c>
      <x:c r="N107" s="64" t="n">
        <x:f aca="0">SUM(J107:M107)</x:f>
        <x:v>1.0175033279402836</x:v>
      </x:c>
      <x:c r="O107" s="65" t="n">
        <x:f aca="0">IFERROR((J107+K107)/N107,0)</x:f>
        <x:v>0.1831546853901764</x:v>
      </x:c>
      <x:c r="P107" s="66" t="b">
        <x:f aca="0">AND(MONTH(A107)=12,OR(A108="",YEAR(A107)&lt;&gt;YEAR(A108)))</x:f>
        <x:v>0</x:v>
      </x:c>
      <x:c r="Q107" s="66" t="b">
        <x:f aca="0">AND(MOD(MONTH(A107),3)=0,OR(A108="",MONTH(A107)&lt;&gt;MONTH(A108)))</x:f>
        <x:v>0</x:v>
      </x:c>
      <x:c r="R107" s="66" t="b">
        <x:f aca="0">OR(O107&gt;$E$7,O107&lt;$E$6)</x:f>
        <x:v>0</x:v>
      </x:c>
      <x:c r="S107" s="66" t="b">
        <x:f aca="0">AND(OR(P107,Q107,R107),A107-AH106&gt;$E$8)</x:f>
        <x:v>0</x:v>
      </x:c>
      <x:c r="T107" s="67" t="str">
        <x:f aca="0">IF(NOT(OR(P107,Q107,R107)),"不调",IF(NOT(S107),"间隔规则跳过",IF(P107,"年末+季度",IF(AND(Q107,R107),"季度+动态",IF(Q107,"季度","动态")))))</x:f>
        <x:v>不调</x:v>
      </x:c>
      <x:c r="U107" s="64" t="n">
        <x:f aca="0">IF(OR(T107="年末+季度",T107="季度+动态"),N107*$E$5/2,IF(T107="季度",(J107+K107)/2,IF(T107="动态",N107*$E$5*IF(J107+K107=0,0.5,J107/(J107+K107)),J107)))</x:f>
        <x:v>0.09266077354980874</x:v>
      </x:c>
      <x:c r="V107" s="64" t="n">
        <x:f aca="0">IF(OR(T107="年末+季度",T107="季度+动态"),N107*$E$5/2,IF(T107="季度",(J107+K107)/2,IF(T107="动态",N107*$E$5*IF(J107+K107=0,0.5,K107/(J107+K107)),K107)))</x:f>
        <x:v>0.09369972836255139</x:v>
      </x:c>
      <x:c r="W107" s="64" t="n">
        <x:f aca="0">IF(OR(T107="年末+季度",T107="季度+动态",T107="动态"),N107*(1-$E$5)*IF(L107+M107=0,$B$7/($B$7+$B$8),L107/(L107+M107)),L107)</x:f>
        <x:v>0.7767844255415521</x:v>
      </x:c>
      <x:c r="X107" s="64" t="n">
        <x:f aca="0">IF(OR(T107="年末+季度",T107="季度+动态",T107="动态"),N107*(1-$E$5)*IF(L107+M107=0,$B$8/($B$7+$B$8),M107/(L107+M107)),M107)</x:f>
        <x:v>0.05435840048637123</x:v>
      </x:c>
      <x:c r="Y107" s="64" t="n">
        <x:f aca="0">POWER(1-$H$5,(A107-A106)/$H$8)</x:f>
        <x:v>0.9999588018747739</x:v>
      </x:c>
      <x:c r="Z107" s="64" t="n">
        <x:f aca="0">U107*Y107</x:f>
        <x:v>0.09265695609965649</x:v>
      </x:c>
      <x:c r="AA107" s="64" t="n">
        <x:f aca="0">V107*Y107</x:f>
        <x:v>0.09369586810940866</x:v>
      </x:c>
      <x:c r="AB107" s="64" t="n">
        <x:f aca="0">W107*Y107</x:f>
        <x:v>0.776752423479515</x:v>
      </x:c>
      <x:c r="AC107" s="64" t="n">
        <x:f aca="0">X107*Y107</x:f>
        <x:v>0.0543561610221809</x:v>
      </x:c>
      <x:c r="AD107" s="64" t="n">
        <x:f aca="0">SUM(Z107:AC107)</x:f>
        <x:v>1.0174614087107612</x:v>
      </x:c>
      <x:c r="AE107" s="64" t="n">
        <x:f aca="0">MAX(AE106,AD107)</x:f>
        <x:v>1.02573437599837</x:v>
      </x:c>
      <x:c r="AF107" s="63" t="n">
        <x:f aca="0">AD107/AE107-1</x:f>
        <x:v>-0.008065409019324732</x:v>
      </x:c>
      <x:c r="AG107" s="63" t="n">
        <x:f aca="0">AD107/AD106-1</x:f>
        <x:v>-0.0011376605489118452</x:v>
      </x:c>
      <x:c r="AH107" s="61" t="n">
        <x:f aca="0">IF(OR(T107="年末+季度",T107="季度+动态",T107="季度",T107="动态"),A107,AH106)</x:f>
        <x:v>43921</x:v>
      </x:c>
      <x:c r="AI107" s="68" t="n">
        <x:f aca="0">YEAR(A107)</x:f>
        <x:v>2020</x:v>
      </x:c>
      <x:c r="AJ107" s="68" t="n">
        <x:f aca="0">MONTH(A107)</x:f>
        <x:v>4</x:v>
      </x:c>
      <x:c r="AK107" s="66" t="n">
        <x:f aca="0">IF(MONTH(A107)&lt;&gt;MONTH(A108),1,0)</x:f>
        <x:v>0</x:v>
      </x:c>
      <x:c r="AL107" s="64" t="n">
        <x:f aca="0">IF(AK106,AD106,AL106)</x:f>
        <x:v>1.004629224413419</x:v>
      </x:c>
      <x:c r="AM107" s="65" t="str">
        <x:f aca="0">IF(AK107,AD107/AL107-1,"")</x:f>
      </x:c>
      <x:c r="AN107" s="64" t="n">
        <x:f aca="0">IF(AI107&lt;&gt;AI106,AD107,MAX(AN106,AD107))</x:f>
        <x:v>1.02573437599837</x:v>
      </x:c>
      <x:c r="AO107" s="65" t="n">
        <x:f aca="0">AD107/AN107-1</x:f>
        <x:v>-0.008065409019324732</x:v>
      </x:c>
      <x:c r="AP107" s="69" t="n">
        <x:f aca="0">IFERROR(SUM(Z107:AC107)/AD107,0)</x:f>
        <x:v>1</x:v>
      </x:c>
      <x:c r="AQ107" s="66" t="b">
        <x:f aca="0">AND(B107&gt;0,C107&gt;0,D107&gt;0,E107&gt;0)</x:f>
        <x:v>1</x:v>
      </x:c>
      <x:c r="AR107" s="70" t="n">
        <x:f aca="0">EDATE(AR106,1)</x:f>
        <x:v>45809</x:v>
      </x:c>
      <x:c r="AS107" t="str">
        <x:f aca="0">TEXT(AR107,"yyyy-mm")</x:f>
        <x:v>2025-06</x:v>
      </x:c>
      <x:c r="AT107" s="69" t="n">
        <x:f aca="0">IF(AR107&gt;DATE(YEAR($A$1656),MONTH($A$1656),1),"",SUMIFS($AD$42:$AD$1656,$AI$42:$AI$1656,YEAR(AR107),$AJ$42:$AJ$1656,MONTH(AR107),$AK$42:$AK$1656,1))</x:f>
        <x:v>1.3269707847582417</x:v>
      </x:c>
    </x:row>
    <x:row r="108" ht="13.5" hidden="0">
      <x:c r="A108" s="61" t="n">
        <x:f aca="0">'净值底稿'!A70</x:f>
        <x:v>43935</x:v>
      </x:c>
      <x:c r="B108" s="62" t="n">
        <x:f aca="0">'净值底稿'!W70</x:f>
        <x:v>0.89924894650415</x:v>
      </x:c>
      <x:c r="C108" s="62" t="n">
        <x:f aca="0">'净值底稿'!T70</x:f>
        <x:v>1.0129659579772279</x:v>
      </x:c>
      <x:c r="D108" s="62" t="n">
        <x:f aca="0">'净值底稿'!U70</x:f>
        <x:v>1.4534</x:v>
      </x:c>
      <x:c r="E108" s="62" t="n">
        <x:f aca="0">'净值底稿'!V70</x:f>
        <x:v>1.3788</x:v>
      </x:c>
      <x:c r="F108" s="63" t="n">
        <x:f aca="0">IFERROR(B108/B107-1,0)</x:f>
        <x:v>0.010877647872600038</x:v>
      </x:c>
      <x:c r="G108" s="63" t="n">
        <x:f aca="0">IFERROR(C108/C107-1,0)</x:f>
        <x:v>0.019173493823355425</x:v>
      </x:c>
      <x:c r="H108" s="63" t="n">
        <x:f aca="0">IFERROR(D108/D107-1,0)</x:f>
        <x:v>0.0004129955947136388</x:v>
      </x:c>
      <x:c r="I108" s="63" t="n">
        <x:f aca="0">IFERROR(E108/E107-1,0)</x:f>
        <x:v>0.013301976923642211</x:v>
      </x:c>
      <x:c r="J108" s="64" t="n">
        <x:f aca="0">Z107*(1+F108)</x:f>
        <x:v>0.09366484584105551</x:v>
      </x:c>
      <x:c r="K108" s="64" t="n">
        <x:f aca="0">AA107*(1+G108)</x:f>
        <x:v>0.09549234525787834</x:v>
      </x:c>
      <x:c r="L108" s="64" t="n">
        <x:f aca="0">AB107*(1+H108)</x:f>
        <x:v>0.7770732188085951</x:v>
      </x:c>
      <x:c r="M108" s="64" t="n">
        <x:f aca="0">AC107*(1+I108)</x:f>
        <x:v>0.055079205421755734</x:v>
      </x:c>
      <x:c r="N108" s="64" t="n">
        <x:f aca="0">SUM(J108:M108)</x:f>
        <x:v>1.0213096153292847</x:v>
      </x:c>
      <x:c r="O108" s="65" t="n">
        <x:f aca="0">IFERROR((J108+K108)/N108,0)</x:f>
        <x:v>0.18521042812070942</x:v>
      </x:c>
      <x:c r="P108" s="66" t="b">
        <x:f aca="0">AND(MONTH(A108)=12,OR(A109="",YEAR(A108)&lt;&gt;YEAR(A109)))</x:f>
        <x:v>0</x:v>
      </x:c>
      <x:c r="Q108" s="66" t="b">
        <x:f aca="0">AND(MOD(MONTH(A108),3)=0,OR(A109="",MONTH(A108)&lt;&gt;MONTH(A109)))</x:f>
        <x:v>0</x:v>
      </x:c>
      <x:c r="R108" s="66" t="b">
        <x:f aca="0">OR(O108&gt;$E$7,O108&lt;$E$6)</x:f>
        <x:v>0</x:v>
      </x:c>
      <x:c r="S108" s="66" t="b">
        <x:f aca="0">AND(OR(P108,Q108,R108),A108-AH107&gt;$E$8)</x:f>
        <x:v>0</x:v>
      </x:c>
      <x:c r="T108" s="67" t="str">
        <x:f aca="0">IF(NOT(OR(P108,Q108,R108)),"不调",IF(NOT(S108),"间隔规则跳过",IF(P108,"年末+季度",IF(AND(Q108,R108),"季度+动态",IF(Q108,"季度","动态")))))</x:f>
        <x:v>不调</x:v>
      </x:c>
      <x:c r="U108" s="64" t="n">
        <x:f aca="0">IF(OR(T108="年末+季度",T108="季度+动态"),N108*$E$5/2,IF(T108="季度",(J108+K108)/2,IF(T108="动态",N108*$E$5*IF(J108+K108=0,0.5,J108/(J108+K108)),J108)))</x:f>
        <x:v>0.09366484584105551</x:v>
      </x:c>
      <x:c r="V108" s="64" t="n">
        <x:f aca="0">IF(OR(T108="年末+季度",T108="季度+动态"),N108*$E$5/2,IF(T108="季度",(J108+K108)/2,IF(T108="动态",N108*$E$5*IF(J108+K108=0,0.5,K108/(J108+K108)),K108)))</x:f>
        <x:v>0.09549234525787834</x:v>
      </x:c>
      <x:c r="W108" s="64" t="n">
        <x:f aca="0">IF(OR(T108="年末+季度",T108="季度+动态",T108="动态"),N108*(1-$E$5)*IF(L108+M108=0,$B$7/($B$7+$B$8),L108/(L108+M108)),L108)</x:f>
        <x:v>0.7770732188085951</x:v>
      </x:c>
      <x:c r="X108" s="64" t="n">
        <x:f aca="0">IF(OR(T108="年末+季度",T108="季度+动态",T108="动态"),N108*(1-$E$5)*IF(L108+M108=0,$B$8/($B$7+$B$8),M108/(L108+M108)),M108)</x:f>
        <x:v>0.055079205421755734</x:v>
      </x:c>
      <x:c r="Y108" s="64" t="n">
        <x:f aca="0">POWER(1-$H$5,(A108-A107)/$H$8)</x:f>
        <x:v>0.9999862671029998</x:v>
      </x:c>
      <x:c r="Z108" s="64" t="n">
        <x:f aca="0">U108*Y108</x:f>
        <x:v>0.09366355955137504</x:v>
      </x:c>
      <x:c r="AA108" s="64" t="n">
        <x:f aca="0">V108*Y108</x:f>
        <x:v>0.0954910338713366</x:v>
      </x:c>
      <x:c r="AB108" s="64" t="n">
        <x:f aca="0">W108*Y108</x:f>
        <x:v>0.7770625473421195</x:v>
      </x:c>
      <x:c r="AC108" s="64" t="n">
        <x:f aca="0">X108*Y108</x:f>
        <x:v>0.05507844902470082</x:v>
      </x:c>
      <x:c r="AD108" s="64" t="n">
        <x:f aca="0">SUM(Z108:AC108)</x:f>
        <x:v>1.021295589789532</x:v>
      </x:c>
      <x:c r="AE108" s="64" t="n">
        <x:f aca="0">MAX(AE107,AD108)</x:f>
        <x:v>1.02573437599837</x:v>
      </x:c>
      <x:c r="AF108" s="63" t="n">
        <x:f aca="0">AD108/AE108-1</x:f>
        <x:v>-0.004327422686324245</x:v>
      </x:c>
      <x:c r="AG108" s="63" t="n">
        <x:f aca="0">AD108/AD107-1</x:f>
        <x:v>0.003768379857894688</x:v>
      </x:c>
      <x:c r="AH108" s="61" t="n">
        <x:f aca="0">IF(OR(T108="年末+季度",T108="季度+动态",T108="季度",T108="动态"),A108,AH107)</x:f>
        <x:v>43921</x:v>
      </x:c>
      <x:c r="AI108" s="68" t="n">
        <x:f aca="0">YEAR(A108)</x:f>
        <x:v>2020</x:v>
      </x:c>
      <x:c r="AJ108" s="68" t="n">
        <x:f aca="0">MONTH(A108)</x:f>
        <x:v>4</x:v>
      </x:c>
      <x:c r="AK108" s="66" t="n">
        <x:f aca="0">IF(MONTH(A108)&lt;&gt;MONTH(A109),1,0)</x:f>
        <x:v>0</x:v>
      </x:c>
      <x:c r="AL108" s="64" t="n">
        <x:f aca="0">IF(AK107,AD107,AL107)</x:f>
        <x:v>1.004629224413419</x:v>
      </x:c>
      <x:c r="AM108" s="65" t="str">
        <x:f aca="0">IF(AK108,AD108/AL108-1,"")</x:f>
      </x:c>
      <x:c r="AN108" s="64" t="n">
        <x:f aca="0">IF(AI108&lt;&gt;AI107,AD108,MAX(AN107,AD108))</x:f>
        <x:v>1.02573437599837</x:v>
      </x:c>
      <x:c r="AO108" s="65" t="n">
        <x:f aca="0">AD108/AN108-1</x:f>
        <x:v>-0.004327422686324245</x:v>
      </x:c>
      <x:c r="AP108" s="69" t="n">
        <x:f aca="0">IFERROR(SUM(Z108:AC108)/AD108,0)</x:f>
        <x:v>1</x:v>
      </x:c>
      <x:c r="AQ108" s="66" t="b">
        <x:f aca="0">AND(B108&gt;0,C108&gt;0,D108&gt;0,E108&gt;0)</x:f>
        <x:v>1</x:v>
      </x:c>
      <x:c r="AR108" s="70" t="n">
        <x:f aca="0">EDATE(AR107,1)</x:f>
        <x:v>45839</x:v>
      </x:c>
      <x:c r="AS108" t="str">
        <x:f aca="0">TEXT(AR108,"yyyy-mm")</x:f>
        <x:v>2025-07</x:v>
      </x:c>
      <x:c r="AT108" s="69" t="n">
        <x:f aca="0">IF(AR108&gt;DATE(YEAR($A$1656),MONTH($A$1656),1),"",SUMIFS($AD$42:$AD$1656,$AI$42:$AI$1656,YEAR(AR108),$AJ$42:$AJ$1656,MONTH(AR108),$AK$42:$AK$1656,1))</x:f>
        <x:v>1.337132070900547</x:v>
      </x:c>
    </x:row>
    <x:row r="109" ht="13.5" hidden="0">
      <x:c r="A109" s="61" t="n">
        <x:f aca="0">'净值底稿'!A71</x:f>
        <x:v>43936</x:v>
      </x:c>
      <x:c r="B109" s="62" t="n">
        <x:f aca="0">'净值底稿'!W71</x:f>
        <x:v>0.89246677480149</x:v>
      </x:c>
      <x:c r="C109" s="62" t="n">
        <x:f aca="0">'净值底稿'!T71</x:f>
        <x:v>1.0069975657187946</x:v>
      </x:c>
      <x:c r="D109" s="62" t="n">
        <x:f aca="0">'净值底稿'!U71</x:f>
        <x:v>1.4546</x:v>
      </x:c>
      <x:c r="E109" s="62" t="n">
        <x:f aca="0">'净值底稿'!V71</x:f>
        <x:v>1.369</x:v>
      </x:c>
      <x:c r="F109" s="63" t="n">
        <x:f aca="0">IFERROR(B109/B108-1,0)</x:f>
        <x:v>-0.007542040198129651</x:v>
      </x:c>
      <x:c r="G109" s="63" t="n">
        <x:f aca="0">IFERROR(C109/C108-1,0)</x:f>
        <x:v>-0.005891996874555772</x:v>
      </x:c>
      <x:c r="H109" s="63" t="n">
        <x:f aca="0">IFERROR(D109/D108-1,0)</x:f>
        <x:v>0.0008256501995320686</x:v>
      </x:c>
      <x:c r="I109" s="63" t="n">
        <x:f aca="0">IFERROR(E109/E108-1,0)</x:f>
        <x:v>-0.007107629823034589</x:v>
      </x:c>
      <x:c r="J109" s="64" t="n">
        <x:f aca="0">Z108*(1+F109)</x:f>
        <x:v>0.09295714522013866</x:v>
      </x:c>
      <x:c r="K109" s="64" t="n">
        <x:f aca="0">AA108*(1+G109)</x:f>
        <x:v>0.09492840099821859</x:v>
      </x:c>
      <x:c r="L109" s="64" t="n">
        <x:f aca="0">AB108*(1+H109)</x:f>
        <x:v>0.7777041291893815</x:v>
      </x:c>
      <x:c r="M109" s="64" t="n">
        <x:f aca="0">AC108*(1+I109)</x:f>
        <x:v>0.054686971797806364</x:v>
      </x:c>
      <x:c r="N109" s="64" t="n">
        <x:f aca="0">SUM(J109:M109)</x:f>
        <x:v>1.0202766472055451</x:v>
      </x:c>
      <x:c r="O109" s="65" t="n">
        <x:f aca="0">IFERROR((J109+K109)/N109,0)</x:f>
        <x:v>0.18415156980507247</x:v>
      </x:c>
      <x:c r="P109" s="66" t="b">
        <x:f aca="0">AND(MONTH(A109)=12,OR(A110="",YEAR(A109)&lt;&gt;YEAR(A110)))</x:f>
        <x:v>0</x:v>
      </x:c>
      <x:c r="Q109" s="66" t="b">
        <x:f aca="0">AND(MOD(MONTH(A109),3)=0,OR(A110="",MONTH(A109)&lt;&gt;MONTH(A110)))</x:f>
        <x:v>0</x:v>
      </x:c>
      <x:c r="R109" s="66" t="b">
        <x:f aca="0">OR(O109&gt;$E$7,O109&lt;$E$6)</x:f>
        <x:v>0</x:v>
      </x:c>
      <x:c r="S109" s="66" t="b">
        <x:f aca="0">AND(OR(P109,Q109,R109),A109-AH108&gt;$E$8)</x:f>
        <x:v>0</x:v>
      </x:c>
      <x:c r="T109" s="67" t="str">
        <x:f aca="0">IF(NOT(OR(P109,Q109,R109)),"不调",IF(NOT(S109),"间隔规则跳过",IF(P109,"年末+季度",IF(AND(Q109,R109),"季度+动态",IF(Q109,"季度","动态")))))</x:f>
        <x:v>不调</x:v>
      </x:c>
      <x:c r="U109" s="64" t="n">
        <x:f aca="0">IF(OR(T109="年末+季度",T109="季度+动态"),N109*$E$5/2,IF(T109="季度",(J109+K109)/2,IF(T109="动态",N109*$E$5*IF(J109+K109=0,0.5,J109/(J109+K109)),J109)))</x:f>
        <x:v>0.09295714522013866</x:v>
      </x:c>
      <x:c r="V109" s="64" t="n">
        <x:f aca="0">IF(OR(T109="年末+季度",T109="季度+动态"),N109*$E$5/2,IF(T109="季度",(J109+K109)/2,IF(T109="动态",N109*$E$5*IF(J109+K109=0,0.5,K109/(J109+K109)),K109)))</x:f>
        <x:v>0.09492840099821859</x:v>
      </x:c>
      <x:c r="W109" s="64" t="n">
        <x:f aca="0">IF(OR(T109="年末+季度",T109="季度+动态",T109="动态"),N109*(1-$E$5)*IF(L109+M109=0,$B$7/($B$7+$B$8),L109/(L109+M109)),L109)</x:f>
        <x:v>0.7777041291893815</x:v>
      </x:c>
      <x:c r="X109" s="64" t="n">
        <x:f aca="0">IF(OR(T109="年末+季度",T109="季度+动态",T109="动态"),N109*(1-$E$5)*IF(L109+M109=0,$B$8/($B$7+$B$8),M109/(L109+M109)),M109)</x:f>
        <x:v>0.054686971797806364</x:v>
      </x:c>
      <x:c r="Y109" s="64" t="n">
        <x:f aca="0">POWER(1-$H$5,(A109-A108)/$H$8)</x:f>
        <x:v>0.9999862671029998</x:v>
      </x:c>
      <x:c r="Z109" s="64" t="n">
        <x:f aca="0">U109*Y109</x:f>
        <x:v>0.09295586864923792</x:v>
      </x:c>
      <x:c r="AA109" s="64" t="n">
        <x:f aca="0">V109*Y109</x:f>
        <x:v>0.09492709735626528</x:v>
      </x:c>
      <x:c r="AB109" s="64" t="n">
        <x:f aca="0">W109*Y109</x:f>
        <x:v>0.7776934490586787</x:v>
      </x:c>
      <x:c r="AC109" s="64" t="n">
        <x:f aca="0">X109*Y109</x:f>
        <x:v>0.05468622078725541</x:v>
      </x:c>
      <x:c r="AD109" s="64" t="n">
        <x:f aca="0">SUM(Z109:AC109)</x:f>
        <x:v>1.0202626358514373</x:v>
      </x:c>
      <x:c r="AE109" s="64" t="n">
        <x:f aca="0">MAX(AE108,AD109)</x:f>
        <x:v>1.02573437599837</x:v>
      </x:c>
      <x:c r="AF109" s="63" t="n">
        <x:f aca="0">AD109/AE109-1</x:f>
        <x:v>-0.005334461118753908</x:v>
      </x:c>
      <x:c r="AG109" s="63" t="n">
        <x:f aca="0">AD109/AD108-1</x:f>
        <x:v>-0.0010114152537440413</x:v>
      </x:c>
      <x:c r="AH109" s="61" t="n">
        <x:f aca="0">IF(OR(T109="年末+季度",T109="季度+动态",T109="季度",T109="动态"),A109,AH108)</x:f>
        <x:v>43921</x:v>
      </x:c>
      <x:c r="AI109" s="68" t="n">
        <x:f aca="0">YEAR(A109)</x:f>
        <x:v>2020</x:v>
      </x:c>
      <x:c r="AJ109" s="68" t="n">
        <x:f aca="0">MONTH(A109)</x:f>
        <x:v>4</x:v>
      </x:c>
      <x:c r="AK109" s="66" t="n">
        <x:f aca="0">IF(MONTH(A109)&lt;&gt;MONTH(A110),1,0)</x:f>
        <x:v>0</x:v>
      </x:c>
      <x:c r="AL109" s="64" t="n">
        <x:f aca="0">IF(AK108,AD108,AL108)</x:f>
        <x:v>1.004629224413419</x:v>
      </x:c>
      <x:c r="AM109" s="65" t="str">
        <x:f aca="0">IF(AK109,AD109/AL109-1,"")</x:f>
      </x:c>
      <x:c r="AN109" s="64" t="n">
        <x:f aca="0">IF(AI109&lt;&gt;AI108,AD109,MAX(AN108,AD109))</x:f>
        <x:v>1.02573437599837</x:v>
      </x:c>
      <x:c r="AO109" s="65" t="n">
        <x:f aca="0">AD109/AN109-1</x:f>
        <x:v>-0.005334461118753908</x:v>
      </x:c>
      <x:c r="AP109" s="69" t="n">
        <x:f aca="0">IFERROR(SUM(Z109:AC109)/AD109,0)</x:f>
        <x:v>1</x:v>
      </x:c>
      <x:c r="AQ109" s="66" t="b">
        <x:f aca="0">AND(B109&gt;0,C109&gt;0,D109&gt;0,E109&gt;0)</x:f>
        <x:v>1</x:v>
      </x:c>
      <x:c r="AR109" s="70" t="n">
        <x:f aca="0">EDATE(AR108,1)</x:f>
        <x:v>45870</x:v>
      </x:c>
      <x:c r="AS109" t="str">
        <x:f aca="0">TEXT(AR109,"yyyy-mm")</x:f>
        <x:v>2025-08</x:v>
      </x:c>
      <x:c r="AT109" s="69" t="n">
        <x:f aca="0">IF(AR109&gt;DATE(YEAR($A$1656),MONTH($A$1656),1),"",SUMIFS($AD$42:$AD$1656,$AI$42:$AI$1656,YEAR(AR109),$AJ$42:$AJ$1656,MONTH(AR109),$AK$42:$AK$1656,1))</x:f>
        <x:v>1.3507460736642871</x:v>
      </x:c>
    </x:row>
    <x:row r="110" ht="13.5" hidden="0">
      <x:c r="A110" s="61" t="n">
        <x:f aca="0">'净值底稿'!A72</x:f>
        <x:v>43937</x:v>
      </x:c>
      <x:c r="B110" s="62" t="n">
        <x:f aca="0">'净值底稿'!W72</x:f>
        <x:v>0.8896791653221233</x:v>
      </x:c>
      <x:c r="C110" s="62" t="n">
        <x:f aca="0">'净值底稿'!T72</x:f>
        <x:v>1.012742770962219</x:v>
      </x:c>
      <x:c r="D110" s="62" t="n">
        <x:f aca="0">'净值底稿'!U72</x:f>
        <x:v>1.4563</x:v>
      </x:c>
      <x:c r="E110" s="62" t="n">
        <x:f aca="0">'净值底稿'!V72</x:f>
        <x:v>1.3832</x:v>
      </x:c>
      <x:c r="F110" s="63" t="n">
        <x:f aca="0">IFERROR(B110/B109-1,0)</x:f>
        <x:v>-0.003123488244127226</x:v>
      </x:c>
      <x:c r="G110" s="63" t="n">
        <x:f aca="0">IFERROR(C110/C109-1,0)</x:f>
        <x:v>0.005705282156589275</x:v>
      </x:c>
      <x:c r="H110" s="63" t="n">
        <x:f aca="0">IFERROR(D110/D109-1,0)</x:f>
        <x:v>0.0011687061735186077</x:v>
      </x:c>
      <x:c r="I110" s="63" t="n">
        <x:f aca="0">IFERROR(E110/E109-1,0)</x:f>
        <x:v>0.01037253469685906</x:v>
      </x:c>
      <x:c r="J110" s="64" t="n">
        <x:f aca="0">Z109*(1+F110)</x:f>
        <x:v>0.09266552208628939</x:v>
      </x:c>
      <x:c r="K110" s="64" t="n">
        <x:f aca="0">AA109*(1+G110)</x:f>
        <x:v>0.0954686832309888</x:v>
      </x:c>
      <x:c r="L110" s="64" t="n">
        <x:f aca="0">AB109*(1+H110)</x:f>
        <x:v>0.7786023441936986</x:v>
      </x:c>
      <x:c r="M110" s="64" t="n">
        <x:f aca="0">AC109*(1+I110)</x:f>
        <x:v>0.05525345550981131</x:v>
      </x:c>
      <x:c r="N110" s="64" t="n">
        <x:f aca="0">SUM(J110:M110)</x:f>
        <x:v>1.021990005020788</x:v>
      </x:c>
      <x:c r="O110" s="65" t="n">
        <x:f aca="0">IFERROR((J110+K110)/N110,0)</x:f>
        <x:v>0.18408614995549924</x:v>
      </x:c>
      <x:c r="P110" s="66" t="b">
        <x:f aca="0">AND(MONTH(A110)=12,OR(A111="",YEAR(A110)&lt;&gt;YEAR(A111)))</x:f>
        <x:v>0</x:v>
      </x:c>
      <x:c r="Q110" s="66" t="b">
        <x:f aca="0">AND(MOD(MONTH(A110),3)=0,OR(A111="",MONTH(A110)&lt;&gt;MONTH(A111)))</x:f>
        <x:v>0</x:v>
      </x:c>
      <x:c r="R110" s="66" t="b">
        <x:f aca="0">OR(O110&gt;$E$7,O110&lt;$E$6)</x:f>
        <x:v>0</x:v>
      </x:c>
      <x:c r="S110" s="66" t="b">
        <x:f aca="0">AND(OR(P110,Q110,R110),A110-AH109&gt;$E$8)</x:f>
        <x:v>0</x:v>
      </x:c>
      <x:c r="T110" s="67" t="str">
        <x:f aca="0">IF(NOT(OR(P110,Q110,R110)),"不调",IF(NOT(S110),"间隔规则跳过",IF(P110,"年末+季度",IF(AND(Q110,R110),"季度+动态",IF(Q110,"季度","动态")))))</x:f>
        <x:v>不调</x:v>
      </x:c>
      <x:c r="U110" s="64" t="n">
        <x:f aca="0">IF(OR(T110="年末+季度",T110="季度+动态"),N110*$E$5/2,IF(T110="季度",(J110+K110)/2,IF(T110="动态",N110*$E$5*IF(J110+K110=0,0.5,J110/(J110+K110)),J110)))</x:f>
        <x:v>0.09266552208628939</x:v>
      </x:c>
      <x:c r="V110" s="64" t="n">
        <x:f aca="0">IF(OR(T110="年末+季度",T110="季度+动态"),N110*$E$5/2,IF(T110="季度",(J110+K110)/2,IF(T110="动态",N110*$E$5*IF(J110+K110=0,0.5,K110/(J110+K110)),K110)))</x:f>
        <x:v>0.0954686832309888</x:v>
      </x:c>
      <x:c r="W110" s="64" t="n">
        <x:f aca="0">IF(OR(T110="年末+季度",T110="季度+动态",T110="动态"),N110*(1-$E$5)*IF(L110+M110=0,$B$7/($B$7+$B$8),L110/(L110+M110)),L110)</x:f>
        <x:v>0.7786023441936986</x:v>
      </x:c>
      <x:c r="X110" s="64" t="n">
        <x:f aca="0">IF(OR(T110="年末+季度",T110="季度+动态",T110="动态"),N110*(1-$E$5)*IF(L110+M110=0,$B$8/($B$7+$B$8),M110/(L110+M110)),M110)</x:f>
        <x:v>0.05525345550981131</x:v>
      </x:c>
      <x:c r="Y110" s="64" t="n">
        <x:f aca="0">POWER(1-$H$5,(A110-A109)/$H$8)</x:f>
        <x:v>0.9999862671029998</x:v>
      </x:c>
      <x:c r="Z110" s="64" t="n">
        <x:f aca="0">U110*Y110</x:f>
        <x:v>0.09266424952021911</x:v>
      </x:c>
      <x:c r="AA110" s="64" t="n">
        <x:f aca="0">V110*Y110</x:f>
        <x:v>0.09546737216939524</x:v>
      </x:c>
      <x:c r="AB110" s="64" t="n">
        <x:f aca="0">W110*Y110</x:f>
        <x:v>0.7785916517279016</x:v>
      </x:c>
      <x:c r="AC110" s="64" t="n">
        <x:f aca="0">X110*Y110</x:f>
        <x:v>0.055252696719797885</x:v>
      </x:c>
      <x:c r="AD110" s="64" t="n">
        <x:f aca="0">SUM(Z110:AC110)</x:f>
        <x:v>1.021975970137314</x:v>
      </x:c>
      <x:c r="AE110" s="64" t="n">
        <x:f aca="0">MAX(AE109,AD110)</x:f>
        <x:v>1.02573437599837</x:v>
      </x:c>
      <x:c r="AF110" s="63" t="n">
        <x:f aca="0">AD110/AE110-1</x:f>
        <x:v>-0.0036641122194992493</x:v>
      </x:c>
      <x:c r="AG110" s="63" t="n">
        <x:f aca="0">AD110/AD109-1</x:f>
        <x:v>0.0016793070976737212</x:v>
      </x:c>
      <x:c r="AH110" s="61" t="n">
        <x:f aca="0">IF(OR(T110="年末+季度",T110="季度+动态",T110="季度",T110="动态"),A110,AH109)</x:f>
        <x:v>43921</x:v>
      </x:c>
      <x:c r="AI110" s="68" t="n">
        <x:f aca="0">YEAR(A110)</x:f>
        <x:v>2020</x:v>
      </x:c>
      <x:c r="AJ110" s="68" t="n">
        <x:f aca="0">MONTH(A110)</x:f>
        <x:v>4</x:v>
      </x:c>
      <x:c r="AK110" s="66" t="n">
        <x:f aca="0">IF(MONTH(A110)&lt;&gt;MONTH(A111),1,0)</x:f>
        <x:v>0</x:v>
      </x:c>
      <x:c r="AL110" s="64" t="n">
        <x:f aca="0">IF(AK109,AD109,AL109)</x:f>
        <x:v>1.004629224413419</x:v>
      </x:c>
      <x:c r="AM110" s="65" t="str">
        <x:f aca="0">IF(AK110,AD110/AL110-1,"")</x:f>
      </x:c>
      <x:c r="AN110" s="64" t="n">
        <x:f aca="0">IF(AI110&lt;&gt;AI109,AD110,MAX(AN109,AD110))</x:f>
        <x:v>1.02573437599837</x:v>
      </x:c>
      <x:c r="AO110" s="65" t="n">
        <x:f aca="0">AD110/AN110-1</x:f>
        <x:v>-0.0036641122194992493</x:v>
      </x:c>
      <x:c r="AP110" s="69" t="n">
        <x:f aca="0">IFERROR(SUM(Z110:AC110)/AD110,0)</x:f>
        <x:v>1</x:v>
      </x:c>
      <x:c r="AQ110" s="66" t="b">
        <x:f aca="0">AND(B110&gt;0,C110&gt;0,D110&gt;0,E110&gt;0)</x:f>
        <x:v>1</x:v>
      </x:c>
      <x:c r="AR110" s="70" t="n">
        <x:f aca="0">EDATE(AR109,1)</x:f>
        <x:v>45901</x:v>
      </x:c>
      <x:c r="AS110" t="str">
        <x:f aca="0">TEXT(AR110,"yyyy-mm")</x:f>
        <x:v>2025-09</x:v>
      </x:c>
      <x:c r="AT110" s="69" t="n">
        <x:f aca="0">IF(AR110&gt;DATE(YEAR($A$1656),MONTH($A$1656),1),"",SUMIFS($AD$42:$AD$1656,$AI$42:$AI$1656,YEAR(AR110),$AJ$42:$AJ$1656,MONTH(AR110),$AK$42:$AK$1656,1))</x:f>
        <x:v>1.360165227181761</x:v>
      </x:c>
    </x:row>
    <x:row r="111" ht="13.5" hidden="0">
      <x:c r="A111" s="61" t="n">
        <x:f aca="0">'净值底稿'!A73</x:f>
        <x:v>43938</x:v>
      </x:c>
      <x:c r="B111" s="62" t="n">
        <x:f aca="0">'净值底稿'!W73</x:f>
        <x:v>0.8956051899534795</x:v>
      </x:c>
      <x:c r="C111" s="62" t="n">
        <x:f aca="0">'净值底稿'!T73</x:f>
        <x:v>1.0152927868613104</x:v>
      </x:c>
      <x:c r="D111" s="62" t="n">
        <x:f aca="0">'净值底稿'!U73</x:f>
        <x:v>1.4557</x:v>
      </x:c>
      <x:c r="E111" s="62" t="n">
        <x:f aca="0">'净值底稿'!V73</x:f>
        <x:v>1.3543</x:v>
      </x:c>
      <x:c r="F111" s="63" t="n">
        <x:f aca="0">IFERROR(B111/B110-1,0)</x:f>
        <x:v>0.006660855803238386</x:v>
      </x:c>
      <x:c r="G111" s="63" t="n">
        <x:f aca="0">IFERROR(C111/C110-1,0)</x:f>
        <x:v>0.002517930487589304</x:v>
      </x:c>
      <x:c r="H111" s="63" t="n">
        <x:f aca="0">IFERROR(D111/D110-1,0)</x:f>
        <x:v>-0.00041200302135546707</x:v>
      </x:c>
      <x:c r="I111" s="63" t="n">
        <x:f aca="0">IFERROR(E111/E110-1,0)</x:f>
        <x:v>-0.020893580104106357</x:v>
      </x:c>
      <x:c r="J111" s="64" t="n">
        <x:f aca="0">Z110*(1+F111)</x:f>
        <x:v>0.0932814727243886</x:v>
      </x:c>
      <x:c r="K111" s="64" t="n">
        <x:f aca="0">AA110*(1+G111)</x:f>
        <x:v>0.0957077523763506</x:v>
      </x:c>
      <x:c r="L111" s="64" t="n">
        <x:f aca="0">AB110*(1+H111)</x:f>
        <x:v>0.7782708696149875</x:v>
      </x:c>
      <x:c r="M111" s="64" t="n">
        <x:f aca="0">AC110*(1+I111)</x:f>
        <x:v>0.05409827007491489</x:v>
      </x:c>
      <x:c r="N111" s="64" t="n">
        <x:f aca="0">SUM(J111:M111)</x:f>
        <x:v>1.0213583647906415</x:v>
      </x:c>
      <x:c r="O111" s="65" t="n">
        <x:f aca="0">IFERROR((J111+K111)/N111,0)</x:f>
        <x:v>0.1850371344826439</x:v>
      </x:c>
      <x:c r="P111" s="66" t="b">
        <x:f aca="0">AND(MONTH(A111)=12,OR(A112="",YEAR(A111)&lt;&gt;YEAR(A112)))</x:f>
        <x:v>0</x:v>
      </x:c>
      <x:c r="Q111" s="66" t="b">
        <x:f aca="0">AND(MOD(MONTH(A111),3)=0,OR(A112="",MONTH(A111)&lt;&gt;MONTH(A112)))</x:f>
        <x:v>0</x:v>
      </x:c>
      <x:c r="R111" s="66" t="b">
        <x:f aca="0">OR(O111&gt;$E$7,O111&lt;$E$6)</x:f>
        <x:v>0</x:v>
      </x:c>
      <x:c r="S111" s="66" t="b">
        <x:f aca="0">AND(OR(P111,Q111,R111),A111-AH110&gt;$E$8)</x:f>
        <x:v>0</x:v>
      </x:c>
      <x:c r="T111" s="67" t="str">
        <x:f aca="0">IF(NOT(OR(P111,Q111,R111)),"不调",IF(NOT(S111),"间隔规则跳过",IF(P111,"年末+季度",IF(AND(Q111,R111),"季度+动态",IF(Q111,"季度","动态")))))</x:f>
        <x:v>不调</x:v>
      </x:c>
      <x:c r="U111" s="64" t="n">
        <x:f aca="0">IF(OR(T111="年末+季度",T111="季度+动态"),N111*$E$5/2,IF(T111="季度",(J111+K111)/2,IF(T111="动态",N111*$E$5*IF(J111+K111=0,0.5,J111/(J111+K111)),J111)))</x:f>
        <x:v>0.0932814727243886</x:v>
      </x:c>
      <x:c r="V111" s="64" t="n">
        <x:f aca="0">IF(OR(T111="年末+季度",T111="季度+动态"),N111*$E$5/2,IF(T111="季度",(J111+K111)/2,IF(T111="动态",N111*$E$5*IF(J111+K111=0,0.5,K111/(J111+K111)),K111)))</x:f>
        <x:v>0.0957077523763506</x:v>
      </x:c>
      <x:c r="W111" s="64" t="n">
        <x:f aca="0">IF(OR(T111="年末+季度",T111="季度+动态",T111="动态"),N111*(1-$E$5)*IF(L111+M111=0,$B$7/($B$7+$B$8),L111/(L111+M111)),L111)</x:f>
        <x:v>0.7782708696149875</x:v>
      </x:c>
      <x:c r="X111" s="64" t="n">
        <x:f aca="0">IF(OR(T111="年末+季度",T111="季度+动态",T111="动态"),N111*(1-$E$5)*IF(L111+M111=0,$B$8/($B$7+$B$8),M111/(L111+M111)),M111)</x:f>
        <x:v>0.05409827007491489</x:v>
      </x:c>
      <x:c r="Y111" s="64" t="n">
        <x:f aca="0">POWER(1-$H$5,(A111-A110)/$H$8)</x:f>
        <x:v>0.9999862671029998</x:v>
      </x:c>
      <x:c r="Z111" s="64" t="n">
        <x:f aca="0">U111*Y111</x:f>
        <x:v>0.09328019169953164</x:v>
      </x:c>
      <x:c r="AA111" s="64" t="n">
        <x:f aca="0">V111*Y111</x:f>
        <x:v>0.0957064380316451</x:v>
      </x:c>
      <x:c r="AB111" s="64" t="n">
        <x:f aca="0">W111*Y111</x:f>
        <x:v>0.7782601817012967</x:v>
      </x:c>
      <x:c r="AC111" s="64" t="n">
        <x:f aca="0">X111*Y111</x:f>
        <x:v>0.05409752714894406</x:v>
      </x:c>
      <x:c r="AD111" s="64" t="n">
        <x:f aca="0">SUM(Z111:AC111)</x:f>
        <x:v>1.0213443385814176</x:v>
      </x:c>
      <x:c r="AE111" s="64" t="n">
        <x:f aca="0">MAX(AE110,AD111)</x:f>
        <x:v>1.02573437599837</x:v>
      </x:c>
      <x:c r="AF111" s="63" t="n">
        <x:f aca="0">AD111/AE111-1</x:f>
        <x:v>-0.004279896939867522</x:v>
      </x:c>
      <x:c r="AG111" s="63" t="n">
        <x:f aca="0">AD111/AD110-1</x:f>
        <x:v>-0.0006180493224429151</x:v>
      </x:c>
      <x:c r="AH111" s="61" t="n">
        <x:f aca="0">IF(OR(T111="年末+季度",T111="季度+动态",T111="季度",T111="动态"),A111,AH110)</x:f>
        <x:v>43921</x:v>
      </x:c>
      <x:c r="AI111" s="68" t="n">
        <x:f aca="0">YEAR(A111)</x:f>
        <x:v>2020</x:v>
      </x:c>
      <x:c r="AJ111" s="68" t="n">
        <x:f aca="0">MONTH(A111)</x:f>
        <x:v>4</x:v>
      </x:c>
      <x:c r="AK111" s="66" t="n">
        <x:f aca="0">IF(MONTH(A111)&lt;&gt;MONTH(A112),1,0)</x:f>
        <x:v>0</x:v>
      </x:c>
      <x:c r="AL111" s="64" t="n">
        <x:f aca="0">IF(AK110,AD110,AL110)</x:f>
        <x:v>1.004629224413419</x:v>
      </x:c>
      <x:c r="AM111" s="65" t="str">
        <x:f aca="0">IF(AK111,AD111/AL111-1,"")</x:f>
      </x:c>
      <x:c r="AN111" s="64" t="n">
        <x:f aca="0">IF(AI111&lt;&gt;AI110,AD111,MAX(AN110,AD111))</x:f>
        <x:v>1.02573437599837</x:v>
      </x:c>
      <x:c r="AO111" s="65" t="n">
        <x:f aca="0">AD111/AN111-1</x:f>
        <x:v>-0.004279896939867522</x:v>
      </x:c>
      <x:c r="AP111" s="69" t="n">
        <x:f aca="0">IFERROR(SUM(Z111:AC111)/AD111,0)</x:f>
        <x:v>1</x:v>
      </x:c>
      <x:c r="AQ111" s="66" t="b">
        <x:f aca="0">AND(B111&gt;0,C111&gt;0,D111&gt;0,E111&gt;0)</x:f>
        <x:v>1</x:v>
      </x:c>
      <x:c r="AR111" s="70" t="n">
        <x:f aca="0">EDATE(AR110,1)</x:f>
        <x:v>45931</x:v>
      </x:c>
      <x:c r="AS111" t="str">
        <x:f aca="0">TEXT(AR111,"yyyy-mm")</x:f>
        <x:v>2025-10</x:v>
      </x:c>
      <x:c r="AT111" s="69" t="n">
        <x:f aca="0">IF(AR111&gt;DATE(YEAR($A$1656),MONTH($A$1656),1),"",SUMIFS($AD$42:$AD$1656,$AI$42:$AI$1656,YEAR(AR111),$AJ$42:$AJ$1656,MONTH(AR111),$AK$42:$AK$1656,1))</x:f>
        <x:v>1.3783496931818262</x:v>
      </x:c>
    </x:row>
    <x:row r="112" ht="13.5" hidden="0">
      <x:c r="A112" s="61" t="n">
        <x:f aca="0">'净值底稿'!A74</x:f>
        <x:v>43941</x:v>
      </x:c>
      <x:c r="B112" s="62" t="n">
        <x:f aca="0">'净值底稿'!W74</x:f>
        <x:v>0.8986117282567944</x:v>
      </x:c>
      <x:c r="C112" s="62" t="n">
        <x:f aca="0">'净值底稿'!T74</x:f>
        <x:v>1.027750568531268</x:v>
      </x:c>
      <x:c r="D112" s="62" t="n">
        <x:f aca="0">'净值底稿'!U74</x:f>
        <x:v>1.4547</x:v>
      </x:c>
      <x:c r="E112" s="62" t="n">
        <x:f aca="0">'净值底稿'!V74</x:f>
        <x:v>1.3543</x:v>
      </x:c>
      <x:c r="F112" s="63" t="n">
        <x:f aca="0">IFERROR(B112/B111-1,0)</x:f>
        <x:v>0.0033569907109081143</x:v>
      </x:c>
      <x:c r="G112" s="63" t="n">
        <x:f aca="0">IFERROR(C112/C111-1,0)</x:f>
        <x:v>0.012270137078851606</x:v>
      </x:c>
      <x:c r="H112" s="63" t="n">
        <x:f aca="0">IFERROR(D112/D111-1,0)</x:f>
        <x:v>-0.0006869547296832756</x:v>
      </x:c>
      <x:c r="I112" s="63" t="n">
        <x:f aca="0">IFERROR(E112/E111-1,0)</x:f>
        <x:v>0</x:v>
      </x:c>
      <x:c r="J112" s="64" t="n">
        <x:f aca="0">Z111*(1+F112)</x:f>
        <x:v>0.09359333243657869</x:v>
      </x:c>
      <x:c r="K112" s="64" t="n">
        <x:f aca="0">AA111*(1+G112)</x:f>
        <x:v>0.09688076914562199</x:v>
      </x:c>
      <x:c r="L112" s="64" t="n">
        <x:f aca="0">AB111*(1+H112)</x:f>
        <x:v>0.7777255521885529</x:v>
      </x:c>
      <x:c r="M112" s="64" t="n">
        <x:f aca="0">AC111*(1+I112)</x:f>
        <x:v>0.05409752714894406</x:v>
      </x:c>
      <x:c r="N112" s="64" t="n">
        <x:f aca="0">SUM(J112:M112)</x:f>
        <x:v>1.0222971809196977</x:v>
      </x:c>
      <x:c r="O112" s="65" t="n">
        <x:f aca="0">IFERROR((J112+K112)/N112,0)</x:f>
        <x:v>0.18631969757643554</x:v>
      </x:c>
      <x:c r="P112" s="66" t="b">
        <x:f aca="0">AND(MONTH(A112)=12,OR(A113="",YEAR(A112)&lt;&gt;YEAR(A113)))</x:f>
        <x:v>0</x:v>
      </x:c>
      <x:c r="Q112" s="66" t="b">
        <x:f aca="0">AND(MOD(MONTH(A112),3)=0,OR(A113="",MONTH(A112)&lt;&gt;MONTH(A113)))</x:f>
        <x:v>0</x:v>
      </x:c>
      <x:c r="R112" s="66" t="b">
        <x:f aca="0">OR(O112&gt;$E$7,O112&lt;$E$6)</x:f>
        <x:v>0</x:v>
      </x:c>
      <x:c r="S112" s="66" t="b">
        <x:f aca="0">AND(OR(P112,Q112,R112),A112-AH111&gt;$E$8)</x:f>
        <x:v>0</x:v>
      </x:c>
      <x:c r="T112" s="67" t="str">
        <x:f aca="0">IF(NOT(OR(P112,Q112,R112)),"不调",IF(NOT(S112),"间隔规则跳过",IF(P112,"年末+季度",IF(AND(Q112,R112),"季度+动态",IF(Q112,"季度","动态")))))</x:f>
        <x:v>不调</x:v>
      </x:c>
      <x:c r="U112" s="64" t="n">
        <x:f aca="0">IF(OR(T112="年末+季度",T112="季度+动态"),N112*$E$5/2,IF(T112="季度",(J112+K112)/2,IF(T112="动态",N112*$E$5*IF(J112+K112=0,0.5,J112/(J112+K112)),J112)))</x:f>
        <x:v>0.09359333243657869</x:v>
      </x:c>
      <x:c r="V112" s="64" t="n">
        <x:f aca="0">IF(OR(T112="年末+季度",T112="季度+动态"),N112*$E$5/2,IF(T112="季度",(J112+K112)/2,IF(T112="动态",N112*$E$5*IF(J112+K112=0,0.5,K112/(J112+K112)),K112)))</x:f>
        <x:v>0.09688076914562199</x:v>
      </x:c>
      <x:c r="W112" s="64" t="n">
        <x:f aca="0">IF(OR(T112="年末+季度",T112="季度+动态",T112="动态"),N112*(1-$E$5)*IF(L112+M112=0,$B$7/($B$7+$B$8),L112/(L112+M112)),L112)</x:f>
        <x:v>0.7777255521885529</x:v>
      </x:c>
      <x:c r="X112" s="64" t="n">
        <x:f aca="0">IF(OR(T112="年末+季度",T112="季度+动态",T112="动态"),N112*(1-$E$5)*IF(L112+M112=0,$B$8/($B$7+$B$8),M112/(L112+M112)),M112)</x:f>
        <x:v>0.05409752714894406</x:v>
      </x:c>
      <x:c r="Y112" s="64" t="n">
        <x:f aca="0">POWER(1-$H$5,(A112-A111)/$H$8)</x:f>
        <x:v>0.9999588018747739</x:v>
      </x:c>
      <x:c r="Z112" s="64" t="n">
        <x:f aca="0">U112*Y112</x:f>
        <x:v>0.09358947656674864</x:v>
      </x:c>
      <x:c r="AA112" s="64" t="n">
        <x:f aca="0">V112*Y112</x:f>
        <x:v>0.09687677783956274</x:v>
      </x:c>
      <x:c r="AB112" s="64" t="n">
        <x:f aca="0">W112*Y112</x:f>
        <x:v>0.7776935113538623</x:v>
      </x:c>
      <x:c r="AC112" s="64" t="n">
        <x:f aca="0">X112*Y112</x:f>
        <x:v>0.054095298432246156</x:v>
      </x:c>
      <x:c r="AD112" s="64" t="n">
        <x:f aca="0">SUM(Z112:AC112)</x:f>
        <x:v>1.02225506419242</x:v>
      </x:c>
      <x:c r="AE112" s="64" t="n">
        <x:f aca="0">MAX(AE111,AD112)</x:f>
        <x:v>1.02573437599837</x:v>
      </x:c>
      <x:c r="AF112" s="63" t="n">
        <x:f aca="0">AD112/AE112-1</x:f>
        <x:v>-0.0033920202806535515</x:v>
      </x:c>
      <x:c r="AG112" s="63" t="n">
        <x:f aca="0">AD112/AD111-1</x:f>
        <x:v>0.0008916930134132972</x:v>
      </x:c>
      <x:c r="AH112" s="61" t="n">
        <x:f aca="0">IF(OR(T112="年末+季度",T112="季度+动态",T112="季度",T112="动态"),A112,AH111)</x:f>
        <x:v>43921</x:v>
      </x:c>
      <x:c r="AI112" s="68" t="n">
        <x:f aca="0">YEAR(A112)</x:f>
        <x:v>2020</x:v>
      </x:c>
      <x:c r="AJ112" s="68" t="n">
        <x:f aca="0">MONTH(A112)</x:f>
        <x:v>4</x:v>
      </x:c>
      <x:c r="AK112" s="66" t="n">
        <x:f aca="0">IF(MONTH(A112)&lt;&gt;MONTH(A113),1,0)</x:f>
        <x:v>0</x:v>
      </x:c>
      <x:c r="AL112" s="64" t="n">
        <x:f aca="0">IF(AK111,AD111,AL111)</x:f>
        <x:v>1.004629224413419</x:v>
      </x:c>
      <x:c r="AM112" s="65" t="str">
        <x:f aca="0">IF(AK112,AD112/AL112-1,"")</x:f>
      </x:c>
      <x:c r="AN112" s="64" t="n">
        <x:f aca="0">IF(AI112&lt;&gt;AI111,AD112,MAX(AN111,AD112))</x:f>
        <x:v>1.02573437599837</x:v>
      </x:c>
      <x:c r="AO112" s="65" t="n">
        <x:f aca="0">AD112/AN112-1</x:f>
        <x:v>-0.0033920202806535515</x:v>
      </x:c>
      <x:c r="AP112" s="69" t="n">
        <x:f aca="0">IFERROR(SUM(Z112:AC112)/AD112,0)</x:f>
        <x:v>1</x:v>
      </x:c>
      <x:c r="AQ112" s="66" t="b">
        <x:f aca="0">AND(B112&gt;0,C112&gt;0,D112&gt;0,E112&gt;0)</x:f>
        <x:v>1</x:v>
      </x:c>
      <x:c r="AR112" s="70" t="n">
        <x:f aca="0">EDATE(AR111,1)</x:f>
        <x:v>45962</x:v>
      </x:c>
      <x:c r="AS112" t="str">
        <x:f aca="0">TEXT(AR112,"yyyy-mm")</x:f>
        <x:v>2025-11</x:v>
      </x:c>
      <x:c r="AT112" s="69" t="n">
        <x:f aca="0">IF(AR112&gt;DATE(YEAR($A$1656),MONTH($A$1656),1),"",SUMIFS($AD$42:$AD$1656,$AI$42:$AI$1656,YEAR(AR112),$AJ$42:$AJ$1656,MONTH(AR112),$AK$42:$AK$1656,1))</x:f>
        <x:v>1.3775777169498493</x:v>
      </x:c>
    </x:row>
    <x:row r="113" ht="13.5" hidden="0">
      <x:c r="A113" s="61" t="n">
        <x:f aca="0">'净值底稿'!A75</x:f>
        <x:v>43942</x:v>
      </x:c>
      <x:c r="B113" s="62" t="n">
        <x:f aca="0">'净值底稿'!W75</x:f>
        <x:v>0.8907061631594866</x:v>
      </x:c>
      <x:c r="C113" s="62" t="n">
        <x:f aca="0">'净值底稿'!T75</x:f>
        <x:v>1.021246294445461</x:v>
      </x:c>
      <x:c r="D113" s="62" t="n">
        <x:f aca="0">'净值底稿'!U75</x:f>
        <x:v>1.4558</x:v>
      </x:c>
      <x:c r="E113" s="62" t="n">
        <x:f aca="0">'净值底稿'!V75</x:f>
        <x:v>1.3699</x:v>
      </x:c>
      <x:c r="F113" s="63" t="n">
        <x:f aca="0">IFERROR(B113/B112-1,0)</x:f>
        <x:v>-0.008797531624301969</x:v>
      </x:c>
      <x:c r="G113" s="63" t="n">
        <x:f aca="0">IFERROR(C113/C112-1,0)</x:f>
        <x:v>-0.006328650438113703</x:v>
      </x:c>
      <x:c r="H113" s="63" t="n">
        <x:f aca="0">IFERROR(D113/D112-1,0)</x:f>
        <x:v>0.0007561696569737819</x:v>
      </x:c>
      <x:c r="I113" s="63" t="n">
        <x:f aca="0">IFERROR(E113/E112-1,0)</x:f>
        <x:v>0.011518865834748482</x:v>
      </x:c>
      <x:c r="J113" s="64" t="n">
        <x:f aca="0">Z112*(1+F113)</x:f>
        <x:v>0.0927661201869508</x:v>
      </x:c>
      <x:c r="K113" s="64" t="n">
        <x:f aca="0">AA112*(1+G113)</x:f>
        <x:v>0.09626367857704535</x:v>
      </x:c>
      <x:c r="L113" s="64" t="n">
        <x:f aca="0">AB112*(1+H113)</x:f>
        <x:v>0.7782815795895736</x:v>
      </x:c>
      <x:c r="M113" s="64" t="n">
        <x:f aca="0">AC112*(1+I113)</x:f>
        <x:v>0.05471841491717788</x:v>
      </x:c>
      <x:c r="N113" s="64" t="n">
        <x:f aca="0">SUM(J113:M113)</x:f>
        <x:v>1.0220297932707476</x:v>
      </x:c>
      <x:c r="O113" s="65" t="n">
        <x:f aca="0">IFERROR((J113+K113)/N113,0)</x:f>
        <x:v>0.18495527234979534</x:v>
      </x:c>
      <x:c r="P113" s="66" t="b">
        <x:f aca="0">AND(MONTH(A113)=12,OR(A114="",YEAR(A113)&lt;&gt;YEAR(A114)))</x:f>
        <x:v>0</x:v>
      </x:c>
      <x:c r="Q113" s="66" t="b">
        <x:f aca="0">AND(MOD(MONTH(A113),3)=0,OR(A114="",MONTH(A113)&lt;&gt;MONTH(A114)))</x:f>
        <x:v>0</x:v>
      </x:c>
      <x:c r="R113" s="66" t="b">
        <x:f aca="0">OR(O113&gt;$E$7,O113&lt;$E$6)</x:f>
        <x:v>0</x:v>
      </x:c>
      <x:c r="S113" s="66" t="b">
        <x:f aca="0">AND(OR(P113,Q113,R113),A113-AH112&gt;$E$8)</x:f>
        <x:v>0</x:v>
      </x:c>
      <x:c r="T113" s="67" t="str">
        <x:f aca="0">IF(NOT(OR(P113,Q113,R113)),"不调",IF(NOT(S113),"间隔规则跳过",IF(P113,"年末+季度",IF(AND(Q113,R113),"季度+动态",IF(Q113,"季度","动态")))))</x:f>
        <x:v>不调</x:v>
      </x:c>
      <x:c r="U113" s="64" t="n">
        <x:f aca="0">IF(OR(T113="年末+季度",T113="季度+动态"),N113*$E$5/2,IF(T113="季度",(J113+K113)/2,IF(T113="动态",N113*$E$5*IF(J113+K113=0,0.5,J113/(J113+K113)),J113)))</x:f>
        <x:v>0.0927661201869508</x:v>
      </x:c>
      <x:c r="V113" s="64" t="n">
        <x:f aca="0">IF(OR(T113="年末+季度",T113="季度+动态"),N113*$E$5/2,IF(T113="季度",(J113+K113)/2,IF(T113="动态",N113*$E$5*IF(J113+K113=0,0.5,K113/(J113+K113)),K113)))</x:f>
        <x:v>0.09626367857704535</x:v>
      </x:c>
      <x:c r="W113" s="64" t="n">
        <x:f aca="0">IF(OR(T113="年末+季度",T113="季度+动态",T113="动态"),N113*(1-$E$5)*IF(L113+M113=0,$B$7/($B$7+$B$8),L113/(L113+M113)),L113)</x:f>
        <x:v>0.7782815795895736</x:v>
      </x:c>
      <x:c r="X113" s="64" t="n">
        <x:f aca="0">IF(OR(T113="年末+季度",T113="季度+动态",T113="动态"),N113*(1-$E$5)*IF(L113+M113=0,$B$8/($B$7+$B$8),M113/(L113+M113)),M113)</x:f>
        <x:v>0.05471841491717788</x:v>
      </x:c>
      <x:c r="Y113" s="64" t="n">
        <x:f aca="0">POWER(1-$H$5,(A113-A112)/$H$8)</x:f>
        <x:v>0.9999862671029998</x:v>
      </x:c>
      <x:c r="Z113" s="64" t="n">
        <x:f aca="0">U113*Y113</x:f>
        <x:v>0.09276484623937716</x:v>
      </x:c>
      <x:c r="AA113" s="64" t="n">
        <x:f aca="0">V113*Y113</x:f>
        <x:v>0.09626235659786259</x:v>
      </x:c>
      <x:c r="AB113" s="64" t="n">
        <x:f aca="0">W113*Y113</x:f>
        <x:v>0.7782708915288039</x:v>
      </x:c>
      <x:c r="AC113" s="64" t="n">
        <x:f aca="0">X113*Y113</x:f>
        <x:v>0.05471766347482181</x:v>
      </x:c>
      <x:c r="AD113" s="64" t="n">
        <x:f aca="0">SUM(Z113:AC113)</x:f>
        <x:v>1.0220157578408655</x:v>
      </x:c>
      <x:c r="AE113" s="64" t="n">
        <x:f aca="0">MAX(AE112,AD113)</x:f>
        <x:v>1.02573437599837</x:v>
      </x:c>
      <x:c r="AF113" s="63" t="n">
        <x:f aca="0">AD113/AE113-1</x:f>
        <x:v>-0.0036253227390229403</x:v>
      </x:c>
      <x:c r="AG113" s="63" t="n">
        <x:f aca="0">AD113/AD112-1</x:f>
        <x:v>-0.00023409651850780921</x:v>
      </x:c>
      <x:c r="AH113" s="61" t="n">
        <x:f aca="0">IF(OR(T113="年末+季度",T113="季度+动态",T113="季度",T113="动态"),A113,AH112)</x:f>
        <x:v>43921</x:v>
      </x:c>
      <x:c r="AI113" s="68" t="n">
        <x:f aca="0">YEAR(A113)</x:f>
        <x:v>2020</x:v>
      </x:c>
      <x:c r="AJ113" s="68" t="n">
        <x:f aca="0">MONTH(A113)</x:f>
        <x:v>4</x:v>
      </x:c>
      <x:c r="AK113" s="66" t="n">
        <x:f aca="0">IF(MONTH(A113)&lt;&gt;MONTH(A114),1,0)</x:f>
        <x:v>0</x:v>
      </x:c>
      <x:c r="AL113" s="64" t="n">
        <x:f aca="0">IF(AK112,AD112,AL112)</x:f>
        <x:v>1.004629224413419</x:v>
      </x:c>
      <x:c r="AM113" s="65" t="str">
        <x:f aca="0">IF(AK113,AD113/AL113-1,"")</x:f>
      </x:c>
      <x:c r="AN113" s="64" t="n">
        <x:f aca="0">IF(AI113&lt;&gt;AI112,AD113,MAX(AN112,AD113))</x:f>
        <x:v>1.02573437599837</x:v>
      </x:c>
      <x:c r="AO113" s="65" t="n">
        <x:f aca="0">AD113/AN113-1</x:f>
        <x:v>-0.0036253227390229403</x:v>
      </x:c>
      <x:c r="AP113" s="69" t="n">
        <x:f aca="0">IFERROR(SUM(Z113:AC113)/AD113,0)</x:f>
        <x:v>1</x:v>
      </x:c>
      <x:c r="AQ113" s="66" t="b">
        <x:f aca="0">AND(B113&gt;0,C113&gt;0,D113&gt;0,E113&gt;0)</x:f>
        <x:v>1</x:v>
      </x:c>
      <x:c r="AR113" s="70" t="n">
        <x:f aca="0">EDATE(AR112,1)</x:f>
        <x:v>45992</x:v>
      </x:c>
      <x:c r="AS113" t="str">
        <x:f aca="0">TEXT(AR113,"yyyy-mm")</x:f>
        <x:v>2025-12</x:v>
      </x:c>
      <x:c r="AT113" s="69" t="n">
        <x:f aca="0">IF(AR113&gt;DATE(YEAR($A$1656),MONTH($A$1656),1),"",SUMIFS($AD$42:$AD$1656,$AI$42:$AI$1656,YEAR(AR113),$AJ$42:$AJ$1656,MONTH(AR113),$AK$42:$AK$1656,1))</x:f>
        <x:v>1.3847570101743627</x:v>
      </x:c>
    </x:row>
    <x:row r="114" ht="13.5" hidden="0">
      <x:c r="A114" s="61" t="n">
        <x:f aca="0">'净值底稿'!A76</x:f>
        <x:v>43943</x:v>
      </x:c>
      <x:c r="B114" s="62" t="n">
        <x:f aca="0">'净值底稿'!W76</x:f>
        <x:v>0.8947924467957138</x:v>
      </x:c>
      <x:c r="C114" s="62" t="n">
        <x:f aca="0">'净值底稿'!T76</x:f>
        <x:v>1.030991600389509</x:v>
      </x:c>
      <x:c r="D114" s="62" t="n">
        <x:f aca="0">'净值底稿'!U76</x:f>
        <x:v>1.4573</x:v>
      </x:c>
      <x:c r="E114" s="62" t="n">
        <x:f aca="0">'净值底稿'!V76</x:f>
        <x:v>1.3658</x:v>
      </x:c>
      <x:c r="F114" s="63" t="n">
        <x:f aca="0">IFERROR(B114/B113-1,0)</x:f>
        <x:v>0.004587689863660982</x:v>
      </x:c>
      <x:c r="G114" s="63" t="n">
        <x:f aca="0">IFERROR(C114/C113-1,0)</x:f>
        <x:v>0.009542561864902321</x:v>
      </x:c>
      <x:c r="H114" s="63" t="n">
        <x:f aca="0">IFERROR(D114/D113-1,0)</x:f>
        <x:v>0.0010303613133673117</x:v>
      </x:c>
      <x:c r="I114" s="63" t="n">
        <x:f aca="0">IFERROR(E114/E113-1,0)</x:f>
        <x:v>-0.002992919191181831</x:v>
      </x:c>
      <x:c r="J114" s="64" t="n">
        <x:f aca="0">Z113*(1+F114)</x:f>
        <x:v>0.09319042258417362</x:v>
      </x:c>
      <x:c r="K114" s="64" t="n">
        <x:f aca="0">AA113*(1+G114)</x:f>
        <x:v>0.09718094609095898</x:v>
      </x:c>
      <x:c r="L114" s="64" t="n">
        <x:f aca="0">AB113*(1+H114)</x:f>
        <x:v>0.779072791746755</x:v>
      </x:c>
      <x:c r="M114" s="64" t="n">
        <x:f aca="0">AC113*(1+I114)</x:f>
        <x:v>0.05455389792971138</x:v>
      </x:c>
      <x:c r="N114" s="64" t="n">
        <x:f aca="0">SUM(J114:M114)</x:f>
        <x:v>1.023998058351599</x:v>
      </x:c>
      <x:c r="O114" s="65" t="n">
        <x:f aca="0">IFERROR((J114+K114)/N114,0)</x:f>
        <x:v>0.18590989223318122</x:v>
      </x:c>
      <x:c r="P114" s="66" t="b">
        <x:f aca="0">AND(MONTH(A114)=12,OR(A115="",YEAR(A114)&lt;&gt;YEAR(A115)))</x:f>
        <x:v>0</x:v>
      </x:c>
      <x:c r="Q114" s="66" t="b">
        <x:f aca="0">AND(MOD(MONTH(A114),3)=0,OR(A115="",MONTH(A114)&lt;&gt;MONTH(A115)))</x:f>
        <x:v>0</x:v>
      </x:c>
      <x:c r="R114" s="66" t="b">
        <x:f aca="0">OR(O114&gt;$E$7,O114&lt;$E$6)</x:f>
        <x:v>0</x:v>
      </x:c>
      <x:c r="S114" s="66" t="b">
        <x:f aca="0">AND(OR(P114,Q114,R114),A114-AH113&gt;$E$8)</x:f>
        <x:v>0</x:v>
      </x:c>
      <x:c r="T114" s="67" t="str">
        <x:f aca="0">IF(NOT(OR(P114,Q114,R114)),"不调",IF(NOT(S114),"间隔规则跳过",IF(P114,"年末+季度",IF(AND(Q114,R114),"季度+动态",IF(Q114,"季度","动态")))))</x:f>
        <x:v>不调</x:v>
      </x:c>
      <x:c r="U114" s="64" t="n">
        <x:f aca="0">IF(OR(T114="年末+季度",T114="季度+动态"),N114*$E$5/2,IF(T114="季度",(J114+K114)/2,IF(T114="动态",N114*$E$5*IF(J114+K114=0,0.5,J114/(J114+K114)),J114)))</x:f>
        <x:v>0.09319042258417362</x:v>
      </x:c>
      <x:c r="V114" s="64" t="n">
        <x:f aca="0">IF(OR(T114="年末+季度",T114="季度+动态"),N114*$E$5/2,IF(T114="季度",(J114+K114)/2,IF(T114="动态",N114*$E$5*IF(J114+K114=0,0.5,K114/(J114+K114)),K114)))</x:f>
        <x:v>0.09718094609095898</x:v>
      </x:c>
      <x:c r="W114" s="64" t="n">
        <x:f aca="0">IF(OR(T114="年末+季度",T114="季度+动态",T114="动态"),N114*(1-$E$5)*IF(L114+M114=0,$B$7/($B$7+$B$8),L114/(L114+M114)),L114)</x:f>
        <x:v>0.779072791746755</x:v>
      </x:c>
      <x:c r="X114" s="64" t="n">
        <x:f aca="0">IF(OR(T114="年末+季度",T114="季度+动态",T114="动态"),N114*(1-$E$5)*IF(L114+M114=0,$B$8/($B$7+$B$8),M114/(L114+M114)),M114)</x:f>
        <x:v>0.05455389792971138</x:v>
      </x:c>
      <x:c r="Y114" s="64" t="n">
        <x:f aca="0">POWER(1-$H$5,(A114-A113)/$H$8)</x:f>
        <x:v>0.9999862671029998</x:v>
      </x:c>
      <x:c r="Z114" s="64" t="n">
        <x:f aca="0">U114*Y114</x:f>
        <x:v>0.09318914280969887</x:v>
      </x:c>
      <x:c r="AA114" s="64" t="n">
        <x:f aca="0">V114*Y114</x:f>
        <x:v>0.09717961151503593</x:v>
      </x:c>
      <x:c r="AB114" s="64" t="n">
        <x:f aca="0">W114*Y114</x:f>
        <x:v>0.7790620928203503</x:v>
      </x:c>
      <x:c r="AC114" s="64" t="n">
        <x:f aca="0">X114*Y114</x:f>
        <x:v>0.054553148746650154</x:v>
      </x:c>
      <x:c r="AD114" s="64" t="n">
        <x:f aca="0">SUM(Z114:AC114)</x:f>
        <x:v>1.0239839958917352</x:v>
      </x:c>
      <x:c r="AE114" s="64" t="n">
        <x:f aca="0">MAX(AE113,AD114)</x:f>
        <x:v>1.02573437599837</x:v>
      </x:c>
      <x:c r="AF114" s="63" t="n">
        <x:f aca="0">AD114/AE114-1</x:f>
        <x:v>-0.001706465287303116</x:v>
      </x:c>
      <x:c r="AG114" s="63" t="n">
        <x:f aca="0">AD114/AD113-1</x:f>
        <x:v>0.001925839240510152</x:v>
      </x:c>
      <x:c r="AH114" s="61" t="n">
        <x:f aca="0">IF(OR(T114="年末+季度",T114="季度+动态",T114="季度",T114="动态"),A114,AH113)</x:f>
        <x:v>43921</x:v>
      </x:c>
      <x:c r="AI114" s="68" t="n">
        <x:f aca="0">YEAR(A114)</x:f>
        <x:v>2020</x:v>
      </x:c>
      <x:c r="AJ114" s="68" t="n">
        <x:f aca="0">MONTH(A114)</x:f>
        <x:v>4</x:v>
      </x:c>
      <x:c r="AK114" s="66" t="n">
        <x:f aca="0">IF(MONTH(A114)&lt;&gt;MONTH(A115),1,0)</x:f>
        <x:v>0</x:v>
      </x:c>
      <x:c r="AL114" s="64" t="n">
        <x:f aca="0">IF(AK113,AD113,AL113)</x:f>
        <x:v>1.004629224413419</x:v>
      </x:c>
      <x:c r="AM114" s="65" t="str">
        <x:f aca="0">IF(AK114,AD114/AL114-1,"")</x:f>
      </x:c>
      <x:c r="AN114" s="64" t="n">
        <x:f aca="0">IF(AI114&lt;&gt;AI113,AD114,MAX(AN113,AD114))</x:f>
        <x:v>1.02573437599837</x:v>
      </x:c>
      <x:c r="AO114" s="65" t="n">
        <x:f aca="0">AD114/AN114-1</x:f>
        <x:v>-0.001706465287303116</x:v>
      </x:c>
      <x:c r="AP114" s="69" t="n">
        <x:f aca="0">IFERROR(SUM(Z114:AC114)/AD114,0)</x:f>
        <x:v>1</x:v>
      </x:c>
      <x:c r="AQ114" s="66" t="b">
        <x:f aca="0">AND(B114&gt;0,C114&gt;0,D114&gt;0,E114&gt;0)</x:f>
        <x:v>1</x:v>
      </x:c>
      <x:c r="AR114" s="70" t="n">
        <x:f aca="0">EDATE(AR113,1)</x:f>
        <x:v>46023</x:v>
      </x:c>
      <x:c r="AS114" t="str">
        <x:f aca="0">TEXT(AR114,"yyyy-mm")</x:f>
        <x:v>2026-01</x:v>
      </x:c>
      <x:c r="AT114" s="69" t="n">
        <x:f aca="0">IF(AR114&gt;DATE(YEAR($A$1656),MONTH($A$1656),1),"",SUMIFS($AD$42:$AD$1656,$AI$42:$AI$1656,YEAR(AR114),$AJ$42:$AJ$1656,MONTH(AR114),$AK$42:$AK$1656,1))</x:f>
        <x:v>1.4313686518651794</x:v>
      </x:c>
    </x:row>
    <x:row r="115" ht="13.5" hidden="0">
      <x:c r="A115" s="61" t="n">
        <x:f aca="0">'净值底稿'!A77</x:f>
        <x:v>43944</x:v>
      </x:c>
      <x:c r="B115" s="62" t="n">
        <x:f aca="0">'净值底稿'!W77</x:f>
        <x:v>0.8945147271044956</x:v>
      </x:c>
      <x:c r="C115" s="62" t="n">
        <x:f aca="0">'净值底稿'!T77</x:f>
        <x:v>1.026287919511841</x:v>
      </x:c>
      <x:c r="D115" s="62" t="n">
        <x:f aca="0">'净值底稿'!U77</x:f>
        <x:v>1.4601</x:v>
      </x:c>
      <x:c r="E115" s="62" t="n">
        <x:f aca="0">'净值底稿'!V77</x:f>
        <x:v>1.3855</x:v>
      </x:c>
      <x:c r="F115" s="63" t="n">
        <x:f aca="0">IFERROR(B115/B114-1,0)</x:f>
        <x:v>-0.0003103733074778514</x:v>
      </x:c>
      <x:c r="G115" s="63" t="n">
        <x:f aca="0">IFERROR(C115/C114-1,0)</x:f>
        <x:v>-0.004562288262960457</x:v>
      </x:c>
      <x:c r="H115" s="63" t="n">
        <x:f aca="0">IFERROR(D115/D114-1,0)</x:f>
        <x:v>0.0019213614218074326</x:v>
      </x:c>
      <x:c r="I115" s="63" t="n">
        <x:f aca="0">IFERROR(E115/E114-1,0)</x:f>
        <x:v>0.014423780934251118</x:v>
      </x:c>
      <x:c r="J115" s="64" t="n">
        <x:f aca="0">Z114*(1+F115)</x:f>
        <x:v>0.09316021938722399</x:v>
      </x:c>
      <x:c r="K115" s="64" t="n">
        <x:f aca="0">AA114*(1+G115)</x:f>
        <x:v>0.09673625011402183</x:v>
      </x:c>
      <x:c r="L115" s="64" t="n">
        <x:f aca="0">AB114*(1+H115)</x:f>
        <x:v>0.7805589526706879</x:v>
      </x:c>
      <x:c r="M115" s="64" t="n">
        <x:f aca="0">AC114*(1+I115)</x:f>
        <x:v>0.05534001141344545</x:v>
      </x:c>
      <x:c r="N115" s="64" t="n">
        <x:f aca="0">SUM(J115:M115)</x:f>
        <x:v>1.0257954335853792</x:v>
      </x:c>
      <x:c r="O115" s="65" t="n">
        <x:f aca="0">IFERROR((J115+K115)/N115,0)</x:f>
        <x:v>0.18512118818614368</x:v>
      </x:c>
      <x:c r="P115" s="66" t="b">
        <x:f aca="0">AND(MONTH(A115)=12,OR(A116="",YEAR(A115)&lt;&gt;YEAR(A116)))</x:f>
        <x:v>0</x:v>
      </x:c>
      <x:c r="Q115" s="66" t="b">
        <x:f aca="0">AND(MOD(MONTH(A115),3)=0,OR(A116="",MONTH(A115)&lt;&gt;MONTH(A116)))</x:f>
        <x:v>0</x:v>
      </x:c>
      <x:c r="R115" s="66" t="b">
        <x:f aca="0">OR(O115&gt;$E$7,O115&lt;$E$6)</x:f>
        <x:v>0</x:v>
      </x:c>
      <x:c r="S115" s="66" t="b">
        <x:f aca="0">AND(OR(P115,Q115,R115),A115-AH114&gt;$E$8)</x:f>
        <x:v>0</x:v>
      </x:c>
      <x:c r="T115" s="67" t="str">
        <x:f aca="0">IF(NOT(OR(P115,Q115,R115)),"不调",IF(NOT(S115),"间隔规则跳过",IF(P115,"年末+季度",IF(AND(Q115,R115),"季度+动态",IF(Q115,"季度","动态")))))</x:f>
        <x:v>不调</x:v>
      </x:c>
      <x:c r="U115" s="64" t="n">
        <x:f aca="0">IF(OR(T115="年末+季度",T115="季度+动态"),N115*$E$5/2,IF(T115="季度",(J115+K115)/2,IF(T115="动态",N115*$E$5*IF(J115+K115=0,0.5,J115/(J115+K115)),J115)))</x:f>
        <x:v>0.09316021938722399</x:v>
      </x:c>
      <x:c r="V115" s="64" t="n">
        <x:f aca="0">IF(OR(T115="年末+季度",T115="季度+动态"),N115*$E$5/2,IF(T115="季度",(J115+K115)/2,IF(T115="动态",N115*$E$5*IF(J115+K115=0,0.5,K115/(J115+K115)),K115)))</x:f>
        <x:v>0.09673625011402183</x:v>
      </x:c>
      <x:c r="W115" s="64" t="n">
        <x:f aca="0">IF(OR(T115="年末+季度",T115="季度+动态",T115="动态"),N115*(1-$E$5)*IF(L115+M115=0,$B$7/($B$7+$B$8),L115/(L115+M115)),L115)</x:f>
        <x:v>0.7805589526706879</x:v>
      </x:c>
      <x:c r="X115" s="64" t="n">
        <x:f aca="0">IF(OR(T115="年末+季度",T115="季度+动态",T115="动态"),N115*(1-$E$5)*IF(L115+M115=0,$B$8/($B$7+$B$8),M115/(L115+M115)),M115)</x:f>
        <x:v>0.05534001141344545</x:v>
      </x:c>
      <x:c r="Y115" s="64" t="n">
        <x:f aca="0">POWER(1-$H$5,(A115-A114)/$H$8)</x:f>
        <x:v>0.9999862671029998</x:v>
      </x:c>
      <x:c r="Z115" s="64" t="n">
        <x:f aca="0">U115*Y115</x:f>
        <x:v>0.09315894002752663</x:v>
      </x:c>
      <x:c r="AA115" s="64" t="n">
        <x:f aca="0">V115*Y115</x:f>
        <x:v>0.09673492164506282</x:v>
      </x:c>
      <x:c r="AB115" s="64" t="n">
        <x:f aca="0">W115*Y115</x:f>
        <x:v>0.7805482333349882</x:v>
      </x:c>
      <x:c r="AC115" s="64" t="n">
        <x:f aca="0">X115*Y115</x:f>
        <x:v>0.05533925143476872</x:v>
      </x:c>
      <x:c r="AD115" s="64" t="n">
        <x:f aca="0">SUM(Z115:AC115)</x:f>
        <x:v>1.0257813464423464</x:v>
      </x:c>
      <x:c r="AE115" s="64" t="n">
        <x:f aca="0">MAX(AE114,AD115)</x:f>
        <x:v>1.0257813464423464</x:v>
      </x:c>
      <x:c r="AF115" s="63" t="n">
        <x:f aca="0">AD115/AE115-1</x:f>
        <x:v>0</x:v>
      </x:c>
      <x:c r="AG115" s="63" t="n">
        <x:f aca="0">AD115/AD114-1</x:f>
        <x:v>0.0017552525799449104</x:v>
      </x:c>
      <x:c r="AH115" s="61" t="n">
        <x:f aca="0">IF(OR(T115="年末+季度",T115="季度+动态",T115="季度",T115="动态"),A115,AH114)</x:f>
        <x:v>43921</x:v>
      </x:c>
      <x:c r="AI115" s="68" t="n">
        <x:f aca="0">YEAR(A115)</x:f>
        <x:v>2020</x:v>
      </x:c>
      <x:c r="AJ115" s="68" t="n">
        <x:f aca="0">MONTH(A115)</x:f>
        <x:v>4</x:v>
      </x:c>
      <x:c r="AK115" s="66" t="n">
        <x:f aca="0">IF(MONTH(A115)&lt;&gt;MONTH(A116),1,0)</x:f>
        <x:v>0</x:v>
      </x:c>
      <x:c r="AL115" s="64" t="n">
        <x:f aca="0">IF(AK114,AD114,AL114)</x:f>
        <x:v>1.004629224413419</x:v>
      </x:c>
      <x:c r="AM115" s="65" t="str">
        <x:f aca="0">IF(AK115,AD115/AL115-1,"")</x:f>
      </x:c>
      <x:c r="AN115" s="64" t="n">
        <x:f aca="0">IF(AI115&lt;&gt;AI114,AD115,MAX(AN114,AD115))</x:f>
        <x:v>1.0257813464423464</x:v>
      </x:c>
      <x:c r="AO115" s="65" t="n">
        <x:f aca="0">AD115/AN115-1</x:f>
        <x:v>0</x:v>
      </x:c>
      <x:c r="AP115" s="69" t="n">
        <x:f aca="0">IFERROR(SUM(Z115:AC115)/AD115,0)</x:f>
        <x:v>1</x:v>
      </x:c>
      <x:c r="AQ115" s="66" t="b">
        <x:f aca="0">AND(B115&gt;0,C115&gt;0,D115&gt;0,E115&gt;0)</x:f>
        <x:v>1</x:v>
      </x:c>
      <x:c r="AR115" s="70" t="n">
        <x:f aca="0">EDATE(AR114,1)</x:f>
        <x:v>46054</x:v>
      </x:c>
      <x:c r="AS115" t="str">
        <x:f aca="0">TEXT(AR115,"yyyy-mm")</x:f>
        <x:v>2026-02</x:v>
      </x:c>
      <x:c r="AT115" s="69" t="n">
        <x:f aca="0">IF(AR115&gt;DATE(YEAR($A$1656),MONTH($A$1656),1),"",SUMIFS($AD$42:$AD$1656,$AI$42:$AI$1656,YEAR(AR115),$AJ$42:$AJ$1656,MONTH(AR115),$AK$42:$AK$1656,1))</x:f>
        <x:v>1.4368283877963528</x:v>
      </x:c>
    </x:row>
    <x:row r="116" ht="13.5" hidden="0">
      <x:c r="A116" s="61" t="n">
        <x:f aca="0">'净值底稿'!A78</x:f>
        <x:v>43945</x:v>
      </x:c>
      <x:c r="B116" s="62" t="n">
        <x:f aca="0">'净值底稿'!W78</x:f>
        <x:v>0.888717821554876</x:v>
      </x:c>
      <x:c r="C116" s="62" t="n">
        <x:f aca="0">'净值底稿'!T78</x:f>
        <x:v>1.0091239135431913</x:v>
      </x:c>
      <x:c r="D116" s="62" t="n">
        <x:f aca="0">'净值底稿'!U78</x:f>
        <x:v>1.4614</x:v>
      </x:c>
      <x:c r="E116" s="62" t="n">
        <x:f aca="0">'净值底稿'!V78</x:f>
        <x:v>1.394</x:v>
      </x:c>
      <x:c r="F116" s="63" t="n">
        <x:f aca="0">IFERROR(B116/B115-1,0)</x:f>
        <x:v>-0.006480503197956233</x:v>
      </x:c>
      <x:c r="G116" s="63" t="n">
        <x:f aca="0">IFERROR(C116/C115-1,0)</x:f>
        <x:v>-0.016724357407240986</x:v>
      </x:c>
      <x:c r="H116" s="63" t="n">
        <x:f aca="0">IFERROR(D116/D115-1,0)</x:f>
        <x:v>0.0008903499760291034</x:v>
      </x:c>
      <x:c r="I116" s="63" t="n">
        <x:f aca="0">IFERROR(E116/E115-1,0)</x:f>
        <x:v>0.006134969325153339</x:v>
      </x:c>
      <x:c r="J116" s="64" t="n">
        <x:f aca="0">Z115*(1+F116)</x:f>
        <x:v>0.09255522321876003</x:v>
      </x:c>
      <x:c r="K116" s="64" t="n">
        <x:f aca="0">AA115*(1+G116)</x:f>
        <x:v>0.09511709224170935</x:v>
      </x:c>
      <x:c r="L116" s="64" t="n">
        <x:f aca="0">AB115*(1+H116)</x:f>
        <x:v>0.7812431944358276</x:v>
      </x:c>
      <x:c r="M116" s="64" t="n">
        <x:f aca="0">AC115*(1+I116)</x:f>
        <x:v>0.055678756044797974</x:v>
      </x:c>
      <x:c r="N116" s="64" t="n">
        <x:f aca="0">SUM(J116:M116)</x:f>
        <x:v>1.024594265941095</x:v>
      </x:c>
      <x:c r="O116" s="65" t="n">
        <x:f aca="0">IFERROR((J116+K116)/N116,0)</x:f>
        <x:v>0.18316744656782888</x:v>
      </x:c>
      <x:c r="P116" s="66" t="b">
        <x:f aca="0">AND(MONTH(A116)=12,OR(A117="",YEAR(A116)&lt;&gt;YEAR(A117)))</x:f>
        <x:v>0</x:v>
      </x:c>
      <x:c r="Q116" s="66" t="b">
        <x:f aca="0">AND(MOD(MONTH(A116),3)=0,OR(A117="",MONTH(A116)&lt;&gt;MONTH(A117)))</x:f>
        <x:v>0</x:v>
      </x:c>
      <x:c r="R116" s="66" t="b">
        <x:f aca="0">OR(O116&gt;$E$7,O116&lt;$E$6)</x:f>
        <x:v>0</x:v>
      </x:c>
      <x:c r="S116" s="66" t="b">
        <x:f aca="0">AND(OR(P116,Q116,R116),A116-AH115&gt;$E$8)</x:f>
        <x:v>0</x:v>
      </x:c>
      <x:c r="T116" s="67" t="str">
        <x:f aca="0">IF(NOT(OR(P116,Q116,R116)),"不调",IF(NOT(S116),"间隔规则跳过",IF(P116,"年末+季度",IF(AND(Q116,R116),"季度+动态",IF(Q116,"季度","动态")))))</x:f>
        <x:v>不调</x:v>
      </x:c>
      <x:c r="U116" s="64" t="n">
        <x:f aca="0">IF(OR(T116="年末+季度",T116="季度+动态"),N116*$E$5/2,IF(T116="季度",(J116+K116)/2,IF(T116="动态",N116*$E$5*IF(J116+K116=0,0.5,J116/(J116+K116)),J116)))</x:f>
        <x:v>0.09255522321876003</x:v>
      </x:c>
      <x:c r="V116" s="64" t="n">
        <x:f aca="0">IF(OR(T116="年末+季度",T116="季度+动态"),N116*$E$5/2,IF(T116="季度",(J116+K116)/2,IF(T116="动态",N116*$E$5*IF(J116+K116=0,0.5,K116/(J116+K116)),K116)))</x:f>
        <x:v>0.09511709224170935</x:v>
      </x:c>
      <x:c r="W116" s="64" t="n">
        <x:f aca="0">IF(OR(T116="年末+季度",T116="季度+动态",T116="动态"),N116*(1-$E$5)*IF(L116+M116=0,$B$7/($B$7+$B$8),L116/(L116+M116)),L116)</x:f>
        <x:v>0.7812431944358276</x:v>
      </x:c>
      <x:c r="X116" s="64" t="n">
        <x:f aca="0">IF(OR(T116="年末+季度",T116="季度+动态",T116="动态"),N116*(1-$E$5)*IF(L116+M116=0,$B$8/($B$7+$B$8),M116/(L116+M116)),M116)</x:f>
        <x:v>0.055678756044797974</x:v>
      </x:c>
      <x:c r="Y116" s="64" t="n">
        <x:f aca="0">POWER(1-$H$5,(A116-A115)/$H$8)</x:f>
        <x:v>0.9999862671029998</x:v>
      </x:c>
      <x:c r="Z116" s="64" t="n">
        <x:f aca="0">U116*Y116</x:f>
        <x:v>0.09255395216741273</x:v>
      </x:c>
      <x:c r="AA116" s="64" t="n">
        <x:f aca="0">V116*Y116</x:f>
        <x:v>0.09511578600847863</x:v>
      </x:c>
      <x:c r="AB116" s="64" t="n">
        <x:f aca="0">W116*Y116</x:f>
        <x:v>0.7812324657035062</x:v>
      </x:c>
      <x:c r="AC116" s="64" t="n">
        <x:f aca="0">X116*Y116</x:f>
        <x:v>0.055677991414176106</x:v>
      </x:c>
      <x:c r="AD116" s="64" t="n">
        <x:f aca="0">SUM(Z116:AC116)</x:f>
        <x:v>1.0245801952935738</x:v>
      </x:c>
      <x:c r="AE116" s="64" t="n">
        <x:f aca="0">MAX(AE115,AD116)</x:f>
        <x:v>1.0257813464423464</x:v>
      </x:c>
      <x:c r="AF116" s="63" t="n">
        <x:f aca="0">AD116/AE116-1</x:f>
        <x:v>-0.001170962167462375</x:v>
      </x:c>
      <x:c r="AG116" s="63" t="n">
        <x:f aca="0">AD116/AD115-1</x:f>
        <x:v>-0.001170962167462375</x:v>
      </x:c>
      <x:c r="AH116" s="61" t="n">
        <x:f aca="0">IF(OR(T116="年末+季度",T116="季度+动态",T116="季度",T116="动态"),A116,AH115)</x:f>
        <x:v>43921</x:v>
      </x:c>
      <x:c r="AI116" s="68" t="n">
        <x:f aca="0">YEAR(A116)</x:f>
        <x:v>2020</x:v>
      </x:c>
      <x:c r="AJ116" s="68" t="n">
        <x:f aca="0">MONTH(A116)</x:f>
        <x:v>4</x:v>
      </x:c>
      <x:c r="AK116" s="66" t="n">
        <x:f aca="0">IF(MONTH(A116)&lt;&gt;MONTH(A117),1,0)</x:f>
        <x:v>0</x:v>
      </x:c>
      <x:c r="AL116" s="64" t="n">
        <x:f aca="0">IF(AK115,AD115,AL115)</x:f>
        <x:v>1.004629224413419</x:v>
      </x:c>
      <x:c r="AM116" s="65" t="str">
        <x:f aca="0">IF(AK116,AD116/AL116-1,"")</x:f>
      </x:c>
      <x:c r="AN116" s="64" t="n">
        <x:f aca="0">IF(AI116&lt;&gt;AI115,AD116,MAX(AN115,AD116))</x:f>
        <x:v>1.0257813464423464</x:v>
      </x:c>
      <x:c r="AO116" s="65" t="n">
        <x:f aca="0">AD116/AN116-1</x:f>
        <x:v>-0.001170962167462375</x:v>
      </x:c>
      <x:c r="AP116" s="69" t="n">
        <x:f aca="0">IFERROR(SUM(Z116:AC116)/AD116,0)</x:f>
        <x:v>1</x:v>
      </x:c>
      <x:c r="AQ116" s="66" t="b">
        <x:f aca="0">AND(B116&gt;0,C116&gt;0,D116&gt;0,E116&gt;0)</x:f>
        <x:v>1</x:v>
      </x:c>
      <x:c r="AR116" s="70" t="n">
        <x:f aca="0">EDATE(AR115,1)</x:f>
        <x:v>46082</x:v>
      </x:c>
      <x:c r="AS116" t="str">
        <x:f aca="0">TEXT(AR116,"yyyy-mm")</x:f>
        <x:v>2026-03</x:v>
      </x:c>
      <x:c r="AT116" s="69" t="n">
        <x:f aca="0">IF(AR116&gt;DATE(YEAR($A$1656),MONTH($A$1656),1),"",SUMIFS($AD$42:$AD$1656,$AI$42:$AI$1656,YEAR(AR116),$AJ$42:$AJ$1656,MONTH(AR116),$AK$42:$AK$1656,1))</x:f>
        <x:v>1.4051700407853627</x:v>
      </x:c>
    </x:row>
    <x:row r="117" ht="13.5" hidden="0">
      <x:c r="A117" s="61" t="n">
        <x:f aca="0">'净值底稿'!A79</x:f>
        <x:v>43948</x:v>
      </x:c>
      <x:c r="B117" s="62" t="n">
        <x:f aca="0">'净值底稿'!W79</x:f>
        <x:v>0.8967171744259463</x:v>
      </x:c>
      <x:c r="C117" s="62" t="n">
        <x:f aca="0">'净值底稿'!T79</x:f>
        <x:v>1.0084329142131847</x:v>
      </x:c>
      <x:c r="D117" s="62" t="n">
        <x:f aca="0">'净值底稿'!U79</x:f>
        <x:v>1.4612</x:v>
      </x:c>
      <x:c r="E117" s="62" t="n">
        <x:f aca="0">'净值底稿'!V79</x:f>
        <x:v>1.3915</x:v>
      </x:c>
      <x:c r="F117" s="63" t="n">
        <x:f aca="0">IFERROR(B117/B116-1,0)</x:f>
        <x:v>0.00900100422997574</x:v>
      </x:c>
      <x:c r="G117" s="63" t="n">
        <x:f aca="0">IFERROR(C117/C116-1,0)</x:f>
        <x:v>-0.0006847517145643911</x:v>
      </x:c>
      <x:c r="H117" s="63" t="n">
        <x:f aca="0">IFERROR(D117/D116-1,0)</x:f>
        <x:v>-0.00013685507048033507</x:v>
      </x:c>
      <x:c r="I117" s="63" t="n">
        <x:f aca="0">IFERROR(E117/E116-1,0)</x:f>
        <x:v>-0.0017934002869439691</x:v>
      </x:c>
      <x:c r="J117" s="64" t="n">
        <x:f aca="0">Z116*(1+F117)</x:f>
        <x:v>0.09338703068237258</x:v>
      </x:c>
      <x:c r="K117" s="64" t="n">
        <x:f aca="0">AA116*(1+G117)</x:f>
        <x:v>0.09505065531092718</x:v>
      </x:c>
      <x:c r="L117" s="64" t="n">
        <x:f aca="0">AB116*(1+H117)</x:f>
        <x:v>0.7811255500793508</x:v>
      </x:c>
      <x:c r="M117" s="64" t="n">
        <x:f aca="0">AC116*(1+I117)</x:f>
        <x:v>0.05557813848839746</x:v>
      </x:c>
      <x:c r="N117" s="64" t="n">
        <x:f aca="0">SUM(J117:M117)</x:f>
        <x:v>1.025141374561048</x:v>
      </x:c>
      <x:c r="O117" s="65" t="n">
        <x:f aca="0">IFERROR((J117+K117)/N117,0)</x:f>
        <x:v>0.18381629175194134</x:v>
      </x:c>
      <x:c r="P117" s="66" t="b">
        <x:f aca="0">AND(MONTH(A117)=12,OR(A118="",YEAR(A117)&lt;&gt;YEAR(A118)))</x:f>
        <x:v>0</x:v>
      </x:c>
      <x:c r="Q117" s="66" t="b">
        <x:f aca="0">AND(MOD(MONTH(A117),3)=0,OR(A118="",MONTH(A117)&lt;&gt;MONTH(A118)))</x:f>
        <x:v>0</x:v>
      </x:c>
      <x:c r="R117" s="66" t="b">
        <x:f aca="0">OR(O117&gt;$E$7,O117&lt;$E$6)</x:f>
        <x:v>0</x:v>
      </x:c>
      <x:c r="S117" s="66" t="b">
        <x:f aca="0">AND(OR(P117,Q117,R117),A117-AH116&gt;$E$8)</x:f>
        <x:v>0</x:v>
      </x:c>
      <x:c r="T117" s="67" t="str">
        <x:f aca="0">IF(NOT(OR(P117,Q117,R117)),"不调",IF(NOT(S117),"间隔规则跳过",IF(P117,"年末+季度",IF(AND(Q117,R117),"季度+动态",IF(Q117,"季度","动态")))))</x:f>
        <x:v>不调</x:v>
      </x:c>
      <x:c r="U117" s="64" t="n">
        <x:f aca="0">IF(OR(T117="年末+季度",T117="季度+动态"),N117*$E$5/2,IF(T117="季度",(J117+K117)/2,IF(T117="动态",N117*$E$5*IF(J117+K117=0,0.5,J117/(J117+K117)),J117)))</x:f>
        <x:v>0.09338703068237258</x:v>
      </x:c>
      <x:c r="V117" s="64" t="n">
        <x:f aca="0">IF(OR(T117="年末+季度",T117="季度+动态"),N117*$E$5/2,IF(T117="季度",(J117+K117)/2,IF(T117="动态",N117*$E$5*IF(J117+K117=0,0.5,K117/(J117+K117)),K117)))</x:f>
        <x:v>0.09505065531092718</x:v>
      </x:c>
      <x:c r="W117" s="64" t="n">
        <x:f aca="0">IF(OR(T117="年末+季度",T117="季度+动态",T117="动态"),N117*(1-$E$5)*IF(L117+M117=0,$B$7/($B$7+$B$8),L117/(L117+M117)),L117)</x:f>
        <x:v>0.7811255500793508</x:v>
      </x:c>
      <x:c r="X117" s="64" t="n">
        <x:f aca="0">IF(OR(T117="年末+季度",T117="季度+动态",T117="动态"),N117*(1-$E$5)*IF(L117+M117=0,$B$8/($B$7+$B$8),M117/(L117+M117)),M117)</x:f>
        <x:v>0.05557813848839746</x:v>
      </x:c>
      <x:c r="Y117" s="64" t="n">
        <x:f aca="0">POWER(1-$H$5,(A117-A116)/$H$8)</x:f>
        <x:v>0.9999588018747739</x:v>
      </x:c>
      <x:c r="Z117" s="64" t="n">
        <x:f aca="0">U117*Y117</x:f>
        <x:v>0.09338318331178805</x:v>
      </x:c>
      <x:c r="AA117" s="64" t="n">
        <x:f aca="0">V117*Y117</x:f>
        <x:v>0.09504673940212686</x:v>
      </x:c>
      <x:c r="AB117" s="64" t="n">
        <x:f aca="0">W117*Y117</x:f>
        <x:v>0.7810933691711214</x:v>
      </x:c>
      <x:c r="AC117" s="64" t="n">
        <x:f aca="0">X117*Y117</x:f>
        <x:v>0.05557584877328818</x:v>
      </x:c>
      <x:c r="AD117" s="64" t="n">
        <x:f aca="0">SUM(Z117:AC117)</x:f>
        <x:v>1.0250991406583245</x:v>
      </x:c>
      <x:c r="AE117" s="64" t="n">
        <x:f aca="0">MAX(AE116,AD117)</x:f>
        <x:v>1.0257813464423464</x:v>
      </x:c>
      <x:c r="AF117" s="63" t="n">
        <x:f aca="0">AD117/AE117-1</x:f>
        <x:v>-0.000665059650760802</x:v>
      </x:c>
      <x:c r="AG117" s="63" t="n">
        <x:f aca="0">AD117/AD116-1</x:f>
        <x:v>0.0005064956038918211</x:v>
      </x:c>
      <x:c r="AH117" s="61" t="n">
        <x:f aca="0">IF(OR(T117="年末+季度",T117="季度+动态",T117="季度",T117="动态"),A117,AH116)</x:f>
        <x:v>43921</x:v>
      </x:c>
      <x:c r="AI117" s="68" t="n">
        <x:f aca="0">YEAR(A117)</x:f>
        <x:v>2020</x:v>
      </x:c>
      <x:c r="AJ117" s="68" t="n">
        <x:f aca="0">MONTH(A117)</x:f>
        <x:v>4</x:v>
      </x:c>
      <x:c r="AK117" s="66" t="n">
        <x:f aca="0">IF(MONTH(A117)&lt;&gt;MONTH(A118),1,0)</x:f>
        <x:v>0</x:v>
      </x:c>
      <x:c r="AL117" s="64" t="n">
        <x:f aca="0">IF(AK116,AD116,AL116)</x:f>
        <x:v>1.004629224413419</x:v>
      </x:c>
      <x:c r="AM117" s="65" t="str">
        <x:f aca="0">IF(AK117,AD117/AL117-1,"")</x:f>
      </x:c>
      <x:c r="AN117" s="64" t="n">
        <x:f aca="0">IF(AI117&lt;&gt;AI116,AD117,MAX(AN116,AD117))</x:f>
        <x:v>1.0257813464423464</x:v>
      </x:c>
      <x:c r="AO117" s="65" t="n">
        <x:f aca="0">AD117/AN117-1</x:f>
        <x:v>-0.000665059650760802</x:v>
      </x:c>
      <x:c r="AP117" s="69" t="n">
        <x:f aca="0">IFERROR(SUM(Z117:AC117)/AD117,0)</x:f>
        <x:v>1</x:v>
      </x:c>
      <x:c r="AQ117" s="66" t="b">
        <x:f aca="0">AND(B117&gt;0,C117&gt;0,D117&gt;0,E117&gt;0)</x:f>
        <x:v>1</x:v>
      </x:c>
      <x:c r="AR117" s="70" t="n">
        <x:f aca="0">EDATE(AR116,1)</x:f>
        <x:v>46113</x:v>
      </x:c>
      <x:c r="AS117" t="str">
        <x:f aca="0">TEXT(AR117,"yyyy-mm")</x:f>
        <x:v>2026-04</x:v>
      </x:c>
      <x:c r="AT117" s="69" t="n">
        <x:f aca="0">IF(AR117&gt;DATE(YEAR($A$1656),MONTH($A$1656),1),"",SUMIFS($AD$42:$AD$1656,$AI$42:$AI$1656,YEAR(AR117),$AJ$42:$AJ$1656,MONTH(AR117),$AK$42:$AK$1656,1))</x:f>
        <x:v>1.425454622093408</x:v>
      </x:c>
    </x:row>
    <x:row r="118" ht="13.5" hidden="0">
      <x:c r="A118" s="61" t="n">
        <x:f aca="0">'净值底稿'!A80</x:f>
        <x:v>43949</x:v>
      </x:c>
      <x:c r="B118" s="62" t="n">
        <x:f aca="0">'净值底稿'!W80</x:f>
        <x:v>0.8986729959163463</x:v>
      </x:c>
      <x:c r="C118" s="62" t="n">
        <x:f aca="0">'净值底稿'!T80</x:f>
        <x:v>0.9994493117185089</x:v>
      </x:c>
      <x:c r="D118" s="62" t="n">
        <x:f aca="0">'净值底稿'!U80</x:f>
        <x:v>1.462</x:v>
      </x:c>
      <x:c r="E118" s="62" t="n">
        <x:f aca="0">'净值底稿'!V80</x:f>
        <x:v>1.3789</x:v>
      </x:c>
      <x:c r="F118" s="63" t="n">
        <x:f aca="0">IFERROR(B118/B117-1,0)</x:f>
        <x:v>0.002181090700813293</x:v>
      </x:c>
      <x:c r="G118" s="63" t="n">
        <x:f aca="0">IFERROR(C118/C117-1,0)</x:f>
        <x:v>-0.008908478063397118</x:v>
      </x:c>
      <x:c r="H118" s="63" t="n">
        <x:f aca="0">IFERROR(D118/D117-1,0)</x:f>
        <x:v>0.0005474952094168817</x:v>
      </x:c>
      <x:c r="I118" s="63" t="n">
        <x:f aca="0">IFERROR(E118/E117-1,0)</x:f>
        <x:v>-0.009054976643909418</x:v>
      </x:c>
      <x:c r="J118" s="64" t="n">
        <x:f aca="0">Z117*(1+F118)</x:f>
        <x:v>0.09358686050452174</x:v>
      </x:c>
      <x:c r="K118" s="64" t="n">
        <x:f aca="0">AA117*(1+G118)</x:f>
        <x:v>0.09420001760916559</x:v>
      </x:c>
      <x:c r="L118" s="64" t="n">
        <x:f aca="0">AB117*(1+H118)</x:f>
        <x:v>0.7815210140488499</x:v>
      </x:c>
      <x:c r="M118" s="64" t="n">
        <x:f aca="0">AC117*(1+I118)</x:f>
        <x:v>0.05507261076068062</x:v>
      </x:c>
      <x:c r="N118" s="64" t="n">
        <x:f aca="0">SUM(J118:M118)</x:f>
        <x:v>1.0243805029232178</x:v>
      </x:c>
      <x:c r="O118" s="65" t="n">
        <x:f aca="0">IFERROR((J118+K118)/N118,0)</x:f>
        <x:v>0.18331750514365544</x:v>
      </x:c>
      <x:c r="P118" s="66" t="b">
        <x:f aca="0">AND(MONTH(A118)=12,OR(A119="",YEAR(A118)&lt;&gt;YEAR(A119)))</x:f>
        <x:v>0</x:v>
      </x:c>
      <x:c r="Q118" s="66" t="b">
        <x:f aca="0">AND(MOD(MONTH(A118),3)=0,OR(A119="",MONTH(A118)&lt;&gt;MONTH(A119)))</x:f>
        <x:v>0</x:v>
      </x:c>
      <x:c r="R118" s="66" t="b">
        <x:f aca="0">OR(O118&gt;$E$7,O118&lt;$E$6)</x:f>
        <x:v>0</x:v>
      </x:c>
      <x:c r="S118" s="66" t="b">
        <x:f aca="0">AND(OR(P118,Q118,R118),A118-AH117&gt;$E$8)</x:f>
        <x:v>0</x:v>
      </x:c>
      <x:c r="T118" s="67" t="str">
        <x:f aca="0">IF(NOT(OR(P118,Q118,R118)),"不调",IF(NOT(S118),"间隔规则跳过",IF(P118,"年末+季度",IF(AND(Q118,R118),"季度+动态",IF(Q118,"季度","动态")))))</x:f>
        <x:v>不调</x:v>
      </x:c>
      <x:c r="U118" s="64" t="n">
        <x:f aca="0">IF(OR(T118="年末+季度",T118="季度+动态"),N118*$E$5/2,IF(T118="季度",(J118+K118)/2,IF(T118="动态",N118*$E$5*IF(J118+K118=0,0.5,J118/(J118+K118)),J118)))</x:f>
        <x:v>0.09358686050452174</x:v>
      </x:c>
      <x:c r="V118" s="64" t="n">
        <x:f aca="0">IF(OR(T118="年末+季度",T118="季度+动态"),N118*$E$5/2,IF(T118="季度",(J118+K118)/2,IF(T118="动态",N118*$E$5*IF(J118+K118=0,0.5,K118/(J118+K118)),K118)))</x:f>
        <x:v>0.09420001760916559</x:v>
      </x:c>
      <x:c r="W118" s="64" t="n">
        <x:f aca="0">IF(OR(T118="年末+季度",T118="季度+动态",T118="动态"),N118*(1-$E$5)*IF(L118+M118=0,$B$7/($B$7+$B$8),L118/(L118+M118)),L118)</x:f>
        <x:v>0.7815210140488499</x:v>
      </x:c>
      <x:c r="X118" s="64" t="n">
        <x:f aca="0">IF(OR(T118="年末+季度",T118="季度+动态",T118="动态"),N118*(1-$E$5)*IF(L118+M118=0,$B$8/($B$7+$B$8),M118/(L118+M118)),M118)</x:f>
        <x:v>0.05507261076068062</x:v>
      </x:c>
      <x:c r="Y118" s="64" t="n">
        <x:f aca="0">POWER(1-$H$5,(A118-A117)/$H$8)</x:f>
        <x:v>0.9999862671029998</x:v>
      </x:c>
      <x:c r="Z118" s="64" t="n">
        <x:f aca="0">U118*Y118</x:f>
        <x:v>0.09358557528580586</x:v>
      </x:c>
      <x:c r="AA118" s="64" t="n">
        <x:f aca="0">V118*Y118</x:f>
        <x:v>0.09419872397002635</x:v>
      </x:c>
      <x:c r="AB118" s="64" t="n">
        <x:f aca="0">W118*Y118</x:f>
        <x:v>0.7815102815012605</x:v>
      </x:c>
      <x:c r="AC118" s="64" t="n">
        <x:f aca="0">X118*Y118</x:f>
        <x:v>0.05507185445418951</x:v>
      </x:c>
      <x:c r="AD118" s="64" t="n">
        <x:f aca="0">SUM(Z118:AC118)</x:f>
        <x:v>1.0243664352112822</x:v>
      </x:c>
      <x:c r="AE118" s="64" t="n">
        <x:f aca="0">MAX(AE117,AD118)</x:f>
        <x:v>1.0257813464423464</x:v>
      </x:c>
      <x:c r="AF118" s="63" t="n">
        <x:f aca="0">AD118/AE118-1</x:f>
        <x:v>-0.0013793497376135555</x:v>
      </x:c>
      <x:c r="AG118" s="63" t="n">
        <x:f aca="0">AD118/AD117-1</x:f>
        <x:v>-0.0007147654485123445</x:v>
      </x:c>
      <x:c r="AH118" s="61" t="n">
        <x:f aca="0">IF(OR(T118="年末+季度",T118="季度+动态",T118="季度",T118="动态"),A118,AH117)</x:f>
        <x:v>43921</x:v>
      </x:c>
      <x:c r="AI118" s="68" t="n">
        <x:f aca="0">YEAR(A118)</x:f>
        <x:v>2020</x:v>
      </x:c>
      <x:c r="AJ118" s="68" t="n">
        <x:f aca="0">MONTH(A118)</x:f>
        <x:v>4</x:v>
      </x:c>
      <x:c r="AK118" s="66" t="n">
        <x:f aca="0">IF(MONTH(A118)&lt;&gt;MONTH(A119),1,0)</x:f>
        <x:v>0</x:v>
      </x:c>
      <x:c r="AL118" s="64" t="n">
        <x:f aca="0">IF(AK117,AD117,AL117)</x:f>
        <x:v>1.004629224413419</x:v>
      </x:c>
      <x:c r="AM118" s="65" t="str">
        <x:f aca="0">IF(AK118,AD118/AL118-1,"")</x:f>
      </x:c>
      <x:c r="AN118" s="64" t="n">
        <x:f aca="0">IF(AI118&lt;&gt;AI117,AD118,MAX(AN117,AD118))</x:f>
        <x:v>1.0257813464423464</x:v>
      </x:c>
      <x:c r="AO118" s="65" t="n">
        <x:f aca="0">AD118/AN118-1</x:f>
        <x:v>-0.0013793497376135555</x:v>
      </x:c>
      <x:c r="AP118" s="69" t="n">
        <x:f aca="0">IFERROR(SUM(Z118:AC118)/AD118,0)</x:f>
        <x:v>1</x:v>
      </x:c>
      <x:c r="AQ118" s="66" t="b">
        <x:f aca="0">AND(B118&gt;0,C118&gt;0,D118&gt;0,E118&gt;0)</x:f>
        <x:v>1</x:v>
      </x:c>
      <x:c r="AR118" s="70" t="n">
        <x:f aca="0">EDATE(AR117,1)</x:f>
        <x:v>46143</x:v>
      </x:c>
      <x:c r="AS118" t="str">
        <x:f aca="0">TEXT(AR118,"yyyy-mm")</x:f>
        <x:v>2026-05</x:v>
      </x:c>
      <x:c r="AT118" s="69" t="n">
        <x:f aca="0">IF(AR118&gt;DATE(YEAR($A$1656),MONTH($A$1656),1),"",SUMIFS($AD$42:$AD$1656,$AI$42:$AI$1656,YEAR(AR118),$AJ$42:$AJ$1656,MONTH(AR118),$AK$42:$AK$1656,1))</x:f>
        <x:v>1.4231757312549997</x:v>
      </x:c>
    </x:row>
    <x:row r="119" ht="13.5" hidden="0">
      <x:c r="A119" s="61" t="n">
        <x:f aca="0">'净值底稿'!A81</x:f>
        <x:v>43950</x:v>
      </x:c>
      <x:c r="B119" s="62" t="n">
        <x:f aca="0">'净值底稿'!W81</x:f>
        <x:v>0.90695011379483</x:v>
      </x:c>
      <x:c r="C119" s="62" t="n">
        <x:f aca="0">'净值底稿'!T81</x:f>
        <x:v>0.9997519347613721</x:v>
      </x:c>
      <x:c r="D119" s="62" t="n">
        <x:f aca="0">'净值底稿'!U81</x:f>
        <x:v>1.4629</x:v>
      </x:c>
      <x:c r="E119" s="62" t="n">
        <x:f aca="0">'净值底稿'!V81</x:f>
        <x:v>1.3827</x:v>
      </x:c>
      <x:c r="F119" s="63" t="n">
        <x:f aca="0">IFERROR(B119/B118-1,0)</x:f>
        <x:v>0.009210377875039866</x:v>
      </x:c>
      <x:c r="G119" s="63" t="n">
        <x:f aca="0">IFERROR(C119/C118-1,0)</x:f>
        <x:v>0.000302789785650015</x:v>
      </x:c>
      <x:c r="H119" s="63" t="n">
        <x:f aca="0">IFERROR(D119/D118-1,0)</x:f>
        <x:v>0.0006155950752395611</x:v>
      </x:c>
      <x:c r="I119" s="63" t="n">
        <x:f aca="0">IFERROR(E119/E118-1,0)</x:f>
        <x:v>0.002755819856407271</x:v>
      </x:c>
      <x:c r="J119" s="64" t="n">
        <x:f aca="0">Z118*(1+F119)</x:f>
        <x:v>0.09444753379784111</x:v>
      </x:c>
      <x:c r="K119" s="64" t="n">
        <x:f aca="0">AA118*(1+G119)</x:f>
        <x:v>0.09422724638146573</x:v>
      </x:c>
      <x:c r="L119" s="64" t="n">
        <x:f aca="0">AB118*(1+H119)</x:f>
        <x:v>0.7819913753818017</x:v>
      </x:c>
      <x:c r="M119" s="64" t="n">
        <x:f aca="0">AC118*(1+I119)</x:f>
        <x:v>0.055223622564223536</x:v>
      </x:c>
      <x:c r="N119" s="64" t="n">
        <x:f aca="0">SUM(J119:M119)</x:f>
        <x:v>1.0258897781253322</x:v>
      </x:c>
      <x:c r="O119" s="65" t="n">
        <x:f aca="0">IFERROR((J119+K119)/N119,0)</x:f>
        <x:v>0.1839133055054737</x:v>
      </x:c>
      <x:c r="P119" s="66" t="b">
        <x:f aca="0">AND(MONTH(A119)=12,OR(A120="",YEAR(A119)&lt;&gt;YEAR(A120)))</x:f>
        <x:v>0</x:v>
      </x:c>
      <x:c r="Q119" s="66" t="b">
        <x:f aca="0">AND(MOD(MONTH(A119),3)=0,OR(A120="",MONTH(A119)&lt;&gt;MONTH(A120)))</x:f>
        <x:v>0</x:v>
      </x:c>
      <x:c r="R119" s="66" t="b">
        <x:f aca="0">OR(O119&gt;$E$7,O119&lt;$E$6)</x:f>
        <x:v>0</x:v>
      </x:c>
      <x:c r="S119" s="66" t="b">
        <x:f aca="0">AND(OR(P119,Q119,R119),A119-AH118&gt;$E$8)</x:f>
        <x:v>0</x:v>
      </x:c>
      <x:c r="T119" s="67" t="str">
        <x:f aca="0">IF(NOT(OR(P119,Q119,R119)),"不调",IF(NOT(S119),"间隔规则跳过",IF(P119,"年末+季度",IF(AND(Q119,R119),"季度+动态",IF(Q119,"季度","动态")))))</x:f>
        <x:v>不调</x:v>
      </x:c>
      <x:c r="U119" s="64" t="n">
        <x:f aca="0">IF(OR(T119="年末+季度",T119="季度+动态"),N119*$E$5/2,IF(T119="季度",(J119+K119)/2,IF(T119="动态",N119*$E$5*IF(J119+K119=0,0.5,J119/(J119+K119)),J119)))</x:f>
        <x:v>0.09444753379784111</x:v>
      </x:c>
      <x:c r="V119" s="64" t="n">
        <x:f aca="0">IF(OR(T119="年末+季度",T119="季度+动态"),N119*$E$5/2,IF(T119="季度",(J119+K119)/2,IF(T119="动态",N119*$E$5*IF(J119+K119=0,0.5,K119/(J119+K119)),K119)))</x:f>
        <x:v>0.09422724638146573</x:v>
      </x:c>
      <x:c r="W119" s="64" t="n">
        <x:f aca="0">IF(OR(T119="年末+季度",T119="季度+动态",T119="动态"),N119*(1-$E$5)*IF(L119+M119=0,$B$7/($B$7+$B$8),L119/(L119+M119)),L119)</x:f>
        <x:v>0.7819913753818017</x:v>
      </x:c>
      <x:c r="X119" s="64" t="n">
        <x:f aca="0">IF(OR(T119="年末+季度",T119="季度+动态",T119="动态"),N119*(1-$E$5)*IF(L119+M119=0,$B$8/($B$7+$B$8),M119/(L119+M119)),M119)</x:f>
        <x:v>0.055223622564223536</x:v>
      </x:c>
      <x:c r="Y119" s="64" t="n">
        <x:f aca="0">POWER(1-$H$5,(A119-A118)/$H$8)</x:f>
        <x:v>0.9999862671029998</x:v>
      </x:c>
      <x:c r="Z119" s="64" t="n">
        <x:f aca="0">U119*Y119</x:f>
        <x:v>0.09444623675958753</x:v>
      </x:c>
      <x:c r="AA119" s="64" t="n">
        <x:f aca="0">V119*Y119</x:f>
        <x:v>0.09422595236839656</x:v>
      </x:c>
      <x:c r="AB119" s="64" t="n">
        <x:f aca="0">W119*Y119</x:f>
        <x:v>0.7819806363747885</x:v>
      </x:c>
      <x:c r="AC119" s="64" t="n">
        <x:f aca="0">X119*Y119</x:f>
        <x:v>0.05522286418390288</x:v>
      </x:c>
      <x:c r="AD119" s="64" t="n">
        <x:f aca="0">SUM(Z119:AC119)</x:f>
        <x:v>1.0258756896866756</x:v>
      </x:c>
      <x:c r="AE119" s="64" t="n">
        <x:f aca="0">MAX(AE118,AD119)</x:f>
        <x:v>1.0258756896866756</x:v>
      </x:c>
      <x:c r="AF119" s="63" t="n">
        <x:f aca="0">AD119/AE119-1</x:f>
        <x:v>0</x:v>
      </x:c>
      <x:c r="AG119" s="63" t="n">
        <x:f aca="0">AD119/AD118-1</x:f>
        <x:v>0.0014733540884537266</x:v>
      </x:c>
      <x:c r="AH119" s="61" t="n">
        <x:f aca="0">IF(OR(T119="年末+季度",T119="季度+动态",T119="季度",T119="动态"),A119,AH118)</x:f>
        <x:v>43921</x:v>
      </x:c>
      <x:c r="AI119" s="68" t="n">
        <x:f aca="0">YEAR(A119)</x:f>
        <x:v>2020</x:v>
      </x:c>
      <x:c r="AJ119" s="68" t="n">
        <x:f aca="0">MONTH(A119)</x:f>
        <x:v>4</x:v>
      </x:c>
      <x:c r="AK119" s="66" t="n">
        <x:f aca="0">IF(MONTH(A119)&lt;&gt;MONTH(A120),1,0)</x:f>
        <x:v>0</x:v>
      </x:c>
      <x:c r="AL119" s="64" t="n">
        <x:f aca="0">IF(AK118,AD118,AL118)</x:f>
        <x:v>1.004629224413419</x:v>
      </x:c>
      <x:c r="AM119" s="65" t="str">
        <x:f aca="0">IF(AK119,AD119/AL119-1,"")</x:f>
      </x:c>
      <x:c r="AN119" s="64" t="n">
        <x:f aca="0">IF(AI119&lt;&gt;AI118,AD119,MAX(AN118,AD119))</x:f>
        <x:v>1.0258756896866756</x:v>
      </x:c>
      <x:c r="AO119" s="65" t="n">
        <x:f aca="0">AD119/AN119-1</x:f>
        <x:v>0</x:v>
      </x:c>
      <x:c r="AP119" s="69" t="n">
        <x:f aca="0">IFERROR(SUM(Z119:AC119)/AD119,0)</x:f>
        <x:v>1</x:v>
      </x:c>
      <x:c r="AQ119" s="66" t="b">
        <x:f aca="0">AND(B119&gt;0,C119&gt;0,D119&gt;0,E119&gt;0)</x:f>
        <x:v>1</x:v>
      </x:c>
      <x:c r="AR119" s="70" t="n">
        <x:f aca="0">EDATE(AR118,1)</x:f>
        <x:v>46174</x:v>
      </x:c>
      <x:c r="AS119" t="str">
        <x:f aca="0">TEXT(AR119,"yyyy-mm")</x:f>
        <x:v>2026-06</x:v>
      </x:c>
      <x:c r="AT119" s="69" t="n">
        <x:f aca="0">IF(AR119&gt;DATE(YEAR($A$1656),MONTH($A$1656),1),"",SUMIFS($AD$42:$AD$1656,$AI$42:$AI$1656,YEAR(AR119),$AJ$42:$AJ$1656,MONTH(AR119),$AK$42:$AK$1656,1))</x:f>
        <x:v>1.4056949796198026</x:v>
      </x:c>
    </x:row>
    <x:row r="120" ht="13.5" hidden="0">
      <x:c r="A120" s="61" t="n">
        <x:f aca="0">'净值底稿'!A82</x:f>
        <x:v>43951</x:v>
      </x:c>
      <x:c r="B120" s="62" t="n">
        <x:f aca="0">'净值底稿'!W82</x:f>
        <x:v>0.9145466489793329</x:v>
      </x:c>
      <x:c r="C120" s="62" t="n">
        <x:f aca="0">'净值底稿'!T82</x:f>
        <x:v>1.0173065543725712</x:v>
      </x:c>
      <x:c r="D120" s="62" t="n">
        <x:f aca="0">'净值底稿'!U82</x:f>
        <x:v>1.4625</x:v>
      </x:c>
      <x:c r="E120" s="62" t="n">
        <x:f aca="0">'净值底稿'!V82</x:f>
        <x:v>1.3927</x:v>
      </x:c>
      <x:c r="F120" s="63" t="n">
        <x:f aca="0">IFERROR(B120/B119-1,0)</x:f>
        <x:v>0.008375912929452944</x:v>
      </x:c>
      <x:c r="G120" s="63" t="n">
        <x:f aca="0">IFERROR(C120/C119-1,0)</x:f>
        <x:v>0.017558975382617525</x:v>
      </x:c>
      <x:c r="H120" s="63" t="n">
        <x:f aca="0">IFERROR(D120/D119-1,0)</x:f>
        <x:v>-0.0002734294893705913</x:v>
      </x:c>
      <x:c r="I120" s="63" t="n">
        <x:f aca="0">IFERROR(E120/E119-1,0)</x:f>
        <x:v>0.00723222680263258</x:v>
      </x:c>
      <x:c r="J120" s="64" t="n">
        <x:f aca="0">Z119*(1+F120)</x:f>
        <x:v>0.09523731021520034</x:v>
      </x:c>
      <x:c r="K120" s="64" t="n">
        <x:f aca="0">AA119*(1+G120)</x:f>
        <x:v>0.09588046354643694</x:v>
      </x:c>
      <x:c r="L120" s="64" t="n">
        <x:f aca="0">AB119*(1+H120)</x:f>
        <x:v>0.7817668198086869</x:v>
      </x:c>
      <x:c r="M120" s="64" t="n">
        <x:f aca="0">AC119*(1+I120)</x:f>
        <x:v>0.05562224846237184</x:v>
      </x:c>
      <x:c r="N120" s="64" t="n">
        <x:f aca="0">SUM(J120:M120)</x:f>
        <x:v>1.028506842032696</x:v>
      </x:c>
      <x:c r="O120" s="65" t="n">
        <x:f aca="0">IFERROR((J120+K120)/N120,0)</x:f>
        <x:v>0.18582061484775392</x:v>
      </x:c>
      <x:c r="P120" s="66" t="b">
        <x:f aca="0">AND(MONTH(A120)=12,OR(A121="",YEAR(A120)&lt;&gt;YEAR(A121)))</x:f>
        <x:v>0</x:v>
      </x:c>
      <x:c r="Q120" s="66" t="b">
        <x:f aca="0">AND(MOD(MONTH(A120),3)=0,OR(A121="",MONTH(A120)&lt;&gt;MONTH(A121)))</x:f>
        <x:v>0</x:v>
      </x:c>
      <x:c r="R120" s="66" t="b">
        <x:f aca="0">OR(O120&gt;$E$7,O120&lt;$E$6)</x:f>
        <x:v>0</x:v>
      </x:c>
      <x:c r="S120" s="66" t="b">
        <x:f aca="0">AND(OR(P120,Q120,R120),A120-AH119&gt;$E$8)</x:f>
        <x:v>0</x:v>
      </x:c>
      <x:c r="T120" s="67" t="str">
        <x:f aca="0">IF(NOT(OR(P120,Q120,R120)),"不调",IF(NOT(S120),"间隔规则跳过",IF(P120,"年末+季度",IF(AND(Q120,R120),"季度+动态",IF(Q120,"季度","动态")))))</x:f>
        <x:v>不调</x:v>
      </x:c>
      <x:c r="U120" s="64" t="n">
        <x:f aca="0">IF(OR(T120="年末+季度",T120="季度+动态"),N120*$E$5/2,IF(T120="季度",(J120+K120)/2,IF(T120="动态",N120*$E$5*IF(J120+K120=0,0.5,J120/(J120+K120)),J120)))</x:f>
        <x:v>0.09523731021520034</x:v>
      </x:c>
      <x:c r="V120" s="64" t="n">
        <x:f aca="0">IF(OR(T120="年末+季度",T120="季度+动态"),N120*$E$5/2,IF(T120="季度",(J120+K120)/2,IF(T120="动态",N120*$E$5*IF(J120+K120=0,0.5,K120/(J120+K120)),K120)))</x:f>
        <x:v>0.09588046354643694</x:v>
      </x:c>
      <x:c r="W120" s="64" t="n">
        <x:f aca="0">IF(OR(T120="年末+季度",T120="季度+动态",T120="动态"),N120*(1-$E$5)*IF(L120+M120=0,$B$7/($B$7+$B$8),L120/(L120+M120)),L120)</x:f>
        <x:v>0.7817668198086869</x:v>
      </x:c>
      <x:c r="X120" s="64" t="n">
        <x:f aca="0">IF(OR(T120="年末+季度",T120="季度+动态",T120="动态"),N120*(1-$E$5)*IF(L120+M120=0,$B$8/($B$7+$B$8),M120/(L120+M120)),M120)</x:f>
        <x:v>0.05562224846237184</x:v>
      </x:c>
      <x:c r="Y120" s="64" t="n">
        <x:f aca="0">POWER(1-$H$5,(A120-A119)/$H$8)</x:f>
        <x:v>0.9999862671029998</x:v>
      </x:c>
      <x:c r="Z120" s="64" t="n">
        <x:f aca="0">U120*Y120</x:f>
        <x:v>0.09523600233102857</x:v>
      </x:c>
      <x:c r="AA120" s="64" t="n">
        <x:f aca="0">V120*Y120</x:f>
        <x:v>0.09587914682990671</x:v>
      </x:c>
      <x:c r="AB120" s="64" t="n">
        <x:f aca="0">W120*Y120</x:f>
        <x:v>0.7817560838854722</x:v>
      </x:c>
      <x:c r="AC120" s="64" t="n">
        <x:f aca="0">X120*Y120</x:f>
        <x:v>0.05562148460776278</x:v>
      </x:c>
      <x:c r="AD120" s="64" t="n">
        <x:f aca="0">SUM(Z120:AC120)</x:f>
        <x:v>1.0284927176541703</x:v>
      </x:c>
      <x:c r="AE120" s="64" t="n">
        <x:f aca="0">MAX(AE119,AD120)</x:f>
        <x:v>1.0284927176541703</x:v>
      </x:c>
      <x:c r="AF120" s="63" t="n">
        <x:f aca="0">AD120/AE120-1</x:f>
        <x:v>0</x:v>
      </x:c>
      <x:c r="AG120" s="63" t="n">
        <x:f aca="0">AD120/AD119-1</x:f>
        <x:v>0.0025510186017703163</x:v>
      </x:c>
      <x:c r="AH120" s="61" t="n">
        <x:f aca="0">IF(OR(T120="年末+季度",T120="季度+动态",T120="季度",T120="动态"),A120,AH119)</x:f>
        <x:v>43921</x:v>
      </x:c>
      <x:c r="AI120" s="68" t="n">
        <x:f aca="0">YEAR(A120)</x:f>
        <x:v>2020</x:v>
      </x:c>
      <x:c r="AJ120" s="68" t="n">
        <x:f aca="0">MONTH(A120)</x:f>
        <x:v>4</x:v>
      </x:c>
      <x:c r="AK120" s="66" t="n">
        <x:f aca="0">IF(MONTH(A120)&lt;&gt;MONTH(A121),1,0)</x:f>
        <x:v>1</x:v>
      </x:c>
      <x:c r="AL120" s="64" t="n">
        <x:f aca="0">IF(AK119,AD119,AL119)</x:f>
        <x:v>1.004629224413419</x:v>
      </x:c>
      <x:c r="AM120" s="65" t="n">
        <x:f aca="0">IF(AK120,AD120/AL120-1,"")</x:f>
        <x:v>0.023753532806777278</x:v>
      </x:c>
      <x:c r="AN120" s="64" t="n">
        <x:f aca="0">IF(AI120&lt;&gt;AI119,AD120,MAX(AN119,AD120))</x:f>
        <x:v>1.0284927176541703</x:v>
      </x:c>
      <x:c r="AO120" s="65" t="n">
        <x:f aca="0">AD120/AN120-1</x:f>
        <x:v>0</x:v>
      </x:c>
      <x:c r="AP120" s="69" t="n">
        <x:f aca="0">IFERROR(SUM(Z120:AC120)/AD120,0)</x:f>
        <x:v>1</x:v>
      </x:c>
      <x:c r="AQ120" s="66" t="b">
        <x:f aca="0">AND(B120&gt;0,C120&gt;0,D120&gt;0,E120&gt;0)</x:f>
        <x:v>1</x:v>
      </x:c>
      <x:c r="AR120" s="70" t="n">
        <x:f aca="0">EDATE(AR119,1)</x:f>
        <x:v>46204</x:v>
      </x:c>
      <x:c r="AS120" t="str">
        <x:f aca="0">TEXT(AR120,"yyyy-mm")</x:f>
        <x:v>2026-07</x:v>
      </x:c>
      <x:c r="AT120" s="69" t="n">
        <x:f aca="0">IF(AR120&gt;DATE(YEAR($A$1656),MONTH($A$1656),1),"",SUMIFS($AD$42:$AD$1656,$AI$42:$AI$1656,YEAR(AR120),$AJ$42:$AJ$1656,MONTH(AR120),$AK$42:$AK$1656,1))</x:f>
        <x:v>1.4006230887253275</x:v>
      </x:c>
    </x:row>
    <x:row r="121" ht="13.5" hidden="0">
      <x:c r="A121" s="61" t="n">
        <x:f aca="0">'净值底稿'!A83</x:f>
        <x:v>43957</x:v>
      </x:c>
      <x:c r="B121" s="62" t="n">
        <x:f aca="0">'净值底稿'!W83</x:f>
        <x:v>0.9093725689040226</x:v>
      </x:c>
      <x:c r="C121" s="62" t="n">
        <x:f aca="0">'净值底稿'!T83</x:f>
        <x:v>1.0327838828476708</x:v>
      </x:c>
      <x:c r="D121" s="62" t="n">
        <x:f aca="0">'净值底稿'!U83</x:f>
        <x:v>1.4614</x:v>
      </x:c>
      <x:c r="E121" s="62" t="n">
        <x:f aca="0">'净值底稿'!V83</x:f>
        <x:v>1.3906</x:v>
      </x:c>
      <x:c r="F121" s="63" t="n">
        <x:f aca="0">IFERROR(B121/B120-1,0)</x:f>
        <x:v>-0.0056575354369126085</x:v>
      </x:c>
      <x:c r="G121" s="63" t="n">
        <x:f aca="0">IFERROR(C121/C120-1,0)</x:f>
        <x:v>0.015214026105086154</x:v>
      </x:c>
      <x:c r="H121" s="63" t="n">
        <x:f aca="0">IFERROR(D121/D120-1,0)</x:f>
        <x:v>-0.0007521367521367006</x:v>
      </x:c>
      <x:c r="I121" s="63" t="n">
        <x:f aca="0">IFERROR(E121/E120-1,0)</x:f>
        <x:v>-0.0015078624255043804</x:v>
      </x:c>
      <x:c r="J121" s="64" t="n">
        <x:f aca="0">Z120*(1+F121)</x:f>
        <x:v>0.09469720127297088</x:v>
      </x:c>
      <x:c r="K121" s="64" t="n">
        <x:f aca="0">AA120*(1+G121)</x:f>
        <x:v>0.0973378546727103</x:v>
      </x:c>
      <x:c r="L121" s="64" t="n">
        <x:f aca="0">AB120*(1+H121)</x:f>
        <x:v>0.7811680964035755</x:v>
      </x:c>
      <x:c r="M121" s="64" t="n">
        <x:f aca="0">AC120*(1+I121)</x:f>
        <x:v>0.055537615061071965</x:v>
      </x:c>
      <x:c r="N121" s="64" t="n">
        <x:f aca="0">SUM(J121:M121)</x:f>
        <x:v>1.0287407674103286</x:v>
      </x:c>
      <x:c r="O121" s="65" t="n">
        <x:f aca="0">IFERROR((J121+K121)/N121,0)</x:f>
        <x:v>0.1866700164212362</x:v>
      </x:c>
      <x:c r="P121" s="66" t="b">
        <x:f aca="0">AND(MONTH(A121)=12,OR(A122="",YEAR(A121)&lt;&gt;YEAR(A122)))</x:f>
        <x:v>0</x:v>
      </x:c>
      <x:c r="Q121" s="66" t="b">
        <x:f aca="0">AND(MOD(MONTH(A121),3)=0,OR(A122="",MONTH(A121)&lt;&gt;MONTH(A122)))</x:f>
        <x:v>0</x:v>
      </x:c>
      <x:c r="R121" s="66" t="b">
        <x:f aca="0">OR(O121&gt;$E$7,O121&lt;$E$6)</x:f>
        <x:v>0</x:v>
      </x:c>
      <x:c r="S121" s="66" t="b">
        <x:f aca="0">AND(OR(P121,Q121,R121),A121-AH120&gt;$E$8)</x:f>
        <x:v>0</x:v>
      </x:c>
      <x:c r="T121" s="67" t="str">
        <x:f aca="0">IF(NOT(OR(P121,Q121,R121)),"不调",IF(NOT(S121),"间隔规则跳过",IF(P121,"年末+季度",IF(AND(Q121,R121),"季度+动态",IF(Q121,"季度","动态")))))</x:f>
        <x:v>不调</x:v>
      </x:c>
      <x:c r="U121" s="64" t="n">
        <x:f aca="0">IF(OR(T121="年末+季度",T121="季度+动态"),N121*$E$5/2,IF(T121="季度",(J121+K121)/2,IF(T121="动态",N121*$E$5*IF(J121+K121=0,0.5,J121/(J121+K121)),J121)))</x:f>
        <x:v>0.09469720127297088</x:v>
      </x:c>
      <x:c r="V121" s="64" t="n">
        <x:f aca="0">IF(OR(T121="年末+季度",T121="季度+动态"),N121*$E$5/2,IF(T121="季度",(J121+K121)/2,IF(T121="动态",N121*$E$5*IF(J121+K121=0,0.5,K121/(J121+K121)),K121)))</x:f>
        <x:v>0.0973378546727103</x:v>
      </x:c>
      <x:c r="W121" s="64" t="n">
        <x:f aca="0">IF(OR(T121="年末+季度",T121="季度+动态",T121="动态"),N121*(1-$E$5)*IF(L121+M121=0,$B$7/($B$7+$B$8),L121/(L121+M121)),L121)</x:f>
        <x:v>0.7811680964035755</x:v>
      </x:c>
      <x:c r="X121" s="64" t="n">
        <x:f aca="0">IF(OR(T121="年末+季度",T121="季度+动态",T121="动态"),N121*(1-$E$5)*IF(L121+M121=0,$B$8/($B$7+$B$8),M121/(L121+M121)),M121)</x:f>
        <x:v>0.055537615061071965</x:v>
      </x:c>
      <x:c r="Y121" s="64" t="n">
        <x:f aca="0">POWER(1-$H$5,(A121-A120)/$H$8)</x:f>
        <x:v>0.9999176054468334</x:v>
      </x:c>
      <x:c r="Z121" s="64" t="n">
        <x:f aca="0">U121*Y121</x:f>
        <x:v>0.09468939873938587</x:v>
      </x:c>
      <x:c r="AA121" s="64" t="n">
        <x:f aca="0">V121*Y121</x:f>
        <x:v>0.09732983456366835</x:v>
      </x:c>
      <x:c r="AB121" s="64" t="n">
        <x:f aca="0">W121*Y121</x:f>
        <x:v>0.7811037324073243</x:v>
      </x:c>
      <x:c r="AC121" s="64" t="n">
        <x:f aca="0">X121*Y121</x:f>
        <x:v>0.05553303906409507</x:v>
      </x:c>
      <x:c r="AD121" s="64" t="n">
        <x:f aca="0">SUM(Z121:AC121)</x:f>
        <x:v>1.0286560047744737</x:v>
      </x:c>
      <x:c r="AE121" s="64" t="n">
        <x:f aca="0">MAX(AE120,AD121)</x:f>
        <x:v>1.0286560047744737</x:v>
      </x:c>
      <x:c r="AF121" s="63" t="n">
        <x:f aca="0">AD121/AE121-1</x:f>
        <x:v>0</x:v>
      </x:c>
      <x:c r="AG121" s="63" t="n">
        <x:f aca="0">AD121/AD120-1</x:f>
        <x:v>0.00015876351626076257</x:v>
      </x:c>
      <x:c r="AH121" s="61" t="n">
        <x:f aca="0">IF(OR(T121="年末+季度",T121="季度+动态",T121="季度",T121="动态"),A121,AH120)</x:f>
        <x:v>43921</x:v>
      </x:c>
      <x:c r="AI121" s="68" t="n">
        <x:f aca="0">YEAR(A121)</x:f>
        <x:v>2020</x:v>
      </x:c>
      <x:c r="AJ121" s="68" t="n">
        <x:f aca="0">MONTH(A121)</x:f>
        <x:v>5</x:v>
      </x:c>
      <x:c r="AK121" s="66" t="n">
        <x:f aca="0">IF(MONTH(A121)&lt;&gt;MONTH(A122),1,0)</x:f>
        <x:v>0</x:v>
      </x:c>
      <x:c r="AL121" s="64" t="n">
        <x:f aca="0">IF(AK120,AD120,AL120)</x:f>
        <x:v>1.0284927176541703</x:v>
      </x:c>
      <x:c r="AM121" s="65" t="str">
        <x:f aca="0">IF(AK121,AD121/AL121-1,"")</x:f>
      </x:c>
      <x:c r="AN121" s="64" t="n">
        <x:f aca="0">IF(AI121&lt;&gt;AI120,AD121,MAX(AN120,AD121))</x:f>
        <x:v>1.0286560047744737</x:v>
      </x:c>
      <x:c r="AO121" s="65" t="n">
        <x:f aca="0">AD121/AN121-1</x:f>
        <x:v>0</x:v>
      </x:c>
      <x:c r="AP121" s="69" t="n">
        <x:f aca="0">IFERROR(SUM(Z121:AC121)/AD121,0)</x:f>
        <x:v>1</x:v>
      </x:c>
      <x:c r="AQ121" s="66" t="b">
        <x:f aca="0">AND(B121&gt;0,C121&gt;0,D121&gt;0,E121&gt;0)</x:f>
        <x:v>1</x:v>
      </x:c>
      <x:c r="AR121" s="70" t="n">
        <x:f aca="0">EDATE(AR120,1)</x:f>
        <x:v>46235</x:v>
      </x:c>
      <x:c r="AS121" t="str">
        <x:f aca="0">TEXT(AR121,"yyyy-mm")</x:f>
        <x:v>2026-08</x:v>
      </x:c>
      <x:c r="AT121" s="69" t="n">
        <x:f aca="0">IF(AR121&gt;DATE(YEAR($A$1656),MONTH($A$1656),1),"",SUMIFS($AD$42:$AD$1656,$AI$42:$AI$1656,YEAR(AR121),$AJ$42:$AJ$1656,MONTH(AR121),$AK$42:$AK$1656,1))</x:f>
        <x:v>1.4277587789178137</x:v>
      </x:c>
    </x:row>
    <x:row r="122" ht="13.5" hidden="0">
      <x:c r="A122" s="61" t="n">
        <x:f aca="0">'净值底稿'!A84</x:f>
        <x:v>43958</x:v>
      </x:c>
      <x:c r="B122" s="62" t="n">
        <x:f aca="0">'净值底稿'!W84</x:f>
        <x:v>0.9087216338966606</x:v>
      </x:c>
      <x:c r="C122" s="62" t="n">
        <x:f aca="0">'净值底稿'!T84</x:f>
        <x:v>1.0310229976357201</x:v>
      </x:c>
      <x:c r="D122" s="62" t="n">
        <x:f aca="0">'净值底稿'!U84</x:f>
        <x:v>1.4578</x:v>
      </x:c>
      <x:c r="E122" s="62" t="n">
        <x:f aca="0">'净值底稿'!V84</x:f>
        <x:v>1.3888</x:v>
      </x:c>
      <x:c r="F122" s="63" t="n">
        <x:f aca="0">IFERROR(B122/B121-1,0)</x:f>
        <x:v>-0.000715806732708657</x:v>
      </x:c>
      <x:c r="G122" s="63" t="n">
        <x:f aca="0">IFERROR(C122/C121-1,0)</x:f>
        <x:v>-0.0017049890506573018</x:v>
      </x:c>
      <x:c r="H122" s="63" t="n">
        <x:f aca="0">IFERROR(D122/D121-1,0)</x:f>
        <x:v>-0.0024633912686465864</x:v>
      </x:c>
      <x:c r="I122" s="63" t="n">
        <x:f aca="0">IFERROR(E122/E121-1,0)</x:f>
        <x:v>-0.0012944052926794347</x:v>
      </x:c>
      <x:c r="J122" s="64" t="n">
        <x:f aca="0">Z121*(1+F122)</x:f>
        <x:v>0.09462161943025207</x:v>
      </x:c>
      <x:c r="K122" s="64" t="n">
        <x:f aca="0">AA121*(1+G122)</x:f>
        <x:v>0.09716388826143502</x:v>
      </x:c>
      <x:c r="L122" s="64" t="n">
        <x:f aca="0">AB121*(1+H122)</x:f>
        <x:v>0.7791795682930048</x:v>
      </x:c>
      <x:c r="M122" s="64" t="n">
        <x:f aca="0">AC121*(1+I122)</x:f>
        <x:v>0.05546115680441193</x:v>
      </x:c>
      <x:c r="N122" s="64" t="n">
        <x:f aca="0">SUM(J122:M122)</x:f>
        <x:v>1.0264262327891038</x:v>
      </x:c>
      <x:c r="O122" s="65" t="n">
        <x:f aca="0">IFERROR((J122+K122)/N122,0)</x:f>
        <x:v>0.1868478236088619</x:v>
      </x:c>
      <x:c r="P122" s="66" t="b">
        <x:f aca="0">AND(MONTH(A122)=12,OR(A123="",YEAR(A122)&lt;&gt;YEAR(A123)))</x:f>
        <x:v>0</x:v>
      </x:c>
      <x:c r="Q122" s="66" t="b">
        <x:f aca="0">AND(MOD(MONTH(A122),3)=0,OR(A123="",MONTH(A122)&lt;&gt;MONTH(A123)))</x:f>
        <x:v>0</x:v>
      </x:c>
      <x:c r="R122" s="66" t="b">
        <x:f aca="0">OR(O122&gt;$E$7,O122&lt;$E$6)</x:f>
        <x:v>0</x:v>
      </x:c>
      <x:c r="S122" s="66" t="b">
        <x:f aca="0">AND(OR(P122,Q122,R122),A122-AH121&gt;$E$8)</x:f>
        <x:v>0</x:v>
      </x:c>
      <x:c r="T122" s="67" t="str">
        <x:f aca="0">IF(NOT(OR(P122,Q122,R122)),"不调",IF(NOT(S122),"间隔规则跳过",IF(P122,"年末+季度",IF(AND(Q122,R122),"季度+动态",IF(Q122,"季度","动态")))))</x:f>
        <x:v>不调</x:v>
      </x:c>
      <x:c r="U122" s="64" t="n">
        <x:f aca="0">IF(OR(T122="年末+季度",T122="季度+动态"),N122*$E$5/2,IF(T122="季度",(J122+K122)/2,IF(T122="动态",N122*$E$5*IF(J122+K122=0,0.5,J122/(J122+K122)),J122)))</x:f>
        <x:v>0.09462161943025207</x:v>
      </x:c>
      <x:c r="V122" s="64" t="n">
        <x:f aca="0">IF(OR(T122="年末+季度",T122="季度+动态"),N122*$E$5/2,IF(T122="季度",(J122+K122)/2,IF(T122="动态",N122*$E$5*IF(J122+K122=0,0.5,K122/(J122+K122)),K122)))</x:f>
        <x:v>0.09716388826143502</x:v>
      </x:c>
      <x:c r="W122" s="64" t="n">
        <x:f aca="0">IF(OR(T122="年末+季度",T122="季度+动态",T122="动态"),N122*(1-$E$5)*IF(L122+M122=0,$B$7/($B$7+$B$8),L122/(L122+M122)),L122)</x:f>
        <x:v>0.7791795682930048</x:v>
      </x:c>
      <x:c r="X122" s="64" t="n">
        <x:f aca="0">IF(OR(T122="年末+季度",T122="季度+动态",T122="动态"),N122*(1-$E$5)*IF(L122+M122=0,$B$8/($B$7+$B$8),M122/(L122+M122)),M122)</x:f>
        <x:v>0.05546115680441193</x:v>
      </x:c>
      <x:c r="Y122" s="64" t="n">
        <x:f aca="0">POWER(1-$H$5,(A122-A121)/$H$8)</x:f>
        <x:v>0.9999862671029998</x:v>
      </x:c>
      <x:c r="Z122" s="64" t="n">
        <x:f aca="0">U122*Y122</x:f>
        <x:v>0.09462032000129844</x:v>
      </x:c>
      <x:c r="AA122" s="64" t="n">
        <x:f aca="0">V122*Y122</x:f>
        <x:v>0.09716255391976537</x:v>
      </x:c>
      <x:c r="AB122" s="64" t="n">
        <x:f aca="0">W122*Y122</x:f>
        <x:v>0.7791688679002488</x:v>
      </x:c>
      <x:c r="AC122" s="64" t="n">
        <x:f aca="0">X122*Y122</x:f>
        <x:v>0.05546039516205802</x:v>
      </x:c>
      <x:c r="AD122" s="64" t="n">
        <x:f aca="0">SUM(Z122:AC122)</x:f>
        <x:v>1.0264121369833705</x:v>
      </x:c>
      <x:c r="AE122" s="64" t="n">
        <x:f aca="0">MAX(AE121,AD122)</x:f>
        <x:v>1.0286560047744737</x:v>
      </x:c>
      <x:c r="AF122" s="63" t="n">
        <x:f aca="0">AD122/AE122-1</x:f>
        <x:v>-0.0021813587639486487</x:v>
      </x:c>
      <x:c r="AG122" s="63" t="n">
        <x:f aca="0">AD122/AD121-1</x:f>
        <x:v>-0.0021813587639486487</x:v>
      </x:c>
      <x:c r="AH122" s="61" t="n">
        <x:f aca="0">IF(OR(T122="年末+季度",T122="季度+动态",T122="季度",T122="动态"),A122,AH121)</x:f>
        <x:v>43921</x:v>
      </x:c>
      <x:c r="AI122" s="68" t="n">
        <x:f aca="0">YEAR(A122)</x:f>
        <x:v>2020</x:v>
      </x:c>
      <x:c r="AJ122" s="68" t="n">
        <x:f aca="0">MONTH(A122)</x:f>
        <x:v>5</x:v>
      </x:c>
      <x:c r="AK122" s="66" t="n">
        <x:f aca="0">IF(MONTH(A122)&lt;&gt;MONTH(A123),1,0)</x:f>
        <x:v>0</x:v>
      </x:c>
      <x:c r="AL122" s="64" t="n">
        <x:f aca="0">IF(AK121,AD121,AL121)</x:f>
        <x:v>1.0284927176541703</x:v>
      </x:c>
      <x:c r="AM122" s="65" t="str">
        <x:f aca="0">IF(AK122,AD122/AL122-1,"")</x:f>
      </x:c>
      <x:c r="AN122" s="64" t="n">
        <x:f aca="0">IF(AI122&lt;&gt;AI121,AD122,MAX(AN121,AD122))</x:f>
        <x:v>1.0286560047744737</x:v>
      </x:c>
      <x:c r="AO122" s="65" t="n">
        <x:f aca="0">AD122/AN122-1</x:f>
        <x:v>-0.0021813587639486487</x:v>
      </x:c>
      <x:c r="AP122" s="69" t="n">
        <x:f aca="0">IFERROR(SUM(Z122:AC122)/AD122,0)</x:f>
        <x:v>1</x:v>
      </x:c>
      <x:c r="AQ122" s="66" t="b">
        <x:f aca="0">AND(B122&gt;0,C122&gt;0,D122&gt;0,E122&gt;0)</x:f>
        <x:v>1</x:v>
      </x:c>
    </x:row>
    <x:row r="123" ht="13.5" hidden="0">
      <x:c r="A123" s="61" t="n">
        <x:f aca="0">'净值底稿'!A85</x:f>
        <x:v>43959</x:v>
      </x:c>
      <x:c r="B123" s="62" t="n">
        <x:f aca="0">'净值底稿'!W85</x:f>
        <x:v>0.917625184213055</x:v>
      </x:c>
      <x:c r="C123" s="62" t="n">
        <x:f aca="0">'净值底稿'!T85</x:f>
        <x:v>1.0416136729970276</x:v>
      </x:c>
      <x:c r="D123" s="62" t="n">
        <x:f aca="0">'净值底稿'!U85</x:f>
        <x:v>1.4561</x:v>
      </x:c>
      <x:c r="E123" s="62" t="n">
        <x:f aca="0">'净值底稿'!V85</x:f>
        <x:v>1.402</x:v>
      </x:c>
      <x:c r="F123" s="63" t="n">
        <x:f aca="0">IFERROR(B123/B122-1,0)</x:f>
        <x:v>0.009797885275621088</x:v>
      </x:c>
      <x:c r="G123" s="63" t="n">
        <x:f aca="0">IFERROR(C123/C122-1,0)</x:f>
        <x:v>0.010272006915067244</x:v>
      </x:c>
      <x:c r="H123" s="63" t="n">
        <x:f aca="0">IFERROR(D123/D122-1,0)</x:f>
        <x:v>-0.0011661407600493945</x:v>
      </x:c>
      <x:c r="I123" s="63" t="n">
        <x:f aca="0">IFERROR(E123/E122-1,0)</x:f>
        <x:v>0.009504608294930827</x:v>
      </x:c>
      <x:c r="J123" s="64" t="n">
        <x:f aca="0">Z122*(1+F123)</x:f>
        <x:v>0.09554739904141372</x:v>
      </x:c>
      <x:c r="K123" s="64" t="n">
        <x:f aca="0">AA122*(1+G123)</x:f>
        <x:v>0.0981606083455148</x:v>
      </x:c>
      <x:c r="L123" s="64" t="n">
        <x:f aca="0">AB122*(1+H123)</x:f>
        <x:v>0.7782602473244288</x:v>
      </x:c>
      <x:c r="M123" s="64" t="n">
        <x:f aca="0">AC122*(1+I123)</x:f>
        <x:v>0.055987524493955464</x:v>
      </x:c>
      <x:c r="N123" s="64" t="n">
        <x:f aca="0">SUM(J123:M123)</x:f>
        <x:v>1.0279557792053127</x:v>
      </x:c>
      <x:c r="O123" s="65" t="n">
        <x:f aca="0">IFERROR((J123+K123)/N123,0)</x:f>
        <x:v>0.18844001979995617</x:v>
      </x:c>
      <x:c r="P123" s="66" t="b">
        <x:f aca="0">AND(MONTH(A123)=12,OR(A124="",YEAR(A123)&lt;&gt;YEAR(A124)))</x:f>
        <x:v>0</x:v>
      </x:c>
      <x:c r="Q123" s="66" t="b">
        <x:f aca="0">AND(MOD(MONTH(A123),3)=0,OR(A124="",MONTH(A123)&lt;&gt;MONTH(A124)))</x:f>
        <x:v>0</x:v>
      </x:c>
      <x:c r="R123" s="66" t="b">
        <x:f aca="0">OR(O123&gt;$E$7,O123&lt;$E$6)</x:f>
        <x:v>0</x:v>
      </x:c>
      <x:c r="S123" s="66" t="b">
        <x:f aca="0">AND(OR(P123,Q123,R123),A123-AH122&gt;$E$8)</x:f>
        <x:v>0</x:v>
      </x:c>
      <x:c r="T123" s="67" t="str">
        <x:f aca="0">IF(NOT(OR(P123,Q123,R123)),"不调",IF(NOT(S123),"间隔规则跳过",IF(P123,"年末+季度",IF(AND(Q123,R123),"季度+动态",IF(Q123,"季度","动态")))))</x:f>
        <x:v>不调</x:v>
      </x:c>
      <x:c r="U123" s="64" t="n">
        <x:f aca="0">IF(OR(T123="年末+季度",T123="季度+动态"),N123*$E$5/2,IF(T123="季度",(J123+K123)/2,IF(T123="动态",N123*$E$5*IF(J123+K123=0,0.5,J123/(J123+K123)),J123)))</x:f>
        <x:v>0.09554739904141372</x:v>
      </x:c>
      <x:c r="V123" s="64" t="n">
        <x:f aca="0">IF(OR(T123="年末+季度",T123="季度+动态"),N123*$E$5/2,IF(T123="季度",(J123+K123)/2,IF(T123="动态",N123*$E$5*IF(J123+K123=0,0.5,K123/(J123+K123)),K123)))</x:f>
        <x:v>0.0981606083455148</x:v>
      </x:c>
      <x:c r="W123" s="64" t="n">
        <x:f aca="0">IF(OR(T123="年末+季度",T123="季度+动态",T123="动态"),N123*(1-$E$5)*IF(L123+M123=0,$B$7/($B$7+$B$8),L123/(L123+M123)),L123)</x:f>
        <x:v>0.7782602473244288</x:v>
      </x:c>
      <x:c r="X123" s="64" t="n">
        <x:f aca="0">IF(OR(T123="年末+季度",T123="季度+动态",T123="动态"),N123*(1-$E$5)*IF(L123+M123=0,$B$8/($B$7+$B$8),M123/(L123+M123)),M123)</x:f>
        <x:v>0.055987524493955464</x:v>
      </x:c>
      <x:c r="Y123" s="64" t="n">
        <x:f aca="0">POWER(1-$H$5,(A123-A122)/$H$8)</x:f>
        <x:v>0.9999862671029998</x:v>
      </x:c>
      <x:c r="Z123" s="64" t="n">
        <x:f aca="0">U123*Y123</x:f>
        <x:v>0.09554608689882405</x:v>
      </x:c>
      <x:c r="AA123" s="64" t="n">
        <x:f aca="0">V123*Y123</x:f>
        <x:v>0.0981592603159909</x:v>
      </x:c>
      <x:c r="AB123" s="64" t="n">
        <x:f aca="0">W123*Y123</x:f>
        <x:v>0.7782495595566129</x:v>
      </x:c>
      <x:c r="AC123" s="64" t="n">
        <x:f aca="0">X123*Y123</x:f>
        <x:v>0.05598675562304829</x:v>
      </x:c>
      <x:c r="AD123" s="64" t="n">
        <x:f aca="0">SUM(Z123:AC123)</x:f>
        <x:v>1.0279416623944762</x:v>
      </x:c>
      <x:c r="AE123" s="64" t="n">
        <x:f aca="0">MAX(AE122,AD123)</x:f>
        <x:v>1.0286560047744737</x:v>
      </x:c>
      <x:c r="AF123" s="63" t="n">
        <x:f aca="0">AD123/AE123-1</x:f>
        <x:v>-0.0006944424342850697</x:v>
      </x:c>
      <x:c r="AG123" s="63" t="n">
        <x:f aca="0">AD123/AD122-1</x:f>
        <x:v>0.0014901669183304822</x:v>
      </x:c>
      <x:c r="AH123" s="61" t="n">
        <x:f aca="0">IF(OR(T123="年末+季度",T123="季度+动态",T123="季度",T123="动态"),A123,AH122)</x:f>
        <x:v>43921</x:v>
      </x:c>
      <x:c r="AI123" s="68" t="n">
        <x:f aca="0">YEAR(A123)</x:f>
        <x:v>2020</x:v>
      </x:c>
      <x:c r="AJ123" s="68" t="n">
        <x:f aca="0">MONTH(A123)</x:f>
        <x:v>5</x:v>
      </x:c>
      <x:c r="AK123" s="66" t="n">
        <x:f aca="0">IF(MONTH(A123)&lt;&gt;MONTH(A124),1,0)</x:f>
        <x:v>0</x:v>
      </x:c>
      <x:c r="AL123" s="64" t="n">
        <x:f aca="0">IF(AK122,AD122,AL122)</x:f>
        <x:v>1.0284927176541703</x:v>
      </x:c>
      <x:c r="AM123" s="65" t="str">
        <x:f aca="0">IF(AK123,AD123/AL123-1,"")</x:f>
      </x:c>
      <x:c r="AN123" s="64" t="n">
        <x:f aca="0">IF(AI123&lt;&gt;AI122,AD123,MAX(AN122,AD123))</x:f>
        <x:v>1.0286560047744737</x:v>
      </x:c>
      <x:c r="AO123" s="65" t="n">
        <x:f aca="0">AD123/AN123-1</x:f>
        <x:v>-0.0006944424342850697</x:v>
      </x:c>
      <x:c r="AP123" s="69" t="n">
        <x:f aca="0">IFERROR(SUM(Z123:AC123)/AD123,0)</x:f>
        <x:v>1</x:v>
      </x:c>
      <x:c r="AQ123" s="66" t="b">
        <x:f aca="0">AND(B123&gt;0,C123&gt;0,D123&gt;0,E123&gt;0)</x:f>
        <x:v>1</x:v>
      </x:c>
    </x:row>
    <x:row r="124" ht="13.5" hidden="0">
      <x:c r="A124" s="61" t="n">
        <x:f aca="0">'净值底稿'!A86</x:f>
        <x:v>43962</x:v>
      </x:c>
      <x:c r="B124" s="62" t="n">
        <x:f aca="0">'净值底稿'!W86</x:f>
        <x:v>0.921011689909447</x:v>
      </x:c>
      <x:c r="C124" s="62" t="n">
        <x:f aca="0">'净值底稿'!T86</x:f>
        <x:v>1.0407844267566198</x:v>
      </x:c>
      <x:c r="D124" s="62" t="n">
        <x:f aca="0">'净值底稿'!U86</x:f>
        <x:v>1.4525</x:v>
      </x:c>
      <x:c r="E124" s="62" t="n">
        <x:f aca="0">'净值底稿'!V86</x:f>
        <x:v>1.3942</x:v>
      </x:c>
      <x:c r="F124" s="63" t="n">
        <x:f aca="0">IFERROR(B124/B123-1,0)</x:f>
        <x:v>0.0036905108476248394</x:v>
      </x:c>
      <x:c r="G124" s="63" t="n">
        <x:f aca="0">IFERROR(C124/C123-1,0)</x:f>
        <x:v>-0.0007961168923809048</x:v>
      </x:c>
      <x:c r="H124" s="63" t="n">
        <x:f aca="0">IFERROR(D124/D123-1,0)</x:f>
        <x:v>-0.002472357667742675</x:v>
      </x:c>
      <x:c r="I124" s="63" t="n">
        <x:f aca="0">IFERROR(E124/E123-1,0)</x:f>
        <x:v>-0.005563480741797244</x:v>
      </x:c>
      <x:c r="J124" s="64" t="n">
        <x:f aca="0">Z123*(1+F124)</x:f>
        <x:v>0.09589870076897226</x:v>
      </x:c>
      <x:c r="K124" s="64" t="n">
        <x:f aca="0">AA123*(1+G124)</x:f>
        <x:v>0.09808111407070973</x:v>
      </x:c>
      <x:c r="L124" s="64" t="n">
        <x:f aca="0">AB123*(1+H124)</x:f>
        <x:v>0.7763254482906258</x:v>
      </x:c>
      <x:c r="M124" s="64" t="n">
        <x:f aca="0">AC123*(1+I124)</x:f>
        <x:v>0.05567527438634375</x:v>
      </x:c>
      <x:c r="N124" s="64" t="n">
        <x:f aca="0">SUM(J124:M124)</x:f>
        <x:v>1.0259805375166515</x:v>
      </x:c>
      <x:c r="O124" s="65" t="n">
        <x:f aca="0">IFERROR((J124+K124)/N124,0)</x:f>
        <x:v>0.18906773349639075</x:v>
      </x:c>
      <x:c r="P124" s="66" t="b">
        <x:f aca="0">AND(MONTH(A124)=12,OR(A125="",YEAR(A124)&lt;&gt;YEAR(A125)))</x:f>
        <x:v>0</x:v>
      </x:c>
      <x:c r="Q124" s="66" t="b">
        <x:f aca="0">AND(MOD(MONTH(A124),3)=0,OR(A125="",MONTH(A124)&lt;&gt;MONTH(A125)))</x:f>
        <x:v>0</x:v>
      </x:c>
      <x:c r="R124" s="66" t="b">
        <x:f aca="0">OR(O124&gt;$E$7,O124&lt;$E$6)</x:f>
        <x:v>0</x:v>
      </x:c>
      <x:c r="S124" s="66" t="b">
        <x:f aca="0">AND(OR(P124,Q124,R124),A124-AH123&gt;$E$8)</x:f>
        <x:v>0</x:v>
      </x:c>
      <x:c r="T124" s="67" t="str">
        <x:f aca="0">IF(NOT(OR(P124,Q124,R124)),"不调",IF(NOT(S124),"间隔规则跳过",IF(P124,"年末+季度",IF(AND(Q124,R124),"季度+动态",IF(Q124,"季度","动态")))))</x:f>
        <x:v>不调</x:v>
      </x:c>
      <x:c r="U124" s="64" t="n">
        <x:f aca="0">IF(OR(T124="年末+季度",T124="季度+动态"),N124*$E$5/2,IF(T124="季度",(J124+K124)/2,IF(T124="动态",N124*$E$5*IF(J124+K124=0,0.5,J124/(J124+K124)),J124)))</x:f>
        <x:v>0.09589870076897226</x:v>
      </x:c>
      <x:c r="V124" s="64" t="n">
        <x:f aca="0">IF(OR(T124="年末+季度",T124="季度+动态"),N124*$E$5/2,IF(T124="季度",(J124+K124)/2,IF(T124="动态",N124*$E$5*IF(J124+K124=0,0.5,K124/(J124+K124)),K124)))</x:f>
        <x:v>0.09808111407070973</x:v>
      </x:c>
      <x:c r="W124" s="64" t="n">
        <x:f aca="0">IF(OR(T124="年末+季度",T124="季度+动态",T124="动态"),N124*(1-$E$5)*IF(L124+M124=0,$B$7/($B$7+$B$8),L124/(L124+M124)),L124)</x:f>
        <x:v>0.7763254482906258</x:v>
      </x:c>
      <x:c r="X124" s="64" t="n">
        <x:f aca="0">IF(OR(T124="年末+季度",T124="季度+动态",T124="动态"),N124*(1-$E$5)*IF(L124+M124=0,$B$8/($B$7+$B$8),M124/(L124+M124)),M124)</x:f>
        <x:v>0.05567527438634375</x:v>
      </x:c>
      <x:c r="Y124" s="64" t="n">
        <x:f aca="0">POWER(1-$H$5,(A124-A123)/$H$8)</x:f>
        <x:v>0.9999588018747739</x:v>
      </x:c>
      <x:c r="Z124" s="64" t="n">
        <x:f aca="0">U124*Y124</x:f>
        <x:v>0.09589474992228897</x:v>
      </x:c>
      <x:c r="AA124" s="64" t="n">
        <x:f aca="0">V124*Y124</x:f>
        <x:v>0.09807707331268993</x:v>
      </x:c>
      <x:c r="AB124" s="64" t="n">
        <x:f aca="0">W124*Y124</x:f>
        <x:v>0.7762934651375909</x:v>
      </x:c>
      <x:c r="AC124" s="64" t="n">
        <x:f aca="0">X124*Y124</x:f>
        <x:v>0.05567298066941759</x:v>
      </x:c>
      <x:c r="AD124" s="64" t="n">
        <x:f aca="0">SUM(Z124:AC124)</x:f>
        <x:v>1.0259382690419874</x:v>
      </x:c>
      <x:c r="AE124" s="64" t="n">
        <x:f aca="0">MAX(AE123,AD124)</x:f>
        <x:v>1.0286560047744737</x:v>
      </x:c>
      <x:c r="AF124" s="63" t="n">
        <x:f aca="0">AD124/AE124-1</x:f>
        <x:v>-0.0026420258277519704</x:v>
      </x:c>
      <x:c r="AG124" s="63" t="n">
        <x:f aca="0">AD124/AD123-1</x:f>
        <x:v>-0.0019489368178949862</x:v>
      </x:c>
      <x:c r="AH124" s="61" t="n">
        <x:f aca="0">IF(OR(T124="年末+季度",T124="季度+动态",T124="季度",T124="动态"),A124,AH123)</x:f>
        <x:v>43921</x:v>
      </x:c>
      <x:c r="AI124" s="68" t="n">
        <x:f aca="0">YEAR(A124)</x:f>
        <x:v>2020</x:v>
      </x:c>
      <x:c r="AJ124" s="68" t="n">
        <x:f aca="0">MONTH(A124)</x:f>
        <x:v>5</x:v>
      </x:c>
      <x:c r="AK124" s="66" t="n">
        <x:f aca="0">IF(MONTH(A124)&lt;&gt;MONTH(A125),1,0)</x:f>
        <x:v>0</x:v>
      </x:c>
      <x:c r="AL124" s="64" t="n">
        <x:f aca="0">IF(AK123,AD123,AL123)</x:f>
        <x:v>1.0284927176541703</x:v>
      </x:c>
      <x:c r="AM124" s="65" t="str">
        <x:f aca="0">IF(AK124,AD124/AL124-1,"")</x:f>
      </x:c>
      <x:c r="AN124" s="64" t="n">
        <x:f aca="0">IF(AI124&lt;&gt;AI123,AD124,MAX(AN123,AD124))</x:f>
        <x:v>1.0286560047744737</x:v>
      </x:c>
      <x:c r="AO124" s="65" t="n">
        <x:f aca="0">AD124/AN124-1</x:f>
        <x:v>-0.0026420258277519704</x:v>
      </x:c>
      <x:c r="AP124" s="69" t="n">
        <x:f aca="0">IFERROR(SUM(Z124:AC124)/AD124,0)</x:f>
        <x:v>1</x:v>
      </x:c>
      <x:c r="AQ124" s="66" t="b">
        <x:f aca="0">AND(B124&gt;0,C124&gt;0,D124&gt;0,E124&gt;0)</x:f>
        <x:v>1</x:v>
      </x:c>
    </x:row>
    <x:row r="125" ht="13.5" hidden="0">
      <x:c r="A125" s="61" t="n">
        <x:f aca="0">'净值底稿'!A87</x:f>
        <x:v>43963</x:v>
      </x:c>
      <x:c r="B125" s="62" t="n">
        <x:f aca="0">'净值底稿'!W87</x:f>
        <x:v>0.9159794264606691</x:v>
      </x:c>
      <x:c r="C125" s="62" t="n">
        <x:f aca="0">'净值底稿'!T87</x:f>
        <x:v>1.0428966835773141</x:v>
      </x:c>
      <x:c r="D125" s="62" t="n">
        <x:f aca="0">'净值底稿'!U87</x:f>
        <x:v>1.4512</x:v>
      </x:c>
      <x:c r="E125" s="62" t="n">
        <x:f aca="0">'净值底稿'!V87</x:f>
        <x:v>1.393</x:v>
      </x:c>
      <x:c r="F125" s="63" t="n">
        <x:f aca="0">IFERROR(B125/B124-1,0)</x:f>
        <x:v>-0.00546384318886628</x:v>
      </x:c>
      <x:c r="G125" s="63" t="n">
        <x:f aca="0">IFERROR(C125/C124-1,0)</x:f>
        <x:v>0.0020294854211806435</x:v>
      </x:c>
      <x:c r="H125" s="63" t="n">
        <x:f aca="0">IFERROR(D125/D124-1,0)</x:f>
        <x:v>-0.0008950086058518991</x:v>
      </x:c>
      <x:c r="I125" s="63" t="n">
        <x:f aca="0">IFERROR(E125/E124-1,0)</x:f>
        <x:v>-0.0008607086501219996</x:v>
      </x:c>
      <x:c r="J125" s="64" t="n">
        <x:f aca="0">Z124*(1+F125)</x:f>
        <x:v>0.09537079604607804</x:v>
      </x:c>
      <x:c r="K125" s="64" t="n">
        <x:f aca="0">AA124*(1+G125)</x:f>
        <x:v>0.0982761193031301</x:v>
      </x:c>
      <x:c r="L125" s="64" t="n">
        <x:f aca="0">AB124*(1+H125)</x:f>
        <x:v>0.7755986758056261</x:v>
      </x:c>
      <x:c r="M125" s="64" t="n">
        <x:f aca="0">AC124*(1+I125)</x:f>
        <x:v>0.055625062453377346</x:v>
      </x:c>
      <x:c r="N125" s="64" t="n">
        <x:f aca="0">SUM(J125:M125)</x:f>
        <x:v>1.0248706536082117</x:v>
      </x:c>
      <x:c r="O125" s="65" t="n">
        <x:f aca="0">IFERROR((J125+K125)/N125,0)</x:f>
        <x:v>0.18894766346118408</x:v>
      </x:c>
      <x:c r="P125" s="66" t="b">
        <x:f aca="0">AND(MONTH(A125)=12,OR(A126="",YEAR(A125)&lt;&gt;YEAR(A126)))</x:f>
        <x:v>0</x:v>
      </x:c>
      <x:c r="Q125" s="66" t="b">
        <x:f aca="0">AND(MOD(MONTH(A125),3)=0,OR(A126="",MONTH(A125)&lt;&gt;MONTH(A126)))</x:f>
        <x:v>0</x:v>
      </x:c>
      <x:c r="R125" s="66" t="b">
        <x:f aca="0">OR(O125&gt;$E$7,O125&lt;$E$6)</x:f>
        <x:v>0</x:v>
      </x:c>
      <x:c r="S125" s="66" t="b">
        <x:f aca="0">AND(OR(P125,Q125,R125),A125-AH124&gt;$E$8)</x:f>
        <x:v>0</x:v>
      </x:c>
      <x:c r="T125" s="67" t="str">
        <x:f aca="0">IF(NOT(OR(P125,Q125,R125)),"不调",IF(NOT(S125),"间隔规则跳过",IF(P125,"年末+季度",IF(AND(Q125,R125),"季度+动态",IF(Q125,"季度","动态")))))</x:f>
        <x:v>不调</x:v>
      </x:c>
      <x:c r="U125" s="64" t="n">
        <x:f aca="0">IF(OR(T125="年末+季度",T125="季度+动态"),N125*$E$5/2,IF(T125="季度",(J125+K125)/2,IF(T125="动态",N125*$E$5*IF(J125+K125=0,0.5,J125/(J125+K125)),J125)))</x:f>
        <x:v>0.09537079604607804</x:v>
      </x:c>
      <x:c r="V125" s="64" t="n">
        <x:f aca="0">IF(OR(T125="年末+季度",T125="季度+动态"),N125*$E$5/2,IF(T125="季度",(J125+K125)/2,IF(T125="动态",N125*$E$5*IF(J125+K125=0,0.5,K125/(J125+K125)),K125)))</x:f>
        <x:v>0.0982761193031301</x:v>
      </x:c>
      <x:c r="W125" s="64" t="n">
        <x:f aca="0">IF(OR(T125="年末+季度",T125="季度+动态",T125="动态"),N125*(1-$E$5)*IF(L125+M125=0,$B$7/($B$7+$B$8),L125/(L125+M125)),L125)</x:f>
        <x:v>0.7755986758056261</x:v>
      </x:c>
      <x:c r="X125" s="64" t="n">
        <x:f aca="0">IF(OR(T125="年末+季度",T125="季度+动态",T125="动态"),N125*(1-$E$5)*IF(L125+M125=0,$B$8/($B$7+$B$8),M125/(L125+M125)),M125)</x:f>
        <x:v>0.055625062453377346</x:v>
      </x:c>
      <x:c r="Y125" s="64" t="n">
        <x:f aca="0">POWER(1-$H$5,(A125-A124)/$H$8)</x:f>
        <x:v>0.9999862671029998</x:v>
      </x:c>
      <x:c r="Z125" s="64" t="n">
        <x:f aca="0">U125*Y125</x:f>
        <x:v>0.0953694863287591</x:v>
      </x:c>
      <x:c r="AA125" s="64" t="n">
        <x:f aca="0">V125*Y125</x:f>
        <x:v>0.09827476968730613</x:v>
      </x:c>
      <x:c r="AB125" s="64" t="n">
        <x:f aca="0">W125*Y125</x:f>
        <x:v>0.7755880245888978</x:v>
      </x:c>
      <x:c r="AC125" s="64" t="n">
        <x:f aca="0">X125*Y125</x:f>
        <x:v>0.05562429856012404</x:v>
      </x:c>
      <x:c r="AD125" s="64" t="n">
        <x:f aca="0">SUM(Z125:AC125)</x:f>
        <x:v>1.024856579165087</x:v>
      </x:c>
      <x:c r="AE125" s="64" t="n">
        <x:f aca="0">MAX(AE124,AD125)</x:f>
        <x:v>1.0286560047744737</x:v>
      </x:c>
      <x:c r="AF125" s="63" t="n">
        <x:f aca="0">AD125/AE125-1</x:f>
        <x:v>-0.0036935822974364374</x:v>
      </x:c>
      <x:c r="AG125" s="63" t="n">
        <x:f aca="0">AD125/AD124-1</x:f>
        <x:v>-0.0010543420686611737</x:v>
      </x:c>
      <x:c r="AH125" s="61" t="n">
        <x:f aca="0">IF(OR(T125="年末+季度",T125="季度+动态",T125="季度",T125="动态"),A125,AH124)</x:f>
        <x:v>43921</x:v>
      </x:c>
      <x:c r="AI125" s="68" t="n">
        <x:f aca="0">YEAR(A125)</x:f>
        <x:v>2020</x:v>
      </x:c>
      <x:c r="AJ125" s="68" t="n">
        <x:f aca="0">MONTH(A125)</x:f>
        <x:v>5</x:v>
      </x:c>
      <x:c r="AK125" s="66" t="n">
        <x:f aca="0">IF(MONTH(A125)&lt;&gt;MONTH(A126),1,0)</x:f>
        <x:v>0</x:v>
      </x:c>
      <x:c r="AL125" s="64" t="n">
        <x:f aca="0">IF(AK124,AD124,AL124)</x:f>
        <x:v>1.0284927176541703</x:v>
      </x:c>
      <x:c r="AM125" s="65" t="str">
        <x:f aca="0">IF(AK125,AD125/AL125-1,"")</x:f>
      </x:c>
      <x:c r="AN125" s="64" t="n">
        <x:f aca="0">IF(AI125&lt;&gt;AI124,AD125,MAX(AN124,AD125))</x:f>
        <x:v>1.0286560047744737</x:v>
      </x:c>
      <x:c r="AO125" s="65" t="n">
        <x:f aca="0">AD125/AN125-1</x:f>
        <x:v>-0.0036935822974364374</x:v>
      </x:c>
      <x:c r="AP125" s="69" t="n">
        <x:f aca="0">IFERROR(SUM(Z125:AC125)/AD125,0)</x:f>
        <x:v>1</x:v>
      </x:c>
      <x:c r="AQ125" s="66" t="b">
        <x:f aca="0">AND(B125&gt;0,C125&gt;0,D125&gt;0,E125&gt;0)</x:f>
        <x:v>1</x:v>
      </x:c>
    </x:row>
    <x:row r="126" ht="13.5" hidden="0">
      <x:c r="A126" s="61" t="n">
        <x:f aca="0">'净值底稿'!A88</x:f>
        <x:v>43964</x:v>
      </x:c>
      <x:c r="B126" s="62" t="n">
        <x:f aca="0">'净值底稿'!W88</x:f>
        <x:v>0.9174114986017257</x:v>
      </x:c>
      <x:c r="C126" s="62" t="n">
        <x:f aca="0">'净值底稿'!T88</x:f>
        <x:v>1.0487267660228445</x:v>
      </x:c>
      <x:c r="D126" s="62" t="n">
        <x:f aca="0">'净值底稿'!U88</x:f>
        <x:v>1.4509</x:v>
      </x:c>
      <x:c r="E126" s="62" t="n">
        <x:f aca="0">'净值底稿'!V88</x:f>
        <x:v>1.3934</x:v>
      </x:c>
      <x:c r="F126" s="63" t="n">
        <x:f aca="0">IFERROR(B126/B125-1,0)</x:f>
        <x:v>0.0015634326489080141</x:v>
      </x:c>
      <x:c r="G126" s="63" t="n">
        <x:f aca="0">IFERROR(C126/C125-1,0)</x:f>
        <x:v>0.005590278056626152</x:v>
      </x:c>
      <x:c r="H126" s="63" t="n">
        <x:f aca="0">IFERROR(D126/D125-1,0)</x:f>
        <x:v>-0.00020672546857769536</x:v>
      </x:c>
      <x:c r="I126" s="63" t="n">
        <x:f aca="0">IFERROR(E126/E125-1,0)</x:f>
        <x:v>0.0002871500358936352</x:v>
      </x:c>
      <x:c r="J126" s="64" t="n">
        <x:f aca="0">Z125*(1+F126)</x:f>
        <x:v>0.09551859009739508</x:v>
      </x:c>
      <x:c r="K126" s="64" t="n">
        <x:f aca="0">AA125*(1+G126)</x:f>
        <x:v>0.09882415297580906</x:v>
      </x:c>
      <x:c r="L126" s="64" t="n">
        <x:f aca="0">AB125*(1+H126)</x:f>
        <x:v>0.7754276907910914</x:v>
      </x:c>
      <x:c r="M126" s="64" t="n">
        <x:f aca="0">AC125*(1+I126)</x:f>
        <x:v>0.05564027107945214</x:v>
      </x:c>
      <x:c r="N126" s="64" t="n">
        <x:f aca="0">SUM(J126:M126)</x:f>
        <x:v>1.0254107049437478</x:v>
      </x:c>
      <x:c r="O126" s="65" t="n">
        <x:f aca="0">IFERROR((J126+K126)/N126,0)</x:f>
        <x:v>0.18952673512791682</x:v>
      </x:c>
      <x:c r="P126" s="66" t="b">
        <x:f aca="0">AND(MONTH(A126)=12,OR(A127="",YEAR(A126)&lt;&gt;YEAR(A127)))</x:f>
        <x:v>0</x:v>
      </x:c>
      <x:c r="Q126" s="66" t="b">
        <x:f aca="0">AND(MOD(MONTH(A126),3)=0,OR(A127="",MONTH(A126)&lt;&gt;MONTH(A127)))</x:f>
        <x:v>0</x:v>
      </x:c>
      <x:c r="R126" s="66" t="b">
        <x:f aca="0">OR(O126&gt;$E$7,O126&lt;$E$6)</x:f>
        <x:v>0</x:v>
      </x:c>
      <x:c r="S126" s="66" t="b">
        <x:f aca="0">AND(OR(P126,Q126,R126),A126-AH125&gt;$E$8)</x:f>
        <x:v>0</x:v>
      </x:c>
      <x:c r="T126" s="67" t="str">
        <x:f aca="0">IF(NOT(OR(P126,Q126,R126)),"不调",IF(NOT(S126),"间隔规则跳过",IF(P126,"年末+季度",IF(AND(Q126,R126),"季度+动态",IF(Q126,"季度","动态")))))</x:f>
        <x:v>不调</x:v>
      </x:c>
      <x:c r="U126" s="64" t="n">
        <x:f aca="0">IF(OR(T126="年末+季度",T126="季度+动态"),N126*$E$5/2,IF(T126="季度",(J126+K126)/2,IF(T126="动态",N126*$E$5*IF(J126+K126=0,0.5,J126/(J126+K126)),J126)))</x:f>
        <x:v>0.09551859009739508</x:v>
      </x:c>
      <x:c r="V126" s="64" t="n">
        <x:f aca="0">IF(OR(T126="年末+季度",T126="季度+动态"),N126*$E$5/2,IF(T126="季度",(J126+K126)/2,IF(T126="动态",N126*$E$5*IF(J126+K126=0,0.5,K126/(J126+K126)),K126)))</x:f>
        <x:v>0.09882415297580906</x:v>
      </x:c>
      <x:c r="W126" s="64" t="n">
        <x:f aca="0">IF(OR(T126="年末+季度",T126="季度+动态",T126="动态"),N126*(1-$E$5)*IF(L126+M126=0,$B$7/($B$7+$B$8),L126/(L126+M126)),L126)</x:f>
        <x:v>0.7754276907910914</x:v>
      </x:c>
      <x:c r="X126" s="64" t="n">
        <x:f aca="0">IF(OR(T126="年末+季度",T126="季度+动态",T126="动态"),N126*(1-$E$5)*IF(L126+M126=0,$B$8/($B$7+$B$8),M126/(L126+M126)),M126)</x:f>
        <x:v>0.05564027107945214</x:v>
      </x:c>
      <x:c r="Y126" s="64" t="n">
        <x:f aca="0">POWER(1-$H$5,(A126-A125)/$H$8)</x:f>
        <x:v>0.9999862671029998</x:v>
      </x:c>
      <x:c r="Z126" s="64" t="n">
        <x:f aca="0">U126*Y126</x:f>
        <x:v>0.09551727835043566</x:v>
      </x:c>
      <x:c r="AA126" s="64" t="n">
        <x:f aca="0">V126*Y126</x:f>
        <x:v>0.09882279583389511</x:v>
      </x:c>
      <x:c r="AB126" s="64" t="n">
        <x:f aca="0">W126*Y126</x:f>
        <x:v>0.7754170419224826</x:v>
      </x:c>
      <x:c r="AC126" s="64" t="n">
        <x:f aca="0">X126*Y126</x:f>
        <x:v>0.05563950697734034</x:v>
      </x:c>
      <x:c r="AD126" s="64" t="n">
        <x:f aca="0">SUM(Z126:AC126)</x:f>
        <x:v>1.0253966230841538</x:v>
      </x:c>
      <x:c r="AE126" s="64" t="n">
        <x:f aca="0">MAX(AE125,AD126)</x:f>
        <x:v>1.0286560047744737</x:v>
      </x:c>
      <x:c r="AF126" s="63" t="n">
        <x:f aca="0">AD126/AE126-1</x:f>
        <x:v>-0.003168582767408723</x:v>
      </x:c>
      <x:c r="AG126" s="63" t="n">
        <x:f aca="0">AD126/AD125-1</x:f>
        <x:v>0.0005269458478831535</x:v>
      </x:c>
      <x:c r="AH126" s="61" t="n">
        <x:f aca="0">IF(OR(T126="年末+季度",T126="季度+动态",T126="季度",T126="动态"),A126,AH125)</x:f>
        <x:v>43921</x:v>
      </x:c>
      <x:c r="AI126" s="68" t="n">
        <x:f aca="0">YEAR(A126)</x:f>
        <x:v>2020</x:v>
      </x:c>
      <x:c r="AJ126" s="68" t="n">
        <x:f aca="0">MONTH(A126)</x:f>
        <x:v>5</x:v>
      </x:c>
      <x:c r="AK126" s="66" t="n">
        <x:f aca="0">IF(MONTH(A126)&lt;&gt;MONTH(A127),1,0)</x:f>
        <x:v>0</x:v>
      </x:c>
      <x:c r="AL126" s="64" t="n">
        <x:f aca="0">IF(AK125,AD125,AL125)</x:f>
        <x:v>1.0284927176541703</x:v>
      </x:c>
      <x:c r="AM126" s="65" t="str">
        <x:f aca="0">IF(AK126,AD126/AL126-1,"")</x:f>
      </x:c>
      <x:c r="AN126" s="64" t="n">
        <x:f aca="0">IF(AI126&lt;&gt;AI125,AD126,MAX(AN125,AD126))</x:f>
        <x:v>1.0286560047744737</x:v>
      </x:c>
      <x:c r="AO126" s="65" t="n">
        <x:f aca="0">AD126/AN126-1</x:f>
        <x:v>-0.003168582767408723</x:v>
      </x:c>
      <x:c r="AP126" s="69" t="n">
        <x:f aca="0">IFERROR(SUM(Z126:AC126)/AD126,0)</x:f>
        <x:v>1</x:v>
      </x:c>
      <x:c r="AQ126" s="66" t="b">
        <x:f aca="0">AND(B126&gt;0,C126&gt;0,D126&gt;0,E126&gt;0)</x:f>
        <x:v>1</x:v>
      </x:c>
    </x:row>
    <x:row r="127" ht="13.5" hidden="0">
      <x:c r="A127" s="61" t="n">
        <x:f aca="0">'净值底稿'!A89</x:f>
        <x:v>43965</x:v>
      </x:c>
      <x:c r="B127" s="62" t="n">
        <x:f aca="0">'净值底稿'!W89</x:f>
        <x:v>0.9062244411764012</x:v>
      </x:c>
      <x:c r="C127" s="62" t="n">
        <x:f aca="0">'净值底稿'!T89</x:f>
        <x:v>1.0389958342754928</x:v>
      </x:c>
      <x:c r="D127" s="62" t="n">
        <x:f aca="0">'净值底稿'!U89</x:f>
        <x:v>1.4509</x:v>
      </x:c>
      <x:c r="E127" s="62" t="n">
        <x:f aca="0">'净值底稿'!V89</x:f>
        <x:v>1.402</x:v>
      </x:c>
      <x:c r="F127" s="63" t="n">
        <x:f aca="0">IFERROR(B127/B126-1,0)</x:f>
        <x:v>-0.012194154359712273</x:v>
      </x:c>
      <x:c r="G127" s="63" t="n">
        <x:f aca="0">IFERROR(C127/C126-1,0)</x:f>
        <x:v>-0.009278805559864711</x:v>
      </x:c>
      <x:c r="H127" s="63" t="n">
        <x:f aca="0">IFERROR(D127/D126-1,0)</x:f>
        <x:v>0</x:v>
      </x:c>
      <x:c r="I127" s="63" t="n">
        <x:f aca="0">IFERROR(E127/E126-1,0)</x:f>
        <x:v>0.006171953495047955</x:v>
      </x:c>
      <x:c r="J127" s="64" t="n">
        <x:f aca="0">Z126*(1+F127)</x:f>
        <x:v>0.09435252591421085</x:v>
      </x:c>
      <x:c r="K127" s="64" t="n">
        <x:f aca="0">AA126*(1+G127)</x:f>
        <x:v>0.0979058383264702</x:v>
      </x:c>
      <x:c r="L127" s="64" t="n">
        <x:f aca="0">AB126*(1+H127)</x:f>
        <x:v>0.7754170419224826</x:v>
      </x:c>
      <x:c r="M127" s="64" t="n">
        <x:f aca="0">AC126*(1+I127)</x:f>
        <x:v>0.05598291142689188</x:v>
      </x:c>
      <x:c r="N127" s="64" t="n">
        <x:f aca="0">SUM(J127:M127)</x:f>
        <x:v>1.0236583175900555</x:v>
      </x:c>
      <x:c r="O127" s="65" t="n">
        <x:f aca="0">IFERROR((J127+K127)/N127,0)</x:f>
        <x:v>0.18781497784661655</x:v>
      </x:c>
      <x:c r="P127" s="66" t="b">
        <x:f aca="0">AND(MONTH(A127)=12,OR(A128="",YEAR(A127)&lt;&gt;YEAR(A128)))</x:f>
        <x:v>0</x:v>
      </x:c>
      <x:c r="Q127" s="66" t="b">
        <x:f aca="0">AND(MOD(MONTH(A127),3)=0,OR(A128="",MONTH(A127)&lt;&gt;MONTH(A128)))</x:f>
        <x:v>0</x:v>
      </x:c>
      <x:c r="R127" s="66" t="b">
        <x:f aca="0">OR(O127&gt;$E$7,O127&lt;$E$6)</x:f>
        <x:v>0</x:v>
      </x:c>
      <x:c r="S127" s="66" t="b">
        <x:f aca="0">AND(OR(P127,Q127,R127),A127-AH126&gt;$E$8)</x:f>
        <x:v>0</x:v>
      </x:c>
      <x:c r="T127" s="67" t="str">
        <x:f aca="0">IF(NOT(OR(P127,Q127,R127)),"不调",IF(NOT(S127),"间隔规则跳过",IF(P127,"年末+季度",IF(AND(Q127,R127),"季度+动态",IF(Q127,"季度","动态")))))</x:f>
        <x:v>不调</x:v>
      </x:c>
      <x:c r="U127" s="64" t="n">
        <x:f aca="0">IF(OR(T127="年末+季度",T127="季度+动态"),N127*$E$5/2,IF(T127="季度",(J127+K127)/2,IF(T127="动态",N127*$E$5*IF(J127+K127=0,0.5,J127/(J127+K127)),J127)))</x:f>
        <x:v>0.09435252591421085</x:v>
      </x:c>
      <x:c r="V127" s="64" t="n">
        <x:f aca="0">IF(OR(T127="年末+季度",T127="季度+动态"),N127*$E$5/2,IF(T127="季度",(J127+K127)/2,IF(T127="动态",N127*$E$5*IF(J127+K127=0,0.5,K127/(J127+K127)),K127)))</x:f>
        <x:v>0.0979058383264702</x:v>
      </x:c>
      <x:c r="W127" s="64" t="n">
        <x:f aca="0">IF(OR(T127="年末+季度",T127="季度+动态",T127="动态"),N127*(1-$E$5)*IF(L127+M127=0,$B$7/($B$7+$B$8),L127/(L127+M127)),L127)</x:f>
        <x:v>0.7754170419224826</x:v>
      </x:c>
      <x:c r="X127" s="64" t="n">
        <x:f aca="0">IF(OR(T127="年末+季度",T127="季度+动态",T127="动态"),N127*(1-$E$5)*IF(L127+M127=0,$B$8/($B$7+$B$8),M127/(L127+M127)),M127)</x:f>
        <x:v>0.05598291142689188</x:v>
      </x:c>
      <x:c r="Y127" s="64" t="n">
        <x:f aca="0">POWER(1-$H$5,(A127-A126)/$H$8)</x:f>
        <x:v>0.9999862671029998</x:v>
      </x:c>
      <x:c r="Z127" s="64" t="n">
        <x:f aca="0">U127*Y127</x:f>
        <x:v>0.09435123018069076</x:v>
      </x:c>
      <x:c r="AA127" s="64" t="n">
        <x:f aca="0">V127*Y127</x:f>
        <x:v>0.09790449379567673</x:v>
      </x:c>
      <x:c r="AB127" s="64" t="n">
        <x:f aca="0">W127*Y127</x:f>
        <x:v>0.7754063932001136</x:v>
      </x:c>
      <x:c r="AC127" s="64" t="n">
        <x:f aca="0">X127*Y127</x:f>
        <x:v>0.05598214261933548</x:v>
      </x:c>
      <x:c r="AD127" s="64" t="n">
        <x:f aca="0">SUM(Z127:AC127)</x:f>
        <x:v>1.0236442597958166</x:v>
      </x:c>
      <x:c r="AE127" s="64" t="n">
        <x:f aca="0">MAX(AE126,AD127)</x:f>
        <x:v>1.0286560047744737</x:v>
      </x:c>
      <x:c r="AF127" s="63" t="n">
        <x:f aca="0">AD127/AE127-1</x:f>
        <x:v>-0.00487212922045388</x:v>
      </x:c>
      <x:c r="AG127" s="63" t="n">
        <x:f aca="0">AD127/AD126-1</x:f>
        <x:v>-0.0017089614388103858</x:v>
      </x:c>
      <x:c r="AH127" s="61" t="n">
        <x:f aca="0">IF(OR(T127="年末+季度",T127="季度+动态",T127="季度",T127="动态"),A127,AH126)</x:f>
        <x:v>43921</x:v>
      </x:c>
      <x:c r="AI127" s="68" t="n">
        <x:f aca="0">YEAR(A127)</x:f>
        <x:v>2020</x:v>
      </x:c>
      <x:c r="AJ127" s="68" t="n">
        <x:f aca="0">MONTH(A127)</x:f>
        <x:v>5</x:v>
      </x:c>
      <x:c r="AK127" s="66" t="n">
        <x:f aca="0">IF(MONTH(A127)&lt;&gt;MONTH(A128),1,0)</x:f>
        <x:v>0</x:v>
      </x:c>
      <x:c r="AL127" s="64" t="n">
        <x:f aca="0">IF(AK126,AD126,AL126)</x:f>
        <x:v>1.0284927176541703</x:v>
      </x:c>
      <x:c r="AM127" s="65" t="str">
        <x:f aca="0">IF(AK127,AD127/AL127-1,"")</x:f>
      </x:c>
      <x:c r="AN127" s="64" t="n">
        <x:f aca="0">IF(AI127&lt;&gt;AI126,AD127,MAX(AN126,AD127))</x:f>
        <x:v>1.0286560047744737</x:v>
      </x:c>
      <x:c r="AO127" s="65" t="n">
        <x:f aca="0">AD127/AN127-1</x:f>
        <x:v>-0.00487212922045388</x:v>
      </x:c>
      <x:c r="AP127" s="69" t="n">
        <x:f aca="0">IFERROR(SUM(Z127:AC127)/AD127,0)</x:f>
        <x:v>1</x:v>
      </x:c>
      <x:c r="AQ127" s="66" t="b">
        <x:f aca="0">AND(B127&gt;0,C127&gt;0,D127&gt;0,E127&gt;0)</x:f>
        <x:v>1</x:v>
      </x:c>
    </x:row>
    <x:row r="128" ht="13.5" hidden="0">
      <x:c r="A128" s="61" t="n">
        <x:f aca="0">'净值底稿'!A90</x:f>
        <x:v>43966</x:v>
      </x:c>
      <x:c r="B128" s="62" t="n">
        <x:f aca="0">'净值底稿'!W90</x:f>
        <x:v>0.9036682669438098</x:v>
      </x:c>
      <x:c r="C128" s="62" t="n">
        <x:f aca="0">'净值底稿'!T90</x:f>
        <x:v>1.0414804905812727</x:v>
      </x:c>
      <x:c r="D128" s="62" t="n">
        <x:f aca="0">'净值底稿'!U90</x:f>
        <x:v>1.4517</x:v>
      </x:c>
      <x:c r="E128" s="62" t="n">
        <x:f aca="0">'净值底稿'!V90</x:f>
        <x:v>1.4212</x:v>
      </x:c>
      <x:c r="F128" s="63" t="n">
        <x:f aca="0">IFERROR(B128/B127-1,0)</x:f>
        <x:v>-0.002820685601100381</x:v>
      </x:c>
      <x:c r="G128" s="63" t="n">
        <x:f aca="0">IFERROR(C128/C127-1,0)</x:f>
        <x:v>0.0023914016051012066</x:v>
      </x:c>
      <x:c r="H128" s="63" t="n">
        <x:f aca="0">IFERROR(D128/D127-1,0)</x:f>
        <x:v>0.000551381900889103</x:v>
      </x:c>
      <x:c r="I128" s="63" t="n">
        <x:f aca="0">IFERROR(E128/E127-1,0)</x:f>
        <x:v>0.013694721825963097</x:v>
      </x:c>
      <x:c r="J128" s="64" t="n">
        <x:f aca="0">Z127*(1+F128)</x:f>
        <x:v>0.09408509502427398</x:v>
      </x:c>
      <x:c r="K128" s="64" t="n">
        <x:f aca="0">AA127*(1+G128)</x:f>
        <x:v>0.09813862275928634</x:v>
      </x:c>
      <x:c r="L128" s="64" t="n">
        <x:f aca="0">AB127*(1+H128)</x:f>
        <x:v>0.7758339382511579</x:v>
      </x:c>
      <x:c r="M128" s="64" t="n">
        <x:f aca="0">AC127*(1+I128)</x:f>
        <x:v>0.05674880248972867</x:v>
      </x:c>
      <x:c r="N128" s="64" t="n">
        <x:f aca="0">SUM(J128:M128)</x:f>
        <x:v>1.0248064585244467</x:v>
      </x:c>
      <x:c r="O128" s="65" t="n">
        <x:f aca="0">IFERROR((J128+K128)/N128,0)</x:f>
        <x:v>0.18757075171084592</x:v>
      </x:c>
      <x:c r="P128" s="66" t="b">
        <x:f aca="0">AND(MONTH(A128)=12,OR(A129="",YEAR(A128)&lt;&gt;YEAR(A129)))</x:f>
        <x:v>0</x:v>
      </x:c>
      <x:c r="Q128" s="66" t="b">
        <x:f aca="0">AND(MOD(MONTH(A128),3)=0,OR(A129="",MONTH(A128)&lt;&gt;MONTH(A129)))</x:f>
        <x:v>0</x:v>
      </x:c>
      <x:c r="R128" s="66" t="b">
        <x:f aca="0">OR(O128&gt;$E$7,O128&lt;$E$6)</x:f>
        <x:v>0</x:v>
      </x:c>
      <x:c r="S128" s="66" t="b">
        <x:f aca="0">AND(OR(P128,Q128,R128),A128-AH127&gt;$E$8)</x:f>
        <x:v>0</x:v>
      </x:c>
      <x:c r="T128" s="67" t="str">
        <x:f aca="0">IF(NOT(OR(P128,Q128,R128)),"不调",IF(NOT(S128),"间隔规则跳过",IF(P128,"年末+季度",IF(AND(Q128,R128),"季度+动态",IF(Q128,"季度","动态")))))</x:f>
        <x:v>不调</x:v>
      </x:c>
      <x:c r="U128" s="64" t="n">
        <x:f aca="0">IF(OR(T128="年末+季度",T128="季度+动态"),N128*$E$5/2,IF(T128="季度",(J128+K128)/2,IF(T128="动态",N128*$E$5*IF(J128+K128=0,0.5,J128/(J128+K128)),J128)))</x:f>
        <x:v>0.09408509502427398</x:v>
      </x:c>
      <x:c r="V128" s="64" t="n">
        <x:f aca="0">IF(OR(T128="年末+季度",T128="季度+动态"),N128*$E$5/2,IF(T128="季度",(J128+K128)/2,IF(T128="动态",N128*$E$5*IF(J128+K128=0,0.5,K128/(J128+K128)),K128)))</x:f>
        <x:v>0.09813862275928634</x:v>
      </x:c>
      <x:c r="W128" s="64" t="n">
        <x:f aca="0">IF(OR(T128="年末+季度",T128="季度+动态",T128="动态"),N128*(1-$E$5)*IF(L128+M128=0,$B$7/($B$7+$B$8),L128/(L128+M128)),L128)</x:f>
        <x:v>0.7758339382511579</x:v>
      </x:c>
      <x:c r="X128" s="64" t="n">
        <x:f aca="0">IF(OR(T128="年末+季度",T128="季度+动态",T128="动态"),N128*(1-$E$5)*IF(L128+M128=0,$B$8/($B$7+$B$8),M128/(L128+M128)),M128)</x:f>
        <x:v>0.05674880248972867</x:v>
      </x:c>
      <x:c r="Y128" s="64" t="n">
        <x:f aca="0">POWER(1-$H$5,(A128-A127)/$H$8)</x:f>
        <x:v>0.9999862671029998</x:v>
      </x:c>
      <x:c r="Z128" s="64" t="n">
        <x:f aca="0">U128*Y128</x:f>
        <x:v>0.09408380296335475</x:v>
      </x:c>
      <x:c r="AA128" s="64" t="n">
        <x:f aca="0">V128*Y128</x:f>
        <x:v>0.09813727503168823</x:v>
      </x:c>
      <x:c r="AB128" s="64" t="n">
        <x:f aca="0">W128*Y128</x:f>
        <x:v>0.7758232838035946</x:v>
      </x:c>
      <x:c r="AC128" s="64" t="n">
        <x:f aca="0">X128*Y128</x:f>
        <x:v>0.05674802316426919</x:v>
      </x:c>
      <x:c r="AD128" s="64" t="n">
        <x:f aca="0">SUM(Z128:AC128)</x:f>
        <x:v>1.0247923849629066</x:v>
      </x:c>
      <x:c r="AE128" s="64" t="n">
        <x:f aca="0">MAX(AE127,AD128)</x:f>
        <x:v>1.0286560047744737</x:v>
      </x:c>
      <x:c r="AF128" s="63" t="n">
        <x:f aca="0">AD128/AE128-1</x:f>
        <x:v>-0.0037559881958927344</x:v>
      </x:c>
      <x:c r="AG128" s="63" t="n">
        <x:f aca="0">AD128/AD127-1</x:f>
        <x:v>0.0011216056321352585</x:v>
      </x:c>
      <x:c r="AH128" s="61" t="n">
        <x:f aca="0">IF(OR(T128="年末+季度",T128="季度+动态",T128="季度",T128="动态"),A128,AH127)</x:f>
        <x:v>43921</x:v>
      </x:c>
      <x:c r="AI128" s="68" t="n">
        <x:f aca="0">YEAR(A128)</x:f>
        <x:v>2020</x:v>
      </x:c>
      <x:c r="AJ128" s="68" t="n">
        <x:f aca="0">MONTH(A128)</x:f>
        <x:v>5</x:v>
      </x:c>
      <x:c r="AK128" s="66" t="n">
        <x:f aca="0">IF(MONTH(A128)&lt;&gt;MONTH(A129),1,0)</x:f>
        <x:v>0</x:v>
      </x:c>
      <x:c r="AL128" s="64" t="n">
        <x:f aca="0">IF(AK127,AD127,AL127)</x:f>
        <x:v>1.0284927176541703</x:v>
      </x:c>
      <x:c r="AM128" s="65" t="str">
        <x:f aca="0">IF(AK128,AD128/AL128-1,"")</x:f>
      </x:c>
      <x:c r="AN128" s="64" t="n">
        <x:f aca="0">IF(AI128&lt;&gt;AI127,AD128,MAX(AN127,AD128))</x:f>
        <x:v>1.0286560047744737</x:v>
      </x:c>
      <x:c r="AO128" s="65" t="n">
        <x:f aca="0">AD128/AN128-1</x:f>
        <x:v>-0.0037559881958927344</x:v>
      </x:c>
      <x:c r="AP128" s="69" t="n">
        <x:f aca="0">IFERROR(SUM(Z128:AC128)/AD128,0)</x:f>
        <x:v>1</x:v>
      </x:c>
      <x:c r="AQ128" s="66" t="b">
        <x:f aca="0">AND(B128&gt;0,C128&gt;0,D128&gt;0,E128&gt;0)</x:f>
        <x:v>1</x:v>
      </x:c>
    </x:row>
    <x:row r="129" ht="13.5" hidden="0">
      <x:c r="A129" s="61" t="n">
        <x:f aca="0">'净值底稿'!A91</x:f>
        <x:v>43969</x:v>
      </x:c>
      <x:c r="B129" s="62" t="n">
        <x:f aca="0">'净值底稿'!W91</x:f>
        <x:v>0.9062754105993115</x:v>
      </x:c>
      <x:c r="C129" s="62" t="n">
        <x:f aca="0">'净值底稿'!T91</x:f>
        <x:v>1.0401314619063124</x:v>
      </x:c>
      <x:c r="D129" s="62" t="n">
        <x:f aca="0">'净值底稿'!U91</x:f>
        <x:v>1.4509</x:v>
      </x:c>
      <x:c r="E129" s="62" t="n">
        <x:f aca="0">'净值底稿'!V91</x:f>
        <x:v>1.4552</x:v>
      </x:c>
      <x:c r="F129" s="63" t="n">
        <x:f aca="0">IFERROR(B129/B128-1,0)</x:f>
        <x:v>0.0028850671766078584</x:v>
      </x:c>
      <x:c r="G129" s="63" t="n">
        <x:f aca="0">IFERROR(C129/C128-1,0)</x:f>
        <x:v>-0.0012952990355175054</x:v>
      </x:c>
      <x:c r="H129" s="63" t="n">
        <x:f aca="0">IFERROR(D129/D128-1,0)</x:f>
        <x:v>-0.0005510780464282883</x:v>
      </x:c>
      <x:c r="I129" s="63" t="n">
        <x:f aca="0">IFERROR(E129/E128-1,0)</x:f>
        <x:v>0.02392344497607657</x:v>
      </x:c>
      <x:c r="J129" s="64" t="n">
        <x:f aca="0">Z128*(1+F129)</x:f>
        <x:v>0.09435524105513476</x:v>
      </x:c>
      <x:c r="K129" s="64" t="n">
        <x:f aca="0">AA128*(1+G129)</x:f>
        <x:v>0.09801015791399137</x:v>
      </x:c>
      <x:c r="L129" s="64" t="n">
        <x:f aca="0">AB128*(1+H129)</x:f>
        <x:v>0.7753957446239825</x:v>
      </x:c>
      <x:c r="M129" s="64" t="n">
        <x:f aca="0">AC128*(1+I129)</x:f>
        <x:v>0.0581056313739407</x:v>
      </x:c>
      <x:c r="N129" s="64" t="n">
        <x:f aca="0">SUM(J129:M129)</x:f>
        <x:v>1.0258667749670494</x:v>
      </x:c>
      <x:c r="O129" s="65" t="n">
        <x:f aca="0">IFERROR((J129+K129)/N129,0)</x:f>
        <x:v>0.18751499089665408</x:v>
      </x:c>
      <x:c r="P129" s="66" t="b">
        <x:f aca="0">AND(MONTH(A129)=12,OR(A130="",YEAR(A129)&lt;&gt;YEAR(A130)))</x:f>
        <x:v>0</x:v>
      </x:c>
      <x:c r="Q129" s="66" t="b">
        <x:f aca="0">AND(MOD(MONTH(A129),3)=0,OR(A130="",MONTH(A129)&lt;&gt;MONTH(A130)))</x:f>
        <x:v>0</x:v>
      </x:c>
      <x:c r="R129" s="66" t="b">
        <x:f aca="0">OR(O129&gt;$E$7,O129&lt;$E$6)</x:f>
        <x:v>0</x:v>
      </x:c>
      <x:c r="S129" s="66" t="b">
        <x:f aca="0">AND(OR(P129,Q129,R129),A129-AH128&gt;$E$8)</x:f>
        <x:v>0</x:v>
      </x:c>
      <x:c r="T129" s="67" t="str">
        <x:f aca="0">IF(NOT(OR(P129,Q129,R129)),"不调",IF(NOT(S129),"间隔规则跳过",IF(P129,"年末+季度",IF(AND(Q129,R129),"季度+动态",IF(Q129,"季度","动态")))))</x:f>
        <x:v>不调</x:v>
      </x:c>
      <x:c r="U129" s="64" t="n">
        <x:f aca="0">IF(OR(T129="年末+季度",T129="季度+动态"),N129*$E$5/2,IF(T129="季度",(J129+K129)/2,IF(T129="动态",N129*$E$5*IF(J129+K129=0,0.5,J129/(J129+K129)),J129)))</x:f>
        <x:v>0.09435524105513476</x:v>
      </x:c>
      <x:c r="V129" s="64" t="n">
        <x:f aca="0">IF(OR(T129="年末+季度",T129="季度+动态"),N129*$E$5/2,IF(T129="季度",(J129+K129)/2,IF(T129="动态",N129*$E$5*IF(J129+K129=0,0.5,K129/(J129+K129)),K129)))</x:f>
        <x:v>0.09801015791399137</x:v>
      </x:c>
      <x:c r="W129" s="64" t="n">
        <x:f aca="0">IF(OR(T129="年末+季度",T129="季度+动态",T129="动态"),N129*(1-$E$5)*IF(L129+M129=0,$B$7/($B$7+$B$8),L129/(L129+M129)),L129)</x:f>
        <x:v>0.7753957446239825</x:v>
      </x:c>
      <x:c r="X129" s="64" t="n">
        <x:f aca="0">IF(OR(T129="年末+季度",T129="季度+动态",T129="动态"),N129*(1-$E$5)*IF(L129+M129=0,$B$8/($B$7+$B$8),M129/(L129+M129)),M129)</x:f>
        <x:v>0.0581056313739407</x:v>
      </x:c>
      <x:c r="Y129" s="64" t="n">
        <x:f aca="0">POWER(1-$H$5,(A129-A128)/$H$8)</x:f>
        <x:v>0.9999588018747739</x:v>
      </x:c>
      <x:c r="Z129" s="64" t="n">
        <x:f aca="0">U129*Y129</x:f>
        <x:v>0.09435135379609803</x:v>
      </x:c>
      <x:c r="AA129" s="64" t="n">
        <x:f aca="0">V129*Y129</x:f>
        <x:v>0.0980061200792322</x:v>
      </x:c>
      <x:c r="AB129" s="64" t="n">
        <x:f aca="0">W129*Y129</x:f>
        <x:v>0.7753637997729957</x:v>
      </x:c>
      <x:c r="AC129" s="64" t="n">
        <x:f aca="0">X129*Y129</x:f>
        <x:v>0.05810323753086302</x:v>
      </x:c>
      <x:c r="AD129" s="64" t="n">
        <x:f aca="0">SUM(Z129:AC129)</x:f>
        <x:v>1.025824511179189</x:v>
      </x:c>
      <x:c r="AE129" s="64" t="n">
        <x:f aca="0">MAX(AE128,AD129)</x:f>
        <x:v>1.0286560047744737</x:v>
      </x:c>
      <x:c r="AF129" s="63" t="n">
        <x:f aca="0">AD129/AE129-1</x:f>
        <x:v>-0.0027526146565444165</x:v>
      </x:c>
      <x:c r="AG129" s="63" t="n">
        <x:f aca="0">AD129/AD128-1</x:f>
        <x:v>0.001007156406924059</x:v>
      </x:c>
      <x:c r="AH129" s="61" t="n">
        <x:f aca="0">IF(OR(T129="年末+季度",T129="季度+动态",T129="季度",T129="动态"),A129,AH128)</x:f>
        <x:v>43921</x:v>
      </x:c>
      <x:c r="AI129" s="68" t="n">
        <x:f aca="0">YEAR(A129)</x:f>
        <x:v>2020</x:v>
      </x:c>
      <x:c r="AJ129" s="68" t="n">
        <x:f aca="0">MONTH(A129)</x:f>
        <x:v>5</x:v>
      </x:c>
      <x:c r="AK129" s="66" t="n">
        <x:f aca="0">IF(MONTH(A129)&lt;&gt;MONTH(A130),1,0)</x:f>
        <x:v>0</x:v>
      </x:c>
      <x:c r="AL129" s="64" t="n">
        <x:f aca="0">IF(AK128,AD128,AL128)</x:f>
        <x:v>1.0284927176541703</x:v>
      </x:c>
      <x:c r="AM129" s="65" t="str">
        <x:f aca="0">IF(AK129,AD129/AL129-1,"")</x:f>
      </x:c>
      <x:c r="AN129" s="64" t="n">
        <x:f aca="0">IF(AI129&lt;&gt;AI128,AD129,MAX(AN128,AD129))</x:f>
        <x:v>1.0286560047744737</x:v>
      </x:c>
      <x:c r="AO129" s="65" t="n">
        <x:f aca="0">AD129/AN129-1</x:f>
        <x:v>-0.0027526146565444165</x:v>
      </x:c>
      <x:c r="AP129" s="69" t="n">
        <x:f aca="0">IFERROR(SUM(Z129:AC129)/AD129,0)</x:f>
        <x:v>1</x:v>
      </x:c>
      <x:c r="AQ129" s="66" t="b">
        <x:f aca="0">AND(B129&gt;0,C129&gt;0,D129&gt;0,E129&gt;0)</x:f>
        <x:v>1</x:v>
      </x:c>
    </x:row>
    <x:row r="130" ht="13.5" hidden="0">
      <x:c r="A130" s="61" t="n">
        <x:f aca="0">'净值底稿'!A92</x:f>
        <x:v>43970</x:v>
      </x:c>
      <x:c r="B130" s="62" t="n">
        <x:f aca="0">'净值底稿'!W92</x:f>
        <x:v>0.913523730264793</x:v>
      </x:c>
      <x:c r="C130" s="62" t="n">
        <x:f aca="0">'净值底稿'!T92</x:f>
        <x:v>1.0521687347333437</x:v>
      </x:c>
      <x:c r="D130" s="62" t="n">
        <x:f aca="0">'净值底稿'!U92</x:f>
        <x:v>1.4499</x:v>
      </x:c>
      <x:c r="E130" s="62" t="n">
        <x:f aca="0">'净值底稿'!V92</x:f>
        <x:v>1.4352</x:v>
      </x:c>
      <x:c r="F130" s="63" t="n">
        <x:f aca="0">IFERROR(B130/B129-1,0)</x:f>
        <x:v>0.00799792158179402</x:v>
      </x:c>
      <x:c r="G130" s="63" t="n">
        <x:f aca="0">IFERROR(C130/C129-1,0)</x:f>
        <x:v>0.011572837922785073</x:v>
      </x:c>
      <x:c r="H130" s="63" t="n">
        <x:f aca="0">IFERROR(D130/D129-1,0)</x:f>
        <x:v>-0.0006892273761114343</x:v>
      </x:c>
      <x:c r="I130" s="63" t="n">
        <x:f aca="0">IFERROR(E130/E129-1,0)</x:f>
        <x:v>-0.013743815283122629</x:v>
      </x:c>
      <x:c r="J130" s="64" t="n">
        <x:f aca="0">Z129*(1+F130)</x:f>
        <x:v>0.09510596852489533</x:v>
      </x:c>
      <x:c r="K130" s="64" t="n">
        <x:f aca="0">AA129*(1+G130)</x:f>
        <x:v>0.09914032902235018</x:v>
      </x:c>
      <x:c r="L130" s="64" t="n">
        <x:f aca="0">AB129*(1+H130)</x:f>
        <x:v>0.7748293978157464</x:v>
      </x:c>
      <x:c r="M130" s="64" t="n">
        <x:f aca="0">AC129*(1+I130)</x:f>
        <x:v>0.05730467736688744</x:v>
      </x:c>
      <x:c r="N130" s="64" t="n">
        <x:f aca="0">SUM(J130:M130)</x:f>
        <x:v>1.0263803727298795</x:v>
      </x:c>
      <x:c r="O130" s="65" t="n">
        <x:f aca="0">IFERROR((J130+K130)/N130,0)</x:f>
        <x:v>0.18925371403060415</x:v>
      </x:c>
      <x:c r="P130" s="66" t="b">
        <x:f aca="0">AND(MONTH(A130)=12,OR(A131="",YEAR(A130)&lt;&gt;YEAR(A131)))</x:f>
        <x:v>0</x:v>
      </x:c>
      <x:c r="Q130" s="66" t="b">
        <x:f aca="0">AND(MOD(MONTH(A130),3)=0,OR(A131="",MONTH(A130)&lt;&gt;MONTH(A131)))</x:f>
        <x:v>0</x:v>
      </x:c>
      <x:c r="R130" s="66" t="b">
        <x:f aca="0">OR(O130&gt;$E$7,O130&lt;$E$6)</x:f>
        <x:v>0</x:v>
      </x:c>
      <x:c r="S130" s="66" t="b">
        <x:f aca="0">AND(OR(P130,Q130,R130),A130-AH129&gt;$E$8)</x:f>
        <x:v>0</x:v>
      </x:c>
      <x:c r="T130" s="67" t="str">
        <x:f aca="0">IF(NOT(OR(P130,Q130,R130)),"不调",IF(NOT(S130),"间隔规则跳过",IF(P130,"年末+季度",IF(AND(Q130,R130),"季度+动态",IF(Q130,"季度","动态")))))</x:f>
        <x:v>不调</x:v>
      </x:c>
      <x:c r="U130" s="64" t="n">
        <x:f aca="0">IF(OR(T130="年末+季度",T130="季度+动态"),N130*$E$5/2,IF(T130="季度",(J130+K130)/2,IF(T130="动态",N130*$E$5*IF(J130+K130=0,0.5,J130/(J130+K130)),J130)))</x:f>
        <x:v>0.09510596852489533</x:v>
      </x:c>
      <x:c r="V130" s="64" t="n">
        <x:f aca="0">IF(OR(T130="年末+季度",T130="季度+动态"),N130*$E$5/2,IF(T130="季度",(J130+K130)/2,IF(T130="动态",N130*$E$5*IF(J130+K130=0,0.5,K130/(J130+K130)),K130)))</x:f>
        <x:v>0.09914032902235018</x:v>
      </x:c>
      <x:c r="W130" s="64" t="n">
        <x:f aca="0">IF(OR(T130="年末+季度",T130="季度+动态",T130="动态"),N130*(1-$E$5)*IF(L130+M130=0,$B$7/($B$7+$B$8),L130/(L130+M130)),L130)</x:f>
        <x:v>0.7748293978157464</x:v>
      </x:c>
      <x:c r="X130" s="64" t="n">
        <x:f aca="0">IF(OR(T130="年末+季度",T130="季度+动态",T130="动态"),N130*(1-$E$5)*IF(L130+M130=0,$B$8/($B$7+$B$8),M130/(L130+M130)),M130)</x:f>
        <x:v>0.05730467736688744</x:v>
      </x:c>
      <x:c r="Y130" s="64" t="n">
        <x:f aca="0">POWER(1-$H$5,(A130-A129)/$H$8)</x:f>
        <x:v>0.9999862671029998</x:v>
      </x:c>
      <x:c r="Z130" s="64" t="n">
        <x:f aca="0">U130*Y130</x:f>
        <x:v>0.09510466244442548</x:v>
      </x:c>
      <x:c r="AA130" s="64" t="n">
        <x:f aca="0">V130*Y130</x:f>
        <x:v>0.09913896753842315</x:v>
      </x:c>
      <x:c r="AB130" s="64" t="n">
        <x:f aca="0">W130*Y130</x:f>
        <x:v>0.7748187571634335</x:v>
      </x:c>
      <x:c r="AC130" s="64" t="n">
        <x:f aca="0">X130*Y130</x:f>
        <x:v>0.05730389040765553</x:v>
      </x:c>
      <x:c r="AD130" s="64" t="n">
        <x:f aca="0">SUM(Z130:AC130)</x:f>
        <x:v>1.0263662775539377</x:v>
      </x:c>
      <x:c r="AE130" s="64" t="n">
        <x:f aca="0">MAX(AE129,AD130)</x:f>
        <x:v>1.0286560047744737</x:v>
      </x:c>
      <x:c r="AF130" s="63" t="n">
        <x:f aca="0">AD130/AE130-1</x:f>
        <x:v>-0.002225940654512537</x:v>
      </x:c>
      <x:c r="AG130" s="63" t="n">
        <x:f aca="0">AD130/AD129-1</x:f>
        <x:v>0.0005281277341735446</x:v>
      </x:c>
      <x:c r="AH130" s="61" t="n">
        <x:f aca="0">IF(OR(T130="年末+季度",T130="季度+动态",T130="季度",T130="动态"),A130,AH129)</x:f>
        <x:v>43921</x:v>
      </x:c>
      <x:c r="AI130" s="68" t="n">
        <x:f aca="0">YEAR(A130)</x:f>
        <x:v>2020</x:v>
      </x:c>
      <x:c r="AJ130" s="68" t="n">
        <x:f aca="0">MONTH(A130)</x:f>
        <x:v>5</x:v>
      </x:c>
      <x:c r="AK130" s="66" t="n">
        <x:f aca="0">IF(MONTH(A130)&lt;&gt;MONTH(A131),1,0)</x:f>
        <x:v>0</x:v>
      </x:c>
      <x:c r="AL130" s="64" t="n">
        <x:f aca="0">IF(AK129,AD129,AL129)</x:f>
        <x:v>1.0284927176541703</x:v>
      </x:c>
      <x:c r="AM130" s="65" t="str">
        <x:f aca="0">IF(AK130,AD130/AL130-1,"")</x:f>
      </x:c>
      <x:c r="AN130" s="64" t="n">
        <x:f aca="0">IF(AI130&lt;&gt;AI129,AD130,MAX(AN129,AD130))</x:f>
        <x:v>1.0286560047744737</x:v>
      </x:c>
      <x:c r="AO130" s="65" t="n">
        <x:f aca="0">AD130/AN130-1</x:f>
        <x:v>-0.002225940654512537</x:v>
      </x:c>
      <x:c r="AP130" s="69" t="n">
        <x:f aca="0">IFERROR(SUM(Z130:AC130)/AD130,0)</x:f>
        <x:v>1</x:v>
      </x:c>
      <x:c r="AQ130" s="66" t="b">
        <x:f aca="0">AND(B130&gt;0,C130&gt;0,D130&gt;0,E130&gt;0)</x:f>
        <x:v>1</x:v>
      </x:c>
    </x:row>
    <x:row r="131" ht="13.5" hidden="0">
      <x:c r="A131" s="61" t="n">
        <x:f aca="0">'净值底稿'!A93</x:f>
        <x:v>43971</x:v>
      </x:c>
      <x:c r="B131" s="62" t="n">
        <x:f aca="0">'净值底稿'!W93</x:f>
        <x:v>0.9078240562184549</x:v>
      </x:c>
      <x:c r="C131" s="62" t="n">
        <x:f aca="0">'净值底稿'!T93</x:f>
        <x:v>1.041323467888231</x:v>
      </x:c>
      <x:c r="D131" s="62" t="n">
        <x:f aca="0">'净值底稿'!U93</x:f>
        <x:v>1.4503</x:v>
      </x:c>
      <x:c r="E131" s="62" t="n">
        <x:f aca="0">'净值底稿'!V93</x:f>
        <x:v>1.4503</x:v>
      </x:c>
      <x:c r="F131" s="63" t="n">
        <x:f aca="0">IFERROR(B131/B130-1,0)</x:f>
        <x:v>-0.006239218377705469</x:v>
      </x:c>
      <x:c r="G131" s="63" t="n">
        <x:f aca="0">IFERROR(C131/C130-1,0)</x:f>
        <x:v>-0.010307535746974295</x:v>
      </x:c>
      <x:c r="H131" s="63" t="n">
        <x:f aca="0">IFERROR(D131/D130-1,0)</x:f>
        <x:v>0.0002758810952478985</x:v>
      </x:c>
      <x:c r="I131" s="63" t="n">
        <x:f aca="0">IFERROR(E131/E130-1,0)</x:f>
        <x:v>0.010521181716833805</x:v>
      </x:c>
      <x:c r="J131" s="64" t="n">
        <x:f aca="0">Z130*(1+F131)</x:f>
        <x:v>0.09451128368669674</x:v>
      </x:c>
      <x:c r="K131" s="64" t="n">
        <x:f aca="0">AA130*(1+G131)</x:f>
        <x:v>0.09811708908660273</x:v>
      </x:c>
      <x:c r="L131" s="64" t="n">
        <x:f aca="0">AB130*(1+H131)</x:f>
        <x:v>0.7750325150107784</x:v>
      </x:c>
      <x:c r="M131" s="64" t="n">
        <x:f aca="0">AC130*(1+I131)</x:f>
        <x:v>0.057906795051716003</x:v>
      </x:c>
      <x:c r="N131" s="64" t="n">
        <x:f aca="0">SUM(J131:M131)</x:f>
        <x:v>1.0255676828357938</x:v>
      </x:c>
      <x:c r="O131" s="65" t="n">
        <x:f aca="0">IFERROR((J131+K131)/N131,0)</x:f>
        <x:v>0.18782609475433487</x:v>
      </x:c>
      <x:c r="P131" s="66" t="b">
        <x:f aca="0">AND(MONTH(A131)=12,OR(A132="",YEAR(A131)&lt;&gt;YEAR(A132)))</x:f>
        <x:v>0</x:v>
      </x:c>
      <x:c r="Q131" s="66" t="b">
        <x:f aca="0">AND(MOD(MONTH(A131),3)=0,OR(A132="",MONTH(A131)&lt;&gt;MONTH(A132)))</x:f>
        <x:v>0</x:v>
      </x:c>
      <x:c r="R131" s="66" t="b">
        <x:f aca="0">OR(O131&gt;$E$7,O131&lt;$E$6)</x:f>
        <x:v>0</x:v>
      </x:c>
      <x:c r="S131" s="66" t="b">
        <x:f aca="0">AND(OR(P131,Q131,R131),A131-AH130&gt;$E$8)</x:f>
        <x:v>0</x:v>
      </x:c>
      <x:c r="T131" s="67" t="str">
        <x:f aca="0">IF(NOT(OR(P131,Q131,R131)),"不调",IF(NOT(S131),"间隔规则跳过",IF(P131,"年末+季度",IF(AND(Q131,R131),"季度+动态",IF(Q131,"季度","动态")))))</x:f>
        <x:v>不调</x:v>
      </x:c>
      <x:c r="U131" s="64" t="n">
        <x:f aca="0">IF(OR(T131="年末+季度",T131="季度+动态"),N131*$E$5/2,IF(T131="季度",(J131+K131)/2,IF(T131="动态",N131*$E$5*IF(J131+K131=0,0.5,J131/(J131+K131)),J131)))</x:f>
        <x:v>0.09451128368669674</x:v>
      </x:c>
      <x:c r="V131" s="64" t="n">
        <x:f aca="0">IF(OR(T131="年末+季度",T131="季度+动态"),N131*$E$5/2,IF(T131="季度",(J131+K131)/2,IF(T131="动态",N131*$E$5*IF(J131+K131=0,0.5,K131/(J131+K131)),K131)))</x:f>
        <x:v>0.09811708908660273</x:v>
      </x:c>
      <x:c r="W131" s="64" t="n">
        <x:f aca="0">IF(OR(T131="年末+季度",T131="季度+动态",T131="动态"),N131*(1-$E$5)*IF(L131+M131=0,$B$7/($B$7+$B$8),L131/(L131+M131)),L131)</x:f>
        <x:v>0.7750325150107784</x:v>
      </x:c>
      <x:c r="X131" s="64" t="n">
        <x:f aca="0">IF(OR(T131="年末+季度",T131="季度+动态",T131="动态"),N131*(1-$E$5)*IF(L131+M131=0,$B$8/($B$7+$B$8),M131/(L131+M131)),M131)</x:f>
        <x:v>0.057906795051716003</x:v>
      </x:c>
      <x:c r="Y131" s="64" t="n">
        <x:f aca="0">POWER(1-$H$5,(A131-A130)/$H$8)</x:f>
        <x:v>0.9999862671029998</x:v>
      </x:c>
      <x:c r="Z131" s="64" t="n">
        <x:f aca="0">U131*Y131</x:f>
        <x:v>0.09450998577297251</x:v>
      </x:c>
      <x:c r="AA131" s="64" t="n">
        <x:f aca="0">V131*Y131</x:f>
        <x:v>0.09811574165472434</x:v>
      </x:c>
      <x:c r="AB131" s="64" t="n">
        <x:f aca="0">W131*Y131</x:f>
        <x:v>0.775021871569078</x:v>
      </x:c>
      <x:c r="AC131" s="64" t="n">
        <x:f aca="0">X131*Y131</x:f>
        <x:v>0.05790599982366394</x:v>
      </x:c>
      <x:c r="AD131" s="64" t="n">
        <x:f aca="0">SUM(Z131:AC131)</x:f>
        <x:v>1.0255535988204387</x:v>
      </x:c>
      <x:c r="AE131" s="64" t="n">
        <x:f aca="0">MAX(AE130,AD131)</x:f>
        <x:v>1.0286560047744737</x:v>
      </x:c>
      <x:c r="AF131" s="63" t="n">
        <x:f aca="0">AD131/AE131-1</x:f>
        <x:v>-0.0030159800162885553</x:v>
      </x:c>
      <x:c r="AG131" s="63" t="n">
        <x:f aca="0">AD131/AD130-1</x:f>
        <x:v>-0.0007918018657392389</x:v>
      </x:c>
      <x:c r="AH131" s="61" t="n">
        <x:f aca="0">IF(OR(T131="年末+季度",T131="季度+动态",T131="季度",T131="动态"),A131,AH130)</x:f>
        <x:v>43921</x:v>
      </x:c>
      <x:c r="AI131" s="68" t="n">
        <x:f aca="0">YEAR(A131)</x:f>
        <x:v>2020</x:v>
      </x:c>
      <x:c r="AJ131" s="68" t="n">
        <x:f aca="0">MONTH(A131)</x:f>
        <x:v>5</x:v>
      </x:c>
      <x:c r="AK131" s="66" t="n">
        <x:f aca="0">IF(MONTH(A131)&lt;&gt;MONTH(A132),1,0)</x:f>
        <x:v>0</x:v>
      </x:c>
      <x:c r="AL131" s="64" t="n">
        <x:f aca="0">IF(AK130,AD130,AL130)</x:f>
        <x:v>1.0284927176541703</x:v>
      </x:c>
      <x:c r="AM131" s="65" t="str">
        <x:f aca="0">IF(AK131,AD131/AL131-1,"")</x:f>
      </x:c>
      <x:c r="AN131" s="64" t="n">
        <x:f aca="0">IF(AI131&lt;&gt;AI130,AD131,MAX(AN130,AD131))</x:f>
        <x:v>1.0286560047744737</x:v>
      </x:c>
      <x:c r="AO131" s="65" t="n">
        <x:f aca="0">AD131/AN131-1</x:f>
        <x:v>-0.0030159800162885553</x:v>
      </x:c>
      <x:c r="AP131" s="69" t="n">
        <x:f aca="0">IFERROR(SUM(Z131:AC131)/AD131,0)</x:f>
        <x:v>1</x:v>
      </x:c>
      <x:c r="AQ131" s="66" t="b">
        <x:f aca="0">AND(B131&gt;0,C131&gt;0,D131&gt;0,E131&gt;0)</x:f>
        <x:v>1</x:v>
      </x:c>
    </x:row>
    <x:row r="132" ht="13.5" hidden="0">
      <x:c r="A132" s="61" t="n">
        <x:f aca="0">'净值底稿'!A94</x:f>
        <x:v>43972</x:v>
      </x:c>
      <x:c r="B132" s="62" t="n">
        <x:f aca="0">'净值底稿'!W94</x:f>
        <x:v>0.9046362556936879</x:v>
      </x:c>
      <x:c r="C132" s="62" t="n">
        <x:f aca="0">'净值底稿'!T94</x:f>
        <x:v>1.0315383985952677</x:v>
      </x:c>
      <x:c r="D132" s="62" t="n">
        <x:f aca="0">'净值底稿'!U94</x:f>
        <x:v>1.4505</x:v>
      </x:c>
      <x:c r="E132" s="62" t="n">
        <x:f aca="0">'净值底稿'!V94</x:f>
        <x:v>1.4339</x:v>
      </x:c>
      <x:c r="F132" s="63" t="n">
        <x:f aca="0">IFERROR(B132/B131-1,0)</x:f>
        <x:v>-0.003511473950190025</x:v>
      </x:c>
      <x:c r="G132" s="63" t="n">
        <x:f aca="0">IFERROR(C132/C131-1,0)</x:f>
        <x:v>-0.009396762480353149</x:v>
      </x:c>
      <x:c r="H132" s="63" t="n">
        <x:f aca="0">IFERROR(D132/D131-1,0)</x:f>
        <x:v>0.0001379025029304426</x:v>
      </x:c>
      <x:c r="I132" s="63" t="n">
        <x:f aca="0">IFERROR(E132/E131-1,0)</x:f>
        <x:v>-0.011308005240295071</x:v>
      </x:c>
      <x:c r="J132" s="64" t="n">
        <x:f aca="0">Z131*(1+F132)</x:f>
        <x:v>0.09417811641989789</x:v>
      </x:c>
      <x:c r="K132" s="64" t="n">
        <x:f aca="0">AA131*(1+G132)</x:f>
        <x:v>0.0971937713348112</x:v>
      </x:c>
      <x:c r="L132" s="64" t="n">
        <x:f aca="0">AB131*(1+H132)</x:f>
        <x:v>0.7751287490249932</x:v>
      </x:c>
      <x:c r="M132" s="64" t="n">
        <x:f aca="0">AC131*(1+I132)</x:f>
        <x:v>0.05725119847421342</x:v>
      </x:c>
      <x:c r="N132" s="64" t="n">
        <x:f aca="0">SUM(J132:M132)</x:f>
        <x:v>1.0237518352539157</x:v>
      </x:c>
      <x:c r="O132" s="65" t="n">
        <x:f aca="0">IFERROR((J132+K132)/N132,0)</x:f>
        <x:v>0.1869319117823551</x:v>
      </x:c>
      <x:c r="P132" s="66" t="b">
        <x:f aca="0">AND(MONTH(A132)=12,OR(A133="",YEAR(A132)&lt;&gt;YEAR(A133)))</x:f>
        <x:v>0</x:v>
      </x:c>
      <x:c r="Q132" s="66" t="b">
        <x:f aca="0">AND(MOD(MONTH(A132),3)=0,OR(A133="",MONTH(A132)&lt;&gt;MONTH(A133)))</x:f>
        <x:v>0</x:v>
      </x:c>
      <x:c r="R132" s="66" t="b">
        <x:f aca="0">OR(O132&gt;$E$7,O132&lt;$E$6)</x:f>
        <x:v>0</x:v>
      </x:c>
      <x:c r="S132" s="66" t="b">
        <x:f aca="0">AND(OR(P132,Q132,R132),A132-AH131&gt;$E$8)</x:f>
        <x:v>0</x:v>
      </x:c>
      <x:c r="T132" s="67" t="str">
        <x:f aca="0">IF(NOT(OR(P132,Q132,R132)),"不调",IF(NOT(S132),"间隔规则跳过",IF(P132,"年末+季度",IF(AND(Q132,R132),"季度+动态",IF(Q132,"季度","动态")))))</x:f>
        <x:v>不调</x:v>
      </x:c>
      <x:c r="U132" s="64" t="n">
        <x:f aca="0">IF(OR(T132="年末+季度",T132="季度+动态"),N132*$E$5/2,IF(T132="季度",(J132+K132)/2,IF(T132="动态",N132*$E$5*IF(J132+K132=0,0.5,J132/(J132+K132)),J132)))</x:f>
        <x:v>0.09417811641989789</x:v>
      </x:c>
      <x:c r="V132" s="64" t="n">
        <x:f aca="0">IF(OR(T132="年末+季度",T132="季度+动态"),N132*$E$5/2,IF(T132="季度",(J132+K132)/2,IF(T132="动态",N132*$E$5*IF(J132+K132=0,0.5,K132/(J132+K132)),K132)))</x:f>
        <x:v>0.0971937713348112</x:v>
      </x:c>
      <x:c r="W132" s="64" t="n">
        <x:f aca="0">IF(OR(T132="年末+季度",T132="季度+动态",T132="动态"),N132*(1-$E$5)*IF(L132+M132=0,$B$7/($B$7+$B$8),L132/(L132+M132)),L132)</x:f>
        <x:v>0.7751287490249932</x:v>
      </x:c>
      <x:c r="X132" s="64" t="n">
        <x:f aca="0">IF(OR(T132="年末+季度",T132="季度+动态",T132="动态"),N132*(1-$E$5)*IF(L132+M132=0,$B$8/($B$7+$B$8),M132/(L132+M132)),M132)</x:f>
        <x:v>0.05725119847421342</x:v>
      </x:c>
      <x:c r="Y132" s="64" t="n">
        <x:f aca="0">POWER(1-$H$5,(A132-A131)/$H$8)</x:f>
        <x:v>0.9999862671029998</x:v>
      </x:c>
      <x:c r="Z132" s="64" t="n">
        <x:f aca="0">U132*Y132</x:f>
        <x:v>0.09417682308152542</x:v>
      </x:c>
      <x:c r="AA132" s="64" t="n">
        <x:f aca="0">V132*Y132</x:f>
        <x:v>0.0971924365827604</x:v>
      </x:c>
      <x:c r="AB132" s="64" t="n">
        <x:f aca="0">W132*Y132</x:f>
        <x:v>0.7751181042617209</x:v>
      </x:c>
      <x:c r="AC132" s="64" t="n">
        <x:f aca="0">X132*Y132</x:f>
        <x:v>0.05725041224940163</x:v>
      </x:c>
      <x:c r="AD132" s="64" t="n">
        <x:f aca="0">SUM(Z132:AC132)</x:f>
        <x:v>1.0237377761754083</x:v>
      </x:c>
      <x:c r="AE132" s="64" t="n">
        <x:f aca="0">MAX(AE131,AD132)</x:f>
        <x:v>1.0286560047744737</x:v>
      </x:c>
      <x:c r="AF132" s="63" t="n">
        <x:f aca="0">AD132/AE132-1</x:f>
        <x:v>-0.004781217993418241</x:v>
      </x:c>
      <x:c r="AG132" s="63" t="n">
        <x:f aca="0">AD132/AD131-1</x:f>
        <x:v>-0.001770578005010126</x:v>
      </x:c>
      <x:c r="AH132" s="61" t="n">
        <x:f aca="0">IF(OR(T132="年末+季度",T132="季度+动态",T132="季度",T132="动态"),A132,AH131)</x:f>
        <x:v>43921</x:v>
      </x:c>
      <x:c r="AI132" s="68" t="n">
        <x:f aca="0">YEAR(A132)</x:f>
        <x:v>2020</x:v>
      </x:c>
      <x:c r="AJ132" s="68" t="n">
        <x:f aca="0">MONTH(A132)</x:f>
        <x:v>5</x:v>
      </x:c>
      <x:c r="AK132" s="66" t="n">
        <x:f aca="0">IF(MONTH(A132)&lt;&gt;MONTH(A133),1,0)</x:f>
        <x:v>0</x:v>
      </x:c>
      <x:c r="AL132" s="64" t="n">
        <x:f aca="0">IF(AK131,AD131,AL131)</x:f>
        <x:v>1.0284927176541703</x:v>
      </x:c>
      <x:c r="AM132" s="65" t="str">
        <x:f aca="0">IF(AK132,AD132/AL132-1,"")</x:f>
      </x:c>
      <x:c r="AN132" s="64" t="n">
        <x:f aca="0">IF(AI132&lt;&gt;AI131,AD132,MAX(AN131,AD132))</x:f>
        <x:v>1.0286560047744737</x:v>
      </x:c>
      <x:c r="AO132" s="65" t="n">
        <x:f aca="0">AD132/AN132-1</x:f>
        <x:v>-0.004781217993418241</x:v>
      </x:c>
      <x:c r="AP132" s="69" t="n">
        <x:f aca="0">IFERROR(SUM(Z132:AC132)/AD132,0)</x:f>
        <x:v>1</x:v>
      </x:c>
      <x:c r="AQ132" s="66" t="b">
        <x:f aca="0">AND(B132&gt;0,C132&gt;0,D132&gt;0,E132&gt;0)</x:f>
        <x:v>1</x:v>
      </x:c>
    </x:row>
    <x:row r="133" ht="13.5" hidden="0">
      <x:c r="A133" s="61" t="n">
        <x:f aca="0">'净值底稿'!A95</x:f>
        <x:v>43973</x:v>
      </x:c>
      <x:c r="B133" s="62" t="n">
        <x:f aca="0">'净值底稿'!W95</x:f>
        <x:v>0.8855766567404715</x:v>
      </x:c>
      <x:c r="C133" s="62" t="n">
        <x:f aca="0">'净值底稿'!T95</x:f>
        <x:v>1.0125818824879915</x:v>
      </x:c>
      <x:c r="D133" s="62" t="n">
        <x:f aca="0">'净值底稿'!U95</x:f>
        <x:v>1.4533</x:v>
      </x:c>
      <x:c r="E133" s="62" t="n">
        <x:f aca="0">'净值底稿'!V95</x:f>
        <x:v>1.4331</x:v>
      </x:c>
      <x:c r="F133" s="63" t="n">
        <x:f aca="0">IFERROR(B133/B132-1,0)</x:f>
        <x:v>-0.02106879846264975</x:v>
      </x:c>
      <x:c r="G133" s="63" t="n">
        <x:f aca="0">IFERROR(C133/C132-1,0)</x:f>
        <x:v>-0.018376936944946354</x:v>
      </x:c>
      <x:c r="H133" s="63" t="n">
        <x:f aca="0">IFERROR(D133/D132-1,0)</x:f>
        <x:v>0.001930368838331642</x:v>
      </x:c>
      <x:c r="I133" s="63" t="n">
        <x:f aca="0">IFERROR(E133/E132-1,0)</x:f>
        <x:v>-0.0005579189622706426</x:v>
      </x:c>
      <x:c r="J133" s="64" t="n">
        <x:f aca="0">Z132*(1+F133)</x:f>
        <x:v>0.09219263057616814</x:v>
      </x:c>
      <x:c r="K133" s="64" t="n">
        <x:f aca="0">AA132*(1+G133)</x:f>
        <x:v>0.09540633730415332</x:v>
      </x:c>
      <x:c r="L133" s="64" t="n">
        <x:f aca="0">AB132*(1+H133)</x:f>
        <x:v>0.7766143680962144</x:v>
      </x:c>
      <x:c r="M133" s="64" t="n">
        <x:f aca="0">AC132*(1+I133)</x:f>
        <x:v>0.05721847115880988</x:v>
      </x:c>
      <x:c r="N133" s="64" t="n">
        <x:f aca="0">SUM(J133:M133)</x:f>
        <x:v>1.0214318071353459</x:v>
      </x:c>
      <x:c r="O133" s="65" t="n">
        <x:f aca="0">IFERROR((J133+K133)/N133,0)</x:f>
        <x:v>0.18366274338612157</x:v>
      </x:c>
      <x:c r="P133" s="66" t="b">
        <x:f aca="0">AND(MONTH(A133)=12,OR(A134="",YEAR(A133)&lt;&gt;YEAR(A134)))</x:f>
        <x:v>0</x:v>
      </x:c>
      <x:c r="Q133" s="66" t="b">
        <x:f aca="0">AND(MOD(MONTH(A133),3)=0,OR(A134="",MONTH(A133)&lt;&gt;MONTH(A134)))</x:f>
        <x:v>0</x:v>
      </x:c>
      <x:c r="R133" s="66" t="b">
        <x:f aca="0">OR(O133&gt;$E$7,O133&lt;$E$6)</x:f>
        <x:v>0</x:v>
      </x:c>
      <x:c r="S133" s="66" t="b">
        <x:f aca="0">AND(OR(P133,Q133,R133),A133-AH132&gt;$E$8)</x:f>
        <x:v>0</x:v>
      </x:c>
      <x:c r="T133" s="67" t="str">
        <x:f aca="0">IF(NOT(OR(P133,Q133,R133)),"不调",IF(NOT(S133),"间隔规则跳过",IF(P133,"年末+季度",IF(AND(Q133,R133),"季度+动态",IF(Q133,"季度","动态")))))</x:f>
        <x:v>不调</x:v>
      </x:c>
      <x:c r="U133" s="64" t="n">
        <x:f aca="0">IF(OR(T133="年末+季度",T133="季度+动态"),N133*$E$5/2,IF(T133="季度",(J133+K133)/2,IF(T133="动态",N133*$E$5*IF(J133+K133=0,0.5,J133/(J133+K133)),J133)))</x:f>
        <x:v>0.09219263057616814</x:v>
      </x:c>
      <x:c r="V133" s="64" t="n">
        <x:f aca="0">IF(OR(T133="年末+季度",T133="季度+动态"),N133*$E$5/2,IF(T133="季度",(J133+K133)/2,IF(T133="动态",N133*$E$5*IF(J133+K133=0,0.5,K133/(J133+K133)),K133)))</x:f>
        <x:v>0.09540633730415332</x:v>
      </x:c>
      <x:c r="W133" s="64" t="n">
        <x:f aca="0">IF(OR(T133="年末+季度",T133="季度+动态",T133="动态"),N133*(1-$E$5)*IF(L133+M133=0,$B$7/($B$7+$B$8),L133/(L133+M133)),L133)</x:f>
        <x:v>0.7766143680962144</x:v>
      </x:c>
      <x:c r="X133" s="64" t="n">
        <x:f aca="0">IF(OR(T133="年末+季度",T133="季度+动态",T133="动态"),N133*(1-$E$5)*IF(L133+M133=0,$B$8/($B$7+$B$8),M133/(L133+M133)),M133)</x:f>
        <x:v>0.05721847115880988</x:v>
      </x:c>
      <x:c r="Y133" s="64" t="n">
        <x:f aca="0">POWER(1-$H$5,(A133-A132)/$H$8)</x:f>
        <x:v>0.9999862671029998</x:v>
      </x:c>
      <x:c r="Z133" s="64" t="n">
        <x:f aca="0">U133*Y133</x:f>
        <x:v>0.09219136450426825</x:v>
      </x:c>
      <x:c r="AA133" s="64" t="n">
        <x:f aca="0">V133*Y133</x:f>
        <x:v>0.09540502709874996</x:v>
      </x:c>
      <x:c r="AB133" s="64" t="n">
        <x:f aca="0">W133*Y133</x:f>
        <x:v>0.7766037029310885</x:v>
      </x:c>
      <x:c r="AC133" s="64" t="n">
        <x:f aca="0">X133*Y133</x:f>
        <x:v>0.057217685383438945</x:v>
      </x:c>
      <x:c r="AD133" s="64" t="n">
        <x:f aca="0">SUM(Z133:AC133)</x:f>
        <x:v>1.0214177799175457</x:v>
      </x:c>
      <x:c r="AE133" s="64" t="n">
        <x:f aca="0">MAX(AE132,AD133)</x:f>
        <x:v>1.0286560047744737</x:v>
      </x:c>
      <x:c r="AF133" s="63" t="n">
        <x:f aca="0">AD133/AE133-1</x:f>
        <x:v>-0.007036584459072848</x:v>
      </x:c>
      <x:c r="AG133" s="63" t="n">
        <x:f aca="0">AD133/AD132-1</x:f>
        <x:v>-0.00226620166985525</x:v>
      </x:c>
      <x:c r="AH133" s="61" t="n">
        <x:f aca="0">IF(OR(T133="年末+季度",T133="季度+动态",T133="季度",T133="动态"),A133,AH132)</x:f>
        <x:v>43921</x:v>
      </x:c>
      <x:c r="AI133" s="68" t="n">
        <x:f aca="0">YEAR(A133)</x:f>
        <x:v>2020</x:v>
      </x:c>
      <x:c r="AJ133" s="68" t="n">
        <x:f aca="0">MONTH(A133)</x:f>
        <x:v>5</x:v>
      </x:c>
      <x:c r="AK133" s="66" t="n">
        <x:f aca="0">IF(MONTH(A133)&lt;&gt;MONTH(A134),1,0)</x:f>
        <x:v>0</x:v>
      </x:c>
      <x:c r="AL133" s="64" t="n">
        <x:f aca="0">IF(AK132,AD132,AL132)</x:f>
        <x:v>1.0284927176541703</x:v>
      </x:c>
      <x:c r="AM133" s="65" t="str">
        <x:f aca="0">IF(AK133,AD133/AL133-1,"")</x:f>
      </x:c>
      <x:c r="AN133" s="64" t="n">
        <x:f aca="0">IF(AI133&lt;&gt;AI132,AD133,MAX(AN132,AD133))</x:f>
        <x:v>1.0286560047744737</x:v>
      </x:c>
      <x:c r="AO133" s="65" t="n">
        <x:f aca="0">AD133/AN133-1</x:f>
        <x:v>-0.007036584459072848</x:v>
      </x:c>
      <x:c r="AP133" s="69" t="n">
        <x:f aca="0">IFERROR(SUM(Z133:AC133)/AD133,0)</x:f>
        <x:v>1</x:v>
      </x:c>
      <x:c r="AQ133" s="66" t="b">
        <x:f aca="0">AND(B133&gt;0,C133&gt;0,D133&gt;0,E133&gt;0)</x:f>
        <x:v>1</x:v>
      </x:c>
    </x:row>
    <x:row r="134" ht="13.5" hidden="0">
      <x:c r="A134" s="61" t="n">
        <x:f aca="0">'净值底稿'!A96</x:f>
        <x:v>43976</x:v>
      </x:c>
      <x:c r="B134" s="62" t="n">
        <x:f aca="0">'净值底稿'!W96</x:f>
        <x:v>0.8884512585446785</x:v>
      </x:c>
      <x:c r="C134" s="62" t="n">
        <x:f aca="0">'净值底稿'!T96</x:f>
        <x:v>1.0129750784283373</x:v>
      </x:c>
      <x:c r="D134" s="62" t="n">
        <x:f aca="0">'净值底稿'!U96</x:f>
        <x:v>1.4521</x:v>
      </x:c>
      <x:c r="E134" s="62" t="n">
        <x:f aca="0">'净值底稿'!V96</x:f>
        <x:v>1.431</x:v>
      </x:c>
      <x:c r="F134" s="63" t="n">
        <x:f aca="0">IFERROR(B134/B133-1,0)</x:f>
        <x:v>0.0032460225575361434</x:v>
      </x:c>
      <x:c r="G134" s="63" t="n">
        <x:f aca="0">IFERROR(C134/C133-1,0)</x:f>
        <x:v>0.0003883102662074478</x:v>
      </x:c>
      <x:c r="H134" s="63" t="n">
        <x:f aca="0">IFERROR(D134/D133-1,0)</x:f>
        <x:v>-0.0008257070116287624</x:v>
      </x:c>
      <x:c r="I134" s="63" t="n">
        <x:f aca="0">IFERROR(E134/E133-1,0)</x:f>
        <x:v>-0.001465354825204046</x:v>
      </x:c>
      <x:c r="J134" s="64" t="n">
        <x:f aca="0">Z133*(1+F134)</x:f>
        <x:v>0.09249061975305914</x:v>
      </x:c>
      <x:c r="K134" s="64" t="n">
        <x:f aca="0">AA133*(1+G134)</x:f>
        <x:v>0.0954420738502202</x:v>
      </x:c>
      <x:c r="L134" s="64" t="n">
        <x:f aca="0">AB133*(1+H134)</x:f>
        <x:v>0.7759624558083215</x:v>
      </x:c>
      <x:c r="M134" s="64" t="n">
        <x:f aca="0">AC133*(1+I134)</x:f>
        <x:v>0.05713384117207532</x:v>
      </x:c>
      <x:c r="N134" s="64" t="n">
        <x:f aca="0">SUM(J134:M134)</x:f>
        <x:v>1.0210289905836762</x:v>
      </x:c>
      <x:c r="O134" s="65" t="n">
        <x:f aca="0">IFERROR((J134+K134)/N134,0)</x:f>
        <x:v>0.18406205439460313</x:v>
      </x:c>
      <x:c r="P134" s="66" t="b">
        <x:f aca="0">AND(MONTH(A134)=12,OR(A135="",YEAR(A134)&lt;&gt;YEAR(A135)))</x:f>
        <x:v>0</x:v>
      </x:c>
      <x:c r="Q134" s="66" t="b">
        <x:f aca="0">AND(MOD(MONTH(A134),3)=0,OR(A135="",MONTH(A134)&lt;&gt;MONTH(A135)))</x:f>
        <x:v>0</x:v>
      </x:c>
      <x:c r="R134" s="66" t="b">
        <x:f aca="0">OR(O134&gt;$E$7,O134&lt;$E$6)</x:f>
        <x:v>0</x:v>
      </x:c>
      <x:c r="S134" s="66" t="b">
        <x:f aca="0">AND(OR(P134,Q134,R134),A134-AH133&gt;$E$8)</x:f>
        <x:v>0</x:v>
      </x:c>
      <x:c r="T134" s="67" t="str">
        <x:f aca="0">IF(NOT(OR(P134,Q134,R134)),"不调",IF(NOT(S134),"间隔规则跳过",IF(P134,"年末+季度",IF(AND(Q134,R134),"季度+动态",IF(Q134,"季度","动态")))))</x:f>
        <x:v>不调</x:v>
      </x:c>
      <x:c r="U134" s="64" t="n">
        <x:f aca="0">IF(OR(T134="年末+季度",T134="季度+动态"),N134*$E$5/2,IF(T134="季度",(J134+K134)/2,IF(T134="动态",N134*$E$5*IF(J134+K134=0,0.5,J134/(J134+K134)),J134)))</x:f>
        <x:v>0.09249061975305914</x:v>
      </x:c>
      <x:c r="V134" s="64" t="n">
        <x:f aca="0">IF(OR(T134="年末+季度",T134="季度+动态"),N134*$E$5/2,IF(T134="季度",(J134+K134)/2,IF(T134="动态",N134*$E$5*IF(J134+K134=0,0.5,K134/(J134+K134)),K134)))</x:f>
        <x:v>0.0954420738502202</x:v>
      </x:c>
      <x:c r="W134" s="64" t="n">
        <x:f aca="0">IF(OR(T134="年末+季度",T134="季度+动态",T134="动态"),N134*(1-$E$5)*IF(L134+M134=0,$B$7/($B$7+$B$8),L134/(L134+M134)),L134)</x:f>
        <x:v>0.7759624558083215</x:v>
      </x:c>
      <x:c r="X134" s="64" t="n">
        <x:f aca="0">IF(OR(T134="年末+季度",T134="季度+动态",T134="动态"),N134*(1-$E$5)*IF(L134+M134=0,$B$8/($B$7+$B$8),M134/(L134+M134)),M134)</x:f>
        <x:v>0.05713384117207532</x:v>
      </x:c>
      <x:c r="Y134" s="64" t="n">
        <x:f aca="0">POWER(1-$H$5,(A134-A133)/$H$8)</x:f>
        <x:v>0.9999588018747739</x:v>
      </x:c>
      <x:c r="Z134" s="64" t="n">
        <x:f aca="0">U134*Y134</x:f>
        <x:v>0.09248680931292431</x:v>
      </x:c>
      <x:c r="AA134" s="64" t="n">
        <x:f aca="0">V134*Y134</x:f>
        <x:v>0.09543814181570988</x:v>
      </x:c>
      <x:c r="AB134" s="64" t="n">
        <x:f aca="0">W134*Y134</x:f>
        <x:v>0.7759304876098964</x:v>
      </x:c>
      <x:c r="AC134" s="64" t="n">
        <x:f aca="0">X134*Y134</x:f>
        <x:v>0.057131487364932065</x:v>
      </x:c>
      <x:c r="AD134" s="64" t="n">
        <x:f aca="0">SUM(Z134:AC134)</x:f>
        <x:v>1.0209869261034625</x:v>
      </x:c>
      <x:c r="AE134" s="64" t="n">
        <x:f aca="0">MAX(AE133,AD134)</x:f>
        <x:v>1.0286560047744737</x:v>
      </x:c>
      <x:c r="AF134" s="63" t="n">
        <x:f aca="0">AD134/AE134-1</x:f>
        <x:v>-0.007455435670832067</x:v>
      </x:c>
      <x:c r="AG134" s="63" t="n">
        <x:f aca="0">AD134/AD133-1</x:f>
        <x:v>-0.00042181937944918424</x:v>
      </x:c>
      <x:c r="AH134" s="61" t="n">
        <x:f aca="0">IF(OR(T134="年末+季度",T134="季度+动态",T134="季度",T134="动态"),A134,AH133)</x:f>
        <x:v>43921</x:v>
      </x:c>
      <x:c r="AI134" s="68" t="n">
        <x:f aca="0">YEAR(A134)</x:f>
        <x:v>2020</x:v>
      </x:c>
      <x:c r="AJ134" s="68" t="n">
        <x:f aca="0">MONTH(A134)</x:f>
        <x:v>5</x:v>
      </x:c>
      <x:c r="AK134" s="66" t="n">
        <x:f aca="0">IF(MONTH(A134)&lt;&gt;MONTH(A135),1,0)</x:f>
        <x:v>0</x:v>
      </x:c>
      <x:c r="AL134" s="64" t="n">
        <x:f aca="0">IF(AK133,AD133,AL133)</x:f>
        <x:v>1.0284927176541703</x:v>
      </x:c>
      <x:c r="AM134" s="65" t="str">
        <x:f aca="0">IF(AK134,AD134/AL134-1,"")</x:f>
      </x:c>
      <x:c r="AN134" s="64" t="n">
        <x:f aca="0">IF(AI134&lt;&gt;AI133,AD134,MAX(AN133,AD134))</x:f>
        <x:v>1.0286560047744737</x:v>
      </x:c>
      <x:c r="AO134" s="65" t="n">
        <x:f aca="0">AD134/AN134-1</x:f>
        <x:v>-0.007455435670832067</x:v>
      </x:c>
      <x:c r="AP134" s="69" t="n">
        <x:f aca="0">IFERROR(SUM(Z134:AC134)/AD134,0)</x:f>
        <x:v>1</x:v>
      </x:c>
      <x:c r="AQ134" s="66" t="b">
        <x:f aca="0">AND(B134&gt;0,C134&gt;0,D134&gt;0,E134&gt;0)</x:f>
        <x:v>1</x:v>
      </x:c>
    </x:row>
    <x:row r="135" ht="13.5" hidden="0">
      <x:c r="A135" s="61" t="n">
        <x:f aca="0">'净值底稿'!A97</x:f>
        <x:v>43977</x:v>
      </x:c>
      <x:c r="B135" s="62" t="n">
        <x:f aca="0">'净值底稿'!W97</x:f>
        <x:v>0.8954303396369153</x:v>
      </x:c>
      <x:c r="C135" s="62" t="n">
        <x:f aca="0">'净值底稿'!T97</x:f>
        <x:v>1.032412818121095</x:v>
      </x:c>
      <x:c r="D135" s="62" t="n">
        <x:f aca="0">'净值底稿'!U97</x:f>
        <x:v>1.4493</x:v>
      </x:c>
      <x:c r="E135" s="62" t="n">
        <x:f aca="0">'净值底稿'!V97</x:f>
        <x:v>1.4374</x:v>
      </x:c>
      <x:c r="F135" s="63" t="n">
        <x:f aca="0">IFERROR(B135/B134-1,0)</x:f>
        <x:v>0.007855333677695198</x:v>
      </x:c>
      <x:c r="G135" s="63" t="n">
        <x:f aca="0">IFERROR(C135/C134-1,0)</x:f>
        <x:v>0.019188763975236167</x:v>
      </x:c>
      <x:c r="H135" s="63" t="n">
        <x:f aca="0">IFERROR(D135/D134-1,0)</x:f>
        <x:v>-0.0019282418566214377</x:v>
      </x:c>
      <x:c r="I135" s="63" t="n">
        <x:f aca="0">IFERROR(E135/E134-1,0)</x:f>
        <x:v>0.004472396925227162</x:v>
      </x:c>
      <x:c r="J135" s="64" t="n">
        <x:f aca="0">Z134*(1+F135)</x:f>
        <x:v>0.0932133240608627</x:v>
      </x:c>
      <x:c r="K135" s="64" t="n">
        <x:f aca="0">AA134*(1+G135)</x:f>
        <x:v>0.09726948179324665</x:v>
      </x:c>
      <x:c r="L135" s="64" t="n">
        <x:f aca="0">AB134*(1+H135)</x:f>
        <x:v>0.7744343059658583</x:v>
      </x:c>
      <x:c r="M135" s="64" t="n">
        <x:f aca="0">AC134*(1+I135)</x:f>
        <x:v>0.057387002053356645</x:v>
      </x:c>
      <x:c r="N135" s="64" t="n">
        <x:f aca="0">SUM(J135:M135)</x:f>
        <x:v>1.0223041138733242</x:v>
      </x:c>
      <x:c r="O135" s="65" t="n">
        <x:f aca="0">IFERROR((J135+K135)/N135,0)</x:f>
        <x:v>0.1863269483797778</x:v>
      </x:c>
      <x:c r="P135" s="66" t="b">
        <x:f aca="0">AND(MONTH(A135)=12,OR(A136="",YEAR(A135)&lt;&gt;YEAR(A136)))</x:f>
        <x:v>0</x:v>
      </x:c>
      <x:c r="Q135" s="66" t="b">
        <x:f aca="0">AND(MOD(MONTH(A135),3)=0,OR(A136="",MONTH(A135)&lt;&gt;MONTH(A136)))</x:f>
        <x:v>0</x:v>
      </x:c>
      <x:c r="R135" s="66" t="b">
        <x:f aca="0">OR(O135&gt;$E$7,O135&lt;$E$6)</x:f>
        <x:v>0</x:v>
      </x:c>
      <x:c r="S135" s="66" t="b">
        <x:f aca="0">AND(OR(P135,Q135,R135),A135-AH134&gt;$E$8)</x:f>
        <x:v>0</x:v>
      </x:c>
      <x:c r="T135" s="67" t="str">
        <x:f aca="0">IF(NOT(OR(P135,Q135,R135)),"不调",IF(NOT(S135),"间隔规则跳过",IF(P135,"年末+季度",IF(AND(Q135,R135),"季度+动态",IF(Q135,"季度","动态")))))</x:f>
        <x:v>不调</x:v>
      </x:c>
      <x:c r="U135" s="64" t="n">
        <x:f aca="0">IF(OR(T135="年末+季度",T135="季度+动态"),N135*$E$5/2,IF(T135="季度",(J135+K135)/2,IF(T135="动态",N135*$E$5*IF(J135+K135=0,0.5,J135/(J135+K135)),J135)))</x:f>
        <x:v>0.0932133240608627</x:v>
      </x:c>
      <x:c r="V135" s="64" t="n">
        <x:f aca="0">IF(OR(T135="年末+季度",T135="季度+动态"),N135*$E$5/2,IF(T135="季度",(J135+K135)/2,IF(T135="动态",N135*$E$5*IF(J135+K135=0,0.5,K135/(J135+K135)),K135)))</x:f>
        <x:v>0.09726948179324665</x:v>
      </x:c>
      <x:c r="W135" s="64" t="n">
        <x:f aca="0">IF(OR(T135="年末+季度",T135="季度+动态",T135="动态"),N135*(1-$E$5)*IF(L135+M135=0,$B$7/($B$7+$B$8),L135/(L135+M135)),L135)</x:f>
        <x:v>0.7744343059658583</x:v>
      </x:c>
      <x:c r="X135" s="64" t="n">
        <x:f aca="0">IF(OR(T135="年末+季度",T135="季度+动态",T135="动态"),N135*(1-$E$5)*IF(L135+M135=0,$B$8/($B$7+$B$8),M135/(L135+M135)),M135)</x:f>
        <x:v>0.057387002053356645</x:v>
      </x:c>
      <x:c r="Y135" s="64" t="n">
        <x:f aca="0">POWER(1-$H$5,(A135-A134)/$H$8)</x:f>
        <x:v>0.9999862671029998</x:v>
      </x:c>
      <x:c r="Z135" s="64" t="n">
        <x:f aca="0">U135*Y135</x:f>
        <x:v>0.09321204397188433</x:v>
      </x:c>
      <x:c r="AA135" s="64" t="n">
        <x:f aca="0">V135*Y135</x:f>
        <x:v>0.09726814600147192</x:v>
      </x:c>
      <x:c r="AB135" s="64" t="n">
        <x:f aca="0">W135*Y135</x:f>
        <x:v>0.774423670739301</x:v>
      </x:c>
      <x:c r="AC135" s="64" t="n">
        <x:f aca="0">X135*Y135</x:f>
        <x:v>0.05738621396356829</x:v>
      </x:c>
      <x:c r="AD135" s="64" t="n">
        <x:f aca="0">SUM(Z135:AC135)</x:f>
        <x:v>1.0222900746762256</x:v>
      </x:c>
      <x:c r="AE135" s="64" t="n">
        <x:f aca="0">MAX(AE134,AD135)</x:f>
        <x:v>1.0286560047744737</x:v>
      </x:c>
      <x:c r="AF135" s="63" t="n">
        <x:f aca="0">AD135/AE135-1</x:f>
        <x:v>-0.0061885898382947335</x:v>
      </x:c>
      <x:c r="AG135" s="63" t="n">
        <x:f aca="0">AD135/AD134-1</x:f>
        <x:v>0.0012763616648221454</x:v>
      </x:c>
      <x:c r="AH135" s="61" t="n">
        <x:f aca="0">IF(OR(T135="年末+季度",T135="季度+动态",T135="季度",T135="动态"),A135,AH134)</x:f>
        <x:v>43921</x:v>
      </x:c>
      <x:c r="AI135" s="68" t="n">
        <x:f aca="0">YEAR(A135)</x:f>
        <x:v>2020</x:v>
      </x:c>
      <x:c r="AJ135" s="68" t="n">
        <x:f aca="0">MONTH(A135)</x:f>
        <x:v>5</x:v>
      </x:c>
      <x:c r="AK135" s="66" t="n">
        <x:f aca="0">IF(MONTH(A135)&lt;&gt;MONTH(A136),1,0)</x:f>
        <x:v>0</x:v>
      </x:c>
      <x:c r="AL135" s="64" t="n">
        <x:f aca="0">IF(AK134,AD134,AL134)</x:f>
        <x:v>1.0284927176541703</x:v>
      </x:c>
      <x:c r="AM135" s="65" t="str">
        <x:f aca="0">IF(AK135,AD135/AL135-1,"")</x:f>
      </x:c>
      <x:c r="AN135" s="64" t="n">
        <x:f aca="0">IF(AI135&lt;&gt;AI134,AD135,MAX(AN134,AD135))</x:f>
        <x:v>1.0286560047744737</x:v>
      </x:c>
      <x:c r="AO135" s="65" t="n">
        <x:f aca="0">AD135/AN135-1</x:f>
        <x:v>-0.0061885898382947335</x:v>
      </x:c>
      <x:c r="AP135" s="69" t="n">
        <x:f aca="0">IFERROR(SUM(Z135:AC135)/AD135,0)</x:f>
        <x:v>1</x:v>
      </x:c>
      <x:c r="AQ135" s="66" t="b">
        <x:f aca="0">AND(B135&gt;0,C135&gt;0,D135&gt;0,E135&gt;0)</x:f>
        <x:v>1</x:v>
      </x:c>
    </x:row>
    <x:row r="136" ht="13.5" hidden="0">
      <x:c r="A136" s="61" t="n">
        <x:f aca="0">'净值底稿'!A98</x:f>
        <x:v>43978</x:v>
      </x:c>
      <x:c r="B136" s="62" t="n">
        <x:f aca="0">'净值底稿'!W98</x:f>
        <x:v>0.8981347731284215</x:v>
      </x:c>
      <x:c r="C136" s="62" t="n">
        <x:f aca="0">'净值底稿'!T98</x:f>
        <x:v>1.0243525842255334</x:v>
      </x:c>
      <x:c r="D136" s="62" t="n">
        <x:f aca="0">'净值底稿'!U98</x:f>
        <x:v>1.4476</x:v>
      </x:c>
      <x:c r="E136" s="62" t="n">
        <x:f aca="0">'净值底稿'!V98</x:f>
        <x:v>1.4259</x:v>
      </x:c>
      <x:c r="F136" s="63" t="n">
        <x:f aca="0">IFERROR(B136/B135-1,0)</x:f>
        <x:v>0.003020261176992056</x:v>
      </x:c>
      <x:c r="G136" s="63" t="n">
        <x:f aca="0">IFERROR(C136/C135-1,0)</x:f>
        <x:v>-0.007807181152816867</x:v>
      </x:c>
      <x:c r="H136" s="63" t="n">
        <x:f aca="0">IFERROR(D136/D135-1,0)</x:f>
        <x:v>-0.0011729800593389683</x:v>
      </x:c>
      <x:c r="I136" s="63" t="n">
        <x:f aca="0">IFERROR(E136/E135-1,0)</x:f>
        <x:v>-0.008000556560456396</x:v>
      </x:c>
      <x:c r="J136" s="64" t="n">
        <x:f aca="0">Z135*(1+F136)</x:f>
        <x:v>0.09349356868952069</x:v>
      </x:c>
      <x:c r="K136" s="64" t="n">
        <x:f aca="0">AA135*(1+G136)</x:f>
        <x:v>0.09650875596523979</x:v>
      </x:c>
      <x:c r="L136" s="64" t="n">
        <x:f aca="0">AB135*(1+H136)</x:f>
        <x:v>0.7735152872160437</x:v>
      </x:c>
      <x:c r="M136" s="64" t="n">
        <x:f aca="0">AC135*(1+I136)</x:f>
        <x:v>0.056927092312962314</x:v>
      </x:c>
      <x:c r="N136" s="64" t="n">
        <x:f aca="0">SUM(J136:M136)</x:f>
        <x:v>1.0204447041837665</x:v>
      </x:c>
      <x:c r="O136" s="65" t="n">
        <x:f aca="0">IFERROR((J136+K136)/N136,0)</x:f>
        <x:v>0.18619561047821748</x:v>
      </x:c>
      <x:c r="P136" s="66" t="b">
        <x:f aca="0">AND(MONTH(A136)=12,OR(A137="",YEAR(A136)&lt;&gt;YEAR(A137)))</x:f>
        <x:v>0</x:v>
      </x:c>
      <x:c r="Q136" s="66" t="b">
        <x:f aca="0">AND(MOD(MONTH(A136),3)=0,OR(A137="",MONTH(A136)&lt;&gt;MONTH(A137)))</x:f>
        <x:v>0</x:v>
      </x:c>
      <x:c r="R136" s="66" t="b">
        <x:f aca="0">OR(O136&gt;$E$7,O136&lt;$E$6)</x:f>
        <x:v>0</x:v>
      </x:c>
      <x:c r="S136" s="66" t="b">
        <x:f aca="0">AND(OR(P136,Q136,R136),A136-AH135&gt;$E$8)</x:f>
        <x:v>0</x:v>
      </x:c>
      <x:c r="T136" s="67" t="str">
        <x:f aca="0">IF(NOT(OR(P136,Q136,R136)),"不调",IF(NOT(S136),"间隔规则跳过",IF(P136,"年末+季度",IF(AND(Q136,R136),"季度+动态",IF(Q136,"季度","动态")))))</x:f>
        <x:v>不调</x:v>
      </x:c>
      <x:c r="U136" s="64" t="n">
        <x:f aca="0">IF(OR(T136="年末+季度",T136="季度+动态"),N136*$E$5/2,IF(T136="季度",(J136+K136)/2,IF(T136="动态",N136*$E$5*IF(J136+K136=0,0.5,J136/(J136+K136)),J136)))</x:f>
        <x:v>0.09349356868952069</x:v>
      </x:c>
      <x:c r="V136" s="64" t="n">
        <x:f aca="0">IF(OR(T136="年末+季度",T136="季度+动态"),N136*$E$5/2,IF(T136="季度",(J136+K136)/2,IF(T136="动态",N136*$E$5*IF(J136+K136=0,0.5,K136/(J136+K136)),K136)))</x:f>
        <x:v>0.09650875596523979</x:v>
      </x:c>
      <x:c r="W136" s="64" t="n">
        <x:f aca="0">IF(OR(T136="年末+季度",T136="季度+动态",T136="动态"),N136*(1-$E$5)*IF(L136+M136=0,$B$7/($B$7+$B$8),L136/(L136+M136)),L136)</x:f>
        <x:v>0.7735152872160437</x:v>
      </x:c>
      <x:c r="X136" s="64" t="n">
        <x:f aca="0">IF(OR(T136="年末+季度",T136="季度+动态",T136="动态"),N136*(1-$E$5)*IF(L136+M136=0,$B$8/($B$7+$B$8),M136/(L136+M136)),M136)</x:f>
        <x:v>0.056927092312962314</x:v>
      </x:c>
      <x:c r="Y136" s="64" t="n">
        <x:f aca="0">POWER(1-$H$5,(A136-A135)/$H$8)</x:f>
        <x:v>0.9999862671029998</x:v>
      </x:c>
      <x:c r="Z136" s="64" t="n">
        <x:f aca="0">U136*Y136</x:f>
        <x:v>0.09349228475197169</x:v>
      </x:c>
      <x:c r="AA136" s="64" t="n">
        <x:f aca="0">V136*Y136</x:f>
        <x:v>0.0965074306204345</x:v>
      </x:c>
      <x:c r="AB136" s="64" t="n">
        <x:f aca="0">W136*Y136</x:f>
        <x:v>0.7735046646102762</x:v>
      </x:c>
      <x:c r="AC136" s="64" t="n">
        <x:f aca="0">X136*Y136</x:f>
        <x:v>0.056926310539067056</x:v>
      </x:c>
      <x:c r="AD136" s="64" t="n">
        <x:f aca="0">SUM(Z136:AC136)</x:f>
        <x:v>1.0204306905217495</x:v>
      </x:c>
      <x:c r="AE136" s="64" t="n">
        <x:f aca="0">MAX(AE135,AD136)</x:f>
        <x:v>1.0286560047744737</x:v>
      </x:c>
      <x:c r="AF136" s="63" t="n">
        <x:f aca="0">AD136/AE136-1</x:f>
        <x:v>-0.007996175800799032</x:v>
      </x:c>
      <x:c r="AG136" s="63" t="n">
        <x:f aca="0">AD136/AD135-1</x:f>
        <x:v>-0.0018188420298074215</x:v>
      </x:c>
      <x:c r="AH136" s="61" t="n">
        <x:f aca="0">IF(OR(T136="年末+季度",T136="季度+动态",T136="季度",T136="动态"),A136,AH135)</x:f>
        <x:v>43921</x:v>
      </x:c>
      <x:c r="AI136" s="68" t="n">
        <x:f aca="0">YEAR(A136)</x:f>
        <x:v>2020</x:v>
      </x:c>
      <x:c r="AJ136" s="68" t="n">
        <x:f aca="0">MONTH(A136)</x:f>
        <x:v>5</x:v>
      </x:c>
      <x:c r="AK136" s="66" t="n">
        <x:f aca="0">IF(MONTH(A136)&lt;&gt;MONTH(A137),1,0)</x:f>
        <x:v>0</x:v>
      </x:c>
      <x:c r="AL136" s="64" t="n">
        <x:f aca="0">IF(AK135,AD135,AL135)</x:f>
        <x:v>1.0284927176541703</x:v>
      </x:c>
      <x:c r="AM136" s="65" t="str">
        <x:f aca="0">IF(AK136,AD136/AL136-1,"")</x:f>
      </x:c>
      <x:c r="AN136" s="64" t="n">
        <x:f aca="0">IF(AI136&lt;&gt;AI135,AD136,MAX(AN135,AD136))</x:f>
        <x:v>1.0286560047744737</x:v>
      </x:c>
      <x:c r="AO136" s="65" t="n">
        <x:f aca="0">AD136/AN136-1</x:f>
        <x:v>-0.007996175800799032</x:v>
      </x:c>
      <x:c r="AP136" s="69" t="n">
        <x:f aca="0">IFERROR(SUM(Z136:AC136)/AD136,0)</x:f>
        <x:v>1</x:v>
      </x:c>
      <x:c r="AQ136" s="66" t="b">
        <x:f aca="0">AND(B136&gt;0,C136&gt;0,D136&gt;0,E136&gt;0)</x:f>
        <x:v>1</x:v>
      </x:c>
    </x:row>
    <x:row r="137" ht="13.5" hidden="0">
      <x:c r="A137" s="61" t="n">
        <x:f aca="0">'净值底稿'!A99</x:f>
        <x:v>43979</x:v>
      </x:c>
      <x:c r="B137" s="62" t="n">
        <x:f aca="0">'净值底稿'!W99</x:f>
        <x:v>0.8993279608911734</x:v>
      </x:c>
      <x:c r="C137" s="62" t="n">
        <x:f aca="0">'净值底稿'!T99</x:f>
        <x:v>1.023883757189369</x:v>
      </x:c>
      <x:c r="D137" s="62" t="n">
        <x:f aca="0">'净值底稿'!U99</x:f>
        <x:v>1.4471</x:v>
      </x:c>
      <x:c r="E137" s="62" t="n">
        <x:f aca="0">'净值底稿'!V99</x:f>
        <x:v>1.4339</x:v>
      </x:c>
      <x:c r="F137" s="63" t="n">
        <x:f aca="0">IFERROR(B137/B136-1,0)</x:f>
        <x:v>0.001328517499211923</x:v>
      </x:c>
      <x:c r="G137" s="63" t="n">
        <x:f aca="0">IFERROR(C137/C136-1,0)</x:f>
        <x:v>-0.00045768131343060237</x:v>
      </x:c>
      <x:c r="H137" s="63" t="n">
        <x:f aca="0">IFERROR(D137/D136-1,0)</x:f>
        <x:v>-0.0003453992815694029</x:v>
      </x:c>
      <x:c r="I137" s="63" t="n">
        <x:f aca="0">IFERROR(E137/E136-1,0)</x:f>
        <x:v>0.005610491619328251</x:v>
      </x:c>
      <x:c r="J137" s="64" t="n">
        <x:f aca="0">Z136*(1+F137)</x:f>
        <x:v>0.09361649088830598</x:v>
      </x:c>
      <x:c r="K137" s="64" t="n">
        <x:f aca="0">AA136*(1+G137)</x:f>
        <x:v>0.09646326097283232</x:v>
      </x:c>
      <x:c r="L137" s="64" t="n">
        <x:f aca="0">AB136*(1+H137)</x:f>
        <x:v>0.7732374966548292</x:v>
      </x:c>
      <x:c r="M137" s="64" t="n">
        <x:f aca="0">AC136*(1+I137)</x:f>
        <x:v>0.05724569512726577</x:v>
      </x:c>
      <x:c r="N137" s="64" t="n">
        <x:f aca="0">SUM(J137:M137)</x:f>
        <x:v>1.0205629436432333</x:v>
      </x:c>
      <x:c r="O137" s="65" t="n">
        <x:f aca="0">IFERROR((J137+K137)/N137,0)</x:f>
        <x:v>0.18624990554976104</x:v>
      </x:c>
      <x:c r="P137" s="66" t="b">
        <x:f aca="0">AND(MONTH(A137)=12,OR(A138="",YEAR(A137)&lt;&gt;YEAR(A138)))</x:f>
        <x:v>0</x:v>
      </x:c>
      <x:c r="Q137" s="66" t="b">
        <x:f aca="0">AND(MOD(MONTH(A137),3)=0,OR(A138="",MONTH(A137)&lt;&gt;MONTH(A138)))</x:f>
        <x:v>0</x:v>
      </x:c>
      <x:c r="R137" s="66" t="b">
        <x:f aca="0">OR(O137&gt;$E$7,O137&lt;$E$6)</x:f>
        <x:v>0</x:v>
      </x:c>
      <x:c r="S137" s="66" t="b">
        <x:f aca="0">AND(OR(P137,Q137,R137),A137-AH136&gt;$E$8)</x:f>
        <x:v>0</x:v>
      </x:c>
      <x:c r="T137" s="67" t="str">
        <x:f aca="0">IF(NOT(OR(P137,Q137,R137)),"不调",IF(NOT(S137),"间隔规则跳过",IF(P137,"年末+季度",IF(AND(Q137,R137),"季度+动态",IF(Q137,"季度","动态")))))</x:f>
        <x:v>不调</x:v>
      </x:c>
      <x:c r="U137" s="64" t="n">
        <x:f aca="0">IF(OR(T137="年末+季度",T137="季度+动态"),N137*$E$5/2,IF(T137="季度",(J137+K137)/2,IF(T137="动态",N137*$E$5*IF(J137+K137=0,0.5,J137/(J137+K137)),J137)))</x:f>
        <x:v>0.09361649088830598</x:v>
      </x:c>
      <x:c r="V137" s="64" t="n">
        <x:f aca="0">IF(OR(T137="年末+季度",T137="季度+动态"),N137*$E$5/2,IF(T137="季度",(J137+K137)/2,IF(T137="动态",N137*$E$5*IF(J137+K137=0,0.5,K137/(J137+K137)),K137)))</x:f>
        <x:v>0.09646326097283232</x:v>
      </x:c>
      <x:c r="W137" s="64" t="n">
        <x:f aca="0">IF(OR(T137="年末+季度",T137="季度+动态",T137="动态"),N137*(1-$E$5)*IF(L137+M137=0,$B$7/($B$7+$B$8),L137/(L137+M137)),L137)</x:f>
        <x:v>0.7732374966548292</x:v>
      </x:c>
      <x:c r="X137" s="64" t="n">
        <x:f aca="0">IF(OR(T137="年末+季度",T137="季度+动态",T137="动态"),N137*(1-$E$5)*IF(L137+M137=0,$B$8/($B$7+$B$8),M137/(L137+M137)),M137)</x:f>
        <x:v>0.05724569512726577</x:v>
      </x:c>
      <x:c r="Y137" s="64" t="n">
        <x:f aca="0">POWER(1-$H$5,(A137-A136)/$H$8)</x:f>
        <x:v>0.9999862671029998</x:v>
      </x:c>
      <x:c r="Z137" s="64" t="n">
        <x:f aca="0">U137*Y137</x:f>
        <x:v>0.0936152052626791</x:v>
      </x:c>
      <x:c r="AA137" s="64" t="n">
        <x:f aca="0">V137*Y137</x:f>
        <x:v>0.09646193625280508</x:v>
      </x:c>
      <x:c r="AB137" s="64" t="n">
        <x:f aca="0">W137*Y137</x:f>
        <x:v>0.773226877863931</x:v>
      </x:c>
      <x:c r="AC137" s="64" t="n">
        <x:f aca="0">X137*Y137</x:f>
        <x:v>0.057244908978030876</x:v>
      </x:c>
      <x:c r="AD137" s="64" t="n">
        <x:f aca="0">SUM(Z137:AC137)</x:f>
        <x:v>1.020548928357446</x:v>
      </x:c>
      <x:c r="AE137" s="64" t="n">
        <x:f aca="0">MAX(AE136,AD137)</x:f>
        <x:v>1.0286560047744737</x:v>
      </x:c>
      <x:c r="AF137" s="63" t="n">
        <x:f aca="0">AD137/AE137-1</x:f>
        <x:v>-0.007881231800912047</x:v>
      </x:c>
      <x:c r="AG137" s="63" t="n">
        <x:f aca="0">AD137/AD136-1</x:f>
        <x:v>0.00011587052094252925</x:v>
      </x:c>
      <x:c r="AH137" s="61" t="n">
        <x:f aca="0">IF(OR(T137="年末+季度",T137="季度+动态",T137="季度",T137="动态"),A137,AH136)</x:f>
        <x:v>43921</x:v>
      </x:c>
      <x:c r="AI137" s="68" t="n">
        <x:f aca="0">YEAR(A137)</x:f>
        <x:v>2020</x:v>
      </x:c>
      <x:c r="AJ137" s="68" t="n">
        <x:f aca="0">MONTH(A137)</x:f>
        <x:v>5</x:v>
      </x:c>
      <x:c r="AK137" s="66" t="n">
        <x:f aca="0">IF(MONTH(A137)&lt;&gt;MONTH(A138),1,0)</x:f>
        <x:v>0</x:v>
      </x:c>
      <x:c r="AL137" s="64" t="n">
        <x:f aca="0">IF(AK136,AD136,AL136)</x:f>
        <x:v>1.0284927176541703</x:v>
      </x:c>
      <x:c r="AM137" s="65" t="str">
        <x:f aca="0">IF(AK137,AD137/AL137-1,"")</x:f>
      </x:c>
      <x:c r="AN137" s="64" t="n">
        <x:f aca="0">IF(AI137&lt;&gt;AI136,AD137,MAX(AN136,AD137))</x:f>
        <x:v>1.0286560047744737</x:v>
      </x:c>
      <x:c r="AO137" s="65" t="n">
        <x:f aca="0">AD137/AN137-1</x:f>
        <x:v>-0.007881231800912047</x:v>
      </x:c>
      <x:c r="AP137" s="69" t="n">
        <x:f aca="0">IFERROR(SUM(Z137:AC137)/AD137,0)</x:f>
        <x:v>1</x:v>
      </x:c>
      <x:c r="AQ137" s="66" t="b">
        <x:f aca="0">AND(B137&gt;0,C137&gt;0,D137&gt;0,E137&gt;0)</x:f>
        <x:v>1</x:v>
      </x:c>
    </x:row>
    <x:row r="138" ht="13.5" hidden="0">
      <x:c r="A138" s="61" t="n">
        <x:f aca="0">'净值底稿'!A100</x:f>
        <x:v>43980</x:v>
      </x:c>
      <x:c r="B138" s="62" t="n">
        <x:f aca="0">'净值底稿'!W100</x:f>
        <x:v>0.8975654131604078</x:v>
      </x:c>
      <x:c r="C138" s="62" t="n">
        <x:f aca="0">'净值底稿'!T100</x:f>
        <x:v>1.0313174961771674</x:v>
      </x:c>
      <x:c r="D138" s="62" t="n">
        <x:f aca="0">'净值底稿'!U100</x:f>
        <x:v>1.4469</x:v>
      </x:c>
      <x:c r="E138" s="62" t="n">
        <x:f aca="0">'净值底稿'!V100</x:f>
        <x:v>1.4328</x:v>
      </x:c>
      <x:c r="F138" s="63" t="n">
        <x:f aca="0">IFERROR(B138/B137-1,0)</x:f>
        <x:v>-0.001959849807203762</x:v>
      </x:c>
      <x:c r="G138" s="63" t="n">
        <x:f aca="0">IFERROR(C138/C137-1,0)</x:f>
        <x:v>0.007260334911654898</x:v>
      </x:c>
      <x:c r="H138" s="63" t="n">
        <x:f aca="0">IFERROR(D138/D137-1,0)</x:f>
        <x:v>-0.0001382074493815333</x:v>
      </x:c>
      <x:c r="I138" s="63" t="n">
        <x:f aca="0">IFERROR(E138/E137-1,0)</x:f>
        <x:v>-0.0007671385731221614</x:v>
      </x:c>
      <x:c r="J138" s="64" t="n">
        <x:f aca="0">Z137*(1+F138)</x:f>
        <x:v>0.09343173352069369</x:v>
      </x:c>
      <x:c r="K138" s="64" t="n">
        <x:f aca="0">AA137*(1+G138)</x:f>
        <x:v>0.09716228221622715</x:v>
      </x:c>
      <x:c r="L138" s="64" t="n">
        <x:f aca="0">AB137*(1+H138)</x:f>
        <x:v>0.7731200121493481</x:v>
      </x:c>
      <x:c r="M138" s="64" t="n">
        <x:f aca="0">AC137*(1+I138)</x:f>
        <x:v>0.05720099420023896</x:v>
      </x:c>
      <x:c r="N138" s="64" t="n">
        <x:f aca="0">SUM(J138:M138)</x:f>
        <x:v>1.020915022086508</x:v>
      </x:c>
      <x:c r="O138" s="65" t="n">
        <x:f aca="0">IFERROR((J138+K138)/N138,0)</x:f>
        <x:v>0.18668940275498339</x:v>
      </x:c>
      <x:c r="P138" s="66" t="b">
        <x:f aca="0">AND(MONTH(A138)=12,OR(A139="",YEAR(A138)&lt;&gt;YEAR(A139)))</x:f>
        <x:v>0</x:v>
      </x:c>
      <x:c r="Q138" s="66" t="b">
        <x:f aca="0">AND(MOD(MONTH(A138),3)=0,OR(A139="",MONTH(A138)&lt;&gt;MONTH(A139)))</x:f>
        <x:v>0</x:v>
      </x:c>
      <x:c r="R138" s="66" t="b">
        <x:f aca="0">OR(O138&gt;$E$7,O138&lt;$E$6)</x:f>
        <x:v>0</x:v>
      </x:c>
      <x:c r="S138" s="66" t="b">
        <x:f aca="0">AND(OR(P138,Q138,R138),A138-AH137&gt;$E$8)</x:f>
        <x:v>0</x:v>
      </x:c>
      <x:c r="T138" s="67" t="str">
        <x:f aca="0">IF(NOT(OR(P138,Q138,R138)),"不调",IF(NOT(S138),"间隔规则跳过",IF(P138,"年末+季度",IF(AND(Q138,R138),"季度+动态",IF(Q138,"季度","动态")))))</x:f>
        <x:v>不调</x:v>
      </x:c>
      <x:c r="U138" s="64" t="n">
        <x:f aca="0">IF(OR(T138="年末+季度",T138="季度+动态"),N138*$E$5/2,IF(T138="季度",(J138+K138)/2,IF(T138="动态",N138*$E$5*IF(J138+K138=0,0.5,J138/(J138+K138)),J138)))</x:f>
        <x:v>0.09343173352069369</x:v>
      </x:c>
      <x:c r="V138" s="64" t="n">
        <x:f aca="0">IF(OR(T138="年末+季度",T138="季度+动态"),N138*$E$5/2,IF(T138="季度",(J138+K138)/2,IF(T138="动态",N138*$E$5*IF(J138+K138=0,0.5,K138/(J138+K138)),K138)))</x:f>
        <x:v>0.09716228221622715</x:v>
      </x:c>
      <x:c r="W138" s="64" t="n">
        <x:f aca="0">IF(OR(T138="年末+季度",T138="季度+动态",T138="动态"),N138*(1-$E$5)*IF(L138+M138=0,$B$7/($B$7+$B$8),L138/(L138+M138)),L138)</x:f>
        <x:v>0.7731200121493481</x:v>
      </x:c>
      <x:c r="X138" s="64" t="n">
        <x:f aca="0">IF(OR(T138="年末+季度",T138="季度+动态",T138="动态"),N138*(1-$E$5)*IF(L138+M138=0,$B$8/($B$7+$B$8),M138/(L138+M138)),M138)</x:f>
        <x:v>0.05720099420023896</x:v>
      </x:c>
      <x:c r="Y138" s="64" t="n">
        <x:f aca="0">POWER(1-$H$5,(A138-A137)/$H$8)</x:f>
        <x:v>0.9999862671029998</x:v>
      </x:c>
      <x:c r="Z138" s="64" t="n">
        <x:f aca="0">U138*Y138</x:f>
        <x:v>0.09343045043232069</x:v>
      </x:c>
      <x:c r="AA138" s="64" t="n">
        <x:f aca="0">V138*Y138</x:f>
        <x:v>0.09716094789661317</x:v>
      </x:c>
      <x:c r="AB138" s="64" t="n">
        <x:f aca="0">W138*Y138</x:f>
        <x:v>0.7731093949718525</x:v>
      </x:c>
      <x:c r="AC138" s="64" t="n">
        <x:f aca="0">X138*Y138</x:f>
        <x:v>0.0572002086648773</x:v>
      </x:c>
      <x:c r="AD138" s="64" t="n">
        <x:f aca="0">SUM(Z138:AC138)</x:f>
        <x:v>1.0209010019656637</x:v>
      </x:c>
      <x:c r="AE138" s="64" t="n">
        <x:f aca="0">MAX(AE137,AD138)</x:f>
        <x:v>1.0286560047744737</x:v>
      </x:c>
      <x:c r="AF138" s="63" t="n">
        <x:f aca="0">AD138/AE138-1</x:f>
        <x:v>-0.0075389661585753</x:v>
      </x:c>
      <x:c r="AG138" s="63" t="n">
        <x:f aca="0">AD138/AD137-1</x:f>
        <x:v>0.0003449845455076872</x:v>
      </x:c>
      <x:c r="AH138" s="61" t="n">
        <x:f aca="0">IF(OR(T138="年末+季度",T138="季度+动态",T138="季度",T138="动态"),A138,AH137)</x:f>
        <x:v>43921</x:v>
      </x:c>
      <x:c r="AI138" s="68" t="n">
        <x:f aca="0">YEAR(A138)</x:f>
        <x:v>2020</x:v>
      </x:c>
      <x:c r="AJ138" s="68" t="n">
        <x:f aca="0">MONTH(A138)</x:f>
        <x:v>5</x:v>
      </x:c>
      <x:c r="AK138" s="66" t="n">
        <x:f aca="0">IF(MONTH(A138)&lt;&gt;MONTH(A139),1,0)</x:f>
        <x:v>1</x:v>
      </x:c>
      <x:c r="AL138" s="64" t="n">
        <x:f aca="0">IF(AK137,AD137,AL137)</x:f>
        <x:v>1.0284927176541703</x:v>
      </x:c>
      <x:c r="AM138" s="65" t="n">
        <x:f aca="0">IF(AK138,AD138/AL138-1,"")</x:f>
        <x:v>-0.007381399555090762</x:v>
      </x:c>
      <x:c r="AN138" s="64" t="n">
        <x:f aca="0">IF(AI138&lt;&gt;AI137,AD138,MAX(AN137,AD138))</x:f>
        <x:v>1.0286560047744737</x:v>
      </x:c>
      <x:c r="AO138" s="65" t="n">
        <x:f aca="0">AD138/AN138-1</x:f>
        <x:v>-0.0075389661585753</x:v>
      </x:c>
      <x:c r="AP138" s="69" t="n">
        <x:f aca="0">IFERROR(SUM(Z138:AC138)/AD138,0)</x:f>
        <x:v>1</x:v>
      </x:c>
      <x:c r="AQ138" s="66" t="b">
        <x:f aca="0">AND(B138&gt;0,C138&gt;0,D138&gt;0,E138&gt;0)</x:f>
        <x:v>1</x:v>
      </x:c>
    </x:row>
    <x:row r="139" ht="13.5" hidden="0">
      <x:c r="A139" s="61" t="n">
        <x:f aca="0">'净值底稿'!A101</x:f>
        <x:v>43983</x:v>
      </x:c>
      <x:c r="B139" s="62" t="n">
        <x:f aca="0">'净值底稿'!W101</x:f>
        <x:v>0.9147134375469663</x:v>
      </x:c>
      <x:c r="C139" s="62" t="n">
        <x:f aca="0">'净值底稿'!T101</x:f>
        <x:v>1.0604189344746242</x:v>
      </x:c>
      <x:c r="D139" s="62" t="n">
        <x:f aca="0">'净值底稿'!U101</x:f>
        <x:v>1.4463</x:v>
      </x:c>
      <x:c r="E139" s="62" t="n">
        <x:f aca="0">'净值底稿'!V101</x:f>
        <x:v>1.4474</x:v>
      </x:c>
      <x:c r="F139" s="63" t="n">
        <x:f aca="0">IFERROR(B139/B138-1,0)</x:f>
        <x:v>0.01910504140993896</x:v>
      </x:c>
      <x:c r="G139" s="63" t="n">
        <x:f aca="0">IFERROR(C139/C138-1,0)</x:f>
        <x:v>0.028217729656801582</x:v>
      </x:c>
      <x:c r="H139" s="63" t="n">
        <x:f aca="0">IFERROR(D139/D138-1,0)</x:f>
        <x:v>-0.00041467965996278</x:v>
      </x:c>
      <x:c r="I139" s="63" t="n">
        <x:f aca="0">IFERROR(E139/E138-1,0)</x:f>
        <x:v>0.010189838079285307</x:v>
      </x:c>
      <x:c r="J139" s="64" t="n">
        <x:f aca="0">Z138*(1+F139)</x:f>
        <x:v>0.09521544305677943</x:v>
      </x:c>
      <x:c r="K139" s="64" t="n">
        <x:f aca="0">AA138*(1+G139)</x:f>
        <x:v>0.09990260925755838</x:v>
      </x:c>
      <x:c r="L139" s="64" t="n">
        <x:f aca="0">AB138*(1+H139)</x:f>
        <x:v>0.7727888022308316</x:v>
      </x:c>
      <x:c r="M139" s="64" t="n">
        <x:f aca="0">AC138*(1+I139)</x:f>
        <x:v>0.057783069529273735</x:v>
      </x:c>
      <x:c r="N139" s="64" t="n">
        <x:f aca="0">SUM(J139:M139)</x:f>
        <x:v>1.0256899240744433</x:v>
      </x:c>
      <x:c r="O139" s="65" t="n">
        <x:f aca="0">IFERROR((J139+K139)/N139,0)</x:f>
        <x:v>0.19023103155703458</x:v>
      </x:c>
      <x:c r="P139" s="66" t="b">
        <x:f aca="0">AND(MONTH(A139)=12,OR(A140="",YEAR(A139)&lt;&gt;YEAR(A140)))</x:f>
        <x:v>0</x:v>
      </x:c>
      <x:c r="Q139" s="66" t="b">
        <x:f aca="0">AND(MOD(MONTH(A139),3)=0,OR(A140="",MONTH(A139)&lt;&gt;MONTH(A140)))</x:f>
        <x:v>0</x:v>
      </x:c>
      <x:c r="R139" s="66" t="b">
        <x:f aca="0">OR(O139&gt;$E$7,O139&lt;$E$6)</x:f>
        <x:v>0</x:v>
      </x:c>
      <x:c r="S139" s="66" t="b">
        <x:f aca="0">AND(OR(P139,Q139,R139),A139-AH138&gt;$E$8)</x:f>
        <x:v>0</x:v>
      </x:c>
      <x:c r="T139" s="67" t="str">
        <x:f aca="0">IF(NOT(OR(P139,Q139,R139)),"不调",IF(NOT(S139),"间隔规则跳过",IF(P139,"年末+季度",IF(AND(Q139,R139),"季度+动态",IF(Q139,"季度","动态")))))</x:f>
        <x:v>不调</x:v>
      </x:c>
      <x:c r="U139" s="64" t="n">
        <x:f aca="0">IF(OR(T139="年末+季度",T139="季度+动态"),N139*$E$5/2,IF(T139="季度",(J139+K139)/2,IF(T139="动态",N139*$E$5*IF(J139+K139=0,0.5,J139/(J139+K139)),J139)))</x:f>
        <x:v>0.09521544305677943</x:v>
      </x:c>
      <x:c r="V139" s="64" t="n">
        <x:f aca="0">IF(OR(T139="年末+季度",T139="季度+动态"),N139*$E$5/2,IF(T139="季度",(J139+K139)/2,IF(T139="动态",N139*$E$5*IF(J139+K139=0,0.5,K139/(J139+K139)),K139)))</x:f>
        <x:v>0.09990260925755838</x:v>
      </x:c>
      <x:c r="W139" s="64" t="n">
        <x:f aca="0">IF(OR(T139="年末+季度",T139="季度+动态",T139="动态"),N139*(1-$E$5)*IF(L139+M139=0,$B$7/($B$7+$B$8),L139/(L139+M139)),L139)</x:f>
        <x:v>0.7727888022308316</x:v>
      </x:c>
      <x:c r="X139" s="64" t="n">
        <x:f aca="0">IF(OR(T139="年末+季度",T139="季度+动态",T139="动态"),N139*(1-$E$5)*IF(L139+M139=0,$B$8/($B$7+$B$8),M139/(L139+M139)),M139)</x:f>
        <x:v>0.057783069529273735</x:v>
      </x:c>
      <x:c r="Y139" s="64" t="n">
        <x:f aca="0">POWER(1-$H$5,(A139-A138)/$H$8)</x:f>
        <x:v>0.9999588018747739</x:v>
      </x:c>
      <x:c r="Z139" s="64" t="n">
        <x:f aca="0">U139*Y139</x:f>
        <x:v>0.09521152035903292</x:v>
      </x:c>
      <x:c r="AA139" s="64" t="n">
        <x:f aca="0">V139*Y139</x:f>
        <x:v>0.09989849345735177</x:v>
      </x:c>
      <x:c r="AB139" s="64" t="n">
        <x:f aca="0">W139*Y139</x:f>
        <x:v>0.772756964780984</x:v>
      </x:c>
      <x:c r="AC139" s="64" t="n">
        <x:f aca="0">X139*Y139</x:f>
        <x:v>0.05778068897513932</x:v>
      </x:c>
      <x:c r="AD139" s="64" t="n">
        <x:f aca="0">SUM(Z139:AC139)</x:f>
        <x:v>1.025647667572508</x:v>
      </x:c>
      <x:c r="AE139" s="64" t="n">
        <x:f aca="0">MAX(AE138,AD139)</x:f>
        <x:v>1.0286560047744737</x:v>
      </x:c>
      <x:c r="AF139" s="63" t="n">
        <x:f aca="0">AD139/AE139-1</x:f>
        <x:v>-0.002924531804609831</x:v>
      </x:c>
      <x:c r="AG139" s="63" t="n">
        <x:f aca="0">AD139/AD138-1</x:f>
        <x:v>0.0046494866766757514</x:v>
      </x:c>
      <x:c r="AH139" s="61" t="n">
        <x:f aca="0">IF(OR(T139="年末+季度",T139="季度+动态",T139="季度",T139="动态"),A139,AH138)</x:f>
        <x:v>43921</x:v>
      </x:c>
      <x:c r="AI139" s="68" t="n">
        <x:f aca="0">YEAR(A139)</x:f>
        <x:v>2020</x:v>
      </x:c>
      <x:c r="AJ139" s="68" t="n">
        <x:f aca="0">MONTH(A139)</x:f>
        <x:v>6</x:v>
      </x:c>
      <x:c r="AK139" s="66" t="n">
        <x:f aca="0">IF(MONTH(A139)&lt;&gt;MONTH(A140),1,0)</x:f>
        <x:v>0</x:v>
      </x:c>
      <x:c r="AL139" s="64" t="n">
        <x:f aca="0">IF(AK138,AD138,AL138)</x:f>
        <x:v>1.0209010019656637</x:v>
      </x:c>
      <x:c r="AM139" s="65" t="str">
        <x:f aca="0">IF(AK139,AD139/AL139-1,"")</x:f>
      </x:c>
      <x:c r="AN139" s="64" t="n">
        <x:f aca="0">IF(AI139&lt;&gt;AI138,AD139,MAX(AN138,AD139))</x:f>
        <x:v>1.0286560047744737</x:v>
      </x:c>
      <x:c r="AO139" s="65" t="n">
        <x:f aca="0">AD139/AN139-1</x:f>
        <x:v>-0.002924531804609831</x:v>
      </x:c>
      <x:c r="AP139" s="69" t="n">
        <x:f aca="0">IFERROR(SUM(Z139:AC139)/AD139,0)</x:f>
        <x:v>1</x:v>
      </x:c>
      <x:c r="AQ139" s="66" t="b">
        <x:f aca="0">AND(B139&gt;0,C139&gt;0,D139&gt;0,E139&gt;0)</x:f>
        <x:v>1</x:v>
      </x:c>
    </x:row>
    <x:row r="140" ht="13.5" hidden="0">
      <x:c r="A140" s="61" t="n">
        <x:f aca="0">'净值底稿'!A102</x:f>
        <x:v>43984</x:v>
      </x:c>
      <x:c r="B140" s="62" t="n">
        <x:f aca="0">'净值底稿'!W102</x:f>
        <x:v>0.9181343484772612</x:v>
      </x:c>
      <x:c r="C140" s="62" t="n">
        <x:f aca="0">'净值底稿'!T102</x:f>
        <x:v>1.061788235431227</x:v>
      </x:c>
      <x:c r="D140" s="62" t="n">
        <x:f aca="0">'净值底稿'!U102</x:f>
        <x:v>1.4401</x:v>
      </x:c>
      <x:c r="E140" s="62" t="n">
        <x:f aca="0">'净值底稿'!V102</x:f>
        <x:v>1.4433</x:v>
      </x:c>
      <x:c r="F140" s="63" t="n">
        <x:f aca="0">IFERROR(B140/B139-1,0)</x:f>
        <x:v>0.0037398717345498156</x:v>
      </x:c>
      <x:c r="G140" s="63" t="n">
        <x:f aca="0">IFERROR(C140/C139-1,0)</x:f>
        <x:v>0.0012912830128604114</x:v>
      </x:c>
      <x:c r="H140" s="63" t="n">
        <x:f aca="0">IFERROR(D140/D139-1,0)</x:f>
        <x:v>-0.004286800802046575</x:v>
      </x:c>
      <x:c r="I140" s="63" t="n">
        <x:f aca="0">IFERROR(E140/E139-1,0)</x:f>
        <x:v>-0.0028326654691169795</x:v>
      </x:c>
      <x:c r="J140" s="64" t="n">
        <x:f aca="0">Z139*(1+F140)</x:f>
        <x:v>0.09556759923282718</x:v>
      </x:c>
      <x:c r="K140" s="64" t="n">
        <x:f aca="0">AA139*(1+G140)</x:f>
        <x:v>0.1000274906849636</x:v>
      </x:c>
      <x:c r="L140" s="64" t="n">
        <x:f aca="0">AB139*(1+H140)</x:f>
        <x:v>0.7694443096045738</x:v>
      </x:c>
      <x:c r="M140" s="64" t="n">
        <x:f aca="0">AC139*(1+I140)</x:f>
        <x:v>0.05761701561269766</x:v>
      </x:c>
      <x:c r="N140" s="64" t="n">
        <x:f aca="0">SUM(J140:M140)</x:f>
        <x:v>1.0226564151350621</x:v>
      </x:c>
      <x:c r="O140" s="65" t="n">
        <x:f aca="0">IFERROR((J140+K140)/N140,0)</x:f>
        <x:v>0.19126178355020496</x:v>
      </x:c>
      <x:c r="P140" s="66" t="b">
        <x:f aca="0">AND(MONTH(A140)=12,OR(A141="",YEAR(A140)&lt;&gt;YEAR(A141)))</x:f>
        <x:v>0</x:v>
      </x:c>
      <x:c r="Q140" s="66" t="b">
        <x:f aca="0">AND(MOD(MONTH(A140),3)=0,OR(A141="",MONTH(A140)&lt;&gt;MONTH(A141)))</x:f>
        <x:v>0</x:v>
      </x:c>
      <x:c r="R140" s="66" t="b">
        <x:f aca="0">OR(O140&gt;$E$7,O140&lt;$E$6)</x:f>
        <x:v>0</x:v>
      </x:c>
      <x:c r="S140" s="66" t="b">
        <x:f aca="0">AND(OR(P140,Q140,R140),A140-AH139&gt;$E$8)</x:f>
        <x:v>0</x:v>
      </x:c>
      <x:c r="T140" s="67" t="str">
        <x:f aca="0">IF(NOT(OR(P140,Q140,R140)),"不调",IF(NOT(S140),"间隔规则跳过",IF(P140,"年末+季度",IF(AND(Q140,R140),"季度+动态",IF(Q140,"季度","动态")))))</x:f>
        <x:v>不调</x:v>
      </x:c>
      <x:c r="U140" s="64" t="n">
        <x:f aca="0">IF(OR(T140="年末+季度",T140="季度+动态"),N140*$E$5/2,IF(T140="季度",(J140+K140)/2,IF(T140="动态",N140*$E$5*IF(J140+K140=0,0.5,J140/(J140+K140)),J140)))</x:f>
        <x:v>0.09556759923282718</x:v>
      </x:c>
      <x:c r="V140" s="64" t="n">
        <x:f aca="0">IF(OR(T140="年末+季度",T140="季度+动态"),N140*$E$5/2,IF(T140="季度",(J140+K140)/2,IF(T140="动态",N140*$E$5*IF(J140+K140=0,0.5,K140/(J140+K140)),K140)))</x:f>
        <x:v>0.1000274906849636</x:v>
      </x:c>
      <x:c r="W140" s="64" t="n">
        <x:f aca="0">IF(OR(T140="年末+季度",T140="季度+动态",T140="动态"),N140*(1-$E$5)*IF(L140+M140=0,$B$7/($B$7+$B$8),L140/(L140+M140)),L140)</x:f>
        <x:v>0.7694443096045738</x:v>
      </x:c>
      <x:c r="X140" s="64" t="n">
        <x:f aca="0">IF(OR(T140="年末+季度",T140="季度+动态",T140="动态"),N140*(1-$E$5)*IF(L140+M140=0,$B$8/($B$7+$B$8),M140/(L140+M140)),M140)</x:f>
        <x:v>0.05761701561269766</x:v>
      </x:c>
      <x:c r="Y140" s="64" t="n">
        <x:f aca="0">POWER(1-$H$5,(A140-A139)/$H$8)</x:f>
        <x:v>0.9999862671029998</x:v>
      </x:c>
      <x:c r="Z140" s="64" t="n">
        <x:f aca="0">U140*Y140</x:f>
        <x:v>0.09556628681283036</x:v>
      </x:c>
      <x:c r="AA140" s="64" t="n">
        <x:f aca="0">V140*Y140</x:f>
        <x:v>0.10002611701773682</x:v>
      </x:c>
      <x:c r="AB140" s="64" t="n">
        <x:f aca="0">W140*Y140</x:f>
        <x:v>0.7694337429051226</x:v>
      </x:c>
      <x:c r="AC140" s="64" t="n">
        <x:f aca="0">X140*Y140</x:f>
        <x:v>0.05761622436415679</x:v>
      </x:c>
      <x:c r="AD140" s="64" t="n">
        <x:f aca="0">SUM(Z140:AC140)</x:f>
        <x:v>1.0226423710998465</x:v>
      </x:c>
      <x:c r="AE140" s="64" t="n">
        <x:f aca="0">MAX(AE139,AD140)</x:f>
        <x:v>1.0286560047744737</x:v>
      </x:c>
      <x:c r="AF140" s="63" t="n">
        <x:f aca="0">AD140/AE140-1</x:f>
        <x:v>-0.0058461075876825586</x:v>
      </x:c>
      <x:c r="AG140" s="63" t="n">
        <x:f aca="0">AD140/AD139-1</x:f>
        <x:v>-0.002930145085567548</x:v>
      </x:c>
      <x:c r="AH140" s="61" t="n">
        <x:f aca="0">IF(OR(T140="年末+季度",T140="季度+动态",T140="季度",T140="动态"),A140,AH139)</x:f>
        <x:v>43921</x:v>
      </x:c>
      <x:c r="AI140" s="68" t="n">
        <x:f aca="0">YEAR(A140)</x:f>
        <x:v>2020</x:v>
      </x:c>
      <x:c r="AJ140" s="68" t="n">
        <x:f aca="0">MONTH(A140)</x:f>
        <x:v>6</x:v>
      </x:c>
      <x:c r="AK140" s="66" t="n">
        <x:f aca="0">IF(MONTH(A140)&lt;&gt;MONTH(A141),1,0)</x:f>
        <x:v>0</x:v>
      </x:c>
      <x:c r="AL140" s="64" t="n">
        <x:f aca="0">IF(AK139,AD139,AL139)</x:f>
        <x:v>1.0209010019656637</x:v>
      </x:c>
      <x:c r="AM140" s="65" t="str">
        <x:f aca="0">IF(AK140,AD140/AL140-1,"")</x:f>
      </x:c>
      <x:c r="AN140" s="64" t="n">
        <x:f aca="0">IF(AI140&lt;&gt;AI139,AD140,MAX(AN139,AD140))</x:f>
        <x:v>1.0286560047744737</x:v>
      </x:c>
      <x:c r="AO140" s="65" t="n">
        <x:f aca="0">AD140/AN140-1</x:f>
        <x:v>-0.0058461075876825586</x:v>
      </x:c>
      <x:c r="AP140" s="69" t="n">
        <x:f aca="0">IFERROR(SUM(Z140:AC140)/AD140,0)</x:f>
        <x:v>1</x:v>
      </x:c>
      <x:c r="AQ140" s="66" t="b">
        <x:f aca="0">AND(B140&gt;0,C140&gt;0,D140&gt;0,E140&gt;0)</x:f>
        <x:v>1</x:v>
      </x:c>
    </x:row>
    <x:row r="141" ht="13.5" hidden="0">
      <x:c r="A141" s="61" t="n">
        <x:f aca="0">'净值底稿'!A103</x:f>
        <x:v>43985</x:v>
      </x:c>
      <x:c r="B141" s="62" t="n">
        <x:f aca="0">'净值底稿'!W103</x:f>
        <x:v>0.9191900232203065</x:v>
      </x:c>
      <x:c r="C141" s="62" t="n">
        <x:f aca="0">'净值底稿'!T103</x:f>
        <x:v>1.062296061397558</x:v>
      </x:c>
      <x:c r="D141" s="62" t="n">
        <x:f aca="0">'净值底稿'!U103</x:f>
        <x:v>1.4355</x:v>
      </x:c>
      <x:c r="E141" s="62" t="n">
        <x:f aca="0">'净值底稿'!V103</x:f>
        <x:v>1.4304</x:v>
      </x:c>
      <x:c r="F141" s="63" t="n">
        <x:f aca="0">IFERROR(B141/B140-1,0)</x:f>
        <x:v>0.0011498042141613318</x:v>
      </x:c>
      <x:c r="G141" s="63" t="n">
        <x:f aca="0">IFERROR(C141/C140-1,0)</x:f>
        <x:v>0.00047827424469892854</x:v>
      </x:c>
      <x:c r="H141" s="63" t="n">
        <x:f aca="0">IFERROR(D141/D140-1,0)</x:f>
        <x:v>-0.003194222623428833</x:v>
      </x:c>
      <x:c r="I141" s="63" t="n">
        <x:f aca="0">IFERROR(E141/E140-1,0)</x:f>
        <x:v>-0.008937850758678145</x:v>
      </x:c>
      <x:c r="J141" s="64" t="n">
        <x:f aca="0">Z140*(1+F141)</x:f>
        <x:v>0.0956761693321395</x:v>
      </x:c>
      <x:c r="K141" s="64" t="n">
        <x:f aca="0">AA140*(1+G141)</x:f>
        <x:v>0.10007395693330365</x:v>
      </x:c>
      <x:c r="L141" s="64" t="n">
        <x:f aca="0">AB140*(1+H141)</x:f>
        <x:v>0.7669760002363055</x:v>
      </x:c>
      <x:c r="M141" s="64" t="n">
        <x:f aca="0">AC140*(1+I141)</x:f>
        <x:v>0.05710125914951144</x:v>
      </x:c>
      <x:c r="N141" s="64" t="n">
        <x:f aca="0">SUM(J141:M141)</x:f>
        <x:v>1.01982738565126</x:v>
      </x:c>
      <x:c r="O141" s="65" t="n">
        <x:f aca="0">IFERROR((J141+K141)/N141,0)</x:f>
        <x:v>0.19194437119418736</x:v>
      </x:c>
      <x:c r="P141" s="66" t="b">
        <x:f aca="0">AND(MONTH(A141)=12,OR(A142="",YEAR(A141)&lt;&gt;YEAR(A142)))</x:f>
        <x:v>0</x:v>
      </x:c>
      <x:c r="Q141" s="66" t="b">
        <x:f aca="0">AND(MOD(MONTH(A141),3)=0,OR(A142="",MONTH(A141)&lt;&gt;MONTH(A142)))</x:f>
        <x:v>0</x:v>
      </x:c>
      <x:c r="R141" s="66" t="b">
        <x:f aca="0">OR(O141&gt;$E$7,O141&lt;$E$6)</x:f>
        <x:v>0</x:v>
      </x:c>
      <x:c r="S141" s="66" t="b">
        <x:f aca="0">AND(OR(P141,Q141,R141),A141-AH140&gt;$E$8)</x:f>
        <x:v>0</x:v>
      </x:c>
      <x:c r="T141" s="67" t="str">
        <x:f aca="0">IF(NOT(OR(P141,Q141,R141)),"不调",IF(NOT(S141),"间隔规则跳过",IF(P141,"年末+季度",IF(AND(Q141,R141),"季度+动态",IF(Q141,"季度","动态")))))</x:f>
        <x:v>不调</x:v>
      </x:c>
      <x:c r="U141" s="64" t="n">
        <x:f aca="0">IF(OR(T141="年末+季度",T141="季度+动态"),N141*$E$5/2,IF(T141="季度",(J141+K141)/2,IF(T141="动态",N141*$E$5*IF(J141+K141=0,0.5,J141/(J141+K141)),J141)))</x:f>
        <x:v>0.0956761693321395</x:v>
      </x:c>
      <x:c r="V141" s="64" t="n">
        <x:f aca="0">IF(OR(T141="年末+季度",T141="季度+动态"),N141*$E$5/2,IF(T141="季度",(J141+K141)/2,IF(T141="动态",N141*$E$5*IF(J141+K141=0,0.5,K141/(J141+K141)),K141)))</x:f>
        <x:v>0.10007395693330365</x:v>
      </x:c>
      <x:c r="W141" s="64" t="n">
        <x:f aca="0">IF(OR(T141="年末+季度",T141="季度+动态",T141="动态"),N141*(1-$E$5)*IF(L141+M141=0,$B$7/($B$7+$B$8),L141/(L141+M141)),L141)</x:f>
        <x:v>0.7669760002363055</x:v>
      </x:c>
      <x:c r="X141" s="64" t="n">
        <x:f aca="0">IF(OR(T141="年末+季度",T141="季度+动态",T141="动态"),N141*(1-$E$5)*IF(L141+M141=0,$B$8/($B$7+$B$8),M141/(L141+M141)),M141)</x:f>
        <x:v>0.05710125914951144</x:v>
      </x:c>
      <x:c r="Y141" s="64" t="n">
        <x:f aca="0">POWER(1-$H$5,(A141-A140)/$H$8)</x:f>
        <x:v>0.9999862671029998</x:v>
      </x:c>
      <x:c r="Z141" s="64" t="n">
        <x:f aca="0">U141*Y141</x:f>
        <x:v>0.09567485542116069</x:v>
      </x:c>
      <x:c r="AA141" s="64" t="n">
        <x:f aca="0">V141*Y141</x:f>
        <x:v>0.10007258262796068</x:v>
      </x:c>
      <x:c r="AB141" s="64" t="n">
        <x:f aca="0">W141*Y141</x:f>
        <x:v>0.7669654674338926</x:v>
      </x:c>
      <x:c r="AC141" s="64" t="n">
        <x:f aca="0">X141*Y141</x:f>
        <x:v>0.057100474983800956</x:v>
      </x:c>
      <x:c r="AD141" s="64" t="n">
        <x:f aca="0">SUM(Z141:AC141)</x:f>
        <x:v>1.0198133804668148</x:v>
      </x:c>
      <x:c r="AE141" s="64" t="n">
        <x:f aca="0">MAX(AE140,AD141)</x:f>
        <x:v>1.0286560047744737</x:v>
      </x:c>
      <x:c r="AF141" s="63" t="n">
        <x:f aca="0">AD141/AE141-1</x:f>
        <x:v>-0.008596289008780511</x:v>
      </x:c>
      <x:c r="AG141" s="63" t="n">
        <x:f aca="0">AD141/AD140-1</x:f>
        <x:v>-0.002766353823173917</x:v>
      </x:c>
      <x:c r="AH141" s="61" t="n">
        <x:f aca="0">IF(OR(T141="年末+季度",T141="季度+动态",T141="季度",T141="动态"),A141,AH140)</x:f>
        <x:v>43921</x:v>
      </x:c>
      <x:c r="AI141" s="68" t="n">
        <x:f aca="0">YEAR(A141)</x:f>
        <x:v>2020</x:v>
      </x:c>
      <x:c r="AJ141" s="68" t="n">
        <x:f aca="0">MONTH(A141)</x:f>
        <x:v>6</x:v>
      </x:c>
      <x:c r="AK141" s="66" t="n">
        <x:f aca="0">IF(MONTH(A141)&lt;&gt;MONTH(A142),1,0)</x:f>
        <x:v>0</x:v>
      </x:c>
      <x:c r="AL141" s="64" t="n">
        <x:f aca="0">IF(AK140,AD140,AL140)</x:f>
        <x:v>1.0209010019656637</x:v>
      </x:c>
      <x:c r="AM141" s="65" t="str">
        <x:f aca="0">IF(AK141,AD141/AL141-1,"")</x:f>
      </x:c>
      <x:c r="AN141" s="64" t="n">
        <x:f aca="0">IF(AI141&lt;&gt;AI140,AD141,MAX(AN140,AD141))</x:f>
        <x:v>1.0286560047744737</x:v>
      </x:c>
      <x:c r="AO141" s="65" t="n">
        <x:f aca="0">AD141/AN141-1</x:f>
        <x:v>-0.008596289008780511</x:v>
      </x:c>
      <x:c r="AP141" s="69" t="n">
        <x:f aca="0">IFERROR(SUM(Z141:AC141)/AD141,0)</x:f>
        <x:v>1</x:v>
      </x:c>
      <x:c r="AQ141" s="66" t="b">
        <x:f aca="0">AND(B141&gt;0,C141&gt;0,D141&gt;0,E141&gt;0)</x:f>
        <x:v>1</x:v>
      </x:c>
    </x:row>
    <x:row r="142" ht="13.5" hidden="0">
      <x:c r="A142" s="61" t="n">
        <x:f aca="0">'净值底稿'!A104</x:f>
        <x:v>43986</x:v>
      </x:c>
      <x:c r="B142" s="62" t="n">
        <x:f aca="0">'净值底稿'!W104</x:f>
        <x:v>0.9205539184438698</x:v>
      </x:c>
      <x:c r="C142" s="62" t="n">
        <x:f aca="0">'净值底稿'!T104</x:f>
        <x:v>1.062638035161462</x:v>
      </x:c>
      <x:c r="D142" s="62" t="n">
        <x:f aca="0">'净值底稿'!U104</x:f>
        <x:v>1.433</x:v>
      </x:c>
      <x:c r="E142" s="62" t="n">
        <x:f aca="0">'净值底稿'!V104</x:f>
        <x:v>1.4179</x:v>
      </x:c>
      <x:c r="F142" s="63" t="n">
        <x:f aca="0">IFERROR(B142/B141-1,0)</x:f>
        <x:v>0.0014838011609230595</x:v>
      </x:c>
      <x:c r="G142" s="63" t="n">
        <x:f aca="0">IFERROR(C142/C141-1,0)</x:f>
        <x:v>0.0003219194500767575</x:v>
      </x:c>
      <x:c r="H142" s="63" t="n">
        <x:f aca="0">IFERROR(D142/D141-1,0)</x:f>
        <x:v>-0.0017415534656913811</x:v>
      </x:c>
      <x:c r="I142" s="63" t="n">
        <x:f aca="0">IFERROR(E142/E141-1,0)</x:f>
        <x:v>-0.008738814317673316</x:v>
      </x:c>
      <x:c r="J142" s="64" t="n">
        <x:f aca="0">Z141*(1+F142)</x:f>
        <x:v>0.09581681788270575</x:v>
      </x:c>
      <x:c r="K142" s="64" t="n">
        <x:f aca="0">AA141*(1+G142)</x:f>
        <x:v>0.10010479793872804</x:v>
      </x:c>
      <x:c r="L142" s="64" t="n">
        <x:f aca="0">AB141*(1+H142)</x:f>
        <x:v>0.7656297560660175</x:v>
      </x:c>
      <x:c r="M142" s="64" t="n">
        <x:f aca="0">AC141*(1+I142)</x:f>
        <x:v>0.05660148453546657</x:v>
      </x:c>
      <x:c r="N142" s="64" t="n">
        <x:f aca="0">SUM(J142:M142)</x:f>
        <x:v>1.0181528564229179</x:v>
      </x:c>
      <x:c r="O142" s="65" t="n">
        <x:f aca="0">IFERROR((J142+K142)/N142,0)</x:f>
        <x:v>0.19242848908735208</x:v>
      </x:c>
      <x:c r="P142" s="66" t="b">
        <x:f aca="0">AND(MONTH(A142)=12,OR(A143="",YEAR(A142)&lt;&gt;YEAR(A143)))</x:f>
        <x:v>0</x:v>
      </x:c>
      <x:c r="Q142" s="66" t="b">
        <x:f aca="0">AND(MOD(MONTH(A142),3)=0,OR(A143="",MONTH(A142)&lt;&gt;MONTH(A143)))</x:f>
        <x:v>0</x:v>
      </x:c>
      <x:c r="R142" s="66" t="b">
        <x:f aca="0">OR(O142&gt;$E$7,O142&lt;$E$6)</x:f>
        <x:v>0</x:v>
      </x:c>
      <x:c r="S142" s="66" t="b">
        <x:f aca="0">AND(OR(P142,Q142,R142),A142-AH141&gt;$E$8)</x:f>
        <x:v>0</x:v>
      </x:c>
      <x:c r="T142" s="67" t="str">
        <x:f aca="0">IF(NOT(OR(P142,Q142,R142)),"不调",IF(NOT(S142),"间隔规则跳过",IF(P142,"年末+季度",IF(AND(Q142,R142),"季度+动态",IF(Q142,"季度","动态")))))</x:f>
        <x:v>不调</x:v>
      </x:c>
      <x:c r="U142" s="64" t="n">
        <x:f aca="0">IF(OR(T142="年末+季度",T142="季度+动态"),N142*$E$5/2,IF(T142="季度",(J142+K142)/2,IF(T142="动态",N142*$E$5*IF(J142+K142=0,0.5,J142/(J142+K142)),J142)))</x:f>
        <x:v>0.09581681788270575</x:v>
      </x:c>
      <x:c r="V142" s="64" t="n">
        <x:f aca="0">IF(OR(T142="年末+季度",T142="季度+动态"),N142*$E$5/2,IF(T142="季度",(J142+K142)/2,IF(T142="动态",N142*$E$5*IF(J142+K142=0,0.5,K142/(J142+K142)),K142)))</x:f>
        <x:v>0.10010479793872804</x:v>
      </x:c>
      <x:c r="W142" s="64" t="n">
        <x:f aca="0">IF(OR(T142="年末+季度",T142="季度+动态",T142="动态"),N142*(1-$E$5)*IF(L142+M142=0,$B$7/($B$7+$B$8),L142/(L142+M142)),L142)</x:f>
        <x:v>0.7656297560660175</x:v>
      </x:c>
      <x:c r="X142" s="64" t="n">
        <x:f aca="0">IF(OR(T142="年末+季度",T142="季度+动态",T142="动态"),N142*(1-$E$5)*IF(L142+M142=0,$B$8/($B$7+$B$8),M142/(L142+M142)),M142)</x:f>
        <x:v>0.05660148453546657</x:v>
      </x:c>
      <x:c r="Y142" s="64" t="n">
        <x:f aca="0">POWER(1-$H$5,(A142-A141)/$H$8)</x:f>
        <x:v>0.9999862671029998</x:v>
      </x:c>
      <x:c r="Z142" s="64" t="n">
        <x:f aca="0">U142*Y142</x:f>
        <x:v>0.09581550204021488</x:v>
      </x:c>
      <x:c r="AA142" s="64" t="n">
        <x:f aca="0">V142*Y142</x:f>
        <x:v>0.10010342320984872</x:v>
      </x:c>
      <x:c r="AB142" s="64" t="n">
        <x:f aca="0">W142*Y142</x:f>
        <x:v>0.7656192417514371</x:v>
      </x:c>
      <x:c r="AC142" s="64" t="n">
        <x:f aca="0">X142*Y142</x:f>
        <x:v>0.05660070723310938</x:v>
      </x:c>
      <x:c r="AD142" s="64" t="n">
        <x:f aca="0">SUM(Z142:AC142)</x:f>
        <x:v>1.01813887423461</x:v>
      </x:c>
      <x:c r="AE142" s="64" t="n">
        <x:f aca="0">MAX(AE141,AD142)</x:f>
        <x:v>1.0286560047744737</x:v>
      </x:c>
      <x:c r="AF142" s="63" t="n">
        <x:f aca="0">AD142/AE142-1</x:f>
        <x:v>-0.010224147325295085</x:v>
      </x:c>
      <x:c r="AG142" s="63" t="n">
        <x:f aca="0">AD142/AD141-1</x:f>
        <x:v>-0.0016419731926230474</x:v>
      </x:c>
      <x:c r="AH142" s="61" t="n">
        <x:f aca="0">IF(OR(T142="年末+季度",T142="季度+动态",T142="季度",T142="动态"),A142,AH141)</x:f>
        <x:v>43921</x:v>
      </x:c>
      <x:c r="AI142" s="68" t="n">
        <x:f aca="0">YEAR(A142)</x:f>
        <x:v>2020</x:v>
      </x:c>
      <x:c r="AJ142" s="68" t="n">
        <x:f aca="0">MONTH(A142)</x:f>
        <x:v>6</x:v>
      </x:c>
      <x:c r="AK142" s="66" t="n">
        <x:f aca="0">IF(MONTH(A142)&lt;&gt;MONTH(A143),1,0)</x:f>
        <x:v>0</x:v>
      </x:c>
      <x:c r="AL142" s="64" t="n">
        <x:f aca="0">IF(AK141,AD141,AL141)</x:f>
        <x:v>1.0209010019656637</x:v>
      </x:c>
      <x:c r="AM142" s="65" t="str">
        <x:f aca="0">IF(AK142,AD142/AL142-1,"")</x:f>
      </x:c>
      <x:c r="AN142" s="64" t="n">
        <x:f aca="0">IF(AI142&lt;&gt;AI141,AD142,MAX(AN141,AD142))</x:f>
        <x:v>1.0286560047744737</x:v>
      </x:c>
      <x:c r="AO142" s="65" t="n">
        <x:f aca="0">AD142/AN142-1</x:f>
        <x:v>-0.010224147325295085</x:v>
      </x:c>
      <x:c r="AP142" s="69" t="n">
        <x:f aca="0">IFERROR(SUM(Z142:AC142)/AD142,0)</x:f>
        <x:v>1</x:v>
      </x:c>
      <x:c r="AQ142" s="66" t="b">
        <x:f aca="0">AND(B142&gt;0,C142&gt;0,D142&gt;0,E142&gt;0)</x:f>
        <x:v>1</x:v>
      </x:c>
    </x:row>
    <x:row r="143" ht="13.5" hidden="0">
      <x:c r="A143" s="61" t="n">
        <x:f aca="0">'净值底稿'!A105</x:f>
        <x:v>43987</x:v>
      </x:c>
      <x:c r="B143" s="62" t="n">
        <x:f aca="0">'净值底稿'!W105</x:f>
        <x:v>0.9224207681151204</x:v>
      </x:c>
      <x:c r="C143" s="62" t="n">
        <x:f aca="0">'净值底稿'!T105</x:f>
        <x:v>1.0644446146995736</x:v>
      </x:c>
      <x:c r="D143" s="62" t="n">
        <x:f aca="0">'净值底稿'!U105</x:f>
        <x:v>1.4298</x:v>
      </x:c>
      <x:c r="E143" s="62" t="n">
        <x:f aca="0">'净值底稿'!V105</x:f>
        <x:v>1.4181</x:v>
      </x:c>
      <x:c r="F143" s="63" t="n">
        <x:f aca="0">IFERROR(B143/B142-1,0)</x:f>
        <x:v>0.0020279634183801853</x:v>
      </x:c>
      <x:c r="G143" s="63" t="n">
        <x:f aca="0">IFERROR(C143/C142-1,0)</x:f>
        <x:v>0.0017000892856589012</x:v>
      </x:c>
      <x:c r="H143" s="63" t="n">
        <x:f aca="0">IFERROR(D143/D142-1,0)</x:f>
        <x:v>-0.002233077459874444</x:v>
      </x:c>
      <x:c r="I143" s="63" t="n">
        <x:f aca="0">IFERROR(E143/E142-1,0)</x:f>
        <x:v>0.0001410536709218757</x:v>
      </x:c>
      <x:c r="J143" s="64" t="n">
        <x:f aca="0">Z142*(1+F143)</x:f>
        <x:v>0.09600981237326617</x:v>
      </x:c>
      <x:c r="K143" s="64" t="n">
        <x:f aca="0">AA142*(1+G143)</x:f>
        <x:v>0.10027360796710556</x:v>
      </x:c>
      <x:c r="L143" s="64" t="n">
        <x:f aca="0">AB142*(1+H143)</x:f>
        <x:v>0.7639095546798358</x:v>
      </x:c>
      <x:c r="M143" s="64" t="n">
        <x:f aca="0">AC142*(1+I143)</x:f>
        <x:v>0.05660869097064138</x:v>
      </x:c>
      <x:c r="N143" s="64" t="n">
        <x:f aca="0">SUM(J143:M143)</x:f>
        <x:v>1.016801665990849</x:v>
      </x:c>
      <x:c r="O143" s="65" t="n">
        <x:f aca="0">IFERROR((J143+K143)/N143,0)</x:f>
        <x:v>0.1930400262956869</x:v>
      </x:c>
      <x:c r="P143" s="66" t="b">
        <x:f aca="0">AND(MONTH(A143)=12,OR(A144="",YEAR(A143)&lt;&gt;YEAR(A144)))</x:f>
        <x:v>0</x:v>
      </x:c>
      <x:c r="Q143" s="66" t="b">
        <x:f aca="0">AND(MOD(MONTH(A143),3)=0,OR(A144="",MONTH(A143)&lt;&gt;MONTH(A144)))</x:f>
        <x:v>0</x:v>
      </x:c>
      <x:c r="R143" s="66" t="b">
        <x:f aca="0">OR(O143&gt;$E$7,O143&lt;$E$6)</x:f>
        <x:v>0</x:v>
      </x:c>
      <x:c r="S143" s="66" t="b">
        <x:f aca="0">AND(OR(P143,Q143,R143),A143-AH142&gt;$E$8)</x:f>
        <x:v>0</x:v>
      </x:c>
      <x:c r="T143" s="67" t="str">
        <x:f aca="0">IF(NOT(OR(P143,Q143,R143)),"不调",IF(NOT(S143),"间隔规则跳过",IF(P143,"年末+季度",IF(AND(Q143,R143),"季度+动态",IF(Q143,"季度","动态")))))</x:f>
        <x:v>不调</x:v>
      </x:c>
      <x:c r="U143" s="64" t="n">
        <x:f aca="0">IF(OR(T143="年末+季度",T143="季度+动态"),N143*$E$5/2,IF(T143="季度",(J143+K143)/2,IF(T143="动态",N143*$E$5*IF(J143+K143=0,0.5,J143/(J143+K143)),J143)))</x:f>
        <x:v>0.09600981237326617</x:v>
      </x:c>
      <x:c r="V143" s="64" t="n">
        <x:f aca="0">IF(OR(T143="年末+季度",T143="季度+动态"),N143*$E$5/2,IF(T143="季度",(J143+K143)/2,IF(T143="动态",N143*$E$5*IF(J143+K143=0,0.5,K143/(J143+K143)),K143)))</x:f>
        <x:v>0.10027360796710556</x:v>
      </x:c>
      <x:c r="W143" s="64" t="n">
        <x:f aca="0">IF(OR(T143="年末+季度",T143="季度+动态",T143="动态"),N143*(1-$E$5)*IF(L143+M143=0,$B$7/($B$7+$B$8),L143/(L143+M143)),L143)</x:f>
        <x:v>0.7639095546798358</x:v>
      </x:c>
      <x:c r="X143" s="64" t="n">
        <x:f aca="0">IF(OR(T143="年末+季度",T143="季度+动态",T143="动态"),N143*(1-$E$5)*IF(L143+M143=0,$B$8/($B$7+$B$8),M143/(L143+M143)),M143)</x:f>
        <x:v>0.05660869097064138</x:v>
      </x:c>
      <x:c r="Y143" s="64" t="n">
        <x:f aca="0">POWER(1-$H$5,(A143-A142)/$H$8)</x:f>
        <x:v>0.9999862671029998</x:v>
      </x:c>
      <x:c r="Z143" s="64" t="n">
        <x:f aca="0">U143*Y143</x:f>
        <x:v>0.09600849388040184</x:v>
      </x:c>
      <x:c r="AA143" s="64" t="n">
        <x:f aca="0">V143*Y143</x:f>
        <x:v>0.1002722309199755</x:v>
      </x:c>
      <x:c r="AB143" s="64" t="n">
        <x:f aca="0">W143*Y143</x:f>
        <x:v>0.7638990639886039</x:v>
      </x:c>
      <x:c r="AC143" s="64" t="n">
        <x:f aca="0">X143*Y143</x:f>
        <x:v>0.05660791356931896</x:v>
      </x:c>
      <x:c r="AD143" s="64" t="n">
        <x:f aca="0">SUM(Z143:AC143)</x:f>
        <x:v>1.0167877023583</x:v>
      </x:c>
      <x:c r="AE143" s="64" t="n">
        <x:f aca="0">MAX(AE142,AD143)</x:f>
        <x:v>1.0286560047744737</x:v>
      </x:c>
      <x:c r="AF143" s="63" t="n">
        <x:f aca="0">AD143/AE143-1</x:f>
        <x:v>-0.011537678641924343</x:v>
      </x:c>
      <x:c r="AG143" s="63" t="n">
        <x:f aca="0">AD143/AD142-1</x:f>
        <x:v>-0.0013270997802983242</x:v>
      </x:c>
      <x:c r="AH143" s="61" t="n">
        <x:f aca="0">IF(OR(T143="年末+季度",T143="季度+动态",T143="季度",T143="动态"),A143,AH142)</x:f>
        <x:v>43921</x:v>
      </x:c>
      <x:c r="AI143" s="68" t="n">
        <x:f aca="0">YEAR(A143)</x:f>
        <x:v>2020</x:v>
      </x:c>
      <x:c r="AJ143" s="68" t="n">
        <x:f aca="0">MONTH(A143)</x:f>
        <x:v>6</x:v>
      </x:c>
      <x:c r="AK143" s="66" t="n">
        <x:f aca="0">IF(MONTH(A143)&lt;&gt;MONTH(A144),1,0)</x:f>
        <x:v>0</x:v>
      </x:c>
      <x:c r="AL143" s="64" t="n">
        <x:f aca="0">IF(AK142,AD142,AL142)</x:f>
        <x:v>1.0209010019656637</x:v>
      </x:c>
      <x:c r="AM143" s="65" t="str">
        <x:f aca="0">IF(AK143,AD143/AL143-1,"")</x:f>
      </x:c>
      <x:c r="AN143" s="64" t="n">
        <x:f aca="0">IF(AI143&lt;&gt;AI142,AD143,MAX(AN142,AD143))</x:f>
        <x:v>1.0286560047744737</x:v>
      </x:c>
      <x:c r="AO143" s="65" t="n">
        <x:f aca="0">AD143/AN143-1</x:f>
        <x:v>-0.011537678641924343</x:v>
      </x:c>
      <x:c r="AP143" s="69" t="n">
        <x:f aca="0">IFERROR(SUM(Z143:AC143)/AD143,0)</x:f>
        <x:v>1</x:v>
      </x:c>
      <x:c r="AQ143" s="66" t="b">
        <x:f aca="0">AND(B143&gt;0,C143&gt;0,D143&gt;0,E143&gt;0)</x:f>
        <x:v>1</x:v>
      </x:c>
    </x:row>
    <x:row r="144" ht="13.5" hidden="0">
      <x:c r="A144" s="61" t="n">
        <x:f aca="0">'净值底稿'!A106</x:f>
        <x:v>43990</x:v>
      </x:c>
      <x:c r="B144" s="62" t="n">
        <x:f aca="0">'净值底稿'!W106</x:f>
        <x:v>0.9263420713905628</x:v>
      </x:c>
      <x:c r="C144" s="62" t="n">
        <x:f aca="0">'净值底稿'!T106</x:f>
        <x:v>1.0646576413696087</x:v>
      </x:c>
      <x:c r="D144" s="62" t="n">
        <x:f aca="0">'净值底稿'!U106</x:f>
        <x:v>1.4295</x:v>
      </x:c>
      <x:c r="E144" s="62" t="n">
        <x:f aca="0">'净值底稿'!V106</x:f>
        <x:v>1.4042</x:v>
      </x:c>
      <x:c r="F144" s="63" t="n">
        <x:f aca="0">IFERROR(B144/B143-1,0)</x:f>
        <x:v>0.004251100377385519</x:v>
      </x:c>
      <x:c r="G144" s="63" t="n">
        <x:f aca="0">IFERROR(C144/C143-1,0)</x:f>
        <x:v>0.00020012940748004304</x:v>
      </x:c>
      <x:c r="H144" s="63" t="n">
        <x:f aca="0">IFERROR(D144/D143-1,0)</x:f>
        <x:v>-0.00020981955518251105</x:v>
      </x:c>
      <x:c r="I144" s="63" t="n">
        <x:f aca="0">IFERROR(E144/E143-1,0)</x:f>
        <x:v>-0.009801847542486475</x:v>
      </x:c>
      <x:c r="J144" s="64" t="n">
        <x:f aca="0">Z143*(1+F144)</x:f>
        <x:v>0.09641663562496902</x:v>
      </x:c>
      <x:c r="K144" s="64" t="n">
        <x:f aca="0">AA143*(1+G144)</x:f>
        <x:v>0.10029229834213622</x:v>
      </x:c>
      <x:c r="L144" s="64" t="n">
        <x:f aca="0">AB143*(1+H144)</x:f>
        <x:v>0.7637387830267934</x:v>
      </x:c>
      <x:c r="M144" s="64" t="n">
        <x:f aca="0">AC143*(1+I144)</x:f>
        <x:v>0.056053051430814245</x:v>
      </x:c>
      <x:c r="N144" s="64" t="n">
        <x:f aca="0">SUM(J144:M144)</x:f>
        <x:v>1.016500768424713</x:v>
      </x:c>
      <x:c r="O144" s="65" t="n">
        <x:f aca="0">IFERROR((J144+K144)/N144,0)</x:f>
        <x:v>0.19351577497766986</x:v>
      </x:c>
      <x:c r="P144" s="66" t="b">
        <x:f aca="0">AND(MONTH(A144)=12,OR(A145="",YEAR(A144)&lt;&gt;YEAR(A145)))</x:f>
        <x:v>0</x:v>
      </x:c>
      <x:c r="Q144" s="66" t="b">
        <x:f aca="0">AND(MOD(MONTH(A144),3)=0,OR(A145="",MONTH(A144)&lt;&gt;MONTH(A145)))</x:f>
        <x:v>0</x:v>
      </x:c>
      <x:c r="R144" s="66" t="b">
        <x:f aca="0">OR(O144&gt;$E$7,O144&lt;$E$6)</x:f>
        <x:v>0</x:v>
      </x:c>
      <x:c r="S144" s="66" t="b">
        <x:f aca="0">AND(OR(P144,Q144,R144),A144-AH143&gt;$E$8)</x:f>
        <x:v>0</x:v>
      </x:c>
      <x:c r="T144" s="67" t="str">
        <x:f aca="0">IF(NOT(OR(P144,Q144,R144)),"不调",IF(NOT(S144),"间隔规则跳过",IF(P144,"年末+季度",IF(AND(Q144,R144),"季度+动态",IF(Q144,"季度","动态")))))</x:f>
        <x:v>不调</x:v>
      </x:c>
      <x:c r="U144" s="64" t="n">
        <x:f aca="0">IF(OR(T144="年末+季度",T144="季度+动态"),N144*$E$5/2,IF(T144="季度",(J144+K144)/2,IF(T144="动态",N144*$E$5*IF(J144+K144=0,0.5,J144/(J144+K144)),J144)))</x:f>
        <x:v>0.09641663562496902</x:v>
      </x:c>
      <x:c r="V144" s="64" t="n">
        <x:f aca="0">IF(OR(T144="年末+季度",T144="季度+动态"),N144*$E$5/2,IF(T144="季度",(J144+K144)/2,IF(T144="动态",N144*$E$5*IF(J144+K144=0,0.5,K144/(J144+K144)),K144)))</x:f>
        <x:v>0.10029229834213622</x:v>
      </x:c>
      <x:c r="W144" s="64" t="n">
        <x:f aca="0">IF(OR(T144="年末+季度",T144="季度+动态",T144="动态"),N144*(1-$E$5)*IF(L144+M144=0,$B$7/($B$7+$B$8),L144/(L144+M144)),L144)</x:f>
        <x:v>0.7637387830267934</x:v>
      </x:c>
      <x:c r="X144" s="64" t="n">
        <x:f aca="0">IF(OR(T144="年末+季度",T144="季度+动态",T144="动态"),N144*(1-$E$5)*IF(L144+M144=0,$B$8/($B$7+$B$8),M144/(L144+M144)),M144)</x:f>
        <x:v>0.056053051430814245</x:v>
      </x:c>
      <x:c r="Y144" s="64" t="n">
        <x:f aca="0">POWER(1-$H$5,(A144-A143)/$H$8)</x:f>
        <x:v>0.9999588018747739</x:v>
      </x:c>
      <x:c r="Z144" s="64" t="n">
        <x:f aca="0">U144*Y144</x:f>
        <x:v>0.09641266344034066</x:v>
      </x:c>
      <x:c r="AA144" s="64" t="n">
        <x:f aca="0">V144*Y144</x:f>
        <x:v>0.10028816648746991</x:v>
      </x:c>
      <x:c r="AB144" s="64" t="n">
        <x:f aca="0">W144*Y144</x:f>
        <x:v>0.7637073184207703</x:v>
      </x:c>
      <x:c r="AC144" s="64" t="n">
        <x:f aca="0">X144*Y144</x:f>
        <x:v>0.0560507421501821</x:v>
      </x:c>
      <x:c r="AD144" s="64" t="n">
        <x:f aca="0">SUM(Z144:AC144)</x:f>
        <x:v>1.016458890498763</x:v>
      </x:c>
      <x:c r="AE144" s="64" t="n">
        <x:f aca="0">MAX(AE143,AD144)</x:f>
        <x:v>1.0286560047744737</x:v>
      </x:c>
      <x:c r="AF144" s="63" t="n">
        <x:f aca="0">AD144/AE144-1</x:f>
        <x:v>-0.011857330554722045</x:v>
      </x:c>
      <x:c r="AG144" s="63" t="n">
        <x:f aca="0">AD144/AD143-1</x:f>
        <x:v>-0.00032338300195255965</x:v>
      </x:c>
      <x:c r="AH144" s="61" t="n">
        <x:f aca="0">IF(OR(T144="年末+季度",T144="季度+动态",T144="季度",T144="动态"),A144,AH143)</x:f>
        <x:v>43921</x:v>
      </x:c>
      <x:c r="AI144" s="68" t="n">
        <x:f aca="0">YEAR(A144)</x:f>
        <x:v>2020</x:v>
      </x:c>
      <x:c r="AJ144" s="68" t="n">
        <x:f aca="0">MONTH(A144)</x:f>
        <x:v>6</x:v>
      </x:c>
      <x:c r="AK144" s="66" t="n">
        <x:f aca="0">IF(MONTH(A144)&lt;&gt;MONTH(A145),1,0)</x:f>
        <x:v>0</x:v>
      </x:c>
      <x:c r="AL144" s="64" t="n">
        <x:f aca="0">IF(AK143,AD143,AL143)</x:f>
        <x:v>1.0209010019656637</x:v>
      </x:c>
      <x:c r="AM144" s="65" t="str">
        <x:f aca="0">IF(AK144,AD144/AL144-1,"")</x:f>
      </x:c>
      <x:c r="AN144" s="64" t="n">
        <x:f aca="0">IF(AI144&lt;&gt;AI143,AD144,MAX(AN143,AD144))</x:f>
        <x:v>1.0286560047744737</x:v>
      </x:c>
      <x:c r="AO144" s="65" t="n">
        <x:f aca="0">AD144/AN144-1</x:f>
        <x:v>-0.011857330554722045</x:v>
      </x:c>
      <x:c r="AP144" s="69" t="n">
        <x:f aca="0">IFERROR(SUM(Z144:AC144)/AD144,0)</x:f>
        <x:v>1</x:v>
      </x:c>
      <x:c r="AQ144" s="66" t="b">
        <x:f aca="0">AND(B144&gt;0,C144&gt;0,D144&gt;0,E144&gt;0)</x:f>
        <x:v>1</x:v>
      </x:c>
    </x:row>
    <x:row r="145" ht="13.5" hidden="0">
      <x:c r="A145" s="61" t="n">
        <x:f aca="0">'净值底稿'!A107</x:f>
        <x:v>43991</x:v>
      </x:c>
      <x:c r="B145" s="62" t="n">
        <x:f aca="0">'净值底稿'!W107</x:f>
        <x:v>0.9316520868578682</x:v>
      </x:c>
      <x:c r="C145" s="62" t="n">
        <x:f aca="0">'净值底稿'!T107</x:f>
        <x:v>1.0709395536799133</x:v>
      </x:c>
      <x:c r="D145" s="62" t="n">
        <x:f aca="0">'净值底稿'!U107</x:f>
        <x:v>1.4307</x:v>
      </x:c>
      <x:c r="E145" s="62" t="n">
        <x:f aca="0">'净值底稿'!V107</x:f>
        <x:v>1.4057</x:v>
      </x:c>
      <x:c r="F145" s="63" t="n">
        <x:f aca="0">IFERROR(B145/B144-1,0)</x:f>
        <x:v>0.005732240423167223</x:v>
      </x:c>
      <x:c r="G145" s="63" t="n">
        <x:f aca="0">IFERROR(C145/C144-1,0)</x:f>
        <x:v>0.005900405976726253</x:v>
      </x:c>
      <x:c r="H145" s="63" t="n">
        <x:f aca="0">IFERROR(D145/D144-1,0)</x:f>
        <x:v>0.0008394543546694777</x:v>
      </x:c>
      <x:c r="I145" s="63" t="n">
        <x:f aca="0">IFERROR(E145/E144-1,0)</x:f>
        <x:v>0.0010682238997294924</x:v>
      </x:c>
      <x:c r="J145" s="64" t="n">
        <x:f aca="0">Z144*(1+F145)</x:f>
        <x:v>0.0969653240070186</x:v>
      </x:c>
      <x:c r="K145" s="64" t="n">
        <x:f aca="0">AA144*(1+G145)</x:f>
        <x:v>0.1008799073844075</x:v>
      </x:c>
      <x:c r="L145" s="64" t="n">
        <x:f aca="0">AB144*(1+H145)</x:f>
        <x:v>0.7643484158549116</x:v>
      </x:c>
      <x:c r="M145" s="64" t="n">
        <x:f aca="0">AC144*(1+I145)</x:f>
        <x:v>0.0561106168925445</x:v>
      </x:c>
      <x:c r="N145" s="64" t="n">
        <x:f aca="0">SUM(J145:M145)</x:f>
        <x:v>1.0183042641388822</x:v>
      </x:c>
      <x:c r="O145" s="65" t="n">
        <x:f aca="0">IFERROR((J145+K145)/N145,0)</x:f>
        <x:v>0.1942889157581322</x:v>
      </x:c>
      <x:c r="P145" s="66" t="b">
        <x:f aca="0">AND(MONTH(A145)=12,OR(A146="",YEAR(A145)&lt;&gt;YEAR(A146)))</x:f>
        <x:v>0</x:v>
      </x:c>
      <x:c r="Q145" s="66" t="b">
        <x:f aca="0">AND(MOD(MONTH(A145),3)=0,OR(A146="",MONTH(A145)&lt;&gt;MONTH(A146)))</x:f>
        <x:v>0</x:v>
      </x:c>
      <x:c r="R145" s="66" t="b">
        <x:f aca="0">OR(O145&gt;$E$7,O145&lt;$E$6)</x:f>
        <x:v>0</x:v>
      </x:c>
      <x:c r="S145" s="66" t="b">
        <x:f aca="0">AND(OR(P145,Q145,R145),A145-AH144&gt;$E$8)</x:f>
        <x:v>0</x:v>
      </x:c>
      <x:c r="T145" s="67" t="str">
        <x:f aca="0">IF(NOT(OR(P145,Q145,R145)),"不调",IF(NOT(S145),"间隔规则跳过",IF(P145,"年末+季度",IF(AND(Q145,R145),"季度+动态",IF(Q145,"季度","动态")))))</x:f>
        <x:v>不调</x:v>
      </x:c>
      <x:c r="U145" s="64" t="n">
        <x:f aca="0">IF(OR(T145="年末+季度",T145="季度+动态"),N145*$E$5/2,IF(T145="季度",(J145+K145)/2,IF(T145="动态",N145*$E$5*IF(J145+K145=0,0.5,J145/(J145+K145)),J145)))</x:f>
        <x:v>0.0969653240070186</x:v>
      </x:c>
      <x:c r="V145" s="64" t="n">
        <x:f aca="0">IF(OR(T145="年末+季度",T145="季度+动态"),N145*$E$5/2,IF(T145="季度",(J145+K145)/2,IF(T145="动态",N145*$E$5*IF(J145+K145=0,0.5,K145/(J145+K145)),K145)))</x:f>
        <x:v>0.1008799073844075</x:v>
      </x:c>
      <x:c r="W145" s="64" t="n">
        <x:f aca="0">IF(OR(T145="年末+季度",T145="季度+动态",T145="动态"),N145*(1-$E$5)*IF(L145+M145=0,$B$7/($B$7+$B$8),L145/(L145+M145)),L145)</x:f>
        <x:v>0.7643484158549116</x:v>
      </x:c>
      <x:c r="X145" s="64" t="n">
        <x:f aca="0">IF(OR(T145="年末+季度",T145="季度+动态",T145="动态"),N145*(1-$E$5)*IF(L145+M145=0,$B$8/($B$7+$B$8),M145/(L145+M145)),M145)</x:f>
        <x:v>0.0561106168925445</x:v>
      </x:c>
      <x:c r="Y145" s="64" t="n">
        <x:f aca="0">POWER(1-$H$5,(A145-A144)/$H$8)</x:f>
        <x:v>0.9999862671029998</x:v>
      </x:c>
      <x:c r="Z145" s="64" t="n">
        <x:f aca="0">U145*Y145</x:f>
        <x:v>0.09696399239221141</x:v>
      </x:c>
      <x:c r="AA145" s="64" t="n">
        <x:f aca="0">V145*Y145</x:f>
        <x:v>0.10087852201103</x:v>
      </x:c>
      <x:c r="AB145" s="64" t="n">
        <x:f aca="0">W145*Y145</x:f>
        <x:v>0.7643379191368445</x:v>
      </x:c>
      <x:c r="AC145" s="64" t="n">
        <x:f aca="0">X145*Y145</x:f>
        <x:v>0.056109846331222096</x:v>
      </x:c>
      <x:c r="AD145" s="64" t="n">
        <x:f aca="0">SUM(Z145:AC145)</x:f>
        <x:v>1.018290279871308</x:v>
      </x:c>
      <x:c r="AE145" s="64" t="n">
        <x:f aca="0">MAX(AE144,AD145)</x:f>
        <x:v>1.0286560047744737</x:v>
      </x:c>
      <x:c r="AF145" s="63" t="n">
        <x:f aca="0">AD145/AE145-1</x:f>
        <x:v>-0.01007695950352061</x:v>
      </x:c>
      <x:c r="AG145" s="63" t="n">
        <x:f aca="0">AD145/AD144-1</x:f>
        <x:v>0.001801734816492484</x:v>
      </x:c>
      <x:c r="AH145" s="61" t="n">
        <x:f aca="0">IF(OR(T145="年末+季度",T145="季度+动态",T145="季度",T145="动态"),A145,AH144)</x:f>
        <x:v>43921</x:v>
      </x:c>
      <x:c r="AI145" s="68" t="n">
        <x:f aca="0">YEAR(A145)</x:f>
        <x:v>2020</x:v>
      </x:c>
      <x:c r="AJ145" s="68" t="n">
        <x:f aca="0">MONTH(A145)</x:f>
        <x:v>6</x:v>
      </x:c>
      <x:c r="AK145" s="66" t="n">
        <x:f aca="0">IF(MONTH(A145)&lt;&gt;MONTH(A146),1,0)</x:f>
        <x:v>0</x:v>
      </x:c>
      <x:c r="AL145" s="64" t="n">
        <x:f aca="0">IF(AK144,AD144,AL144)</x:f>
        <x:v>1.0209010019656637</x:v>
      </x:c>
      <x:c r="AM145" s="65" t="str">
        <x:f aca="0">IF(AK145,AD145/AL145-1,"")</x:f>
      </x:c>
      <x:c r="AN145" s="64" t="n">
        <x:f aca="0">IF(AI145&lt;&gt;AI144,AD145,MAX(AN144,AD145))</x:f>
        <x:v>1.0286560047744737</x:v>
      </x:c>
      <x:c r="AO145" s="65" t="n">
        <x:f aca="0">AD145/AN145-1</x:f>
        <x:v>-0.01007695950352061</x:v>
      </x:c>
      <x:c r="AP145" s="69" t="n">
        <x:f aca="0">IFERROR(SUM(Z145:AC145)/AD145,0)</x:f>
        <x:v>1</x:v>
      </x:c>
      <x:c r="AQ145" s="66" t="b">
        <x:f aca="0">AND(B145&gt;0,C145&gt;0,D145&gt;0,E145&gt;0)</x:f>
        <x:v>1</x:v>
      </x:c>
    </x:row>
    <x:row r="146" ht="13.5" hidden="0">
      <x:c r="A146" s="61" t="n">
        <x:f aca="0">'净值底稿'!A108</x:f>
        <x:v>43992</x:v>
      </x:c>
      <x:c r="B146" s="62" t="n">
        <x:f aca="0">'净值底稿'!W108</x:f>
        <x:v>0.9283088087345195</x:v>
      </x:c>
      <x:c r="C146" s="62" t="n">
        <x:f aca="0">'净值底稿'!T108</x:f>
        <x:v>1.0720780816786815</x:v>
      </x:c>
      <x:c r="D146" s="62" t="n">
        <x:f aca="0">'净值底稿'!U108</x:f>
        <x:v>1.4311</x:v>
      </x:c>
      <x:c r="E146" s="62" t="n">
        <x:f aca="0">'净值底稿'!V108</x:f>
        <x:v>1.4213</x:v>
      </x:c>
      <x:c r="F146" s="63" t="n">
        <x:f aca="0">IFERROR(B146/B145-1,0)</x:f>
        <x:v>-0.0035885478823155514</x:v>
      </x:c>
      <x:c r="G146" s="63" t="n">
        <x:f aca="0">IFERROR(C146/C145-1,0)</x:f>
        <x:v>0.001063111353816426</x:v>
      </x:c>
      <x:c r="H146" s="63" t="n">
        <x:f aca="0">IFERROR(D146/D145-1,0)</x:f>
        <x:v>0.0002795834207032222</x:v>
      </x:c>
      <x:c r="I146" s="63" t="n">
        <x:f aca="0">IFERROR(E146/E145-1,0)</x:f>
        <x:v>0.011097673756847115</x:v>
      </x:c>
      <x:c r="J146" s="64" t="n">
        <x:f aca="0">Z145*(1+F146)</x:f>
        <x:v>0.09661603246265148</x:v>
      </x:c>
      <x:c r="K146" s="64" t="n">
        <x:f aca="0">AA145*(1+G146)</x:f>
        <x:v>0.10098576711313614</x:v>
      </x:c>
      <x:c r="L146" s="64" t="n">
        <x:f aca="0">AB145*(1+H146)</x:f>
        <x:v>0.7645516153468499</x:v>
      </x:c>
      <x:c r="M146" s="64" t="n">
        <x:f aca="0">AC145*(1+I146)</x:f>
        <x:v>0.056732535100352824</x:v>
      </x:c>
      <x:c r="N146" s="64" t="n">
        <x:f aca="0">SUM(J146:M146)</x:f>
        <x:v>1.0188859500229903</x:v>
      </x:c>
      <x:c r="O146" s="65" t="n">
        <x:f aca="0">IFERROR((J146+K146)/N146,0)</x:f>
        <x:v>0.19393907588119053</x:v>
      </x:c>
      <x:c r="P146" s="66" t="b">
        <x:f aca="0">AND(MONTH(A146)=12,OR(A147="",YEAR(A146)&lt;&gt;YEAR(A147)))</x:f>
        <x:v>0</x:v>
      </x:c>
      <x:c r="Q146" s="66" t="b">
        <x:f aca="0">AND(MOD(MONTH(A146),3)=0,OR(A147="",MONTH(A146)&lt;&gt;MONTH(A147)))</x:f>
        <x:v>0</x:v>
      </x:c>
      <x:c r="R146" s="66" t="b">
        <x:f aca="0">OR(O146&gt;$E$7,O146&lt;$E$6)</x:f>
        <x:v>0</x:v>
      </x:c>
      <x:c r="S146" s="66" t="b">
        <x:f aca="0">AND(OR(P146,Q146,R146),A146-AH145&gt;$E$8)</x:f>
        <x:v>0</x:v>
      </x:c>
      <x:c r="T146" s="67" t="str">
        <x:f aca="0">IF(NOT(OR(P146,Q146,R146)),"不调",IF(NOT(S146),"间隔规则跳过",IF(P146,"年末+季度",IF(AND(Q146,R146),"季度+动态",IF(Q146,"季度","动态")))))</x:f>
        <x:v>不调</x:v>
      </x:c>
      <x:c r="U146" s="64" t="n">
        <x:f aca="0">IF(OR(T146="年末+季度",T146="季度+动态"),N146*$E$5/2,IF(T146="季度",(J146+K146)/2,IF(T146="动态",N146*$E$5*IF(J146+K146=0,0.5,J146/(J146+K146)),J146)))</x:f>
        <x:v>0.09661603246265148</x:v>
      </x:c>
      <x:c r="V146" s="64" t="n">
        <x:f aca="0">IF(OR(T146="年末+季度",T146="季度+动态"),N146*$E$5/2,IF(T146="季度",(J146+K146)/2,IF(T146="动态",N146*$E$5*IF(J146+K146=0,0.5,K146/(J146+K146)),K146)))</x:f>
        <x:v>0.10098576711313614</x:v>
      </x:c>
      <x:c r="W146" s="64" t="n">
        <x:f aca="0">IF(OR(T146="年末+季度",T146="季度+动态",T146="动态"),N146*(1-$E$5)*IF(L146+M146=0,$B$7/($B$7+$B$8),L146/(L146+M146)),L146)</x:f>
        <x:v>0.7645516153468499</x:v>
      </x:c>
      <x:c r="X146" s="64" t="n">
        <x:f aca="0">IF(OR(T146="年末+季度",T146="季度+动态",T146="动态"),N146*(1-$E$5)*IF(L146+M146=0,$B$8/($B$7+$B$8),M146/(L146+M146)),M146)</x:f>
        <x:v>0.056732535100352824</x:v>
      </x:c>
      <x:c r="Y146" s="64" t="n">
        <x:f aca="0">POWER(1-$H$5,(A146-A145)/$H$8)</x:f>
        <x:v>0.9999862671029998</x:v>
      </x:c>
      <x:c r="Z146" s="64" t="n">
        <x:f aca="0">U146*Y146</x:f>
        <x:v>0.0966147056446291</x:v>
      </x:c>
      <x:c r="AA146" s="64" t="n">
        <x:f aca="0">V146*Y146</x:f>
        <x:v>0.10098438028599789</x:v>
      </x:c>
      <x:c r="AB146" s="64" t="n">
        <x:f aca="0">W146*Y146</x:f>
        <x:v>0.764541115838265</x:v>
      </x:c>
      <x:c r="AC146" s="64" t="n">
        <x:f aca="0">X146*Y146</x:f>
        <x:v>0.05673175599829173</x:v>
      </x:c>
      <x:c r="AD146" s="64" t="n">
        <x:f aca="0">SUM(Z146:AC146)</x:f>
        <x:v>1.0188719577671839</x:v>
      </x:c>
      <x:c r="AE146" s="64" t="n">
        <x:f aca="0">MAX(AE145,AD146)</x:f>
        <x:v>1.0286560047744737</x:v>
      </x:c>
      <x:c r="AF146" s="63" t="n">
        <x:f aca="0">AD146/AE146-1</x:f>
        <x:v>-0.009511485824101995</x:v>
      </x:c>
      <x:c r="AG146" s="63" t="n">
        <x:f aca="0">AD146/AD145-1</x:f>
        <x:v>0.000571229940395046</x:v>
      </x:c>
      <x:c r="AH146" s="61" t="n">
        <x:f aca="0">IF(OR(T146="年末+季度",T146="季度+动态",T146="季度",T146="动态"),A146,AH145)</x:f>
        <x:v>43921</x:v>
      </x:c>
      <x:c r="AI146" s="68" t="n">
        <x:f aca="0">YEAR(A146)</x:f>
        <x:v>2020</x:v>
      </x:c>
      <x:c r="AJ146" s="68" t="n">
        <x:f aca="0">MONTH(A146)</x:f>
        <x:v>6</x:v>
      </x:c>
      <x:c r="AK146" s="66" t="n">
        <x:f aca="0">IF(MONTH(A146)&lt;&gt;MONTH(A147),1,0)</x:f>
        <x:v>0</x:v>
      </x:c>
      <x:c r="AL146" s="64" t="n">
        <x:f aca="0">IF(AK145,AD145,AL145)</x:f>
        <x:v>1.0209010019656637</x:v>
      </x:c>
      <x:c r="AM146" s="65" t="str">
        <x:f aca="0">IF(AK146,AD146/AL146-1,"")</x:f>
      </x:c>
      <x:c r="AN146" s="64" t="n">
        <x:f aca="0">IF(AI146&lt;&gt;AI145,AD146,MAX(AN145,AD146))</x:f>
        <x:v>1.0286560047744737</x:v>
      </x:c>
      <x:c r="AO146" s="65" t="n">
        <x:f aca="0">AD146/AN146-1</x:f>
        <x:v>-0.009511485824101995</x:v>
      </x:c>
      <x:c r="AP146" s="69" t="n">
        <x:f aca="0">IFERROR(SUM(Z146:AC146)/AD146,0)</x:f>
        <x:v>1</x:v>
      </x:c>
      <x:c r="AQ146" s="66" t="b">
        <x:f aca="0">AND(B146&gt;0,C146&gt;0,D146&gt;0,E146&gt;0)</x:f>
        <x:v>1</x:v>
      </x:c>
    </x:row>
    <x:row r="147" ht="13.5" hidden="0">
      <x:c r="A147" s="61" t="n">
        <x:f aca="0">'净值底稿'!A109</x:f>
        <x:v>43993</x:v>
      </x:c>
      <x:c r="B147" s="62" t="n">
        <x:f aca="0">'净值底稿'!W109</x:f>
        <x:v>0.9176233550426819</x:v>
      </x:c>
      <x:c r="C147" s="62" t="n">
        <x:f aca="0">'净值底稿'!T109</x:f>
        <x:v>1.067601402036334</x:v>
      </x:c>
      <x:c r="D147" s="62" t="n">
        <x:f aca="0">'净值底稿'!U109</x:f>
        <x:v>1.4327</x:v>
      </x:c>
      <x:c r="E147" s="62" t="n">
        <x:f aca="0">'净值底稿'!V109</x:f>
        <x:v>1.4321</x:v>
      </x:c>
      <x:c r="F147" s="63" t="n">
        <x:f aca="0">IFERROR(B147/B146-1,0)</x:f>
        <x:v>-0.011510667130697705</x:v>
      </x:c>
      <x:c r="G147" s="63" t="n">
        <x:f aca="0">IFERROR(C147/C146-1,0)</x:f>
        <x:v>-0.004175702981762064</x:v>
      </x:c>
      <x:c r="H147" s="63" t="n">
        <x:f aca="0">IFERROR(D147/D146-1,0)</x:f>
        <x:v>0.0011180211026482478</x:v>
      </x:c>
      <x:c r="I147" s="63" t="n">
        <x:f aca="0">IFERROR(E147/E146-1,0)</x:f>
        <x:v>0.007598677267290466</x:v>
      </x:c>
      <x:c r="J147" s="64" t="n">
        <x:f aca="0">Z146*(1+F147)</x:f>
        <x:v>0.09550260592802343</x:v>
      </x:c>
      <x:c r="K147" s="64" t="n">
        <x:f aca="0">AA146*(1+G147)</x:f>
        <x:v>0.10056269950812625</x:v>
      </x:c>
      <x:c r="L147" s="64" t="n">
        <x:f aca="0">AB146*(1+H147)</x:f>
        <x:v>0.7653958889396144</x:v>
      </x:c>
      <x:c r="M147" s="64" t="n">
        <x:f aca="0">AC146*(1+I147)</x:f>
        <x:v>0.057162842302929416</x:v>
      </x:c>
      <x:c r="N147" s="64" t="n">
        <x:f aca="0">SUM(J147:M147)</x:f>
        <x:v>1.0186240366786934</x:v>
      </x:c>
      <x:c r="O147" s="65" t="n">
        <x:f aca="0">IFERROR((J147+K147)/N147,0)</x:f>
        <x:v>0.19248054078464177</x:v>
      </x:c>
      <x:c r="P147" s="66" t="b">
        <x:f aca="0">AND(MONTH(A147)=12,OR(A148="",YEAR(A147)&lt;&gt;YEAR(A148)))</x:f>
        <x:v>0</x:v>
      </x:c>
      <x:c r="Q147" s="66" t="b">
        <x:f aca="0">AND(MOD(MONTH(A147),3)=0,OR(A148="",MONTH(A147)&lt;&gt;MONTH(A148)))</x:f>
        <x:v>0</x:v>
      </x:c>
      <x:c r="R147" s="66" t="b">
        <x:f aca="0">OR(O147&gt;$E$7,O147&lt;$E$6)</x:f>
        <x:v>0</x:v>
      </x:c>
      <x:c r="S147" s="66" t="b">
        <x:f aca="0">AND(OR(P147,Q147,R147),A147-AH146&gt;$E$8)</x:f>
        <x:v>0</x:v>
      </x:c>
      <x:c r="T147" s="67" t="str">
        <x:f aca="0">IF(NOT(OR(P147,Q147,R147)),"不调",IF(NOT(S147),"间隔规则跳过",IF(P147,"年末+季度",IF(AND(Q147,R147),"季度+动态",IF(Q147,"季度","动态")))))</x:f>
        <x:v>不调</x:v>
      </x:c>
      <x:c r="U147" s="64" t="n">
        <x:f aca="0">IF(OR(T147="年末+季度",T147="季度+动态"),N147*$E$5/2,IF(T147="季度",(J147+K147)/2,IF(T147="动态",N147*$E$5*IF(J147+K147=0,0.5,J147/(J147+K147)),J147)))</x:f>
        <x:v>0.09550260592802343</x:v>
      </x:c>
      <x:c r="V147" s="64" t="n">
        <x:f aca="0">IF(OR(T147="年末+季度",T147="季度+动态"),N147*$E$5/2,IF(T147="季度",(J147+K147)/2,IF(T147="动态",N147*$E$5*IF(J147+K147=0,0.5,K147/(J147+K147)),K147)))</x:f>
        <x:v>0.10056269950812625</x:v>
      </x:c>
      <x:c r="W147" s="64" t="n">
        <x:f aca="0">IF(OR(T147="年末+季度",T147="季度+动态",T147="动态"),N147*(1-$E$5)*IF(L147+M147=0,$B$7/($B$7+$B$8),L147/(L147+M147)),L147)</x:f>
        <x:v>0.7653958889396144</x:v>
      </x:c>
      <x:c r="X147" s="64" t="n">
        <x:f aca="0">IF(OR(T147="年末+季度",T147="季度+动态",T147="动态"),N147*(1-$E$5)*IF(L147+M147=0,$B$8/($B$7+$B$8),M147/(L147+M147)),M147)</x:f>
        <x:v>0.057162842302929416</x:v>
      </x:c>
      <x:c r="Y147" s="64" t="n">
        <x:f aca="0">POWER(1-$H$5,(A147-A146)/$H$8)</x:f>
        <x:v>0.9999862671029998</x:v>
      </x:c>
      <x:c r="Z147" s="64" t="n">
        <x:f aca="0">U147*Y147</x:f>
        <x:v>0.09550129440057296</x:v>
      </x:c>
      <x:c r="AA147" s="64" t="n">
        <x:f aca="0">V147*Y147</x:f>
        <x:v>0.10056131849093185</x:v>
      </x:c>
      <x:c r="AB147" s="64" t="n">
        <x:f aca="0">W147*Y147</x:f>
        <x:v>0.7653853778367072</x:v>
      </x:c>
      <x:c r="AC147" s="64" t="n">
        <x:f aca="0">X147*Y147</x:f>
        <x:v>0.05716205729150383</x:v>
      </x:c>
      <x:c r="AD147" s="64" t="n">
        <x:f aca="0">SUM(Z147:AC147)</x:f>
        <x:v>1.018610048019716</x:v>
      </x:c>
      <x:c r="AE147" s="64" t="n">
        <x:f aca="0">MAX(AE146,AD147)</x:f>
        <x:v>1.0286560047744737</x:v>
      </x:c>
      <x:c r="AF147" s="63" t="n">
        <x:f aca="0">AD147/AE147-1</x:f>
        <x:v>-0.009766099364733938</x:v>
      </x:c>
      <x:c r="AG147" s="63" t="n">
        <x:f aca="0">AD147/AD146-1</x:f>
        <x:v>-0.0002570585493802957</x:v>
      </x:c>
      <x:c r="AH147" s="61" t="n">
        <x:f aca="0">IF(OR(T147="年末+季度",T147="季度+动态",T147="季度",T147="动态"),A147,AH146)</x:f>
        <x:v>43921</x:v>
      </x:c>
      <x:c r="AI147" s="68" t="n">
        <x:f aca="0">YEAR(A147)</x:f>
        <x:v>2020</x:v>
      </x:c>
      <x:c r="AJ147" s="68" t="n">
        <x:f aca="0">MONTH(A147)</x:f>
        <x:v>6</x:v>
      </x:c>
      <x:c r="AK147" s="66" t="n">
        <x:f aca="0">IF(MONTH(A147)&lt;&gt;MONTH(A148),1,0)</x:f>
        <x:v>0</x:v>
      </x:c>
      <x:c r="AL147" s="64" t="n">
        <x:f aca="0">IF(AK146,AD146,AL146)</x:f>
        <x:v>1.0209010019656637</x:v>
      </x:c>
      <x:c r="AM147" s="65" t="str">
        <x:f aca="0">IF(AK147,AD147/AL147-1,"")</x:f>
      </x:c>
      <x:c r="AN147" s="64" t="n">
        <x:f aca="0">IF(AI147&lt;&gt;AI146,AD147,MAX(AN146,AD147))</x:f>
        <x:v>1.0286560047744737</x:v>
      </x:c>
      <x:c r="AO147" s="65" t="n">
        <x:f aca="0">AD147/AN147-1</x:f>
        <x:v>-0.009766099364733938</x:v>
      </x:c>
      <x:c r="AP147" s="69" t="n">
        <x:f aca="0">IFERROR(SUM(Z147:AC147)/AD147,0)</x:f>
        <x:v>1</x:v>
      </x:c>
      <x:c r="AQ147" s="66" t="b">
        <x:f aca="0">AND(B147&gt;0,C147&gt;0,D147&gt;0,E147&gt;0)</x:f>
        <x:v>1</x:v>
      </x:c>
    </x:row>
    <x:row r="148" ht="13.5" hidden="0">
      <x:c r="A148" s="61" t="n">
        <x:f aca="0">'净值底稿'!A110</x:f>
        <x:v>43994</x:v>
      </x:c>
      <x:c r="B148" s="62" t="n">
        <x:f aca="0">'净值底稿'!W110</x:f>
        <x:v>0.9154990477430425</x:v>
      </x:c>
      <x:c r="C148" s="62" t="n">
        <x:f aca="0">'净值底稿'!T110</x:f>
        <x:v>1.0695508042456139</x:v>
      </x:c>
      <x:c r="D148" s="62" t="n">
        <x:f aca="0">'净值底稿'!U110</x:f>
        <x:v>1.4349</x:v>
      </x:c>
      <x:c r="E148" s="62" t="n">
        <x:f aca="0">'净值底稿'!V110</x:f>
        <x:v>1.4297</x:v>
      </x:c>
      <x:c r="F148" s="63" t="n">
        <x:f aca="0">IFERROR(B148/B147-1,0)</x:f>
        <x:v>-0.002315010061552547</x:v>
      </x:c>
      <x:c r="G148" s="63" t="n">
        <x:f aca="0">IFERROR(C148/C147-1,0)</x:f>
        <x:v>0.0018259644522400365</x:v>
      </x:c>
      <x:c r="H148" s="63" t="n">
        <x:f aca="0">IFERROR(D148/D147-1,0)</x:f>
        <x:v>0.0015355622251691514</x:v>
      </x:c>
      <x:c r="I148" s="63" t="n">
        <x:f aca="0">IFERROR(E148/E147-1,0)</x:f>
        <x:v>-0.0016758606242580631</x:v>
      </x:c>
      <x:c r="J148" s="64" t="n">
        <x:f aca="0">Z147*(1+F148)</x:f>
        <x:v>0.09528020794314435</x:v>
      </x:c>
      <x:c r="K148" s="64" t="n">
        <x:f aca="0">AA147*(1+G148)</x:f>
        <x:v>0.10074493988376668</x:v>
      </x:c>
      <x:c r="L148" s="64" t="n">
        <x:f aca="0">AB147*(1+H148)</x:f>
        <x:v>0.7665606747106101</x:v>
      </x:c>
      <x:c r="M148" s="64" t="n">
        <x:f aca="0">AC147*(1+I148)</x:f>
        <x:v>0.057066261650487414</x:v>
      </x:c>
      <x:c r="N148" s="64" t="n">
        <x:f aca="0">SUM(J148:M148)</x:f>
        <x:v>1.0196520841880086</x:v>
      </x:c>
      <x:c r="O148" s="65" t="n">
        <x:f aca="0">IFERROR((J148+K148)/N148,0)</x:f>
        <x:v>0.19224709179407407</x:v>
      </x:c>
      <x:c r="P148" s="66" t="b">
        <x:f aca="0">AND(MONTH(A148)=12,OR(A149="",YEAR(A148)&lt;&gt;YEAR(A149)))</x:f>
        <x:v>0</x:v>
      </x:c>
      <x:c r="Q148" s="66" t="b">
        <x:f aca="0">AND(MOD(MONTH(A148),3)=0,OR(A149="",MONTH(A148)&lt;&gt;MONTH(A149)))</x:f>
        <x:v>0</x:v>
      </x:c>
      <x:c r="R148" s="66" t="b">
        <x:f aca="0">OR(O148&gt;$E$7,O148&lt;$E$6)</x:f>
        <x:v>0</x:v>
      </x:c>
      <x:c r="S148" s="66" t="b">
        <x:f aca="0">AND(OR(P148,Q148,R148),A148-AH147&gt;$E$8)</x:f>
        <x:v>0</x:v>
      </x:c>
      <x:c r="T148" s="67" t="str">
        <x:f aca="0">IF(NOT(OR(P148,Q148,R148)),"不调",IF(NOT(S148),"间隔规则跳过",IF(P148,"年末+季度",IF(AND(Q148,R148),"季度+动态",IF(Q148,"季度","动态")))))</x:f>
        <x:v>不调</x:v>
      </x:c>
      <x:c r="U148" s="64" t="n">
        <x:f aca="0">IF(OR(T148="年末+季度",T148="季度+动态"),N148*$E$5/2,IF(T148="季度",(J148+K148)/2,IF(T148="动态",N148*$E$5*IF(J148+K148=0,0.5,J148/(J148+K148)),J148)))</x:f>
        <x:v>0.09528020794314435</x:v>
      </x:c>
      <x:c r="V148" s="64" t="n">
        <x:f aca="0">IF(OR(T148="年末+季度",T148="季度+动态"),N148*$E$5/2,IF(T148="季度",(J148+K148)/2,IF(T148="动态",N148*$E$5*IF(J148+K148=0,0.5,K148/(J148+K148)),K148)))</x:f>
        <x:v>0.10074493988376668</x:v>
      </x:c>
      <x:c r="W148" s="64" t="n">
        <x:f aca="0">IF(OR(T148="年末+季度",T148="季度+动态",T148="动态"),N148*(1-$E$5)*IF(L148+M148=0,$B$7/($B$7+$B$8),L148/(L148+M148)),L148)</x:f>
        <x:v>0.7665606747106101</x:v>
      </x:c>
      <x:c r="X148" s="64" t="n">
        <x:f aca="0">IF(OR(T148="年末+季度",T148="季度+动态",T148="动态"),N148*(1-$E$5)*IF(L148+M148=0,$B$8/($B$7+$B$8),M148/(L148+M148)),M148)</x:f>
        <x:v>0.057066261650487414</x:v>
      </x:c>
      <x:c r="Y148" s="64" t="n">
        <x:f aca="0">POWER(1-$H$5,(A148-A147)/$H$8)</x:f>
        <x:v>0.9999862671029998</x:v>
      </x:c>
      <x:c r="Z148" s="64" t="n">
        <x:f aca="0">U148*Y148</x:f>
        <x:v>0.0952788994698625</x:v>
      </x:c>
      <x:c r="AA148" s="64" t="n">
        <x:f aca="0">V148*Y148</x:f>
        <x:v>0.10074355636388396</x:v>
      </x:c>
      <x:c r="AB148" s="64" t="n">
        <x:f aca="0">W148*Y148</x:f>
        <x:v>0.7665501476118198</x:v>
      </x:c>
      <x:c r="AC148" s="64" t="n">
        <x:f aca="0">X148*Y148</x:f>
        <x:v>0.057065477965393976</x:v>
      </x:c>
      <x:c r="AD148" s="64" t="n">
        <x:f aca="0">SUM(Z148:AC148)</x:f>
        <x:v>1.0196380814109602</x:v>
      </x:c>
      <x:c r="AE148" s="64" t="n">
        <x:f aca="0">MAX(AE147,AD148)</x:f>
        <x:v>1.0286560047744737</x:v>
      </x:c>
      <x:c r="AF148" s="63" t="n">
        <x:f aca="0">AD148/AE148-1</x:f>
        <x:v>-0.00876670463367446</x:v>
      </x:c>
      <x:c r="AG148" s="63" t="n">
        <x:f aca="0">AD148/AD147-1</x:f>
        <x:v>0.001009251178351267</x:v>
      </x:c>
      <x:c r="AH148" s="61" t="n">
        <x:f aca="0">IF(OR(T148="年末+季度",T148="季度+动态",T148="季度",T148="动态"),A148,AH147)</x:f>
        <x:v>43921</x:v>
      </x:c>
      <x:c r="AI148" s="68" t="n">
        <x:f aca="0">YEAR(A148)</x:f>
        <x:v>2020</x:v>
      </x:c>
      <x:c r="AJ148" s="68" t="n">
        <x:f aca="0">MONTH(A148)</x:f>
        <x:v>6</x:v>
      </x:c>
      <x:c r="AK148" s="66" t="n">
        <x:f aca="0">IF(MONTH(A148)&lt;&gt;MONTH(A149),1,0)</x:f>
        <x:v>0</x:v>
      </x:c>
      <x:c r="AL148" s="64" t="n">
        <x:f aca="0">IF(AK147,AD147,AL147)</x:f>
        <x:v>1.0209010019656637</x:v>
      </x:c>
      <x:c r="AM148" s="65" t="str">
        <x:f aca="0">IF(AK148,AD148/AL148-1,"")</x:f>
      </x:c>
      <x:c r="AN148" s="64" t="n">
        <x:f aca="0">IF(AI148&lt;&gt;AI147,AD148,MAX(AN147,AD148))</x:f>
        <x:v>1.0286560047744737</x:v>
      </x:c>
      <x:c r="AO148" s="65" t="n">
        <x:f aca="0">AD148/AN148-1</x:f>
        <x:v>-0.00876670463367446</x:v>
      </x:c>
      <x:c r="AP148" s="69" t="n">
        <x:f aca="0">IFERROR(SUM(Z148:AC148)/AD148,0)</x:f>
        <x:v>1</x:v>
      </x:c>
      <x:c r="AQ148" s="66" t="b">
        <x:f aca="0">AND(B148&gt;0,C148&gt;0,D148&gt;0,E148&gt;0)</x:f>
        <x:v>1</x:v>
      </x:c>
    </x:row>
    <x:row r="149" ht="13.5" hidden="0">
      <x:c r="A149" s="61" t="n">
        <x:f aca="0">'净值底稿'!A111</x:f>
        <x:v>43997</x:v>
      </x:c>
      <x:c r="B149" s="62" t="n">
        <x:f aca="0">'净值底稿'!W111</x:f>
        <x:v>0.9059006568321502</x:v>
      </x:c>
      <x:c r="C149" s="62" t="n">
        <x:f aca="0">'净值底稿'!T111</x:f>
        <x:v>1.0677788316543741</x:v>
      </x:c>
      <x:c r="D149" s="62" t="n">
        <x:f aca="0">'净值底稿'!U111</x:f>
        <x:v>1.4366</x:v>
      </x:c>
      <x:c r="E149" s="62" t="n">
        <x:f aca="0">'净值底稿'!V111</x:f>
        <x:v>1.4208</x:v>
      </x:c>
      <x:c r="F149" s="63" t="n">
        <x:f aca="0">IFERROR(B149/B148-1,0)</x:f>
        <x:v>-0.010484326482430584</x:v>
      </x:c>
      <x:c r="G149" s="63" t="n">
        <x:f aca="0">IFERROR(C149/C148-1,0)</x:f>
        <x:v>-0.0016567446672058894</x:v>
      </x:c>
      <x:c r="H149" s="63" t="n">
        <x:f aca="0">IFERROR(D149/D148-1,0)</x:f>
        <x:v>0.0011847515506306916</x:v>
      </x:c>
      <x:c r="I149" s="63" t="n">
        <x:f aca="0">IFERROR(E149/E148-1,0)</x:f>
        <x:v>-0.0062250821850737825</x:v>
      </x:c>
      <x:c r="J149" s="64" t="n">
        <x:f aca="0">Z148*(1+F149)</x:f>
        <x:v>0.09427996438093378</x:v>
      </x:c>
      <x:c r="K149" s="64" t="n">
        <x:f aca="0">AA148*(1+G149)</x:f>
        <x:v>0.10057665001412275</x:v>
      </x:c>
      <x:c r="L149" s="64" t="n">
        <x:f aca="0">AB148*(1+H149)</x:f>
        <x:v>0.7674583190878391</x:v>
      </x:c>
      <x:c r="M149" s="64" t="n">
        <x:f aca="0">AC148*(1+I149)</x:f>
        <x:v>0.05671024067512888</x:v>
      </x:c>
      <x:c r="N149" s="64" t="n">
        <x:f aca="0">SUM(J149:M149)</x:f>
        <x:v>1.0190251741580245</x:v>
      </x:c>
      <x:c r="O149" s="65" t="n">
        <x:f aca="0">IFERROR((J149+K149)/N149,0)</x:f>
        <x:v>0.191218646346061</x:v>
      </x:c>
      <x:c r="P149" s="66" t="b">
        <x:f aca="0">AND(MONTH(A149)=12,OR(A150="",YEAR(A149)&lt;&gt;YEAR(A150)))</x:f>
        <x:v>0</x:v>
      </x:c>
      <x:c r="Q149" s="66" t="b">
        <x:f aca="0">AND(MOD(MONTH(A149),3)=0,OR(A150="",MONTH(A149)&lt;&gt;MONTH(A150)))</x:f>
        <x:v>0</x:v>
      </x:c>
      <x:c r="R149" s="66" t="b">
        <x:f aca="0">OR(O149&gt;$E$7,O149&lt;$E$6)</x:f>
        <x:v>0</x:v>
      </x:c>
      <x:c r="S149" s="66" t="b">
        <x:f aca="0">AND(OR(P149,Q149,R149),A149-AH148&gt;$E$8)</x:f>
        <x:v>0</x:v>
      </x:c>
      <x:c r="T149" s="67" t="str">
        <x:f aca="0">IF(NOT(OR(P149,Q149,R149)),"不调",IF(NOT(S149),"间隔规则跳过",IF(P149,"年末+季度",IF(AND(Q149,R149),"季度+动态",IF(Q149,"季度","动态")))))</x:f>
        <x:v>不调</x:v>
      </x:c>
      <x:c r="U149" s="64" t="n">
        <x:f aca="0">IF(OR(T149="年末+季度",T149="季度+动态"),N149*$E$5/2,IF(T149="季度",(J149+K149)/2,IF(T149="动态",N149*$E$5*IF(J149+K149=0,0.5,J149/(J149+K149)),J149)))</x:f>
        <x:v>0.09427996438093378</x:v>
      </x:c>
      <x:c r="V149" s="64" t="n">
        <x:f aca="0">IF(OR(T149="年末+季度",T149="季度+动态"),N149*$E$5/2,IF(T149="季度",(J149+K149)/2,IF(T149="动态",N149*$E$5*IF(J149+K149=0,0.5,K149/(J149+K149)),K149)))</x:f>
        <x:v>0.10057665001412275</x:v>
      </x:c>
      <x:c r="W149" s="64" t="n">
        <x:f aca="0">IF(OR(T149="年末+季度",T149="季度+动态",T149="动态"),N149*(1-$E$5)*IF(L149+M149=0,$B$7/($B$7+$B$8),L149/(L149+M149)),L149)</x:f>
        <x:v>0.7674583190878391</x:v>
      </x:c>
      <x:c r="X149" s="64" t="n">
        <x:f aca="0">IF(OR(T149="年末+季度",T149="季度+动态",T149="动态"),N149*(1-$E$5)*IF(L149+M149=0,$B$8/($B$7+$B$8),M149/(L149+M149)),M149)</x:f>
        <x:v>0.05671024067512888</x:v>
      </x:c>
      <x:c r="Y149" s="64" t="n">
        <x:f aca="0">POWER(1-$H$5,(A149-A148)/$H$8)</x:f>
        <x:v>0.9999588018747739</x:v>
      </x:c>
      <x:c r="Z149" s="64" t="n">
        <x:f aca="0">U149*Y149</x:f>
        <x:v>0.09427608022315491</x:v>
      </x:c>
      <x:c r="AA149" s="64" t="n">
        <x:f aca="0">V149*Y149</x:f>
        <x:v>0.10057250644470064</x:v>
      </x:c>
      <x:c r="AB149" s="64" t="n">
        <x:f aca="0">W149*Y149</x:f>
        <x:v>0.7674267012439036</x:v>
      </x:c>
      <x:c r="AC149" s="64" t="n">
        <x:f aca="0">X149*Y149</x:f>
        <x:v>0.056707904319531946</x:v>
      </x:c>
      <x:c r="AD149" s="64" t="n">
        <x:f aca="0">SUM(Z149:AC149)</x:f>
        <x:v>1.018983192231291</x:v>
      </x:c>
      <x:c r="AE149" s="64" t="n">
        <x:f aca="0">MAX(AE148,AD149)</x:f>
        <x:v>1.0286560047744737</x:v>
      </x:c>
      <x:c r="AF149" s="63" t="n">
        <x:f aca="0">AD149/AE149-1</x:f>
        <x:v>-0.009403350097881735</x:v>
      </x:c>
      <x:c r="AG149" s="63" t="n">
        <x:f aca="0">AD149/AD148-1</x:f>
        <x:v>-0.0006422761091493534</x:v>
      </x:c>
      <x:c r="AH149" s="61" t="n">
        <x:f aca="0">IF(OR(T149="年末+季度",T149="季度+动态",T149="季度",T149="动态"),A149,AH148)</x:f>
        <x:v>43921</x:v>
      </x:c>
      <x:c r="AI149" s="68" t="n">
        <x:f aca="0">YEAR(A149)</x:f>
        <x:v>2020</x:v>
      </x:c>
      <x:c r="AJ149" s="68" t="n">
        <x:f aca="0">MONTH(A149)</x:f>
        <x:v>6</x:v>
      </x:c>
      <x:c r="AK149" s="66" t="n">
        <x:f aca="0">IF(MONTH(A149)&lt;&gt;MONTH(A150),1,0)</x:f>
        <x:v>0</x:v>
      </x:c>
      <x:c r="AL149" s="64" t="n">
        <x:f aca="0">IF(AK148,AD148,AL148)</x:f>
        <x:v>1.0209010019656637</x:v>
      </x:c>
      <x:c r="AM149" s="65" t="str">
        <x:f aca="0">IF(AK149,AD149/AL149-1,"")</x:f>
      </x:c>
      <x:c r="AN149" s="64" t="n">
        <x:f aca="0">IF(AI149&lt;&gt;AI148,AD149,MAX(AN148,AD149))</x:f>
        <x:v>1.0286560047744737</x:v>
      </x:c>
      <x:c r="AO149" s="65" t="n">
        <x:f aca="0">AD149/AN149-1</x:f>
        <x:v>-0.009403350097881735</x:v>
      </x:c>
      <x:c r="AP149" s="69" t="n">
        <x:f aca="0">IFERROR(SUM(Z149:AC149)/AD149,0)</x:f>
        <x:v>1</x:v>
      </x:c>
      <x:c r="AQ149" s="66" t="b">
        <x:f aca="0">AND(B149&gt;0,C149&gt;0,D149&gt;0,E149&gt;0)</x:f>
        <x:v>1</x:v>
      </x:c>
    </x:row>
    <x:row r="150" ht="13.5" hidden="0">
      <x:c r="A150" s="61" t="n">
        <x:f aca="0">'净值底稿'!A112</x:f>
        <x:v>43998</x:v>
      </x:c>
      <x:c r="B150" s="62" t="n">
        <x:f aca="0">'净值底稿'!W112</x:f>
        <x:v>0.9201871563370797</x:v>
      </x:c>
      <x:c r="C150" s="62" t="n">
        <x:f aca="0">'净值底稿'!T112</x:f>
        <x:v>1.0874249500197382</x:v>
      </x:c>
      <x:c r="D150" s="62" t="n">
        <x:f aca="0">'净值底稿'!U112</x:f>
        <x:v>1.435</x:v>
      </x:c>
      <x:c r="E150" s="62" t="n">
        <x:f aca="0">'净值底稿'!V112</x:f>
        <x:v>1.4238</x:v>
      </x:c>
      <x:c r="F150" s="63" t="n">
        <x:f aca="0">IFERROR(B150/B149-1,0)</x:f>
        <x:v>0.01577049248963802</x:v>
      </x:c>
      <x:c r="G150" s="63" t="n">
        <x:f aca="0">IFERROR(C150/C149-1,0)</x:f>
        <x:v>0.018399052109812963</x:v>
      </x:c>
      <x:c r="H150" s="63" t="n">
        <x:f aca="0">IFERROR(D150/D149-1,0)</x:f>
        <x:v>-0.0011137407768342378</x:v>
      </x:c>
      <x:c r="I150" s="63" t="n">
        <x:f aca="0">IFERROR(E150/E149-1,0)</x:f>
        <x:v>0.0021114864864864025</x:v>
      </x:c>
      <x:c r="J150" s="64" t="n">
        <x:f aca="0">Z149*(1+F150)</x:f>
        <x:v>0.09576286043826669</x:v>
      </x:c>
      <x:c r="K150" s="64" t="n">
        <x:f aca="0">AA149*(1+G150)</x:f>
        <x:v>0.10242294523159119</x:v>
      </x:c>
      <x:c r="L150" s="64" t="n">
        <x:f aca="0">AB149*(1+H150)</x:f>
        <x:v>0.7665719868334968</x:v>
      </x:c>
      <x:c r="M150" s="64" t="n">
        <x:f aca="0">AC149*(1+I150)</x:f>
        <x:v>0.0568276422931796</x:v>
      </x:c>
      <x:c r="N150" s="64" t="n">
        <x:f aca="0">SUM(J150:M150)</x:f>
        <x:v>1.0215854347965343</x:v>
      </x:c>
      <x:c r="O150" s="65" t="n">
        <x:f aca="0">IFERROR((J150+K150)/N150,0)</x:f>
        <x:v>0.1939982686904007</x:v>
      </x:c>
      <x:c r="P150" s="66" t="b">
        <x:f aca="0">AND(MONTH(A150)=12,OR(A151="",YEAR(A150)&lt;&gt;YEAR(A151)))</x:f>
        <x:v>0</x:v>
      </x:c>
      <x:c r="Q150" s="66" t="b">
        <x:f aca="0">AND(MOD(MONTH(A150),3)=0,OR(A151="",MONTH(A150)&lt;&gt;MONTH(A151)))</x:f>
        <x:v>0</x:v>
      </x:c>
      <x:c r="R150" s="66" t="b">
        <x:f aca="0">OR(O150&gt;$E$7,O150&lt;$E$6)</x:f>
        <x:v>0</x:v>
      </x:c>
      <x:c r="S150" s="66" t="b">
        <x:f aca="0">AND(OR(P150,Q150,R150),A150-AH149&gt;$E$8)</x:f>
        <x:v>0</x:v>
      </x:c>
      <x:c r="T150" s="67" t="str">
        <x:f aca="0">IF(NOT(OR(P150,Q150,R150)),"不调",IF(NOT(S150),"间隔规则跳过",IF(P150,"年末+季度",IF(AND(Q150,R150),"季度+动态",IF(Q150,"季度","动态")))))</x:f>
        <x:v>不调</x:v>
      </x:c>
      <x:c r="U150" s="64" t="n">
        <x:f aca="0">IF(OR(T150="年末+季度",T150="季度+动态"),N150*$E$5/2,IF(T150="季度",(J150+K150)/2,IF(T150="动态",N150*$E$5*IF(J150+K150=0,0.5,J150/(J150+K150)),J150)))</x:f>
        <x:v>0.09576286043826669</x:v>
      </x:c>
      <x:c r="V150" s="64" t="n">
        <x:f aca="0">IF(OR(T150="年末+季度",T150="季度+动态"),N150*$E$5/2,IF(T150="季度",(J150+K150)/2,IF(T150="动态",N150*$E$5*IF(J150+K150=0,0.5,K150/(J150+K150)),K150)))</x:f>
        <x:v>0.10242294523159119</x:v>
      </x:c>
      <x:c r="W150" s="64" t="n">
        <x:f aca="0">IF(OR(T150="年末+季度",T150="季度+动态",T150="动态"),N150*(1-$E$5)*IF(L150+M150=0,$B$7/($B$7+$B$8),L150/(L150+M150)),L150)</x:f>
        <x:v>0.7665719868334968</x:v>
      </x:c>
      <x:c r="X150" s="64" t="n">
        <x:f aca="0">IF(OR(T150="年末+季度",T150="季度+动态",T150="动态"),N150*(1-$E$5)*IF(L150+M150=0,$B$8/($B$7+$B$8),M150/(L150+M150)),M150)</x:f>
        <x:v>0.0568276422931796</x:v>
      </x:c>
      <x:c r="Y150" s="64" t="n">
        <x:f aca="0">POWER(1-$H$5,(A150-A149)/$H$8)</x:f>
        <x:v>0.9999862671029998</x:v>
      </x:c>
      <x:c r="Z150" s="64" t="n">
        <x:f aca="0">U150*Y150</x:f>
        <x:v>0.09576154533676784</x:v>
      </x:c>
      <x:c r="AA150" s="64" t="n">
        <x:f aca="0">V150*Y150</x:f>
        <x:v>0.10242153866783386</x:v>
      </x:c>
      <x:c r="AB150" s="64" t="n">
        <x:f aca="0">W150*Y150</x:f>
        <x:v>0.7665614595793584</x:v>
      </x:c>
      <x:c r="AC150" s="64" t="n">
        <x:f aca="0">X150*Y150</x:f>
        <x:v>0.05682686188502122</x:v>
      </x:c>
      <x:c r="AD150" s="64" t="n">
        <x:f aca="0">SUM(Z150:AC150)</x:f>
        <x:v>1.0215714054689813</x:v>
      </x:c>
      <x:c r="AE150" s="64" t="n">
        <x:f aca="0">MAX(AE149,AD150)</x:f>
        <x:v>1.0286560047744737</x:v>
      </x:c>
      <x:c r="AF150" s="63" t="n">
        <x:f aca="0">AD150/AE150-1</x:f>
        <x:v>-0.006887238564310616</x:v>
      </x:c>
      <x:c r="AG150" s="63" t="n">
        <x:f aca="0">AD150/AD149-1</x:f>
        <x:v>0.0025399960052556736</x:v>
      </x:c>
      <x:c r="AH150" s="61" t="n">
        <x:f aca="0">IF(OR(T150="年末+季度",T150="季度+动态",T150="季度",T150="动态"),A150,AH149)</x:f>
        <x:v>43921</x:v>
      </x:c>
      <x:c r="AI150" s="68" t="n">
        <x:f aca="0">YEAR(A150)</x:f>
        <x:v>2020</x:v>
      </x:c>
      <x:c r="AJ150" s="68" t="n">
        <x:f aca="0">MONTH(A150)</x:f>
        <x:v>6</x:v>
      </x:c>
      <x:c r="AK150" s="66" t="n">
        <x:f aca="0">IF(MONTH(A150)&lt;&gt;MONTH(A151),1,0)</x:f>
        <x:v>0</x:v>
      </x:c>
      <x:c r="AL150" s="64" t="n">
        <x:f aca="0">IF(AK149,AD149,AL149)</x:f>
        <x:v>1.0209010019656637</x:v>
      </x:c>
      <x:c r="AM150" s="65" t="str">
        <x:f aca="0">IF(AK150,AD150/AL150-1,"")</x:f>
      </x:c>
      <x:c r="AN150" s="64" t="n">
        <x:f aca="0">IF(AI150&lt;&gt;AI149,AD150,MAX(AN149,AD150))</x:f>
        <x:v>1.0286560047744737</x:v>
      </x:c>
      <x:c r="AO150" s="65" t="n">
        <x:f aca="0">AD150/AN150-1</x:f>
        <x:v>-0.006887238564310616</x:v>
      </x:c>
      <x:c r="AP150" s="69" t="n">
        <x:f aca="0">IFERROR(SUM(Z150:AC150)/AD150,0)</x:f>
        <x:v>1</x:v>
      </x:c>
      <x:c r="AQ150" s="66" t="b">
        <x:f aca="0">AND(B150&gt;0,C150&gt;0,D150&gt;0,E150&gt;0)</x:f>
        <x:v>1</x:v>
      </x:c>
    </x:row>
    <x:row r="151" ht="13.5" hidden="0">
      <x:c r="A151" s="61" t="n">
        <x:f aca="0">'净值底稿'!A113</x:f>
        <x:v>43999</x:v>
      </x:c>
      <x:c r="B151" s="62" t="n">
        <x:f aca="0">'净值底稿'!W113</x:f>
        <x:v>0.9218370223204442</x:v>
      </x:c>
      <x:c r="C151" s="62" t="n">
        <x:f aca="0">'净值底稿'!T113</x:f>
        <x:v>1.0921225270732642</x:v>
      </x:c>
      <x:c r="D151" s="62" t="n">
        <x:f aca="0">'净值底稿'!U113</x:f>
        <x:v>1.4334</x:v>
      </x:c>
      <x:c r="E151" s="62" t="n">
        <x:f aca="0">'净值底稿'!V113</x:f>
        <x:v>1.4271</x:v>
      </x:c>
      <x:c r="F151" s="63" t="n">
        <x:f aca="0">IFERROR(B151/B150-1,0)</x:f>
        <x:v>0.0017929678457282439</x:v>
      </x:c>
      <x:c r="G151" s="63" t="n">
        <x:f aca="0">IFERROR(C151/C150-1,0)</x:f>
        <x:v>0.004319909207013195</x:v>
      </x:c>
      <x:c r="H151" s="63" t="n">
        <x:f aca="0">IFERROR(D151/D150-1,0)</x:f>
        <x:v>-0.0011149825783972611</x:v>
      </x:c>
      <x:c r="I151" s="63" t="n">
        <x:f aca="0">IFERROR(E151/E150-1,0)</x:f>
        <x:v>0.0023177412557944255</x:v>
      </x:c>
      <x:c r="J151" s="64" t="n">
        <x:f aca="0">Z150*(1+F151)</x:f>
        <x:v>0.09593324270841391</x:v>
      </x:c>
      <x:c r="K151" s="64" t="n">
        <x:f aca="0">AA150*(1+G151)</x:f>
        <x:v>0.1028639904157215</x:v>
      </x:c>
      <x:c r="L151" s="64" t="n">
        <x:f aca="0">AB150*(1+H151)</x:f>
        <x:v>0.7657067569066567</x:v>
      </x:c>
      <x:c r="M151" s="64" t="n">
        <x:f aca="0">AC150*(1+I151)</x:f>
        <x:v>0.056958571847249465</x:v>
      </x:c>
      <x:c r="N151" s="64" t="n">
        <x:f aca="0">SUM(J151:M151)</x:f>
        <x:v>1.0214625618780415</x:v>
      </x:c>
      <x:c r="O151" s="65" t="n">
        <x:f aca="0">IFERROR((J151+K151)/N151,0)</x:f>
        <x:v>0.19462018535327485</x:v>
      </x:c>
      <x:c r="P151" s="66" t="b">
        <x:f aca="0">AND(MONTH(A151)=12,OR(A152="",YEAR(A151)&lt;&gt;YEAR(A152)))</x:f>
        <x:v>0</x:v>
      </x:c>
      <x:c r="Q151" s="66" t="b">
        <x:f aca="0">AND(MOD(MONTH(A151),3)=0,OR(A152="",MONTH(A151)&lt;&gt;MONTH(A152)))</x:f>
        <x:v>0</x:v>
      </x:c>
      <x:c r="R151" s="66" t="b">
        <x:f aca="0">OR(O151&gt;$E$7,O151&lt;$E$6)</x:f>
        <x:v>0</x:v>
      </x:c>
      <x:c r="S151" s="66" t="b">
        <x:f aca="0">AND(OR(P151,Q151,R151),A151-AH150&gt;$E$8)</x:f>
        <x:v>0</x:v>
      </x:c>
      <x:c r="T151" s="67" t="str">
        <x:f aca="0">IF(NOT(OR(P151,Q151,R151)),"不调",IF(NOT(S151),"间隔规则跳过",IF(P151,"年末+季度",IF(AND(Q151,R151),"季度+动态",IF(Q151,"季度","动态")))))</x:f>
        <x:v>不调</x:v>
      </x:c>
      <x:c r="U151" s="64" t="n">
        <x:f aca="0">IF(OR(T151="年末+季度",T151="季度+动态"),N151*$E$5/2,IF(T151="季度",(J151+K151)/2,IF(T151="动态",N151*$E$5*IF(J151+K151=0,0.5,J151/(J151+K151)),J151)))</x:f>
        <x:v>0.09593324270841391</x:v>
      </x:c>
      <x:c r="V151" s="64" t="n">
        <x:f aca="0">IF(OR(T151="年末+季度",T151="季度+动态"),N151*$E$5/2,IF(T151="季度",(J151+K151)/2,IF(T151="动态",N151*$E$5*IF(J151+K151=0,0.5,K151/(J151+K151)),K151)))</x:f>
        <x:v>0.1028639904157215</x:v>
      </x:c>
      <x:c r="W151" s="64" t="n">
        <x:f aca="0">IF(OR(T151="年末+季度",T151="季度+动态",T151="动态"),N151*(1-$E$5)*IF(L151+M151=0,$B$7/($B$7+$B$8),L151/(L151+M151)),L151)</x:f>
        <x:v>0.7657067569066567</x:v>
      </x:c>
      <x:c r="X151" s="64" t="n">
        <x:f aca="0">IF(OR(T151="年末+季度",T151="季度+动态",T151="动态"),N151*(1-$E$5)*IF(L151+M151=0,$B$8/($B$7+$B$8),M151/(L151+M151)),M151)</x:f>
        <x:v>0.056958571847249465</x:v>
      </x:c>
      <x:c r="Y151" s="64" t="n">
        <x:f aca="0">POWER(1-$H$5,(A151-A150)/$H$8)</x:f>
        <x:v>0.9999862671029998</x:v>
      </x:c>
      <x:c r="Z151" s="64" t="n">
        <x:f aca="0">U151*Y151</x:f>
        <x:v>0.09593192526707289</x:v>
      </x:c>
      <x:c r="AA151" s="64" t="n">
        <x:f aca="0">V151*Y151</x:f>
        <x:v>0.10286257779513609</x:v>
      </x:c>
      <x:c r="AB151" s="64" t="n">
        <x:f aca="0">W151*Y151</x:f>
        <x:v>0.7656962415346317</x:v>
      </x:c>
      <x:c r="AC151" s="64" t="n">
        <x:f aca="0">X151*Y151</x:f>
        <x:v>0.05695778964104901</x:v>
      </x:c>
      <x:c r="AD151" s="64" t="n">
        <x:f aca="0">SUM(Z151:AC151)</x:f>
        <x:v>1.0214485342378896</x:v>
      </x:c>
      <x:c r="AE151" s="64" t="n">
        <x:f aca="0">MAX(AE150,AD151)</x:f>
        <x:v>1.0286560047744737</x:v>
      </x:c>
      <x:c r="AF151" s="63" t="n">
        <x:f aca="0">AD151/AE151-1</x:f>
        <x:v>-0.007006686883789026</x:v>
      </x:c>
      <x:c r="AG151" s="63" t="n">
        <x:f aca="0">AD151/AD150-1</x:f>
        <x:v>-0.00012027669376202255</x:v>
      </x:c>
      <x:c r="AH151" s="61" t="n">
        <x:f aca="0">IF(OR(T151="年末+季度",T151="季度+动态",T151="季度",T151="动态"),A151,AH150)</x:f>
        <x:v>43921</x:v>
      </x:c>
      <x:c r="AI151" s="68" t="n">
        <x:f aca="0">YEAR(A151)</x:f>
        <x:v>2020</x:v>
      </x:c>
      <x:c r="AJ151" s="68" t="n">
        <x:f aca="0">MONTH(A151)</x:f>
        <x:v>6</x:v>
      </x:c>
      <x:c r="AK151" s="66" t="n">
        <x:f aca="0">IF(MONTH(A151)&lt;&gt;MONTH(A152),1,0)</x:f>
        <x:v>0</x:v>
      </x:c>
      <x:c r="AL151" s="64" t="n">
        <x:f aca="0">IF(AK150,AD150,AL150)</x:f>
        <x:v>1.0209010019656637</x:v>
      </x:c>
      <x:c r="AM151" s="65" t="str">
        <x:f aca="0">IF(AK151,AD151/AL151-1,"")</x:f>
      </x:c>
      <x:c r="AN151" s="64" t="n">
        <x:f aca="0">IF(AI151&lt;&gt;AI150,AD151,MAX(AN150,AD151))</x:f>
        <x:v>1.0286560047744737</x:v>
      </x:c>
      <x:c r="AO151" s="65" t="n">
        <x:f aca="0">AD151/AN151-1</x:f>
        <x:v>-0.007006686883789026</x:v>
      </x:c>
      <x:c r="AP151" s="69" t="n">
        <x:f aca="0">IFERROR(SUM(Z151:AC151)/AD151,0)</x:f>
        <x:v>1</x:v>
      </x:c>
      <x:c r="AQ151" s="66" t="b">
        <x:f aca="0">AND(B151&gt;0,C151&gt;0,D151&gt;0,E151&gt;0)</x:f>
        <x:v>1</x:v>
      </x:c>
    </x:row>
    <x:row r="152" ht="13.5" hidden="0">
      <x:c r="A152" s="61" t="n">
        <x:f aca="0">'净值底稿'!A114</x:f>
        <x:v>44000</x:v>
      </x:c>
      <x:c r="B152" s="62" t="n">
        <x:f aca="0">'净值底稿'!W114</x:f>
        <x:v>0.9257691752101236</x:v>
      </x:c>
      <x:c r="C152" s="62" t="n">
        <x:f aca="0">'净值底稿'!T114</x:f>
        <x:v>1.090265205370134</x:v>
      </x:c>
      <x:c r="D152" s="62" t="n">
        <x:f aca="0">'净值底稿'!U114</x:f>
        <x:v>1.4341</x:v>
      </x:c>
      <x:c r="E152" s="62" t="n">
        <x:f aca="0">'净值底稿'!V114</x:f>
        <x:v>1.4249</x:v>
      </x:c>
      <x:c r="F152" s="63" t="n">
        <x:f aca="0">IFERROR(B152/B151-1,0)</x:f>
        <x:v>0.004265561910045124</x:v>
      </x:c>
      <x:c r="G152" s="63" t="n">
        <x:f aca="0">IFERROR(C152/C151-1,0)</x:f>
        <x:v>-0.0017006532299150834</x:v>
      </x:c>
      <x:c r="H152" s="63" t="n">
        <x:f aca="0">IFERROR(D152/D151-1,0)</x:f>
        <x:v>0.0004883493790985849</x:v>
      </x:c>
      <x:c r="I152" s="63" t="n">
        <x:f aca="0">IFERROR(E152/E151-1,0)</x:f>
        <x:v>-0.001541587835470537</x:v>
      </x:c>
      <x:c r="J152" s="64" t="n">
        <x:f aca="0">Z151*(1+F152)</x:f>
        <x:v>0.09634112883344942</x:v>
      </x:c>
      <x:c r="K152" s="64" t="n">
        <x:f aca="0">AA151*(1+G152)</x:f>
        <x:v>0.1026876442199714</x:v>
      </x:c>
      <x:c r="L152" s="64" t="n">
        <x:f aca="0">AB151*(1+H152)</x:f>
        <x:v>0.7660701688187632</x:v>
      </x:c>
      <x:c r="M152" s="64" t="n">
        <x:f aca="0">AC151*(1+I152)</x:f>
        <x:v>0.056869984205403075</x:v>
      </x:c>
      <x:c r="N152" s="64" t="n">
        <x:f aca="0">SUM(J152:M152)</x:f>
        <x:v>1.021968926077587</x:v>
      </x:c>
      <x:c r="O152" s="65" t="n">
        <x:f aca="0">IFERROR((J152+K152)/N152,0)</x:f>
        <x:v>0.1947503177198469</x:v>
      </x:c>
      <x:c r="P152" s="66" t="b">
        <x:f aca="0">AND(MONTH(A152)=12,OR(A153="",YEAR(A152)&lt;&gt;YEAR(A153)))</x:f>
        <x:v>0</x:v>
      </x:c>
      <x:c r="Q152" s="66" t="b">
        <x:f aca="0">AND(MOD(MONTH(A152),3)=0,OR(A153="",MONTH(A152)&lt;&gt;MONTH(A153)))</x:f>
        <x:v>0</x:v>
      </x:c>
      <x:c r="R152" s="66" t="b">
        <x:f aca="0">OR(O152&gt;$E$7,O152&lt;$E$6)</x:f>
        <x:v>0</x:v>
      </x:c>
      <x:c r="S152" s="66" t="b">
        <x:f aca="0">AND(OR(P152,Q152,R152),A152-AH151&gt;$E$8)</x:f>
        <x:v>0</x:v>
      </x:c>
      <x:c r="T152" s="67" t="str">
        <x:f aca="0">IF(NOT(OR(P152,Q152,R152)),"不调",IF(NOT(S152),"间隔规则跳过",IF(P152,"年末+季度",IF(AND(Q152,R152),"季度+动态",IF(Q152,"季度","动态")))))</x:f>
        <x:v>不调</x:v>
      </x:c>
      <x:c r="U152" s="64" t="n">
        <x:f aca="0">IF(OR(T152="年末+季度",T152="季度+动态"),N152*$E$5/2,IF(T152="季度",(J152+K152)/2,IF(T152="动态",N152*$E$5*IF(J152+K152=0,0.5,J152/(J152+K152)),J152)))</x:f>
        <x:v>0.09634112883344942</x:v>
      </x:c>
      <x:c r="V152" s="64" t="n">
        <x:f aca="0">IF(OR(T152="年末+季度",T152="季度+动态"),N152*$E$5/2,IF(T152="季度",(J152+K152)/2,IF(T152="动态",N152*$E$5*IF(J152+K152=0,0.5,K152/(J152+K152)),K152)))</x:f>
        <x:v>0.1026876442199714</x:v>
      </x:c>
      <x:c r="W152" s="64" t="n">
        <x:f aca="0">IF(OR(T152="年末+季度",T152="季度+动态",T152="动态"),N152*(1-$E$5)*IF(L152+M152=0,$B$7/($B$7+$B$8),L152/(L152+M152)),L152)</x:f>
        <x:v>0.7660701688187632</x:v>
      </x:c>
      <x:c r="X152" s="64" t="n">
        <x:f aca="0">IF(OR(T152="年末+季度",T152="季度+动态",T152="动态"),N152*(1-$E$5)*IF(L152+M152=0,$B$8/($B$7+$B$8),M152/(L152+M152)),M152)</x:f>
        <x:v>0.056869984205403075</x:v>
      </x:c>
      <x:c r="Y152" s="64" t="n">
        <x:f aca="0">POWER(1-$H$5,(A152-A151)/$H$8)</x:f>
        <x:v>0.9999862671029998</x:v>
      </x:c>
      <x:c r="Z152" s="64" t="n">
        <x:f aca="0">U152*Y152</x:f>
        <x:v>0.09633980579065027</x:v>
      </x:c>
      <x:c r="AA152" s="64" t="n">
        <x:f aca="0">V152*Y152</x:f>
        <x:v>0.10268623402113013</x:v>
      </x:c>
      <x:c r="AB152" s="64" t="n">
        <x:f aca="0">W152*Y152</x:f>
        <x:v>0.7660596484560399</x:v>
      </x:c>
      <x:c r="AC152" s="64" t="n">
        <x:f aca="0">X152*Y152</x:f>
        <x:v>0.05686920321576758</x:v>
      </x:c>
      <x:c r="AD152" s="64" t="n">
        <x:f aca="0">SUM(Z152:AC152)</x:f>
        <x:v>1.0219548914835879</x:v>
      </x:c>
      <x:c r="AE152" s="64" t="n">
        <x:f aca="0">MAX(AE151,AD152)</x:f>
        <x:v>1.0286560047744737</x:v>
      </x:c>
      <x:c r="AF152" s="63" t="n">
        <x:f aca="0">AD152/AE152-1</x:f>
        <x:v>-0.006514435593417911</x:v>
      </x:c>
      <x:c r="AG152" s="63" t="n">
        <x:f aca="0">AD152/AD151-1</x:f>
        <x:v>0.0004957246779702107</x:v>
      </x:c>
      <x:c r="AH152" s="61" t="n">
        <x:f aca="0">IF(OR(T152="年末+季度",T152="季度+动态",T152="季度",T152="动态"),A152,AH151)</x:f>
        <x:v>43921</x:v>
      </x:c>
      <x:c r="AI152" s="68" t="n">
        <x:f aca="0">YEAR(A152)</x:f>
        <x:v>2020</x:v>
      </x:c>
      <x:c r="AJ152" s="68" t="n">
        <x:f aca="0">MONTH(A152)</x:f>
        <x:v>6</x:v>
      </x:c>
      <x:c r="AK152" s="66" t="n">
        <x:f aca="0">IF(MONTH(A152)&lt;&gt;MONTH(A153),1,0)</x:f>
        <x:v>0</x:v>
      </x:c>
      <x:c r="AL152" s="64" t="n">
        <x:f aca="0">IF(AK151,AD151,AL151)</x:f>
        <x:v>1.0209010019656637</x:v>
      </x:c>
      <x:c r="AM152" s="65" t="str">
        <x:f aca="0">IF(AK152,AD152/AL152-1,"")</x:f>
      </x:c>
      <x:c r="AN152" s="64" t="n">
        <x:f aca="0">IF(AI152&lt;&gt;AI151,AD152,MAX(AN151,AD152))</x:f>
        <x:v>1.0286560047744737</x:v>
      </x:c>
      <x:c r="AO152" s="65" t="n">
        <x:f aca="0">AD152/AN152-1</x:f>
        <x:v>-0.006514435593417911</x:v>
      </x:c>
      <x:c r="AP152" s="69" t="n">
        <x:f aca="0">IFERROR(SUM(Z152:AC152)/AD152,0)</x:f>
        <x:v>1</x:v>
      </x:c>
      <x:c r="AQ152" s="66" t="b">
        <x:f aca="0">AND(B152&gt;0,C152&gt;0,D152&gt;0,E152&gt;0)</x:f>
        <x:v>1</x:v>
      </x:c>
    </x:row>
    <x:row r="153" ht="13.5" hidden="0">
      <x:c r="A153" s="61" t="n">
        <x:f aca="0">'净值底稿'!A115</x:f>
        <x:v>44001</x:v>
      </x:c>
      <x:c r="B153" s="62" t="n">
        <x:f aca="0">'净值底稿'!W115</x:f>
        <x:v>0.9292255748800098</x:v>
      </x:c>
      <x:c r="C153" s="62" t="n">
        <x:f aca="0">'净值底稿'!T115</x:f>
        <x:v>1.1002793616689575</x:v>
      </x:c>
      <x:c r="D153" s="62" t="n">
        <x:f aca="0">'净值底稿'!U115</x:f>
        <x:v>1.4332</x:v>
      </x:c>
      <x:c r="E153" s="62" t="n">
        <x:f aca="0">'净值底稿'!V115</x:f>
        <x:v>1.4277</x:v>
      </x:c>
      <x:c r="F153" s="63" t="n">
        <x:f aca="0">IFERROR(B153/B152-1,0)</x:f>
        <x:v>0.0037335436979759606</x:v>
      </x:c>
      <x:c r="G153" s="63" t="n">
        <x:f aca="0">IFERROR(C153/C152-1,0)</x:f>
        <x:v>0.009185064559978917</x:v>
      </x:c>
      <x:c r="H153" s="63" t="n">
        <x:f aca="0">IFERROR(D153/D152-1,0)</x:f>
        <x:v>-0.000627571299072538</x:v>
      </x:c>
      <x:c r="I153" s="63" t="n">
        <x:f aca="0">IFERROR(E153/E152-1,0)</x:f>
        <x:v>0.0019650501789598707</x:v>
      </x:c>
      <x:c r="J153" s="64" t="n">
        <x:f aca="0">Z152*(1+F153)</x:f>
        <x:v>0.09669949466542418</x:v>
      </x:c>
      <x:c r="K153" s="64" t="n">
        <x:f aca="0">AA152*(1+G153)</x:f>
        <x:v>0.10362941371003531</x:v>
      </x:c>
      <x:c r="L153" s="64" t="n">
        <x:f aca="0">AB152*(1+H153)</x:f>
        <x:v>0.7655788914072913</x:v>
      </x:c>
      <x:c r="M153" s="64" t="n">
        <x:f aca="0">AC152*(1+I153)</x:f>
        <x:v>0.056980954053724026</x:v>
      </x:c>
      <x:c r="N153" s="64" t="n">
        <x:f aca="0">SUM(J153:M153)</x:f>
        <x:v>1.0228887538364748</x:v>
      </x:c>
      <x:c r="O153" s="65" t="n">
        <x:f aca="0">IFERROR((J153+K153)/N153,0)</x:f>
        <x:v>0.195846232177351</x:v>
      </x:c>
      <x:c r="P153" s="66" t="b">
        <x:f aca="0">AND(MONTH(A153)=12,OR(A154="",YEAR(A153)&lt;&gt;YEAR(A154)))</x:f>
        <x:v>0</x:v>
      </x:c>
      <x:c r="Q153" s="66" t="b">
        <x:f aca="0">AND(MOD(MONTH(A153),3)=0,OR(A154="",MONTH(A153)&lt;&gt;MONTH(A154)))</x:f>
        <x:v>0</x:v>
      </x:c>
      <x:c r="R153" s="66" t="b">
        <x:f aca="0">OR(O153&gt;$E$7,O153&lt;$E$6)</x:f>
        <x:v>0</x:v>
      </x:c>
      <x:c r="S153" s="66" t="b">
        <x:f aca="0">AND(OR(P153,Q153,R153),A153-AH152&gt;$E$8)</x:f>
        <x:v>0</x:v>
      </x:c>
      <x:c r="T153" s="67" t="str">
        <x:f aca="0">IF(NOT(OR(P153,Q153,R153)),"不调",IF(NOT(S153),"间隔规则跳过",IF(P153,"年末+季度",IF(AND(Q153,R153),"季度+动态",IF(Q153,"季度","动态")))))</x:f>
        <x:v>不调</x:v>
      </x:c>
      <x:c r="U153" s="64" t="n">
        <x:f aca="0">IF(OR(T153="年末+季度",T153="季度+动态"),N153*$E$5/2,IF(T153="季度",(J153+K153)/2,IF(T153="动态",N153*$E$5*IF(J153+K153=0,0.5,J153/(J153+K153)),J153)))</x:f>
        <x:v>0.09669949466542418</x:v>
      </x:c>
      <x:c r="V153" s="64" t="n">
        <x:f aca="0">IF(OR(T153="年末+季度",T153="季度+动态"),N153*$E$5/2,IF(T153="季度",(J153+K153)/2,IF(T153="动态",N153*$E$5*IF(J153+K153=0,0.5,K153/(J153+K153)),K153)))</x:f>
        <x:v>0.10362941371003531</x:v>
      </x:c>
      <x:c r="W153" s="64" t="n">
        <x:f aca="0">IF(OR(T153="年末+季度",T153="季度+动态",T153="动态"),N153*(1-$E$5)*IF(L153+M153=0,$B$7/($B$7+$B$8),L153/(L153+M153)),L153)</x:f>
        <x:v>0.7655788914072913</x:v>
      </x:c>
      <x:c r="X153" s="64" t="n">
        <x:f aca="0">IF(OR(T153="年末+季度",T153="季度+动态",T153="动态"),N153*(1-$E$5)*IF(L153+M153=0,$B$8/($B$7+$B$8),M153/(L153+M153)),M153)</x:f>
        <x:v>0.056980954053724026</x:v>
      </x:c>
      <x:c r="Y153" s="64" t="n">
        <x:f aca="0">POWER(1-$H$5,(A153-A152)/$H$8)</x:f>
        <x:v>0.9999862671029998</x:v>
      </x:c>
      <x:c r="Z153" s="64" t="n">
        <x:f aca="0">U153*Y153</x:f>
        <x:v>0.09669816670122397</x:v>
      </x:c>
      <x:c r="AA153" s="64" t="n">
        <x:f aca="0">V153*Y153</x:f>
        <x:v>0.10362799057797063</x:v>
      </x:c>
      <x:c r="AB153" s="64" t="n">
        <x:f aca="0">W153*Y153</x:f>
        <x:v>0.76556837779123</x:v>
      </x:c>
      <x:c r="AC153" s="64" t="n">
        <x:f aca="0">X153*Y153</x:f>
        <x:v>0.05698017154015103</x:v>
      </x:c>
      <x:c r="AD153" s="64" t="n">
        <x:f aca="0">SUM(Z153:AC153)</x:f>
        <x:v>1.0228747066105757</x:v>
      </x:c>
      <x:c r="AE153" s="64" t="n">
        <x:f aca="0">MAX(AE152,AD153)</x:f>
        <x:v>1.0286560047744737</x:v>
      </x:c>
      <x:c r="AF153" s="63" t="n">
        <x:f aca="0">AD153/AE153-1</x:f>
        <x:v>-0.00562024441316078</x:v>
      </x:c>
      <x:c r="AG153" s="63" t="n">
        <x:f aca="0">AD153/AD152-1</x:f>
        <x:v>0.000900054527507077</x:v>
      </x:c>
      <x:c r="AH153" s="61" t="n">
        <x:f aca="0">IF(OR(T153="年末+季度",T153="季度+动态",T153="季度",T153="动态"),A153,AH152)</x:f>
        <x:v>43921</x:v>
      </x:c>
      <x:c r="AI153" s="68" t="n">
        <x:f aca="0">YEAR(A153)</x:f>
        <x:v>2020</x:v>
      </x:c>
      <x:c r="AJ153" s="68" t="n">
        <x:f aca="0">MONTH(A153)</x:f>
        <x:v>6</x:v>
      </x:c>
      <x:c r="AK153" s="66" t="n">
        <x:f aca="0">IF(MONTH(A153)&lt;&gt;MONTH(A154),1,0)</x:f>
        <x:v>0</x:v>
      </x:c>
      <x:c r="AL153" s="64" t="n">
        <x:f aca="0">IF(AK152,AD152,AL152)</x:f>
        <x:v>1.0209010019656637</x:v>
      </x:c>
      <x:c r="AM153" s="65" t="str">
        <x:f aca="0">IF(AK153,AD153/AL153-1,"")</x:f>
      </x:c>
      <x:c r="AN153" s="64" t="n">
        <x:f aca="0">IF(AI153&lt;&gt;AI152,AD153,MAX(AN152,AD153))</x:f>
        <x:v>1.0286560047744737</x:v>
      </x:c>
      <x:c r="AO153" s="65" t="n">
        <x:f aca="0">AD153/AN153-1</x:f>
        <x:v>-0.00562024441316078</x:v>
      </x:c>
      <x:c r="AP153" s="69" t="n">
        <x:f aca="0">IFERROR(SUM(Z153:AC153)/AD153,0)</x:f>
        <x:v>1</x:v>
      </x:c>
      <x:c r="AQ153" s="66" t="b">
        <x:f aca="0">AND(B153&gt;0,C153&gt;0,D153&gt;0,E153&gt;0)</x:f>
        <x:v>1</x:v>
      </x:c>
    </x:row>
    <x:row r="154" ht="13.5" hidden="0">
      <x:c r="A154" s="61" t="n">
        <x:f aca="0">'净值底稿'!A116</x:f>
        <x:v>44004</x:v>
      </x:c>
      <x:c r="B154" s="62" t="n">
        <x:f aca="0">'净值底稿'!W116</x:f>
        <x:v>0.9238208918839891</x:v>
      </x:c>
      <x:c r="C154" s="62" t="n">
        <x:f aca="0">'净值底稿'!T116</x:f>
        <x:v>1.1050092205078343</x:v>
      </x:c>
      <x:c r="D154" s="62" t="n">
        <x:f aca="0">'净值底稿'!U116</x:f>
        <x:v>1.4316</x:v>
      </x:c>
      <x:c r="E154" s="62" t="n">
        <x:f aca="0">'净值底稿'!V116</x:f>
        <x:v>1.4396</x:v>
      </x:c>
      <x:c r="F154" s="63" t="n">
        <x:f aca="0">IFERROR(B154/B153-1,0)</x:f>
        <x:v>-0.005816330439160189</x:v>
      </x:c>
      <x:c r="G154" s="63" t="n">
        <x:f aca="0">IFERROR(C154/C153-1,0)</x:f>
        <x:v>0.004298779931400709</x:v>
      </x:c>
      <x:c r="H154" s="63" t="n">
        <x:f aca="0">IFERROR(D154/D153-1,0)</x:f>
        <x:v>-0.0011163829193413521</x:v>
      </x:c>
      <x:c r="I154" s="63" t="n">
        <x:f aca="0">IFERROR(E154/E153-1,0)</x:f>
        <x:v>0.008335084401484893</x:v>
      </x:c>
      <x:c r="J154" s="64" t="n">
        <x:f aca="0">Z153*(1+F154)</x:f>
        <x:v>0.09613573821082866</x:v>
      </x:c>
      <x:c r="K154" s="64" t="n">
        <x:f aca="0">AA153*(1+G154)</x:f>
        <x:v>0.10407346450419859</x:v>
      </x:c>
      <x:c r="L154" s="64" t="n">
        <x:f aca="0">AB153*(1+H154)</x:f>
        <x:v>0.764713710330676</x:v>
      </x:c>
      <x:c r="M154" s="64" t="n">
        <x:f aca="0">AC153*(1+I154)</x:f>
        <x:v>0.057455106079149276</x:v>
      </x:c>
      <x:c r="N154" s="64" t="n">
        <x:f aca="0">SUM(J154:M154)</x:f>
        <x:v>1.0223780191248526</x:v>
      </x:c>
      <x:c r="O154" s="65" t="n">
        <x:f aca="0">IFERROR((J154+K154)/N154,0)</x:f>
        <x:v>0.19582698274988805</x:v>
      </x:c>
      <x:c r="P154" s="66" t="b">
        <x:f aca="0">AND(MONTH(A154)=12,OR(A155="",YEAR(A154)&lt;&gt;YEAR(A155)))</x:f>
        <x:v>0</x:v>
      </x:c>
      <x:c r="Q154" s="66" t="b">
        <x:f aca="0">AND(MOD(MONTH(A154),3)=0,OR(A155="",MONTH(A154)&lt;&gt;MONTH(A155)))</x:f>
        <x:v>0</x:v>
      </x:c>
      <x:c r="R154" s="66" t="b">
        <x:f aca="0">OR(O154&gt;$E$7,O154&lt;$E$6)</x:f>
        <x:v>0</x:v>
      </x:c>
      <x:c r="S154" s="66" t="b">
        <x:f aca="0">AND(OR(P154,Q154,R154),A154-AH153&gt;$E$8)</x:f>
        <x:v>0</x:v>
      </x:c>
      <x:c r="T154" s="67" t="str">
        <x:f aca="0">IF(NOT(OR(P154,Q154,R154)),"不调",IF(NOT(S154),"间隔规则跳过",IF(P154,"年末+季度",IF(AND(Q154,R154),"季度+动态",IF(Q154,"季度","动态")))))</x:f>
        <x:v>不调</x:v>
      </x:c>
      <x:c r="U154" s="64" t="n">
        <x:f aca="0">IF(OR(T154="年末+季度",T154="季度+动态"),N154*$E$5/2,IF(T154="季度",(J154+K154)/2,IF(T154="动态",N154*$E$5*IF(J154+K154=0,0.5,J154/(J154+K154)),J154)))</x:f>
        <x:v>0.09613573821082866</x:v>
      </x:c>
      <x:c r="V154" s="64" t="n">
        <x:f aca="0">IF(OR(T154="年末+季度",T154="季度+动态"),N154*$E$5/2,IF(T154="季度",(J154+K154)/2,IF(T154="动态",N154*$E$5*IF(J154+K154=0,0.5,K154/(J154+K154)),K154)))</x:f>
        <x:v>0.10407346450419859</x:v>
      </x:c>
      <x:c r="W154" s="64" t="n">
        <x:f aca="0">IF(OR(T154="年末+季度",T154="季度+动态",T154="动态"),N154*(1-$E$5)*IF(L154+M154=0,$B$7/($B$7+$B$8),L154/(L154+M154)),L154)</x:f>
        <x:v>0.764713710330676</x:v>
      </x:c>
      <x:c r="X154" s="64" t="n">
        <x:f aca="0">IF(OR(T154="年末+季度",T154="季度+动态",T154="动态"),N154*(1-$E$5)*IF(L154+M154=0,$B$8/($B$7+$B$8),M154/(L154+M154)),M154)</x:f>
        <x:v>0.057455106079149276</x:v>
      </x:c>
      <x:c r="Y154" s="64" t="n">
        <x:f aca="0">POWER(1-$H$5,(A154-A153)/$H$8)</x:f>
        <x:v>0.9999588018747739</x:v>
      </x:c>
      <x:c r="Z154" s="64" t="n">
        <x:f aca="0">U154*Y154</x:f>
        <x:v>0.09613177759864715</x:v>
      </x:c>
      <x:c r="AA154" s="64" t="n">
        <x:f aca="0">V154*Y154</x:f>
        <x:v>0.10406917687257523</x:v>
      </x:c>
      <x:c r="AB154" s="64" t="n">
        <x:f aca="0">W154*Y154</x:f>
        <x:v>0.7646822055594757</x:v>
      </x:c>
      <x:c r="AC154" s="64" t="n">
        <x:f aca="0">X154*Y154</x:f>
        <x:v>0.05745273903649415</x:v>
      </x:c>
      <x:c r="AD154" s="64" t="n">
        <x:f aca="0">SUM(Z154:AC154)</x:f>
        <x:v>1.0223358990671922</x:v>
      </x:c>
      <x:c r="AE154" s="64" t="n">
        <x:f aca="0">MAX(AE153,AD154)</x:f>
        <x:v>1.0286560047744737</x:v>
      </x:c>
      <x:c r="AF154" s="63" t="n">
        <x:f aca="0">AD154/AE154-1</x:f>
        <x:v>-0.006144042010105322</x:v>
      </x:c>
      <x:c r="AG154" s="63" t="n">
        <x:f aca="0">AD154/AD153-1</x:f>
        <x:v>-0.0005267581062482485</x:v>
      </x:c>
      <x:c r="AH154" s="61" t="n">
        <x:f aca="0">IF(OR(T154="年末+季度",T154="季度+动态",T154="季度",T154="动态"),A154,AH153)</x:f>
        <x:v>43921</x:v>
      </x:c>
      <x:c r="AI154" s="68" t="n">
        <x:f aca="0">YEAR(A154)</x:f>
        <x:v>2020</x:v>
      </x:c>
      <x:c r="AJ154" s="68" t="n">
        <x:f aca="0">MONTH(A154)</x:f>
        <x:v>6</x:v>
      </x:c>
      <x:c r="AK154" s="66" t="n">
        <x:f aca="0">IF(MONTH(A154)&lt;&gt;MONTH(A155),1,0)</x:f>
        <x:v>0</x:v>
      </x:c>
      <x:c r="AL154" s="64" t="n">
        <x:f aca="0">IF(AK153,AD153,AL153)</x:f>
        <x:v>1.0209010019656637</x:v>
      </x:c>
      <x:c r="AM154" s="65" t="str">
        <x:f aca="0">IF(AK154,AD154/AL154-1,"")</x:f>
      </x:c>
      <x:c r="AN154" s="64" t="n">
        <x:f aca="0">IF(AI154&lt;&gt;AI153,AD154,MAX(AN153,AD154))</x:f>
        <x:v>1.0286560047744737</x:v>
      </x:c>
      <x:c r="AO154" s="65" t="n">
        <x:f aca="0">AD154/AN154-1</x:f>
        <x:v>-0.006144042010105322</x:v>
      </x:c>
      <x:c r="AP154" s="69" t="n">
        <x:f aca="0">IFERROR(SUM(Z154:AC154)/AD154,0)</x:f>
        <x:v>1</x:v>
      </x:c>
      <x:c r="AQ154" s="66" t="b">
        <x:f aca="0">AND(B154&gt;0,C154&gt;0,D154&gt;0,E154&gt;0)</x:f>
        <x:v>1</x:v>
      </x:c>
    </x:row>
    <x:row r="155" ht="13.5" hidden="0">
      <x:c r="A155" s="61" t="n">
        <x:f aca="0">'净值底稿'!A117</x:f>
        <x:v>44005</x:v>
      </x:c>
      <x:c r="B155" s="62" t="n">
        <x:f aca="0">'净值底稿'!W117</x:f>
        <x:v>0.9231555435349631</x:v>
      </x:c>
      <x:c r="C155" s="62" t="n">
        <x:f aca="0">'净值底稿'!T117</x:f>
        <x:v>1.1085257013303838</x:v>
      </x:c>
      <x:c r="D155" s="62" t="n">
        <x:f aca="0">'净值底稿'!U117</x:f>
        <x:v>1.4284</x:v>
      </x:c>
      <x:c r="E155" s="62" t="n">
        <x:f aca="0">'净值底稿'!V117</x:f>
        <x:v>1.4419</x:v>
      </x:c>
      <x:c r="F155" s="63" t="n">
        <x:f aca="0">IFERROR(B155/B154-1,0)</x:f>
        <x:v>-0.000720213576972828</x:v>
      </x:c>
      <x:c r="G155" s="63" t="n">
        <x:f aca="0">IFERROR(C155/C154-1,0)</x:f>
        <x:v>0.0031823090317140146</x:v>
      </x:c>
      <x:c r="H155" s="63" t="n">
        <x:f aca="0">IFERROR(D155/D154-1,0)</x:f>
        <x:v>-0.002235261246158249</x:v>
      </x:c>
      <x:c r="I155" s="63" t="n">
        <x:f aca="0">IFERROR(E155/E154-1,0)</x:f>
        <x:v>0.0015976660183383284</x:v>
      </x:c>
      <x:c r="J155" s="64" t="n">
        <x:f aca="0">Z154*(1+F155)</x:f>
        <x:v>0.09606254218724207</x:v>
      </x:c>
      <x:c r="K155" s="64" t="n">
        <x:f aca="0">AA154*(1+G155)</x:f>
        <x:v>0.10440035715405988</x:v>
      </x:c>
      <x:c r="L155" s="64" t="n">
        <x:f aca="0">AB154*(1+H155)</x:f>
        <x:v>0.7629729410597619</x:v>
      </x:c>
      <x:c r="M155" s="64" t="n">
        <x:f aca="0">AC154*(1+I155)</x:f>
        <x:v>0.05754452932531322</x:v>
      </x:c>
      <x:c r="N155" s="64" t="n">
        <x:f aca="0">SUM(J155:M155)</x:f>
        <x:v>1.020980369726377</x:v>
      </x:c>
      <x:c r="O155" s="65" t="n">
        <x:f aca="0">IFERROR((J155+K155)/N155,0)</x:f>
        <x:v>0.1963435392935381</x:v>
      </x:c>
      <x:c r="P155" s="66" t="b">
        <x:f aca="0">AND(MONTH(A155)=12,OR(A156="",YEAR(A155)&lt;&gt;YEAR(A156)))</x:f>
        <x:v>0</x:v>
      </x:c>
      <x:c r="Q155" s="66" t="b">
        <x:f aca="0">AND(MOD(MONTH(A155),3)=0,OR(A156="",MONTH(A155)&lt;&gt;MONTH(A156)))</x:f>
        <x:v>0</x:v>
      </x:c>
      <x:c r="R155" s="66" t="b">
        <x:f aca="0">OR(O155&gt;$E$7,O155&lt;$E$6)</x:f>
        <x:v>0</x:v>
      </x:c>
      <x:c r="S155" s="66" t="b">
        <x:f aca="0">AND(OR(P155,Q155,R155),A155-AH154&gt;$E$8)</x:f>
        <x:v>0</x:v>
      </x:c>
      <x:c r="T155" s="67" t="str">
        <x:f aca="0">IF(NOT(OR(P155,Q155,R155)),"不调",IF(NOT(S155),"间隔规则跳过",IF(P155,"年末+季度",IF(AND(Q155,R155),"季度+动态",IF(Q155,"季度","动态")))))</x:f>
        <x:v>不调</x:v>
      </x:c>
      <x:c r="U155" s="64" t="n">
        <x:f aca="0">IF(OR(T155="年末+季度",T155="季度+动态"),N155*$E$5/2,IF(T155="季度",(J155+K155)/2,IF(T155="动态",N155*$E$5*IF(J155+K155=0,0.5,J155/(J155+K155)),J155)))</x:f>
        <x:v>0.09606254218724207</x:v>
      </x:c>
      <x:c r="V155" s="64" t="n">
        <x:f aca="0">IF(OR(T155="年末+季度",T155="季度+动态"),N155*$E$5/2,IF(T155="季度",(J155+K155)/2,IF(T155="动态",N155*$E$5*IF(J155+K155=0,0.5,K155/(J155+K155)),K155)))</x:f>
        <x:v>0.10440035715405988</x:v>
      </x:c>
      <x:c r="W155" s="64" t="n">
        <x:f aca="0">IF(OR(T155="年末+季度",T155="季度+动态",T155="动态"),N155*(1-$E$5)*IF(L155+M155=0,$B$7/($B$7+$B$8),L155/(L155+M155)),L155)</x:f>
        <x:v>0.7629729410597619</x:v>
      </x:c>
      <x:c r="X155" s="64" t="n">
        <x:f aca="0">IF(OR(T155="年末+季度",T155="季度+动态",T155="动态"),N155*(1-$E$5)*IF(L155+M155=0,$B$8/($B$7+$B$8),M155/(L155+M155)),M155)</x:f>
        <x:v>0.05754452932531322</x:v>
      </x:c>
      <x:c r="Y155" s="64" t="n">
        <x:f aca="0">POWER(1-$H$5,(A155-A154)/$H$8)</x:f>
        <x:v>0.9999862671029998</x:v>
      </x:c>
      <x:c r="Z155" s="64" t="n">
        <x:f aca="0">U155*Y155</x:f>
        <x:v>0.09606122297024464</x:v>
      </x:c>
      <x:c r="AA155" s="64" t="n">
        <x:f aca="0">V155*Y155</x:f>
        <x:v>0.10439892343470829</x:v>
      </x:c>
      <x:c r="AB155" s="64" t="n">
        <x:f aca="0">W155*Y155</x:f>
        <x:v>0.7629624632309483</x:v>
      </x:c>
      <x:c r="AC155" s="64" t="n">
        <x:f aca="0">X155*Y155</x:f>
        <x:v>0.05754373907221907</x:v>
      </x:c>
      <x:c r="AD155" s="64" t="n">
        <x:f aca="0">SUM(Z155:AC155)</x:f>
        <x:v>1.0209663487081202</x:v>
      </x:c>
      <x:c r="AE155" s="64" t="n">
        <x:f aca="0">MAX(AE154,AD155)</x:f>
        <x:v>1.0286560047744737</x:v>
      </x:c>
      <x:c r="AF155" s="63" t="n">
        <x:f aca="0">AD155/AE155-1</x:f>
        <x:v>-0.00747543982698029</x:v>
      </x:c>
      <x:c r="AG155" s="63" t="n">
        <x:f aca="0">AD155/AD154-1</x:f>
        <x:v>-0.001339628550970029</x:v>
      </x:c>
      <x:c r="AH155" s="61" t="n">
        <x:f aca="0">IF(OR(T155="年末+季度",T155="季度+动态",T155="季度",T155="动态"),A155,AH154)</x:f>
        <x:v>43921</x:v>
      </x:c>
      <x:c r="AI155" s="68" t="n">
        <x:f aca="0">YEAR(A155)</x:f>
        <x:v>2020</x:v>
      </x:c>
      <x:c r="AJ155" s="68" t="n">
        <x:f aca="0">MONTH(A155)</x:f>
        <x:v>6</x:v>
      </x:c>
      <x:c r="AK155" s="66" t="n">
        <x:f aca="0">IF(MONTH(A155)&lt;&gt;MONTH(A156),1,0)</x:f>
        <x:v>0</x:v>
      </x:c>
      <x:c r="AL155" s="64" t="n">
        <x:f aca="0">IF(AK154,AD154,AL154)</x:f>
        <x:v>1.0209010019656637</x:v>
      </x:c>
      <x:c r="AM155" s="65" t="str">
        <x:f aca="0">IF(AK155,AD155/AL155-1,"")</x:f>
      </x:c>
      <x:c r="AN155" s="64" t="n">
        <x:f aca="0">IF(AI155&lt;&gt;AI154,AD155,MAX(AN154,AD155))</x:f>
        <x:v>1.0286560047744737</x:v>
      </x:c>
      <x:c r="AO155" s="65" t="n">
        <x:f aca="0">AD155/AN155-1</x:f>
        <x:v>-0.00747543982698029</x:v>
      </x:c>
      <x:c r="AP155" s="69" t="n">
        <x:f aca="0">IFERROR(SUM(Z155:AC155)/AD155,0)</x:f>
        <x:v>1</x:v>
      </x:c>
      <x:c r="AQ155" s="66" t="b">
        <x:f aca="0">AND(B155&gt;0,C155&gt;0,D155&gt;0,E155&gt;0)</x:f>
        <x:v>1</x:v>
      </x:c>
    </x:row>
    <x:row r="156" ht="13.5" hidden="0">
      <x:c r="A156" s="61" t="n">
        <x:f aca="0">'净值底稿'!A118</x:f>
        <x:v>44006</x:v>
      </x:c>
      <x:c r="B156" s="62" t="n">
        <x:f aca="0">'净值底稿'!W118</x:f>
        <x:v>0.9256861766142888</x:v>
      </x:c>
      <x:c r="C156" s="62" t="n">
        <x:f aca="0">'净值底稿'!T118</x:f>
        <x:v>1.108743399641688</x:v>
      </x:c>
      <x:c r="D156" s="62" t="n">
        <x:f aca="0">'净值底稿'!U118</x:f>
        <x:v>1.4293</x:v>
      </x:c>
      <x:c r="E156" s="62" t="n">
        <x:f aca="0">'净值底稿'!V118</x:f>
        <x:v>1.4507</x:v>
      </x:c>
      <x:c r="F156" s="63" t="n">
        <x:f aca="0">IFERROR(B156/B155-1,0)</x:f>
        <x:v>0.0027412856880384417</x:v>
      </x:c>
      <x:c r="G156" s="63" t="n">
        <x:f aca="0">IFERROR(C156/C155-1,0)</x:f>
        <x:v>0.000196385443335112</x:v>
      </x:c>
      <x:c r="H156" s="63" t="n">
        <x:f aca="0">IFERROR(D156/D155-1,0)</x:f>
        <x:v>0.000630075609073133</x:v>
      </x:c>
      <x:c r="I156" s="63" t="n">
        <x:f aca="0">IFERROR(E156/E155-1,0)</x:f>
        <x:v>0.006103058464526079</x:v>
      </x:c>
      <x:c r="J156" s="64" t="n">
        <x:f aca="0">Z155*(1+F156)</x:f>
        <x:v>0.09632455422594843</x:v>
      </x:c>
      <x:c r="K156" s="64" t="n">
        <x:f aca="0">AA155*(1+G156)</x:f>
        <x:v>0.10441942586357073</x:v>
      </x:c>
      <x:c r="L156" s="64" t="n">
        <x:f aca="0">AB155*(1+H156)</x:f>
        <x:v>0.7634431872696684</x:v>
      </x:c>
      <x:c r="M156" s="64" t="n">
        <x:f aca="0">AC155*(1+I156)</x:f>
        <x:v>0.057894931876044255</x:v>
      </x:c>
      <x:c r="N156" s="64" t="n">
        <x:f aca="0">SUM(J156:M156)</x:f>
        <x:v>1.0220820992352317</x:v>
      </x:c>
      <x:c r="O156" s="65" t="n">
        <x:f aca="0">IFERROR((J156+K156)/N156,0)</x:f>
        <x:v>0.19640690335905983</x:v>
      </x:c>
      <x:c r="P156" s="66" t="b">
        <x:f aca="0">AND(MONTH(A156)=12,OR(A157="",YEAR(A156)&lt;&gt;YEAR(A157)))</x:f>
        <x:v>0</x:v>
      </x:c>
      <x:c r="Q156" s="66" t="b">
        <x:f aca="0">AND(MOD(MONTH(A156),3)=0,OR(A157="",MONTH(A156)&lt;&gt;MONTH(A157)))</x:f>
        <x:v>0</x:v>
      </x:c>
      <x:c r="R156" s="66" t="b">
        <x:f aca="0">OR(O156&gt;$E$7,O156&lt;$E$6)</x:f>
        <x:v>0</x:v>
      </x:c>
      <x:c r="S156" s="66" t="b">
        <x:f aca="0">AND(OR(P156,Q156,R156),A156-AH155&gt;$E$8)</x:f>
        <x:v>0</x:v>
      </x:c>
      <x:c r="T156" s="67" t="str">
        <x:f aca="0">IF(NOT(OR(P156,Q156,R156)),"不调",IF(NOT(S156),"间隔规则跳过",IF(P156,"年末+季度",IF(AND(Q156,R156),"季度+动态",IF(Q156,"季度","动态")))))</x:f>
        <x:v>不调</x:v>
      </x:c>
      <x:c r="U156" s="64" t="n">
        <x:f aca="0">IF(OR(T156="年末+季度",T156="季度+动态"),N156*$E$5/2,IF(T156="季度",(J156+K156)/2,IF(T156="动态",N156*$E$5*IF(J156+K156=0,0.5,J156/(J156+K156)),J156)))</x:f>
        <x:v>0.09632455422594843</x:v>
      </x:c>
      <x:c r="V156" s="64" t="n">
        <x:f aca="0">IF(OR(T156="年末+季度",T156="季度+动态"),N156*$E$5/2,IF(T156="季度",(J156+K156)/2,IF(T156="动态",N156*$E$5*IF(J156+K156=0,0.5,K156/(J156+K156)),K156)))</x:f>
        <x:v>0.10441942586357073</x:v>
      </x:c>
      <x:c r="W156" s="64" t="n">
        <x:f aca="0">IF(OR(T156="年末+季度",T156="季度+动态",T156="动态"),N156*(1-$E$5)*IF(L156+M156=0,$B$7/($B$7+$B$8),L156/(L156+M156)),L156)</x:f>
        <x:v>0.7634431872696684</x:v>
      </x:c>
      <x:c r="X156" s="64" t="n">
        <x:f aca="0">IF(OR(T156="年末+季度",T156="季度+动态",T156="动态"),N156*(1-$E$5)*IF(L156+M156=0,$B$8/($B$7+$B$8),M156/(L156+M156)),M156)</x:f>
        <x:v>0.057894931876044255</x:v>
      </x:c>
      <x:c r="Y156" s="64" t="n">
        <x:f aca="0">POWER(1-$H$5,(A156-A155)/$H$8)</x:f>
        <x:v>0.9999862671029998</x:v>
      </x:c>
      <x:c r="Z156" s="64" t="n">
        <x:f aca="0">U156*Y156</x:f>
        <x:v>0.09632323141076665</x:v>
      </x:c>
      <x:c r="AA156" s="64" t="n">
        <x:f aca="0">V156*Y156</x:f>
        <x:v>0.10441799188235051</x:v>
      </x:c>
      <x:c r="AB156" s="64" t="n">
        <x:f aca="0">W156*Y156</x:f>
        <x:v>0.7634327029830121</x:v>
      </x:c>
      <x:c r="AC156" s="64" t="n">
        <x:f aca="0">X156*Y156</x:f>
        <x:v>0.057894136810907965</x:v>
      </x:c>
      <x:c r="AD156" s="64" t="n">
        <x:f aca="0">SUM(Z156:AC156)</x:f>
        <x:v>1.0220680630870373</x:v>
      </x:c>
      <x:c r="AE156" s="64" t="n">
        <x:f aca="0">MAX(AE155,AD156)</x:f>
        <x:v>1.0286560047744737</x:v>
      </x:c>
      <x:c r="AF156" s="63" t="n">
        <x:f aca="0">AD156/AE156-1</x:f>
        <x:v>-0.006404416692128989</x:v>
      </x:c>
      <x:c r="AG156" s="63" t="n">
        <x:f aca="0">AD156/AD155-1</x:f>
        <x:v>0.0010790898057622123</x:v>
      </x:c>
      <x:c r="AH156" s="61" t="n">
        <x:f aca="0">IF(OR(T156="年末+季度",T156="季度+动态",T156="季度",T156="动态"),A156,AH155)</x:f>
        <x:v>43921</x:v>
      </x:c>
      <x:c r="AI156" s="68" t="n">
        <x:f aca="0">YEAR(A156)</x:f>
        <x:v>2020</x:v>
      </x:c>
      <x:c r="AJ156" s="68" t="n">
        <x:f aca="0">MONTH(A156)</x:f>
        <x:v>6</x:v>
      </x:c>
      <x:c r="AK156" s="66" t="n">
        <x:f aca="0">IF(MONTH(A156)&lt;&gt;MONTH(A157),1,0)</x:f>
        <x:v>0</x:v>
      </x:c>
      <x:c r="AL156" s="64" t="n">
        <x:f aca="0">IF(AK155,AD155,AL155)</x:f>
        <x:v>1.0209010019656637</x:v>
      </x:c>
      <x:c r="AM156" s="65" t="str">
        <x:f aca="0">IF(AK156,AD156/AL156-1,"")</x:f>
      </x:c>
      <x:c r="AN156" s="64" t="n">
        <x:f aca="0">IF(AI156&lt;&gt;AI155,AD156,MAX(AN155,AD156))</x:f>
        <x:v>1.0286560047744737</x:v>
      </x:c>
      <x:c r="AO156" s="65" t="n">
        <x:f aca="0">AD156/AN156-1</x:f>
        <x:v>-0.006404416692128989</x:v>
      </x:c>
      <x:c r="AP156" s="69" t="n">
        <x:f aca="0">IFERROR(SUM(Z156:AC156)/AD156,0)</x:f>
        <x:v>1</x:v>
      </x:c>
      <x:c r="AQ156" s="66" t="b">
        <x:f aca="0">AND(B156&gt;0,C156&gt;0,D156&gt;0,E156&gt;0)</x:f>
        <x:v>1</x:v>
      </x:c>
    </x:row>
    <x:row r="157" ht="13.5" hidden="0">
      <x:c r="A157" s="61" t="n">
        <x:f aca="0">'净值底稿'!A119</x:f>
        <x:v>44011</x:v>
      </x:c>
      <x:c r="B157" s="62" t="n">
        <x:f aca="0">'净值底稿'!W119</x:f>
        <x:v>0.9184548699927124</x:v>
      </x:c>
      <x:c r="C157" s="62" t="n">
        <x:f aca="0">'净值底稿'!T119</x:f>
        <x:v>1.1057155760485826</x:v>
      </x:c>
      <x:c r="D157" s="62" t="n">
        <x:f aca="0">'净值底稿'!U119</x:f>
        <x:v>1.4305</x:v>
      </x:c>
      <x:c r="E157" s="62" t="n">
        <x:f aca="0">'净值底稿'!V119</x:f>
        <x:v>1.4513</x:v>
      </x:c>
      <x:c r="F157" s="63" t="n">
        <x:f aca="0">IFERROR(B157/B156-1,0)</x:f>
        <x:v>-0.007811833863637152</x:v>
      </x:c>
      <x:c r="G157" s="63" t="n">
        <x:f aca="0">IFERROR(C157/C156-1,0)</x:f>
        <x:v>-0.002730860534623125</x:v>
      </x:c>
      <x:c r="H157" s="63" t="n">
        <x:f aca="0">IFERROR(D157/D156-1,0)</x:f>
        <x:v>0.0008395718183726864</x:v>
      </x:c>
      <x:c r="I157" s="63" t="n">
        <x:f aca="0">IFERROR(E157/E156-1,0)</x:f>
        <x:v>0.00041359343765079437</x:v>
      </x:c>
      <x:c r="J157" s="64" t="n">
        <x:f aca="0">Z156*(1+F157)</x:f>
        <x:v>0.09557077032977707</x:v>
      </x:c>
      <x:c r="K157" s="64" t="n">
        <x:f aca="0">AA156*(1+G157)</x:f>
        <x:v>0.1041328409092144</x:v>
      </x:c>
      <x:c r="L157" s="64" t="n">
        <x:f aca="0">AB156*(1+H157)</x:f>
        <x:v>0.7640736595656608</x:v>
      </x:c>
      <x:c r="M157" s="64" t="n">
        <x:f aca="0">AC156*(1+I157)</x:f>
        <x:v>0.057918081445971416</x:v>
      </x:c>
      <x:c r="N157" s="64" t="n">
        <x:f aca="0">SUM(J157:M157)</x:f>
        <x:v>1.0216953522506236</x:v>
      </x:c>
      <x:c r="O157" s="65" t="n">
        <x:f aca="0">IFERROR((J157+K157)/N157,0)</x:f>
        <x:v>0.19546297318381442</x:v>
      </x:c>
      <x:c r="P157" s="66" t="b">
        <x:f aca="0">AND(MONTH(A157)=12,OR(A158="",YEAR(A157)&lt;&gt;YEAR(A158)))</x:f>
        <x:v>0</x:v>
      </x:c>
      <x:c r="Q157" s="66" t="b">
        <x:f aca="0">AND(MOD(MONTH(A157),3)=0,OR(A158="",MONTH(A157)&lt;&gt;MONTH(A158)))</x:f>
        <x:v>0</x:v>
      </x:c>
      <x:c r="R157" s="66" t="b">
        <x:f aca="0">OR(O157&gt;$E$7,O157&lt;$E$6)</x:f>
        <x:v>0</x:v>
      </x:c>
      <x:c r="S157" s="66" t="b">
        <x:f aca="0">AND(OR(P157,Q157,R157),A157-AH156&gt;$E$8)</x:f>
        <x:v>0</x:v>
      </x:c>
      <x:c r="T157" s="67" t="str">
        <x:f aca="0">IF(NOT(OR(P157,Q157,R157)),"不调",IF(NOT(S157),"间隔规则跳过",IF(P157,"年末+季度",IF(AND(Q157,R157),"季度+动态",IF(Q157,"季度","动态")))))</x:f>
        <x:v>不调</x:v>
      </x:c>
      <x:c r="U157" s="64" t="n">
        <x:f aca="0">IF(OR(T157="年末+季度",T157="季度+动态"),N157*$E$5/2,IF(T157="季度",(J157+K157)/2,IF(T157="动态",N157*$E$5*IF(J157+K157=0,0.5,J157/(J157+K157)),J157)))</x:f>
        <x:v>0.09557077032977707</x:v>
      </x:c>
      <x:c r="V157" s="64" t="n">
        <x:f aca="0">IF(OR(T157="年末+季度",T157="季度+动态"),N157*$E$5/2,IF(T157="季度",(J157+K157)/2,IF(T157="动态",N157*$E$5*IF(J157+K157=0,0.5,K157/(J157+K157)),K157)))</x:f>
        <x:v>0.1041328409092144</x:v>
      </x:c>
      <x:c r="W157" s="64" t="n">
        <x:f aca="0">IF(OR(T157="年末+季度",T157="季度+动态",T157="动态"),N157*(1-$E$5)*IF(L157+M157=0,$B$7/($B$7+$B$8),L157/(L157+M157)),L157)</x:f>
        <x:v>0.7640736595656608</x:v>
      </x:c>
      <x:c r="X157" s="64" t="n">
        <x:f aca="0">IF(OR(T157="年末+季度",T157="季度+动态",T157="动态"),N157*(1-$E$5)*IF(L157+M157=0,$B$8/($B$7+$B$8),M157/(L157+M157)),M157)</x:f>
        <x:v>0.057918081445971416</x:v>
      </x:c>
      <x:c r="Y157" s="64" t="n">
        <x:f aca="0">POWER(1-$H$5,(A157-A156)/$H$8)</x:f>
        <x:v>0.9999313374008972</x:v>
      </x:c>
      <x:c r="Z157" s="64" t="n">
        <x:f aca="0">U157*Y157</x:f>
        <x:v>0.09556420819228797</x:v>
      </x:c>
      <x:c r="AA157" s="64" t="n">
        <x:f aca="0">V157*Y157</x:f>
        <x:v>0.10412569087770562</x:v>
      </x:c>
      <x:c r="AB157" s="64" t="n">
        <x:f aca="0">W157*Y157</x:f>
        <x:v>0.764021196282289</x:v>
      </x:c>
      <x:c r="AC157" s="64" t="n">
        <x:f aca="0">X157*Y157</x:f>
        <x:v>0.05791410463996429</x:v>
      </x:c>
      <x:c r="AD157" s="64" t="n">
        <x:f aca="0">SUM(Z157:AC157)</x:f>
        <x:v>1.021625199992247</x:v>
      </x:c>
      <x:c r="AE157" s="64" t="n">
        <x:f aca="0">MAX(AE156,AD157)</x:f>
        <x:v>1.0286560047744737</x:v>
      </x:c>
      <x:c r="AF157" s="63" t="n">
        <x:f aca="0">AD157/AE157-1</x:f>
        <x:v>-0.006834942633488272</x:v>
      </x:c>
      <x:c r="AG157" s="63" t="n">
        <x:f aca="0">AD157/AD156-1</x:f>
        <x:v>-0.00043330098139715556</x:v>
      </x:c>
      <x:c r="AH157" s="61" t="n">
        <x:f aca="0">IF(OR(T157="年末+季度",T157="季度+动态",T157="季度",T157="动态"),A157,AH156)</x:f>
        <x:v>43921</x:v>
      </x:c>
      <x:c r="AI157" s="68" t="n">
        <x:f aca="0">YEAR(A157)</x:f>
        <x:v>2020</x:v>
      </x:c>
      <x:c r="AJ157" s="68" t="n">
        <x:f aca="0">MONTH(A157)</x:f>
        <x:v>6</x:v>
      </x:c>
      <x:c r="AK157" s="66" t="n">
        <x:f aca="0">IF(MONTH(A157)&lt;&gt;MONTH(A158),1,0)</x:f>
        <x:v>0</x:v>
      </x:c>
      <x:c r="AL157" s="64" t="n">
        <x:f aca="0">IF(AK156,AD156,AL156)</x:f>
        <x:v>1.0209010019656637</x:v>
      </x:c>
      <x:c r="AM157" s="65" t="str">
        <x:f aca="0">IF(AK157,AD157/AL157-1,"")</x:f>
      </x:c>
      <x:c r="AN157" s="64" t="n">
        <x:f aca="0">IF(AI157&lt;&gt;AI156,AD157,MAX(AN156,AD157))</x:f>
        <x:v>1.0286560047744737</x:v>
      </x:c>
      <x:c r="AO157" s="65" t="n">
        <x:f aca="0">AD157/AN157-1</x:f>
        <x:v>-0.006834942633488272</x:v>
      </x:c>
      <x:c r="AP157" s="69" t="n">
        <x:f aca="0">IFERROR(SUM(Z157:AC157)/AD157,0)</x:f>
        <x:v>1</x:v>
      </x:c>
      <x:c r="AQ157" s="66" t="b">
        <x:f aca="0">AND(B157&gt;0,C157&gt;0,D157&gt;0,E157&gt;0)</x:f>
        <x:v>1</x:v>
      </x:c>
    </x:row>
    <x:row r="158" ht="13.5" hidden="0">
      <x:c r="A158" s="61" t="n">
        <x:f aca="0">'净值底稿'!A120</x:f>
        <x:v>44012</x:v>
      </x:c>
      <x:c r="B158" s="62" t="n">
        <x:f aca="0">'净值底稿'!W120</x:f>
        <x:v>0.9256796939311691</x:v>
      </x:c>
      <x:c r="C158" s="62" t="n">
        <x:f aca="0">'净值底稿'!T120</x:f>
        <x:v>1.1247107369750875</x:v>
      </x:c>
      <x:c r="D158" s="62" t="n">
        <x:f aca="0">'净值底稿'!U120</x:f>
        <x:v>1.431</x:v>
      </x:c>
      <x:c r="E158" s="62" t="n">
        <x:f aca="0">'净值底稿'!V120</x:f>
        <x:v>1.4534</x:v>
      </x:c>
      <x:c r="F158" s="63" t="n">
        <x:f aca="0">IFERROR(B158/B157-1,0)</x:f>
        <x:v>0.007866280831538397</x:v>
      </x:c>
      <x:c r="G158" s="63" t="n">
        <x:f aca="0">IFERROR(C158/C157-1,0)</x:f>
        <x:v>0.017179066061804527</x:v>
      </x:c>
      <x:c r="H158" s="63" t="n">
        <x:f aca="0">IFERROR(D158/D157-1,0)</x:f>
        <x:v>0.0003495281370149428</x:v>
      </x:c>
      <x:c r="I158" s="63" t="n">
        <x:f aca="0">IFERROR(E158/E157-1,0)</x:f>
        <x:v>0.0014469785709363414</x:v>
      </x:c>
      <x:c r="J158" s="64" t="n">
        <x:f aca="0">Z157*(1+F158)</x:f>
        <x:v>0.09631594309137212</x:v>
      </x:c>
      <x:c r="K158" s="64" t="n">
        <x:f aca="0">AA157*(1+G158)</x:f>
        <x:v>0.10591447300002477</x:v>
      </x:c>
      <x:c r="L158" s="64" t="n">
        <x:f aca="0">AB157*(1+H158)</x:f>
        <x:v>0.7642882431876655</x:v>
      </x:c>
      <x:c r="M158" s="64" t="n">
        <x:f aca="0">AC157*(1+I158)</x:f>
        <x:v>0.05799790510833328</x:v>
      </x:c>
      <x:c r="N158" s="64" t="n">
        <x:f aca="0">SUM(J158:M158)</x:f>
        <x:v>1.0245165643873957</x:v>
      </x:c>
      <x:c r="O158" s="65" t="n">
        <x:f aca="0">IFERROR((J158+K158)/N158,0)</x:f>
        <x:v>0.19739106532876752</x:v>
      </x:c>
      <x:c r="P158" s="66" t="b">
        <x:f aca="0">AND(MONTH(A158)=12,OR(A159="",YEAR(A158)&lt;&gt;YEAR(A159)))</x:f>
        <x:v>0</x:v>
      </x:c>
      <x:c r="Q158" s="66" t="b">
        <x:f aca="0">AND(MOD(MONTH(A158),3)=0,OR(A159="",MONTH(A158)&lt;&gt;MONTH(A159)))</x:f>
        <x:v>1</x:v>
      </x:c>
      <x:c r="R158" s="66" t="b">
        <x:f aca="0">OR(O158&gt;$E$7,O158&lt;$E$6)</x:f>
        <x:v>0</x:v>
      </x:c>
      <x:c r="S158" s="66" t="b">
        <x:f aca="0">AND(OR(P158,Q158,R158),A158-AH157&gt;$E$8)</x:f>
        <x:v>1</x:v>
      </x:c>
      <x:c r="T158" s="67" t="str">
        <x:f aca="0">IF(NOT(OR(P158,Q158,R158)),"不调",IF(NOT(S158),"间隔规则跳过",IF(P158,"年末+季度",IF(AND(Q158,R158),"季度+动态",IF(Q158,"季度","动态")))))</x:f>
        <x:v>季度</x:v>
      </x:c>
      <x:c r="U158" s="64" t="n">
        <x:f aca="0">IF(OR(T158="年末+季度",T158="季度+动态"),N158*$E$5/2,IF(T158="季度",(J158+K158)/2,IF(T158="动态",N158*$E$5*IF(J158+K158=0,0.5,J158/(J158+K158)),J158)))</x:f>
        <x:v>0.10111520804569844</x:v>
      </x:c>
      <x:c r="V158" s="64" t="n">
        <x:f aca="0">IF(OR(T158="年末+季度",T158="季度+动态"),N158*$E$5/2,IF(T158="季度",(J158+K158)/2,IF(T158="动态",N158*$E$5*IF(J158+K158=0,0.5,K158/(J158+K158)),K158)))</x:f>
        <x:v>0.10111520804569844</x:v>
      </x:c>
      <x:c r="W158" s="64" t="n">
        <x:f aca="0">IF(OR(T158="年末+季度",T158="季度+动态",T158="动态"),N158*(1-$E$5)*IF(L158+M158=0,$B$7/($B$7+$B$8),L158/(L158+M158)),L158)</x:f>
        <x:v>0.7642882431876655</x:v>
      </x:c>
      <x:c r="X158" s="64" t="n">
        <x:f aca="0">IF(OR(T158="年末+季度",T158="季度+动态",T158="动态"),N158*(1-$E$5)*IF(L158+M158=0,$B$8/($B$7+$B$8),M158/(L158+M158)),M158)</x:f>
        <x:v>0.05799790510833328</x:v>
      </x:c>
      <x:c r="Y158" s="64" t="n">
        <x:f aca="0">POWER(1-$H$5,(A158-A157)/$H$8)</x:f>
        <x:v>0.9999862671029998</x:v>
      </x:c>
      <x:c r="Z158" s="64" t="n">
        <x:f aca="0">U158*Y158</x:f>
        <x:v>0.10111381944096119</x:v>
      </x:c>
      <x:c r="AA158" s="64" t="n">
        <x:f aca="0">V158*Y158</x:f>
        <x:v>0.10111381944096119</x:v>
      </x:c>
      <x:c r="AB158" s="64" t="n">
        <x:f aca="0">W158*Y158</x:f>
        <x:v>0.7642777472959433</x:v>
      </x:c>
      <x:c r="AC158" s="64" t="n">
        <x:f aca="0">X158*Y158</x:f>
        <x:v>0.0579971086290762</x:v>
      </x:c>
      <x:c r="AD158" s="64" t="n">
        <x:f aca="0">SUM(Z158:AC158)</x:f>
        <x:v>1.0245024948069419</x:v>
      </x:c>
      <x:c r="AE158" s="64" t="n">
        <x:f aca="0">MAX(AE157,AD158)</x:f>
        <x:v>1.0286560047744737</x:v>
      </x:c>
      <x:c r="AF158" s="63" t="n">
        <x:f aca="0">AD158/AE158-1</x:f>
        <x:v>-0.004037802674804247</x:v>
      </x:c>
      <x:c r="AG158" s="63" t="n">
        <x:f aca="0">AD158/AD157-1</x:f>
        <x:v>0.00281638982154786</x:v>
      </x:c>
      <x:c r="AH158" s="61" t="n">
        <x:f aca="0">IF(OR(T158="年末+季度",T158="季度+动态",T158="季度",T158="动态"),A158,AH157)</x:f>
        <x:v>44012</x:v>
      </x:c>
      <x:c r="AI158" s="68" t="n">
        <x:f aca="0">YEAR(A158)</x:f>
        <x:v>2020</x:v>
      </x:c>
      <x:c r="AJ158" s="68" t="n">
        <x:f aca="0">MONTH(A158)</x:f>
        <x:v>6</x:v>
      </x:c>
      <x:c r="AK158" s="66" t="n">
        <x:f aca="0">IF(MONTH(A158)&lt;&gt;MONTH(A159),1,0)</x:f>
        <x:v>1</x:v>
      </x:c>
      <x:c r="AL158" s="64" t="n">
        <x:f aca="0">IF(AK157,AD157,AL157)</x:f>
        <x:v>1.0209010019656637</x:v>
      </x:c>
      <x:c r="AM158" s="65" t="n">
        <x:f aca="0">IF(AK158,AD158/AL158-1,"")</x:f>
        <x:v>0.0035277591405471487</x:v>
      </x:c>
      <x:c r="AN158" s="64" t="n">
        <x:f aca="0">IF(AI158&lt;&gt;AI157,AD158,MAX(AN157,AD158))</x:f>
        <x:v>1.0286560047744737</x:v>
      </x:c>
      <x:c r="AO158" s="65" t="n">
        <x:f aca="0">AD158/AN158-1</x:f>
        <x:v>-0.004037802674804247</x:v>
      </x:c>
      <x:c r="AP158" s="69" t="n">
        <x:f aca="0">IFERROR(SUM(Z158:AC158)/AD158,0)</x:f>
        <x:v>1</x:v>
      </x:c>
      <x:c r="AQ158" s="66" t="b">
        <x:f aca="0">AND(B158&gt;0,C158&gt;0,D158&gt;0,E158&gt;0)</x:f>
        <x:v>1</x:v>
      </x:c>
    </x:row>
    <x:row r="159" ht="13.5" hidden="0">
      <x:c r="A159" s="61" t="n">
        <x:f aca="0">'净值底稿'!A121</x:f>
        <x:v>44013</x:v>
      </x:c>
      <x:c r="B159" s="62" t="n">
        <x:f aca="0">'净值底稿'!W121</x:f>
        <x:v>0.9394533196662646</x:v>
      </x:c>
      <x:c r="C159" s="62" t="n">
        <x:f aca="0">'净值底稿'!T121</x:f>
        <x:v>1.1327743421022607</x:v>
      </x:c>
      <x:c r="D159" s="62" t="n">
        <x:f aca="0">'净值底稿'!U121</x:f>
        <x:v>1.4315</x:v>
      </x:c>
      <x:c r="E159" s="62" t="n">
        <x:f aca="0">'净值底稿'!V121</x:f>
        <x:v>1.4642</x:v>
      </x:c>
      <x:c r="F159" s="63" t="n">
        <x:f aca="0">IFERROR(B159/B158-1,0)</x:f>
        <x:v>0.014879472700326524</x:v>
      </x:c>
      <x:c r="G159" s="63" t="n">
        <x:f aca="0">IFERROR(C159/C158-1,0)</x:f>
        <x:v>0.0071694924411056515</x:v>
      </x:c>
      <x:c r="H159" s="63" t="n">
        <x:f aca="0">IFERROR(D159/D158-1,0)</x:f>
        <x:v>0.00034940600978328185</x:v>
      </x:c>
      <x:c r="I159" s="63" t="n">
        <x:f aca="0">IFERROR(E159/E158-1,0)</x:f>
        <x:v>0.007430851795789062</x:v>
      </x:c>
      <x:c r="J159" s="64" t="n">
        <x:f aca="0">Z158*(1+F159)</x:f>
        <x:v>0.10261833975695872</x:v>
      </x:c>
      <x:c r="K159" s="64" t="n">
        <x:f aca="0">AA158*(1+G159)</x:f>
        <x:v>0.10183875420513448</x:v>
      </x:c>
      <x:c r="L159" s="64" t="n">
        <x:f aca="0">AB158*(1+H159)</x:f>
        <x:v>0.7645447905339922</x:v>
      </x:c>
      <x:c r="M159" s="64" t="n">
        <x:f aca="0">AC158*(1+I159)</x:f>
        <x:v>0.058428076547883144</x:v>
      </x:c>
      <x:c r="N159" s="64" t="n">
        <x:f aca="0">SUM(J159:M159)</x:f>
        <x:v>1.0274299610439686</x:v>
      </x:c>
      <x:c r="O159" s="65" t="n">
        <x:f aca="0">IFERROR((J159+K159)/N159,0)</x:f>
        <x:v>0.19899857091411366</x:v>
      </x:c>
      <x:c r="P159" s="66" t="b">
        <x:f aca="0">AND(MONTH(A159)=12,OR(A160="",YEAR(A159)&lt;&gt;YEAR(A160)))</x:f>
        <x:v>0</x:v>
      </x:c>
      <x:c r="Q159" s="66" t="b">
        <x:f aca="0">AND(MOD(MONTH(A159),3)=0,OR(A160="",MONTH(A159)&lt;&gt;MONTH(A160)))</x:f>
        <x:v>0</x:v>
      </x:c>
      <x:c r="R159" s="66" t="b">
        <x:f aca="0">OR(O159&gt;$E$7,O159&lt;$E$6)</x:f>
        <x:v>0</x:v>
      </x:c>
      <x:c r="S159" s="66" t="b">
        <x:f aca="0">AND(OR(P159,Q159,R159),A159-AH158&gt;$E$8)</x:f>
        <x:v>0</x:v>
      </x:c>
      <x:c r="T159" s="67" t="str">
        <x:f aca="0">IF(NOT(OR(P159,Q159,R159)),"不调",IF(NOT(S159),"间隔规则跳过",IF(P159,"年末+季度",IF(AND(Q159,R159),"季度+动态",IF(Q159,"季度","动态")))))</x:f>
        <x:v>不调</x:v>
      </x:c>
      <x:c r="U159" s="64" t="n">
        <x:f aca="0">IF(OR(T159="年末+季度",T159="季度+动态"),N159*$E$5/2,IF(T159="季度",(J159+K159)/2,IF(T159="动态",N159*$E$5*IF(J159+K159=0,0.5,J159/(J159+K159)),J159)))</x:f>
        <x:v>0.10261833975695872</x:v>
      </x:c>
      <x:c r="V159" s="64" t="n">
        <x:f aca="0">IF(OR(T159="年末+季度",T159="季度+动态"),N159*$E$5/2,IF(T159="季度",(J159+K159)/2,IF(T159="动态",N159*$E$5*IF(J159+K159=0,0.5,K159/(J159+K159)),K159)))</x:f>
        <x:v>0.10183875420513448</x:v>
      </x:c>
      <x:c r="W159" s="64" t="n">
        <x:f aca="0">IF(OR(T159="年末+季度",T159="季度+动态",T159="动态"),N159*(1-$E$5)*IF(L159+M159=0,$B$7/($B$7+$B$8),L159/(L159+M159)),L159)</x:f>
        <x:v>0.7645447905339922</x:v>
      </x:c>
      <x:c r="X159" s="64" t="n">
        <x:f aca="0">IF(OR(T159="年末+季度",T159="季度+动态",T159="动态"),N159*(1-$E$5)*IF(L159+M159=0,$B$8/($B$7+$B$8),M159/(L159+M159)),M159)</x:f>
        <x:v>0.058428076547883144</x:v>
      </x:c>
      <x:c r="Y159" s="64" t="n">
        <x:f aca="0">POWER(1-$H$5,(A159-A158)/$H$8)</x:f>
        <x:v>0.9999862671029998</x:v>
      </x:c>
      <x:c r="Z159" s="64" t="n">
        <x:f aca="0">U159*Y159</x:f>
        <x:v>0.1026169305098685</x:v>
      </x:c>
      <x:c r="AA159" s="64" t="n">
        <x:f aca="0">V159*Y159</x:f>
        <x:v>0.10183735566401235</x:v>
      </x:c>
      <x:c r="AB159" s="64" t="n">
        <x:f aca="0">W159*Y159</x:f>
        <x:v>0.7645342911191317</x:v>
      </x:c>
      <x:c r="AC159" s="64" t="n">
        <x:f aca="0">X159*Y159</x:f>
        <x:v>0.05842727416112599</x:v>
      </x:c>
      <x:c r="AD159" s="64" t="n">
        <x:f aca="0">SUM(Z159:AC159)</x:f>
        <x:v>1.0274158514541385</x:v>
      </x:c>
      <x:c r="AE159" s="64" t="n">
        <x:f aca="0">MAX(AE158,AD159)</x:f>
        <x:v>1.0286560047744737</x:v>
      </x:c>
      <x:c r="AF159" s="63" t="n">
        <x:f aca="0">AD159/AE159-1</x:f>
        <x:v>-0.0012056054838343044</x:v>
      </x:c>
      <x:c r="AG159" s="63" t="n">
        <x:f aca="0">AD159/AD158-1</x:f>
        <x:v>0.0028436794072870253</x:v>
      </x:c>
      <x:c r="AH159" s="61" t="n">
        <x:f aca="0">IF(OR(T159="年末+季度",T159="季度+动态",T159="季度",T159="动态"),A159,AH158)</x:f>
        <x:v>44012</x:v>
      </x:c>
      <x:c r="AI159" s="68" t="n">
        <x:f aca="0">YEAR(A159)</x:f>
        <x:v>2020</x:v>
      </x:c>
      <x:c r="AJ159" s="68" t="n">
        <x:f aca="0">MONTH(A159)</x:f>
        <x:v>7</x:v>
      </x:c>
      <x:c r="AK159" s="66" t="n">
        <x:f aca="0">IF(MONTH(A159)&lt;&gt;MONTH(A160),1,0)</x:f>
        <x:v>0</x:v>
      </x:c>
      <x:c r="AL159" s="64" t="n">
        <x:f aca="0">IF(AK158,AD158,AL158)</x:f>
        <x:v>1.0245024948069419</x:v>
      </x:c>
      <x:c r="AM159" s="65" t="str">
        <x:f aca="0">IF(AK159,AD159/AL159-1,"")</x:f>
      </x:c>
      <x:c r="AN159" s="64" t="n">
        <x:f aca="0">IF(AI159&lt;&gt;AI158,AD159,MAX(AN158,AD159))</x:f>
        <x:v>1.0286560047744737</x:v>
      </x:c>
      <x:c r="AO159" s="65" t="n">
        <x:f aca="0">AD159/AN159-1</x:f>
        <x:v>-0.0012056054838343044</x:v>
      </x:c>
      <x:c r="AP159" s="69" t="n">
        <x:f aca="0">IFERROR(SUM(Z159:AC159)/AD159,0)</x:f>
        <x:v>1</x:v>
      </x:c>
      <x:c r="AQ159" s="66" t="b">
        <x:f aca="0">AND(B159&gt;0,C159&gt;0,D159&gt;0,E159&gt;0)</x:f>
        <x:v>1</x:v>
      </x:c>
    </x:row>
    <x:row r="160" ht="13.5" hidden="0">
      <x:c r="A160" s="61" t="n">
        <x:f aca="0">'净值底稿'!A122</x:f>
        <x:v>44014</x:v>
      </x:c>
      <x:c r="B160" s="62" t="n">
        <x:f aca="0">'净值底稿'!W122</x:f>
        <x:v>0.9619821218226284</x:v>
      </x:c>
      <x:c r="C160" s="62" t="n">
        <x:f aca="0">'净值底稿'!T122</x:f>
        <x:v>1.149328720890015</x:v>
      </x:c>
      <x:c r="D160" s="62" t="n">
        <x:f aca="0">'净值底稿'!U122</x:f>
        <x:v>1.4322</x:v>
      </x:c>
      <x:c r="E160" s="62" t="n">
        <x:f aca="0">'净值底稿'!V122</x:f>
        <x:v>1.4475</x:v>
      </x:c>
      <x:c r="F160" s="63" t="n">
        <x:f aca="0">IFERROR(B160/B159-1,0)</x:f>
        <x:v>0.023980757409391096</x:v>
      </x:c>
      <x:c r="G160" s="63" t="n">
        <x:f aca="0">IFERROR(C160/C159-1,0)</x:f>
        <x:v>0.014614012846576152</x:v>
      </x:c>
      <x:c r="H160" s="63" t="n">
        <x:f aca="0">IFERROR(D160/D159-1,0)</x:f>
        <x:v>0.0004889975550121939</x:v>
      </x:c>
      <x:c r="I160" s="63" t="n">
        <x:f aca="0">IFERROR(E160/E159-1,0)</x:f>
        <x:v>-0.011405545690479357</x:v>
      </x:c>
      <x:c r="J160" s="64" t="n">
        <x:f aca="0">Z159*(1+F160)</x:f>
        <x:v>0.105077762226522</x:v>
      </x:c>
      <x:c r="K160" s="64" t="n">
        <x:f aca="0">AA159*(1+G160)</x:f>
        <x:v>0.10332560808794757</x:v>
      </x:c>
      <x:c r="L160" s="64" t="n">
        <x:f aca="0">AB159*(1+H160)</x:f>
        <x:v>0.7649081465182119</x:v>
      </x:c>
      <x:c r="M160" s="64" t="n">
        <x:f aca="0">AC159*(1+I160)</x:f>
        <x:v>0.0577608792161111</x:v>
      </x:c>
      <x:c r="N160" s="64" t="n">
        <x:f aca="0">SUM(J160:M160)</x:f>
        <x:v>1.0310723960487926</x:v>
      </x:c>
      <x:c r="O160" s="65" t="n">
        <x:f aca="0">IFERROR((J160+K160)/N160,0)</x:f>
        <x:v>0.20212292668594287</x:v>
      </x:c>
      <x:c r="P160" s="66" t="b">
        <x:f aca="0">AND(MONTH(A160)=12,OR(A161="",YEAR(A160)&lt;&gt;YEAR(A161)))</x:f>
        <x:v>0</x:v>
      </x:c>
      <x:c r="Q160" s="66" t="b">
        <x:f aca="0">AND(MOD(MONTH(A160),3)=0,OR(A161="",MONTH(A160)&lt;&gt;MONTH(A161)))</x:f>
        <x:v>0</x:v>
      </x:c>
      <x:c r="R160" s="66" t="b">
        <x:f aca="0">OR(O160&gt;$E$7,O160&lt;$E$6)</x:f>
        <x:v>0</x:v>
      </x:c>
      <x:c r="S160" s="66" t="b">
        <x:f aca="0">AND(OR(P160,Q160,R160),A160-AH159&gt;$E$8)</x:f>
        <x:v>0</x:v>
      </x:c>
      <x:c r="T160" s="67" t="str">
        <x:f aca="0">IF(NOT(OR(P160,Q160,R160)),"不调",IF(NOT(S160),"间隔规则跳过",IF(P160,"年末+季度",IF(AND(Q160,R160),"季度+动态",IF(Q160,"季度","动态")))))</x:f>
        <x:v>不调</x:v>
      </x:c>
      <x:c r="U160" s="64" t="n">
        <x:f aca="0">IF(OR(T160="年末+季度",T160="季度+动态"),N160*$E$5/2,IF(T160="季度",(J160+K160)/2,IF(T160="动态",N160*$E$5*IF(J160+K160=0,0.5,J160/(J160+K160)),J160)))</x:f>
        <x:v>0.105077762226522</x:v>
      </x:c>
      <x:c r="V160" s="64" t="n">
        <x:f aca="0">IF(OR(T160="年末+季度",T160="季度+动态"),N160*$E$5/2,IF(T160="季度",(J160+K160)/2,IF(T160="动态",N160*$E$5*IF(J160+K160=0,0.5,K160/(J160+K160)),K160)))</x:f>
        <x:v>0.10332560808794757</x:v>
      </x:c>
      <x:c r="W160" s="64" t="n">
        <x:f aca="0">IF(OR(T160="年末+季度",T160="季度+动态",T160="动态"),N160*(1-$E$5)*IF(L160+M160=0,$B$7/($B$7+$B$8),L160/(L160+M160)),L160)</x:f>
        <x:v>0.7649081465182119</x:v>
      </x:c>
      <x:c r="X160" s="64" t="n">
        <x:f aca="0">IF(OR(T160="年末+季度",T160="季度+动态",T160="动态"),N160*(1-$E$5)*IF(L160+M160=0,$B$8/($B$7+$B$8),M160/(L160+M160)),M160)</x:f>
        <x:v>0.0577608792161111</x:v>
      </x:c>
      <x:c r="Y160" s="64" t="n">
        <x:f aca="0">POWER(1-$H$5,(A160-A159)/$H$8)</x:f>
        <x:v>0.9999862671029998</x:v>
      </x:c>
      <x:c r="Z160" s="64" t="n">
        <x:f aca="0">U160*Y160</x:f>
        <x:v>0.10507631920443633</x:v>
      </x:c>
      <x:c r="AA160" s="64" t="n">
        <x:f aca="0">V160*Y160</x:f>
        <x:v>0.10332418912801421</x:v>
      </x:c>
      <x:c r="AB160" s="64" t="n">
        <x:f aca="0">W160*Y160</x:f>
        <x:v>0.7648976421134212</x:v>
      </x:c>
      <x:c r="AC160" s="64" t="n">
        <x:f aca="0">X160*Y160</x:f>
        <x:v>0.057760085991906185</x:v>
      </x:c>
      <x:c r="AD160" s="64" t="n">
        <x:f aca="0">SUM(Z160:AC160)</x:f>
        <x:v>1.031058236437778</x:v>
      </x:c>
      <x:c r="AE160" s="64" t="n">
        <x:f aca="0">MAX(AE159,AD160)</x:f>
        <x:v>1.031058236437778</x:v>
      </x:c>
      <x:c r="AF160" s="63" t="n">
        <x:f aca="0">AD160/AE160-1</x:f>
        <x:v>0</x:v>
      </x:c>
      <x:c r="AG160" s="63" t="n">
        <x:f aca="0">AD160/AD159-1</x:f>
        <x:v>0.003545190565713341</x:v>
      </x:c>
      <x:c r="AH160" s="61" t="n">
        <x:f aca="0">IF(OR(T160="年末+季度",T160="季度+动态",T160="季度",T160="动态"),A160,AH159)</x:f>
        <x:v>44012</x:v>
      </x:c>
      <x:c r="AI160" s="68" t="n">
        <x:f aca="0">YEAR(A160)</x:f>
        <x:v>2020</x:v>
      </x:c>
      <x:c r="AJ160" s="68" t="n">
        <x:f aca="0">MONTH(A160)</x:f>
        <x:v>7</x:v>
      </x:c>
      <x:c r="AK160" s="66" t="n">
        <x:f aca="0">IF(MONTH(A160)&lt;&gt;MONTH(A161),1,0)</x:f>
        <x:v>0</x:v>
      </x:c>
      <x:c r="AL160" s="64" t="n">
        <x:f aca="0">IF(AK159,AD159,AL159)</x:f>
        <x:v>1.0245024948069419</x:v>
      </x:c>
      <x:c r="AM160" s="65" t="str">
        <x:f aca="0">IF(AK160,AD160/AL160-1,"")</x:f>
      </x:c>
      <x:c r="AN160" s="64" t="n">
        <x:f aca="0">IF(AI160&lt;&gt;AI159,AD160,MAX(AN159,AD160))</x:f>
        <x:v>1.031058236437778</x:v>
      </x:c>
      <x:c r="AO160" s="65" t="n">
        <x:f aca="0">AD160/AN160-1</x:f>
        <x:v>0</x:v>
      </x:c>
      <x:c r="AP160" s="69" t="n">
        <x:f aca="0">IFERROR(SUM(Z160:AC160)/AD160,0)</x:f>
        <x:v>1</x:v>
      </x:c>
      <x:c r="AQ160" s="66" t="b">
        <x:f aca="0">AND(B160&gt;0,C160&gt;0,D160&gt;0,E160&gt;0)</x:f>
        <x:v>1</x:v>
      </x:c>
    </x:row>
    <x:row r="161" ht="13.5" hidden="0">
      <x:c r="A161" s="61" t="n">
        <x:f aca="0">'净值底稿'!A123</x:f>
        <x:v>44015</x:v>
      </x:c>
      <x:c r="B161" s="62" t="n">
        <x:f aca="0">'净值底稿'!W123</x:f>
        <x:v>0.9733712512140327</x:v>
      </x:c>
      <x:c r="C161" s="62" t="n">
        <x:f aca="0">'净值底稿'!T123</x:f>
        <x:v>1.1640535743378462</x:v>
      </x:c>
      <x:c r="D161" s="62" t="n">
        <x:f aca="0">'净值底稿'!U123</x:f>
        <x:v>1.4322</x:v>
      </x:c>
      <x:c r="E161" s="62" t="n">
        <x:f aca="0">'净值底稿'!V123</x:f>
        <x:v>1.4524</x:v>
      </x:c>
      <x:c r="F161" s="63" t="n">
        <x:f aca="0">IFERROR(B161/B160-1,0)</x:f>
        <x:v>0.011839231866207278</x:v>
      </x:c>
      <x:c r="G161" s="63" t="n">
        <x:f aca="0">IFERROR(C161/C160-1,0)</x:f>
        <x:v>0.012811698846635133</x:v>
      </x:c>
      <x:c r="H161" s="63" t="n">
        <x:f aca="0">IFERROR(D161/D160-1,0)</x:f>
        <x:v>0</x:v>
      </x:c>
      <x:c r="I161" s="63" t="n">
        <x:f aca="0">IFERROR(E161/E160-1,0)</x:f>
        <x:v>0.0033851468048358146</x:v>
      </x:c>
      <x:c r="J161" s="64" t="n">
        <x:f aca="0">Z160*(1+F161)</x:f>
        <x:v>0.10632034211114526</x:v>
      </x:c>
      <x:c r="K161" s="64" t="n">
        <x:f aca="0">AA160*(1+G161)</x:f>
        <x:v>0.1046479475226951</x:v>
      </x:c>
      <x:c r="L161" s="64" t="n">
        <x:f aca="0">AB160*(1+H161)</x:f>
        <x:v>0.7648976421134212</x:v>
      </x:c>
      <x:c r="M161" s="64" t="n">
        <x:f aca="0">AC160*(1+I161)</x:f>
        <x:v>0.05795561236244873</x:v>
      </x:c>
      <x:c r="N161" s="64" t="n">
        <x:f aca="0">SUM(J161:M161)</x:f>
        <x:v>1.0338215441097103</x:v>
      </x:c>
      <x:c r="O161" s="65" t="n">
        <x:f aca="0">IFERROR((J161+K161)/N161,0)</x:f>
        <x:v>0.20406644728565665</x:v>
      </x:c>
      <x:c r="P161" s="66" t="b">
        <x:f aca="0">AND(MONTH(A161)=12,OR(A162="",YEAR(A161)&lt;&gt;YEAR(A162)))</x:f>
        <x:v>0</x:v>
      </x:c>
      <x:c r="Q161" s="66" t="b">
        <x:f aca="0">AND(MOD(MONTH(A161),3)=0,OR(A162="",MONTH(A161)&lt;&gt;MONTH(A162)))</x:f>
        <x:v>0</x:v>
      </x:c>
      <x:c r="R161" s="66" t="b">
        <x:f aca="0">OR(O161&gt;$E$7,O161&lt;$E$6)</x:f>
        <x:v>0</x:v>
      </x:c>
      <x:c r="S161" s="66" t="b">
        <x:f aca="0">AND(OR(P161,Q161,R161),A161-AH160&gt;$E$8)</x:f>
        <x:v>0</x:v>
      </x:c>
      <x:c r="T161" s="67" t="str">
        <x:f aca="0">IF(NOT(OR(P161,Q161,R161)),"不调",IF(NOT(S161),"间隔规则跳过",IF(P161,"年末+季度",IF(AND(Q161,R161),"季度+动态",IF(Q161,"季度","动态")))))</x:f>
        <x:v>不调</x:v>
      </x:c>
      <x:c r="U161" s="64" t="n">
        <x:f aca="0">IF(OR(T161="年末+季度",T161="季度+动态"),N161*$E$5/2,IF(T161="季度",(J161+K161)/2,IF(T161="动态",N161*$E$5*IF(J161+K161=0,0.5,J161/(J161+K161)),J161)))</x:f>
        <x:v>0.10632034211114526</x:v>
      </x:c>
      <x:c r="V161" s="64" t="n">
        <x:f aca="0">IF(OR(T161="年末+季度",T161="季度+动态"),N161*$E$5/2,IF(T161="季度",(J161+K161)/2,IF(T161="动态",N161*$E$5*IF(J161+K161=0,0.5,K161/(J161+K161)),K161)))</x:f>
        <x:v>0.1046479475226951</x:v>
      </x:c>
      <x:c r="W161" s="64" t="n">
        <x:f aca="0">IF(OR(T161="年末+季度",T161="季度+动态",T161="动态"),N161*(1-$E$5)*IF(L161+M161=0,$B$7/($B$7+$B$8),L161/(L161+M161)),L161)</x:f>
        <x:v>0.7648976421134212</x:v>
      </x:c>
      <x:c r="X161" s="64" t="n">
        <x:f aca="0">IF(OR(T161="年末+季度",T161="季度+动态",T161="动态"),N161*(1-$E$5)*IF(L161+M161=0,$B$8/($B$7+$B$8),M161/(L161+M161)),M161)</x:f>
        <x:v>0.05795561236244873</x:v>
      </x:c>
      <x:c r="Y161" s="64" t="n">
        <x:f aca="0">POWER(1-$H$5,(A161-A160)/$H$8)</x:f>
        <x:v>0.9999862671029998</x:v>
      </x:c>
      <x:c r="Z161" s="64" t="n">
        <x:f aca="0">U161*Y161</x:f>
        <x:v>0.10631888202483801</x:v>
      </x:c>
      <x:c r="AA161" s="64" t="n">
        <x:f aca="0">V161*Y161</x:f>
        <x:v>0.10464651040321049</x:v>
      </x:c>
      <x:c r="AB161" s="64" t="n">
        <x:f aca="0">W161*Y161</x:f>
        <x:v>0.7648871378528863</x:v>
      </x:c>
      <x:c r="AC161" s="64" t="n">
        <x:f aca="0">X161*Y161</x:f>
        <x:v>0.057954816463993565</x:v>
      </x:c>
      <x:c r="AD161" s="64" t="n">
        <x:f aca="0">SUM(Z161:AC161)</x:f>
        <x:v>1.0338073467449285</x:v>
      </x:c>
      <x:c r="AE161" s="64" t="n">
        <x:f aca="0">MAX(AE160,AD161)</x:f>
        <x:v>1.0338073467449285</x:v>
      </x:c>
      <x:c r="AF161" s="63" t="n">
        <x:f aca="0">AD161/AE161-1</x:f>
        <x:v>0</x:v>
      </x:c>
      <x:c r="AG161" s="63" t="n">
        <x:f aca="0">AD161/AD160-1</x:f>
        <x:v>0.002666299739429334</x:v>
      </x:c>
      <x:c r="AH161" s="61" t="n">
        <x:f aca="0">IF(OR(T161="年末+季度",T161="季度+动态",T161="季度",T161="动态"),A161,AH160)</x:f>
        <x:v>44012</x:v>
      </x:c>
      <x:c r="AI161" s="68" t="n">
        <x:f aca="0">YEAR(A161)</x:f>
        <x:v>2020</x:v>
      </x:c>
      <x:c r="AJ161" s="68" t="n">
        <x:f aca="0">MONTH(A161)</x:f>
        <x:v>7</x:v>
      </x:c>
      <x:c r="AK161" s="66" t="n">
        <x:f aca="0">IF(MONTH(A161)&lt;&gt;MONTH(A162),1,0)</x:f>
        <x:v>0</x:v>
      </x:c>
      <x:c r="AL161" s="64" t="n">
        <x:f aca="0">IF(AK160,AD160,AL160)</x:f>
        <x:v>1.0245024948069419</x:v>
      </x:c>
      <x:c r="AM161" s="65" t="str">
        <x:f aca="0">IF(AK161,AD161/AL161-1,"")</x:f>
      </x:c>
      <x:c r="AN161" s="64" t="n">
        <x:f aca="0">IF(AI161&lt;&gt;AI160,AD161,MAX(AN160,AD161))</x:f>
        <x:v>1.0338073467449285</x:v>
      </x:c>
      <x:c r="AO161" s="65" t="n">
        <x:f aca="0">AD161/AN161-1</x:f>
        <x:v>0</x:v>
      </x:c>
      <x:c r="AP161" s="69" t="n">
        <x:f aca="0">IFERROR(SUM(Z161:AC161)/AD161,0)</x:f>
        <x:v>1</x:v>
      </x:c>
      <x:c r="AQ161" s="66" t="b">
        <x:f aca="0">AND(B161&gt;0,C161&gt;0,D161&gt;0,E161&gt;0)</x:f>
        <x:v>1</x:v>
      </x:c>
    </x:row>
    <x:row r="162" ht="13.5" hidden="0">
      <x:c r="A162" s="61" t="n">
        <x:f aca="0">'净值底稿'!A124</x:f>
        <x:v>44018</x:v>
      </x:c>
      <x:c r="B162" s="62" t="n">
        <x:f aca="0">'净值底稿'!W124</x:f>
        <x:v>1.0238676678566048</x:v>
      </x:c>
      <x:c r="C162" s="62" t="n">
        <x:f aca="0">'净值底稿'!T124</x:f>
        <x:v>1.2119535533380874</x:v>
      </x:c>
      <x:c r="D162" s="62" t="n">
        <x:f aca="0">'净值底稿'!U124</x:f>
        <x:v>1.4288</x:v>
      </x:c>
      <x:c r="E162" s="62" t="n">
        <x:f aca="0">'净值底稿'!V124</x:f>
        <x:v>1.4503</x:v>
      </x:c>
      <x:c r="F162" s="63" t="n">
        <x:f aca="0">IFERROR(B162/B161-1,0)</x:f>
        <x:v>0.05187785912064968</x:v>
      </x:c>
      <x:c r="G162" s="63" t="n">
        <x:f aca="0">IFERROR(C162/C161-1,0)</x:f>
        <x:v>0.041149290768243585</x:v>
      </x:c>
      <x:c r="H162" s="63" t="n">
        <x:f aca="0">IFERROR(D162/D161-1,0)</x:f>
        <x:v>-0.002373970115905455</x:v>
      </x:c>
      <x:c r="I162" s="63" t="n">
        <x:f aca="0">IFERROR(E162/E161-1,0)</x:f>
        <x:v>-0.0014458826769484512</x:v>
      </x:c>
      <x:c r="J162" s="64" t="n">
        <x:f aca="0">Z161*(1+F162)</x:f>
        <x:v>0.11183447800838753</x:v>
      </x:c>
      <x:c r="K162" s="64" t="n">
        <x:f aca="0">AA161*(1+G162)</x:f>
        <x:v>0.10895264008767423</x:v>
      </x:c>
      <x:c r="L162" s="64" t="n">
        <x:f aca="0">AB161*(1+H162)</x:f>
        <x:v>0.7630713186455831</x:v>
      </x:c>
      <x:c r="M162" s="64" t="n">
        <x:f aca="0">AC161*(1+I162)</x:f>
        <x:v>0.05787102059882255</x:v>
      </x:c>
      <x:c r="N162" s="64" t="n">
        <x:f aca="0">SUM(J162:M162)</x:f>
        <x:v>1.0417294573404674</x:v>
      </x:c>
      <x:c r="O162" s="65" t="n">
        <x:f aca="0">IFERROR((J162+K162)/N162,0)</x:f>
        <x:v>0.21194285765877324</x:v>
      </x:c>
      <x:c r="P162" s="66" t="b">
        <x:f aca="0">AND(MONTH(A162)=12,OR(A163="",YEAR(A162)&lt;&gt;YEAR(A163)))</x:f>
        <x:v>0</x:v>
      </x:c>
      <x:c r="Q162" s="66" t="b">
        <x:f aca="0">AND(MOD(MONTH(A162),3)=0,OR(A163="",MONTH(A162)&lt;&gt;MONTH(A163)))</x:f>
        <x:v>0</x:v>
      </x:c>
      <x:c r="R162" s="66" t="b">
        <x:f aca="0">OR(O162&gt;$E$7,O162&lt;$E$6)</x:f>
        <x:v>0</x:v>
      </x:c>
      <x:c r="S162" s="66" t="b">
        <x:f aca="0">AND(OR(P162,Q162,R162),A162-AH161&gt;$E$8)</x:f>
        <x:v>0</x:v>
      </x:c>
      <x:c r="T162" s="67" t="str">
        <x:f aca="0">IF(NOT(OR(P162,Q162,R162)),"不调",IF(NOT(S162),"间隔规则跳过",IF(P162,"年末+季度",IF(AND(Q162,R162),"季度+动态",IF(Q162,"季度","动态")))))</x:f>
        <x:v>不调</x:v>
      </x:c>
      <x:c r="U162" s="64" t="n">
        <x:f aca="0">IF(OR(T162="年末+季度",T162="季度+动态"),N162*$E$5/2,IF(T162="季度",(J162+K162)/2,IF(T162="动态",N162*$E$5*IF(J162+K162=0,0.5,J162/(J162+K162)),J162)))</x:f>
        <x:v>0.11183447800838753</x:v>
      </x:c>
      <x:c r="V162" s="64" t="n">
        <x:f aca="0">IF(OR(T162="年末+季度",T162="季度+动态"),N162*$E$5/2,IF(T162="季度",(J162+K162)/2,IF(T162="动态",N162*$E$5*IF(J162+K162=0,0.5,K162/(J162+K162)),K162)))</x:f>
        <x:v>0.10895264008767423</x:v>
      </x:c>
      <x:c r="W162" s="64" t="n">
        <x:f aca="0">IF(OR(T162="年末+季度",T162="季度+动态",T162="动态"),N162*(1-$E$5)*IF(L162+M162=0,$B$7/($B$7+$B$8),L162/(L162+M162)),L162)</x:f>
        <x:v>0.7630713186455831</x:v>
      </x:c>
      <x:c r="X162" s="64" t="n">
        <x:f aca="0">IF(OR(T162="年末+季度",T162="季度+动态",T162="动态"),N162*(1-$E$5)*IF(L162+M162=0,$B$8/($B$7+$B$8),M162/(L162+M162)),M162)</x:f>
        <x:v>0.05787102059882255</x:v>
      </x:c>
      <x:c r="Y162" s="64" t="n">
        <x:f aca="0">POWER(1-$H$5,(A162-A161)/$H$8)</x:f>
        <x:v>0.9999588018747739</x:v>
      </x:c>
      <x:c r="Z162" s="64" t="n">
        <x:f aca="0">U162*Y162</x:f>
        <x:v>0.11182987063755795</x:v>
      </x:c>
      <x:c r="AA162" s="64" t="n">
        <x:f aca="0">V162*Y162</x:f>
        <x:v>0.10894815144316419</x:v>
      </x:c>
      <x:c r="AB162" s="64" t="n">
        <x:f aca="0">W162*Y162</x:f>
        <x:v>0.7630398815378411</x:v>
      </x:c>
      <x:c r="AC162" s="64" t="n">
        <x:f aca="0">X162*Y162</x:f>
        <x:v>0.05786863642126896</x:v>
      </x:c>
      <x:c r="AD162" s="64" t="n">
        <x:f aca="0">SUM(Z162:AC162)</x:f>
        <x:v>1.0416865400398323</x:v>
      </x:c>
      <x:c r="AE162" s="64" t="n">
        <x:f aca="0">MAX(AE161,AD162)</x:f>
        <x:v>1.0416865400398323</x:v>
      </x:c>
      <x:c r="AF162" s="63" t="n">
        <x:f aca="0">AD162/AE162-1</x:f>
        <x:v>0</x:v>
      </x:c>
      <x:c r="AG162" s="63" t="n">
        <x:f aca="0">AD162/AD161-1</x:f>
        <x:v>0.007621529600957633</x:v>
      </x:c>
      <x:c r="AH162" s="61" t="n">
        <x:f aca="0">IF(OR(T162="年末+季度",T162="季度+动态",T162="季度",T162="动态"),A162,AH161)</x:f>
        <x:v>44012</x:v>
      </x:c>
      <x:c r="AI162" s="68" t="n">
        <x:f aca="0">YEAR(A162)</x:f>
        <x:v>2020</x:v>
      </x:c>
      <x:c r="AJ162" s="68" t="n">
        <x:f aca="0">MONTH(A162)</x:f>
        <x:v>7</x:v>
      </x:c>
      <x:c r="AK162" s="66" t="n">
        <x:f aca="0">IF(MONTH(A162)&lt;&gt;MONTH(A163),1,0)</x:f>
        <x:v>0</x:v>
      </x:c>
      <x:c r="AL162" s="64" t="n">
        <x:f aca="0">IF(AK161,AD161,AL161)</x:f>
        <x:v>1.0245024948069419</x:v>
      </x:c>
      <x:c r="AM162" s="65" t="str">
        <x:f aca="0">IF(AK162,AD162/AL162-1,"")</x:f>
      </x:c>
      <x:c r="AN162" s="64" t="n">
        <x:f aca="0">IF(AI162&lt;&gt;AI161,AD162,MAX(AN161,AD162))</x:f>
        <x:v>1.0416865400398323</x:v>
      </x:c>
      <x:c r="AO162" s="65" t="n">
        <x:f aca="0">AD162/AN162-1</x:f>
        <x:v>0</x:v>
      </x:c>
      <x:c r="AP162" s="69" t="n">
        <x:f aca="0">IFERROR(SUM(Z162:AC162)/AD162,0)</x:f>
        <x:v>1</x:v>
      </x:c>
      <x:c r="AQ162" s="66" t="b">
        <x:f aca="0">AND(B162&gt;0,C162&gt;0,D162&gt;0,E162&gt;0)</x:f>
        <x:v>1</x:v>
      </x:c>
    </x:row>
    <x:row r="163" ht="13.5" hidden="0">
      <x:c r="A163" s="61" t="n">
        <x:f aca="0">'净值底稿'!A125</x:f>
        <x:v>44019</x:v>
      </x:c>
      <x:c r="B163" s="62" t="n">
        <x:f aca="0">'净值底稿'!W125</x:f>
        <x:v>1.0178511620705022</x:v>
      </x:c>
      <x:c r="C163" s="62" t="n">
        <x:f aca="0">'净值底稿'!T125</x:f>
        <x:v>1.22795461240693</x:v>
      </x:c>
      <x:c r="D163" s="62" t="n">
        <x:f aca="0">'净值底稿'!U125</x:f>
        <x:v>1.4246</x:v>
      </x:c>
      <x:c r="E163" s="62" t="n">
        <x:f aca="0">'净值底稿'!V125</x:f>
        <x:v>1.452</x:v>
      </x:c>
      <x:c r="F163" s="63" t="n">
        <x:f aca="0">IFERROR(B163/B162-1,0)</x:f>
        <x:v>-0.005876253323535141</x:v>
      </x:c>
      <x:c r="G163" s="63" t="n">
        <x:f aca="0">IFERROR(C163/C162-1,0)</x:f>
        <x:v>0.013202699909390825</x:v>
      </x:c>
      <x:c r="H163" s="63" t="n">
        <x:f aca="0">IFERROR(D163/D162-1,0)</x:f>
        <x:v>-0.0029395296752519062</x:v>
      </x:c>
      <x:c r="I163" s="63" t="n">
        <x:f aca="0">IFERROR(E163/E162-1,0)</x:f>
        <x:v>0.001172171274908651</x:v>
      </x:c>
      <x:c r="J163" s="64" t="n">
        <x:f aca="0">Z162*(1+F163)</x:f>
        <x:v>0.1111727299885535</x:v>
      </x:c>
      <x:c r="K163" s="64" t="n">
        <x:f aca="0">AA162*(1+G163)</x:f>
        <x:v>0.11038656119235116</x:v>
      </x:c>
      <x:c r="L163" s="64" t="n">
        <x:f aca="0">AB162*(1+H163)</x:f>
        <x:v>0.7607969031626599</x:v>
      </x:c>
      <x:c r="M163" s="64" t="n">
        <x:f aca="0">AC162*(1+I163)</x:f>
        <x:v>0.057936468374600106</x:v>
      </x:c>
      <x:c r="N163" s="64" t="n">
        <x:f aca="0">SUM(J163:M163)</x:f>
        <x:v>1.0402926627181648</x:v>
      </x:c>
      <x:c r="O163" s="65" t="n">
        <x:f aca="0">IFERROR((J163+K163)/N163,0)</x:f>
        <x:v>0.21297784663980596</x:v>
      </x:c>
      <x:c r="P163" s="66" t="b">
        <x:f aca="0">AND(MONTH(A163)=12,OR(A164="",YEAR(A163)&lt;&gt;YEAR(A164)))</x:f>
        <x:v>0</x:v>
      </x:c>
      <x:c r="Q163" s="66" t="b">
        <x:f aca="0">AND(MOD(MONTH(A163),3)=0,OR(A164="",MONTH(A163)&lt;&gt;MONTH(A164)))</x:f>
        <x:v>0</x:v>
      </x:c>
      <x:c r="R163" s="66" t="b">
        <x:f aca="0">OR(O163&gt;$E$7,O163&lt;$E$6)</x:f>
        <x:v>0</x:v>
      </x:c>
      <x:c r="S163" s="66" t="b">
        <x:f aca="0">AND(OR(P163,Q163,R163),A163-AH162&gt;$E$8)</x:f>
        <x:v>0</x:v>
      </x:c>
      <x:c r="T163" s="67" t="str">
        <x:f aca="0">IF(NOT(OR(P163,Q163,R163)),"不调",IF(NOT(S163),"间隔规则跳过",IF(P163,"年末+季度",IF(AND(Q163,R163),"季度+动态",IF(Q163,"季度","动态")))))</x:f>
        <x:v>不调</x:v>
      </x:c>
      <x:c r="U163" s="64" t="n">
        <x:f aca="0">IF(OR(T163="年末+季度",T163="季度+动态"),N163*$E$5/2,IF(T163="季度",(J163+K163)/2,IF(T163="动态",N163*$E$5*IF(J163+K163=0,0.5,J163/(J163+K163)),J163)))</x:f>
        <x:v>0.1111727299885535</x:v>
      </x:c>
      <x:c r="V163" s="64" t="n">
        <x:f aca="0">IF(OR(T163="年末+季度",T163="季度+动态"),N163*$E$5/2,IF(T163="季度",(J163+K163)/2,IF(T163="动态",N163*$E$5*IF(J163+K163=0,0.5,K163/(J163+K163)),K163)))</x:f>
        <x:v>0.11038656119235116</x:v>
      </x:c>
      <x:c r="W163" s="64" t="n">
        <x:f aca="0">IF(OR(T163="年末+季度",T163="季度+动态",T163="动态"),N163*(1-$E$5)*IF(L163+M163=0,$B$7/($B$7+$B$8),L163/(L163+M163)),L163)</x:f>
        <x:v>0.7607969031626599</x:v>
      </x:c>
      <x:c r="X163" s="64" t="n">
        <x:f aca="0">IF(OR(T163="年末+季度",T163="季度+动态",T163="动态"),N163*(1-$E$5)*IF(L163+M163=0,$B$8/($B$7+$B$8),M163/(L163+M163)),M163)</x:f>
        <x:v>0.057936468374600106</x:v>
      </x:c>
      <x:c r="Y163" s="64" t="n">
        <x:f aca="0">POWER(1-$H$5,(A163-A162)/$H$8)</x:f>
        <x:v>0.9999862671029998</x:v>
      </x:c>
      <x:c r="Z163" s="64" t="n">
        <x:f aca="0">U163*Y163</x:f>
        <x:v>0.11117120326490333</x:v>
      </x:c>
      <x:c r="AA163" s="64" t="n">
        <x:f aca="0">V163*Y163</x:f>
        <x:v>0.11038504526507609</x:v>
      </x:c>
      <x:c r="AB163" s="64" t="n">
        <x:f aca="0">W163*Y163</x:f>
        <x:v>0.7607864552171507</x:v>
      </x:c>
      <x:c r="AC163" s="64" t="n">
        <x:f aca="0">X163*Y163</x:f>
        <x:v>0.05793567273904736</x:v>
      </x:c>
      <x:c r="AD163" s="64" t="n">
        <x:f aca="0">SUM(Z163:AC163)</x:f>
        <x:v>1.0402783764861776</x:v>
      </x:c>
      <x:c r="AE163" s="64" t="n">
        <x:f aca="0">MAX(AE162,AD163)</x:f>
        <x:v>1.0416865400398323</x:v>
      </x:c>
      <x:c r="AF163" s="63" t="n">
        <x:f aca="0">AD163/AE163-1</x:f>
        <x:v>-0.0013518112210616495</x:v>
      </x:c>
      <x:c r="AG163" s="63" t="n">
        <x:f aca="0">AD163/AD162-1</x:f>
        <x:v>-0.0013518112210616495</x:v>
      </x:c>
      <x:c r="AH163" s="61" t="n">
        <x:f aca="0">IF(OR(T163="年末+季度",T163="季度+动态",T163="季度",T163="动态"),A163,AH162)</x:f>
        <x:v>44012</x:v>
      </x:c>
      <x:c r="AI163" s="68" t="n">
        <x:f aca="0">YEAR(A163)</x:f>
        <x:v>2020</x:v>
      </x:c>
      <x:c r="AJ163" s="68" t="n">
        <x:f aca="0">MONTH(A163)</x:f>
        <x:v>7</x:v>
      </x:c>
      <x:c r="AK163" s="66" t="n">
        <x:f aca="0">IF(MONTH(A163)&lt;&gt;MONTH(A164),1,0)</x:f>
        <x:v>0</x:v>
      </x:c>
      <x:c r="AL163" s="64" t="n">
        <x:f aca="0">IF(AK162,AD162,AL162)</x:f>
        <x:v>1.0245024948069419</x:v>
      </x:c>
      <x:c r="AM163" s="65" t="str">
        <x:f aca="0">IF(AK163,AD163/AL163-1,"")</x:f>
      </x:c>
      <x:c r="AN163" s="64" t="n">
        <x:f aca="0">IF(AI163&lt;&gt;AI162,AD163,MAX(AN162,AD163))</x:f>
        <x:v>1.0416865400398323</x:v>
      </x:c>
      <x:c r="AO163" s="65" t="n">
        <x:f aca="0">AD163/AN163-1</x:f>
        <x:v>-0.0013518112210616495</x:v>
      </x:c>
      <x:c r="AP163" s="69" t="n">
        <x:f aca="0">IFERROR(SUM(Z163:AC163)/AD163,0)</x:f>
        <x:v>1</x:v>
      </x:c>
      <x:c r="AQ163" s="66" t="b">
        <x:f aca="0">AND(B163&gt;0,C163&gt;0,D163&gt;0,E163&gt;0)</x:f>
        <x:v>1</x:v>
      </x:c>
    </x:row>
    <x:row r="164" ht="13.5" hidden="0">
      <x:c r="A164" s="61" t="n">
        <x:f aca="0">'净值底稿'!A126</x:f>
        <x:v>44020</x:v>
      </x:c>
      <x:c r="B164" s="62" t="n">
        <x:f aca="0">'净值底稿'!W126</x:f>
        <x:v>1.0269003992723937</x:v>
      </x:c>
      <x:c r="C164" s="62" t="n">
        <x:f aca="0">'净值底稿'!T126</x:f>
        <x:v>1.2545365073167751</x:v>
      </x:c>
      <x:c r="D164" s="62" t="n">
        <x:f aca="0">'净值底稿'!U126</x:f>
        <x:v>1.4231</x:v>
      </x:c>
      <x:c r="E164" s="62" t="n">
        <x:f aca="0">'净值底稿'!V126</x:f>
        <x:v>1.4589</x:v>
      </x:c>
      <x:c r="F164" s="63" t="n">
        <x:f aca="0">IFERROR(B164/B163-1,0)</x:f>
        <x:v>0.008890530894009707</x:v>
      </x:c>
      <x:c r="G164" s="63" t="n">
        <x:f aca="0">IFERROR(C164/C163-1,0)</x:f>
        <x:v>0.021647294322826527</x:v>
      </x:c>
      <x:c r="H164" s="63" t="n">
        <x:f aca="0">IFERROR(D164/D163-1,0)</x:f>
        <x:v>-0.0010529271374420945</x:v>
      </x:c>
      <x:c r="I164" s="63" t="n">
        <x:f aca="0">IFERROR(E164/E163-1,0)</x:f>
        <x:v>0.004752066115702558</x:v>
      </x:c>
      <x:c r="J164" s="64" t="n">
        <x:f aca="0">Z163*(1+F164)</x:f>
        <x:v>0.11215957428205418</x:v>
      </x:c>
      <x:c r="K164" s="64" t="n">
        <x:f aca="0">AA163*(1+G164)</x:f>
        <x:v>0.11277458282876772</x:v>
      </x:c>
      <x:c r="L164" s="64" t="n">
        <x:f aca="0">AB163*(1+H164)</x:f>
        <x:v>0.7599854025126542</x:v>
      </x:c>
      <x:c r="M164" s="64" t="n">
        <x:f aca="0">AC163*(1+I164)</x:f>
        <x:v>0.05821098688636102</x:v>
      </x:c>
      <x:c r="N164" s="64" t="n">
        <x:f aca="0">SUM(J164:M164)</x:f>
        <x:v>1.043130546509837</x:v>
      </x:c>
      <x:c r="O164" s="65" t="n">
        <x:f aca="0">IFERROR((J164+K164)/N164,0)</x:f>
        <x:v>0.2156337553946808</x:v>
      </x:c>
      <x:c r="P164" s="66" t="b">
        <x:f aca="0">AND(MONTH(A164)=12,OR(A165="",YEAR(A164)&lt;&gt;YEAR(A165)))</x:f>
        <x:v>0</x:v>
      </x:c>
      <x:c r="Q164" s="66" t="b">
        <x:f aca="0">AND(MOD(MONTH(A164),3)=0,OR(A165="",MONTH(A164)&lt;&gt;MONTH(A165)))</x:f>
        <x:v>0</x:v>
      </x:c>
      <x:c r="R164" s="66" t="b">
        <x:f aca="0">OR(O164&gt;$E$7,O164&lt;$E$6)</x:f>
        <x:v>0</x:v>
      </x:c>
      <x:c r="S164" s="66" t="b">
        <x:f aca="0">AND(OR(P164,Q164,R164),A164-AH163&gt;$E$8)</x:f>
        <x:v>0</x:v>
      </x:c>
      <x:c r="T164" s="67" t="str">
        <x:f aca="0">IF(NOT(OR(P164,Q164,R164)),"不调",IF(NOT(S164),"间隔规则跳过",IF(P164,"年末+季度",IF(AND(Q164,R164),"季度+动态",IF(Q164,"季度","动态")))))</x:f>
        <x:v>不调</x:v>
      </x:c>
      <x:c r="U164" s="64" t="n">
        <x:f aca="0">IF(OR(T164="年末+季度",T164="季度+动态"),N164*$E$5/2,IF(T164="季度",(J164+K164)/2,IF(T164="动态",N164*$E$5*IF(J164+K164=0,0.5,J164/(J164+K164)),J164)))</x:f>
        <x:v>0.11215957428205418</x:v>
      </x:c>
      <x:c r="V164" s="64" t="n">
        <x:f aca="0">IF(OR(T164="年末+季度",T164="季度+动态"),N164*$E$5/2,IF(T164="季度",(J164+K164)/2,IF(T164="动态",N164*$E$5*IF(J164+K164=0,0.5,K164/(J164+K164)),K164)))</x:f>
        <x:v>0.11277458282876772</x:v>
      </x:c>
      <x:c r="W164" s="64" t="n">
        <x:f aca="0">IF(OR(T164="年末+季度",T164="季度+动态",T164="动态"),N164*(1-$E$5)*IF(L164+M164=0,$B$7/($B$7+$B$8),L164/(L164+M164)),L164)</x:f>
        <x:v>0.7599854025126542</x:v>
      </x:c>
      <x:c r="X164" s="64" t="n">
        <x:f aca="0">IF(OR(T164="年末+季度",T164="季度+动态",T164="动态"),N164*(1-$E$5)*IF(L164+M164=0,$B$8/($B$7+$B$8),M164/(L164+M164)),M164)</x:f>
        <x:v>0.05821098688636102</x:v>
      </x:c>
      <x:c r="Y164" s="64" t="n">
        <x:f aca="0">POWER(1-$H$5,(A164-A163)/$H$8)</x:f>
        <x:v>0.9999862671029998</x:v>
      </x:c>
      <x:c r="Z164" s="64" t="n">
        <x:f aca="0">U164*Y164</x:f>
        <x:v>0.11215803400617298</x:v>
      </x:c>
      <x:c r="AA164" s="64" t="n">
        <x:f aca="0">V164*Y164</x:f>
        <x:v>0.11277303410703748</x:v>
      </x:c>
      <x:c r="AB164" s="64" t="n">
        <x:f aca="0">W164*Y164</x:f>
        <x:v>0.7599749657113999</x:v>
      </x:c>
      <x:c r="AC164" s="64" t="n">
        <x:f aca="0">X164*Y164</x:f>
        <x:v>0.05821018748087382</x:v>
      </x:c>
      <x:c r="AD164" s="64" t="n">
        <x:f aca="0">SUM(Z164:AC164)</x:f>
        <x:v>1.043116221305484</x:v>
      </x:c>
      <x:c r="AE164" s="64" t="n">
        <x:f aca="0">MAX(AE163,AD164)</x:f>
        <x:v>1.043116221305484</x:v>
      </x:c>
      <x:c r="AF164" s="63" t="n">
        <x:f aca="0">AD164/AE164-1</x:f>
        <x:v>0</x:v>
      </x:c>
      <x:c r="AG164" s="63" t="n">
        <x:f aca="0">AD164/AD163-1</x:f>
        <x:v>0.002727966747604782</x:v>
      </x:c>
      <x:c r="AH164" s="61" t="n">
        <x:f aca="0">IF(OR(T164="年末+季度",T164="季度+动态",T164="季度",T164="动态"),A164,AH163)</x:f>
        <x:v>44012</x:v>
      </x:c>
      <x:c r="AI164" s="68" t="n">
        <x:f aca="0">YEAR(A164)</x:f>
        <x:v>2020</x:v>
      </x:c>
      <x:c r="AJ164" s="68" t="n">
        <x:f aca="0">MONTH(A164)</x:f>
        <x:v>7</x:v>
      </x:c>
      <x:c r="AK164" s="66" t="n">
        <x:f aca="0">IF(MONTH(A164)&lt;&gt;MONTH(A165),1,0)</x:f>
        <x:v>0</x:v>
      </x:c>
      <x:c r="AL164" s="64" t="n">
        <x:f aca="0">IF(AK163,AD163,AL163)</x:f>
        <x:v>1.0245024948069419</x:v>
      </x:c>
      <x:c r="AM164" s="65" t="str">
        <x:f aca="0">IF(AK164,AD164/AL164-1,"")</x:f>
      </x:c>
      <x:c r="AN164" s="64" t="n">
        <x:f aca="0">IF(AI164&lt;&gt;AI163,AD164,MAX(AN163,AD164))</x:f>
        <x:v>1.043116221305484</x:v>
      </x:c>
      <x:c r="AO164" s="65" t="n">
        <x:f aca="0">AD164/AN164-1</x:f>
        <x:v>0</x:v>
      </x:c>
      <x:c r="AP164" s="69" t="n">
        <x:f aca="0">IFERROR(SUM(Z164:AC164)/AD164,0)</x:f>
        <x:v>1</x:v>
      </x:c>
      <x:c r="AQ164" s="66" t="b">
        <x:f aca="0">AND(B164&gt;0,C164&gt;0,D164&gt;0,E164&gt;0)</x:f>
        <x:v>1</x:v>
      </x:c>
    </x:row>
    <x:row r="165" ht="13.5" hidden="0">
      <x:c r="A165" s="61" t="n">
        <x:f aca="0">'净值底稿'!A127</x:f>
        <x:v>44021</x:v>
      </x:c>
      <x:c r="B165" s="62" t="n">
        <x:f aca="0">'净值底稿'!W127</x:f>
        <x:v>1.0368153777323694</x:v>
      </x:c>
      <x:c r="C165" s="62" t="n">
        <x:f aca="0">'净值底稿'!T127</x:f>
        <x:v>1.2876617293415087</x:v>
      </x:c>
      <x:c r="D165" s="62" t="n">
        <x:f aca="0">'净值底稿'!U127</x:f>
        <x:v>1.4179</x:v>
      </x:c>
      <x:c r="E165" s="62" t="n">
        <x:f aca="0">'净值底稿'!V127</x:f>
        <x:v>1.4684</x:v>
      </x:c>
      <x:c r="F165" s="63" t="n">
        <x:f aca="0">IFERROR(B165/B164-1,0)</x:f>
        <x:v>0.009655248422340668</x:v>
      </x:c>
      <x:c r="G165" s="63" t="n">
        <x:f aca="0">IFERROR(C165/C164-1,0)</x:f>
        <x:v>0.02640435079532466</x:v>
      </x:c>
      <x:c r="H165" s="63" t="n">
        <x:f aca="0">IFERROR(D165/D164-1,0)</x:f>
        <x:v>-0.003653994800084437</x:v>
      </x:c>
      <x:c r="I165" s="63" t="n">
        <x:f aca="0">IFERROR(E165/E164-1,0)</x:f>
        <x:v>0.006511755432174748</x:v>
      </x:c>
      <x:c r="J165" s="64" t="n">
        <x:f aca="0">Z164*(1+F165)</x:f>
        <x:v>0.11324094768706391</x:v>
      </x:c>
      <x:c r="K165" s="64" t="n">
        <x:f aca="0">AA164*(1+G165)</x:f>
        <x:v>0.11575073285985281</x:v>
      </x:c>
      <x:c r="L165" s="64" t="n">
        <x:f aca="0">AB164*(1+H165)</x:f>
        <x:v>0.7571980211384961</x:v>
      </x:c>
      <x:c r="M165" s="64" t="n">
        <x:f aca="0">AC164*(1+I165)</x:f>
        <x:v>0.05858923798541031</x:v>
      </x:c>
      <x:c r="N165" s="64" t="n">
        <x:f aca="0">SUM(J165:M165)</x:f>
        <x:v>1.0447789396708231</x:v>
      </x:c>
      <x:c r="O165" s="65" t="n">
        <x:f aca="0">IFERROR((J165+K165)/N165,0)</x:f>
        <x:v>0.21917715973396704</x:v>
      </x:c>
      <x:c r="P165" s="66" t="b">
        <x:f aca="0">AND(MONTH(A165)=12,OR(A166="",YEAR(A165)&lt;&gt;YEAR(A166)))</x:f>
        <x:v>0</x:v>
      </x:c>
      <x:c r="Q165" s="66" t="b">
        <x:f aca="0">AND(MOD(MONTH(A165),3)=0,OR(A166="",MONTH(A165)&lt;&gt;MONTH(A166)))</x:f>
        <x:v>0</x:v>
      </x:c>
      <x:c r="R165" s="66" t="b">
        <x:f aca="0">OR(O165&gt;$E$7,O165&lt;$E$6)</x:f>
        <x:v>0</x:v>
      </x:c>
      <x:c r="S165" s="66" t="b">
        <x:f aca="0">AND(OR(P165,Q165,R165),A165-AH164&gt;$E$8)</x:f>
        <x:v>0</x:v>
      </x:c>
      <x:c r="T165" s="67" t="str">
        <x:f aca="0">IF(NOT(OR(P165,Q165,R165)),"不调",IF(NOT(S165),"间隔规则跳过",IF(P165,"年末+季度",IF(AND(Q165,R165),"季度+动态",IF(Q165,"季度","动态")))))</x:f>
        <x:v>不调</x:v>
      </x:c>
      <x:c r="U165" s="64" t="n">
        <x:f aca="0">IF(OR(T165="年末+季度",T165="季度+动态"),N165*$E$5/2,IF(T165="季度",(J165+K165)/2,IF(T165="动态",N165*$E$5*IF(J165+K165=0,0.5,J165/(J165+K165)),J165)))</x:f>
        <x:v>0.11324094768706391</x:v>
      </x:c>
      <x:c r="V165" s="64" t="n">
        <x:f aca="0">IF(OR(T165="年末+季度",T165="季度+动态"),N165*$E$5/2,IF(T165="季度",(J165+K165)/2,IF(T165="动态",N165*$E$5*IF(J165+K165=0,0.5,K165/(J165+K165)),K165)))</x:f>
        <x:v>0.11575073285985281</x:v>
      </x:c>
      <x:c r="W165" s="64" t="n">
        <x:f aca="0">IF(OR(T165="年末+季度",T165="季度+动态",T165="动态"),N165*(1-$E$5)*IF(L165+M165=0,$B$7/($B$7+$B$8),L165/(L165+M165)),L165)</x:f>
        <x:v>0.7571980211384961</x:v>
      </x:c>
      <x:c r="X165" s="64" t="n">
        <x:f aca="0">IF(OR(T165="年末+季度",T165="季度+动态",T165="动态"),N165*(1-$E$5)*IF(L165+M165=0,$B$8/($B$7+$B$8),M165/(L165+M165)),M165)</x:f>
        <x:v>0.05858923798541031</x:v>
      </x:c>
      <x:c r="Y165" s="64" t="n">
        <x:f aca="0">POWER(1-$H$5,(A165-A164)/$H$8)</x:f>
        <x:v>0.9999862671029998</x:v>
      </x:c>
      <x:c r="Z165" s="64" t="n">
        <x:f aca="0">U165*Y165</x:f>
        <x:v>0.11323939256079311</x:v>
      </x:c>
      <x:c r="AA165" s="64" t="n">
        <x:f aca="0">V165*Y165</x:f>
        <x:v>0.11574914326696074</x:v>
      </x:c>
      <x:c r="AB165" s="64" t="n">
        <x:f aca="0">W165*Y165</x:f>
        <x:v>0.757187622616063</x:v>
      </x:c>
      <x:c r="AC165" s="64" t="n">
        <x:f aca="0">X165*Y165</x:f>
        <x:v>0.05858843338543974</x:v>
      </x:c>
      <x:c r="AD165" s="64" t="n">
        <x:f aca="0">SUM(Z165:AC165)</x:f>
        <x:v>1.0447645918292567</x:v>
      </x:c>
      <x:c r="AE165" s="64" t="n">
        <x:f aca="0">MAX(AE164,AD165)</x:f>
        <x:v>1.0447645918292567</x:v>
      </x:c>
      <x:c r="AF165" s="63" t="n">
        <x:f aca="0">AD165/AE165-1</x:f>
        <x:v>0</x:v>
      </x:c>
      <x:c r="AG165" s="63" t="n">
        <x:f aca="0">AD165/AD164-1</x:f>
        <x:v>0.001580236688975667</x:v>
      </x:c>
      <x:c r="AH165" s="61" t="n">
        <x:f aca="0">IF(OR(T165="年末+季度",T165="季度+动态",T165="季度",T165="动态"),A165,AH164)</x:f>
        <x:v>44012</x:v>
      </x:c>
      <x:c r="AI165" s="68" t="n">
        <x:f aca="0">YEAR(A165)</x:f>
        <x:v>2020</x:v>
      </x:c>
      <x:c r="AJ165" s="68" t="n">
        <x:f aca="0">MONTH(A165)</x:f>
        <x:v>7</x:v>
      </x:c>
      <x:c r="AK165" s="66" t="n">
        <x:f aca="0">IF(MONTH(A165)&lt;&gt;MONTH(A166),1,0)</x:f>
        <x:v>0</x:v>
      </x:c>
      <x:c r="AL165" s="64" t="n">
        <x:f aca="0">IF(AK164,AD164,AL164)</x:f>
        <x:v>1.0245024948069419</x:v>
      </x:c>
      <x:c r="AM165" s="65" t="str">
        <x:f aca="0">IF(AK165,AD165/AL165-1,"")</x:f>
      </x:c>
      <x:c r="AN165" s="64" t="n">
        <x:f aca="0">IF(AI165&lt;&gt;AI164,AD165,MAX(AN164,AD165))</x:f>
        <x:v>1.0447645918292567</x:v>
      </x:c>
      <x:c r="AO165" s="65" t="n">
        <x:f aca="0">AD165/AN165-1</x:f>
        <x:v>0</x:v>
      </x:c>
      <x:c r="AP165" s="69" t="n">
        <x:f aca="0">IFERROR(SUM(Z165:AC165)/AD165,0)</x:f>
        <x:v>1</x:v>
      </x:c>
      <x:c r="AQ165" s="66" t="b">
        <x:f aca="0">AND(B165&gt;0,C165&gt;0,D165&gt;0,E165&gt;0)</x:f>
        <x:v>1</x:v>
      </x:c>
    </x:row>
    <x:row r="166" ht="13.5" hidden="0">
      <x:c r="A166" s="61" t="n">
        <x:f aca="0">'净值底稿'!A128</x:f>
        <x:v>44022</x:v>
      </x:c>
      <x:c r="B166" s="62" t="n">
        <x:f aca="0">'净值底稿'!W128</x:f>
        <x:v>1.0173279117291996</x:v>
      </x:c>
      <x:c r="C166" s="62" t="n">
        <x:f aca="0">'净值底稿'!T128</x:f>
        <x:v>1.2819139422765338</x:v>
      </x:c>
      <x:c r="D166" s="62" t="n">
        <x:f aca="0">'净值底稿'!U128</x:f>
        <x:v>1.4162</x:v>
      </x:c>
      <x:c r="E166" s="62" t="n">
        <x:f aca="0">'净值底稿'!V128</x:f>
        <x:v>1.4603</x:v>
      </x:c>
      <x:c r="F166" s="63" t="n">
        <x:f aca="0">IFERROR(B166/B165-1,0)</x:f>
        <x:v>-0.018795502479709625</x:v>
      </x:c>
      <x:c r="G166" s="63" t="n">
        <x:f aca="0">IFERROR(C166/C165-1,0)</x:f>
        <x:v>-0.00446373992019955</x:v>
      </x:c>
      <x:c r="H166" s="63" t="n">
        <x:f aca="0">IFERROR(D166/D165-1,0)</x:f>
        <x:v>-0.0011989562028351664</x:v>
      </x:c>
      <x:c r="I166" s="63" t="n">
        <x:f aca="0">IFERROR(E166/E165-1,0)</x:f>
        <x:v>-0.005516208117679056</x:v>
      </x:c>
      <x:c r="J166" s="64" t="n">
        <x:f aca="0">Z165*(1+F166)</x:f>
        <x:v>0.11111100127711591</x:v>
      </x:c>
      <x:c r="K166" s="64" t="n">
        <x:f aca="0">AA165*(1+G166)</x:f>
        <x:v>0.11523246919543112</x:v>
      </x:c>
      <x:c r="L166" s="64" t="n">
        <x:f aca="0">AB165*(1+H166)</x:f>
        <x:v>0.7562797878192175</x:v>
      </x:c>
      <x:c r="M166" s="64" t="n">
        <x:f aca="0">AC165*(1+I166)</x:f>
        <x:v>0.058265247393596876</x:v>
      </x:c>
      <x:c r="N166" s="64" t="n">
        <x:f aca="0">SUM(J166:M166)</x:f>
        <x:v>1.0408885056853614</x:v>
      </x:c>
      <x:c r="O166" s="65" t="n">
        <x:f aca="0">IFERROR((J166+K166)/N166,0)</x:f>
        <x:v>0.21745217594031718</x:v>
      </x:c>
      <x:c r="P166" s="66" t="b">
        <x:f aca="0">AND(MONTH(A166)=12,OR(A167="",YEAR(A166)&lt;&gt;YEAR(A167)))</x:f>
        <x:v>0</x:v>
      </x:c>
      <x:c r="Q166" s="66" t="b">
        <x:f aca="0">AND(MOD(MONTH(A166),3)=0,OR(A167="",MONTH(A166)&lt;&gt;MONTH(A167)))</x:f>
        <x:v>0</x:v>
      </x:c>
      <x:c r="R166" s="66" t="b">
        <x:f aca="0">OR(O166&gt;$E$7,O166&lt;$E$6)</x:f>
        <x:v>0</x:v>
      </x:c>
      <x:c r="S166" s="66" t="b">
        <x:f aca="0">AND(OR(P166,Q166,R166),A166-AH165&gt;$E$8)</x:f>
        <x:v>0</x:v>
      </x:c>
      <x:c r="T166" s="67" t="str">
        <x:f aca="0">IF(NOT(OR(P166,Q166,R166)),"不调",IF(NOT(S166),"间隔规则跳过",IF(P166,"年末+季度",IF(AND(Q166,R166),"季度+动态",IF(Q166,"季度","动态")))))</x:f>
        <x:v>不调</x:v>
      </x:c>
      <x:c r="U166" s="64" t="n">
        <x:f aca="0">IF(OR(T166="年末+季度",T166="季度+动态"),N166*$E$5/2,IF(T166="季度",(J166+K166)/2,IF(T166="动态",N166*$E$5*IF(J166+K166=0,0.5,J166/(J166+K166)),J166)))</x:f>
        <x:v>0.11111100127711591</x:v>
      </x:c>
      <x:c r="V166" s="64" t="n">
        <x:f aca="0">IF(OR(T166="年末+季度",T166="季度+动态"),N166*$E$5/2,IF(T166="季度",(J166+K166)/2,IF(T166="动态",N166*$E$5*IF(J166+K166=0,0.5,K166/(J166+K166)),K166)))</x:f>
        <x:v>0.11523246919543112</x:v>
      </x:c>
      <x:c r="W166" s="64" t="n">
        <x:f aca="0">IF(OR(T166="年末+季度",T166="季度+动态",T166="动态"),N166*(1-$E$5)*IF(L166+M166=0,$B$7/($B$7+$B$8),L166/(L166+M166)),L166)</x:f>
        <x:v>0.7562797878192175</x:v>
      </x:c>
      <x:c r="X166" s="64" t="n">
        <x:f aca="0">IF(OR(T166="年末+季度",T166="季度+动态",T166="动态"),N166*(1-$E$5)*IF(L166+M166=0,$B$8/($B$7+$B$8),M166/(L166+M166)),M166)</x:f>
        <x:v>0.058265247393596876</x:v>
      </x:c>
      <x:c r="Y166" s="64" t="n">
        <x:f aca="0">POWER(1-$H$5,(A166-A165)/$H$8)</x:f>
        <x:v>0.9999862671029998</x:v>
      </x:c>
      <x:c r="Z166" s="64" t="n">
        <x:f aca="0">U166*Y166</x:f>
        <x:v>0.11110947540117978</x:v>
      </x:c>
      <x:c r="AA166" s="64" t="n">
        <x:f aca="0">V166*Y166</x:f>
        <x:v>0.11523088671980057</x:v>
      </x:c>
      <x:c r="AB166" s="64" t="n">
        <x:f aca="0">W166*Y166</x:f>
        <x:v>0.7562694019067879</x:v>
      </x:c>
      <x:c r="AC166" s="64" t="n">
        <x:f aca="0">X166*Y166</x:f>
        <x:v>0.05826444724295573</x:v>
      </x:c>
      <x:c r="AD166" s="64" t="n">
        <x:f aca="0">SUM(Z166:AC166)</x:f>
        <x:v>1.0408742112707239</x:v>
      </x:c>
      <x:c r="AE166" s="64" t="n">
        <x:f aca="0">MAX(AE165,AD166)</x:f>
        <x:v>1.0447645918292567</x:v>
      </x:c>
      <x:c r="AF166" s="63" t="n">
        <x:f aca="0">AD166/AE166-1</x:f>
        <x:v>-0.0037236910486421193</x:v>
      </x:c>
      <x:c r="AG166" s="63" t="n">
        <x:f aca="0">AD166/AD165-1</x:f>
        <x:v>-0.0037236910486421193</x:v>
      </x:c>
      <x:c r="AH166" s="61" t="n">
        <x:f aca="0">IF(OR(T166="年末+季度",T166="季度+动态",T166="季度",T166="动态"),A166,AH165)</x:f>
        <x:v>44012</x:v>
      </x:c>
      <x:c r="AI166" s="68" t="n">
        <x:f aca="0">YEAR(A166)</x:f>
        <x:v>2020</x:v>
      </x:c>
      <x:c r="AJ166" s="68" t="n">
        <x:f aca="0">MONTH(A166)</x:f>
        <x:v>7</x:v>
      </x:c>
      <x:c r="AK166" s="66" t="n">
        <x:f aca="0">IF(MONTH(A166)&lt;&gt;MONTH(A167),1,0)</x:f>
        <x:v>0</x:v>
      </x:c>
      <x:c r="AL166" s="64" t="n">
        <x:f aca="0">IF(AK165,AD165,AL165)</x:f>
        <x:v>1.0245024948069419</x:v>
      </x:c>
      <x:c r="AM166" s="65" t="str">
        <x:f aca="0">IF(AK166,AD166/AL166-1,"")</x:f>
      </x:c>
      <x:c r="AN166" s="64" t="n">
        <x:f aca="0">IF(AI166&lt;&gt;AI165,AD166,MAX(AN165,AD166))</x:f>
        <x:v>1.0447645918292567</x:v>
      </x:c>
      <x:c r="AO166" s="65" t="n">
        <x:f aca="0">AD166/AN166-1</x:f>
        <x:v>-0.0037236910486421193</x:v>
      </x:c>
      <x:c r="AP166" s="69" t="n">
        <x:f aca="0">IFERROR(SUM(Z166:AC166)/AD166,0)</x:f>
        <x:v>1</x:v>
      </x:c>
      <x:c r="AQ166" s="66" t="b">
        <x:f aca="0">AND(B166&gt;0,C166&gt;0,D166&gt;0,E166&gt;0)</x:f>
        <x:v>1</x:v>
      </x:c>
    </x:row>
    <x:row r="167" ht="13.5" hidden="0">
      <x:c r="A167" s="61" t="n">
        <x:f aca="0">'净值底稿'!A129</x:f>
        <x:v>44025</x:v>
      </x:c>
      <x:c r="B167" s="62" t="n">
        <x:f aca="0">'净值底稿'!W129</x:f>
        <x:v>1.0367828063239108</x:v>
      </x:c>
      <x:c r="C167" s="62" t="n">
        <x:f aca="0">'净值底稿'!T129</x:f>
        <x:v>1.3228991777772312</x:v>
      </x:c>
      <x:c r="D167" s="62" t="n">
        <x:f aca="0">'净值底稿'!U129</x:f>
        <x:v>1.4136</x:v>
      </x:c>
      <x:c r="E167" s="62" t="n">
        <x:f aca="0">'净值底稿'!V129</x:f>
        <x:v>1.4652</x:v>
      </x:c>
      <x:c r="F167" s="63" t="n">
        <x:f aca="0">IFERROR(B167/B166-1,0)</x:f>
        <x:v>0.01912352386129168</x:v>
      </x:c>
      <x:c r="G167" s="63" t="n">
        <x:f aca="0">IFERROR(C167/C166-1,0)</x:f>
        <x:v>0.0319719086820387</x:v>
      </x:c>
      <x:c r="H167" s="63" t="n">
        <x:f aca="0">IFERROR(D167/D166-1,0)</x:f>
        <x:v>-0.0018358988843383273</x:v>
      </x:c>
      <x:c r="I167" s="63" t="n">
        <x:f aca="0">IFERROR(E167/E166-1,0)</x:f>
        <x:v>0.003355474902417388</x:v>
      </x:c>
      <x:c r="J167" s="64" t="n">
        <x:f aca="0">Z166*(1+F167)</x:f>
        <x:v>0.11323428010522985</x:v>
      </x:c>
      <x:c r="K167" s="64" t="n">
        <x:f aca="0">AA166*(1+G167)</x:f>
        <x:v>0.11891503810735637</x:v>
      </x:c>
      <x:c r="L167" s="64" t="n">
        <x:f aca="0">AB166*(1+H167)</x:f>
        <x:v>0.754880967755568</x:v>
      </x:c>
      <x:c r="M167" s="64" t="n">
        <x:f aca="0">AC166*(1+I167)</x:f>
        <x:v>0.05845995213338269</x:v>
      </x:c>
      <x:c r="N167" s="64" t="n">
        <x:f aca="0">SUM(J167:M167)</x:f>
        <x:v>1.045490238101537</x:v>
      </x:c>
      <x:c r="O167" s="65" t="n">
        <x:f aca="0">IFERROR((J167+K167)/N167,0)</x:f>
        <x:v>0.2220482886900376</x:v>
      </x:c>
      <x:c r="P167" s="66" t="b">
        <x:f aca="0">AND(MONTH(A167)=12,OR(A168="",YEAR(A167)&lt;&gt;YEAR(A168)))</x:f>
        <x:v>0</x:v>
      </x:c>
      <x:c r="Q167" s="66" t="b">
        <x:f aca="0">AND(MOD(MONTH(A167),3)=0,OR(A168="",MONTH(A167)&lt;&gt;MONTH(A168)))</x:f>
        <x:v>0</x:v>
      </x:c>
      <x:c r="R167" s="66" t="b">
        <x:f aca="0">OR(O167&gt;$E$7,O167&lt;$E$6)</x:f>
        <x:v>0</x:v>
      </x:c>
      <x:c r="S167" s="66" t="b">
        <x:f aca="0">AND(OR(P167,Q167,R167),A167-AH166&gt;$E$8)</x:f>
        <x:v>0</x:v>
      </x:c>
      <x:c r="T167" s="67" t="str">
        <x:f aca="0">IF(NOT(OR(P167,Q167,R167)),"不调",IF(NOT(S167),"间隔规则跳过",IF(P167,"年末+季度",IF(AND(Q167,R167),"季度+动态",IF(Q167,"季度","动态")))))</x:f>
        <x:v>不调</x:v>
      </x:c>
      <x:c r="U167" s="64" t="n">
        <x:f aca="0">IF(OR(T167="年末+季度",T167="季度+动态"),N167*$E$5/2,IF(T167="季度",(J167+K167)/2,IF(T167="动态",N167*$E$5*IF(J167+K167=0,0.5,J167/(J167+K167)),J167)))</x:f>
        <x:v>0.11323428010522985</x:v>
      </x:c>
      <x:c r="V167" s="64" t="n">
        <x:f aca="0">IF(OR(T167="年末+季度",T167="季度+动态"),N167*$E$5/2,IF(T167="季度",(J167+K167)/2,IF(T167="动态",N167*$E$5*IF(J167+K167=0,0.5,K167/(J167+K167)),K167)))</x:f>
        <x:v>0.11891503810735637</x:v>
      </x:c>
      <x:c r="W167" s="64" t="n">
        <x:f aca="0">IF(OR(T167="年末+季度",T167="季度+动态",T167="动态"),N167*(1-$E$5)*IF(L167+M167=0,$B$7/($B$7+$B$8),L167/(L167+M167)),L167)</x:f>
        <x:v>0.754880967755568</x:v>
      </x:c>
      <x:c r="X167" s="64" t="n">
        <x:f aca="0">IF(OR(T167="年末+季度",T167="季度+动态",T167="动态"),N167*(1-$E$5)*IF(L167+M167=0,$B$8/($B$7+$B$8),M167/(L167+M167)),M167)</x:f>
        <x:v>0.05845995213338269</x:v>
      </x:c>
      <x:c r="Y167" s="64" t="n">
        <x:f aca="0">POWER(1-$H$5,(A167-A166)/$H$8)</x:f>
        <x:v>0.9999588018747739</x:v>
      </x:c>
      <x:c r="Z167" s="64" t="n">
        <x:f aca="0">U167*Y167</x:f>
        <x:v>0.11322961506517819</x:v>
      </x:c>
      <x:c r="AA167" s="64" t="n">
        <x:f aca="0">V167*Y167</x:f>
        <x:v>0.11891013903072517</x:v>
      </x:c>
      <x:c r="AB167" s="64" t="n">
        <x:f aca="0">W167*Y167</x:f>
        <x:v>0.7548498680749276</x:v>
      </x:c>
      <x:c r="AC167" s="64" t="n">
        <x:f aca="0">X167*Y167</x:f>
        <x:v>0.05845754369295399</x:v>
      </x:c>
      <x:c r="AD167" s="64" t="n">
        <x:f aca="0">SUM(Z167:AC167)</x:f>
        <x:v>1.045447165863785</x:v>
      </x:c>
      <x:c r="AE167" s="64" t="n">
        <x:f aca="0">MAX(AE166,AD167)</x:f>
        <x:v>1.045447165863785</x:v>
      </x:c>
      <x:c r="AF167" s="63" t="n">
        <x:f aca="0">AD167/AE167-1</x:f>
        <x:v>0</x:v>
      </x:c>
      <x:c r="AG167" s="63" t="n">
        <x:f aca="0">AD167/AD166-1</x:f>
        <x:v>0.0043933787037324645</x:v>
      </x:c>
      <x:c r="AH167" s="61" t="n">
        <x:f aca="0">IF(OR(T167="年末+季度",T167="季度+动态",T167="季度",T167="动态"),A167,AH166)</x:f>
        <x:v>44012</x:v>
      </x:c>
      <x:c r="AI167" s="68" t="n">
        <x:f aca="0">YEAR(A167)</x:f>
        <x:v>2020</x:v>
      </x:c>
      <x:c r="AJ167" s="68" t="n">
        <x:f aca="0">MONTH(A167)</x:f>
        <x:v>7</x:v>
      </x:c>
      <x:c r="AK167" s="66" t="n">
        <x:f aca="0">IF(MONTH(A167)&lt;&gt;MONTH(A168),1,0)</x:f>
        <x:v>0</x:v>
      </x:c>
      <x:c r="AL167" s="64" t="n">
        <x:f aca="0">IF(AK166,AD166,AL166)</x:f>
        <x:v>1.0245024948069419</x:v>
      </x:c>
      <x:c r="AM167" s="65" t="str">
        <x:f aca="0">IF(AK167,AD167/AL167-1,"")</x:f>
      </x:c>
      <x:c r="AN167" s="64" t="n">
        <x:f aca="0">IF(AI167&lt;&gt;AI166,AD167,MAX(AN166,AD167))</x:f>
        <x:v>1.045447165863785</x:v>
      </x:c>
      <x:c r="AO167" s="65" t="n">
        <x:f aca="0">AD167/AN167-1</x:f>
        <x:v>0</x:v>
      </x:c>
      <x:c r="AP167" s="69" t="n">
        <x:f aca="0">IFERROR(SUM(Z167:AC167)/AD167,0)</x:f>
        <x:v>1</x:v>
      </x:c>
      <x:c r="AQ167" s="66" t="b">
        <x:f aca="0">AND(B167&gt;0,C167&gt;0,D167&gt;0,E167&gt;0)</x:f>
        <x:v>1</x:v>
      </x:c>
    </x:row>
    <x:row r="168" ht="13.5" hidden="0">
      <x:c r="A168" s="61" t="n">
        <x:f aca="0">'净值底稿'!A130</x:f>
        <x:v>44026</x:v>
      </x:c>
      <x:c r="B168" s="62" t="n">
        <x:f aca="0">'净值底稿'!W130</x:f>
        <x:v>1.02971341202539</x:v>
      </x:c>
      <x:c r="C168" s="62" t="n">
        <x:f aca="0">'净值底稿'!T130</x:f>
        <x:v>1.316287314881085</x:v>
      </x:c>
      <x:c r="D168" s="62" t="n">
        <x:f aca="0">'净值底稿'!U130</x:f>
        <x:v>1.4123</x:v>
      </x:c>
      <x:c r="E168" s="62" t="n">
        <x:f aca="0">'净值底稿'!V130</x:f>
        <x:v>1.4623</x:v>
      </x:c>
      <x:c r="F168" s="63" t="n">
        <x:f aca="0">IFERROR(B168/B167-1,0)</x:f>
        <x:v>-0.006818587514569874</x:v>
      </x:c>
      <x:c r="G168" s="63" t="n">
        <x:f aca="0">IFERROR(C168/C167-1,0)</x:f>
        <x:v>-0.004998009679963444</x:v>
      </x:c>
      <x:c r="H168" s="63" t="n">
        <x:f aca="0">IFERROR(D168/D167-1,0)</x:f>
        <x:v>-0.0009196378041878006</x:v>
      </x:c>
      <x:c r="I168" s="63" t="n">
        <x:f aca="0">IFERROR(E168/E167-1,0)</x:f>
        <x:v>-0.0019792519792520835</x:v>
      </x:c>
      <x:c r="J168" s="64" t="n">
        <x:f aca="0">Z167*(1+F168)</x:f>
        <x:v>0.11245754902561521</x:v>
      </x:c>
      <x:c r="K168" s="64" t="n">
        <x:f aca="0">AA167*(1+G168)</x:f>
        <x:v>0.11831582500480381</x:v>
      </x:c>
      <x:c r="L168" s="64" t="n">
        <x:f aca="0">AB167*(1+H168)</x:f>
        <x:v>0.7541556795997597</x:v>
      </x:c>
      <x:c r="M168" s="64" t="n">
        <x:f aca="0">AC167*(1+I168)</x:f>
        <x:v>0.05834184148389749</x:v>
      </x:c>
      <x:c r="N168" s="64" t="n">
        <x:f aca="0">SUM(J168:M168)</x:f>
        <x:v>1.0432708951140761</x:v>
      </x:c>
      <x:c r="O168" s="65" t="n">
        <x:f aca="0">IFERROR((J168+K168)/N168,0)</x:f>
        <x:v>0.22120177521600004</x:v>
      </x:c>
      <x:c r="P168" s="66" t="b">
        <x:f aca="0">AND(MONTH(A168)=12,OR(A169="",YEAR(A168)&lt;&gt;YEAR(A169)))</x:f>
        <x:v>0</x:v>
      </x:c>
      <x:c r="Q168" s="66" t="b">
        <x:f aca="0">AND(MOD(MONTH(A168),3)=0,OR(A169="",MONTH(A168)&lt;&gt;MONTH(A169)))</x:f>
        <x:v>0</x:v>
      </x:c>
      <x:c r="R168" s="66" t="b">
        <x:f aca="0">OR(O168&gt;$E$7,O168&lt;$E$6)</x:f>
        <x:v>0</x:v>
      </x:c>
      <x:c r="S168" s="66" t="b">
        <x:f aca="0">AND(OR(P168,Q168,R168),A168-AH167&gt;$E$8)</x:f>
        <x:v>0</x:v>
      </x:c>
      <x:c r="T168" s="67" t="str">
        <x:f aca="0">IF(NOT(OR(P168,Q168,R168)),"不调",IF(NOT(S168),"间隔规则跳过",IF(P168,"年末+季度",IF(AND(Q168,R168),"季度+动态",IF(Q168,"季度","动态")))))</x:f>
        <x:v>不调</x:v>
      </x:c>
      <x:c r="U168" s="64" t="n">
        <x:f aca="0">IF(OR(T168="年末+季度",T168="季度+动态"),N168*$E$5/2,IF(T168="季度",(J168+K168)/2,IF(T168="动态",N168*$E$5*IF(J168+K168=0,0.5,J168/(J168+K168)),J168)))</x:f>
        <x:v>0.11245754902561521</x:v>
      </x:c>
      <x:c r="V168" s="64" t="n">
        <x:f aca="0">IF(OR(T168="年末+季度",T168="季度+动态"),N168*$E$5/2,IF(T168="季度",(J168+K168)/2,IF(T168="动态",N168*$E$5*IF(J168+K168=0,0.5,K168/(J168+K168)),K168)))</x:f>
        <x:v>0.11831582500480381</x:v>
      </x:c>
      <x:c r="W168" s="64" t="n">
        <x:f aca="0">IF(OR(T168="年末+季度",T168="季度+动态",T168="动态"),N168*(1-$E$5)*IF(L168+M168=0,$B$7/($B$7+$B$8),L168/(L168+M168)),L168)</x:f>
        <x:v>0.7541556795997597</x:v>
      </x:c>
      <x:c r="X168" s="64" t="n">
        <x:f aca="0">IF(OR(T168="年末+季度",T168="季度+动态",T168="动态"),N168*(1-$E$5)*IF(L168+M168=0,$B$8/($B$7+$B$8),M168/(L168+M168)),M168)</x:f>
        <x:v>0.05834184148389749</x:v>
      </x:c>
      <x:c r="Y168" s="64" t="n">
        <x:f aca="0">POWER(1-$H$5,(A168-A167)/$H$8)</x:f>
        <x:v>0.9999862671029998</x:v>
      </x:c>
      <x:c r="Z168" s="64" t="n">
        <x:f aca="0">U168*Y168</x:f>
        <x:v>0.11245600465767754</x:v>
      </x:c>
      <x:c r="AA168" s="64" t="n">
        <x:f aca="0">V168*Y168</x:f>
        <x:v>0.11831420018576552</x:v>
      </x:c>
      <x:c r="AB168" s="64" t="n">
        <x:f aca="0">W168*Y168</x:f>
        <x:v>0.7541453228574896</x:v>
      </x:c>
      <x:c r="AC168" s="64" t="n">
        <x:f aca="0">X168*Y168</x:f>
        <x:v>0.05834104028139759</x:v>
      </x:c>
      <x:c r="AD168" s="64" t="n">
        <x:f aca="0">SUM(Z168:AC168)</x:f>
        <x:v>1.0432565679823302</x:v>
      </x:c>
      <x:c r="AE168" s="64" t="n">
        <x:f aca="0">MAX(AE167,AD168)</x:f>
        <x:v>1.045447165863785</x:v>
      </x:c>
      <x:c r="AF168" s="63" t="n">
        <x:f aca="0">AD168/AE168-1</x:f>
        <x:v>-0.0020953692859693174</x:v>
      </x:c>
      <x:c r="AG168" s="63" t="n">
        <x:f aca="0">AD168/AD167-1</x:f>
        <x:v>-0.0020953692859693174</x:v>
      </x:c>
      <x:c r="AH168" s="61" t="n">
        <x:f aca="0">IF(OR(T168="年末+季度",T168="季度+动态",T168="季度",T168="动态"),A168,AH167)</x:f>
        <x:v>44012</x:v>
      </x:c>
      <x:c r="AI168" s="68" t="n">
        <x:f aca="0">YEAR(A168)</x:f>
        <x:v>2020</x:v>
      </x:c>
      <x:c r="AJ168" s="68" t="n">
        <x:f aca="0">MONTH(A168)</x:f>
        <x:v>7</x:v>
      </x:c>
      <x:c r="AK168" s="66" t="n">
        <x:f aca="0">IF(MONTH(A168)&lt;&gt;MONTH(A169),1,0)</x:f>
        <x:v>0</x:v>
      </x:c>
      <x:c r="AL168" s="64" t="n">
        <x:f aca="0">IF(AK167,AD167,AL167)</x:f>
        <x:v>1.0245024948069419</x:v>
      </x:c>
      <x:c r="AM168" s="65" t="str">
        <x:f aca="0">IF(AK168,AD168/AL168-1,"")</x:f>
      </x:c>
      <x:c r="AN168" s="64" t="n">
        <x:f aca="0">IF(AI168&lt;&gt;AI167,AD168,MAX(AN167,AD168))</x:f>
        <x:v>1.045447165863785</x:v>
      </x:c>
      <x:c r="AO168" s="65" t="n">
        <x:f aca="0">AD168/AN168-1</x:f>
        <x:v>-0.0020953692859693174</x:v>
      </x:c>
      <x:c r="AP168" s="69" t="n">
        <x:f aca="0">IFERROR(SUM(Z168:AC168)/AD168,0)</x:f>
        <x:v>1</x:v>
      </x:c>
      <x:c r="AQ168" s="66" t="b">
        <x:f aca="0">AND(B168&gt;0,C168&gt;0,D168&gt;0,E168&gt;0)</x:f>
        <x:v>1</x:v>
      </x:c>
    </x:row>
    <x:row r="169" ht="13.5" hidden="0">
      <x:c r="A169" s="61" t="n">
        <x:f aca="0">'净值底稿'!A131</x:f>
        <x:v>44027</x:v>
      </x:c>
      <x:c r="B169" s="62" t="n">
        <x:f aca="0">'净值底稿'!W131</x:f>
        <x:v>1.0197351132924013</x:v>
      </x:c>
      <x:c r="C169" s="62" t="n">
        <x:f aca="0">'净值底稿'!T131</x:f>
        <x:v>1.2862425743750912</x:v>
      </x:c>
      <x:c r="D169" s="62" t="n">
        <x:f aca="0">'净值底稿'!U131</x:f>
        <x:v>1.4124</x:v>
      </x:c>
      <x:c r="E169" s="62" t="n">
        <x:f aca="0">'净值底稿'!V131</x:f>
        <x:v>1.4627</x:v>
      </x:c>
      <x:c r="F169" s="63" t="n">
        <x:f aca="0">IFERROR(B169/B168-1,0)</x:f>
        <x:v>-0.009690364927229411</x:v>
      </x:c>
      <x:c r="G169" s="63" t="n">
        <x:f aca="0">IFERROR(C169/C168-1,0)</x:f>
        <x:v>-0.022825366594608654</x:v>
      </x:c>
      <x:c r="H169" s="63" t="n">
        <x:f aca="0">IFERROR(D169/D168-1,0)</x:f>
        <x:v>0.00007080648587409755</x:v>
      </x:c>
      <x:c r="I169" s="63" t="n">
        <x:f aca="0">IFERROR(E169/E168-1,0)</x:f>
        <x:v>0.00027354168091364706</x:v>
      </x:c>
      <x:c r="J169" s="64" t="n">
        <x:f aca="0">Z168*(1+F169)</x:f>
        <x:v>0.11136626493428643</x:v>
      </x:c>
      <x:c r="K169" s="64" t="n">
        <x:f aca="0">AA168*(1+G169)</x:f>
        <x:v>0.11561363519317751</x:v>
      </x:c>
      <x:c r="L169" s="64" t="n">
        <x:f aca="0">AB168*(1+H169)</x:f>
        <x:v>0.7541987212376395</x:v>
      </x:c>
      <x:c r="M169" s="64" t="n">
        <x:f aca="0">AC168*(1+I169)</x:f>
        <x:v>0.058356998987622415</x:v>
      </x:c>
      <x:c r="N169" s="64" t="n">
        <x:f aca="0">SUM(J169:M169)</x:f>
        <x:v>1.039535620352726</x:v>
      </x:c>
      <x:c r="O169" s="65" t="n">
        <x:f aca="0">IFERROR((J169+K169)/N169,0)</x:f>
        <x:v>0.218347400207842</x:v>
      </x:c>
      <x:c r="P169" s="66" t="b">
        <x:f aca="0">AND(MONTH(A169)=12,OR(A170="",YEAR(A169)&lt;&gt;YEAR(A170)))</x:f>
        <x:v>0</x:v>
      </x:c>
      <x:c r="Q169" s="66" t="b">
        <x:f aca="0">AND(MOD(MONTH(A169),3)=0,OR(A170="",MONTH(A169)&lt;&gt;MONTH(A170)))</x:f>
        <x:v>0</x:v>
      </x:c>
      <x:c r="R169" s="66" t="b">
        <x:f aca="0">OR(O169&gt;$E$7,O169&lt;$E$6)</x:f>
        <x:v>0</x:v>
      </x:c>
      <x:c r="S169" s="66" t="b">
        <x:f aca="0">AND(OR(P169,Q169,R169),A169-AH168&gt;$E$8)</x:f>
        <x:v>0</x:v>
      </x:c>
      <x:c r="T169" s="67" t="str">
        <x:f aca="0">IF(NOT(OR(P169,Q169,R169)),"不调",IF(NOT(S169),"间隔规则跳过",IF(P169,"年末+季度",IF(AND(Q169,R169),"季度+动态",IF(Q169,"季度","动态")))))</x:f>
        <x:v>不调</x:v>
      </x:c>
      <x:c r="U169" s="64" t="n">
        <x:f aca="0">IF(OR(T169="年末+季度",T169="季度+动态"),N169*$E$5/2,IF(T169="季度",(J169+K169)/2,IF(T169="动态",N169*$E$5*IF(J169+K169=0,0.5,J169/(J169+K169)),J169)))</x:f>
        <x:v>0.11136626493428643</x:v>
      </x:c>
      <x:c r="V169" s="64" t="n">
        <x:f aca="0">IF(OR(T169="年末+季度",T169="季度+动态"),N169*$E$5/2,IF(T169="季度",(J169+K169)/2,IF(T169="动态",N169*$E$5*IF(J169+K169=0,0.5,K169/(J169+K169)),K169)))</x:f>
        <x:v>0.11561363519317751</x:v>
      </x:c>
      <x:c r="W169" s="64" t="n">
        <x:f aca="0">IF(OR(T169="年末+季度",T169="季度+动态",T169="动态"),N169*(1-$E$5)*IF(L169+M169=0,$B$7/($B$7+$B$8),L169/(L169+M169)),L169)</x:f>
        <x:v>0.7541987212376395</x:v>
      </x:c>
      <x:c r="X169" s="64" t="n">
        <x:f aca="0">IF(OR(T169="年末+季度",T169="季度+动态",T169="动态"),N169*(1-$E$5)*IF(L169+M169=0,$B$8/($B$7+$B$8),M169/(L169+M169)),M169)</x:f>
        <x:v>0.058356998987622415</x:v>
      </x:c>
      <x:c r="Y169" s="64" t="n">
        <x:f aca="0">POWER(1-$H$5,(A169-A168)/$H$8)</x:f>
        <x:v>0.9999862671029998</x:v>
      </x:c>
      <x:c r="Z169" s="64" t="n">
        <x:f aca="0">U169*Y169</x:f>
        <x:v>0.1113647355528408</x:v>
      </x:c>
      <x:c r="AA169" s="64" t="n">
        <x:f aca="0">V169*Y169</x:f>
        <x:v>0.11561204748303358</x:v>
      </x:c>
      <x:c r="AB169" s="64" t="n">
        <x:f aca="0">W169*Y169</x:f>
        <x:v>0.7541883639042831</x:v>
      </x:c>
      <x:c r="AC169" s="64" t="n">
        <x:f aca="0">X169*Y169</x:f>
        <x:v>0.05835619757696608</x:v>
      </x:c>
      <x:c r="AD169" s="64" t="n">
        <x:f aca="0">SUM(Z169:AC169)</x:f>
        <x:v>1.0395213445171234</x:v>
      </x:c>
      <x:c r="AE169" s="64" t="n">
        <x:f aca="0">MAX(AE168,AD169)</x:f>
        <x:v>1.045447165863785</x:v>
      </x:c>
      <x:c r="AF169" s="63" t="n">
        <x:f aca="0">AD169/AE169-1</x:f>
        <x:v>-0.005668216950748928</x:v>
      </x:c>
      <x:c r="AG169" s="63" t="n">
        <x:f aca="0">AD169/AD168-1</x:f>
        <x:v>-0.003580349819825024</x:v>
      </x:c>
      <x:c r="AH169" s="61" t="n">
        <x:f aca="0">IF(OR(T169="年末+季度",T169="季度+动态",T169="季度",T169="动态"),A169,AH168)</x:f>
        <x:v>44012</x:v>
      </x:c>
      <x:c r="AI169" s="68" t="n">
        <x:f aca="0">YEAR(A169)</x:f>
        <x:v>2020</x:v>
      </x:c>
      <x:c r="AJ169" s="68" t="n">
        <x:f aca="0">MONTH(A169)</x:f>
        <x:v>7</x:v>
      </x:c>
      <x:c r="AK169" s="66" t="n">
        <x:f aca="0">IF(MONTH(A169)&lt;&gt;MONTH(A170),1,0)</x:f>
        <x:v>0</x:v>
      </x:c>
      <x:c r="AL169" s="64" t="n">
        <x:f aca="0">IF(AK168,AD168,AL168)</x:f>
        <x:v>1.0245024948069419</x:v>
      </x:c>
      <x:c r="AM169" s="65" t="str">
        <x:f aca="0">IF(AK169,AD169/AL169-1,"")</x:f>
      </x:c>
      <x:c r="AN169" s="64" t="n">
        <x:f aca="0">IF(AI169&lt;&gt;AI168,AD169,MAX(AN168,AD169))</x:f>
        <x:v>1.045447165863785</x:v>
      </x:c>
      <x:c r="AO169" s="65" t="n">
        <x:f aca="0">AD169/AN169-1</x:f>
        <x:v>-0.005668216950748928</x:v>
      </x:c>
      <x:c r="AP169" s="69" t="n">
        <x:f aca="0">IFERROR(SUM(Z169:AC169)/AD169,0)</x:f>
        <x:v>1</x:v>
      </x:c>
      <x:c r="AQ169" s="66" t="b">
        <x:f aca="0">AND(B169&gt;0,C169&gt;0,D169&gt;0,E169&gt;0)</x:f>
        <x:v>1</x:v>
      </x:c>
    </x:row>
    <x:row r="170" ht="13.5" hidden="0">
      <x:c r="A170" s="61" t="n">
        <x:f aca="0">'净值底稿'!A132</x:f>
        <x:v>44028</x:v>
      </x:c>
      <x:c r="B170" s="62" t="n">
        <x:f aca="0">'净值底稿'!W132</x:f>
        <x:v>0.9999623385722685</x:v>
      </x:c>
      <x:c r="C170" s="62" t="n">
        <x:f aca="0">'净值底稿'!T132</x:f>
        <x:v>1.23082241142759</x:v>
      </x:c>
      <x:c r="D170" s="62" t="n">
        <x:f aca="0">'净值底稿'!U132</x:f>
        <x:v>1.4137</x:v>
      </x:c>
      <x:c r="E170" s="62" t="n">
        <x:f aca="0">'净值底稿'!V132</x:f>
        <x:v>1.4604</x:v>
      </x:c>
      <x:c r="F170" s="63" t="n">
        <x:f aca="0">IFERROR(B170/B169-1,0)</x:f>
        <x:v>-0.01939010872764091</x:v>
      </x:c>
      <x:c r="G170" s="63" t="n">
        <x:f aca="0">IFERROR(C170/C169-1,0)</x:f>
        <x:v>-0.04308686716766974</x:v>
      </x:c>
      <x:c r="H170" s="63" t="n">
        <x:f aca="0">IFERROR(D170/D169-1,0)</x:f>
        <x:v>0.0009204191447180765</x:v>
      </x:c>
      <x:c r="I170" s="63" t="n">
        <x:f aca="0">IFERROR(E170/E169-1,0)</x:f>
        <x:v>-0.001572434538866463</x:v>
      </x:c>
      <x:c r="J170" s="64" t="n">
        <x:f aca="0">Z169*(1+F170)</x:f>
        <x:v>0.10920536122204623</x:v>
      </x:c>
      <x:c r="K170" s="64" t="n">
        <x:f aca="0">AA169*(1+G170)</x:f>
        <x:v>0.11063068655014979</x:v>
      </x:c>
      <x:c r="L170" s="64" t="n">
        <x:f aca="0">AB169*(1+H170)</x:f>
        <x:v>0.7548825333131443</x:v>
      </x:c>
      <x:c r="M170" s="64" t="n">
        <x:f aca="0">AC169*(1+I170)</x:f>
        <x:v>0.05826443627633914</x:v>
      </x:c>
      <x:c r="N170" s="64" t="n">
        <x:f aca="0">SUM(J170:M170)</x:f>
        <x:v>1.0329830173616794</x:v>
      </x:c>
      <x:c r="O170" s="65" t="n">
        <x:f aca="0">IFERROR((J170+K170)/N170,0)</x:f>
        <x:v>0.21281671051444265</x:v>
      </x:c>
      <x:c r="P170" s="66" t="b">
        <x:f aca="0">AND(MONTH(A170)=12,OR(A171="",YEAR(A170)&lt;&gt;YEAR(A171)))</x:f>
        <x:v>0</x:v>
      </x:c>
      <x:c r="Q170" s="66" t="b">
        <x:f aca="0">AND(MOD(MONTH(A170),3)=0,OR(A171="",MONTH(A170)&lt;&gt;MONTH(A171)))</x:f>
        <x:v>0</x:v>
      </x:c>
      <x:c r="R170" s="66" t="b">
        <x:f aca="0">OR(O170&gt;$E$7,O170&lt;$E$6)</x:f>
        <x:v>0</x:v>
      </x:c>
      <x:c r="S170" s="66" t="b">
        <x:f aca="0">AND(OR(P170,Q170,R170),A170-AH169&gt;$E$8)</x:f>
        <x:v>0</x:v>
      </x:c>
      <x:c r="T170" s="67" t="str">
        <x:f aca="0">IF(NOT(OR(P170,Q170,R170)),"不调",IF(NOT(S170),"间隔规则跳过",IF(P170,"年末+季度",IF(AND(Q170,R170),"季度+动态",IF(Q170,"季度","动态")))))</x:f>
        <x:v>不调</x:v>
      </x:c>
      <x:c r="U170" s="64" t="n">
        <x:f aca="0">IF(OR(T170="年末+季度",T170="季度+动态"),N170*$E$5/2,IF(T170="季度",(J170+K170)/2,IF(T170="动态",N170*$E$5*IF(J170+K170=0,0.5,J170/(J170+K170)),J170)))</x:f>
        <x:v>0.10920536122204623</x:v>
      </x:c>
      <x:c r="V170" s="64" t="n">
        <x:f aca="0">IF(OR(T170="年末+季度",T170="季度+动态"),N170*$E$5/2,IF(T170="季度",(J170+K170)/2,IF(T170="动态",N170*$E$5*IF(J170+K170=0,0.5,K170/(J170+K170)),K170)))</x:f>
        <x:v>0.11063068655014979</x:v>
      </x:c>
      <x:c r="W170" s="64" t="n">
        <x:f aca="0">IF(OR(T170="年末+季度",T170="季度+动态",T170="动态"),N170*(1-$E$5)*IF(L170+M170=0,$B$7/($B$7+$B$8),L170/(L170+M170)),L170)</x:f>
        <x:v>0.7548825333131443</x:v>
      </x:c>
      <x:c r="X170" s="64" t="n">
        <x:f aca="0">IF(OR(T170="年末+季度",T170="季度+动态",T170="动态"),N170*(1-$E$5)*IF(L170+M170=0,$B$8/($B$7+$B$8),M170/(L170+M170)),M170)</x:f>
        <x:v>0.05826443627633914</x:v>
      </x:c>
      <x:c r="Y170" s="64" t="n">
        <x:f aca="0">POWER(1-$H$5,(A170-A169)/$H$8)</x:f>
        <x:v>0.9999862671029998</x:v>
      </x:c>
      <x:c r="Z170" s="64" t="n">
        <x:f aca="0">U170*Y170</x:f>
        <x:v>0.10920386151606869</x:v>
      </x:c>
      <x:c r="AA170" s="64" t="n">
        <x:f aca="0">V170*Y170</x:f>
        <x:v>0.11062916727032633</x:v>
      </x:c>
      <x:c r="AB170" s="64" t="n">
        <x:f aca="0">W170*Y170</x:f>
        <x:v>0.754872166589067</x:v>
      </x:c>
      <x:c r="AC170" s="64" t="n">
        <x:f aca="0">X170*Y170</x:f>
        <x:v>0.05826363613683698</x:v>
      </x:c>
      <x:c r="AD170" s="64" t="n">
        <x:f aca="0">SUM(Z170:AC170)</x:f>
        <x:v>1.032968831512299</x:v>
      </x:c>
      <x:c r="AE170" s="64" t="n">
        <x:f aca="0">MAX(AE169,AD170)</x:f>
        <x:v>1.045447165863785</x:v>
      </x:c>
      <x:c r="AF170" s="63" t="n">
        <x:f aca="0">AD170/AE170-1</x:f>
        <x:v>-0.011935882327612446</x:v>
      </x:c>
      <x:c r="AG170" s="63" t="n">
        <x:f aca="0">AD170/AD169-1</x:f>
        <x:v>-0.006303394383756711</x:v>
      </x:c>
      <x:c r="AH170" s="61" t="n">
        <x:f aca="0">IF(OR(T170="年末+季度",T170="季度+动态",T170="季度",T170="动态"),A170,AH169)</x:f>
        <x:v>44012</x:v>
      </x:c>
      <x:c r="AI170" s="68" t="n">
        <x:f aca="0">YEAR(A170)</x:f>
        <x:v>2020</x:v>
      </x:c>
      <x:c r="AJ170" s="68" t="n">
        <x:f aca="0">MONTH(A170)</x:f>
        <x:v>7</x:v>
      </x:c>
      <x:c r="AK170" s="66" t="n">
        <x:f aca="0">IF(MONTH(A170)&lt;&gt;MONTH(A171),1,0)</x:f>
        <x:v>0</x:v>
      </x:c>
      <x:c r="AL170" s="64" t="n">
        <x:f aca="0">IF(AK169,AD169,AL169)</x:f>
        <x:v>1.0245024948069419</x:v>
      </x:c>
      <x:c r="AM170" s="65" t="str">
        <x:f aca="0">IF(AK170,AD170/AL170-1,"")</x:f>
      </x:c>
      <x:c r="AN170" s="64" t="n">
        <x:f aca="0">IF(AI170&lt;&gt;AI169,AD170,MAX(AN169,AD170))</x:f>
        <x:v>1.045447165863785</x:v>
      </x:c>
      <x:c r="AO170" s="65" t="n">
        <x:f aca="0">AD170/AN170-1</x:f>
        <x:v>-0.011935882327612446</x:v>
      </x:c>
      <x:c r="AP170" s="69" t="n">
        <x:f aca="0">IFERROR(SUM(Z170:AC170)/AD170,0)</x:f>
        <x:v>1</x:v>
      </x:c>
      <x:c r="AQ170" s="66" t="b">
        <x:f aca="0">AND(B170&gt;0,C170&gt;0,D170&gt;0,E170&gt;0)</x:f>
        <x:v>1</x:v>
      </x:c>
    </x:row>
    <x:row r="171" ht="13.5" hidden="0">
      <x:c r="A171" s="61" t="n">
        <x:f aca="0">'净值底稿'!A133</x:f>
        <x:v>44029</x:v>
      </x:c>
      <x:c r="B171" s="62" t="n">
        <x:f aca="0">'净值底稿'!W133</x:f>
        <x:v>1.0023285997042215</x:v>
      </x:c>
      <x:c r="C171" s="62" t="n">
        <x:f aca="0">'净值底稿'!T133</x:f>
        <x:v>1.2386528945228774</x:v>
      </x:c>
      <x:c r="D171" s="62" t="n">
        <x:f aca="0">'净值底稿'!U133</x:f>
        <x:v>1.4145</x:v>
      </x:c>
      <x:c r="E171" s="62" t="n">
        <x:f aca="0">'净值底稿'!V133</x:f>
        <x:v>1.4516</x:v>
      </x:c>
      <x:c r="F171" s="63" t="n">
        <x:f aca="0">IFERROR(B171/B170-1,0)</x:f>
        <x:v>0.0023663502520820945</x:v>
      </x:c>
      <x:c r="G171" s="63" t="n">
        <x:f aca="0">IFERROR(C171/C170-1,0)</x:f>
        <x:v>0.006361992617769374</x:v>
      </x:c>
      <x:c r="H171" s="63" t="n">
        <x:f aca="0">IFERROR(D171/D170-1,0)</x:f>
        <x:v>0.0005658909245243038</x:v>
      </x:c>
      <x:c r="I171" s="63" t="n">
        <x:f aca="0">IFERROR(E171/E170-1,0)</x:f>
        <x:v>-0.006025746370857288</x:v>
      </x:c>
      <x:c r="J171" s="64" t="n">
        <x:f aca="0">Z170*(1+F171)</x:f>
        <x:v>0.10946227610129558</x:v>
      </x:c>
      <x:c r="K171" s="64" t="n">
        <x:f aca="0">AA170*(1+G171)</x:f>
        <x:v>0.11133298921581013</x:v>
      </x:c>
      <x:c r="L171" s="64" t="n">
        <x:f aca="0">AB170*(1+H171)</x:f>
        <x:v>0.7552993418973157</x:v>
      </x:c>
      <x:c r="M171" s="64" t="n">
        <x:f aca="0">AC170*(1+I171)</x:f>
        <x:v>0.05791255424283249</x:v>
      </x:c>
      <x:c r="N171" s="64" t="n">
        <x:f aca="0">SUM(J171:M171)</x:f>
        <x:v>1.034007161457254</x:v>
      </x:c>
      <x:c r="O171" s="65" t="n">
        <x:f aca="0">IFERROR((J171+K171)/N171,0)</x:f>
        <x:v>0.2135335939123797</x:v>
      </x:c>
      <x:c r="P171" s="66" t="b">
        <x:f aca="0">AND(MONTH(A171)=12,OR(A172="",YEAR(A171)&lt;&gt;YEAR(A172)))</x:f>
        <x:v>0</x:v>
      </x:c>
      <x:c r="Q171" s="66" t="b">
        <x:f aca="0">AND(MOD(MONTH(A171),3)=0,OR(A172="",MONTH(A171)&lt;&gt;MONTH(A172)))</x:f>
        <x:v>0</x:v>
      </x:c>
      <x:c r="R171" s="66" t="b">
        <x:f aca="0">OR(O171&gt;$E$7,O171&lt;$E$6)</x:f>
        <x:v>0</x:v>
      </x:c>
      <x:c r="S171" s="66" t="b">
        <x:f aca="0">AND(OR(P171,Q171,R171),A171-AH170&gt;$E$8)</x:f>
        <x:v>0</x:v>
      </x:c>
      <x:c r="T171" s="67" t="str">
        <x:f aca="0">IF(NOT(OR(P171,Q171,R171)),"不调",IF(NOT(S171),"间隔规则跳过",IF(P171,"年末+季度",IF(AND(Q171,R171),"季度+动态",IF(Q171,"季度","动态")))))</x:f>
        <x:v>不调</x:v>
      </x:c>
      <x:c r="U171" s="64" t="n">
        <x:f aca="0">IF(OR(T171="年末+季度",T171="季度+动态"),N171*$E$5/2,IF(T171="季度",(J171+K171)/2,IF(T171="动态",N171*$E$5*IF(J171+K171=0,0.5,J171/(J171+K171)),J171)))</x:f>
        <x:v>0.10946227610129558</x:v>
      </x:c>
      <x:c r="V171" s="64" t="n">
        <x:f aca="0">IF(OR(T171="年末+季度",T171="季度+动态"),N171*$E$5/2,IF(T171="季度",(J171+K171)/2,IF(T171="动态",N171*$E$5*IF(J171+K171=0,0.5,K171/(J171+K171)),K171)))</x:f>
        <x:v>0.11133298921581013</x:v>
      </x:c>
      <x:c r="W171" s="64" t="n">
        <x:f aca="0">IF(OR(T171="年末+季度",T171="季度+动态",T171="动态"),N171*(1-$E$5)*IF(L171+M171=0,$B$7/($B$7+$B$8),L171/(L171+M171)),L171)</x:f>
        <x:v>0.7552993418973157</x:v>
      </x:c>
      <x:c r="X171" s="64" t="n">
        <x:f aca="0">IF(OR(T171="年末+季度",T171="季度+动态",T171="动态"),N171*(1-$E$5)*IF(L171+M171=0,$B$8/($B$7+$B$8),M171/(L171+M171)),M171)</x:f>
        <x:v>0.05791255424283249</x:v>
      </x:c>
      <x:c r="Y171" s="64" t="n">
        <x:f aca="0">POWER(1-$H$5,(A171-A170)/$H$8)</x:f>
        <x:v>0.9999862671029998</x:v>
      </x:c>
      <x:c r="Z171" s="64" t="n">
        <x:f aca="0">U171*Y171</x:f>
        <x:v>0.10946077286713247</x:v>
      </x:c>
      <x:c r="AA171" s="64" t="n">
        <x:f aca="0">V171*Y171</x:f>
        <x:v>0.1113314602913365</x:v>
      </x:c>
      <x:c r="AB171" s="64" t="n">
        <x:f aca="0">W171*Y171</x:f>
        <x:v>0.7552889694492491</x:v>
      </x:c>
      <x:c r="AC171" s="64" t="n">
        <x:f aca="0">X171*Y171</x:f>
        <x:v>0.057911758935690054</x:v>
      </x:c>
      <x:c r="AD171" s="64" t="n">
        <x:f aca="0">SUM(Z171:AC171)</x:f>
        <x:v>1.033992961543408</x:v>
      </x:c>
      <x:c r="AE171" s="64" t="n">
        <x:f aca="0">MAX(AE170,AD171)</x:f>
        <x:v>1.045447165863785</x:v>
      </x:c>
      <x:c r="AF171" s="63" t="n">
        <x:f aca="0">AD171/AE171-1</x:f>
        <x:v>-0.010956272774352072</x:v>
      </x:c>
      <x:c r="AG171" s="63" t="n">
        <x:f aca="0">AD171/AD170-1</x:f>
        <x:v>0.000991443303869799</x:v>
      </x:c>
      <x:c r="AH171" s="61" t="n">
        <x:f aca="0">IF(OR(T171="年末+季度",T171="季度+动态",T171="季度",T171="动态"),A171,AH170)</x:f>
        <x:v>44012</x:v>
      </x:c>
      <x:c r="AI171" s="68" t="n">
        <x:f aca="0">YEAR(A171)</x:f>
        <x:v>2020</x:v>
      </x:c>
      <x:c r="AJ171" s="68" t="n">
        <x:f aca="0">MONTH(A171)</x:f>
        <x:v>7</x:v>
      </x:c>
      <x:c r="AK171" s="66" t="n">
        <x:f aca="0">IF(MONTH(A171)&lt;&gt;MONTH(A172),1,0)</x:f>
        <x:v>0</x:v>
      </x:c>
      <x:c r="AL171" s="64" t="n">
        <x:f aca="0">IF(AK170,AD170,AL170)</x:f>
        <x:v>1.0245024948069419</x:v>
      </x:c>
      <x:c r="AM171" s="65" t="str">
        <x:f aca="0">IF(AK171,AD171/AL171-1,"")</x:f>
      </x:c>
      <x:c r="AN171" s="64" t="n">
        <x:f aca="0">IF(AI171&lt;&gt;AI170,AD171,MAX(AN170,AD171))</x:f>
        <x:v>1.045447165863785</x:v>
      </x:c>
      <x:c r="AO171" s="65" t="n">
        <x:f aca="0">AD171/AN171-1</x:f>
        <x:v>-0.010956272774352072</x:v>
      </x:c>
      <x:c r="AP171" s="69" t="n">
        <x:f aca="0">IFERROR(SUM(Z171:AC171)/AD171,0)</x:f>
        <x:v>1</x:v>
      </x:c>
      <x:c r="AQ171" s="66" t="b">
        <x:f aca="0">AND(B171&gt;0,C171&gt;0,D171&gt;0,E171&gt;0)</x:f>
        <x:v>1</x:v>
      </x:c>
    </x:row>
    <x:row r="172" ht="13.5" hidden="0">
      <x:c r="A172" s="61" t="n">
        <x:f aca="0">'净值底稿'!A134</x:f>
        <x:v>44032</x:v>
      </x:c>
      <x:c r="B172" s="62" t="n">
        <x:f aca="0">'净值底稿'!W134</x:f>
        <x:v>1.036283764907663</x:v>
      </x:c>
      <x:c r="C172" s="62" t="n">
        <x:f aca="0">'净值底稿'!T134</x:f>
        <x:v>1.2779344616266775</x:v>
      </x:c>
      <x:c r="D172" s="62" t="n">
        <x:f aca="0">'净值底稿'!U134</x:f>
        <x:v>1.4161</x:v>
      </x:c>
      <x:c r="E172" s="62" t="n">
        <x:f aca="0">'净值底稿'!V134</x:f>
        <x:v>1.4561</x:v>
      </x:c>
      <x:c r="F172" s="63" t="n">
        <x:f aca="0">IFERROR(B172/B171-1,0)</x:f>
        <x:v>0.03387628090574424</x:v>
      </x:c>
      <x:c r="G172" s="63" t="n">
        <x:f aca="0">IFERROR(C172/C171-1,0)</x:f>
        <x:v>0.03171313551802668</x:v>
      </x:c>
      <x:c r="H172" s="63" t="n">
        <x:f aca="0">IFERROR(D172/D171-1,0)</x:f>
        <x:v>0.0011311417461998818</x:v>
      </x:c>
      <x:c r="I172" s="63" t="n">
        <x:f aca="0">IFERROR(E172/E171-1,0)</x:f>
        <x:v>0.003100027555800411</x:v>
      </x:c>
      <x:c r="J172" s="64" t="n">
        <x:f aca="0">Z171*(1+F172)</x:f>
        <x:v>0.11316889675693932</x:v>
      </x:c>
      <x:c r="K172" s="64" t="n">
        <x:f aca="0">AA171*(1+G172)</x:f>
        <x:v>0.11486212997897546</x:v>
      </x:c>
      <x:c r="L172" s="64" t="n">
        <x:f aca="0">AB171*(1+H172)</x:f>
        <x:v>0.7561433083330374</x:v>
      </x:c>
      <x:c r="M172" s="64" t="n">
        <x:f aca="0">AC171*(1+I172)</x:f>
        <x:v>0.058091286984195564</x:v>
      </x:c>
      <x:c r="N172" s="64" t="n">
        <x:f aca="0">SUM(J172:M172)</x:f>
        <x:v>1.0422656220531479</x:v>
      </x:c>
      <x:c r="O172" s="65" t="n">
        <x:f aca="0">IFERROR((J172+K172)/N172,0)</x:f>
        <x:v>0.21878398549375438</x:v>
      </x:c>
      <x:c r="P172" s="66" t="b">
        <x:f aca="0">AND(MONTH(A172)=12,OR(A173="",YEAR(A172)&lt;&gt;YEAR(A173)))</x:f>
        <x:v>0</x:v>
      </x:c>
      <x:c r="Q172" s="66" t="b">
        <x:f aca="0">AND(MOD(MONTH(A172),3)=0,OR(A173="",MONTH(A172)&lt;&gt;MONTH(A173)))</x:f>
        <x:v>0</x:v>
      </x:c>
      <x:c r="R172" s="66" t="b">
        <x:f aca="0">OR(O172&gt;$E$7,O172&lt;$E$6)</x:f>
        <x:v>0</x:v>
      </x:c>
      <x:c r="S172" s="66" t="b">
        <x:f aca="0">AND(OR(P172,Q172,R172),A172-AH171&gt;$E$8)</x:f>
        <x:v>0</x:v>
      </x:c>
      <x:c r="T172" s="67" t="str">
        <x:f aca="0">IF(NOT(OR(P172,Q172,R172)),"不调",IF(NOT(S172),"间隔规则跳过",IF(P172,"年末+季度",IF(AND(Q172,R172),"季度+动态",IF(Q172,"季度","动态")))))</x:f>
        <x:v>不调</x:v>
      </x:c>
      <x:c r="U172" s="64" t="n">
        <x:f aca="0">IF(OR(T172="年末+季度",T172="季度+动态"),N172*$E$5/2,IF(T172="季度",(J172+K172)/2,IF(T172="动态",N172*$E$5*IF(J172+K172=0,0.5,J172/(J172+K172)),J172)))</x:f>
        <x:v>0.11316889675693932</x:v>
      </x:c>
      <x:c r="V172" s="64" t="n">
        <x:f aca="0">IF(OR(T172="年末+季度",T172="季度+动态"),N172*$E$5/2,IF(T172="季度",(J172+K172)/2,IF(T172="动态",N172*$E$5*IF(J172+K172=0,0.5,K172/(J172+K172)),K172)))</x:f>
        <x:v>0.11486212997897546</x:v>
      </x:c>
      <x:c r="W172" s="64" t="n">
        <x:f aca="0">IF(OR(T172="年末+季度",T172="季度+动态",T172="动态"),N172*(1-$E$5)*IF(L172+M172=0,$B$7/($B$7+$B$8),L172/(L172+M172)),L172)</x:f>
        <x:v>0.7561433083330374</x:v>
      </x:c>
      <x:c r="X172" s="64" t="n">
        <x:f aca="0">IF(OR(T172="年末+季度",T172="季度+动态",T172="动态"),N172*(1-$E$5)*IF(L172+M172=0,$B$8/($B$7+$B$8),M172/(L172+M172)),M172)</x:f>
        <x:v>0.058091286984195564</x:v>
      </x:c>
      <x:c r="Y172" s="64" t="n">
        <x:f aca="0">POWER(1-$H$5,(A172-A171)/$H$8)</x:f>
        <x:v>0.9999588018747739</x:v>
      </x:c>
      <x:c r="Z172" s="64" t="n">
        <x:f aca="0">U172*Y172</x:f>
        <x:v>0.11316423441055903</x:v>
      </x:c>
      <x:c r="AA172" s="64" t="n">
        <x:f aca="0">V172*Y172</x:f>
        <x:v>0.11485739787456085</x:v>
      </x:c>
      <x:c r="AB172" s="64" t="n">
        <x:f aca="0">W172*Y172</x:f>
        <x:v>0.7561121566463319</x:v>
      </x:c>
      <x:c r="AC172" s="64" t="n">
        <x:f aca="0">X172*Y172</x:f>
        <x:v>0.058088893732079844</x:v>
      </x:c>
      <x:c r="AD172" s="64" t="n">
        <x:f aca="0">SUM(Z172:AC172)</x:f>
        <x:v>1.0422226826635317</x:v>
      </x:c>
      <x:c r="AE172" s="64" t="n">
        <x:f aca="0">MAX(AE171,AD172)</x:f>
        <x:v>1.045447165863785</x:v>
      </x:c>
      <x:c r="AF172" s="63" t="n">
        <x:f aca="0">AD172/AE172-1</x:f>
        <x:v>-0.0030843100498426645</x:v>
      </x:c>
      <x:c r="AG172" s="63" t="n">
        <x:f aca="0">AD172/AD171-1</x:f>
        <x:v>0.007959165512925193</x:v>
      </x:c>
      <x:c r="AH172" s="61" t="n">
        <x:f aca="0">IF(OR(T172="年末+季度",T172="季度+动态",T172="季度",T172="动态"),A172,AH171)</x:f>
        <x:v>44012</x:v>
      </x:c>
      <x:c r="AI172" s="68" t="n">
        <x:f aca="0">YEAR(A172)</x:f>
        <x:v>2020</x:v>
      </x:c>
      <x:c r="AJ172" s="68" t="n">
        <x:f aca="0">MONTH(A172)</x:f>
        <x:v>7</x:v>
      </x:c>
      <x:c r="AK172" s="66" t="n">
        <x:f aca="0">IF(MONTH(A172)&lt;&gt;MONTH(A173),1,0)</x:f>
        <x:v>0</x:v>
      </x:c>
      <x:c r="AL172" s="64" t="n">
        <x:f aca="0">IF(AK171,AD171,AL171)</x:f>
        <x:v>1.0245024948069419</x:v>
      </x:c>
      <x:c r="AM172" s="65" t="str">
        <x:f aca="0">IF(AK172,AD172/AL172-1,"")</x:f>
      </x:c>
      <x:c r="AN172" s="64" t="n">
        <x:f aca="0">IF(AI172&lt;&gt;AI171,AD172,MAX(AN171,AD172))</x:f>
        <x:v>1.045447165863785</x:v>
      </x:c>
      <x:c r="AO172" s="65" t="n">
        <x:f aca="0">AD172/AN172-1</x:f>
        <x:v>-0.0030843100498426645</x:v>
      </x:c>
      <x:c r="AP172" s="69" t="n">
        <x:f aca="0">IFERROR(SUM(Z172:AC172)/AD172,0)</x:f>
        <x:v>1</x:v>
      </x:c>
      <x:c r="AQ172" s="66" t="b">
        <x:f aca="0">AND(B172&gt;0,C172&gt;0,D172&gt;0,E172&gt;0)</x:f>
        <x:v>1</x:v>
      </x:c>
    </x:row>
    <x:row r="173" ht="13.5" hidden="0">
      <x:c r="A173" s="61" t="n">
        <x:f aca="0">'净值底稿'!A135</x:f>
        <x:v>44033</x:v>
      </x:c>
      <x:c r="B173" s="62" t="n">
        <x:f aca="0">'净值底稿'!W135</x:f>
        <x:v>1.035927975687633</x:v>
      </x:c>
      <x:c r="C173" s="62" t="n">
        <x:f aca="0">'净值底稿'!T135</x:f>
        <x:v>1.2859448709991312</x:v>
      </x:c>
      <x:c r="D173" s="62" t="n">
        <x:f aca="0">'净值底稿'!U135</x:f>
        <x:v>1.4189</x:v>
      </x:c>
      <x:c r="E173" s="62" t="n">
        <x:f aca="0">'净值底稿'!V135</x:f>
        <x:v>1.4665</x:v>
      </x:c>
      <x:c r="F173" s="63" t="n">
        <x:f aca="0">IFERROR(B173/B172-1,0)</x:f>
        <x:v>-0.0003433318479729719</x:v>
      </x:c>
      <x:c r="G173" s="63" t="n">
        <x:f aca="0">IFERROR(C173/C172-1,0)</x:f>
        <x:v>0.006268247404688898</x:v>
      </x:c>
      <x:c r="H173" s="63" t="n">
        <x:f aca="0">IFERROR(D173/D172-1,0)</x:f>
        <x:v>0.001977261492832616</x:v>
      </x:c>
      <x:c r="I173" s="63" t="n">
        <x:f aca="0">IFERROR(E173/E172-1,0)</x:f>
        <x:v>0.007142366595700889</x:v>
      </x:c>
      <x:c r="J173" s="64" t="n">
        <x:f aca="0">Z172*(1+F173)</x:f>
        <x:v>0.11312538152483441</x:v>
      </x:c>
      <x:c r="K173" s="64" t="n">
        <x:f aca="0">AA172*(1+G173)</x:f>
        <x:v>0.11557735246069739</x:v>
      </x:c>
      <x:c r="L173" s="64" t="n">
        <x:f aca="0">AB172*(1+H173)</x:f>
        <x:v>0.7576071880979314</x:v>
      </x:c>
      <x:c r="M173" s="64" t="n">
        <x:f aca="0">AC172*(1+I173)</x:f>
        <x:v>0.05850378590625307</x:v>
      </x:c>
      <x:c r="N173" s="64" t="n">
        <x:f aca="0">SUM(J173:M173)</x:f>
        <x:v>1.0448137079897164</x:v>
      </x:c>
      <x:c r="O173" s="65" t="n">
        <x:f aca="0">IFERROR((J173+K173)/N173,0)</x:f>
        <x:v>0.21889331297688414</x:v>
      </x:c>
      <x:c r="P173" s="66" t="b">
        <x:f aca="0">AND(MONTH(A173)=12,OR(A174="",YEAR(A173)&lt;&gt;YEAR(A174)))</x:f>
        <x:v>0</x:v>
      </x:c>
      <x:c r="Q173" s="66" t="b">
        <x:f aca="0">AND(MOD(MONTH(A173),3)=0,OR(A174="",MONTH(A173)&lt;&gt;MONTH(A174)))</x:f>
        <x:v>0</x:v>
      </x:c>
      <x:c r="R173" s="66" t="b">
        <x:f aca="0">OR(O173&gt;$E$7,O173&lt;$E$6)</x:f>
        <x:v>0</x:v>
      </x:c>
      <x:c r="S173" s="66" t="b">
        <x:f aca="0">AND(OR(P173,Q173,R173),A173-AH172&gt;$E$8)</x:f>
        <x:v>0</x:v>
      </x:c>
      <x:c r="T173" s="67" t="str">
        <x:f aca="0">IF(NOT(OR(P173,Q173,R173)),"不调",IF(NOT(S173),"间隔规则跳过",IF(P173,"年末+季度",IF(AND(Q173,R173),"季度+动态",IF(Q173,"季度","动态")))))</x:f>
        <x:v>不调</x:v>
      </x:c>
      <x:c r="U173" s="64" t="n">
        <x:f aca="0">IF(OR(T173="年末+季度",T173="季度+动态"),N173*$E$5/2,IF(T173="季度",(J173+K173)/2,IF(T173="动态",N173*$E$5*IF(J173+K173=0,0.5,J173/(J173+K173)),J173)))</x:f>
        <x:v>0.11312538152483441</x:v>
      </x:c>
      <x:c r="V173" s="64" t="n">
        <x:f aca="0">IF(OR(T173="年末+季度",T173="季度+动态"),N173*$E$5/2,IF(T173="季度",(J173+K173)/2,IF(T173="动态",N173*$E$5*IF(J173+K173=0,0.5,K173/(J173+K173)),K173)))</x:f>
        <x:v>0.11557735246069739</x:v>
      </x:c>
      <x:c r="W173" s="64" t="n">
        <x:f aca="0">IF(OR(T173="年末+季度",T173="季度+动态",T173="动态"),N173*(1-$E$5)*IF(L173+M173=0,$B$7/($B$7+$B$8),L173/(L173+M173)),L173)</x:f>
        <x:v>0.7576071880979314</x:v>
      </x:c>
      <x:c r="X173" s="64" t="n">
        <x:f aca="0">IF(OR(T173="年末+季度",T173="季度+动态",T173="动态"),N173*(1-$E$5)*IF(L173+M173=0,$B$8/($B$7+$B$8),M173/(L173+M173)),M173)</x:f>
        <x:v>0.05850378590625307</x:v>
      </x:c>
      <x:c r="Y173" s="64" t="n">
        <x:f aca="0">POWER(1-$H$5,(A173-A172)/$H$8)</x:f>
        <x:v>0.9999862671029998</x:v>
      </x:c>
      <x:c r="Z173" s="64" t="n">
        <x:f aca="0">U173*Y173</x:f>
        <x:v>0.11312382798562182</x:v>
      </x:c>
      <x:c r="AA173" s="64" t="n">
        <x:f aca="0">V173*Y173</x:f>
        <x:v>0.11557576524882049</x:v>
      </x:c>
      <x:c r="AB173" s="64" t="n">
        <x:f aca="0">W173*Y173</x:f>
        <x:v>0.7575967839564506</x:v>
      </x:c>
      <x:c r="AC173" s="64" t="n">
        <x:f aca="0">X173*Y173</x:f>
        <x:v>0.058502982479787094</x:v>
      </x:c>
      <x:c r="AD173" s="64" t="n">
        <x:f aca="0">SUM(Z173:AC173)</x:f>
        <x:v>1.04479935967068</x:v>
      </x:c>
      <x:c r="AE173" s="64" t="n">
        <x:f aca="0">MAX(AE172,AD173)</x:f>
        <x:v>1.045447165863785</x:v>
      </x:c>
      <x:c r="AF173" s="63" t="n">
        <x:f aca="0">AD173/AE173-1</x:f>
        <x:v>-0.0006196450803611642</x:v>
      </x:c>
      <x:c r="AG173" s="63" t="n">
        <x:f aca="0">AD173/AD172-1</x:f>
        <x:v>0.0024722902792360113</x:v>
      </x:c>
      <x:c r="AH173" s="61" t="n">
        <x:f aca="0">IF(OR(T173="年末+季度",T173="季度+动态",T173="季度",T173="动态"),A173,AH172)</x:f>
        <x:v>44012</x:v>
      </x:c>
      <x:c r="AI173" s="68" t="n">
        <x:f aca="0">YEAR(A173)</x:f>
        <x:v>2020</x:v>
      </x:c>
      <x:c r="AJ173" s="68" t="n">
        <x:f aca="0">MONTH(A173)</x:f>
        <x:v>7</x:v>
      </x:c>
      <x:c r="AK173" s="66" t="n">
        <x:f aca="0">IF(MONTH(A173)&lt;&gt;MONTH(A174),1,0)</x:f>
        <x:v>0</x:v>
      </x:c>
      <x:c r="AL173" s="64" t="n">
        <x:f aca="0">IF(AK172,AD172,AL172)</x:f>
        <x:v>1.0245024948069419</x:v>
      </x:c>
      <x:c r="AM173" s="65" t="str">
        <x:f aca="0">IF(AK173,AD173/AL173-1,"")</x:f>
      </x:c>
      <x:c r="AN173" s="64" t="n">
        <x:f aca="0">IF(AI173&lt;&gt;AI172,AD173,MAX(AN172,AD173))</x:f>
        <x:v>1.045447165863785</x:v>
      </x:c>
      <x:c r="AO173" s="65" t="n">
        <x:f aca="0">AD173/AN173-1</x:f>
        <x:v>-0.0006196450803611642</x:v>
      </x:c>
      <x:c r="AP173" s="69" t="n">
        <x:f aca="0">IFERROR(SUM(Z173:AC173)/AD173,0)</x:f>
        <x:v>1</x:v>
      </x:c>
      <x:c r="AQ173" s="66" t="b">
        <x:f aca="0">AND(B173&gt;0,C173&gt;0,D173&gt;0,E173&gt;0)</x:f>
        <x:v>1</x:v>
      </x:c>
    </x:row>
    <x:row r="174" ht="13.5" hidden="0">
      <x:c r="A174" s="61" t="n">
        <x:f aca="0">'净值底稿'!A136</x:f>
        <x:v>44034</x:v>
      </x:c>
      <x:c r="B174" s="62" t="n">
        <x:f aca="0">'净值底稿'!W136</x:f>
        <x:v>1.036141441649559</x:v>
      </x:c>
      <x:c r="C174" s="62" t="n">
        <x:f aca="0">'净值底稿'!T136</x:f>
        <x:v>1.2962881516253775</x:v>
      </x:c>
      <x:c r="D174" s="62" t="n">
        <x:f aca="0">'净值底稿'!U136</x:f>
        <x:v>1.4216</x:v>
      </x:c>
      <x:c r="E174" s="62" t="n">
        <x:f aca="0">'净值底稿'!V136</x:f>
        <x:v>1.4985</x:v>
      </x:c>
      <x:c r="F174" s="63" t="n">
        <x:f aca="0">IFERROR(B174/B173-1,0)</x:f>
        <x:v>0.00020606255158250875</x:v>
      </x:c>
      <x:c r="G174" s="63" t="n">
        <x:f aca="0">IFERROR(C174/C173-1,0)</x:f>
        <x:v>0.008043331296317513</x:v>
      </x:c>
      <x:c r="H174" s="63" t="n">
        <x:f aca="0">IFERROR(D174/D173-1,0)</x:f>
        <x:v>0.0019028825146238937</x:v>
      </x:c>
      <x:c r="I174" s="63" t="n">
        <x:f aca="0">IFERROR(E174/E173-1,0)</x:f>
        <x:v>0.021820661438799904</x:v>
      </x:c>
      <x:c r="J174" s="64" t="n">
        <x:f aca="0">Z173*(1+F174)</x:f>
        <x:v>0.11314713857026132</x:v>
      </x:c>
      <x:c r="K174" s="64" t="n">
        <x:f aca="0">AA173*(1+G174)</x:f>
        <x:v>0.11650537941854218</x:v>
      </x:c>
      <x:c r="L174" s="64" t="n">
        <x:f aca="0">AB173*(1+H174)</x:f>
        <x:v>0.7590384016297766</x:v>
      </x:c>
      <x:c r="M174" s="64" t="n">
        <x:f aca="0">AC173*(1+I174)</x:f>
        <x:v>0.05977955625363857</x:v>
      </x:c>
      <x:c r="N174" s="64" t="n">
        <x:f aca="0">SUM(J174:M174)</x:f>
        <x:v>1.0484704758722188</x:v>
      </x:c>
      <x:c r="O174" s="65" t="n">
        <x:f aca="0">IFERROR((J174+K174)/N174,0)</x:f>
        <x:v>0.21903575090920552</x:v>
      </x:c>
      <x:c r="P174" s="66" t="b">
        <x:f aca="0">AND(MONTH(A174)=12,OR(A175="",YEAR(A174)&lt;&gt;YEAR(A175)))</x:f>
        <x:v>0</x:v>
      </x:c>
      <x:c r="Q174" s="66" t="b">
        <x:f aca="0">AND(MOD(MONTH(A174),3)=0,OR(A175="",MONTH(A174)&lt;&gt;MONTH(A175)))</x:f>
        <x:v>0</x:v>
      </x:c>
      <x:c r="R174" s="66" t="b">
        <x:f aca="0">OR(O174&gt;$E$7,O174&lt;$E$6)</x:f>
        <x:v>0</x:v>
      </x:c>
      <x:c r="S174" s="66" t="b">
        <x:f aca="0">AND(OR(P174,Q174,R174),A174-AH173&gt;$E$8)</x:f>
        <x:v>0</x:v>
      </x:c>
      <x:c r="T174" s="67" t="str">
        <x:f aca="0">IF(NOT(OR(P174,Q174,R174)),"不调",IF(NOT(S174),"间隔规则跳过",IF(P174,"年末+季度",IF(AND(Q174,R174),"季度+动态",IF(Q174,"季度","动态")))))</x:f>
        <x:v>不调</x:v>
      </x:c>
      <x:c r="U174" s="64" t="n">
        <x:f aca="0">IF(OR(T174="年末+季度",T174="季度+动态"),N174*$E$5/2,IF(T174="季度",(J174+K174)/2,IF(T174="动态",N174*$E$5*IF(J174+K174=0,0.5,J174/(J174+K174)),J174)))</x:f>
        <x:v>0.11314713857026132</x:v>
      </x:c>
      <x:c r="V174" s="64" t="n">
        <x:f aca="0">IF(OR(T174="年末+季度",T174="季度+动态"),N174*$E$5/2,IF(T174="季度",(J174+K174)/2,IF(T174="动态",N174*$E$5*IF(J174+K174=0,0.5,K174/(J174+K174)),K174)))</x:f>
        <x:v>0.11650537941854218</x:v>
      </x:c>
      <x:c r="W174" s="64" t="n">
        <x:f aca="0">IF(OR(T174="年末+季度",T174="季度+动态",T174="动态"),N174*(1-$E$5)*IF(L174+M174=0,$B$7/($B$7+$B$8),L174/(L174+M174)),L174)</x:f>
        <x:v>0.7590384016297766</x:v>
      </x:c>
      <x:c r="X174" s="64" t="n">
        <x:f aca="0">IF(OR(T174="年末+季度",T174="季度+动态",T174="动态"),N174*(1-$E$5)*IF(L174+M174=0,$B$8/($B$7+$B$8),M174/(L174+M174)),M174)</x:f>
        <x:v>0.05977955625363857</x:v>
      </x:c>
      <x:c r="Y174" s="64" t="n">
        <x:f aca="0">POWER(1-$H$5,(A174-A173)/$H$8)</x:f>
        <x:v>0.9999862671029998</x:v>
      </x:c>
      <x:c r="Z174" s="64" t="n">
        <x:f aca="0">U174*Y174</x:f>
        <x:v>0.11314558473226147</x:v>
      </x:c>
      <x:c r="AA174" s="64" t="n">
        <x:f aca="0">V174*Y174</x:f>
        <x:v>0.11650377946216665</x:v>
      </x:c>
      <x:c r="AB174" s="64" t="n">
        <x:f aca="0">W174*Y174</x:f>
        <x:v>0.7590279778335879</x:v>
      </x:c>
      <x:c r="AC174" s="64" t="n">
        <x:f aca="0">X174*Y174</x:f>
        <x:v>0.05977873530714982</x:v>
      </x:c>
      <x:c r="AD174" s="64" t="n">
        <x:f aca="0">SUM(Z174:AC174)</x:f>
        <x:v>1.0484560773351657</x:v>
      </x:c>
      <x:c r="AE174" s="64" t="n">
        <x:f aca="0">MAX(AE173,AD174)</x:f>
        <x:v>1.0484560773351657</x:v>
      </x:c>
      <x:c r="AF174" s="63" t="n">
        <x:f aca="0">AD174/AE174-1</x:f>
        <x:v>0</x:v>
      </x:c>
      <x:c r="AG174" s="63" t="n">
        <x:f aca="0">AD174/AD173-1</x:f>
        <x:v>0.003499923339959077</x:v>
      </x:c>
      <x:c r="AH174" s="61" t="n">
        <x:f aca="0">IF(OR(T174="年末+季度",T174="季度+动态",T174="季度",T174="动态"),A174,AH173)</x:f>
        <x:v>44012</x:v>
      </x:c>
      <x:c r="AI174" s="68" t="n">
        <x:f aca="0">YEAR(A174)</x:f>
        <x:v>2020</x:v>
      </x:c>
      <x:c r="AJ174" s="68" t="n">
        <x:f aca="0">MONTH(A174)</x:f>
        <x:v>7</x:v>
      </x:c>
      <x:c r="AK174" s="66" t="n">
        <x:f aca="0">IF(MONTH(A174)&lt;&gt;MONTH(A175),1,0)</x:f>
        <x:v>0</x:v>
      </x:c>
      <x:c r="AL174" s="64" t="n">
        <x:f aca="0">IF(AK173,AD173,AL173)</x:f>
        <x:v>1.0245024948069419</x:v>
      </x:c>
      <x:c r="AM174" s="65" t="str">
        <x:f aca="0">IF(AK174,AD174/AL174-1,"")</x:f>
      </x:c>
      <x:c r="AN174" s="64" t="n">
        <x:f aca="0">IF(AI174&lt;&gt;AI173,AD174,MAX(AN173,AD174))</x:f>
        <x:v>1.0484560773351657</x:v>
      </x:c>
      <x:c r="AO174" s="65" t="n">
        <x:f aca="0">AD174/AN174-1</x:f>
        <x:v>0</x:v>
      </x:c>
      <x:c r="AP174" s="69" t="n">
        <x:f aca="0">IFERROR(SUM(Z174:AC174)/AD174,0)</x:f>
        <x:v>1</x:v>
      </x:c>
      <x:c r="AQ174" s="66" t="b">
        <x:f aca="0">AND(B174&gt;0,C174&gt;0,D174&gt;0,E174&gt;0)</x:f>
        <x:v>1</x:v>
      </x:c>
    </x:row>
    <x:row r="175" ht="13.5" hidden="0">
      <x:c r="A175" s="61" t="n">
        <x:f aca="0">'净值底稿'!A137</x:f>
        <x:v>44035</x:v>
      </x:c>
      <x:c r="B175" s="62" t="n">
        <x:f aca="0">'净值底稿'!W137</x:f>
        <x:v>1.0300849956214946</x:v>
      </x:c>
      <x:c r="C175" s="62" t="n">
        <x:f aca="0">'净值底稿'!T137</x:f>
        <x:v>1.29688594229503</x:v>
      </x:c>
      <x:c r="D175" s="62" t="n">
        <x:f aca="0">'净值底稿'!U137</x:f>
        <x:v>1.423</x:v>
      </x:c>
      <x:c r="E175" s="62" t="n">
        <x:f aca="0">'净值底稿'!V137</x:f>
        <x:v>1.5065</x:v>
      </x:c>
      <x:c r="F175" s="63" t="n">
        <x:f aca="0">IFERROR(B175/B174-1,0)</x:f>
        <x:v>-0.005845192349822725</x:v>
      </x:c>
      <x:c r="G175" s="63" t="n">
        <x:f aca="0">IFERROR(C175/C174-1,0)</x:f>
        <x:v>0.00046115569975935244</x:v>
      </x:c>
      <x:c r="H175" s="63" t="n">
        <x:f aca="0">IFERROR(D175/D174-1,0)</x:f>
        <x:v>0.0009848058525605552</x:v>
      </x:c>
      <x:c r="I175" s="63" t="n">
        <x:f aca="0">IFERROR(E175/E174-1,0)</x:f>
        <x:v>0.005338672005338774</x:v>
      </x:c>
      <x:c r="J175" s="64" t="n">
        <x:f aca="0">Z174*(1+F175)</x:f>
        <x:v>0.11248422702596823</x:v>
      </x:c>
      <x:c r="K175" s="64" t="n">
        <x:f aca="0">AA174*(1+G175)</x:f>
        <x:v>0.11655750584410914</x:v>
      </x:c>
      <x:c r="L175" s="64" t="n">
        <x:f aca="0">AB174*(1+H175)</x:f>
        <x:v>0.7597754730284156</x:v>
      </x:c>
      <x:c r="M175" s="64" t="n">
        <x:f aca="0">AC174*(1+I175)</x:f>
        <x:v>0.06009787436784866</x:v>
      </x:c>
      <x:c r="N175" s="64" t="n">
        <x:f aca="0">SUM(J175:M175)</x:f>
        <x:v>1.0489150802663416</x:v>
      </x:c>
      <x:c r="O175" s="65" t="n">
        <x:f aca="0">IFERROR((J175+K175)/N175,0)</x:f>
        <x:v>0.21836060628656312</x:v>
      </x:c>
      <x:c r="P175" s="66" t="b">
        <x:f aca="0">AND(MONTH(A175)=12,OR(A176="",YEAR(A175)&lt;&gt;YEAR(A176)))</x:f>
        <x:v>0</x:v>
      </x:c>
      <x:c r="Q175" s="66" t="b">
        <x:f aca="0">AND(MOD(MONTH(A175),3)=0,OR(A176="",MONTH(A175)&lt;&gt;MONTH(A176)))</x:f>
        <x:v>0</x:v>
      </x:c>
      <x:c r="R175" s="66" t="b">
        <x:f aca="0">OR(O175&gt;$E$7,O175&lt;$E$6)</x:f>
        <x:v>0</x:v>
      </x:c>
      <x:c r="S175" s="66" t="b">
        <x:f aca="0">AND(OR(P175,Q175,R175),A175-AH174&gt;$E$8)</x:f>
        <x:v>0</x:v>
      </x:c>
      <x:c r="T175" s="67" t="str">
        <x:f aca="0">IF(NOT(OR(P175,Q175,R175)),"不调",IF(NOT(S175),"间隔规则跳过",IF(P175,"年末+季度",IF(AND(Q175,R175),"季度+动态",IF(Q175,"季度","动态")))))</x:f>
        <x:v>不调</x:v>
      </x:c>
      <x:c r="U175" s="64" t="n">
        <x:f aca="0">IF(OR(T175="年末+季度",T175="季度+动态"),N175*$E$5/2,IF(T175="季度",(J175+K175)/2,IF(T175="动态",N175*$E$5*IF(J175+K175=0,0.5,J175/(J175+K175)),J175)))</x:f>
        <x:v>0.11248422702596823</x:v>
      </x:c>
      <x:c r="V175" s="64" t="n">
        <x:f aca="0">IF(OR(T175="年末+季度",T175="季度+动态"),N175*$E$5/2,IF(T175="季度",(J175+K175)/2,IF(T175="动态",N175*$E$5*IF(J175+K175=0,0.5,K175/(J175+K175)),K175)))</x:f>
        <x:v>0.11655750584410914</x:v>
      </x:c>
      <x:c r="W175" s="64" t="n">
        <x:f aca="0">IF(OR(T175="年末+季度",T175="季度+动态",T175="动态"),N175*(1-$E$5)*IF(L175+M175=0,$B$7/($B$7+$B$8),L175/(L175+M175)),L175)</x:f>
        <x:v>0.7597754730284156</x:v>
      </x:c>
      <x:c r="X175" s="64" t="n">
        <x:f aca="0">IF(OR(T175="年末+季度",T175="季度+动态",T175="动态"),N175*(1-$E$5)*IF(L175+M175=0,$B$8/($B$7+$B$8),M175/(L175+M175)),M175)</x:f>
        <x:v>0.06009787436784866</x:v>
      </x:c>
      <x:c r="Y175" s="64" t="n">
        <x:f aca="0">POWER(1-$H$5,(A175-A174)/$H$8)</x:f>
        <x:v>0.9999862671029998</x:v>
      </x:c>
      <x:c r="Z175" s="64" t="n">
        <x:f aca="0">U175*Y175</x:f>
        <x:v>0.11248268229166433</x:v>
      </x:c>
      <x:c r="AA175" s="64" t="n">
        <x:f aca="0">V175*Y175</x:f>
        <x:v>0.11655590517188677</x:v>
      </x:c>
      <x:c r="AB175" s="64" t="n">
        <x:f aca="0">W175*Y175</x:f>
        <x:v>0.7597650391101012</x:v>
      </x:c>
      <x:c r="AC175" s="64" t="n">
        <x:f aca="0">X175*Y175</x:f>
        <x:v>0.06009704904993003</x:v>
      </x:c>
      <x:c r="AD175" s="64" t="n">
        <x:f aca="0">SUM(Z175:AC175)</x:f>
        <x:v>1.0489006756235824</x:v>
      </x:c>
      <x:c r="AE175" s="64" t="n">
        <x:f aca="0">MAX(AE174,AD175)</x:f>
        <x:v>1.0489006756235824</x:v>
      </x:c>
      <x:c r="AF175" s="63" t="n">
        <x:f aca="0">AD175/AE175-1</x:f>
        <x:v>0</x:v>
      </x:c>
      <x:c r="AG175" s="63" t="n">
        <x:f aca="0">AD175/AD174-1</x:f>
        <x:v>0.0004240504662309519</x:v>
      </x:c>
      <x:c r="AH175" s="61" t="n">
        <x:f aca="0">IF(OR(T175="年末+季度",T175="季度+动态",T175="季度",T175="动态"),A175,AH174)</x:f>
        <x:v>44012</x:v>
      </x:c>
      <x:c r="AI175" s="68" t="n">
        <x:f aca="0">YEAR(A175)</x:f>
        <x:v>2020</x:v>
      </x:c>
      <x:c r="AJ175" s="68" t="n">
        <x:f aca="0">MONTH(A175)</x:f>
        <x:v>7</x:v>
      </x:c>
      <x:c r="AK175" s="66" t="n">
        <x:f aca="0">IF(MONTH(A175)&lt;&gt;MONTH(A176),1,0)</x:f>
        <x:v>0</x:v>
      </x:c>
      <x:c r="AL175" s="64" t="n">
        <x:f aca="0">IF(AK174,AD174,AL174)</x:f>
        <x:v>1.0245024948069419</x:v>
      </x:c>
      <x:c r="AM175" s="65" t="str">
        <x:f aca="0">IF(AK175,AD175/AL175-1,"")</x:f>
      </x:c>
      <x:c r="AN175" s="64" t="n">
        <x:f aca="0">IF(AI175&lt;&gt;AI174,AD175,MAX(AN174,AD175))</x:f>
        <x:v>1.0489006756235824</x:v>
      </x:c>
      <x:c r="AO175" s="65" t="n">
        <x:f aca="0">AD175/AN175-1</x:f>
        <x:v>0</x:v>
      </x:c>
      <x:c r="AP175" s="69" t="n">
        <x:f aca="0">IFERROR(SUM(Z175:AC175)/AD175,0)</x:f>
        <x:v>1</x:v>
      </x:c>
      <x:c r="AQ175" s="66" t="b">
        <x:f aca="0">AND(B175&gt;0,C175&gt;0,D175&gt;0,E175&gt;0)</x:f>
        <x:v>1</x:v>
      </x:c>
    </x:row>
    <x:row r="176" ht="13.5" hidden="0">
      <x:c r="A176" s="61" t="n">
        <x:f aca="0">'净值底稿'!A138</x:f>
        <x:v>44036</x:v>
      </x:c>
      <x:c r="B176" s="62" t="n">
        <x:f aca="0">'净值底稿'!W138</x:f>
        <x:v>0.9986339267223572</x:v>
      </x:c>
      <x:c r="C176" s="62" t="n">
        <x:f aca="0">'净值底稿'!T138</x:f>
        <x:v>1.2380589875716213</x:v>
      </x:c>
      <x:c r="D176" s="62" t="n">
        <x:f aca="0">'净值底稿'!U138</x:f>
        <x:v>1.4255</x:v>
      </x:c>
      <x:c r="E176" s="62" t="n">
        <x:f aca="0">'净值底稿'!V138</x:f>
        <x:v>1.5252</x:v>
      </x:c>
      <x:c r="F176" s="63" t="n">
        <x:f aca="0">IFERROR(B176/B175-1,0)</x:f>
        <x:v>-0.03053249880623843</x:v>
      </x:c>
      <x:c r="G176" s="63" t="n">
        <x:f aca="0">IFERROR(C176/C175-1,0)</x:f>
        <x:v>-0.04536016067789728</x:v>
      </x:c>
      <x:c r="H176" s="63" t="n">
        <x:f aca="0">IFERROR(D176/D175-1,0)</x:f>
        <x:v>0.0017568517217145807</x:v>
      </x:c>
      <x:c r="I176" s="63" t="n">
        <x:f aca="0">IFERROR(E176/E175-1,0)</x:f>
        <x:v>0.012412877530700195</x:v>
      </x:c>
      <x:c r="J176" s="64" t="n">
        <x:f aca="0">Z175*(1+F176)</x:f>
        <x:v>0.10904830492887159</x:v>
      </x:c>
      <x:c r="K176" s="64" t="n">
        <x:f aca="0">AA175*(1+G176)</x:f>
        <x:v>0.11126891058533223</x:v>
      </x:c>
      <x:c r="L176" s="64" t="n">
        <x:f aca="0">AB175*(1+H176)</x:f>
        <x:v>0.7610998336271603</x:v>
      </x:c>
      <x:c r="M176" s="64" t="n">
        <x:f aca="0">AC175*(1+I176)</x:f>
        <x:v>0.0608430263597433</x:v>
      </x:c>
      <x:c r="N176" s="64" t="n">
        <x:f aca="0">SUM(J176:M176)</x:f>
        <x:v>1.0422600755011073</x:v>
      </x:c>
      <x:c r="O176" s="65" t="n">
        <x:f aca="0">IFERROR((J176+K176)/N176,0)</x:f>
        <x:v>0.21138410718483835</x:v>
      </x:c>
      <x:c r="P176" s="66" t="b">
        <x:f aca="0">AND(MONTH(A176)=12,OR(A177="",YEAR(A176)&lt;&gt;YEAR(A177)))</x:f>
        <x:v>0</x:v>
      </x:c>
      <x:c r="Q176" s="66" t="b">
        <x:f aca="0">AND(MOD(MONTH(A176),3)=0,OR(A177="",MONTH(A176)&lt;&gt;MONTH(A177)))</x:f>
        <x:v>0</x:v>
      </x:c>
      <x:c r="R176" s="66" t="b">
        <x:f aca="0">OR(O176&gt;$E$7,O176&lt;$E$6)</x:f>
        <x:v>0</x:v>
      </x:c>
      <x:c r="S176" s="66" t="b">
        <x:f aca="0">AND(OR(P176,Q176,R176),A176-AH175&gt;$E$8)</x:f>
        <x:v>0</x:v>
      </x:c>
      <x:c r="T176" s="67" t="str">
        <x:f aca="0">IF(NOT(OR(P176,Q176,R176)),"不调",IF(NOT(S176),"间隔规则跳过",IF(P176,"年末+季度",IF(AND(Q176,R176),"季度+动态",IF(Q176,"季度","动态")))))</x:f>
        <x:v>不调</x:v>
      </x:c>
      <x:c r="U176" s="64" t="n">
        <x:f aca="0">IF(OR(T176="年末+季度",T176="季度+动态"),N176*$E$5/2,IF(T176="季度",(J176+K176)/2,IF(T176="动态",N176*$E$5*IF(J176+K176=0,0.5,J176/(J176+K176)),J176)))</x:f>
        <x:v>0.10904830492887159</x:v>
      </x:c>
      <x:c r="V176" s="64" t="n">
        <x:f aca="0">IF(OR(T176="年末+季度",T176="季度+动态"),N176*$E$5/2,IF(T176="季度",(J176+K176)/2,IF(T176="动态",N176*$E$5*IF(J176+K176=0,0.5,K176/(J176+K176)),K176)))</x:f>
        <x:v>0.11126891058533223</x:v>
      </x:c>
      <x:c r="W176" s="64" t="n">
        <x:f aca="0">IF(OR(T176="年末+季度",T176="季度+动态",T176="动态"),N176*(1-$E$5)*IF(L176+M176=0,$B$7/($B$7+$B$8),L176/(L176+M176)),L176)</x:f>
        <x:v>0.7610998336271603</x:v>
      </x:c>
      <x:c r="X176" s="64" t="n">
        <x:f aca="0">IF(OR(T176="年末+季度",T176="季度+动态",T176="动态"),N176*(1-$E$5)*IF(L176+M176=0,$B$8/($B$7+$B$8),M176/(L176+M176)),M176)</x:f>
        <x:v>0.0608430263597433</x:v>
      </x:c>
      <x:c r="Y176" s="64" t="n">
        <x:f aca="0">POWER(1-$H$5,(A176-A175)/$H$8)</x:f>
        <x:v>0.9999862671029998</x:v>
      </x:c>
      <x:c r="Z176" s="64" t="n">
        <x:f aca="0">U176*Y176</x:f>
        <x:v>0.10904680737973195</x:v>
      </x:c>
      <x:c r="AA176" s="64" t="n">
        <x:f aca="0">V176*Y176</x:f>
        <x:v>0.11126738254084383</x:v>
      </x:c>
      <x:c r="AB176" s="64" t="n">
        <x:f aca="0">W176*Y176</x:f>
        <x:v>0.7610893815215382</x:v>
      </x:c>
      <x:c r="AC176" s="64" t="n">
        <x:f aca="0">X176*Y176</x:f>
        <x:v>0.060842190808729116</x:v>
      </x:c>
      <x:c r="AD176" s="64" t="n">
        <x:f aca="0">SUM(Z176:AC176)</x:f>
        <x:v>1.042245762250843</x:v>
      </x:c>
      <x:c r="AE176" s="64" t="n">
        <x:f aca="0">MAX(AE175,AD176)</x:f>
        <x:v>1.0489006756235824</x:v>
      </x:c>
      <x:c r="AF176" s="63" t="n">
        <x:f aca="0">AD176/AE176-1</x:f>
        <x:v>-0.006344655435351787</x:v>
      </x:c>
      <x:c r="AG176" s="63" t="n">
        <x:f aca="0">AD176/AD175-1</x:f>
        <x:v>-0.006344655435351787</x:v>
      </x:c>
      <x:c r="AH176" s="61" t="n">
        <x:f aca="0">IF(OR(T176="年末+季度",T176="季度+动态",T176="季度",T176="动态"),A176,AH175)</x:f>
        <x:v>44012</x:v>
      </x:c>
      <x:c r="AI176" s="68" t="n">
        <x:f aca="0">YEAR(A176)</x:f>
        <x:v>2020</x:v>
      </x:c>
      <x:c r="AJ176" s="68" t="n">
        <x:f aca="0">MONTH(A176)</x:f>
        <x:v>7</x:v>
      </x:c>
      <x:c r="AK176" s="66" t="n">
        <x:f aca="0">IF(MONTH(A176)&lt;&gt;MONTH(A177),1,0)</x:f>
        <x:v>0</x:v>
      </x:c>
      <x:c r="AL176" s="64" t="n">
        <x:f aca="0">IF(AK175,AD175,AL175)</x:f>
        <x:v>1.0245024948069419</x:v>
      </x:c>
      <x:c r="AM176" s="65" t="str">
        <x:f aca="0">IF(AK176,AD176/AL176-1,"")</x:f>
      </x:c>
      <x:c r="AN176" s="64" t="n">
        <x:f aca="0">IF(AI176&lt;&gt;AI175,AD176,MAX(AN175,AD176))</x:f>
        <x:v>1.0489006756235824</x:v>
      </x:c>
      <x:c r="AO176" s="65" t="n">
        <x:f aca="0">AD176/AN176-1</x:f>
        <x:v>-0.006344655435351787</x:v>
      </x:c>
      <x:c r="AP176" s="69" t="n">
        <x:f aca="0">IFERROR(SUM(Z176:AC176)/AD176,0)</x:f>
        <x:v>1</x:v>
      </x:c>
      <x:c r="AQ176" s="66" t="b">
        <x:f aca="0">AND(B176&gt;0,C176&gt;0,D176&gt;0,E176&gt;0)</x:f>
        <x:v>1</x:v>
      </x:c>
    </x:row>
    <x:row r="177" ht="13.5" hidden="0">
      <x:c r="A177" s="61" t="n">
        <x:f aca="0">'净值底稿'!A139</x:f>
        <x:v>44039</x:v>
      </x:c>
      <x:c r="B177" s="62" t="n">
        <x:f aca="0">'净值底稿'!W139</x:f>
        <x:v>0.9957806798493841</x:v>
      </x:c>
      <x:c r="C177" s="62" t="n">
        <x:f aca="0">'净值底稿'!T139</x:f>
        <x:v>1.241285795509725</x:v>
      </x:c>
      <x:c r="D177" s="62" t="n">
        <x:f aca="0">'净值底稿'!U139</x:f>
        <x:v>1.4265</x:v>
      </x:c>
      <x:c r="E177" s="62" t="n">
        <x:f aca="0">'净值底稿'!V139</x:f>
        <x:v>1.5575</x:v>
      </x:c>
      <x:c r="F177" s="63" t="n">
        <x:f aca="0">IFERROR(B177/B176-1,0)</x:f>
        <x:v>-0.002857149949168858</x:v>
      </x:c>
      <x:c r="G177" s="63" t="n">
        <x:f aca="0">IFERROR(C177/C176-1,0)</x:f>
        <x:v>0.0026063442618617927</x:v>
      </x:c>
      <x:c r="H177" s="63" t="n">
        <x:f aca="0">IFERROR(D177/D176-1,0)</x:f>
        <x:v>0.000701508242721971</x:v>
      </x:c>
      <x:c r="I177" s="63" t="n">
        <x:f aca="0">IFERROR(E177/E176-1,0)</x:f>
        <x:v>0.021177550485182328</x:v>
      </x:c>
      <x:c r="J177" s="64" t="n">
        <x:f aca="0">Z176*(1+F177)</x:f>
        <x:v>0.10873524429956992</x:v>
      </x:c>
      <x:c r="K177" s="64" t="n">
        <x:f aca="0">AA176*(1+G177)</x:f>
        <x:v>0.11155738364486154</x:v>
      </x:c>
      <x:c r="L177" s="64" t="n">
        <x:f aca="0">AB176*(1+H177)</x:f>
        <x:v>0.7616232919961237</x:v>
      </x:c>
      <x:c r="M177" s="64" t="n">
        <x:f aca="0">AC176*(1+I177)</x:f>
        <x:v>0.06213067937621007</x:v>
      </x:c>
      <x:c r="N177" s="64" t="n">
        <x:f aca="0">SUM(J177:M177)</x:f>
        <x:v>1.0440465993167651</x:v>
      </x:c>
      <x:c r="O177" s="65" t="n">
        <x:f aca="0">IFERROR((J177+K177)/N177,0)</x:f>
        <x:v>0.21099884630493812</x:v>
      </x:c>
      <x:c r="P177" s="66" t="b">
        <x:f aca="0">AND(MONTH(A177)=12,OR(A178="",YEAR(A177)&lt;&gt;YEAR(A178)))</x:f>
        <x:v>0</x:v>
      </x:c>
      <x:c r="Q177" s="66" t="b">
        <x:f aca="0">AND(MOD(MONTH(A177),3)=0,OR(A178="",MONTH(A177)&lt;&gt;MONTH(A178)))</x:f>
        <x:v>0</x:v>
      </x:c>
      <x:c r="R177" s="66" t="b">
        <x:f aca="0">OR(O177&gt;$E$7,O177&lt;$E$6)</x:f>
        <x:v>0</x:v>
      </x:c>
      <x:c r="S177" s="66" t="b">
        <x:f aca="0">AND(OR(P177,Q177,R177),A177-AH176&gt;$E$8)</x:f>
        <x:v>0</x:v>
      </x:c>
      <x:c r="T177" s="67" t="str">
        <x:f aca="0">IF(NOT(OR(P177,Q177,R177)),"不调",IF(NOT(S177),"间隔规则跳过",IF(P177,"年末+季度",IF(AND(Q177,R177),"季度+动态",IF(Q177,"季度","动态")))))</x:f>
        <x:v>不调</x:v>
      </x:c>
      <x:c r="U177" s="64" t="n">
        <x:f aca="0">IF(OR(T177="年末+季度",T177="季度+动态"),N177*$E$5/2,IF(T177="季度",(J177+K177)/2,IF(T177="动态",N177*$E$5*IF(J177+K177=0,0.5,J177/(J177+K177)),J177)))</x:f>
        <x:v>0.10873524429956992</x:v>
      </x:c>
      <x:c r="V177" s="64" t="n">
        <x:f aca="0">IF(OR(T177="年末+季度",T177="季度+动态"),N177*$E$5/2,IF(T177="季度",(J177+K177)/2,IF(T177="动态",N177*$E$5*IF(J177+K177=0,0.5,K177/(J177+K177)),K177)))</x:f>
        <x:v>0.11155738364486154</x:v>
      </x:c>
      <x:c r="W177" s="64" t="n">
        <x:f aca="0">IF(OR(T177="年末+季度",T177="季度+动态",T177="动态"),N177*(1-$E$5)*IF(L177+M177=0,$B$7/($B$7+$B$8),L177/(L177+M177)),L177)</x:f>
        <x:v>0.7616232919961237</x:v>
      </x:c>
      <x:c r="X177" s="64" t="n">
        <x:f aca="0">IF(OR(T177="年末+季度",T177="季度+动态",T177="动态"),N177*(1-$E$5)*IF(L177+M177=0,$B$8/($B$7+$B$8),M177/(L177+M177)),M177)</x:f>
        <x:v>0.06213067937621007</x:v>
      </x:c>
      <x:c r="Y177" s="64" t="n">
        <x:f aca="0">POWER(1-$H$5,(A177-A176)/$H$8)</x:f>
        <x:v>0.9999588018747739</x:v>
      </x:c>
      <x:c r="Z177" s="64" t="n">
        <x:f aca="0">U177*Y177</x:f>
        <x:v>0.10873076461135878</x:v>
      </x:c>
      <x:c r="AA177" s="64" t="n">
        <x:f aca="0">V177*Y177</x:f>
        <x:v>0.11155278768980025</x:v>
      </x:c>
      <x:c r="AB177" s="64" t="n">
        <x:f aca="0">W177*Y177</x:f>
        <x:v>0.7615919145443649</x:v>
      </x:c>
      <x:c r="AC177" s="64" t="n">
        <x:f aca="0">X177*Y177</x:f>
        <x:v>0.062128119708700746</x:v>
      </x:c>
      <x:c r="AD177" s="64" t="n">
        <x:f aca="0">SUM(Z177:AC177)</x:f>
        <x:v>1.0440035865542248</x:v>
      </x:c>
      <x:c r="AE177" s="64" t="n">
        <x:f aca="0">MAX(AE176,AD177)</x:f>
        <x:v>1.0489006756235824</x:v>
      </x:c>
      <x:c r="AF177" s="63" t="n">
        <x:f aca="0">AD177/AE177-1</x:f>
        <x:v>-0.004668782453063236</x:v>
      </x:c>
      <x:c r="AG177" s="63" t="n">
        <x:f aca="0">AD177/AD176-1</x:f>
        <x:v>0.0016865737113533896</x:v>
      </x:c>
      <x:c r="AH177" s="61" t="n">
        <x:f aca="0">IF(OR(T177="年末+季度",T177="季度+动态",T177="季度",T177="动态"),A177,AH176)</x:f>
        <x:v>44012</x:v>
      </x:c>
      <x:c r="AI177" s="68" t="n">
        <x:f aca="0">YEAR(A177)</x:f>
        <x:v>2020</x:v>
      </x:c>
      <x:c r="AJ177" s="68" t="n">
        <x:f aca="0">MONTH(A177)</x:f>
        <x:v>7</x:v>
      </x:c>
      <x:c r="AK177" s="66" t="n">
        <x:f aca="0">IF(MONTH(A177)&lt;&gt;MONTH(A178),1,0)</x:f>
        <x:v>0</x:v>
      </x:c>
      <x:c r="AL177" s="64" t="n">
        <x:f aca="0">IF(AK176,AD176,AL176)</x:f>
        <x:v>1.0245024948069419</x:v>
      </x:c>
      <x:c r="AM177" s="65" t="str">
        <x:f aca="0">IF(AK177,AD177/AL177-1,"")</x:f>
      </x:c>
      <x:c r="AN177" s="64" t="n">
        <x:f aca="0">IF(AI177&lt;&gt;AI176,AD177,MAX(AN176,AD177))</x:f>
        <x:v>1.0489006756235824</x:v>
      </x:c>
      <x:c r="AO177" s="65" t="n">
        <x:f aca="0">AD177/AN177-1</x:f>
        <x:v>-0.004668782453063236</x:v>
      </x:c>
      <x:c r="AP177" s="69" t="n">
        <x:f aca="0">IFERROR(SUM(Z177:AC177)/AD177,0)</x:f>
        <x:v>1</x:v>
      </x:c>
      <x:c r="AQ177" s="66" t="b">
        <x:f aca="0">AND(B177&gt;0,C177&gt;0,D177&gt;0,E177&gt;0)</x:f>
        <x:v>1</x:v>
      </x:c>
    </x:row>
    <x:row r="178" ht="13.5" hidden="0">
      <x:c r="A178" s="61" t="n">
        <x:f aca="0">'净值底稿'!A140</x:f>
        <x:v>44040</x:v>
      </x:c>
      <x:c r="B178" s="62" t="n">
        <x:f aca="0">'净值底稿'!W140</x:f>
        <x:v>1.0026210244058402</x:v>
      </x:c>
      <x:c r="C178" s="62" t="n">
        <x:f aca="0">'净值底稿'!T140</x:f>
        <x:v>1.2560901878771025</x:v>
      </x:c>
      <x:c r="D178" s="62" t="n">
        <x:f aca="0">'净值底稿'!U140</x:f>
        <x:v>1.4265</x:v>
      </x:c>
      <x:c r="E178" s="62" t="n">
        <x:f aca="0">'净值底稿'!V140</x:f>
        <x:v>1.5532</x:v>
      </x:c>
      <x:c r="F178" s="63" t="n">
        <x:f aca="0">IFERROR(B178/B177-1,0)</x:f>
        <x:v>0.006869328452416612</x:v>
      </x:c>
      <x:c r="G178" s="63" t="n">
        <x:f aca="0">IFERROR(C178/C177-1,0)</x:f>
        <x:v>0.01192665897002243</x:v>
      </x:c>
      <x:c r="H178" s="63" t="n">
        <x:f aca="0">IFERROR(D178/D177-1,0)</x:f>
        <x:v>0</x:v>
      </x:c>
      <x:c r="I178" s="63" t="n">
        <x:f aca="0">IFERROR(E178/E177-1,0)</x:f>
        <x:v>-0.002760834670947121</x:v>
      </x:c>
      <x:c r="J178" s="64" t="n">
        <x:f aca="0">Z177*(1+F178)</x:f>
        <x:v>0.1094776719463566</x:v>
      </x:c>
      <x:c r="K178" s="64" t="n">
        <x:f aca="0">AA177*(1+G178)</x:f>
        <x:v>0.1128832397457318</x:v>
      </x:c>
      <x:c r="L178" s="64" t="n">
        <x:f aca="0">AB177*(1+H178)</x:f>
        <x:v>0.7615919145443649</x:v>
      </x:c>
      <x:c r="M178" s="64" t="n">
        <x:f aca="0">AC177*(1+I178)</x:f>
        <x:v>0.06195659424176821</x:v>
      </x:c>
      <x:c r="N178" s="64" t="n">
        <x:f aca="0">SUM(J178:M178)</x:f>
        <x:v>1.0459094204782216</x:v>
      </x:c>
      <x:c r="O178" s="65" t="n">
        <x:f aca="0">IFERROR((J178+K178)/N178,0)</x:f>
        <x:v>0.21260054392704317</x:v>
      </x:c>
      <x:c r="P178" s="66" t="b">
        <x:f aca="0">AND(MONTH(A178)=12,OR(A179="",YEAR(A178)&lt;&gt;YEAR(A179)))</x:f>
        <x:v>0</x:v>
      </x:c>
      <x:c r="Q178" s="66" t="b">
        <x:f aca="0">AND(MOD(MONTH(A178),3)=0,OR(A179="",MONTH(A178)&lt;&gt;MONTH(A179)))</x:f>
        <x:v>0</x:v>
      </x:c>
      <x:c r="R178" s="66" t="b">
        <x:f aca="0">OR(O178&gt;$E$7,O178&lt;$E$6)</x:f>
        <x:v>0</x:v>
      </x:c>
      <x:c r="S178" s="66" t="b">
        <x:f aca="0">AND(OR(P178,Q178,R178),A178-AH177&gt;$E$8)</x:f>
        <x:v>0</x:v>
      </x:c>
      <x:c r="T178" s="67" t="str">
        <x:f aca="0">IF(NOT(OR(P178,Q178,R178)),"不调",IF(NOT(S178),"间隔规则跳过",IF(P178,"年末+季度",IF(AND(Q178,R178),"季度+动态",IF(Q178,"季度","动态")))))</x:f>
        <x:v>不调</x:v>
      </x:c>
      <x:c r="U178" s="64" t="n">
        <x:f aca="0">IF(OR(T178="年末+季度",T178="季度+动态"),N178*$E$5/2,IF(T178="季度",(J178+K178)/2,IF(T178="动态",N178*$E$5*IF(J178+K178=0,0.5,J178/(J178+K178)),J178)))</x:f>
        <x:v>0.1094776719463566</x:v>
      </x:c>
      <x:c r="V178" s="64" t="n">
        <x:f aca="0">IF(OR(T178="年末+季度",T178="季度+动态"),N178*$E$5/2,IF(T178="季度",(J178+K178)/2,IF(T178="动态",N178*$E$5*IF(J178+K178=0,0.5,K178/(J178+K178)),K178)))</x:f>
        <x:v>0.1128832397457318</x:v>
      </x:c>
      <x:c r="W178" s="64" t="n">
        <x:f aca="0">IF(OR(T178="年末+季度",T178="季度+动态",T178="动态"),N178*(1-$E$5)*IF(L178+M178=0,$B$7/($B$7+$B$8),L178/(L178+M178)),L178)</x:f>
        <x:v>0.7615919145443649</x:v>
      </x:c>
      <x:c r="X178" s="64" t="n">
        <x:f aca="0">IF(OR(T178="年末+季度",T178="季度+动态",T178="动态"),N178*(1-$E$5)*IF(L178+M178=0,$B$8/($B$7+$B$8),M178/(L178+M178)),M178)</x:f>
        <x:v>0.06195659424176821</x:v>
      </x:c>
      <x:c r="Y178" s="64" t="n">
        <x:f aca="0">POWER(1-$H$5,(A178-A177)/$H$8)</x:f>
        <x:v>0.9999862671029998</x:v>
      </x:c>
      <x:c r="Z178" s="64" t="n">
        <x:f aca="0">U178*Y178</x:f>
        <x:v>0.10947616850076394</x:v>
      </x:c>
      <x:c r="AA178" s="64" t="n">
        <x:f aca="0">V178*Y178</x:f>
        <x:v>0.11288168953182733</x:v>
      </x:c>
      <x:c r="AB178" s="64" t="n">
        <x:f aca="0">W178*Y178</x:f>
        <x:v>0.7615814556810463</x:v>
      </x:c>
      <x:c r="AC178" s="64" t="n">
        <x:f aca="0">X178*Y178</x:f>
        <x:v>0.061955743398241</x:v>
      </x:c>
      <x:c r="AD178" s="64" t="n">
        <x:f aca="0">SUM(Z178:AC178)</x:f>
        <x:v>1.0458950571118786</x:v>
      </x:c>
      <x:c r="AE178" s="64" t="n">
        <x:f aca="0">MAX(AE177,AD178)</x:f>
        <x:v>1.0489006756235824</x:v>
      </x:c>
      <x:c r="AF178" s="63" t="n">
        <x:f aca="0">AD178/AE178-1</x:f>
        <x:v>-0.002865493922879714</x:v>
      </x:c>
      <x:c r="AG178" s="63" t="n">
        <x:f aca="0">AD178/AD177-1</x:f>
        <x:v>0.0018117471836440746</x:v>
      </x:c>
      <x:c r="AH178" s="61" t="n">
        <x:f aca="0">IF(OR(T178="年末+季度",T178="季度+动态",T178="季度",T178="动态"),A178,AH177)</x:f>
        <x:v>44012</x:v>
      </x:c>
      <x:c r="AI178" s="68" t="n">
        <x:f aca="0">YEAR(A178)</x:f>
        <x:v>2020</x:v>
      </x:c>
      <x:c r="AJ178" s="68" t="n">
        <x:f aca="0">MONTH(A178)</x:f>
        <x:v>7</x:v>
      </x:c>
      <x:c r="AK178" s="66" t="n">
        <x:f aca="0">IF(MONTH(A178)&lt;&gt;MONTH(A179),1,0)</x:f>
        <x:v>0</x:v>
      </x:c>
      <x:c r="AL178" s="64" t="n">
        <x:f aca="0">IF(AK177,AD177,AL177)</x:f>
        <x:v>1.0245024948069419</x:v>
      </x:c>
      <x:c r="AM178" s="65" t="str">
        <x:f aca="0">IF(AK178,AD178/AL178-1,"")</x:f>
      </x:c>
      <x:c r="AN178" s="64" t="n">
        <x:f aca="0">IF(AI178&lt;&gt;AI177,AD178,MAX(AN177,AD178))</x:f>
        <x:v>1.0489006756235824</x:v>
      </x:c>
      <x:c r="AO178" s="65" t="n">
        <x:f aca="0">AD178/AN178-1</x:f>
        <x:v>-0.002865493922879714</x:v>
      </x:c>
      <x:c r="AP178" s="69" t="n">
        <x:f aca="0">IFERROR(SUM(Z178:AC178)/AD178,0)</x:f>
        <x:v>1</x:v>
      </x:c>
      <x:c r="AQ178" s="66" t="b">
        <x:f aca="0">AND(B178&gt;0,C178&gt;0,D178&gt;0,E178&gt;0)</x:f>
        <x:v>1</x:v>
      </x:c>
    </x:row>
    <x:row r="179" ht="13.5" hidden="0">
      <x:c r="A179" s="61" t="n">
        <x:f aca="0">'净值底稿'!A141</x:f>
        <x:v>44041</x:v>
      </x:c>
      <x:c r="B179" s="62" t="n">
        <x:f aca="0">'净值底稿'!W141</x:f>
        <x:v>1.0174537089357858</x:v>
      </x:c>
      <x:c r="C179" s="62" t="n">
        <x:f aca="0">'净值底稿'!T141</x:f>
        <x:v>1.290116383575095</x:v>
      </x:c>
      <x:c r="D179" s="62" t="n">
        <x:f aca="0">'净值底稿'!U141</x:f>
        <x:v>1.4252</x:v>
      </x:c>
      <x:c r="E179" s="62" t="n">
        <x:f aca="0">'净值底稿'!V141</x:f>
        <x:v>1.5588</x:v>
      </x:c>
      <x:c r="F179" s="63" t="n">
        <x:f aca="0">IFERROR(B179/B178-1,0)</x:f>
        <x:v>0.014793909332527333</x:v>
      </x:c>
      <x:c r="G179" s="63" t="n">
        <x:f aca="0">IFERROR(C179/C178-1,0)</x:f>
        <x:v>0.0270889750006722</x:v>
      </x:c>
      <x:c r="H179" s="63" t="n">
        <x:f aca="0">IFERROR(D179/D178-1,0)</x:f>
        <x:v>-0.0009113214160533234</x:v>
      </x:c>
      <x:c r="I179" s="63" t="n">
        <x:f aca="0">IFERROR(E179/E178-1,0)</x:f>
        <x:v>0.0036054596961112573</x:v>
      </x:c>
      <x:c r="J179" s="64" t="n">
        <x:f aca="0">Z178*(1+F179)</x:f>
        <x:v>0.11109574901163673</x:v>
      </x:c>
      <x:c r="K179" s="64" t="n">
        <x:f aca="0">AA178*(1+G179)</x:f>
        <x:v>0.11593953879758864</x:v>
      </x:c>
      <x:c r="L179" s="64" t="n">
        <x:f aca="0">AB178*(1+H179)</x:f>
        <x:v>0.7608874101904151</x:v>
      </x:c>
      <x:c r="M179" s="64" t="n">
        <x:f aca="0">AC178*(1+I179)</x:f>
        <x:v>0.06217912233400597</x:v>
      </x:c>
      <x:c r="N179" s="64" t="n">
        <x:f aca="0">SUM(J179:M179)</x:f>
        <x:v>1.0501018203336465</x:v>
      </x:c>
      <x:c r="O179" s="65" t="n">
        <x:f aca="0">IFERROR((J179+K179)/N179,0)</x:f>
        <x:v>0.21620311803391595</x:v>
      </x:c>
      <x:c r="P179" s="66" t="b">
        <x:f aca="0">AND(MONTH(A179)=12,OR(A180="",YEAR(A179)&lt;&gt;YEAR(A180)))</x:f>
        <x:v>0</x:v>
      </x:c>
      <x:c r="Q179" s="66" t="b">
        <x:f aca="0">AND(MOD(MONTH(A179),3)=0,OR(A180="",MONTH(A179)&lt;&gt;MONTH(A180)))</x:f>
        <x:v>0</x:v>
      </x:c>
      <x:c r="R179" s="66" t="b">
        <x:f aca="0">OR(O179&gt;$E$7,O179&lt;$E$6)</x:f>
        <x:v>0</x:v>
      </x:c>
      <x:c r="S179" s="66" t="b">
        <x:f aca="0">AND(OR(P179,Q179,R179),A179-AH178&gt;$E$8)</x:f>
        <x:v>0</x:v>
      </x:c>
      <x:c r="T179" s="67" t="str">
        <x:f aca="0">IF(NOT(OR(P179,Q179,R179)),"不调",IF(NOT(S179),"间隔规则跳过",IF(P179,"年末+季度",IF(AND(Q179,R179),"季度+动态",IF(Q179,"季度","动态")))))</x:f>
        <x:v>不调</x:v>
      </x:c>
      <x:c r="U179" s="64" t="n">
        <x:f aca="0">IF(OR(T179="年末+季度",T179="季度+动态"),N179*$E$5/2,IF(T179="季度",(J179+K179)/2,IF(T179="动态",N179*$E$5*IF(J179+K179=0,0.5,J179/(J179+K179)),J179)))</x:f>
        <x:v>0.11109574901163673</x:v>
      </x:c>
      <x:c r="V179" s="64" t="n">
        <x:f aca="0">IF(OR(T179="年末+季度",T179="季度+动态"),N179*$E$5/2,IF(T179="季度",(J179+K179)/2,IF(T179="动态",N179*$E$5*IF(J179+K179=0,0.5,K179/(J179+K179)),K179)))</x:f>
        <x:v>0.11593953879758864</x:v>
      </x:c>
      <x:c r="W179" s="64" t="n">
        <x:f aca="0">IF(OR(T179="年末+季度",T179="季度+动态",T179="动态"),N179*(1-$E$5)*IF(L179+M179=0,$B$7/($B$7+$B$8),L179/(L179+M179)),L179)</x:f>
        <x:v>0.7608874101904151</x:v>
      </x:c>
      <x:c r="X179" s="64" t="n">
        <x:f aca="0">IF(OR(T179="年末+季度",T179="季度+动态",T179="动态"),N179*(1-$E$5)*IF(L179+M179=0,$B$8/($B$7+$B$8),M179/(L179+M179)),M179)</x:f>
        <x:v>0.06217912233400597</x:v>
      </x:c>
      <x:c r="Y179" s="64" t="n">
        <x:f aca="0">POWER(1-$H$5,(A179-A178)/$H$8)</x:f>
        <x:v>0.9999862671029998</x:v>
      </x:c>
      <x:c r="Z179" s="64" t="n">
        <x:f aca="0">U179*Y179</x:f>
        <x:v>0.11109422334515838</x:v>
      </x:c>
      <x:c r="AA179" s="64" t="n">
        <x:f aca="0">V179*Y179</x:f>
        <x:v>0.11593794661184408</x:v>
      </x:c>
      <x:c r="AB179" s="64" t="n">
        <x:f aca="0">W179*Y179</x:f>
        <x:v>0.7608769610019821</x:v>
      </x:c>
      <x:c r="AC179" s="64" t="n">
        <x:f aca="0">X179*Y179</x:f>
        <x:v>0.06217826843452339</x:v>
      </x:c>
      <x:c r="AD179" s="64" t="n">
        <x:f aca="0">SUM(Z179:AC179)</x:f>
        <x:v>1.050087399393508</x:v>
      </x:c>
      <x:c r="AE179" s="64" t="n">
        <x:f aca="0">MAX(AE178,AD179)</x:f>
        <x:v>1.050087399393508</x:v>
      </x:c>
      <x:c r="AF179" s="63" t="n">
        <x:f aca="0">AD179/AE179-1</x:f>
        <x:v>0</x:v>
      </x:c>
      <x:c r="AG179" s="63" t="n">
        <x:f aca="0">AD179/AD178-1</x:f>
        <x:v>0.00400837756438599</x:v>
      </x:c>
      <x:c r="AH179" s="61" t="n">
        <x:f aca="0">IF(OR(T179="年末+季度",T179="季度+动态",T179="季度",T179="动态"),A179,AH178)</x:f>
        <x:v>44012</x:v>
      </x:c>
      <x:c r="AI179" s="68" t="n">
        <x:f aca="0">YEAR(A179)</x:f>
        <x:v>2020</x:v>
      </x:c>
      <x:c r="AJ179" s="68" t="n">
        <x:f aca="0">MONTH(A179)</x:f>
        <x:v>7</x:v>
      </x:c>
      <x:c r="AK179" s="66" t="n">
        <x:f aca="0">IF(MONTH(A179)&lt;&gt;MONTH(A180),1,0)</x:f>
        <x:v>0</x:v>
      </x:c>
      <x:c r="AL179" s="64" t="n">
        <x:f aca="0">IF(AK178,AD178,AL178)</x:f>
        <x:v>1.0245024948069419</x:v>
      </x:c>
      <x:c r="AM179" s="65" t="str">
        <x:f aca="0">IF(AK179,AD179/AL179-1,"")</x:f>
      </x:c>
      <x:c r="AN179" s="64" t="n">
        <x:f aca="0">IF(AI179&lt;&gt;AI178,AD179,MAX(AN178,AD179))</x:f>
        <x:v>1.050087399393508</x:v>
      </x:c>
      <x:c r="AO179" s="65" t="n">
        <x:f aca="0">AD179/AN179-1</x:f>
        <x:v>0</x:v>
      </x:c>
      <x:c r="AP179" s="69" t="n">
        <x:f aca="0">IFERROR(SUM(Z179:AC179)/AD179,0)</x:f>
        <x:v>1</x:v>
      </x:c>
      <x:c r="AQ179" s="66" t="b">
        <x:f aca="0">AND(B179&gt;0,C179&gt;0,D179&gt;0,E179&gt;0)</x:f>
        <x:v>1</x:v>
      </x:c>
    </x:row>
    <x:row r="180" ht="13.5" hidden="0">
      <x:c r="A180" s="61" t="n">
        <x:f aca="0">'净值底稿'!A142</x:f>
        <x:v>44042</x:v>
      </x:c>
      <x:c r="B180" s="62" t="n">
        <x:f aca="0">'净值底稿'!W142</x:f>
        <x:v>1.015386000188937</x:v>
      </x:c>
      <x:c r="C180" s="62" t="n">
        <x:f aca="0">'净值底稿'!T142</x:f>
        <x:v>1.2867868379744112</x:v>
      </x:c>
      <x:c r="D180" s="62" t="n">
        <x:f aca="0">'净值底稿'!U142</x:f>
        <x:v>1.4246</x:v>
      </x:c>
      <x:c r="E180" s="62" t="n">
        <x:f aca="0">'净值底稿'!V142</x:f>
        <x:v>1.5417</x:v>
      </x:c>
      <x:c r="F180" s="63" t="n">
        <x:f aca="0">IFERROR(B180/B179-1,0)</x:f>
        <x:v>-0.0020322386450500884</x:v>
      </x:c>
      <x:c r="G180" s="63" t="n">
        <x:f aca="0">IFERROR(C180/C179-1,0)</x:f>
        <x:v>-0.002580810261053501</x:v>
      </x:c>
      <x:c r="H180" s="63" t="n">
        <x:f aca="0">IFERROR(D180/D179-1,0)</x:f>
        <x:v>-0.0004209935447655466</x:v>
      </x:c>
      <x:c r="I180" s="63" t="n">
        <x:f aca="0">IFERROR(E180/E179-1,0)</x:f>
        <x:v>-0.010969976905311762</x:v>
      </x:c>
      <x:c r="J180" s="64" t="n">
        <x:f aca="0">Z179*(1+F180)</x:f>
        <x:v>0.11086845337123452</x:v>
      </x:c>
      <x:c r="K180" s="64" t="n">
        <x:f aca="0">AA179*(1+G180)</x:f>
        <x:v>0.11563873276958275</x:v>
      </x:c>
      <x:c r="L180" s="64" t="n">
        <x:f aca="0">AB179*(1+H180)</x:f>
        <x:v>0.7605566367130394</x:v>
      </x:c>
      <x:c r="M180" s="64" t="n">
        <x:f aca="0">AC179*(1+I180)</x:f>
        <x:v>0.061496174265784395</x:v>
      </x:c>
      <x:c r="N180" s="64" t="n">
        <x:f aca="0">SUM(J180:M180)</x:f>
        <x:v>1.048559997119641</x:v>
      </x:c>
      <x:c r="O180" s="65" t="n">
        <x:f aca="0">IFERROR((J180+K180)/N180,0)</x:f>
        <x:v>0.2160173826610064</x:v>
      </x:c>
      <x:c r="P180" s="66" t="b">
        <x:f aca="0">AND(MONTH(A180)=12,OR(A181="",YEAR(A180)&lt;&gt;YEAR(A181)))</x:f>
        <x:v>0</x:v>
      </x:c>
      <x:c r="Q180" s="66" t="b">
        <x:f aca="0">AND(MOD(MONTH(A180),3)=0,OR(A181="",MONTH(A180)&lt;&gt;MONTH(A181)))</x:f>
        <x:v>0</x:v>
      </x:c>
      <x:c r="R180" s="66" t="b">
        <x:f aca="0">OR(O180&gt;$E$7,O180&lt;$E$6)</x:f>
        <x:v>0</x:v>
      </x:c>
      <x:c r="S180" s="66" t="b">
        <x:f aca="0">AND(OR(P180,Q180,R180),A180-AH179&gt;$E$8)</x:f>
        <x:v>0</x:v>
      </x:c>
      <x:c r="T180" s="67" t="str">
        <x:f aca="0">IF(NOT(OR(P180,Q180,R180)),"不调",IF(NOT(S180),"间隔规则跳过",IF(P180,"年末+季度",IF(AND(Q180,R180),"季度+动态",IF(Q180,"季度","动态")))))</x:f>
        <x:v>不调</x:v>
      </x:c>
      <x:c r="U180" s="64" t="n">
        <x:f aca="0">IF(OR(T180="年末+季度",T180="季度+动态"),N180*$E$5/2,IF(T180="季度",(J180+K180)/2,IF(T180="动态",N180*$E$5*IF(J180+K180=0,0.5,J180/(J180+K180)),J180)))</x:f>
        <x:v>0.11086845337123452</x:v>
      </x:c>
      <x:c r="V180" s="64" t="n">
        <x:f aca="0">IF(OR(T180="年末+季度",T180="季度+动态"),N180*$E$5/2,IF(T180="季度",(J180+K180)/2,IF(T180="动态",N180*$E$5*IF(J180+K180=0,0.5,K180/(J180+K180)),K180)))</x:f>
        <x:v>0.11563873276958275</x:v>
      </x:c>
      <x:c r="W180" s="64" t="n">
        <x:f aca="0">IF(OR(T180="年末+季度",T180="季度+动态",T180="动态"),N180*(1-$E$5)*IF(L180+M180=0,$B$7/($B$7+$B$8),L180/(L180+M180)),L180)</x:f>
        <x:v>0.7605566367130394</x:v>
      </x:c>
      <x:c r="X180" s="64" t="n">
        <x:f aca="0">IF(OR(T180="年末+季度",T180="季度+动态",T180="动态"),N180*(1-$E$5)*IF(L180+M180=0,$B$8/($B$7+$B$8),M180/(L180+M180)),M180)</x:f>
        <x:v>0.061496174265784395</x:v>
      </x:c>
      <x:c r="Y180" s="64" t="n">
        <x:f aca="0">POWER(1-$H$5,(A180-A179)/$H$8)</x:f>
        <x:v>0.9999862671029998</x:v>
      </x:c>
      <x:c r="Z180" s="64" t="n">
        <x:f aca="0">U180*Y180</x:f>
        <x:v>0.1108669308261838</x:v>
      </x:c>
      <x:c r="AA180" s="64" t="n">
        <x:f aca="0">V180*Y180</x:f>
        <x:v>0.11563714471477639</x:v>
      </x:c>
      <x:c r="AB180" s="64" t="n">
        <x:f aca="0">W180*Y180</x:f>
        <x:v>0.7605461920670846</x:v>
      </x:c>
      <x:c r="AC180" s="64" t="n">
        <x:f aca="0">X180*Y180</x:f>
        <x:v>0.06149532974515729</x:v>
      </x:c>
      <x:c r="AD180" s="64" t="n">
        <x:f aca="0">SUM(Z180:AC180)</x:f>
        <x:v>1.048545597353202</x:v>
      </x:c>
      <x:c r="AE180" s="64" t="n">
        <x:f aca="0">MAX(AE179,AD180)</x:f>
        <x:v>1.050087399393508</x:v>
      </x:c>
      <x:c r="AF180" s="63" t="n">
        <x:f aca="0">AD180/AE180-1</x:f>
        <x:v>-0.0014682606811551313</x:v>
      </x:c>
      <x:c r="AG180" s="63" t="n">
        <x:f aca="0">AD180/AD179-1</x:f>
        <x:v>-0.0014682606811551313</x:v>
      </x:c>
      <x:c r="AH180" s="61" t="n">
        <x:f aca="0">IF(OR(T180="年末+季度",T180="季度+动态",T180="季度",T180="动态"),A180,AH179)</x:f>
        <x:v>44012</x:v>
      </x:c>
      <x:c r="AI180" s="68" t="n">
        <x:f aca="0">YEAR(A180)</x:f>
        <x:v>2020</x:v>
      </x:c>
      <x:c r="AJ180" s="68" t="n">
        <x:f aca="0">MONTH(A180)</x:f>
        <x:v>7</x:v>
      </x:c>
      <x:c r="AK180" s="66" t="n">
        <x:f aca="0">IF(MONTH(A180)&lt;&gt;MONTH(A181),1,0)</x:f>
        <x:v>0</x:v>
      </x:c>
      <x:c r="AL180" s="64" t="n">
        <x:f aca="0">IF(AK179,AD179,AL179)</x:f>
        <x:v>1.0245024948069419</x:v>
      </x:c>
      <x:c r="AM180" s="65" t="str">
        <x:f aca="0">IF(AK180,AD180/AL180-1,"")</x:f>
      </x:c>
      <x:c r="AN180" s="64" t="n">
        <x:f aca="0">IF(AI180&lt;&gt;AI179,AD180,MAX(AN179,AD180))</x:f>
        <x:v>1.050087399393508</x:v>
      </x:c>
      <x:c r="AO180" s="65" t="n">
        <x:f aca="0">AD180/AN180-1</x:f>
        <x:v>-0.0014682606811551313</x:v>
      </x:c>
      <x:c r="AP180" s="69" t="n">
        <x:f aca="0">IFERROR(SUM(Z180:AC180)/AD180,0)</x:f>
        <x:v>1</x:v>
      </x:c>
      <x:c r="AQ180" s="66" t="b">
        <x:f aca="0">AND(B180&gt;0,C180&gt;0,D180&gt;0,E180&gt;0)</x:f>
        <x:v>1</x:v>
      </x:c>
    </x:row>
    <x:row r="181" ht="13.5" hidden="0">
      <x:c r="A181" s="61" t="n">
        <x:f aca="0">'净值底稿'!A143</x:f>
        <x:v>44043</x:v>
      </x:c>
      <x:c r="B181" s="62" t="n">
        <x:f aca="0">'净值底稿'!W143</x:f>
        <x:v>1.0243441772825146</x:v>
      </x:c>
      <x:c r="C181" s="62" t="n">
        <x:f aca="0">'净值底稿'!T143</x:f>
        <x:v>1.3027357680053175</x:v>
      </x:c>
      <x:c r="D181" s="62" t="n">
        <x:f aca="0">'净值底稿'!U143</x:f>
        <x:v>1.4237</x:v>
      </x:c>
      <x:c r="E181" s="62" t="n">
        <x:f aca="0">'净值底稿'!V143</x:f>
        <x:v>1.5649</x:v>
      </x:c>
      <x:c r="F181" s="63" t="n">
        <x:f aca="0">IFERROR(B181/B180-1,0)</x:f>
        <x:v>0.00882243510537939</x:v>
      </x:c>
      <x:c r="G181" s="63" t="n">
        <x:f aca="0">IFERROR(C181/C180-1,0)</x:f>
        <x:v>0.012394383871700443</x:v>
      </x:c>
      <x:c r="H181" s="63" t="n">
        <x:f aca="0">IFERROR(D181/D180-1,0)</x:f>
        <x:v>-0.0006317562824653677</x:v>
      </x:c>
      <x:c r="I181" s="63" t="n">
        <x:f aca="0">IFERROR(E181/E180-1,0)</x:f>
        <x:v>0.015048323279496678</x:v>
      </x:c>
      <x:c r="J181" s="64" t="n">
        <x:f aca="0">Z180*(1+F181)</x:f>
        <x:v>0.11184504712873039</x:v>
      </x:c>
      <x:c r="K181" s="64" t="n">
        <x:f aca="0">AA180*(1+G181)</x:f>
        <x:v>0.1170703958761987</x:v>
      </x:c>
      <x:c r="L181" s="64" t="n">
        <x:f aca="0">AB180*(1+H181)</x:f>
        <x:v>0.7600657122321411</x:v>
      </x:c>
      <x:c r="M181" s="64" t="n">
        <x:f aca="0">AC180*(1+I181)</x:f>
        <x:v>0.06242073134734167</x:v>
      </x:c>
      <x:c r="N181" s="64" t="n">
        <x:f aca="0">SUM(J181:M181)</x:f>
        <x:v>1.051401886584412</x:v>
      </x:c>
      <x:c r="O181" s="65" t="n">
        <x:f aca="0">IFERROR((J181+K181)/N181,0)</x:f>
        <x:v>0.21772401773843555</x:v>
      </x:c>
      <x:c r="P181" s="66" t="b">
        <x:f aca="0">AND(MONTH(A181)=12,OR(A182="",YEAR(A181)&lt;&gt;YEAR(A182)))</x:f>
        <x:v>0</x:v>
      </x:c>
      <x:c r="Q181" s="66" t="b">
        <x:f aca="0">AND(MOD(MONTH(A181),3)=0,OR(A182="",MONTH(A181)&lt;&gt;MONTH(A182)))</x:f>
        <x:v>0</x:v>
      </x:c>
      <x:c r="R181" s="66" t="b">
        <x:f aca="0">OR(O181&gt;$E$7,O181&lt;$E$6)</x:f>
        <x:v>0</x:v>
      </x:c>
      <x:c r="S181" s="66" t="b">
        <x:f aca="0">AND(OR(P181,Q181,R181),A181-AH180&gt;$E$8)</x:f>
        <x:v>0</x:v>
      </x:c>
      <x:c r="T181" s="67" t="str">
        <x:f aca="0">IF(NOT(OR(P181,Q181,R181)),"不调",IF(NOT(S181),"间隔规则跳过",IF(P181,"年末+季度",IF(AND(Q181,R181),"季度+动态",IF(Q181,"季度","动态")))))</x:f>
        <x:v>不调</x:v>
      </x:c>
      <x:c r="U181" s="64" t="n">
        <x:f aca="0">IF(OR(T181="年末+季度",T181="季度+动态"),N181*$E$5/2,IF(T181="季度",(J181+K181)/2,IF(T181="动态",N181*$E$5*IF(J181+K181=0,0.5,J181/(J181+K181)),J181)))</x:f>
        <x:v>0.11184504712873039</x:v>
      </x:c>
      <x:c r="V181" s="64" t="n">
        <x:f aca="0">IF(OR(T181="年末+季度",T181="季度+动态"),N181*$E$5/2,IF(T181="季度",(J181+K181)/2,IF(T181="动态",N181*$E$5*IF(J181+K181=0,0.5,K181/(J181+K181)),K181)))</x:f>
        <x:v>0.1170703958761987</x:v>
      </x:c>
      <x:c r="W181" s="64" t="n">
        <x:f aca="0">IF(OR(T181="年末+季度",T181="季度+动态",T181="动态"),N181*(1-$E$5)*IF(L181+M181=0,$B$7/($B$7+$B$8),L181/(L181+M181)),L181)</x:f>
        <x:v>0.7600657122321411</x:v>
      </x:c>
      <x:c r="X181" s="64" t="n">
        <x:f aca="0">IF(OR(T181="年末+季度",T181="季度+动态",T181="动态"),N181*(1-$E$5)*IF(L181+M181=0,$B$8/($B$7+$B$8),M181/(L181+M181)),M181)</x:f>
        <x:v>0.06242073134734167</x:v>
      </x:c>
      <x:c r="Y181" s="64" t="n">
        <x:f aca="0">POWER(1-$H$5,(A181-A180)/$H$8)</x:f>
        <x:v>0.9999862671029998</x:v>
      </x:c>
      <x:c r="Z181" s="64" t="n">
        <x:f aca="0">U181*Y181</x:f>
        <x:v>0.11184351117221819</x:v>
      </x:c>
      <x:c r="AA181" s="64" t="n">
        <x:f aca="0">V181*Y181</x:f>
        <x:v>0.11706878816051036</x:v>
      </x:c>
      <x:c r="AB181" s="64" t="n">
        <x:f aca="0">W181*Y181</x:f>
        <x:v>0.7600552743280017</x:v>
      </x:c>
      <x:c r="AC181" s="64" t="n">
        <x:f aca="0">X181*Y181</x:f>
        <x:v>0.062419874129867395</x:v>
      </x:c>
      <x:c r="AD181" s="64" t="n">
        <x:f aca="0">SUM(Z181:AC181)</x:f>
        <x:v>1.0513874477905976</x:v>
      </x:c>
      <x:c r="AE181" s="64" t="n">
        <x:f aca="0">MAX(AE180,AD181)</x:f>
        <x:v>1.0513874477905976</x:v>
      </x:c>
      <x:c r="AF181" s="63" t="n">
        <x:f aca="0">AD181/AE181-1</x:f>
        <x:v>0</x:v>
      </x:c>
      <x:c r="AG181" s="63" t="n">
        <x:f aca="0">AD181/AD180-1</x:f>
        <x:v>0.002710278355628093</x:v>
      </x:c>
      <x:c r="AH181" s="61" t="n">
        <x:f aca="0">IF(OR(T181="年末+季度",T181="季度+动态",T181="季度",T181="动态"),A181,AH180)</x:f>
        <x:v>44012</x:v>
      </x:c>
      <x:c r="AI181" s="68" t="n">
        <x:f aca="0">YEAR(A181)</x:f>
        <x:v>2020</x:v>
      </x:c>
      <x:c r="AJ181" s="68" t="n">
        <x:f aca="0">MONTH(A181)</x:f>
        <x:v>7</x:v>
      </x:c>
      <x:c r="AK181" s="66" t="n">
        <x:f aca="0">IF(MONTH(A181)&lt;&gt;MONTH(A182),1,0)</x:f>
        <x:v>1</x:v>
      </x:c>
      <x:c r="AL181" s="64" t="n">
        <x:f aca="0">IF(AK180,AD180,AL180)</x:f>
        <x:v>1.0245024948069419</x:v>
      </x:c>
      <x:c r="AM181" s="65" t="n">
        <x:f aca="0">IF(AK181,AD181/AL181-1,"")</x:f>
        <x:v>0.026241959507108836</x:v>
      </x:c>
      <x:c r="AN181" s="64" t="n">
        <x:f aca="0">IF(AI181&lt;&gt;AI180,AD181,MAX(AN180,AD181))</x:f>
        <x:v>1.0513874477905976</x:v>
      </x:c>
      <x:c r="AO181" s="65" t="n">
        <x:f aca="0">AD181/AN181-1</x:f>
        <x:v>0</x:v>
      </x:c>
      <x:c r="AP181" s="69" t="n">
        <x:f aca="0">IFERROR(SUM(Z181:AC181)/AD181,0)</x:f>
        <x:v>1</x:v>
      </x:c>
      <x:c r="AQ181" s="66" t="b">
        <x:f aca="0">AND(B181&gt;0,C181&gt;0,D181&gt;0,E181&gt;0)</x:f>
        <x:v>1</x:v>
      </x:c>
    </x:row>
    <x:row r="182" ht="13.5" hidden="0">
      <x:c r="A182" s="61" t="n">
        <x:f aca="0">'净值底稿'!A144</x:f>
        <x:v>44046</x:v>
      </x:c>
      <x:c r="B182" s="62" t="n">
        <x:f aca="0">'净值底稿'!W144</x:f>
        <x:v>1.042347630015773</x:v>
      </x:c>
      <x:c r="C182" s="62" t="n">
        <x:f aca="0">'净值底稿'!T144</x:f>
        <x:v>1.335746871099295</x:v>
      </x:c>
      <x:c r="D182" s="62" t="n">
        <x:f aca="0">'净值底稿'!U144</x:f>
        <x:v>1.4232</x:v>
      </x:c>
      <x:c r="E182" s="62" t="n">
        <x:f aca="0">'净值底稿'!V144</x:f>
        <x:v>1.5611</x:v>
      </x:c>
      <x:c r="F182" s="63" t="n">
        <x:f aca="0">IFERROR(B182/B181-1,0)</x:f>
        <x:v>0.017575589467418995</x:v>
      </x:c>
      <x:c r="G182" s="63" t="n">
        <x:f aca="0">IFERROR(C182/C181-1,0)</x:f>
        <x:v>0.02533983015183683</x:v>
      </x:c>
      <x:c r="H182" s="63" t="n">
        <x:f aca="0">IFERROR(D182/D181-1,0)</x:f>
        <x:v>-0.0003511975837605652</x:v>
      </x:c>
      <x:c r="I182" s="63" t="n">
        <x:f aca="0">IFERROR(E182/E181-1,0)</x:f>
        <x:v>-0.002428270177008085</x:v>
      </x:c>
      <x:c r="J182" s="64" t="n">
        <x:f aca="0">Z181*(1+F182)</x:f>
        <x:v>0.11380922680917578</x:v>
      </x:c>
      <x:c r="K182" s="64" t="n">
        <x:f aca="0">AA181*(1+G182)</x:f>
        <x:v>0.12003529136857906</x:v>
      </x:c>
      <x:c r="L182" s="64" t="n">
        <x:f aca="0">AB181*(1+H182)</x:f>
        <x:v>0.7597883447521332</x:v>
      </x:c>
      <x:c r="M182" s="64" t="n">
        <x:f aca="0">AC181*(1+I182)</x:f>
        <x:v>0.06226830181106524</x:v>
      </x:c>
      <x:c r="N182" s="64" t="n">
        <x:f aca="0">SUM(J182:M182)</x:f>
        <x:v>1.0559011647409533</x:v>
      </x:c>
      <x:c r="O182" s="65" t="n">
        <x:f aca="0">IFERROR((J182+K182)/N182,0)</x:f>
        <x:v>0.22146440025485195</x:v>
      </x:c>
      <x:c r="P182" s="66" t="b">
        <x:f aca="0">AND(MONTH(A182)=12,OR(A183="",YEAR(A182)&lt;&gt;YEAR(A183)))</x:f>
        <x:v>0</x:v>
      </x:c>
      <x:c r="Q182" s="66" t="b">
        <x:f aca="0">AND(MOD(MONTH(A182),3)=0,OR(A183="",MONTH(A182)&lt;&gt;MONTH(A183)))</x:f>
        <x:v>0</x:v>
      </x:c>
      <x:c r="R182" s="66" t="b">
        <x:f aca="0">OR(O182&gt;$E$7,O182&lt;$E$6)</x:f>
        <x:v>0</x:v>
      </x:c>
      <x:c r="S182" s="66" t="b">
        <x:f aca="0">AND(OR(P182,Q182,R182),A182-AH181&gt;$E$8)</x:f>
        <x:v>0</x:v>
      </x:c>
      <x:c r="T182" s="67" t="str">
        <x:f aca="0">IF(NOT(OR(P182,Q182,R182)),"不调",IF(NOT(S182),"间隔规则跳过",IF(P182,"年末+季度",IF(AND(Q182,R182),"季度+动态",IF(Q182,"季度","动态")))))</x:f>
        <x:v>不调</x:v>
      </x:c>
      <x:c r="U182" s="64" t="n">
        <x:f aca="0">IF(OR(T182="年末+季度",T182="季度+动态"),N182*$E$5/2,IF(T182="季度",(J182+K182)/2,IF(T182="动态",N182*$E$5*IF(J182+K182=0,0.5,J182/(J182+K182)),J182)))</x:f>
        <x:v>0.11380922680917578</x:v>
      </x:c>
      <x:c r="V182" s="64" t="n">
        <x:f aca="0">IF(OR(T182="年末+季度",T182="季度+动态"),N182*$E$5/2,IF(T182="季度",(J182+K182)/2,IF(T182="动态",N182*$E$5*IF(J182+K182=0,0.5,K182/(J182+K182)),K182)))</x:f>
        <x:v>0.12003529136857906</x:v>
      </x:c>
      <x:c r="W182" s="64" t="n">
        <x:f aca="0">IF(OR(T182="年末+季度",T182="季度+动态",T182="动态"),N182*(1-$E$5)*IF(L182+M182=0,$B$7/($B$7+$B$8),L182/(L182+M182)),L182)</x:f>
        <x:v>0.7597883447521332</x:v>
      </x:c>
      <x:c r="X182" s="64" t="n">
        <x:f aca="0">IF(OR(T182="年末+季度",T182="季度+动态",T182="动态"),N182*(1-$E$5)*IF(L182+M182=0,$B$8/($B$7+$B$8),M182/(L182+M182)),M182)</x:f>
        <x:v>0.06226830181106524</x:v>
      </x:c>
      <x:c r="Y182" s="64" t="n">
        <x:f aca="0">POWER(1-$H$5,(A182-A181)/$H$8)</x:f>
        <x:v>0.9999588018747739</x:v>
      </x:c>
      <x:c r="Z182" s="64" t="n">
        <x:f aca="0">U182*Y182</x:f>
        <x:v>0.11380453808239782</x:v>
      </x:c>
      <x:c r="AA182" s="64" t="n">
        <x:f aca="0">V182*Y182</x:f>
        <x:v>0.1200303461396137</x:v>
      </x:c>
      <x:c r="AB182" s="64" t="n">
        <x:f aca="0">W182*Y182</x:f>
        <x:v>0.7597570428967608</x:v>
      </x:c>
      <x:c r="AC182" s="64" t="n">
        <x:f aca="0">X182*Y182</x:f>
        <x:v>0.062265736473769616</x:v>
      </x:c>
      <x:c r="AD182" s="64" t="n">
        <x:f aca="0">SUM(Z182:AC182)</x:f>
        <x:v>1.0558576635925419</x:v>
      </x:c>
      <x:c r="AE182" s="64" t="n">
        <x:f aca="0">MAX(AE181,AD182)</x:f>
        <x:v>1.0558576635925419</x:v>
      </x:c>
      <x:c r="AF182" s="63" t="n">
        <x:f aca="0">AD182/AE182-1</x:f>
        <x:v>0</x:v>
      </x:c>
      <x:c r="AG182" s="63" t="n">
        <x:f aca="0">AD182/AD181-1</x:f>
        <x:v>0.004251730236401574</x:v>
      </x:c>
      <x:c r="AH182" s="61" t="n">
        <x:f aca="0">IF(OR(T182="年末+季度",T182="季度+动态",T182="季度",T182="动态"),A182,AH181)</x:f>
        <x:v>44012</x:v>
      </x:c>
      <x:c r="AI182" s="68" t="n">
        <x:f aca="0">YEAR(A182)</x:f>
        <x:v>2020</x:v>
      </x:c>
      <x:c r="AJ182" s="68" t="n">
        <x:f aca="0">MONTH(A182)</x:f>
        <x:v>8</x:v>
      </x:c>
      <x:c r="AK182" s="66" t="n">
        <x:f aca="0">IF(MONTH(A182)&lt;&gt;MONTH(A183),1,0)</x:f>
        <x:v>0</x:v>
      </x:c>
      <x:c r="AL182" s="64" t="n">
        <x:f aca="0">IF(AK181,AD181,AL181)</x:f>
        <x:v>1.0513874477905976</x:v>
      </x:c>
      <x:c r="AM182" s="65" t="str">
        <x:f aca="0">IF(AK182,AD182/AL182-1,"")</x:f>
      </x:c>
      <x:c r="AN182" s="64" t="n">
        <x:f aca="0">IF(AI182&lt;&gt;AI181,AD182,MAX(AN181,AD182))</x:f>
        <x:v>1.0558576635925419</x:v>
      </x:c>
      <x:c r="AO182" s="65" t="n">
        <x:f aca="0">AD182/AN182-1</x:f>
        <x:v>0</x:v>
      </x:c>
      <x:c r="AP182" s="69" t="n">
        <x:f aca="0">IFERROR(SUM(Z182:AC182)/AD182,0)</x:f>
        <x:v>1</x:v>
      </x:c>
      <x:c r="AQ182" s="66" t="b">
        <x:f aca="0">AND(B182&gt;0,C182&gt;0,D182&gt;0,E182&gt;0)</x:f>
        <x:v>1</x:v>
      </x:c>
    </x:row>
    <x:row r="183" ht="13.5" hidden="0">
      <x:c r="A183" s="61" t="n">
        <x:f aca="0">'净值底稿'!A145</x:f>
        <x:v>44047</x:v>
      </x:c>
      <x:c r="B183" s="62" t="n">
        <x:f aca="0">'净值底稿'!W145</x:f>
        <x:v>1.0451639583641281</x:v>
      </x:c>
      <x:c r="C183" s="62" t="n">
        <x:f aca="0">'净值底稿'!T145</x:f>
        <x:v>1.3290595586487162</x:v>
      </x:c>
      <x:c r="D183" s="62" t="n">
        <x:f aca="0">'净值底稿'!U145</x:f>
        <x:v>1.4233</x:v>
      </x:c>
      <x:c r="E183" s="62" t="n">
        <x:f aca="0">'净值底稿'!V145</x:f>
        <x:v>1.5625</x:v>
      </x:c>
      <x:c r="F183" s="63" t="n">
        <x:f aca="0">IFERROR(B183/B182-1,0)</x:f>
        <x:v>0.002701908909518602</x:v>
      </x:c>
      <x:c r="G183" s="63" t="n">
        <x:f aca="0">IFERROR(C183/C182-1,0)</x:f>
        <x:v>-0.005006421946603834</x:v>
      </x:c>
      <x:c r="H183" s="63" t="n">
        <x:f aca="0">IFERROR(D183/D182-1,0)</x:f>
        <x:v>0.00007026419336697565</x:v>
      </x:c>
      <x:c r="I183" s="63" t="n">
        <x:f aca="0">IFERROR(E183/E182-1,0)</x:f>
        <x:v>0.0008968035359682158</x:v>
      </x:c>
      <x:c r="J183" s="64" t="n">
        <x:f aca="0">Z182*(1+F183)</x:f>
        <x:v>0.1141120275777863</x:v>
      </x:c>
      <x:c r="K183" s="64" t="n">
        <x:f aca="0">AA182*(1+G183)</x:f>
        <x:v>0.11942942358044188</x:v>
      </x:c>
      <x:c r="L183" s="64" t="n">
        <x:f aca="0">AB182*(1+H183)</x:f>
        <x:v>0.7598104266125348</x:v>
      </x:c>
      <x:c r="M183" s="64" t="n">
        <x:f aca="0">AC182*(1+I183)</x:f>
        <x:v>0.062321576606408954</x:v>
      </x:c>
      <x:c r="N183" s="64" t="n">
        <x:f aca="0">SUM(J183:M183)</x:f>
        <x:v>1.055673454377172</x:v>
      </x:c>
      <x:c r="O183" s="65" t="n">
        <x:f aca="0">IFERROR((J183+K183)/N183,0)</x:f>
        <x:v>0.2212250864032698</x:v>
      </x:c>
      <x:c r="P183" s="66" t="b">
        <x:f aca="0">AND(MONTH(A183)=12,OR(A184="",YEAR(A183)&lt;&gt;YEAR(A184)))</x:f>
        <x:v>0</x:v>
      </x:c>
      <x:c r="Q183" s="66" t="b">
        <x:f aca="0">AND(MOD(MONTH(A183),3)=0,OR(A184="",MONTH(A183)&lt;&gt;MONTH(A184)))</x:f>
        <x:v>0</x:v>
      </x:c>
      <x:c r="R183" s="66" t="b">
        <x:f aca="0">OR(O183&gt;$E$7,O183&lt;$E$6)</x:f>
        <x:v>0</x:v>
      </x:c>
      <x:c r="S183" s="66" t="b">
        <x:f aca="0">AND(OR(P183,Q183,R183),A183-AH182&gt;$E$8)</x:f>
        <x:v>0</x:v>
      </x:c>
      <x:c r="T183" s="67" t="str">
        <x:f aca="0">IF(NOT(OR(P183,Q183,R183)),"不调",IF(NOT(S183),"间隔规则跳过",IF(P183,"年末+季度",IF(AND(Q183,R183),"季度+动态",IF(Q183,"季度","动态")))))</x:f>
        <x:v>不调</x:v>
      </x:c>
      <x:c r="U183" s="64" t="n">
        <x:f aca="0">IF(OR(T183="年末+季度",T183="季度+动态"),N183*$E$5/2,IF(T183="季度",(J183+K183)/2,IF(T183="动态",N183*$E$5*IF(J183+K183=0,0.5,J183/(J183+K183)),J183)))</x:f>
        <x:v>0.1141120275777863</x:v>
      </x:c>
      <x:c r="V183" s="64" t="n">
        <x:f aca="0">IF(OR(T183="年末+季度",T183="季度+动态"),N183*$E$5/2,IF(T183="季度",(J183+K183)/2,IF(T183="动态",N183*$E$5*IF(J183+K183=0,0.5,K183/(J183+K183)),K183)))</x:f>
        <x:v>0.11942942358044188</x:v>
      </x:c>
      <x:c r="W183" s="64" t="n">
        <x:f aca="0">IF(OR(T183="年末+季度",T183="季度+动态",T183="动态"),N183*(1-$E$5)*IF(L183+M183=0,$B$7/($B$7+$B$8),L183/(L183+M183)),L183)</x:f>
        <x:v>0.7598104266125348</x:v>
      </x:c>
      <x:c r="X183" s="64" t="n">
        <x:f aca="0">IF(OR(T183="年末+季度",T183="季度+动态",T183="动态"),N183*(1-$E$5)*IF(L183+M183=0,$B$8/($B$7+$B$8),M183/(L183+M183)),M183)</x:f>
        <x:v>0.062321576606408954</x:v>
      </x:c>
      <x:c r="Y183" s="64" t="n">
        <x:f aca="0">POWER(1-$H$5,(A183-A182)/$H$8)</x:f>
        <x:v>0.9999862671029998</x:v>
      </x:c>
      <x:c r="Z183" s="64" t="n">
        <x:f aca="0">U183*Y183</x:f>
        <x:v>0.11411046048906508</x:v>
      </x:c>
      <x:c r="AA183" s="64" t="n">
        <x:f aca="0">V183*Y183</x:f>
        <x:v>0.11942778346846905</x:v>
      </x:c>
      <x:c r="AB183" s="64" t="n">
        <x:f aca="0">W183*Y183</x:f>
        <x:v>0.7597999922142065</x:v>
      </x:c>
      <x:c r="AC183" s="64" t="n">
        <x:f aca="0">X183*Y183</x:f>
        <x:v>0.06232072075061652</x:v>
      </x:c>
      <x:c r="AD183" s="64" t="n">
        <x:f aca="0">SUM(Z183:AC183)</x:f>
        <x:v>1.0556589569223571</x:v>
      </x:c>
      <x:c r="AE183" s="64" t="n">
        <x:f aca="0">MAX(AE182,AD183)</x:f>
        <x:v>1.0558576635925419</x:v>
      </x:c>
      <x:c r="AF183" s="63" t="n">
        <x:f aca="0">AD183/AE183-1</x:f>
        <x:v>-0.000188194561669075</x:v>
      </x:c>
      <x:c r="AG183" s="63" t="n">
        <x:f aca="0">AD183/AD182-1</x:f>
        <x:v>-0.000188194561669075</x:v>
      </x:c>
      <x:c r="AH183" s="61" t="n">
        <x:f aca="0">IF(OR(T183="年末+季度",T183="季度+动态",T183="季度",T183="动态"),A183,AH182)</x:f>
        <x:v>44012</x:v>
      </x:c>
      <x:c r="AI183" s="68" t="n">
        <x:f aca="0">YEAR(A183)</x:f>
        <x:v>2020</x:v>
      </x:c>
      <x:c r="AJ183" s="68" t="n">
        <x:f aca="0">MONTH(A183)</x:f>
        <x:v>8</x:v>
      </x:c>
      <x:c r="AK183" s="66" t="n">
        <x:f aca="0">IF(MONTH(A183)&lt;&gt;MONTH(A184),1,0)</x:f>
        <x:v>0</x:v>
      </x:c>
      <x:c r="AL183" s="64" t="n">
        <x:f aca="0">IF(AK182,AD182,AL182)</x:f>
        <x:v>1.0513874477905976</x:v>
      </x:c>
      <x:c r="AM183" s="65" t="str">
        <x:f aca="0">IF(AK183,AD183/AL183-1,"")</x:f>
      </x:c>
      <x:c r="AN183" s="64" t="n">
        <x:f aca="0">IF(AI183&lt;&gt;AI182,AD183,MAX(AN182,AD183))</x:f>
        <x:v>1.0558576635925419</x:v>
      </x:c>
      <x:c r="AO183" s="65" t="n">
        <x:f aca="0">AD183/AN183-1</x:f>
        <x:v>-0.000188194561669075</x:v>
      </x:c>
      <x:c r="AP183" s="69" t="n">
        <x:f aca="0">IFERROR(SUM(Z183:AC183)/AD183,0)</x:f>
        <x:v>1</x:v>
      </x:c>
      <x:c r="AQ183" s="66" t="b">
        <x:f aca="0">AND(B183&gt;0,C183&gt;0,D183&gt;0,E183&gt;0)</x:f>
        <x:v>1</x:v>
      </x:c>
    </x:row>
    <x:row r="184" ht="13.5" hidden="0">
      <x:c r="A184" s="61" t="n">
        <x:f aca="0">'净值底稿'!A146</x:f>
        <x:v>44048</x:v>
      </x:c>
      <x:c r="B184" s="62" t="n">
        <x:f aca="0">'净值底稿'!W146</x:f>
        <x:v>1.0448307598324695</x:v>
      </x:c>
      <x:c r="C184" s="62" t="n">
        <x:f aca="0">'净值底稿'!T146</x:f>
        <x:v>1.3418462293832838</x:v>
      </x:c>
      <x:c r="D184" s="62" t="n">
        <x:f aca="0">'净值底稿'!U146</x:f>
        <x:v>1.4234</x:v>
      </x:c>
      <x:c r="E184" s="62" t="n">
        <x:f aca="0">'净值底稿'!V146</x:f>
        <x:v>1.6032</x:v>
      </x:c>
      <x:c r="F184" s="63" t="n">
        <x:f aca="0">IFERROR(B184/B183-1,0)</x:f>
        <x:v>-0.00031880025042207993</x:v>
      </x:c>
      <x:c r="G184" s="63" t="n">
        <x:f aca="0">IFERROR(C184/C183-1,0)</x:f>
        <x:v>0.009620841031058092</x:v>
      </x:c>
      <x:c r="H184" s="63" t="n">
        <x:f aca="0">IFERROR(D184/D183-1,0)</x:f>
        <x:v>0.00007025925665704591</x:v>
      </x:c>
      <x:c r="I184" s="63" t="n">
        <x:f aca="0">IFERROR(E184/E183-1,0)</x:f>
        <x:v>0.02604800000000007</x:v>
      </x:c>
      <x:c r="J184" s="64" t="n">
        <x:f aca="0">Z183*(1+F184)</x:f>
        <x:v>0.11407408204568538</x:v>
      </x:c>
      <x:c r="K184" s="64" t="n">
        <x:f aca="0">AA183*(1+G184)</x:f>
        <x:v>0.12057677918791082</x:v>
      </x:c>
      <x:c r="L184" s="64" t="n">
        <x:f aca="0">AB183*(1+H184)</x:f>
        <x:v>0.7598533751968675</x:v>
      </x:c>
      <x:c r="M184" s="64" t="n">
        <x:f aca="0">AC183*(1+I184)</x:f>
        <x:v>0.06394405088472858</x:v>
      </x:c>
      <x:c r="N184" s="64" t="n">
        <x:f aca="0">SUM(J184:M184)</x:f>
        <x:v>1.0584482873151924</x:v>
      </x:c>
      <x:c r="O184" s="65" t="n">
        <x:f aca="0">IFERROR((J184+K184)/N184,0)</x:f>
        <x:v>0.22169326933184424</x:v>
      </x:c>
      <x:c r="P184" s="66" t="b">
        <x:f aca="0">AND(MONTH(A184)=12,OR(A185="",YEAR(A184)&lt;&gt;YEAR(A185)))</x:f>
        <x:v>0</x:v>
      </x:c>
      <x:c r="Q184" s="66" t="b">
        <x:f aca="0">AND(MOD(MONTH(A184),3)=0,OR(A185="",MONTH(A184)&lt;&gt;MONTH(A185)))</x:f>
        <x:v>0</x:v>
      </x:c>
      <x:c r="R184" s="66" t="b">
        <x:f aca="0">OR(O184&gt;$E$7,O184&lt;$E$6)</x:f>
        <x:v>0</x:v>
      </x:c>
      <x:c r="S184" s="66" t="b">
        <x:f aca="0">AND(OR(P184,Q184,R184),A184-AH183&gt;$E$8)</x:f>
        <x:v>0</x:v>
      </x:c>
      <x:c r="T184" s="67" t="str">
        <x:f aca="0">IF(NOT(OR(P184,Q184,R184)),"不调",IF(NOT(S184),"间隔规则跳过",IF(P184,"年末+季度",IF(AND(Q184,R184),"季度+动态",IF(Q184,"季度","动态")))))</x:f>
        <x:v>不调</x:v>
      </x:c>
      <x:c r="U184" s="64" t="n">
        <x:f aca="0">IF(OR(T184="年末+季度",T184="季度+动态"),N184*$E$5/2,IF(T184="季度",(J184+K184)/2,IF(T184="动态",N184*$E$5*IF(J184+K184=0,0.5,J184/(J184+K184)),J184)))</x:f>
        <x:v>0.11407408204568538</x:v>
      </x:c>
      <x:c r="V184" s="64" t="n">
        <x:f aca="0">IF(OR(T184="年末+季度",T184="季度+动态"),N184*$E$5/2,IF(T184="季度",(J184+K184)/2,IF(T184="动态",N184*$E$5*IF(J184+K184=0,0.5,K184/(J184+K184)),K184)))</x:f>
        <x:v>0.12057677918791082</x:v>
      </x:c>
      <x:c r="W184" s="64" t="n">
        <x:f aca="0">IF(OR(T184="年末+季度",T184="季度+动态",T184="动态"),N184*(1-$E$5)*IF(L184+M184=0,$B$7/($B$7+$B$8),L184/(L184+M184)),L184)</x:f>
        <x:v>0.7598533751968675</x:v>
      </x:c>
      <x:c r="X184" s="64" t="n">
        <x:f aca="0">IF(OR(T184="年末+季度",T184="季度+动态",T184="动态"),N184*(1-$E$5)*IF(L184+M184=0,$B$8/($B$7+$B$8),M184/(L184+M184)),M184)</x:f>
        <x:v>0.06394405088472858</x:v>
      </x:c>
      <x:c r="Y184" s="64" t="n">
        <x:f aca="0">POWER(1-$H$5,(A184-A183)/$H$8)</x:f>
        <x:v>0.9999862671029998</x:v>
      </x:c>
      <x:c r="Z184" s="64" t="n">
        <x:f aca="0">U184*Y184</x:f>
        <x:v>0.11407251547806625</x:v>
      </x:c>
      <x:c r="AA184" s="64" t="n">
        <x:f aca="0">V184*Y184</x:f>
        <x:v>0.1205751233194216</x:v>
      </x:c>
      <x:c r="AB184" s="64" t="n">
        <x:f aca="0">W184*Y184</x:f>
        <x:v>0.7598429402087306</x:v>
      </x:c>
      <x:c r="AC184" s="64" t="n">
        <x:f aca="0">X184*Y184</x:f>
        <x:v>0.063943172747664</x:v>
      </x:c>
      <x:c r="AD184" s="64" t="n">
        <x:f aca="0">SUM(Z184:AC184)</x:f>
        <x:v>1.0584337517538824</x:v>
      </x:c>
      <x:c r="AE184" s="64" t="n">
        <x:f aca="0">MAX(AE183,AD184)</x:f>
        <x:v>1.0584337517538824</x:v>
      </x:c>
      <x:c r="AF184" s="63" t="n">
        <x:f aca="0">AD184/AE184-1</x:f>
        <x:v>0</x:v>
      </x:c>
      <x:c r="AG184" s="63" t="n">
        <x:f aca="0">AD184/AD183-1</x:f>
        <x:v>0.002628495512996709</x:v>
      </x:c>
      <x:c r="AH184" s="61" t="n">
        <x:f aca="0">IF(OR(T184="年末+季度",T184="季度+动态",T184="季度",T184="动态"),A184,AH183)</x:f>
        <x:v>44012</x:v>
      </x:c>
      <x:c r="AI184" s="68" t="n">
        <x:f aca="0">YEAR(A184)</x:f>
        <x:v>2020</x:v>
      </x:c>
      <x:c r="AJ184" s="68" t="n">
        <x:f aca="0">MONTH(A184)</x:f>
        <x:v>8</x:v>
      </x:c>
      <x:c r="AK184" s="66" t="n">
        <x:f aca="0">IF(MONTH(A184)&lt;&gt;MONTH(A185),1,0)</x:f>
        <x:v>0</x:v>
      </x:c>
      <x:c r="AL184" s="64" t="n">
        <x:f aca="0">IF(AK183,AD183,AL183)</x:f>
        <x:v>1.0513874477905976</x:v>
      </x:c>
      <x:c r="AM184" s="65" t="str">
        <x:f aca="0">IF(AK184,AD184/AL184-1,"")</x:f>
      </x:c>
      <x:c r="AN184" s="64" t="n">
        <x:f aca="0">IF(AI184&lt;&gt;AI183,AD184,MAX(AN183,AD184))</x:f>
        <x:v>1.0584337517538824</x:v>
      </x:c>
      <x:c r="AO184" s="65" t="n">
        <x:f aca="0">AD184/AN184-1</x:f>
        <x:v>0</x:v>
      </x:c>
      <x:c r="AP184" s="69" t="n">
        <x:f aca="0">IFERROR(SUM(Z184:AC184)/AD184,0)</x:f>
        <x:v>1</x:v>
      </x:c>
      <x:c r="AQ184" s="66" t="b">
        <x:f aca="0">AND(B184&gt;0,C184&gt;0,D184&gt;0,E184&gt;0)</x:f>
        <x:v>1</x:v>
      </x:c>
    </x:row>
    <x:row r="185" ht="13.5" hidden="0">
      <x:c r="A185" s="61" t="n">
        <x:f aca="0">'净值底稿'!A147</x:f>
        <x:v>44049</x:v>
      </x:c>
      <x:c r="B185" s="62" t="n">
        <x:f aca="0">'净值底稿'!W147</x:f>
        <x:v>1.044618485549122</x:v>
      </x:c>
      <x:c r="C185" s="62" t="n">
        <x:f aca="0">'净值底稿'!T147</x:f>
        <x:v>1.3395278910817925</x:v>
      </x:c>
      <x:c r="D185" s="62" t="n">
        <x:f aca="0">'净值底稿'!U147</x:f>
        <x:v>1.4234</x:v>
      </x:c>
      <x:c r="E185" s="62" t="n">
        <x:f aca="0">'净值底稿'!V147</x:f>
        <x:v>1.6162</x:v>
      </x:c>
      <x:c r="F185" s="63" t="n">
        <x:f aca="0">IFERROR(B185/B184-1,0)</x:f>
        <x:v>-0.00020316618873428283</x:v>
      </x:c>
      <x:c r="G185" s="63" t="n">
        <x:f aca="0">IFERROR(C185/C184-1,0)</x:f>
        <x:v>-0.0017277227827787733</x:v>
      </x:c>
      <x:c r="H185" s="63" t="n">
        <x:f aca="0">IFERROR(D185/D184-1,0)</x:f>
        <x:v>0</x:v>
      </x:c>
      <x:c r="I185" s="63" t="n">
        <x:f aca="0">IFERROR(E185/E184-1,0)</x:f>
        <x:v>0.008108782435129802</x:v>
      </x:c>
      <x:c r="J185" s="64" t="n">
        <x:f aca="0">Z184*(1+F185)</x:f>
        <x:v>0.11404933979985724</x:v>
      </x:c>
      <x:c r="K185" s="64" t="n">
        <x:f aca="0">AA184*(1+G185)</x:f>
        <x:v>0.12036680293182628</x:v>
      </x:c>
      <x:c r="L185" s="64" t="n">
        <x:f aca="0">AB184*(1+H185)</x:f>
        <x:v>0.7598429402087306</x:v>
      </x:c>
      <x:c r="M185" s="64" t="n">
        <x:f aca="0">AC184*(1+I185)</x:f>
        <x:v>0.06446167402368673</x:v>
      </x:c>
      <x:c r="N185" s="64" t="n">
        <x:f aca="0">SUM(J185:M185)</x:f>
        <x:v>1.0587207569641008</x:v>
      </x:c>
      <x:c r="O185" s="65" t="n">
        <x:f aca="0">IFERROR((J185+K185)/N185,0)</x:f>
        <x:v>0.22141451481869087</x:v>
      </x:c>
      <x:c r="P185" s="66" t="b">
        <x:f aca="0">AND(MONTH(A185)=12,OR(A186="",YEAR(A185)&lt;&gt;YEAR(A186)))</x:f>
        <x:v>0</x:v>
      </x:c>
      <x:c r="Q185" s="66" t="b">
        <x:f aca="0">AND(MOD(MONTH(A185),3)=0,OR(A186="",MONTH(A185)&lt;&gt;MONTH(A186)))</x:f>
        <x:v>0</x:v>
      </x:c>
      <x:c r="R185" s="66" t="b">
        <x:f aca="0">OR(O185&gt;$E$7,O185&lt;$E$6)</x:f>
        <x:v>0</x:v>
      </x:c>
      <x:c r="S185" s="66" t="b">
        <x:f aca="0">AND(OR(P185,Q185,R185),A185-AH184&gt;$E$8)</x:f>
        <x:v>0</x:v>
      </x:c>
      <x:c r="T185" s="67" t="str">
        <x:f aca="0">IF(NOT(OR(P185,Q185,R185)),"不调",IF(NOT(S185),"间隔规则跳过",IF(P185,"年末+季度",IF(AND(Q185,R185),"季度+动态",IF(Q185,"季度","动态")))))</x:f>
        <x:v>不调</x:v>
      </x:c>
      <x:c r="U185" s="64" t="n">
        <x:f aca="0">IF(OR(T185="年末+季度",T185="季度+动态"),N185*$E$5/2,IF(T185="季度",(J185+K185)/2,IF(T185="动态",N185*$E$5*IF(J185+K185=0,0.5,J185/(J185+K185)),J185)))</x:f>
        <x:v>0.11404933979985724</x:v>
      </x:c>
      <x:c r="V185" s="64" t="n">
        <x:f aca="0">IF(OR(T185="年末+季度",T185="季度+动态"),N185*$E$5/2,IF(T185="季度",(J185+K185)/2,IF(T185="动态",N185*$E$5*IF(J185+K185=0,0.5,K185/(J185+K185)),K185)))</x:f>
        <x:v>0.12036680293182628</x:v>
      </x:c>
      <x:c r="W185" s="64" t="n">
        <x:f aca="0">IF(OR(T185="年末+季度",T185="季度+动态",T185="动态"),N185*(1-$E$5)*IF(L185+M185=0,$B$7/($B$7+$B$8),L185/(L185+M185)),L185)</x:f>
        <x:v>0.7598429402087306</x:v>
      </x:c>
      <x:c r="X185" s="64" t="n">
        <x:f aca="0">IF(OR(T185="年末+季度",T185="季度+动态",T185="动态"),N185*(1-$E$5)*IF(L185+M185=0,$B$8/($B$7+$B$8),M185/(L185+M185)),M185)</x:f>
        <x:v>0.06446167402368673</x:v>
      </x:c>
      <x:c r="Y185" s="64" t="n">
        <x:f aca="0">POWER(1-$H$5,(A185-A184)/$H$8)</x:f>
        <x:v>0.9999862671029998</x:v>
      </x:c>
      <x:c r="Z185" s="64" t="n">
        <x:f aca="0">U185*Y185</x:f>
        <x:v>0.11404777357202082</x:v>
      </x:c>
      <x:c r="AA185" s="64" t="n">
        <x:f aca="0">V185*Y185</x:f>
        <x:v>0.12036514994691937</x:v>
      </x:c>
      <x:c r="AB185" s="64" t="n">
        <x:f aca="0">W185*Y185</x:f>
        <x:v>0.7598325053638963</x:v>
      </x:c>
      <x:c r="AC185" s="64" t="n">
        <x:f aca="0">X185*Y185</x:f>
        <x:v>0.0644607887781569</x:v>
      </x:c>
      <x:c r="AD185" s="64" t="n">
        <x:f aca="0">SUM(Z185:AC185)</x:f>
        <x:v>1.0587062176609934</x:v>
      </x:c>
      <x:c r="AE185" s="64" t="n">
        <x:f aca="0">MAX(AE184,AD185)</x:f>
        <x:v>1.0587062176609934</x:v>
      </x:c>
      <x:c r="AF185" s="63" t="n">
        <x:f aca="0">AD185/AE185-1</x:f>
        <x:v>0</x:v>
      </x:c>
      <x:c r="AG185" s="63" t="n">
        <x:f aca="0">AD185/AD184-1</x:f>
        <x:v>0.0002574236759358417</x:v>
      </x:c>
      <x:c r="AH185" s="61" t="n">
        <x:f aca="0">IF(OR(T185="年末+季度",T185="季度+动态",T185="季度",T185="动态"),A185,AH184)</x:f>
        <x:v>44012</x:v>
      </x:c>
      <x:c r="AI185" s="68" t="n">
        <x:f aca="0">YEAR(A185)</x:f>
        <x:v>2020</x:v>
      </x:c>
      <x:c r="AJ185" s="68" t="n">
        <x:f aca="0">MONTH(A185)</x:f>
        <x:v>8</x:v>
      </x:c>
      <x:c r="AK185" s="66" t="n">
        <x:f aca="0">IF(MONTH(A185)&lt;&gt;MONTH(A186),1,0)</x:f>
        <x:v>0</x:v>
      </x:c>
      <x:c r="AL185" s="64" t="n">
        <x:f aca="0">IF(AK184,AD184,AL184)</x:f>
        <x:v>1.0513874477905976</x:v>
      </x:c>
      <x:c r="AM185" s="65" t="str">
        <x:f aca="0">IF(AK185,AD185/AL185-1,"")</x:f>
      </x:c>
      <x:c r="AN185" s="64" t="n">
        <x:f aca="0">IF(AI185&lt;&gt;AI184,AD185,MAX(AN184,AD185))</x:f>
        <x:v>1.0587062176609934</x:v>
      </x:c>
      <x:c r="AO185" s="65" t="n">
        <x:f aca="0">AD185/AN185-1</x:f>
        <x:v>0</x:v>
      </x:c>
      <x:c r="AP185" s="69" t="n">
        <x:f aca="0">IFERROR(SUM(Z185:AC185)/AD185,0)</x:f>
        <x:v>1</x:v>
      </x:c>
      <x:c r="AQ185" s="66" t="b">
        <x:f aca="0">AND(B185&gt;0,C185&gt;0,D185&gt;0,E185&gt;0)</x:f>
        <x:v>1</x:v>
      </x:c>
    </x:row>
    <x:row r="186" ht="13.5" hidden="0">
      <x:c r="A186" s="61" t="n">
        <x:f aca="0">'净值底稿'!A148</x:f>
        <x:v>44050</x:v>
      </x:c>
      <x:c r="B186" s="62" t="n">
        <x:f aca="0">'净值底稿'!W148</x:f>
        <x:v>1.0391586331088414</x:v>
      </x:c>
      <x:c r="C186" s="62" t="n">
        <x:f aca="0">'净值底稿'!T148</x:f>
        <x:v>1.32415882851813</x:v>
      </x:c>
      <x:c r="D186" s="62" t="n">
        <x:f aca="0">'净值底稿'!U148</x:f>
        <x:v>1.4237</x:v>
      </x:c>
      <x:c r="E186" s="62" t="n">
        <x:f aca="0">'净值底稿'!V148</x:f>
        <x:v>1.6276</x:v>
      </x:c>
      <x:c r="F186" s="63" t="n">
        <x:f aca="0">IFERROR(B186/B185-1,0)</x:f>
        <x:v>-0.005226647350980551</x:v>
      </x:c>
      <x:c r="G186" s="63" t="n">
        <x:f aca="0">IFERROR(C186/C185-1,0)</x:f>
        <x:v>-0.011473492016094156</x:v>
      </x:c>
      <x:c r="H186" s="63" t="n">
        <x:f aca="0">IFERROR(D186/D185-1,0)</x:f>
        <x:v>0.0002107629619221285</x:v>
      </x:c>
      <x:c r="I186" s="63" t="n">
        <x:f aca="0">IFERROR(E186/E185-1,0)</x:f>
        <x:v>0.007053582477416054</x:v>
      </x:c>
      <x:c r="J186" s="64" t="n">
        <x:f aca="0">Z185*(1+F186)</x:f>
        <x:v>0.1134516860783954</x:v>
      </x:c>
      <x:c r="K186" s="64" t="n">
        <x:f aca="0">AA185*(1+G186)</x:f>
        <x:v>0.11898414135998742</x:v>
      </x:c>
      <x:c r="L186" s="64" t="n">
        <x:f aca="0">AB185*(1+H186)</x:f>
        <x:v>0.7599926499132915</x:v>
      </x:c>
      <x:c r="M186" s="64" t="n">
        <x:f aca="0">AC185*(1+I186)</x:f>
        <x:v>0.06491546826836293</x:v>
      </x:c>
      <x:c r="N186" s="64" t="n">
        <x:f aca="0">SUM(J186:M186)</x:f>
        <x:v>1.0573439456200373</x:v>
      </x:c>
      <x:c r="O186" s="65" t="n">
        <x:f aca="0">IFERROR((J186+K186)/N186,0)</x:f>
        <x:v>0.21982991286915637</x:v>
      </x:c>
      <x:c r="P186" s="66" t="b">
        <x:f aca="0">AND(MONTH(A186)=12,OR(A187="",YEAR(A186)&lt;&gt;YEAR(A187)))</x:f>
        <x:v>0</x:v>
      </x:c>
      <x:c r="Q186" s="66" t="b">
        <x:f aca="0">AND(MOD(MONTH(A186),3)=0,OR(A187="",MONTH(A186)&lt;&gt;MONTH(A187)))</x:f>
        <x:v>0</x:v>
      </x:c>
      <x:c r="R186" s="66" t="b">
        <x:f aca="0">OR(O186&gt;$E$7,O186&lt;$E$6)</x:f>
        <x:v>0</x:v>
      </x:c>
      <x:c r="S186" s="66" t="b">
        <x:f aca="0">AND(OR(P186,Q186,R186),A186-AH185&gt;$E$8)</x:f>
        <x:v>0</x:v>
      </x:c>
      <x:c r="T186" s="67" t="str">
        <x:f aca="0">IF(NOT(OR(P186,Q186,R186)),"不调",IF(NOT(S186),"间隔规则跳过",IF(P186,"年末+季度",IF(AND(Q186,R186),"季度+动态",IF(Q186,"季度","动态")))))</x:f>
        <x:v>不调</x:v>
      </x:c>
      <x:c r="U186" s="64" t="n">
        <x:f aca="0">IF(OR(T186="年末+季度",T186="季度+动态"),N186*$E$5/2,IF(T186="季度",(J186+K186)/2,IF(T186="动态",N186*$E$5*IF(J186+K186=0,0.5,J186/(J186+K186)),J186)))</x:f>
        <x:v>0.1134516860783954</x:v>
      </x:c>
      <x:c r="V186" s="64" t="n">
        <x:f aca="0">IF(OR(T186="年末+季度",T186="季度+动态"),N186*$E$5/2,IF(T186="季度",(J186+K186)/2,IF(T186="动态",N186*$E$5*IF(J186+K186=0,0.5,K186/(J186+K186)),K186)))</x:f>
        <x:v>0.11898414135998742</x:v>
      </x:c>
      <x:c r="W186" s="64" t="n">
        <x:f aca="0">IF(OR(T186="年末+季度",T186="季度+动态",T186="动态"),N186*(1-$E$5)*IF(L186+M186=0,$B$7/($B$7+$B$8),L186/(L186+M186)),L186)</x:f>
        <x:v>0.7599926499132915</x:v>
      </x:c>
      <x:c r="X186" s="64" t="n">
        <x:f aca="0">IF(OR(T186="年末+季度",T186="季度+动态",T186="动态"),N186*(1-$E$5)*IF(L186+M186=0,$B$8/($B$7+$B$8),M186/(L186+M186)),M186)</x:f>
        <x:v>0.06491546826836293</x:v>
      </x:c>
      <x:c r="Y186" s="64" t="n">
        <x:f aca="0">POWER(1-$H$5,(A186-A185)/$H$8)</x:f>
        <x:v>0.9999862671029998</x:v>
      </x:c>
      <x:c r="Z186" s="64" t="n">
        <x:f aca="0">U186*Y186</x:f>
        <x:v>0.11345012805807599</x:v>
      </x:c>
      <x:c r="AA186" s="64" t="n">
        <x:f aca="0">V186*Y186</x:f>
        <x:v>0.11898250736302945</x:v>
      </x:c>
      <x:c r="AB186" s="64" t="n">
        <x:f aca="0">W186*Y186</x:f>
        <x:v>0.7599822130125093</x:v>
      </x:c>
      <x:c r="AC186" s="64" t="n">
        <x:f aca="0">X186*Y186</x:f>
        <x:v>0.06491457679092348</x:v>
      </x:c>
      <x:c r="AD186" s="64" t="n">
        <x:f aca="0">SUM(Z186:AC186)</x:f>
        <x:v>1.0573294252245382</x:v>
      </x:c>
      <x:c r="AE186" s="64" t="n">
        <x:f aca="0">MAX(AE185,AD186)</x:f>
        <x:v>1.0587062176609934</x:v>
      </x:c>
      <x:c r="AF186" s="63" t="n">
        <x:f aca="0">AD186/AE186-1</x:f>
        <x:v>-0.0013004480501653815</x:v>
      </x:c>
      <x:c r="AG186" s="63" t="n">
        <x:f aca="0">AD186/AD185-1</x:f>
        <x:v>-0.0013004480501653815</x:v>
      </x:c>
      <x:c r="AH186" s="61" t="n">
        <x:f aca="0">IF(OR(T186="年末+季度",T186="季度+动态",T186="季度",T186="动态"),A186,AH185)</x:f>
        <x:v>44012</x:v>
      </x:c>
      <x:c r="AI186" s="68" t="n">
        <x:f aca="0">YEAR(A186)</x:f>
        <x:v>2020</x:v>
      </x:c>
      <x:c r="AJ186" s="68" t="n">
        <x:f aca="0">MONTH(A186)</x:f>
        <x:v>8</x:v>
      </x:c>
      <x:c r="AK186" s="66" t="n">
        <x:f aca="0">IF(MONTH(A186)&lt;&gt;MONTH(A187),1,0)</x:f>
        <x:v>0</x:v>
      </x:c>
      <x:c r="AL186" s="64" t="n">
        <x:f aca="0">IF(AK185,AD185,AL185)</x:f>
        <x:v>1.0513874477905976</x:v>
      </x:c>
      <x:c r="AM186" s="65" t="str">
        <x:f aca="0">IF(AK186,AD186/AL186-1,"")</x:f>
      </x:c>
      <x:c r="AN186" s="64" t="n">
        <x:f aca="0">IF(AI186&lt;&gt;AI185,AD186,MAX(AN185,AD186))</x:f>
        <x:v>1.0587062176609934</x:v>
      </x:c>
      <x:c r="AO186" s="65" t="n">
        <x:f aca="0">AD186/AN186-1</x:f>
        <x:v>-0.0013004480501653815</x:v>
      </x:c>
      <x:c r="AP186" s="69" t="n">
        <x:f aca="0">IFERROR(SUM(Z186:AC186)/AD186,0)</x:f>
        <x:v>1</x:v>
      </x:c>
      <x:c r="AQ186" s="66" t="b">
        <x:f aca="0">AND(B186&gt;0,C186&gt;0,D186&gt;0,E186&gt;0)</x:f>
        <x:v>1</x:v>
      </x:c>
    </x:row>
    <x:row r="187" ht="13.5" hidden="0">
      <x:c r="A187" s="61" t="n">
        <x:f aca="0">'净值底稿'!A149</x:f>
        <x:v>44053</x:v>
      </x:c>
      <x:c r="B187" s="62" t="n">
        <x:f aca="0">'净值底稿'!W149</x:f>
        <x:v>1.0469573373164007</x:v>
      </x:c>
      <x:c r="C187" s="62" t="n">
        <x:f aca="0">'净值底稿'!T149</x:f>
        <x:v>1.3295157680278762</x:v>
      </x:c>
      <x:c r="D187" s="62" t="n">
        <x:f aca="0">'净值底稿'!U149</x:f>
        <x:v>1.425</x:v>
      </x:c>
      <x:c r="E187" s="62" t="n">
        <x:f aca="0">'净值底稿'!V149</x:f>
        <x:v>1.613</x:v>
      </x:c>
      <x:c r="F187" s="63" t="n">
        <x:f aca="0">IFERROR(B187/B186-1,0)</x:f>
        <x:v>0.007504825499286882</x:v>
      </x:c>
      <x:c r="G187" s="63" t="n">
        <x:f aca="0">IFERROR(C187/C186-1,0)</x:f>
        <x:v>0.004045541512373685</x:v>
      </x:c>
      <x:c r="H187" s="63" t="n">
        <x:f aca="0">IFERROR(D187/D186-1,0)</x:f>
        <x:v>0.0009131137177775805</x:v>
      </x:c>
      <x:c r="I187" s="63" t="n">
        <x:f aca="0">IFERROR(E187/E186-1,0)</x:f>
        <x:v>-0.008970262963873155</x:v>
      </x:c>
      <x:c r="J187" s="64" t="n">
        <x:f aca="0">Z186*(1+F187)</x:f>
        <x:v>0.1143015514720236</x:v>
      </x:c>
      <x:c r="K187" s="64" t="n">
        <x:f aca="0">AA186*(1+G187)</x:f>
        <x:v>0.1194638560358129</x:v>
      </x:c>
      <x:c r="L187" s="64" t="n">
        <x:f aca="0">AB186*(1+H187)</x:f>
        <x:v>0.760676163196478</x:v>
      </x:c>
      <x:c r="M187" s="64" t="n">
        <x:f aca="0">AC186*(1+I187)</x:f>
        <x:v>0.06433227596692036</x:v>
      </x:c>
      <x:c r="N187" s="64" t="n">
        <x:f aca="0">SUM(J187:M187)</x:f>
        <x:v>1.0587738466712349</x:v>
      </x:c>
      <x:c r="O187" s="65" t="n">
        <x:f aca="0">IFERROR((J187+K187)/N187,0)</x:f>
        <x:v>0.2207888004060457</x:v>
      </x:c>
      <x:c r="P187" s="66" t="b">
        <x:f aca="0">AND(MONTH(A187)=12,OR(A188="",YEAR(A187)&lt;&gt;YEAR(A188)))</x:f>
        <x:v>0</x:v>
      </x:c>
      <x:c r="Q187" s="66" t="b">
        <x:f aca="0">AND(MOD(MONTH(A187),3)=0,OR(A188="",MONTH(A187)&lt;&gt;MONTH(A188)))</x:f>
        <x:v>0</x:v>
      </x:c>
      <x:c r="R187" s="66" t="b">
        <x:f aca="0">OR(O187&gt;$E$7,O187&lt;$E$6)</x:f>
        <x:v>0</x:v>
      </x:c>
      <x:c r="S187" s="66" t="b">
        <x:f aca="0">AND(OR(P187,Q187,R187),A187-AH186&gt;$E$8)</x:f>
        <x:v>0</x:v>
      </x:c>
      <x:c r="T187" s="67" t="str">
        <x:f aca="0">IF(NOT(OR(P187,Q187,R187)),"不调",IF(NOT(S187),"间隔规则跳过",IF(P187,"年末+季度",IF(AND(Q187,R187),"季度+动态",IF(Q187,"季度","动态")))))</x:f>
        <x:v>不调</x:v>
      </x:c>
      <x:c r="U187" s="64" t="n">
        <x:f aca="0">IF(OR(T187="年末+季度",T187="季度+动态"),N187*$E$5/2,IF(T187="季度",(J187+K187)/2,IF(T187="动态",N187*$E$5*IF(J187+K187=0,0.5,J187/(J187+K187)),J187)))</x:f>
        <x:v>0.1143015514720236</x:v>
      </x:c>
      <x:c r="V187" s="64" t="n">
        <x:f aca="0">IF(OR(T187="年末+季度",T187="季度+动态"),N187*$E$5/2,IF(T187="季度",(J187+K187)/2,IF(T187="动态",N187*$E$5*IF(J187+K187=0,0.5,K187/(J187+K187)),K187)))</x:f>
        <x:v>0.1194638560358129</x:v>
      </x:c>
      <x:c r="W187" s="64" t="n">
        <x:f aca="0">IF(OR(T187="年末+季度",T187="季度+动态",T187="动态"),N187*(1-$E$5)*IF(L187+M187=0,$B$7/($B$7+$B$8),L187/(L187+M187)),L187)</x:f>
        <x:v>0.760676163196478</x:v>
      </x:c>
      <x:c r="X187" s="64" t="n">
        <x:f aca="0">IF(OR(T187="年末+季度",T187="季度+动态",T187="动态"),N187*(1-$E$5)*IF(L187+M187=0,$B$8/($B$7+$B$8),M187/(L187+M187)),M187)</x:f>
        <x:v>0.06433227596692036</x:v>
      </x:c>
      <x:c r="Y187" s="64" t="n">
        <x:f aca="0">POWER(1-$H$5,(A187-A186)/$H$8)</x:f>
        <x:v>0.9999588018747739</x:v>
      </x:c>
      <x:c r="Z187" s="64" t="n">
        <x:f aca="0">U187*Y187</x:f>
        <x:v>0.11429684246239252</x:v>
      </x:c>
      <x:c r="AA187" s="64" t="n">
        <x:f aca="0">V187*Y187</x:f>
        <x:v>0.11945893434891194</x:v>
      </x:c>
      <x:c r="AB187" s="64" t="n">
        <x:f aca="0">W187*Y187</x:f>
        <x:v>0.7606448247646501</x:v>
      </x:c>
      <x:c r="AC187" s="64" t="n">
        <x:f aca="0">X187*Y187</x:f>
        <x:v>0.064329625597759</x:v>
      </x:c>
      <x:c r="AD187" s="64" t="n">
        <x:f aca="0">SUM(Z187:AC187)</x:f>
        <x:v>1.0587302271737136</x:v>
      </x:c>
      <x:c r="AE187" s="64" t="n">
        <x:f aca="0">MAX(AE186,AD187)</x:f>
        <x:v>1.0587302271737136</x:v>
      </x:c>
      <x:c r="AF187" s="63" t="n">
        <x:f aca="0">AD187/AE187-1</x:f>
        <x:v>0</x:v>
      </x:c>
      <x:c r="AG187" s="63" t="n">
        <x:f aca="0">AD187/AD186-1</x:f>
        <x:v>0.0013248491111252925</x:v>
      </x:c>
      <x:c r="AH187" s="61" t="n">
        <x:f aca="0">IF(OR(T187="年末+季度",T187="季度+动态",T187="季度",T187="动态"),A187,AH186)</x:f>
        <x:v>44012</x:v>
      </x:c>
      <x:c r="AI187" s="68" t="n">
        <x:f aca="0">YEAR(A187)</x:f>
        <x:v>2020</x:v>
      </x:c>
      <x:c r="AJ187" s="68" t="n">
        <x:f aca="0">MONTH(A187)</x:f>
        <x:v>8</x:v>
      </x:c>
      <x:c r="AK187" s="66" t="n">
        <x:f aca="0">IF(MONTH(A187)&lt;&gt;MONTH(A188),1,0)</x:f>
        <x:v>0</x:v>
      </x:c>
      <x:c r="AL187" s="64" t="n">
        <x:f aca="0">IF(AK186,AD186,AL186)</x:f>
        <x:v>1.0513874477905976</x:v>
      </x:c>
      <x:c r="AM187" s="65" t="str">
        <x:f aca="0">IF(AK187,AD187/AL187-1,"")</x:f>
      </x:c>
      <x:c r="AN187" s="64" t="n">
        <x:f aca="0">IF(AI187&lt;&gt;AI186,AD187,MAX(AN186,AD187))</x:f>
        <x:v>1.0587302271737136</x:v>
      </x:c>
      <x:c r="AO187" s="65" t="n">
        <x:f aca="0">AD187/AN187-1</x:f>
        <x:v>0</x:v>
      </x:c>
      <x:c r="AP187" s="69" t="n">
        <x:f aca="0">IFERROR(SUM(Z187:AC187)/AD187,0)</x:f>
        <x:v>1</x:v>
      </x:c>
      <x:c r="AQ187" s="66" t="b">
        <x:f aca="0">AND(B187&gt;0,C187&gt;0,D187&gt;0,E187&gt;0)</x:f>
        <x:v>1</x:v>
      </x:c>
    </x:row>
    <x:row r="188" ht="13.5" hidden="0">
      <x:c r="A188" s="61" t="n">
        <x:f aca="0">'净值底稿'!A150</x:f>
        <x:v>44054</x:v>
      </x:c>
      <x:c r="B188" s="62" t="n">
        <x:f aca="0">'净值底稿'!W150</x:f>
        <x:v>1.0430147549340067</x:v>
      </x:c>
      <x:c r="C188" s="62" t="n">
        <x:f aca="0">'净值底稿'!T150</x:f>
        <x:v>1.3065349334825713</x:v>
      </x:c>
      <x:c r="D188" s="62" t="n">
        <x:f aca="0">'净值底稿'!U150</x:f>
        <x:v>1.4256</x:v>
      </x:c>
      <x:c r="E188" s="62" t="n">
        <x:f aca="0">'净值底稿'!V150</x:f>
        <x:v>1.5816</x:v>
      </x:c>
      <x:c r="F188" s="63" t="n">
        <x:f aca="0">IFERROR(B188/B187-1,0)</x:f>
        <x:v>-0.0037657526642869144</x:v>
      </x:c>
      <x:c r="G188" s="63" t="n">
        <x:f aca="0">IFERROR(C188/C187-1,0)</x:f>
        <x:v>-0.01728511620391926</x:v>
      </x:c>
      <x:c r="H188" s="63" t="n">
        <x:f aca="0">IFERROR(D188/D187-1,0)</x:f>
        <x:v>0.0004210526315788776</x:v>
      </x:c>
      <x:c r="I188" s="63" t="n">
        <x:f aca="0">IFERROR(E188/E187-1,0)</x:f>
        <x:v>-0.019466831990080702</x:v>
      </x:c>
      <x:c r="J188" s="64" t="n">
        <x:f aca="0">Z187*(1+F188)</x:f>
        <x:v>0.11386642882337018</x:v>
      </x:c>
      <x:c r="K188" s="64" t="n">
        <x:f aca="0">AA187*(1+G188)</x:f>
        <x:v>0.11739407278709464</x:v>
      </x:c>
      <x:c r="L188" s="64" t="n">
        <x:f aca="0">AB187*(1+H188)</x:f>
        <x:v>0.7609650962698141</x:v>
      </x:c>
      <x:c r="M188" s="64" t="n">
        <x:f aca="0">AC187*(1+I188)</x:f>
        <x:v>0.06307733158426262</x:v>
      </x:c>
      <x:c r="N188" s="64" t="n">
        <x:f aca="0">SUM(J188:M188)</x:f>
        <x:v>1.0553029294645415</x:v>
      </x:c>
      <x:c r="O188" s="65" t="n">
        <x:f aca="0">IFERROR((J188+K188)/N188,0)</x:f>
        <x:v>0.21914134335607874</x:v>
      </x:c>
      <x:c r="P188" s="66" t="b">
        <x:f aca="0">AND(MONTH(A188)=12,OR(A189="",YEAR(A188)&lt;&gt;YEAR(A189)))</x:f>
        <x:v>0</x:v>
      </x:c>
      <x:c r="Q188" s="66" t="b">
        <x:f aca="0">AND(MOD(MONTH(A188),3)=0,OR(A189="",MONTH(A188)&lt;&gt;MONTH(A189)))</x:f>
        <x:v>0</x:v>
      </x:c>
      <x:c r="R188" s="66" t="b">
        <x:f aca="0">OR(O188&gt;$E$7,O188&lt;$E$6)</x:f>
        <x:v>0</x:v>
      </x:c>
      <x:c r="S188" s="66" t="b">
        <x:f aca="0">AND(OR(P188,Q188,R188),A188-AH187&gt;$E$8)</x:f>
        <x:v>0</x:v>
      </x:c>
      <x:c r="T188" s="67" t="str">
        <x:f aca="0">IF(NOT(OR(P188,Q188,R188)),"不调",IF(NOT(S188),"间隔规则跳过",IF(P188,"年末+季度",IF(AND(Q188,R188),"季度+动态",IF(Q188,"季度","动态")))))</x:f>
        <x:v>不调</x:v>
      </x:c>
      <x:c r="U188" s="64" t="n">
        <x:f aca="0">IF(OR(T188="年末+季度",T188="季度+动态"),N188*$E$5/2,IF(T188="季度",(J188+K188)/2,IF(T188="动态",N188*$E$5*IF(J188+K188=0,0.5,J188/(J188+K188)),J188)))</x:f>
        <x:v>0.11386642882337018</x:v>
      </x:c>
      <x:c r="V188" s="64" t="n">
        <x:f aca="0">IF(OR(T188="年末+季度",T188="季度+动态"),N188*$E$5/2,IF(T188="季度",(J188+K188)/2,IF(T188="动态",N188*$E$5*IF(J188+K188=0,0.5,K188/(J188+K188)),K188)))</x:f>
        <x:v>0.11739407278709464</x:v>
      </x:c>
      <x:c r="W188" s="64" t="n">
        <x:f aca="0">IF(OR(T188="年末+季度",T188="季度+动态",T188="动态"),N188*(1-$E$5)*IF(L188+M188=0,$B$7/($B$7+$B$8),L188/(L188+M188)),L188)</x:f>
        <x:v>0.7609650962698141</x:v>
      </x:c>
      <x:c r="X188" s="64" t="n">
        <x:f aca="0">IF(OR(T188="年末+季度",T188="季度+动态",T188="动态"),N188*(1-$E$5)*IF(L188+M188=0,$B$8/($B$7+$B$8),M188/(L188+M188)),M188)</x:f>
        <x:v>0.06307733158426262</x:v>
      </x:c>
      <x:c r="Y188" s="64" t="n">
        <x:f aca="0">POWER(1-$H$5,(A188-A187)/$H$8)</x:f>
        <x:v>0.9999862671029998</x:v>
      </x:c>
      <x:c r="Z188" s="64" t="n">
        <x:f aca="0">U188*Y188</x:f>
        <x:v>0.11386486510743137</x:v>
      </x:c>
      <x:c r="AA188" s="64" t="n">
        <x:f aca="0">V188*Y188</x:f>
        <x:v>0.11739246062638461</x:v>
      </x:c>
      <x:c r="AB188" s="64" t="n">
        <x:f aca="0">W188*Y188</x:f>
        <x:v>0.7609546460145262</x:v>
      </x:c>
      <x:c r="AC188" s="64" t="n">
        <x:f aca="0">X188*Y188</x:f>
        <x:v>0.06307646534976492</x:v>
      </x:c>
      <x:c r="AD188" s="64" t="n">
        <x:f aca="0">SUM(Z188:AC188)</x:f>
        <x:v>1.055288437098107</x:v>
      </x:c>
      <x:c r="AE188" s="64" t="n">
        <x:f aca="0">MAX(AE187,AD188)</x:f>
        <x:v>1.0587302271737136</x:v>
      </x:c>
      <x:c r="AF188" s="63" t="n">
        <x:f aca="0">AD188/AE188-1</x:f>
        <x:v>-0.003250865978195794</x:v>
      </x:c>
      <x:c r="AG188" s="63" t="n">
        <x:f aca="0">AD188/AD187-1</x:f>
        <x:v>-0.003250865978195794</x:v>
      </x:c>
      <x:c r="AH188" s="61" t="n">
        <x:f aca="0">IF(OR(T188="年末+季度",T188="季度+动态",T188="季度",T188="动态"),A188,AH187)</x:f>
        <x:v>44012</x:v>
      </x:c>
      <x:c r="AI188" s="68" t="n">
        <x:f aca="0">YEAR(A188)</x:f>
        <x:v>2020</x:v>
      </x:c>
      <x:c r="AJ188" s="68" t="n">
        <x:f aca="0">MONTH(A188)</x:f>
        <x:v>8</x:v>
      </x:c>
      <x:c r="AK188" s="66" t="n">
        <x:f aca="0">IF(MONTH(A188)&lt;&gt;MONTH(A189),1,0)</x:f>
        <x:v>0</x:v>
      </x:c>
      <x:c r="AL188" s="64" t="n">
        <x:f aca="0">IF(AK187,AD187,AL187)</x:f>
        <x:v>1.0513874477905976</x:v>
      </x:c>
      <x:c r="AM188" s="65" t="str">
        <x:f aca="0">IF(AK188,AD188/AL188-1,"")</x:f>
      </x:c>
      <x:c r="AN188" s="64" t="n">
        <x:f aca="0">IF(AI188&lt;&gt;AI187,AD188,MAX(AN187,AD188))</x:f>
        <x:v>1.0587302271737136</x:v>
      </x:c>
      <x:c r="AO188" s="65" t="n">
        <x:f aca="0">AD188/AN188-1</x:f>
        <x:v>-0.003250865978195794</x:v>
      </x:c>
      <x:c r="AP188" s="69" t="n">
        <x:f aca="0">IFERROR(SUM(Z188:AC188)/AD188,0)</x:f>
        <x:v>1</x:v>
      </x:c>
      <x:c r="AQ188" s="66" t="b">
        <x:f aca="0">AND(B188&gt;0,C188&gt;0,D188&gt;0,E188&gt;0)</x:f>
        <x:v>1</x:v>
      </x:c>
    </x:row>
    <x:row r="189" ht="13.5" hidden="0">
      <x:c r="A189" s="61" t="n">
        <x:f aca="0">'净值底稿'!A151</x:f>
        <x:v>44055</x:v>
      </x:c>
      <x:c r="B189" s="62" t="n">
        <x:f aca="0">'净值底稿'!W151</x:f>
        <x:v>1.0410249801416886</x:v>
      </x:c>
      <x:c r="C189" s="62" t="n">
        <x:f aca="0">'净值底稿'!T151</x:f>
        <x:v>1.292710016094335</x:v>
      </x:c>
      <x:c r="D189" s="62" t="n">
        <x:f aca="0">'净值底稿'!U151</x:f>
        <x:v>1.4257</x:v>
      </x:c>
      <x:c r="E189" s="62" t="n">
        <x:f aca="0">'净值底稿'!V151</x:f>
        <x:v>1.486</x:v>
      </x:c>
      <x:c r="F189" s="63" t="n">
        <x:f aca="0">IFERROR(B189/B188-1,0)</x:f>
        <x:v>-0.0019077149032700191</x:v>
      </x:c>
      <x:c r="G189" s="63" t="n">
        <x:f aca="0">IFERROR(C189/C188-1,0)</x:f>
        <x:v>-0.010581360692274777</x:v>
      </x:c>
      <x:c r="H189" s="63" t="n">
        <x:f aca="0">IFERROR(D189/D188-1,0)</x:f>
        <x:v>0.00007014590347931282</x:v>
      </x:c>
      <x:c r="I189" s="63" t="n">
        <x:f aca="0">IFERROR(E189/E188-1,0)</x:f>
        <x:v>-0.06044511886697013</x:v>
      </x:c>
      <x:c r="J189" s="64" t="n">
        <x:f aca="0">Z188*(1+F189)</x:f>
        <x:v>0.11364764340730708</x:v>
      </x:c>
      <x:c r="K189" s="64" t="n">
        <x:f aca="0">AA188*(1+G189)</x:f>
        <x:v>0.11615028865794318</x:v>
      </x:c>
      <x:c r="L189" s="64" t="n">
        <x:f aca="0">AB188*(1+H189)</x:f>
        <x:v>0.7610080238656777</x:v>
      </x:c>
      <x:c r="M189" s="64" t="n">
        <x:f aca="0">AC188*(1+I189)</x:f>
        <x:v>0.05926380090399006</x:v>
      </x:c>
      <x:c r="N189" s="64" t="n">
        <x:f aca="0">SUM(J189:M189)</x:f>
        <x:v>1.050069756834918</x:v>
      </x:c>
      <x:c r="O189" s="65" t="n">
        <x:f aca="0">IFERROR((J189+K189)/N189,0)</x:f>
        <x:v>0.21884063470021156</x:v>
      </x:c>
      <x:c r="P189" s="66" t="b">
        <x:f aca="0">AND(MONTH(A189)=12,OR(A190="",YEAR(A189)&lt;&gt;YEAR(A190)))</x:f>
        <x:v>0</x:v>
      </x:c>
      <x:c r="Q189" s="66" t="b">
        <x:f aca="0">AND(MOD(MONTH(A189),3)=0,OR(A190="",MONTH(A189)&lt;&gt;MONTH(A190)))</x:f>
        <x:v>0</x:v>
      </x:c>
      <x:c r="R189" s="66" t="b">
        <x:f aca="0">OR(O189&gt;$E$7,O189&lt;$E$6)</x:f>
        <x:v>0</x:v>
      </x:c>
      <x:c r="S189" s="66" t="b">
        <x:f aca="0">AND(OR(P189,Q189,R189),A189-AH188&gt;$E$8)</x:f>
        <x:v>0</x:v>
      </x:c>
      <x:c r="T189" s="67" t="str">
        <x:f aca="0">IF(NOT(OR(P189,Q189,R189)),"不调",IF(NOT(S189),"间隔规则跳过",IF(P189,"年末+季度",IF(AND(Q189,R189),"季度+动态",IF(Q189,"季度","动态")))))</x:f>
        <x:v>不调</x:v>
      </x:c>
      <x:c r="U189" s="64" t="n">
        <x:f aca="0">IF(OR(T189="年末+季度",T189="季度+动态"),N189*$E$5/2,IF(T189="季度",(J189+K189)/2,IF(T189="动态",N189*$E$5*IF(J189+K189=0,0.5,J189/(J189+K189)),J189)))</x:f>
        <x:v>0.11364764340730708</x:v>
      </x:c>
      <x:c r="V189" s="64" t="n">
        <x:f aca="0">IF(OR(T189="年末+季度",T189="季度+动态"),N189*$E$5/2,IF(T189="季度",(J189+K189)/2,IF(T189="动态",N189*$E$5*IF(J189+K189=0,0.5,K189/(J189+K189)),K189)))</x:f>
        <x:v>0.11615028865794318</x:v>
      </x:c>
      <x:c r="W189" s="64" t="n">
        <x:f aca="0">IF(OR(T189="年末+季度",T189="季度+动态",T189="动态"),N189*(1-$E$5)*IF(L189+M189=0,$B$7/($B$7+$B$8),L189/(L189+M189)),L189)</x:f>
        <x:v>0.7610080238656777</x:v>
      </x:c>
      <x:c r="X189" s="64" t="n">
        <x:f aca="0">IF(OR(T189="年末+季度",T189="季度+动态",T189="动态"),N189*(1-$E$5)*IF(L189+M189=0,$B$8/($B$7+$B$8),M189/(L189+M189)),M189)</x:f>
        <x:v>0.05926380090399006</x:v>
      </x:c>
      <x:c r="Y189" s="64" t="n">
        <x:f aca="0">POWER(1-$H$5,(A189-A188)/$H$8)</x:f>
        <x:v>0.9999862671029998</x:v>
      </x:c>
      <x:c r="Z189" s="64" t="n">
        <x:f aca="0">U189*Y189</x:f>
        <x:v>0.11364608269592585</x:v>
      </x:c>
      <x:c r="AA189" s="64" t="n">
        <x:f aca="0">V189*Y189</x:f>
        <x:v>0.11614869357799248</x:v>
      </x:c>
      <x:c r="AB189" s="64" t="n">
        <x:f aca="0">W189*Y189</x:f>
        <x:v>0.7609975730208696</x:v>
      </x:c>
      <x:c r="AC189" s="64" t="n">
        <x:f aca="0">X189*Y189</x:f>
        <x:v>0.059262987040316406</x:v>
      </x:c>
      <x:c r="AD189" s="64" t="n">
        <x:f aca="0">SUM(Z189:AC189)</x:f>
        <x:v>1.0500553363351042</x:v>
      </x:c>
      <x:c r="AE189" s="64" t="n">
        <x:f aca="0">MAX(AE188,AD189)</x:f>
        <x:v>1.0587302271737136</x:v>
      </x:c>
      <x:c r="AF189" s="63" t="n">
        <x:f aca="0">AD189/AE189-1</x:f>
        <x:v>-0.008193674475288293</x:v>
      </x:c>
      <x:c r="AG189" s="63" t="n">
        <x:f aca="0">AD189/AD188-1</x:f>
        <x:v>-0.0049589293116800715</x:v>
      </x:c>
      <x:c r="AH189" s="61" t="n">
        <x:f aca="0">IF(OR(T189="年末+季度",T189="季度+动态",T189="季度",T189="动态"),A189,AH188)</x:f>
        <x:v>44012</x:v>
      </x:c>
      <x:c r="AI189" s="68" t="n">
        <x:f aca="0">YEAR(A189)</x:f>
        <x:v>2020</x:v>
      </x:c>
      <x:c r="AJ189" s="68" t="n">
        <x:f aca="0">MONTH(A189)</x:f>
        <x:v>8</x:v>
      </x:c>
      <x:c r="AK189" s="66" t="n">
        <x:f aca="0">IF(MONTH(A189)&lt;&gt;MONTH(A190),1,0)</x:f>
        <x:v>0</x:v>
      </x:c>
      <x:c r="AL189" s="64" t="n">
        <x:f aca="0">IF(AK188,AD188,AL188)</x:f>
        <x:v>1.0513874477905976</x:v>
      </x:c>
      <x:c r="AM189" s="65" t="str">
        <x:f aca="0">IF(AK189,AD189/AL189-1,"")</x:f>
      </x:c>
      <x:c r="AN189" s="64" t="n">
        <x:f aca="0">IF(AI189&lt;&gt;AI188,AD189,MAX(AN188,AD189))</x:f>
        <x:v>1.0587302271737136</x:v>
      </x:c>
      <x:c r="AO189" s="65" t="n">
        <x:f aca="0">AD189/AN189-1</x:f>
        <x:v>-0.008193674475288293</x:v>
      </x:c>
      <x:c r="AP189" s="69" t="n">
        <x:f aca="0">IFERROR(SUM(Z189:AC189)/AD189,0)</x:f>
        <x:v>1</x:v>
      </x:c>
      <x:c r="AQ189" s="66" t="b">
        <x:f aca="0">AND(B189&gt;0,C189&gt;0,D189&gt;0,E189&gt;0)</x:f>
        <x:v>1</x:v>
      </x:c>
    </x:row>
    <x:row r="190" ht="13.5" hidden="0">
      <x:c r="A190" s="61" t="n">
        <x:f aca="0">'净值底稿'!A152</x:f>
        <x:v>44056</x:v>
      </x:c>
      <x:c r="B190" s="62" t="n">
        <x:f aca="0">'净值底稿'!W152</x:f>
        <x:v>1.0464175762660322</x:v>
      </x:c>
      <x:c r="C190" s="62" t="n">
        <x:f aca="0">'净值底稿'!T152</x:f>
        <x:v>1.29654066454075</x:v>
      </x:c>
      <x:c r="D190" s="62" t="n">
        <x:f aca="0">'净值底稿'!U152</x:f>
        <x:v>1.4264</x:v>
      </x:c>
      <x:c r="E190" s="62" t="n">
        <x:f aca="0">'净值底稿'!V152</x:f>
        <x:v>1.5057</x:v>
      </x:c>
      <x:c r="F190" s="63" t="n">
        <x:f aca="0">IFERROR(B190/B189-1,0)</x:f>
        <x:v>0.005180083309441308</x:v>
      </x:c>
      <x:c r="G190" s="63" t="n">
        <x:f aca="0">IFERROR(C190/C189-1,0)</x:f>
        <x:v>0.002963269719212569</x:v>
      </x:c>
      <x:c r="H190" s="63" t="n">
        <x:f aca="0">IFERROR(D190/D189-1,0)</x:f>
        <x:v>0.0004909868836360243</x:v>
      </x:c>
      <x:c r="I190" s="63" t="n">
        <x:f aca="0">IFERROR(E190/E189-1,0)</x:f>
        <x:v>0.013257065948856006</x:v>
      </x:c>
      <x:c r="J190" s="64" t="n">
        <x:f aca="0">Z189*(1+F190)</x:f>
        <x:v>0.1142347788720824</x:v>
      </x:c>
      <x:c r="K190" s="64" t="n">
        <x:f aca="0">AA189*(1+G190)</x:f>
        <x:v>0.11649287348459825</x:v>
      </x:c>
      <x:c r="L190" s="64" t="n">
        <x:f aca="0">AB189*(1+H190)</x:f>
        <x:v>0.7613712128477017</x:v>
      </x:c>
      <x:c r="M190" s="64" t="n">
        <x:f aca="0">AC189*(1+I190)</x:f>
        <x:v>0.06004864036783608</x:v>
      </x:c>
      <x:c r="N190" s="64" t="n">
        <x:f aca="0">SUM(J190:M190)</x:f>
        <x:v>1.0521475055722185</x:v>
      </x:c>
      <x:c r="O190" s="65" t="n">
        <x:f aca="0">IFERROR((J190+K190)/N190,0)</x:f>
        <x:v>0.21929211553963399</x:v>
      </x:c>
      <x:c r="P190" s="66" t="b">
        <x:f aca="0">AND(MONTH(A190)=12,OR(A191="",YEAR(A190)&lt;&gt;YEAR(A191)))</x:f>
        <x:v>0</x:v>
      </x:c>
      <x:c r="Q190" s="66" t="b">
        <x:f aca="0">AND(MOD(MONTH(A190),3)=0,OR(A191="",MONTH(A190)&lt;&gt;MONTH(A191)))</x:f>
        <x:v>0</x:v>
      </x:c>
      <x:c r="R190" s="66" t="b">
        <x:f aca="0">OR(O190&gt;$E$7,O190&lt;$E$6)</x:f>
        <x:v>0</x:v>
      </x:c>
      <x:c r="S190" s="66" t="b">
        <x:f aca="0">AND(OR(P190,Q190,R190),A190-AH189&gt;$E$8)</x:f>
        <x:v>0</x:v>
      </x:c>
      <x:c r="T190" s="67" t="str">
        <x:f aca="0">IF(NOT(OR(P190,Q190,R190)),"不调",IF(NOT(S190),"间隔规则跳过",IF(P190,"年末+季度",IF(AND(Q190,R190),"季度+动态",IF(Q190,"季度","动态")))))</x:f>
        <x:v>不调</x:v>
      </x:c>
      <x:c r="U190" s="64" t="n">
        <x:f aca="0">IF(OR(T190="年末+季度",T190="季度+动态"),N190*$E$5/2,IF(T190="季度",(J190+K190)/2,IF(T190="动态",N190*$E$5*IF(J190+K190=0,0.5,J190/(J190+K190)),J190)))</x:f>
        <x:v>0.1142347788720824</x:v>
      </x:c>
      <x:c r="V190" s="64" t="n">
        <x:f aca="0">IF(OR(T190="年末+季度",T190="季度+动态"),N190*$E$5/2,IF(T190="季度",(J190+K190)/2,IF(T190="动态",N190*$E$5*IF(J190+K190=0,0.5,K190/(J190+K190)),K190)))</x:f>
        <x:v>0.11649287348459825</x:v>
      </x:c>
      <x:c r="W190" s="64" t="n">
        <x:f aca="0">IF(OR(T190="年末+季度",T190="季度+动态",T190="动态"),N190*(1-$E$5)*IF(L190+M190=0,$B$7/($B$7+$B$8),L190/(L190+M190)),L190)</x:f>
        <x:v>0.7613712128477017</x:v>
      </x:c>
      <x:c r="X190" s="64" t="n">
        <x:f aca="0">IF(OR(T190="年末+季度",T190="季度+动态",T190="动态"),N190*(1-$E$5)*IF(L190+M190=0,$B$8/($B$7+$B$8),M190/(L190+M190)),M190)</x:f>
        <x:v>0.06004864036783608</x:v>
      </x:c>
      <x:c r="Y190" s="64" t="n">
        <x:f aca="0">POWER(1-$H$5,(A190-A189)/$H$8)</x:f>
        <x:v>0.9999862671029998</x:v>
      </x:c>
      <x:c r="Z190" s="64" t="n">
        <x:f aca="0">U190*Y190</x:f>
        <x:v>0.11423321009763031</x:v>
      </x:c>
      <x:c r="AA190" s="64" t="n">
        <x:f aca="0">V190*Y190</x:f>
        <x:v>0.11649127369996543</x:v>
      </x:c>
      <x:c r="AB190" s="64" t="n">
        <x:f aca="0">W190*Y190</x:f>
        <x:v>0.7613607570152567</x:v>
      </x:c>
      <x:c r="AC190" s="64" t="n">
        <x:f aca="0">X190*Y190</x:f>
        <x:v>0.060047815726042904</x:v>
      </x:c>
      <x:c r="AD190" s="64" t="n">
        <x:f aca="0">SUM(Z190:AC190)</x:f>
        <x:v>1.0521330565388953</x:v>
      </x:c>
      <x:c r="AE190" s="64" t="n">
        <x:f aca="0">MAX(AE189,AD190)</x:f>
        <x:v>1.0587302271737136</x:v>
      </x:c>
      <x:c r="AF190" s="63" t="n">
        <x:f aca="0">AD190/AE190-1</x:f>
        <x:v>-0.0062312102417528825</x:v>
      </x:c>
      <x:c r="AG190" s="63" t="n">
        <x:f aca="0">AD190/AD189-1</x:f>
        <x:v>0.0019786768676808286</x:v>
      </x:c>
      <x:c r="AH190" s="61" t="n">
        <x:f aca="0">IF(OR(T190="年末+季度",T190="季度+动态",T190="季度",T190="动态"),A190,AH189)</x:f>
        <x:v>44012</x:v>
      </x:c>
      <x:c r="AI190" s="68" t="n">
        <x:f aca="0">YEAR(A190)</x:f>
        <x:v>2020</x:v>
      </x:c>
      <x:c r="AJ190" s="68" t="n">
        <x:f aca="0">MONTH(A190)</x:f>
        <x:v>8</x:v>
      </x:c>
      <x:c r="AK190" s="66" t="n">
        <x:f aca="0">IF(MONTH(A190)&lt;&gt;MONTH(A191),1,0)</x:f>
        <x:v>0</x:v>
      </x:c>
      <x:c r="AL190" s="64" t="n">
        <x:f aca="0">IF(AK189,AD189,AL189)</x:f>
        <x:v>1.0513874477905976</x:v>
      </x:c>
      <x:c r="AM190" s="65" t="str">
        <x:f aca="0">IF(AK190,AD190/AL190-1,"")</x:f>
      </x:c>
      <x:c r="AN190" s="64" t="n">
        <x:f aca="0">IF(AI190&lt;&gt;AI189,AD190,MAX(AN189,AD190))</x:f>
        <x:v>1.0587302271737136</x:v>
      </x:c>
      <x:c r="AO190" s="65" t="n">
        <x:f aca="0">AD190/AN190-1</x:f>
        <x:v>-0.0062312102417528825</x:v>
      </x:c>
      <x:c r="AP190" s="69" t="n">
        <x:f aca="0">IFERROR(SUM(Z190:AC190)/AD190,0)</x:f>
        <x:v>1</x:v>
      </x:c>
      <x:c r="AQ190" s="66" t="b">
        <x:f aca="0">AND(B190&gt;0,C190&gt;0,D190&gt;0,E190&gt;0)</x:f>
        <x:v>1</x:v>
      </x:c>
    </x:row>
    <x:row r="191" ht="13.5" hidden="0">
      <x:c r="A191" s="61" t="n">
        <x:f aca="0">'净值底稿'!A153</x:f>
        <x:v>44057</x:v>
      </x:c>
      <x:c r="B191" s="62" t="n">
        <x:f aca="0">'净值底稿'!W153</x:f>
        <x:v>1.0542955501978446</x:v>
      </x:c>
      <x:c r="C191" s="62" t="n">
        <x:f aca="0">'净值底稿'!T153</x:f>
        <x:v>1.3100851829145639</x:v>
      </x:c>
      <x:c r="D191" s="62" t="n">
        <x:f aca="0">'净值底稿'!U153</x:f>
        <x:v>1.4274</x:v>
      </x:c>
      <x:c r="E191" s="62" t="n">
        <x:f aca="0">'净值底稿'!V153</x:f>
        <x:v>1.5194</x:v>
      </x:c>
      <x:c r="F191" s="63" t="n">
        <x:f aca="0">IFERROR(B191/B190-1,0)</x:f>
        <x:v>0.007528518356814784</x:v>
      </x:c>
      <x:c r="G191" s="63" t="n">
        <x:f aca="0">IFERROR(C191/C190-1,0)</x:f>
        <x:v>0.010446659132447245</x:v>
      </x:c>
      <x:c r="H191" s="63" t="n">
        <x:f aca="0">IFERROR(D191/D190-1,0)</x:f>
        <x:v>0.0007010656197421472</x:v>
      </x:c>
      <x:c r="I191" s="63" t="n">
        <x:f aca="0">IFERROR(E191/E190-1,0)</x:f>
        <x:v>0.00909875805273308</x:v>
      </x:c>
      <x:c r="J191" s="64" t="n">
        <x:f aca="0">Z190*(1+F191)</x:f>
        <x:v>0.1150932169168082</x:v>
      </x:c>
      <x:c r="K191" s="64" t="n">
        <x:f aca="0">AA190*(1+G191)</x:f>
        <x:v>0.11770821832821358</x:v>
      </x:c>
      <x:c r="L191" s="64" t="n">
        <x:f aca="0">AB190*(1+H191)</x:f>
        <x:v>0.761894520866221</x:v>
      </x:c>
      <x:c r="M191" s="64" t="n">
        <x:f aca="0">AC190*(1+I191)</x:f>
        <x:v>0.06059417627292927</x:v>
      </x:c>
      <x:c r="N191" s="64" t="n">
        <x:f aca="0">SUM(J191:M191)</x:f>
        <x:v>1.055290132384172</x:v>
      </x:c>
      <x:c r="O191" s="65" t="n">
        <x:f aca="0">IFERROR((J191+K191)/N191,0)</x:f>
        <x:v>0.22060419983181634</x:v>
      </x:c>
      <x:c r="P191" s="66" t="b">
        <x:f aca="0">AND(MONTH(A191)=12,OR(A192="",YEAR(A191)&lt;&gt;YEAR(A192)))</x:f>
        <x:v>0</x:v>
      </x:c>
      <x:c r="Q191" s="66" t="b">
        <x:f aca="0">AND(MOD(MONTH(A191),3)=0,OR(A192="",MONTH(A191)&lt;&gt;MONTH(A192)))</x:f>
        <x:v>0</x:v>
      </x:c>
      <x:c r="R191" s="66" t="b">
        <x:f aca="0">OR(O191&gt;$E$7,O191&lt;$E$6)</x:f>
        <x:v>0</x:v>
      </x:c>
      <x:c r="S191" s="66" t="b">
        <x:f aca="0">AND(OR(P191,Q191,R191),A191-AH190&gt;$E$8)</x:f>
        <x:v>0</x:v>
      </x:c>
      <x:c r="T191" s="67" t="str">
        <x:f aca="0">IF(NOT(OR(P191,Q191,R191)),"不调",IF(NOT(S191),"间隔规则跳过",IF(P191,"年末+季度",IF(AND(Q191,R191),"季度+动态",IF(Q191,"季度","动态")))))</x:f>
        <x:v>不调</x:v>
      </x:c>
      <x:c r="U191" s="64" t="n">
        <x:f aca="0">IF(OR(T191="年末+季度",T191="季度+动态"),N191*$E$5/2,IF(T191="季度",(J191+K191)/2,IF(T191="动态",N191*$E$5*IF(J191+K191=0,0.5,J191/(J191+K191)),J191)))</x:f>
        <x:v>0.1150932169168082</x:v>
      </x:c>
      <x:c r="V191" s="64" t="n">
        <x:f aca="0">IF(OR(T191="年末+季度",T191="季度+动态"),N191*$E$5/2,IF(T191="季度",(J191+K191)/2,IF(T191="动态",N191*$E$5*IF(J191+K191=0,0.5,K191/(J191+K191)),K191)))</x:f>
        <x:v>0.11770821832821358</x:v>
      </x:c>
      <x:c r="W191" s="64" t="n">
        <x:f aca="0">IF(OR(T191="年末+季度",T191="季度+动态",T191="动态"),N191*(1-$E$5)*IF(L191+M191=0,$B$7/($B$7+$B$8),L191/(L191+M191)),L191)</x:f>
        <x:v>0.761894520866221</x:v>
      </x:c>
      <x:c r="X191" s="64" t="n">
        <x:f aca="0">IF(OR(T191="年末+季度",T191="季度+动态",T191="动态"),N191*(1-$E$5)*IF(L191+M191=0,$B$8/($B$7+$B$8),M191/(L191+M191)),M191)</x:f>
        <x:v>0.06059417627292927</x:v>
      </x:c>
      <x:c r="Y191" s="64" t="n">
        <x:f aca="0">POWER(1-$H$5,(A191-A190)/$H$8)</x:f>
        <x:v>0.9999862671029998</x:v>
      </x:c>
      <x:c r="Z191" s="64" t="n">
        <x:f aca="0">U191*Y191</x:f>
        <x:v>0.11509163635351485</x:v>
      </x:c>
      <x:c r="AA191" s="64" t="n">
        <x:f aca="0">V191*Y191</x:f>
        <x:v>0.1177066018533752</x:v>
      </x:c>
      <x:c r="AB191" s="64" t="n">
        <x:f aca="0">W191*Y191</x:f>
        <x:v>0.7618840578472409</x:v>
      </x:c>
      <x:c r="AC191" s="64" t="n">
        <x:f aca="0">X191*Y191</x:f>
        <x:v>0.0605933441393477</x:v>
      </x:c>
      <x:c r="AD191" s="64" t="n">
        <x:f aca="0">SUM(Z191:AC191)</x:f>
        <x:v>1.0552756401934786</x:v>
      </x:c>
      <x:c r="AE191" s="64" t="n">
        <x:f aca="0">MAX(AE190,AD191)</x:f>
        <x:v>1.0587302271737136</x:v>
      </x:c>
      <x:c r="AF191" s="63" t="n">
        <x:f aca="0">AD191/AE191-1</x:f>
        <x:v>-0.003262953008772551</x:v>
      </x:c>
      <x:c r="AG191" s="63" t="n">
        <x:f aca="0">AD191/AD190-1</x:f>
        <x:v>0.002986869041945228</x:v>
      </x:c>
      <x:c r="AH191" s="61" t="n">
        <x:f aca="0">IF(OR(T191="年末+季度",T191="季度+动态",T191="季度",T191="动态"),A191,AH190)</x:f>
        <x:v>44012</x:v>
      </x:c>
      <x:c r="AI191" s="68" t="n">
        <x:f aca="0">YEAR(A191)</x:f>
        <x:v>2020</x:v>
      </x:c>
      <x:c r="AJ191" s="68" t="n">
        <x:f aca="0">MONTH(A191)</x:f>
        <x:v>8</x:v>
      </x:c>
      <x:c r="AK191" s="66" t="n">
        <x:f aca="0">IF(MONTH(A191)&lt;&gt;MONTH(A192),1,0)</x:f>
        <x:v>0</x:v>
      </x:c>
      <x:c r="AL191" s="64" t="n">
        <x:f aca="0">IF(AK190,AD190,AL190)</x:f>
        <x:v>1.0513874477905976</x:v>
      </x:c>
      <x:c r="AM191" s="65" t="str">
        <x:f aca="0">IF(AK191,AD191/AL191-1,"")</x:f>
      </x:c>
      <x:c r="AN191" s="64" t="n">
        <x:f aca="0">IF(AI191&lt;&gt;AI190,AD191,MAX(AN190,AD191))</x:f>
        <x:v>1.0587302271737136</x:v>
      </x:c>
      <x:c r="AO191" s="65" t="n">
        <x:f aca="0">AD191/AN191-1</x:f>
        <x:v>-0.003262953008772551</x:v>
      </x:c>
      <x:c r="AP191" s="69" t="n">
        <x:f aca="0">IFERROR(SUM(Z191:AC191)/AD191,0)</x:f>
        <x:v>1</x:v>
      </x:c>
      <x:c r="AQ191" s="66" t="b">
        <x:f aca="0">AND(B191&gt;0,C191&gt;0,D191&gt;0,E191&gt;0)</x:f>
        <x:v>1</x:v>
      </x:c>
    </x:row>
    <x:row r="192" ht="13.5" hidden="0">
      <x:c r="A192" s="61" t="n">
        <x:f aca="0">'净值底稿'!A154</x:f>
        <x:v>44060</x:v>
      </x:c>
      <x:c r="B192" s="62" t="n">
        <x:f aca="0">'净值底稿'!W154</x:f>
        <x:v>1.073940695377596</x:v>
      </x:c>
      <x:c r="C192" s="62" t="n">
        <x:f aca="0">'净值底稿'!T154</x:f>
        <x:v>1.3383066137147588</x:v>
      </x:c>
      <x:c r="D192" s="62" t="n">
        <x:f aca="0">'净值底稿'!U154</x:f>
        <x:v>1.4287</x:v>
      </x:c>
      <x:c r="E192" s="62" t="n">
        <x:f aca="0">'净值底稿'!V154</x:f>
        <x:v>1.5344</x:v>
      </x:c>
      <x:c r="F192" s="63" t="n">
        <x:f aca="0">IFERROR(B192/B191-1,0)</x:f>
        <x:v>0.01863343269927009</x:v>
      </x:c>
      <x:c r="G192" s="63" t="n">
        <x:f aca="0">IFERROR(C192/C191-1,0)</x:f>
        <x:v>0.021541676196512816</x:v>
      </x:c>
      <x:c r="H192" s="63" t="n">
        <x:f aca="0">IFERROR(D192/D191-1,0)</x:f>
        <x:v>0.0009107468123861207</x:v>
      </x:c>
      <x:c r="I192" s="63" t="n">
        <x:f aca="0">IFERROR(E192/E191-1,0)</x:f>
        <x:v>0.00987231802027111</x:v>
      </x:c>
      <x:c r="J192" s="64" t="n">
        <x:f aca="0">Z191*(1+F192)</x:f>
        <x:v>0.11723618861375694</x:v>
      </x:c>
      <x:c r="K192" s="64" t="n">
        <x:f aca="0">AA191*(1+G192)</x:f>
        <x:v>0.12024219935669246</x:v>
      </x:c>
      <x:c r="L192" s="64" t="n">
        <x:f aca="0">AB191*(1+H192)</x:f>
        <x:v>0.7625779413243331</x:v>
      </x:c>
      <x:c r="M192" s="64" t="n">
        <x:f aca="0">AC191*(1+I192)</x:f>
        <x:v>0.06119154090260307</x:v>
      </x:c>
      <x:c r="N192" s="64" t="n">
        <x:f aca="0">SUM(J192:M192)</x:f>
        <x:v>1.0612478701973855</x:v>
      </x:c>
      <x:c r="O192" s="65" t="n">
        <x:f aca="0">IFERROR((J192+K192)/N192,0)</x:f>
        <x:v>0.22377278168415066</x:v>
      </x:c>
      <x:c r="P192" s="66" t="b">
        <x:f aca="0">AND(MONTH(A192)=12,OR(A193="",YEAR(A192)&lt;&gt;YEAR(A193)))</x:f>
        <x:v>0</x:v>
      </x:c>
      <x:c r="Q192" s="66" t="b">
        <x:f aca="0">AND(MOD(MONTH(A192),3)=0,OR(A193="",MONTH(A192)&lt;&gt;MONTH(A193)))</x:f>
        <x:v>0</x:v>
      </x:c>
      <x:c r="R192" s="66" t="b">
        <x:f aca="0">OR(O192&gt;$E$7,O192&lt;$E$6)</x:f>
        <x:v>0</x:v>
      </x:c>
      <x:c r="S192" s="66" t="b">
        <x:f aca="0">AND(OR(P192,Q192,R192),A192-AH191&gt;$E$8)</x:f>
        <x:v>0</x:v>
      </x:c>
      <x:c r="T192" s="67" t="str">
        <x:f aca="0">IF(NOT(OR(P192,Q192,R192)),"不调",IF(NOT(S192),"间隔规则跳过",IF(P192,"年末+季度",IF(AND(Q192,R192),"季度+动态",IF(Q192,"季度","动态")))))</x:f>
        <x:v>不调</x:v>
      </x:c>
      <x:c r="U192" s="64" t="n">
        <x:f aca="0">IF(OR(T192="年末+季度",T192="季度+动态"),N192*$E$5/2,IF(T192="季度",(J192+K192)/2,IF(T192="动态",N192*$E$5*IF(J192+K192=0,0.5,J192/(J192+K192)),J192)))</x:f>
        <x:v>0.11723618861375694</x:v>
      </x:c>
      <x:c r="V192" s="64" t="n">
        <x:f aca="0">IF(OR(T192="年末+季度",T192="季度+动态"),N192*$E$5/2,IF(T192="季度",(J192+K192)/2,IF(T192="动态",N192*$E$5*IF(J192+K192=0,0.5,K192/(J192+K192)),K192)))</x:f>
        <x:v>0.12024219935669246</x:v>
      </x:c>
      <x:c r="W192" s="64" t="n">
        <x:f aca="0">IF(OR(T192="年末+季度",T192="季度+动态",T192="动态"),N192*(1-$E$5)*IF(L192+M192=0,$B$7/($B$7+$B$8),L192/(L192+M192)),L192)</x:f>
        <x:v>0.7625779413243331</x:v>
      </x:c>
      <x:c r="X192" s="64" t="n">
        <x:f aca="0">IF(OR(T192="年末+季度",T192="季度+动态",T192="动态"),N192*(1-$E$5)*IF(L192+M192=0,$B$8/($B$7+$B$8),M192/(L192+M192)),M192)</x:f>
        <x:v>0.06119154090260307</x:v>
      </x:c>
      <x:c r="Y192" s="64" t="n">
        <x:f aca="0">POWER(1-$H$5,(A192-A191)/$H$8)</x:f>
        <x:v>0.9999588018747739</x:v>
      </x:c>
      <x:c r="Z192" s="64" t="n">
        <x:f aca="0">U192*Y192</x:f>
        <x:v>0.1172313587025774</x:v>
      </x:c>
      <x:c r="AA192" s="64" t="n">
        <x:f aca="0">V192*Y192</x:f>
        <x:v>0.1202372456035059</x:v>
      </x:c>
      <x:c r="AB192" s="64" t="n">
        <x:f aca="0">W192*Y192</x:f>
        <x:v>0.7625465245428118</x:v>
      </x:c>
      <x:c r="AC192" s="64" t="n">
        <x:f aca="0">X192*Y192</x:f>
        <x:v>0.06118901992583819</x:v>
      </x:c>
      <x:c r="AD192" s="64" t="n">
        <x:f aca="0">SUM(Z192:AC192)</x:f>
        <x:v>1.0612041487747332</x:v>
      </x:c>
      <x:c r="AE192" s="64" t="n">
        <x:f aca="0">MAX(AE191,AD192)</x:f>
        <x:v>1.0612041487747332</x:v>
      </x:c>
      <x:c r="AF192" s="63" t="n">
        <x:f aca="0">AD192/AE192-1</x:f>
        <x:v>0</x:v>
      </x:c>
      <x:c r="AG192" s="63" t="n">
        <x:f aca="0">AD192/AD191-1</x:f>
        <x:v>0.0056179716042412675</x:v>
      </x:c>
      <x:c r="AH192" s="61" t="n">
        <x:f aca="0">IF(OR(T192="年末+季度",T192="季度+动态",T192="季度",T192="动态"),A192,AH191)</x:f>
        <x:v>44012</x:v>
      </x:c>
      <x:c r="AI192" s="68" t="n">
        <x:f aca="0">YEAR(A192)</x:f>
        <x:v>2020</x:v>
      </x:c>
      <x:c r="AJ192" s="68" t="n">
        <x:f aca="0">MONTH(A192)</x:f>
        <x:v>8</x:v>
      </x:c>
      <x:c r="AK192" s="66" t="n">
        <x:f aca="0">IF(MONTH(A192)&lt;&gt;MONTH(A193),1,0)</x:f>
        <x:v>0</x:v>
      </x:c>
      <x:c r="AL192" s="64" t="n">
        <x:f aca="0">IF(AK191,AD191,AL191)</x:f>
        <x:v>1.0513874477905976</x:v>
      </x:c>
      <x:c r="AM192" s="65" t="str">
        <x:f aca="0">IF(AK192,AD192/AL192-1,"")</x:f>
      </x:c>
      <x:c r="AN192" s="64" t="n">
        <x:f aca="0">IF(AI192&lt;&gt;AI191,AD192,MAX(AN191,AD192))</x:f>
        <x:v>1.0612041487747332</x:v>
      </x:c>
      <x:c r="AO192" s="65" t="n">
        <x:f aca="0">AD192/AN192-1</x:f>
        <x:v>0</x:v>
      </x:c>
      <x:c r="AP192" s="69" t="n">
        <x:f aca="0">IFERROR(SUM(Z192:AC192)/AD192,0)</x:f>
        <x:v>1</x:v>
      </x:c>
      <x:c r="AQ192" s="66" t="b">
        <x:f aca="0">AND(B192&gt;0,C192&gt;0,D192&gt;0,E192&gt;0)</x:f>
        <x:v>1</x:v>
      </x:c>
    </x:row>
    <x:row r="193" ht="13.5" hidden="0">
      <x:c r="A193" s="61" t="n">
        <x:f aca="0">'净值底稿'!A155</x:f>
        <x:v>44061</x:v>
      </x:c>
      <x:c r="B193" s="62" t="n">
        <x:f aca="0">'净值底稿'!W155</x:f>
        <x:v>1.0759958153152915</x:v>
      </x:c>
      <x:c r="C193" s="62" t="n">
        <x:f aca="0">'净值底稿'!T155</x:f>
        <x:v>1.3477071611546676</x:v>
      </x:c>
      <x:c r="D193" s="62" t="n">
        <x:f aca="0">'净值底稿'!U155</x:f>
        <x:v>1.4291</x:v>
      </x:c>
      <x:c r="E193" s="62" t="n">
        <x:f aca="0">'净值底稿'!V155</x:f>
        <x:v>1.5679</x:v>
      </x:c>
      <x:c r="F193" s="63" t="n">
        <x:f aca="0">IFERROR(B193/B192-1,0)</x:f>
        <x:v>0.001913625162488941</x:v>
      </x:c>
      <x:c r="G193" s="63" t="n">
        <x:f aca="0">IFERROR(C193/C192-1,0)</x:f>
        <x:v>0.007024210553525867</x:v>
      </x:c>
      <x:c r="H193" s="63" t="n">
        <x:f aca="0">IFERROR(D193/D192-1,0)</x:f>
        <x:v>0.0002799748022677129</x:v>
      </x:c>
      <x:c r="I193" s="63" t="n">
        <x:f aca="0">IFERROR(E193/E192-1,0)</x:f>
        <x:v>0.021832638164755114</x:v>
      </x:c>
      <x:c r="J193" s="64" t="n">
        <x:f aca="0">Z192*(1+F193)</x:f>
        <x:v>0.11745569558042343</x:v>
      </x:c>
      <x:c r="K193" s="64" t="n">
        <x:f aca="0">AA192*(1+G193)</x:f>
        <x:v>0.12108181733300093</x:v>
      </x:c>
      <x:c r="L193" s="64" t="n">
        <x:f aca="0">AB192*(1+H193)</x:f>
        <x:v>0.7627600183552407</x:v>
      </x:c>
      <x:c r="M193" s="64" t="n">
        <x:f aca="0">AC192*(1+I193)</x:f>
        <x:v>0.062524937657535</x:v>
      </x:c>
      <x:c r="N193" s="64" t="n">
        <x:f aca="0">SUM(J193:M193)</x:f>
        <x:v>1.0638224689262</x:v>
      </x:c>
      <x:c r="O193" s="65" t="n">
        <x:f aca="0">IFERROR((J193+K193)/N193,0)</x:f>
        <x:v>0.22422680464175485</x:v>
      </x:c>
      <x:c r="P193" s="66" t="b">
        <x:f aca="0">AND(MONTH(A193)=12,OR(A194="",YEAR(A193)&lt;&gt;YEAR(A194)))</x:f>
        <x:v>0</x:v>
      </x:c>
      <x:c r="Q193" s="66" t="b">
        <x:f aca="0">AND(MOD(MONTH(A193),3)=0,OR(A194="",MONTH(A193)&lt;&gt;MONTH(A194)))</x:f>
        <x:v>0</x:v>
      </x:c>
      <x:c r="R193" s="66" t="b">
        <x:f aca="0">OR(O193&gt;$E$7,O193&lt;$E$6)</x:f>
        <x:v>0</x:v>
      </x:c>
      <x:c r="S193" s="66" t="b">
        <x:f aca="0">AND(OR(P193,Q193,R193),A193-AH192&gt;$E$8)</x:f>
        <x:v>0</x:v>
      </x:c>
      <x:c r="T193" s="67" t="str">
        <x:f aca="0">IF(NOT(OR(P193,Q193,R193)),"不调",IF(NOT(S193),"间隔规则跳过",IF(P193,"年末+季度",IF(AND(Q193,R193),"季度+动态",IF(Q193,"季度","动态")))))</x:f>
        <x:v>不调</x:v>
      </x:c>
      <x:c r="U193" s="64" t="n">
        <x:f aca="0">IF(OR(T193="年末+季度",T193="季度+动态"),N193*$E$5/2,IF(T193="季度",(J193+K193)/2,IF(T193="动态",N193*$E$5*IF(J193+K193=0,0.5,J193/(J193+K193)),J193)))</x:f>
        <x:v>0.11745569558042343</x:v>
      </x:c>
      <x:c r="V193" s="64" t="n">
        <x:f aca="0">IF(OR(T193="年末+季度",T193="季度+动态"),N193*$E$5/2,IF(T193="季度",(J193+K193)/2,IF(T193="动态",N193*$E$5*IF(J193+K193=0,0.5,K193/(J193+K193)),K193)))</x:f>
        <x:v>0.12108181733300093</x:v>
      </x:c>
      <x:c r="W193" s="64" t="n">
        <x:f aca="0">IF(OR(T193="年末+季度",T193="季度+动态",T193="动态"),N193*(1-$E$5)*IF(L193+M193=0,$B$7/($B$7+$B$8),L193/(L193+M193)),L193)</x:f>
        <x:v>0.7627600183552407</x:v>
      </x:c>
      <x:c r="X193" s="64" t="n">
        <x:f aca="0">IF(OR(T193="年末+季度",T193="季度+动态",T193="动态"),N193*(1-$E$5)*IF(L193+M193=0,$B$8/($B$7+$B$8),M193/(L193+M193)),M193)</x:f>
        <x:v>0.062524937657535</x:v>
      </x:c>
      <x:c r="Y193" s="64" t="n">
        <x:f aca="0">POWER(1-$H$5,(A193-A192)/$H$8)</x:f>
        <x:v>0.9999862671029998</x:v>
      </x:c>
      <x:c r="Z193" s="64" t="n">
        <x:f aca="0">U193*Y193</x:f>
        <x:v>0.11745408257345394</x:v>
      </x:c>
      <x:c r="AA193" s="64" t="n">
        <x:f aca="0">V193*Y193</x:f>
        <x:v>0.1210801545288749</x:v>
      </x:c>
      <x:c r="AB193" s="64" t="n">
        <x:f aca="0">W193*Y193</x:f>
        <x:v>0.7627495434504726</x:v>
      </x:c>
      <x:c r="AC193" s="64" t="n">
        <x:f aca="0">X193*Y193</x:f>
        <x:v>0.06252407900900621</x:v>
      </x:c>
      <x:c r="AD193" s="64" t="n">
        <x:f aca="0">SUM(Z193:AC193)</x:f>
        <x:v>1.0638078595618077</x:v>
      </x:c>
      <x:c r="AE193" s="64" t="n">
        <x:f aca="0">MAX(AE192,AD193)</x:f>
        <x:v>1.0638078595618077</x:v>
      </x:c>
      <x:c r="AF193" s="63" t="n">
        <x:f aca="0">AD193/AE193-1</x:f>
        <x:v>0</x:v>
      </x:c>
      <x:c r="AG193" s="63" t="n">
        <x:f aca="0">AD193/AD192-1</x:f>
        <x:v>0.0024535437315060804</x:v>
      </x:c>
      <x:c r="AH193" s="61" t="n">
        <x:f aca="0">IF(OR(T193="年末+季度",T193="季度+动态",T193="季度",T193="动态"),A193,AH192)</x:f>
        <x:v>44012</x:v>
      </x:c>
      <x:c r="AI193" s="68" t="n">
        <x:f aca="0">YEAR(A193)</x:f>
        <x:v>2020</x:v>
      </x:c>
      <x:c r="AJ193" s="68" t="n">
        <x:f aca="0">MONTH(A193)</x:f>
        <x:v>8</x:v>
      </x:c>
      <x:c r="AK193" s="66" t="n">
        <x:f aca="0">IF(MONTH(A193)&lt;&gt;MONTH(A194),1,0)</x:f>
        <x:v>0</x:v>
      </x:c>
      <x:c r="AL193" s="64" t="n">
        <x:f aca="0">IF(AK192,AD192,AL192)</x:f>
        <x:v>1.0513874477905976</x:v>
      </x:c>
      <x:c r="AM193" s="65" t="str">
        <x:f aca="0">IF(AK193,AD193/AL193-1,"")</x:f>
      </x:c>
      <x:c r="AN193" s="64" t="n">
        <x:f aca="0">IF(AI193&lt;&gt;AI192,AD193,MAX(AN192,AD193))</x:f>
        <x:v>1.0638078595618077</x:v>
      </x:c>
      <x:c r="AO193" s="65" t="n">
        <x:f aca="0">AD193/AN193-1</x:f>
        <x:v>0</x:v>
      </x:c>
      <x:c r="AP193" s="69" t="n">
        <x:f aca="0">IFERROR(SUM(Z193:AC193)/AD193,0)</x:f>
        <x:v>1</x:v>
      </x:c>
      <x:c r="AQ193" s="66" t="b">
        <x:f aca="0">AND(B193&gt;0,C193&gt;0,D193&gt;0,E193&gt;0)</x:f>
        <x:v>1</x:v>
      </x:c>
    </x:row>
    <x:row r="194" ht="13.5" hidden="0">
      <x:c r="A194" s="61" t="n">
        <x:f aca="0">'净值底稿'!A156</x:f>
        <x:v>44062</x:v>
      </x:c>
      <x:c r="B194" s="62" t="n">
        <x:f aca="0">'净值底稿'!W156</x:f>
        <x:v>1.069093125246336</x:v>
      </x:c>
      <x:c r="C194" s="62" t="n">
        <x:f aca="0">'净值底稿'!T156</x:f>
        <x:v>1.3247952290301563</x:v>
      </x:c>
      <x:c r="D194" s="62" t="n">
        <x:f aca="0">'净值底稿'!U156</x:f>
        <x:v>1.4291</x:v>
      </x:c>
      <x:c r="E194" s="62" t="n">
        <x:f aca="0">'净值底稿'!V156</x:f>
        <x:v>1.5474</x:v>
      </x:c>
      <x:c r="F194" s="63" t="n">
        <x:f aca="0">IFERROR(B194/B193-1,0)</x:f>
        <x:v>-0.0064151644185835854</x:v>
      </x:c>
      <x:c r="G194" s="63" t="n">
        <x:f aca="0">IFERROR(C194/C193-1,0)</x:f>
        <x:v>-0.017000675506451346</x:v>
      </x:c>
      <x:c r="H194" s="63" t="n">
        <x:f aca="0">IFERROR(D194/D193-1,0)</x:f>
        <x:v>0</x:v>
      </x:c>
      <x:c r="I194" s="63" t="n">
        <x:f aca="0">IFERROR(E194/E193-1,0)</x:f>
        <x:v>-0.013074813444734934</x:v>
      </x:c>
      <x:c r="J194" s="64" t="n">
        <x:f aca="0">Z193*(1+F194)</x:f>
        <x:v>0.11670059532211134</x:v>
      </x:c>
      <x:c r="K194" s="64" t="n">
        <x:f aca="0">AA193*(1+G194)</x:f>
        <x:v>0.11902171011145851</x:v>
      </x:c>
      <x:c r="L194" s="64" t="n">
        <x:f aca="0">AB193*(1+H194)</x:f>
        <x:v>0.7627495434504726</x:v>
      </x:c>
      <x:c r="M194" s="64" t="n">
        <x:f aca="0">AC193*(1+I194)</x:f>
        <x:v>0.06170658834015959</x:v>
      </x:c>
      <x:c r="N194" s="64" t="n">
        <x:f aca="0">SUM(J194:M194)</x:f>
        <x:v>1.060178437224202</x:v>
      </x:c>
      <x:c r="O194" s="65" t="n">
        <x:f aca="0">IFERROR((J194+K194)/N194,0)</x:f>
        <x:v>0.22234210502408125</x:v>
      </x:c>
      <x:c r="P194" s="66" t="b">
        <x:f aca="0">AND(MONTH(A194)=12,OR(A195="",YEAR(A194)&lt;&gt;YEAR(A195)))</x:f>
        <x:v>0</x:v>
      </x:c>
      <x:c r="Q194" s="66" t="b">
        <x:f aca="0">AND(MOD(MONTH(A194),3)=0,OR(A195="",MONTH(A194)&lt;&gt;MONTH(A195)))</x:f>
        <x:v>0</x:v>
      </x:c>
      <x:c r="R194" s="66" t="b">
        <x:f aca="0">OR(O194&gt;$E$7,O194&lt;$E$6)</x:f>
        <x:v>0</x:v>
      </x:c>
      <x:c r="S194" s="66" t="b">
        <x:f aca="0">AND(OR(P194,Q194,R194),A194-AH193&gt;$E$8)</x:f>
        <x:v>0</x:v>
      </x:c>
      <x:c r="T194" s="67" t="str">
        <x:f aca="0">IF(NOT(OR(P194,Q194,R194)),"不调",IF(NOT(S194),"间隔规则跳过",IF(P194,"年末+季度",IF(AND(Q194,R194),"季度+动态",IF(Q194,"季度","动态")))))</x:f>
        <x:v>不调</x:v>
      </x:c>
      <x:c r="U194" s="64" t="n">
        <x:f aca="0">IF(OR(T194="年末+季度",T194="季度+动态"),N194*$E$5/2,IF(T194="季度",(J194+K194)/2,IF(T194="动态",N194*$E$5*IF(J194+K194=0,0.5,J194/(J194+K194)),J194)))</x:f>
        <x:v>0.11670059532211134</x:v>
      </x:c>
      <x:c r="V194" s="64" t="n">
        <x:f aca="0">IF(OR(T194="年末+季度",T194="季度+动态"),N194*$E$5/2,IF(T194="季度",(J194+K194)/2,IF(T194="动态",N194*$E$5*IF(J194+K194=0,0.5,K194/(J194+K194)),K194)))</x:f>
        <x:v>0.11902171011145851</x:v>
      </x:c>
      <x:c r="W194" s="64" t="n">
        <x:f aca="0">IF(OR(T194="年末+季度",T194="季度+动态",T194="动态"),N194*(1-$E$5)*IF(L194+M194=0,$B$7/($B$7+$B$8),L194/(L194+M194)),L194)</x:f>
        <x:v>0.7627495434504726</x:v>
      </x:c>
      <x:c r="X194" s="64" t="n">
        <x:f aca="0">IF(OR(T194="年末+季度",T194="季度+动态",T194="动态"),N194*(1-$E$5)*IF(L194+M194=0,$B$8/($B$7+$B$8),M194/(L194+M194)),M194)</x:f>
        <x:v>0.06170658834015959</x:v>
      </x:c>
      <x:c r="Y194" s="64" t="n">
        <x:f aca="0">POWER(1-$H$5,(A194-A193)/$H$8)</x:f>
        <x:v>0.9999862671029998</x:v>
      </x:c>
      <x:c r="Z194" s="64" t="n">
        <x:f aca="0">U194*Y194</x:f>
        <x:v>0.11669899268485592</x:v>
      </x:c>
      <x:c r="AA194" s="64" t="n">
        <x:f aca="0">V194*Y194</x:f>
        <x:v>0.11902007559857276</x:v>
      </x:c>
      <x:c r="AB194" s="64" t="n">
        <x:f aca="0">W194*Y194</x:f>
        <x:v>0.7627390686895554</x:v>
      </x:c>
      <x:c r="AC194" s="64" t="n">
        <x:f aca="0">X194*Y194</x:f>
        <x:v>0.06170574092993768</x:v>
      </x:c>
      <x:c r="AD194" s="64" t="n">
        <x:f aca="0">SUM(Z194:AC194)</x:f>
        <x:v>1.0601638779029219</x:v>
      </x:c>
      <x:c r="AE194" s="64" t="n">
        <x:f aca="0">MAX(AE193,AD194)</x:f>
        <x:v>1.0638078595618077</x:v>
      </x:c>
      <x:c r="AF194" s="63" t="n">
        <x:f aca="0">AD194/AE194-1</x:f>
        <x:v>-0.0034254133640136963</x:v>
      </x:c>
      <x:c r="AG194" s="63" t="n">
        <x:f aca="0">AD194/AD193-1</x:f>
        <x:v>-0.0034254133640136963</x:v>
      </x:c>
      <x:c r="AH194" s="61" t="n">
        <x:f aca="0">IF(OR(T194="年末+季度",T194="季度+动态",T194="季度",T194="动态"),A194,AH193)</x:f>
        <x:v>44012</x:v>
      </x:c>
      <x:c r="AI194" s="68" t="n">
        <x:f aca="0">YEAR(A194)</x:f>
        <x:v>2020</x:v>
      </x:c>
      <x:c r="AJ194" s="68" t="n">
        <x:f aca="0">MONTH(A194)</x:f>
        <x:v>8</x:v>
      </x:c>
      <x:c r="AK194" s="66" t="n">
        <x:f aca="0">IF(MONTH(A194)&lt;&gt;MONTH(A195),1,0)</x:f>
        <x:v>0</x:v>
      </x:c>
      <x:c r="AL194" s="64" t="n">
        <x:f aca="0">IF(AK193,AD193,AL193)</x:f>
        <x:v>1.0513874477905976</x:v>
      </x:c>
      <x:c r="AM194" s="65" t="str">
        <x:f aca="0">IF(AK194,AD194/AL194-1,"")</x:f>
      </x:c>
      <x:c r="AN194" s="64" t="n">
        <x:f aca="0">IF(AI194&lt;&gt;AI193,AD194,MAX(AN193,AD194))</x:f>
        <x:v>1.0638078595618077</x:v>
      </x:c>
      <x:c r="AO194" s="65" t="n">
        <x:f aca="0">AD194/AN194-1</x:f>
        <x:v>-0.0034254133640136963</x:v>
      </x:c>
      <x:c r="AP194" s="69" t="n">
        <x:f aca="0">IFERROR(SUM(Z194:AC194)/AD194,0)</x:f>
        <x:v>1</x:v>
      </x:c>
      <x:c r="AQ194" s="66" t="b">
        <x:f aca="0">AND(B194&gt;0,C194&gt;0,D194&gt;0,E194&gt;0)</x:f>
        <x:v>1</x:v>
      </x:c>
    </x:row>
    <x:row r="195" ht="13.5" hidden="0">
      <x:c r="A195" s="61" t="n">
        <x:f aca="0">'净值底稿'!A157</x:f>
        <x:v>44063</x:v>
      </x:c>
      <x:c r="B195" s="62" t="n">
        <x:f aca="0">'净值底稿'!W157</x:f>
        <x:v>1.05878473343765</x:v>
      </x:c>
      <x:c r="C195" s="62" t="n">
        <x:f aca="0">'净值底稿'!T157</x:f>
        <x:v>1.3106452738759937</x:v>
      </x:c>
      <x:c r="D195" s="62" t="n">
        <x:f aca="0">'净值底稿'!U157</x:f>
        <x:v>1.4285</x:v>
      </x:c>
      <x:c r="E195" s="62" t="n">
        <x:f aca="0">'净值底稿'!V157</x:f>
        <x:v>1.5166</x:v>
      </x:c>
      <x:c r="F195" s="63" t="n">
        <x:f aca="0">IFERROR(B195/B194-1,0)</x:f>
        <x:v>-0.009642183234796264</x:v>
      </x:c>
      <x:c r="G195" s="63" t="n">
        <x:f aca="0">IFERROR(C195/C194-1,0)</x:f>
        <x:v>-0.010680862101625666</x:v>
      </x:c>
      <x:c r="H195" s="63" t="n">
        <x:f aca="0">IFERROR(D195/D194-1,0)</x:f>
        <x:v>-0.00041984465747668676</x:v>
      </x:c>
      <x:c r="I195" s="63" t="n">
        <x:f aca="0">IFERROR(E195/E194-1,0)</x:f>
        <x:v>-0.019904355693421305</x:v>
      </x:c>
      <x:c r="J195" s="64" t="n">
        <x:f aca="0">Z194*(1+F195)</x:f>
        <x:v>0.11557375961407239</x:v>
      </x:c>
      <x:c r="K195" s="64" t="n">
        <x:f aca="0">AA194*(1+G195)</x:f>
        <x:v>0.11774883858377935</x:v>
      </x:c>
      <x:c r="L195" s="64" t="n">
        <x:f aca="0">AB194*(1+H195)</x:f>
        <x:v>0.7624188367665173</x:v>
      </x:c>
      <x:c r="M195" s="64" t="n">
        <x:f aca="0">AC194*(1+I195)</x:f>
        <x:v>0.06047752791414209</x:v>
      </x:c>
      <x:c r="N195" s="64" t="n">
        <x:f aca="0">SUM(J195:M195)</x:f>
        <x:v>1.0562189628785112</x:v>
      </x:c>
      <x:c r="O195" s="65" t="n">
        <x:f aca="0">IFERROR((J195+K195)/N195,0)</x:f>
        <x:v>0.22090362547740874</x:v>
      </x:c>
      <x:c r="P195" s="66" t="b">
        <x:f aca="0">AND(MONTH(A195)=12,OR(A196="",YEAR(A195)&lt;&gt;YEAR(A196)))</x:f>
        <x:v>0</x:v>
      </x:c>
      <x:c r="Q195" s="66" t="b">
        <x:f aca="0">AND(MOD(MONTH(A195),3)=0,OR(A196="",MONTH(A195)&lt;&gt;MONTH(A196)))</x:f>
        <x:v>0</x:v>
      </x:c>
      <x:c r="R195" s="66" t="b">
        <x:f aca="0">OR(O195&gt;$E$7,O195&lt;$E$6)</x:f>
        <x:v>0</x:v>
      </x:c>
      <x:c r="S195" s="66" t="b">
        <x:f aca="0">AND(OR(P195,Q195,R195),A195-AH194&gt;$E$8)</x:f>
        <x:v>0</x:v>
      </x:c>
      <x:c r="T195" s="67" t="str">
        <x:f aca="0">IF(NOT(OR(P195,Q195,R195)),"不调",IF(NOT(S195),"间隔规则跳过",IF(P195,"年末+季度",IF(AND(Q195,R195),"季度+动态",IF(Q195,"季度","动态")))))</x:f>
        <x:v>不调</x:v>
      </x:c>
      <x:c r="U195" s="64" t="n">
        <x:f aca="0">IF(OR(T195="年末+季度",T195="季度+动态"),N195*$E$5/2,IF(T195="季度",(J195+K195)/2,IF(T195="动态",N195*$E$5*IF(J195+K195=0,0.5,J195/(J195+K195)),J195)))</x:f>
        <x:v>0.11557375961407239</x:v>
      </x:c>
      <x:c r="V195" s="64" t="n">
        <x:f aca="0">IF(OR(T195="年末+季度",T195="季度+动态"),N195*$E$5/2,IF(T195="季度",(J195+K195)/2,IF(T195="动态",N195*$E$5*IF(J195+K195=0,0.5,K195/(J195+K195)),K195)))</x:f>
        <x:v>0.11774883858377935</x:v>
      </x:c>
      <x:c r="W195" s="64" t="n">
        <x:f aca="0">IF(OR(T195="年末+季度",T195="季度+动态",T195="动态"),N195*(1-$E$5)*IF(L195+M195=0,$B$7/($B$7+$B$8),L195/(L195+M195)),L195)</x:f>
        <x:v>0.7624188367665173</x:v>
      </x:c>
      <x:c r="X195" s="64" t="n">
        <x:f aca="0">IF(OR(T195="年末+季度",T195="季度+动态",T195="动态"),N195*(1-$E$5)*IF(L195+M195=0,$B$8/($B$7+$B$8),M195/(L195+M195)),M195)</x:f>
        <x:v>0.06047752791414209</x:v>
      </x:c>
      <x:c r="Y195" s="64" t="n">
        <x:f aca="0">POWER(1-$H$5,(A195-A194)/$H$8)</x:f>
        <x:v>0.9999862671029998</x:v>
      </x:c>
      <x:c r="Z195" s="64" t="n">
        <x:f aca="0">U195*Y195</x:f>
        <x:v>0.11557217245153567</x:v>
      </x:c>
      <x:c r="AA195" s="64" t="n">
        <x:f aca="0">V195*Y195</x:f>
        <x:v>0.11774722155110719</x:v>
      </x:c>
      <x:c r="AB195" s="64" t="n">
        <x:f aca="0">W195*Y195</x:f>
        <x:v>0.7624083665471609</x:v>
      </x:c>
      <x:c r="AC195" s="64" t="n">
        <x:f aca="0">X195*Y195</x:f>
        <x:v>0.06047669738248042</x:v>
      </x:c>
      <x:c r="AD195" s="64" t="n">
        <x:f aca="0">SUM(Z195:AC195)</x:f>
        <x:v>1.0562044579322842</x:v>
      </x:c>
      <x:c r="AE195" s="64" t="n">
        <x:f aca="0">MAX(AE194,AD195)</x:f>
        <x:v>1.0638078595618077</x:v>
      </x:c>
      <x:c r="AF195" s="63" t="n">
        <x:f aca="0">AD195/AE195-1</x:f>
        <x:v>-0.007147344852909243</x:v>
      </x:c>
      <x:c r="AG195" s="63" t="n">
        <x:f aca="0">AD195/AD194-1</x:f>
        <x:v>-0.0037347244639853727</x:v>
      </x:c>
      <x:c r="AH195" s="61" t="n">
        <x:f aca="0">IF(OR(T195="年末+季度",T195="季度+动态",T195="季度",T195="动态"),A195,AH194)</x:f>
        <x:v>44012</x:v>
      </x:c>
      <x:c r="AI195" s="68" t="n">
        <x:f aca="0">YEAR(A195)</x:f>
        <x:v>2020</x:v>
      </x:c>
      <x:c r="AJ195" s="68" t="n">
        <x:f aca="0">MONTH(A195)</x:f>
        <x:v>8</x:v>
      </x:c>
      <x:c r="AK195" s="66" t="n">
        <x:f aca="0">IF(MONTH(A195)&lt;&gt;MONTH(A196),1,0)</x:f>
        <x:v>0</x:v>
      </x:c>
      <x:c r="AL195" s="64" t="n">
        <x:f aca="0">IF(AK194,AD194,AL194)</x:f>
        <x:v>1.0513874477905976</x:v>
      </x:c>
      <x:c r="AM195" s="65" t="str">
        <x:f aca="0">IF(AK195,AD195/AL195-1,"")</x:f>
      </x:c>
      <x:c r="AN195" s="64" t="n">
        <x:f aca="0">IF(AI195&lt;&gt;AI194,AD195,MAX(AN194,AD195))</x:f>
        <x:v>1.0638078595618077</x:v>
      </x:c>
      <x:c r="AO195" s="65" t="n">
        <x:f aca="0">AD195/AN195-1</x:f>
        <x:v>-0.007147344852909243</x:v>
      </x:c>
      <x:c r="AP195" s="69" t="n">
        <x:f aca="0">IFERROR(SUM(Z195:AC195)/AD195,0)</x:f>
        <x:v>1</x:v>
      </x:c>
      <x:c r="AQ195" s="66" t="b">
        <x:f aca="0">AND(B195&gt;0,C195&gt;0,D195&gt;0,E195&gt;0)</x:f>
        <x:v>1</x:v>
      </x:c>
    </x:row>
    <x:row r="196" ht="13.5" hidden="0">
      <x:c r="A196" s="61" t="n">
        <x:f aca="0">'净值底稿'!A158</x:f>
        <x:v>44064</x:v>
      </x:c>
      <x:c r="B196" s="62" t="n">
        <x:f aca="0">'净值底稿'!W158</x:f>
        <x:v>1.0616952623549298</x:v>
      </x:c>
      <x:c r="C196" s="62" t="n">
        <x:f aca="0">'净值底稿'!T158</x:f>
        <x:v>1.3208213012563998</x:v>
      </x:c>
      <x:c r="D196" s="62" t="n">
        <x:f aca="0">'净值底稿'!U158</x:f>
        <x:v>1.4282</x:v>
      </x:c>
      <x:c r="E196" s="62" t="n">
        <x:f aca="0">'净值底稿'!V158</x:f>
        <x:v>1.5139</x:v>
      </x:c>
      <x:c r="F196" s="63" t="n">
        <x:f aca="0">IFERROR(B196/B195-1,0)</x:f>
        <x:v>0.0027489335890120703</x:v>
      </x:c>
      <x:c r="G196" s="63" t="n">
        <x:f aca="0">IFERROR(C196/C195-1,0)</x:f>
        <x:v>0.007764135409661588</x:v>
      </x:c>
      <x:c r="H196" s="63" t="n">
        <x:f aca="0">IFERROR(D196/D195-1,0)</x:f>
        <x:v>-0.00021001050052515957</x:v>
      </x:c>
      <x:c r="I196" s="63" t="n">
        <x:f aca="0">IFERROR(E196/E195-1,0)</x:f>
        <x:v>-0.0017802980350783981</x:v>
      </x:c>
      <x:c r="J196" s="64" t="n">
        <x:f aca="0">Z195*(1+F196)</x:f>
        <x:v>0.11588987267834279</x:v>
      </x:c>
      <x:c r="K196" s="64" t="n">
        <x:f aca="0">AA195*(1+G196)</x:f>
        <x:v>0.1186614269233414</x:v>
      </x:c>
      <x:c r="L196" s="64" t="n">
        <x:f aca="0">AB195*(1+H196)</x:f>
        <x:v>0.7622482527844978</x:v>
      </x:c>
      <x:c r="M196" s="64" t="n">
        <x:f aca="0">AC195*(1+I196)</x:f>
        <x:v>0.06036903083696236</x:v>
      </x:c>
      <x:c r="N196" s="64" t="n">
        <x:f aca="0">SUM(J196:M196)</x:f>
        <x:v>1.0571685832231443</x:v>
      </x:c>
      <x:c r="O196" s="65" t="n">
        <x:f aca="0">IFERROR((J196+K196)/N196,0)</x:f>
        <x:v>0.22186745172333194</x:v>
      </x:c>
      <x:c r="P196" s="66" t="b">
        <x:f aca="0">AND(MONTH(A196)=12,OR(A197="",YEAR(A196)&lt;&gt;YEAR(A197)))</x:f>
        <x:v>0</x:v>
      </x:c>
      <x:c r="Q196" s="66" t="b">
        <x:f aca="0">AND(MOD(MONTH(A196),3)=0,OR(A197="",MONTH(A196)&lt;&gt;MONTH(A197)))</x:f>
        <x:v>0</x:v>
      </x:c>
      <x:c r="R196" s="66" t="b">
        <x:f aca="0">OR(O196&gt;$E$7,O196&lt;$E$6)</x:f>
        <x:v>0</x:v>
      </x:c>
      <x:c r="S196" s="66" t="b">
        <x:f aca="0">AND(OR(P196,Q196,R196),A196-AH195&gt;$E$8)</x:f>
        <x:v>0</x:v>
      </x:c>
      <x:c r="T196" s="67" t="str">
        <x:f aca="0">IF(NOT(OR(P196,Q196,R196)),"不调",IF(NOT(S196),"间隔规则跳过",IF(P196,"年末+季度",IF(AND(Q196,R196),"季度+动态",IF(Q196,"季度","动态")))))</x:f>
        <x:v>不调</x:v>
      </x:c>
      <x:c r="U196" s="64" t="n">
        <x:f aca="0">IF(OR(T196="年末+季度",T196="季度+动态"),N196*$E$5/2,IF(T196="季度",(J196+K196)/2,IF(T196="动态",N196*$E$5*IF(J196+K196=0,0.5,J196/(J196+K196)),J196)))</x:f>
        <x:v>0.11588987267834279</x:v>
      </x:c>
      <x:c r="V196" s="64" t="n">
        <x:f aca="0">IF(OR(T196="年末+季度",T196="季度+动态"),N196*$E$5/2,IF(T196="季度",(J196+K196)/2,IF(T196="动态",N196*$E$5*IF(J196+K196=0,0.5,K196/(J196+K196)),K196)))</x:f>
        <x:v>0.1186614269233414</x:v>
      </x:c>
      <x:c r="W196" s="64" t="n">
        <x:f aca="0">IF(OR(T196="年末+季度",T196="季度+动态",T196="动态"),N196*(1-$E$5)*IF(L196+M196=0,$B$7/($B$7+$B$8),L196/(L196+M196)),L196)</x:f>
        <x:v>0.7622482527844978</x:v>
      </x:c>
      <x:c r="X196" s="64" t="n">
        <x:f aca="0">IF(OR(T196="年末+季度",T196="季度+动态",T196="动态"),N196*(1-$E$5)*IF(L196+M196=0,$B$8/($B$7+$B$8),M196/(L196+M196)),M196)</x:f>
        <x:v>0.06036903083696236</x:v>
      </x:c>
      <x:c r="Y196" s="64" t="n">
        <x:f aca="0">POWER(1-$H$5,(A196-A195)/$H$8)</x:f>
        <x:v>0.9999862671029998</x:v>
      </x:c>
      <x:c r="Z196" s="64" t="n">
        <x:f aca="0">U196*Y196</x:f>
        <x:v>0.11588828117465792</x:v>
      </x:c>
      <x:c r="AA196" s="64" t="n">
        <x:f aca="0">V196*Y196</x:f>
        <x:v>0.11865979735818756</x:v>
      </x:c>
      <x:c r="AB196" s="64" t="n">
        <x:f aca="0">W196*Y196</x:f>
        <x:v>0.7622377849077537</x:v>
      </x:c>
      <x:c r="AC196" s="64" t="n">
        <x:f aca="0">X196*Y196</x:f>
        <x:v>0.060368201795279866</x:v>
      </x:c>
      <x:c r="AD196" s="64" t="n">
        <x:f aca="0">SUM(Z196:AC196)</x:f>
        <x:v>1.057154065235879</x:v>
      </x:c>
      <x:c r="AE196" s="64" t="n">
        <x:f aca="0">MAX(AE195,AD196)</x:f>
        <x:v>1.0638078595618077</x:v>
      </x:c>
      <x:c r="AF196" s="63" t="n">
        <x:f aca="0">AD196/AE196-1</x:f>
        <x:v>-0.006254695588232773</x:v>
      </x:c>
      <x:c r="AG196" s="63" t="n">
        <x:f aca="0">AD196/AD195-1</x:f>
        <x:v>0.0008990752656488077</x:v>
      </x:c>
      <x:c r="AH196" s="61" t="n">
        <x:f aca="0">IF(OR(T196="年末+季度",T196="季度+动态",T196="季度",T196="动态"),A196,AH195)</x:f>
        <x:v>44012</x:v>
      </x:c>
      <x:c r="AI196" s="68" t="n">
        <x:f aca="0">YEAR(A196)</x:f>
        <x:v>2020</x:v>
      </x:c>
      <x:c r="AJ196" s="68" t="n">
        <x:f aca="0">MONTH(A196)</x:f>
        <x:v>8</x:v>
      </x:c>
      <x:c r="AK196" s="66" t="n">
        <x:f aca="0">IF(MONTH(A196)&lt;&gt;MONTH(A197),1,0)</x:f>
        <x:v>0</x:v>
      </x:c>
      <x:c r="AL196" s="64" t="n">
        <x:f aca="0">IF(AK195,AD195,AL195)</x:f>
        <x:v>1.0513874477905976</x:v>
      </x:c>
      <x:c r="AM196" s="65" t="str">
        <x:f aca="0">IF(AK196,AD196/AL196-1,"")</x:f>
      </x:c>
      <x:c r="AN196" s="64" t="n">
        <x:f aca="0">IF(AI196&lt;&gt;AI195,AD196,MAX(AN195,AD196))</x:f>
        <x:v>1.0638078595618077</x:v>
      </x:c>
      <x:c r="AO196" s="65" t="n">
        <x:f aca="0">AD196/AN196-1</x:f>
        <x:v>-0.006254695588232773</x:v>
      </x:c>
      <x:c r="AP196" s="69" t="n">
        <x:f aca="0">IFERROR(SUM(Z196:AC196)/AD196,0)</x:f>
        <x:v>1</x:v>
      </x:c>
      <x:c r="AQ196" s="66" t="b">
        <x:f aca="0">AND(B196&gt;0,C196&gt;0,D196&gt;0,E196&gt;0)</x:f>
        <x:v>1</x:v>
      </x:c>
    </x:row>
    <x:row r="197" ht="13.5" hidden="0">
      <x:c r="A197" s="61" t="n">
        <x:f aca="0">'净值底稿'!A159</x:f>
        <x:v>44067</x:v>
      </x:c>
      <x:c r="B197" s="62" t="n">
        <x:f aca="0">'净值底稿'!W159</x:f>
        <x:v>1.0664756837968474</x:v>
      </x:c>
      <x:c r="C197" s="62" t="n">
        <x:f aca="0">'净值底稿'!T159</x:f>
        <x:v>1.3325120953562362</x:v>
      </x:c>
      <x:c r="D197" s="62" t="n">
        <x:f aca="0">'净值底稿'!U159</x:f>
        <x:v>1.4279</x:v>
      </x:c>
      <x:c r="E197" s="62" t="n">
        <x:f aca="0">'净值底稿'!V159</x:f>
        <x:v>1.5151</x:v>
      </x:c>
      <x:c r="F197" s="63" t="n">
        <x:f aca="0">IFERROR(B197/B196-1,0)</x:f>
        <x:v>0.004502630473563807</x:v>
      </x:c>
      <x:c r="G197" s="63" t="n">
        <x:f aca="0">IFERROR(C197/C196-1,0)</x:f>
        <x:v>0.008851155026585067</x:v>
      </x:c>
      <x:c r="H197" s="63" t="n">
        <x:f aca="0">IFERROR(D197/D196-1,0)</x:f>
        <x:v>-0.00021005461419965066</x:v>
      </x:c>
      <x:c r="I197" s="63" t="n">
        <x:f aca="0">IFERROR(E197/E196-1,0)</x:f>
        <x:v>0.000792654732809206</x:v>
      </x:c>
      <x:c r="J197" s="64" t="n">
        <x:f aca="0">Z196*(1+F197)</x:f>
        <x:v>0.11641008328100387</x:v>
      </x:c>
      <x:c r="K197" s="64" t="n">
        <x:f aca="0">AA196*(1+G197)</x:f>
        <x:v>0.11971007362002804</x:v>
      </x:c>
      <x:c r="L197" s="64" t="n">
        <x:f aca="0">AB196*(1+H197)</x:f>
        <x:v>0.7620776733439165</x:v>
      </x:c>
      <x:c r="M197" s="64" t="n">
        <x:f aca="0">AC196*(1+I197)</x:f>
        <x:v>0.06041605293614408</x:v>
      </x:c>
      <x:c r="N197" s="64" t="n">
        <x:f aca="0">SUM(J197:M197)</x:f>
        <x:v>1.0586138831810925</x:v>
      </x:c>
      <x:c r="O197" s="65" t="n">
        <x:f aca="0">IFERROR((J197+K197)/N197,0)</x:f>
        <x:v>0.2230465334456981</x:v>
      </x:c>
      <x:c r="P197" s="66" t="b">
        <x:f aca="0">AND(MONTH(A197)=12,OR(A198="",YEAR(A197)&lt;&gt;YEAR(A198)))</x:f>
        <x:v>0</x:v>
      </x:c>
      <x:c r="Q197" s="66" t="b">
        <x:f aca="0">AND(MOD(MONTH(A197),3)=0,OR(A198="",MONTH(A197)&lt;&gt;MONTH(A198)))</x:f>
        <x:v>0</x:v>
      </x:c>
      <x:c r="R197" s="66" t="b">
        <x:f aca="0">OR(O197&gt;$E$7,O197&lt;$E$6)</x:f>
        <x:v>0</x:v>
      </x:c>
      <x:c r="S197" s="66" t="b">
        <x:f aca="0">AND(OR(P197,Q197,R197),A197-AH196&gt;$E$8)</x:f>
        <x:v>0</x:v>
      </x:c>
      <x:c r="T197" s="67" t="str">
        <x:f aca="0">IF(NOT(OR(P197,Q197,R197)),"不调",IF(NOT(S197),"间隔规则跳过",IF(P197,"年末+季度",IF(AND(Q197,R197),"季度+动态",IF(Q197,"季度","动态")))))</x:f>
        <x:v>不调</x:v>
      </x:c>
      <x:c r="U197" s="64" t="n">
        <x:f aca="0">IF(OR(T197="年末+季度",T197="季度+动态"),N197*$E$5/2,IF(T197="季度",(J197+K197)/2,IF(T197="动态",N197*$E$5*IF(J197+K197=0,0.5,J197/(J197+K197)),J197)))</x:f>
        <x:v>0.11641008328100387</x:v>
      </x:c>
      <x:c r="V197" s="64" t="n">
        <x:f aca="0">IF(OR(T197="年末+季度",T197="季度+动态"),N197*$E$5/2,IF(T197="季度",(J197+K197)/2,IF(T197="动态",N197*$E$5*IF(J197+K197=0,0.5,K197/(J197+K197)),K197)))</x:f>
        <x:v>0.11971007362002804</x:v>
      </x:c>
      <x:c r="W197" s="64" t="n">
        <x:f aca="0">IF(OR(T197="年末+季度",T197="季度+动态",T197="动态"),N197*(1-$E$5)*IF(L197+M197=0,$B$7/($B$7+$B$8),L197/(L197+M197)),L197)</x:f>
        <x:v>0.7620776733439165</x:v>
      </x:c>
      <x:c r="X197" s="64" t="n">
        <x:f aca="0">IF(OR(T197="年末+季度",T197="季度+动态",T197="动态"),N197*(1-$E$5)*IF(L197+M197=0,$B$8/($B$7+$B$8),M197/(L197+M197)),M197)</x:f>
        <x:v>0.06041605293614408</x:v>
      </x:c>
      <x:c r="Y197" s="64" t="n">
        <x:f aca="0">POWER(1-$H$5,(A197-A196)/$H$8)</x:f>
        <x:v>0.9999588018747739</x:v>
      </x:c>
      <x:c r="Z197" s="64" t="n">
        <x:f aca="0">U197*Y197</x:f>
        <x:v>0.11640528740381528</x:v>
      </x:c>
      <x:c r="AA197" s="64" t="n">
        <x:f aca="0">V197*Y197</x:f>
        <x:v>0.11970514178942422</x:v>
      </x:c>
      <x:c r="AB197" s="64" t="n">
        <x:f aca="0">W197*Y197</x:f>
        <x:v>0.7620462771724981</x:v>
      </x:c>
      <x:c r="AC197" s="64" t="n">
        <x:f aca="0">X197*Y197</x:f>
        <x:v>0.06041356390802955</x:v>
      </x:c>
      <x:c r="AD197" s="64" t="n">
        <x:f aca="0">SUM(Z197:AC197)</x:f>
        <x:v>1.0585702702737672</x:v>
      </x:c>
      <x:c r="AE197" s="64" t="n">
        <x:f aca="0">MAX(AE196,AD197)</x:f>
        <x:v>1.0638078595618077</x:v>
      </x:c>
      <x:c r="AF197" s="63" t="n">
        <x:f aca="0">AD197/AE197-1</x:f>
        <x:v>-0.004923435412667376</x:v>
      </x:c>
      <x:c r="AG197" s="63" t="n">
        <x:f aca="0">AD197/AD196-1</x:f>
        <x:v>0.0013396392110285316</x:v>
      </x:c>
      <x:c r="AH197" s="61" t="n">
        <x:f aca="0">IF(OR(T197="年末+季度",T197="季度+动态",T197="季度",T197="动态"),A197,AH196)</x:f>
        <x:v>44012</x:v>
      </x:c>
      <x:c r="AI197" s="68" t="n">
        <x:f aca="0">YEAR(A197)</x:f>
        <x:v>2020</x:v>
      </x:c>
      <x:c r="AJ197" s="68" t="n">
        <x:f aca="0">MONTH(A197)</x:f>
        <x:v>8</x:v>
      </x:c>
      <x:c r="AK197" s="66" t="n">
        <x:f aca="0">IF(MONTH(A197)&lt;&gt;MONTH(A198),1,0)</x:f>
        <x:v>0</x:v>
      </x:c>
      <x:c r="AL197" s="64" t="n">
        <x:f aca="0">IF(AK196,AD196,AL196)</x:f>
        <x:v>1.0513874477905976</x:v>
      </x:c>
      <x:c r="AM197" s="65" t="str">
        <x:f aca="0">IF(AK197,AD197/AL197-1,"")</x:f>
      </x:c>
      <x:c r="AN197" s="64" t="n">
        <x:f aca="0">IF(AI197&lt;&gt;AI196,AD197,MAX(AN196,AD197))</x:f>
        <x:v>1.0638078595618077</x:v>
      </x:c>
      <x:c r="AO197" s="65" t="n">
        <x:f aca="0">AD197/AN197-1</x:f>
        <x:v>-0.004923435412667376</x:v>
      </x:c>
      <x:c r="AP197" s="69" t="n">
        <x:f aca="0">IFERROR(SUM(Z197:AC197)/AD197,0)</x:f>
        <x:v>1</x:v>
      </x:c>
      <x:c r="AQ197" s="66" t="b">
        <x:f aca="0">AND(B197&gt;0,C197&gt;0,D197&gt;0,E197&gt;0)</x:f>
        <x:v>1</x:v>
      </x:c>
    </x:row>
    <x:row r="198" ht="13.5" hidden="0">
      <x:c r="A198" s="61" t="n">
        <x:f aca="0">'净值底稿'!A160</x:f>
        <x:v>44068</x:v>
      </x:c>
      <x:c r="B198" s="62" t="n">
        <x:f aca="0">'净值底稿'!W160</x:f>
        <x:v>1.064039714569944</x:v>
      </x:c>
      <x:c r="C198" s="62" t="n">
        <x:f aca="0">'净值底稿'!T160</x:f>
        <x:v>1.3302070305581137</x:v>
      </x:c>
      <x:c r="D198" s="62" t="n">
        <x:f aca="0">'净值底稿'!U160</x:f>
        <x:v>1.4261</x:v>
      </x:c>
      <x:c r="E198" s="62" t="n">
        <x:f aca="0">'净值底稿'!V160</x:f>
        <x:v>1.5072</x:v>
      </x:c>
      <x:c r="F198" s="63" t="n">
        <x:f aca="0">IFERROR(B198/B197-1,0)</x:f>
        <x:v>-0.0022841301155885896</x:v>
      </x:c>
      <x:c r="G198" s="63" t="n">
        <x:f aca="0">IFERROR(C198/C197-1,0)</x:f>
        <x:v>-0.0017298640711446156</x:v>
      </x:c>
      <x:c r="H198" s="63" t="n">
        <x:f aca="0">IFERROR(D198/D197-1,0)</x:f>
        <x:v>-0.0012605924784648836</x:v>
      </x:c>
      <x:c r="I198" s="63" t="n">
        <x:f aca="0">IFERROR(E198/E197-1,0)</x:f>
        <x:v>-0.0052141772820274435</x:v>
      </x:c>
      <x:c r="J198" s="64" t="n">
        <x:f aca="0">Z197*(1+F198)</x:f>
        <x:v>0.11613940258124249</x:v>
      </x:c>
      <x:c r="K198" s="64" t="n">
        <x:f aca="0">AA197*(1+G198)</x:f>
        <x:v>0.11949806816551142</x:v>
      </x:c>
      <x:c r="L198" s="64" t="n">
        <x:f aca="0">AB197*(1+H198)</x:f>
        <x:v>0.7610856473672523</x:v>
      </x:c>
      <x:c r="M198" s="64" t="n">
        <x:f aca="0">AC197*(1+I198)</x:f>
        <x:v>0.06009855687557399</x:v>
      </x:c>
      <x:c r="N198" s="64" t="n">
        <x:f aca="0">SUM(J198:M198)</x:f>
        <x:v>1.0568216749895802</x:v>
      </x:c>
      <x:c r="O198" s="65" t="n">
        <x:f aca="0">IFERROR((J198+K198)/N198,0)</x:f>
        <x:v>0.22296805253268218</x:v>
      </x:c>
      <x:c r="P198" s="66" t="b">
        <x:f aca="0">AND(MONTH(A198)=12,OR(A199="",YEAR(A198)&lt;&gt;YEAR(A199)))</x:f>
        <x:v>0</x:v>
      </x:c>
      <x:c r="Q198" s="66" t="b">
        <x:f aca="0">AND(MOD(MONTH(A198),3)=0,OR(A199="",MONTH(A198)&lt;&gt;MONTH(A199)))</x:f>
        <x:v>0</x:v>
      </x:c>
      <x:c r="R198" s="66" t="b">
        <x:f aca="0">OR(O198&gt;$E$7,O198&lt;$E$6)</x:f>
        <x:v>0</x:v>
      </x:c>
      <x:c r="S198" s="66" t="b">
        <x:f aca="0">AND(OR(P198,Q198,R198),A198-AH197&gt;$E$8)</x:f>
        <x:v>0</x:v>
      </x:c>
      <x:c r="T198" s="67" t="str">
        <x:f aca="0">IF(NOT(OR(P198,Q198,R198)),"不调",IF(NOT(S198),"间隔规则跳过",IF(P198,"年末+季度",IF(AND(Q198,R198),"季度+动态",IF(Q198,"季度","动态")))))</x:f>
        <x:v>不调</x:v>
      </x:c>
      <x:c r="U198" s="64" t="n">
        <x:f aca="0">IF(OR(T198="年末+季度",T198="季度+动态"),N198*$E$5/2,IF(T198="季度",(J198+K198)/2,IF(T198="动态",N198*$E$5*IF(J198+K198=0,0.5,J198/(J198+K198)),J198)))</x:f>
        <x:v>0.11613940258124249</x:v>
      </x:c>
      <x:c r="V198" s="64" t="n">
        <x:f aca="0">IF(OR(T198="年末+季度",T198="季度+动态"),N198*$E$5/2,IF(T198="季度",(J198+K198)/2,IF(T198="动态",N198*$E$5*IF(J198+K198=0,0.5,K198/(J198+K198)),K198)))</x:f>
        <x:v>0.11949806816551142</x:v>
      </x:c>
      <x:c r="W198" s="64" t="n">
        <x:f aca="0">IF(OR(T198="年末+季度",T198="季度+动态",T198="动态"),N198*(1-$E$5)*IF(L198+M198=0,$B$7/($B$7+$B$8),L198/(L198+M198)),L198)</x:f>
        <x:v>0.7610856473672523</x:v>
      </x:c>
      <x:c r="X198" s="64" t="n">
        <x:f aca="0">IF(OR(T198="年末+季度",T198="季度+动态",T198="动态"),N198*(1-$E$5)*IF(L198+M198=0,$B$8/($B$7+$B$8),M198/(L198+M198)),M198)</x:f>
        <x:v>0.06009855687557399</x:v>
      </x:c>
      <x:c r="Y198" s="64" t="n">
        <x:f aca="0">POWER(1-$H$5,(A198-A197)/$H$8)</x:f>
        <x:v>0.9999862671029998</x:v>
      </x:c>
      <x:c r="Z198" s="64" t="n">
        <x:f aca="0">U198*Y198</x:f>
        <x:v>0.11613780765078917</x:v>
      </x:c>
      <x:c r="AA198" s="64" t="n">
        <x:f aca="0">V198*Y198</x:f>
        <x:v>0.11949642711084958</x:v>
      </x:c>
      <x:c r="AB198" s="64" t="n">
        <x:f aca="0">W198*Y198</x:f>
        <x:v>0.7610751954564486</x:v>
      </x:c>
      <x:c r="AC198" s="64" t="n">
        <x:f aca="0">X198*Y198</x:f>
        <x:v>0.06009773154828256</x:v>
      </x:c>
      <x:c r="AD198" s="64" t="n">
        <x:f aca="0">SUM(Z198:AC198)</x:f>
        <x:v>1.05680716176637</x:v>
      </x:c>
      <x:c r="AE198" s="64" t="n">
        <x:f aca="0">MAX(AE197,AD198)</x:f>
        <x:v>1.0638078595618077</x:v>
      </x:c>
      <x:c r="AF198" s="63" t="n">
        <x:f aca="0">AD198/AE198-1</x:f>
        <x:v>-0.006580791571065725</x:v>
      </x:c>
      <x:c r="AG198" s="63" t="n">
        <x:f aca="0">AD198/AD197-1</x:f>
        <x:v>-0.0016655564178477134</x:v>
      </x:c>
      <x:c r="AH198" s="61" t="n">
        <x:f aca="0">IF(OR(T198="年末+季度",T198="季度+动态",T198="季度",T198="动态"),A198,AH197)</x:f>
        <x:v>44012</x:v>
      </x:c>
      <x:c r="AI198" s="68" t="n">
        <x:f aca="0">YEAR(A198)</x:f>
        <x:v>2020</x:v>
      </x:c>
      <x:c r="AJ198" s="68" t="n">
        <x:f aca="0">MONTH(A198)</x:f>
        <x:v>8</x:v>
      </x:c>
      <x:c r="AK198" s="66" t="n">
        <x:f aca="0">IF(MONTH(A198)&lt;&gt;MONTH(A199),1,0)</x:f>
        <x:v>0</x:v>
      </x:c>
      <x:c r="AL198" s="64" t="n">
        <x:f aca="0">IF(AK197,AD197,AL197)</x:f>
        <x:v>1.0513874477905976</x:v>
      </x:c>
      <x:c r="AM198" s="65" t="str">
        <x:f aca="0">IF(AK198,AD198/AL198-1,"")</x:f>
      </x:c>
      <x:c r="AN198" s="64" t="n">
        <x:f aca="0">IF(AI198&lt;&gt;AI197,AD198,MAX(AN197,AD198))</x:f>
        <x:v>1.0638078595618077</x:v>
      </x:c>
      <x:c r="AO198" s="65" t="n">
        <x:f aca="0">AD198/AN198-1</x:f>
        <x:v>-0.006580791571065725</x:v>
      </x:c>
      <x:c r="AP198" s="69" t="n">
        <x:f aca="0">IFERROR(SUM(Z198:AC198)/AD198,0)</x:f>
        <x:v>1</x:v>
      </x:c>
      <x:c r="AQ198" s="66" t="b">
        <x:f aca="0">AND(B198&gt;0,C198&gt;0,D198&gt;0,E198&gt;0)</x:f>
        <x:v>1</x:v>
      </x:c>
    </x:row>
    <x:row r="199" ht="13.5" hidden="0">
      <x:c r="A199" s="61" t="n">
        <x:f aca="0">'净值底稿'!A161</x:f>
        <x:v>44069</x:v>
      </x:c>
      <x:c r="B199" s="62" t="n">
        <x:f aca="0">'净值底稿'!W161</x:f>
        <x:v>1.049730229454312</x:v>
      </x:c>
      <x:c r="C199" s="62" t="n">
        <x:f aca="0">'净值底稿'!T161</x:f>
        <x:v>1.3044874540832174</x:v>
      </x:c>
      <x:c r="D199" s="62" t="n">
        <x:f aca="0">'净值底稿'!U161</x:f>
        <x:v>1.4246</x:v>
      </x:c>
      <x:c r="E199" s="62" t="n">
        <x:f aca="0">'净值底稿'!V161</x:f>
        <x:v>1.5053</x:v>
      </x:c>
      <x:c r="F199" s="63" t="n">
        <x:f aca="0">IFERROR(B199/B198-1,0)</x:f>
        <x:v>-0.013448262240301379</x:v>
      </x:c>
      <x:c r="G199" s="63" t="n">
        <x:f aca="0">IFERROR(C199/C198-1,0)</x:f>
        <x:v>-0.019335017695783163</x:v>
      </x:c>
      <x:c r="H199" s="63" t="n">
        <x:f aca="0">IFERROR(D199/D198-1,0)</x:f>
        <x:v>-0.001051819647990948</x:v>
      </x:c>
      <x:c r="I199" s="63" t="n">
        <x:f aca="0">IFERROR(E199/E198-1,0)</x:f>
        <x:v>-0.0012606157112526883</x:v>
      </x:c>
      <x:c r="J199" s="64" t="n">
        <x:f aca="0">Z198*(1+F199)</x:f>
        <x:v>0.11457595595748768</x:v>
      </x:c>
      <x:c r="K199" s="64" t="n">
        <x:f aca="0">AA198*(1+G199)</x:f>
        <x:v>0.11718596157807844</x:v>
      </x:c>
      <x:c r="L199" s="64" t="n">
        <x:f aca="0">AB198*(1+H199)</x:f>
        <x:v>0.760274681612269</x:v>
      </x:c>
      <x:c r="M199" s="64" t="n">
        <x:f aca="0">AC198*(1+I199)</x:f>
        <x:v>0.06002197140368215</x:v>
      </x:c>
      <x:c r="N199" s="64" t="n">
        <x:f aca="0">SUM(J199:M199)</x:f>
        <x:v>1.0520585705515173</x:v>
      </x:c>
      <x:c r="O199" s="65" t="n">
        <x:f aca="0">IFERROR((J199+K199)/N199,0)</x:f>
        <x:v>0.2202937403134032</x:v>
      </x:c>
      <x:c r="P199" s="66" t="b">
        <x:f aca="0">AND(MONTH(A199)=12,OR(A200="",YEAR(A199)&lt;&gt;YEAR(A200)))</x:f>
        <x:v>0</x:v>
      </x:c>
      <x:c r="Q199" s="66" t="b">
        <x:f aca="0">AND(MOD(MONTH(A199),3)=0,OR(A200="",MONTH(A199)&lt;&gt;MONTH(A200)))</x:f>
        <x:v>0</x:v>
      </x:c>
      <x:c r="R199" s="66" t="b">
        <x:f aca="0">OR(O199&gt;$E$7,O199&lt;$E$6)</x:f>
        <x:v>0</x:v>
      </x:c>
      <x:c r="S199" s="66" t="b">
        <x:f aca="0">AND(OR(P199,Q199,R199),A199-AH198&gt;$E$8)</x:f>
        <x:v>0</x:v>
      </x:c>
      <x:c r="T199" s="67" t="str">
        <x:f aca="0">IF(NOT(OR(P199,Q199,R199)),"不调",IF(NOT(S199),"间隔规则跳过",IF(P199,"年末+季度",IF(AND(Q199,R199),"季度+动态",IF(Q199,"季度","动态")))))</x:f>
        <x:v>不调</x:v>
      </x:c>
      <x:c r="U199" s="64" t="n">
        <x:f aca="0">IF(OR(T199="年末+季度",T199="季度+动态"),N199*$E$5/2,IF(T199="季度",(J199+K199)/2,IF(T199="动态",N199*$E$5*IF(J199+K199=0,0.5,J199/(J199+K199)),J199)))</x:f>
        <x:v>0.11457595595748768</x:v>
      </x:c>
      <x:c r="V199" s="64" t="n">
        <x:f aca="0">IF(OR(T199="年末+季度",T199="季度+动态"),N199*$E$5/2,IF(T199="季度",(J199+K199)/2,IF(T199="动态",N199*$E$5*IF(J199+K199=0,0.5,K199/(J199+K199)),K199)))</x:f>
        <x:v>0.11718596157807844</x:v>
      </x:c>
      <x:c r="W199" s="64" t="n">
        <x:f aca="0">IF(OR(T199="年末+季度",T199="季度+动态",T199="动态"),N199*(1-$E$5)*IF(L199+M199=0,$B$7/($B$7+$B$8),L199/(L199+M199)),L199)</x:f>
        <x:v>0.760274681612269</x:v>
      </x:c>
      <x:c r="X199" s="64" t="n">
        <x:f aca="0">IF(OR(T199="年末+季度",T199="季度+动态",T199="动态"),N199*(1-$E$5)*IF(L199+M199=0,$B$8/($B$7+$B$8),M199/(L199+M199)),M199)</x:f>
        <x:v>0.06002197140368215</x:v>
      </x:c>
      <x:c r="Y199" s="64" t="n">
        <x:f aca="0">POWER(1-$H$5,(A199-A198)/$H$8)</x:f>
        <x:v>0.9999862671029998</x:v>
      </x:c>
      <x:c r="Z199" s="64" t="n">
        <x:f aca="0">U199*Y199</x:f>
        <x:v>0.11457438249768581</x:v>
      </x:c>
      <x:c r="AA199" s="64" t="n">
        <x:f aca="0">V199*Y199</x:f>
        <x:v>0.11718435227533822</x:v>
      </x:c>
      <x:c r="AB199" s="64" t="n">
        <x:f aca="0">W199*Y199</x:f>
        <x:v>0.7602642408383745</x:v>
      </x:c>
      <x:c r="AC199" s="64" t="n">
        <x:f aca="0">X199*Y199</x:f>
        <x:v>0.060021147128131114</x:v>
      </x:c>
      <x:c r="AD199" s="64" t="n">
        <x:f aca="0">SUM(Z199:AC199)</x:f>
        <x:v>1.0520441227395296</x:v>
      </x:c>
      <x:c r="AE199" s="64" t="n">
        <x:f aca="0">MAX(AE198,AD199)</x:f>
        <x:v>1.0638078595618077</x:v>
      </x:c>
      <x:c r="AF199" s="63" t="n">
        <x:f aca="0">AD199/AE199-1</x:f>
        <x:v>-0.011058140543465877</x:v>
      </x:c>
      <x:c r="AG199" s="63" t="n">
        <x:f aca="0">AD199/AD198-1</x:f>
        <x:v>-0.004507008656980727</x:v>
      </x:c>
      <x:c r="AH199" s="61" t="n">
        <x:f aca="0">IF(OR(T199="年末+季度",T199="季度+动态",T199="季度",T199="动态"),A199,AH198)</x:f>
        <x:v>44012</x:v>
      </x:c>
      <x:c r="AI199" s="68" t="n">
        <x:f aca="0">YEAR(A199)</x:f>
        <x:v>2020</x:v>
      </x:c>
      <x:c r="AJ199" s="68" t="n">
        <x:f aca="0">MONTH(A199)</x:f>
        <x:v>8</x:v>
      </x:c>
      <x:c r="AK199" s="66" t="n">
        <x:f aca="0">IF(MONTH(A199)&lt;&gt;MONTH(A200),1,0)</x:f>
        <x:v>0</x:v>
      </x:c>
      <x:c r="AL199" s="64" t="n">
        <x:f aca="0">IF(AK198,AD198,AL198)</x:f>
        <x:v>1.0513874477905976</x:v>
      </x:c>
      <x:c r="AM199" s="65" t="str">
        <x:f aca="0">IF(AK199,AD199/AL199-1,"")</x:f>
      </x:c>
      <x:c r="AN199" s="64" t="n">
        <x:f aca="0">IF(AI199&lt;&gt;AI198,AD199,MAX(AN198,AD199))</x:f>
        <x:v>1.0638078595618077</x:v>
      </x:c>
      <x:c r="AO199" s="65" t="n">
        <x:f aca="0">AD199/AN199-1</x:f>
        <x:v>-0.011058140543465877</x:v>
      </x:c>
      <x:c r="AP199" s="69" t="n">
        <x:f aca="0">IFERROR(SUM(Z199:AC199)/AD199,0)</x:f>
        <x:v>1</x:v>
      </x:c>
      <x:c r="AQ199" s="66" t="b">
        <x:f aca="0">AND(B199&gt;0,C199&gt;0,D199&gt;0,E199&gt;0)</x:f>
        <x:v>1</x:v>
      </x:c>
    </x:row>
    <x:row r="200" ht="13.5" hidden="0">
      <x:c r="A200" s="61" t="n">
        <x:f aca="0">'净值底稿'!A162</x:f>
        <x:v>44070</x:v>
      </x:c>
      <x:c r="B200" s="62" t="n">
        <x:f aca="0">'净值底稿'!W162</x:f>
        <x:v>1.0511992162270243</x:v>
      </x:c>
      <x:c r="C200" s="62" t="n">
        <x:f aca="0">'净值底稿'!T162</x:f>
        <x:v>1.3178393574753589</x:v>
      </x:c>
      <x:c r="D200" s="62" t="n">
        <x:f aca="0">'净值底稿'!U162</x:f>
        <x:v>1.4235</x:v>
      </x:c>
      <x:c r="E200" s="62" t="n">
        <x:f aca="0">'净值底稿'!V162</x:f>
        <x:v>1.523</x:v>
      </x:c>
      <x:c r="F200" s="63" t="n">
        <x:f aca="0">IFERROR(B200/B199-1,0)</x:f>
        <x:v>0.0013993945601393776</x:v>
      </x:c>
      <x:c r="G200" s="63" t="n">
        <x:f aca="0">IFERROR(C200/C199-1,0)</x:f>
        <x:v>0.010235363590771485</x:v>
      </x:c>
      <x:c r="H200" s="63" t="n">
        <x:f aca="0">IFERROR(D200/D199-1,0)</x:f>
        <x:v>-0.00077214656745761</x:v>
      </x:c>
      <x:c r="I200" s="63" t="n">
        <x:f aca="0">IFERROR(E200/E199-1,0)</x:f>
        <x:v>0.0117584534644255</x:v>
      </x:c>
      <x:c r="J200" s="64" t="n">
        <x:f aca="0">Z199*(1+F200)</x:f>
        <x:v>0.1147347172652844</x:v>
      </x:c>
      <x:c r="K200" s="64" t="n">
        <x:f aca="0">AA199*(1+G200)</x:f>
        <x:v>0.11838377672802536</x:v>
      </x:c>
      <x:c r="L200" s="64" t="n">
        <x:f aca="0">AB199*(1+H200)</x:f>
        <x:v>0.7596772054144504</x:v>
      </x:c>
      <x:c r="M200" s="64" t="n">
        <x:f aca="0">AC199*(1+I200)</x:f>
        <x:v>0.060726902993518676</x:v>
      </x:c>
      <x:c r="N200" s="64" t="n">
        <x:f aca="0">SUM(J200:M200)</x:f>
        <x:v>1.0535226024012787</x:v>
      </x:c>
      <x:c r="O200" s="65" t="n">
        <x:f aca="0">IFERROR((J200+K200)/N200,0)</x:f>
        <x:v>0.22127526591452917</x:v>
      </x:c>
      <x:c r="P200" s="66" t="b">
        <x:f aca="0">AND(MONTH(A200)=12,OR(A201="",YEAR(A200)&lt;&gt;YEAR(A201)))</x:f>
        <x:v>0</x:v>
      </x:c>
      <x:c r="Q200" s="66" t="b">
        <x:f aca="0">AND(MOD(MONTH(A200),3)=0,OR(A201="",MONTH(A200)&lt;&gt;MONTH(A201)))</x:f>
        <x:v>0</x:v>
      </x:c>
      <x:c r="R200" s="66" t="b">
        <x:f aca="0">OR(O200&gt;$E$7,O200&lt;$E$6)</x:f>
        <x:v>0</x:v>
      </x:c>
      <x:c r="S200" s="66" t="b">
        <x:f aca="0">AND(OR(P200,Q200,R200),A200-AH199&gt;$E$8)</x:f>
        <x:v>0</x:v>
      </x:c>
      <x:c r="T200" s="67" t="str">
        <x:f aca="0">IF(NOT(OR(P200,Q200,R200)),"不调",IF(NOT(S200),"间隔规则跳过",IF(P200,"年末+季度",IF(AND(Q200,R200),"季度+动态",IF(Q200,"季度","动态")))))</x:f>
        <x:v>不调</x:v>
      </x:c>
      <x:c r="U200" s="64" t="n">
        <x:f aca="0">IF(OR(T200="年末+季度",T200="季度+动态"),N200*$E$5/2,IF(T200="季度",(J200+K200)/2,IF(T200="动态",N200*$E$5*IF(J200+K200=0,0.5,J200/(J200+K200)),J200)))</x:f>
        <x:v>0.1147347172652844</x:v>
      </x:c>
      <x:c r="V200" s="64" t="n">
        <x:f aca="0">IF(OR(T200="年末+季度",T200="季度+动态"),N200*$E$5/2,IF(T200="季度",(J200+K200)/2,IF(T200="动态",N200*$E$5*IF(J200+K200=0,0.5,K200/(J200+K200)),K200)))</x:f>
        <x:v>0.11838377672802536</x:v>
      </x:c>
      <x:c r="W200" s="64" t="n">
        <x:f aca="0">IF(OR(T200="年末+季度",T200="季度+动态",T200="动态"),N200*(1-$E$5)*IF(L200+M200=0,$B$7/($B$7+$B$8),L200/(L200+M200)),L200)</x:f>
        <x:v>0.7596772054144504</x:v>
      </x:c>
      <x:c r="X200" s="64" t="n">
        <x:f aca="0">IF(OR(T200="年末+季度",T200="季度+动态",T200="动态"),N200*(1-$E$5)*IF(L200+M200=0,$B$8/($B$7+$B$8),M200/(L200+M200)),M200)</x:f>
        <x:v>0.060726902993518676</x:v>
      </x:c>
      <x:c r="Y200" s="64" t="n">
        <x:f aca="0">POWER(1-$H$5,(A200-A199)/$H$8)</x:f>
        <x:v>0.9999862671029998</x:v>
      </x:c>
      <x:c r="Z200" s="64" t="n">
        <x:f aca="0">U200*Y200</x:f>
        <x:v>0.11473314162522985</x:v>
      </x:c>
      <x:c r="AA200" s="64" t="n">
        <x:f aca="0">V200*Y200</x:f>
        <x:v>0.11838215097581305</x:v>
      </x:c>
      <x:c r="AB200" s="64" t="n">
        <x:f aca="0">W200*Y200</x:f>
        <x:v>0.759666772845635</x:v>
      </x:c>
      <x:c r="AC200" s="64" t="n">
        <x:f aca="0">X200*Y200</x:f>
        <x:v>0.060726069037214725</x:v>
      </x:c>
      <x:c r="AD200" s="64" t="n">
        <x:f aca="0">SUM(Z200:AC200)</x:f>
        <x:v>1.0535081344838926</x:v>
      </x:c>
      <x:c r="AE200" s="64" t="n">
        <x:f aca="0">MAX(AE199,AD200)</x:f>
        <x:v>1.0638078595618077</x:v>
      </x:c>
      <x:c r="AF200" s="63" t="n">
        <x:f aca="0">AD200/AE200-1</x:f>
        <x:v>-0.009681941137526184</x:v>
      </x:c>
      <x:c r="AG200" s="63" t="n">
        <x:f aca="0">AD200/AD199-1</x:f>
        <x:v>0.0013915877791803588</x:v>
      </x:c>
      <x:c r="AH200" s="61" t="n">
        <x:f aca="0">IF(OR(T200="年末+季度",T200="季度+动态",T200="季度",T200="动态"),A200,AH199)</x:f>
        <x:v>44012</x:v>
      </x:c>
      <x:c r="AI200" s="68" t="n">
        <x:f aca="0">YEAR(A200)</x:f>
        <x:v>2020</x:v>
      </x:c>
      <x:c r="AJ200" s="68" t="n">
        <x:f aca="0">MONTH(A200)</x:f>
        <x:v>8</x:v>
      </x:c>
      <x:c r="AK200" s="66" t="n">
        <x:f aca="0">IF(MONTH(A200)&lt;&gt;MONTH(A201),1,0)</x:f>
        <x:v>0</x:v>
      </x:c>
      <x:c r="AL200" s="64" t="n">
        <x:f aca="0">IF(AK199,AD199,AL199)</x:f>
        <x:v>1.0513874477905976</x:v>
      </x:c>
      <x:c r="AM200" s="65" t="str">
        <x:f aca="0">IF(AK200,AD200/AL200-1,"")</x:f>
      </x:c>
      <x:c r="AN200" s="64" t="n">
        <x:f aca="0">IF(AI200&lt;&gt;AI199,AD200,MAX(AN199,AD200))</x:f>
        <x:v>1.0638078595618077</x:v>
      </x:c>
      <x:c r="AO200" s="65" t="n">
        <x:f aca="0">AD200/AN200-1</x:f>
        <x:v>-0.009681941137526184</x:v>
      </x:c>
      <x:c r="AP200" s="69" t="n">
        <x:f aca="0">IFERROR(SUM(Z200:AC200)/AD200,0)</x:f>
        <x:v>1</x:v>
      </x:c>
      <x:c r="AQ200" s="66" t="b">
        <x:f aca="0">AND(B200&gt;0,C200&gt;0,D200&gt;0,E200&gt;0)</x:f>
        <x:v>1</x:v>
      </x:c>
    </x:row>
    <x:row r="201" ht="13.5" hidden="0">
      <x:c r="A201" s="61" t="n">
        <x:f aca="0">'净值底稿'!A163</x:f>
        <x:v>44071</x:v>
      </x:c>
      <x:c r="B201" s="62" t="n">
        <x:f aca="0">'净值底稿'!W163</x:f>
        <x:v>1.0642583102354344</x:v>
      </x:c>
      <x:c r="C201" s="62" t="n">
        <x:f aca="0">'净值底稿'!T163</x:f>
        <x:v>1.3385630029960338</x:v>
      </x:c>
      <x:c r="D201" s="62" t="n">
        <x:f aca="0">'净值底稿'!U163</x:f>
        <x:v>1.4223</x:v>
      </x:c>
      <x:c r="E201" s="62" t="n">
        <x:f aca="0">'净值底稿'!V163</x:f>
        <x:v>1.5251</x:v>
      </x:c>
      <x:c r="F201" s="63" t="n">
        <x:f aca="0">IFERROR(B201/B200-1,0)</x:f>
        <x:v>0.01242304389769422</x:v>
      </x:c>
      <x:c r="G201" s="63" t="n">
        <x:f aca="0">IFERROR(C201/C200-1,0)</x:f>
        <x:v>0.015725471699658655</x:v>
      </x:c>
      <x:c r="H201" s="63" t="n">
        <x:f aca="0">IFERROR(D201/D200-1,0)</x:f>
        <x:v>-0.0008429926238145979</x:v>
      </x:c>
      <x:c r="I201" s="63" t="n">
        <x:f aca="0">IFERROR(E201/E200-1,0)</x:f>
        <x:v>0.0013788575180564422</x:v>
      </x:c>
      <x:c r="J201" s="64" t="n">
        <x:f aca="0">Z200*(1+F201)</x:f>
        <x:v>0.11615847648016045</x:v>
      </x:c>
      <x:c r="K201" s="64" t="n">
        <x:f aca="0">AA200*(1+G201)</x:f>
        <x:v>0.12024376614072792</x:v>
      </x:c>
      <x:c r="L201" s="64" t="n">
        <x:f aca="0">AB200*(1+H201)</x:f>
        <x:v>0.7590263793595691</x:v>
      </x:c>
      <x:c r="M201" s="64" t="n">
        <x:f aca="0">AC200*(1+I201)</x:f>
        <x:v>0.060809801634048706</x:v>
      </x:c>
      <x:c r="N201" s="64" t="n">
        <x:f aca="0">SUM(J201:M201)</x:f>
        <x:v>1.0562384236145062</x:v>
      </x:c>
      <x:c r="O201" s="65" t="n">
        <x:f aca="0">IFERROR((J201+K201)/N201,0)</x:f>
        <x:v>0.22381522706957285</x:v>
      </x:c>
      <x:c r="P201" s="66" t="b">
        <x:f aca="0">AND(MONTH(A201)=12,OR(A202="",YEAR(A201)&lt;&gt;YEAR(A202)))</x:f>
        <x:v>0</x:v>
      </x:c>
      <x:c r="Q201" s="66" t="b">
        <x:f aca="0">AND(MOD(MONTH(A201),3)=0,OR(A202="",MONTH(A201)&lt;&gt;MONTH(A202)))</x:f>
        <x:v>0</x:v>
      </x:c>
      <x:c r="R201" s="66" t="b">
        <x:f aca="0">OR(O201&gt;$E$7,O201&lt;$E$6)</x:f>
        <x:v>0</x:v>
      </x:c>
      <x:c r="S201" s="66" t="b">
        <x:f aca="0">AND(OR(P201,Q201,R201),A201-AH200&gt;$E$8)</x:f>
        <x:v>0</x:v>
      </x:c>
      <x:c r="T201" s="67" t="str">
        <x:f aca="0">IF(NOT(OR(P201,Q201,R201)),"不调",IF(NOT(S201),"间隔规则跳过",IF(P201,"年末+季度",IF(AND(Q201,R201),"季度+动态",IF(Q201,"季度","动态")))))</x:f>
        <x:v>不调</x:v>
      </x:c>
      <x:c r="U201" s="64" t="n">
        <x:f aca="0">IF(OR(T201="年末+季度",T201="季度+动态"),N201*$E$5/2,IF(T201="季度",(J201+K201)/2,IF(T201="动态",N201*$E$5*IF(J201+K201=0,0.5,J201/(J201+K201)),J201)))</x:f>
        <x:v>0.11615847648016045</x:v>
      </x:c>
      <x:c r="V201" s="64" t="n">
        <x:f aca="0">IF(OR(T201="年末+季度",T201="季度+动态"),N201*$E$5/2,IF(T201="季度",(J201+K201)/2,IF(T201="动态",N201*$E$5*IF(J201+K201=0,0.5,K201/(J201+K201)),K201)))</x:f>
        <x:v>0.12024376614072792</x:v>
      </x:c>
      <x:c r="W201" s="64" t="n">
        <x:f aca="0">IF(OR(T201="年末+季度",T201="季度+动态",T201="动态"),N201*(1-$E$5)*IF(L201+M201=0,$B$7/($B$7+$B$8),L201/(L201+M201)),L201)</x:f>
        <x:v>0.7590263793595691</x:v>
      </x:c>
      <x:c r="X201" s="64" t="n">
        <x:f aca="0">IF(OR(T201="年末+季度",T201="季度+动态",T201="动态"),N201*(1-$E$5)*IF(L201+M201=0,$B$8/($B$7+$B$8),M201/(L201+M201)),M201)</x:f>
        <x:v>0.060809801634048706</x:v>
      </x:c>
      <x:c r="Y201" s="64" t="n">
        <x:f aca="0">POWER(1-$H$5,(A201-A200)/$H$8)</x:f>
        <x:v>0.9999862671029998</x:v>
      </x:c>
      <x:c r="Z201" s="64" t="n">
        <x:f aca="0">U201*Y201</x:f>
        <x:v>0.11615688128776724</x:v>
      </x:c>
      <x:c r="AA201" s="64" t="n">
        <x:f aca="0">V201*Y201</x:f>
        <x:v>0.12024211484547259</x:v>
      </x:c>
      <x:c r="AB201" s="64" t="n">
        <x:f aca="0">W201*Y201</x:f>
        <x:v>0.7590159557284809</x:v>
      </x:c>
      <x:c r="AC201" s="64" t="n">
        <x:f aca="0">X201*Y201</x:f>
        <x:v>0.06080896653930626</x:v>
      </x:c>
      <x:c r="AD201" s="64" t="n">
        <x:f aca="0">SUM(Z201:AC201)</x:f>
        <x:v>1.0562239184010271</x:v>
      </x:c>
      <x:c r="AE201" s="64" t="n">
        <x:f aca="0">MAX(AE200,AD201)</x:f>
        <x:v>1.0638078595618077</x:v>
      </x:c>
      <x:c r="AF201" s="63" t="n">
        <x:f aca="0">AD201/AE201-1</x:f>
        <x:v>-0.00712905163523081</x:v>
      </x:c>
      <x:c r="AG201" s="63" t="n">
        <x:f aca="0">AD201/AD200-1</x:f>
        <x:v>0.002577848075624889</x:v>
      </x:c>
      <x:c r="AH201" s="61" t="n">
        <x:f aca="0">IF(OR(T201="年末+季度",T201="季度+动态",T201="季度",T201="动态"),A201,AH200)</x:f>
        <x:v>44012</x:v>
      </x:c>
      <x:c r="AI201" s="68" t="n">
        <x:f aca="0">YEAR(A201)</x:f>
        <x:v>2020</x:v>
      </x:c>
      <x:c r="AJ201" s="68" t="n">
        <x:f aca="0">MONTH(A201)</x:f>
        <x:v>8</x:v>
      </x:c>
      <x:c r="AK201" s="66" t="n">
        <x:f aca="0">IF(MONTH(A201)&lt;&gt;MONTH(A202),1,0)</x:f>
        <x:v>0</x:v>
      </x:c>
      <x:c r="AL201" s="64" t="n">
        <x:f aca="0">IF(AK200,AD200,AL200)</x:f>
        <x:v>1.0513874477905976</x:v>
      </x:c>
      <x:c r="AM201" s="65" t="str">
        <x:f aca="0">IF(AK201,AD201/AL201-1,"")</x:f>
      </x:c>
      <x:c r="AN201" s="64" t="n">
        <x:f aca="0">IF(AI201&lt;&gt;AI200,AD201,MAX(AN200,AD201))</x:f>
        <x:v>1.0638078595618077</x:v>
      </x:c>
      <x:c r="AO201" s="65" t="n">
        <x:f aca="0">AD201/AN201-1</x:f>
        <x:v>-0.00712905163523081</x:v>
      </x:c>
      <x:c r="AP201" s="69" t="n">
        <x:f aca="0">IFERROR(SUM(Z201:AC201)/AD201,0)</x:f>
        <x:v>1</x:v>
      </x:c>
      <x:c r="AQ201" s="66" t="b">
        <x:f aca="0">AND(B201&gt;0,C201&gt;0,D201&gt;0,E201&gt;0)</x:f>
        <x:v>1</x:v>
      </x:c>
    </x:row>
    <x:row r="202" ht="13.5" hidden="0">
      <x:c r="A202" s="61" t="n">
        <x:f aca="0">'净值底稿'!A164</x:f>
        <x:v>44074</x:v>
      </x:c>
      <x:c r="B202" s="62" t="n">
        <x:f aca="0">'净值底稿'!W164</x:f>
        <x:v>1.0571367581326239</x:v>
      </x:c>
      <x:c r="C202" s="62" t="n">
        <x:f aca="0">'净值底稿'!T164</x:f>
        <x:v>1.3366383345819477</x:v>
      </x:c>
      <x:c r="D202" s="62" t="n">
        <x:f aca="0">'净值底稿'!U164</x:f>
        <x:v>1.4226</x:v>
      </x:c>
      <x:c r="E202" s="62" t="n">
        <x:f aca="0">'净值底稿'!V164</x:f>
        <x:v>1.5286</x:v>
      </x:c>
      <x:c r="F202" s="63" t="n">
        <x:f aca="0">IFERROR(B202/B201-1,0)</x:f>
        <x:v>-0.006691563537084444</x:v>
      </x:c>
      <x:c r="G202" s="63" t="n">
        <x:f aca="0">IFERROR(C202/C201-1,0)</x:f>
        <x:v>-0.0014378616544594713</x:v>
      </x:c>
      <x:c r="H202" s="63" t="n">
        <x:f aca="0">IFERROR(D202/D201-1,0)</x:f>
        <x:v>0.00021092596498650806</x:v>
      </x:c>
      <x:c r="I202" s="63" t="n">
        <x:f aca="0">IFERROR(E202/E201-1,0)</x:f>
        <x:v>0.0022949314799030063</x:v>
      </x:c>
      <x:c r="J202" s="64" t="n">
        <x:f aca="0">Z201*(1+F202)</x:f>
        <x:v>0.11537961013636057</x:v>
      </x:c>
      <x:c r="K202" s="64" t="n">
        <x:f aca="0">AA201*(1+G202)</x:f>
        <x:v>0.12006922331928517</x:v>
      </x:c>
      <x:c r="L202" s="64" t="n">
        <x:f aca="0">AB201*(1+H202)</x:f>
        <x:v>0.759176051901383</x:v>
      </x:c>
      <x:c r="M202" s="64" t="n">
        <x:f aca="0">AC201*(1+I202)</x:f>
        <x:v>0.06094851895087768</x:v>
      </x:c>
      <x:c r="N202" s="64" t="n">
        <x:f aca="0">SUM(J202:M202)</x:f>
        <x:v>1.0555734043079064</x:v>
      </x:c>
      <x:c r="O202" s="65" t="n">
        <x:f aca="0">IFERROR((J202+K202)/N202,0)</x:f>
        <x:v>0.22305301790927493</x:v>
      </x:c>
      <x:c r="P202" s="66" t="b">
        <x:f aca="0">AND(MONTH(A202)=12,OR(A203="",YEAR(A202)&lt;&gt;YEAR(A203)))</x:f>
        <x:v>0</x:v>
      </x:c>
      <x:c r="Q202" s="66" t="b">
        <x:f aca="0">AND(MOD(MONTH(A202),3)=0,OR(A203="",MONTH(A202)&lt;&gt;MONTH(A203)))</x:f>
        <x:v>0</x:v>
      </x:c>
      <x:c r="R202" s="66" t="b">
        <x:f aca="0">OR(O202&gt;$E$7,O202&lt;$E$6)</x:f>
        <x:v>0</x:v>
      </x:c>
      <x:c r="S202" s="66" t="b">
        <x:f aca="0">AND(OR(P202,Q202,R202),A202-AH201&gt;$E$8)</x:f>
        <x:v>0</x:v>
      </x:c>
      <x:c r="T202" s="67" t="str">
        <x:f aca="0">IF(NOT(OR(P202,Q202,R202)),"不调",IF(NOT(S202),"间隔规则跳过",IF(P202,"年末+季度",IF(AND(Q202,R202),"季度+动态",IF(Q202,"季度","动态")))))</x:f>
        <x:v>不调</x:v>
      </x:c>
      <x:c r="U202" s="64" t="n">
        <x:f aca="0">IF(OR(T202="年末+季度",T202="季度+动态"),N202*$E$5/2,IF(T202="季度",(J202+K202)/2,IF(T202="动态",N202*$E$5*IF(J202+K202=0,0.5,J202/(J202+K202)),J202)))</x:f>
        <x:v>0.11537961013636057</x:v>
      </x:c>
      <x:c r="V202" s="64" t="n">
        <x:f aca="0">IF(OR(T202="年末+季度",T202="季度+动态"),N202*$E$5/2,IF(T202="季度",(J202+K202)/2,IF(T202="动态",N202*$E$5*IF(J202+K202=0,0.5,K202/(J202+K202)),K202)))</x:f>
        <x:v>0.12006922331928517</x:v>
      </x:c>
      <x:c r="W202" s="64" t="n">
        <x:f aca="0">IF(OR(T202="年末+季度",T202="季度+动态",T202="动态"),N202*(1-$E$5)*IF(L202+M202=0,$B$7/($B$7+$B$8),L202/(L202+M202)),L202)</x:f>
        <x:v>0.759176051901383</x:v>
      </x:c>
      <x:c r="X202" s="64" t="n">
        <x:f aca="0">IF(OR(T202="年末+季度",T202="季度+动态",T202="动态"),N202*(1-$E$5)*IF(L202+M202=0,$B$8/($B$7+$B$8),M202/(L202+M202)),M202)</x:f>
        <x:v>0.06094851895087768</x:v>
      </x:c>
      <x:c r="Y202" s="64" t="n">
        <x:f aca="0">POWER(1-$H$5,(A202-A201)/$H$8)</x:f>
        <x:v>0.9999588018747739</x:v>
      </x:c>
      <x:c r="Z202" s="64" t="n">
        <x:f aca="0">U202*Y202</x:f>
        <x:v>0.11537485671273363</x:v>
      </x:c>
      <x:c r="AA202" s="64" t="n">
        <x:f aca="0">V202*Y202</x:f>
        <x:v>0.12006427669238706</x:v>
      </x:c>
      <x:c r="AB202" s="64" t="n">
        <x:f aca="0">W202*Y202</x:f>
        <x:v>0.7591447752713282</x:v>
      </x:c>
      <x:c r="AC202" s="64" t="n">
        <x:f aca="0">X202*Y202</x:f>
        <x:v>0.0609460079861616</x:v>
      </x:c>
      <x:c r="AD202" s="64" t="n">
        <x:f aca="0">SUM(Z202:AC202)</x:f>
        <x:v>1.0555299166626104</x:v>
      </x:c>
      <x:c r="AE202" s="64" t="n">
        <x:f aca="0">MAX(AE201,AD202)</x:f>
        <x:v>1.0638078595618077</x:v>
      </x:c>
      <x:c r="AF202" s="63" t="n">
        <x:f aca="0">AD202/AE202-1</x:f>
        <x:v>-0.007781426716105488</x:v>
      </x:c>
      <x:c r="AG202" s="63" t="n">
        <x:f aca="0">AD202/AD201-1</x:f>
        <x:v>-0.0006570592904838746</x:v>
      </x:c>
      <x:c r="AH202" s="61" t="n">
        <x:f aca="0">IF(OR(T202="年末+季度",T202="季度+动态",T202="季度",T202="动态"),A202,AH201)</x:f>
        <x:v>44012</x:v>
      </x:c>
      <x:c r="AI202" s="68" t="n">
        <x:f aca="0">YEAR(A202)</x:f>
        <x:v>2020</x:v>
      </x:c>
      <x:c r="AJ202" s="68" t="n">
        <x:f aca="0">MONTH(A202)</x:f>
        <x:v>8</x:v>
      </x:c>
      <x:c r="AK202" s="66" t="n">
        <x:f aca="0">IF(MONTH(A202)&lt;&gt;MONTH(A203),1,0)</x:f>
        <x:v>1</x:v>
      </x:c>
      <x:c r="AL202" s="64" t="n">
        <x:f aca="0">IF(AK201,AD201,AL201)</x:f>
        <x:v>1.0513874477905976</x:v>
      </x:c>
      <x:c r="AM202" s="65" t="n">
        <x:f aca="0">IF(AK202,AD202/AL202-1,"")</x:f>
        <x:v>0.003940002213948635</x:v>
      </x:c>
      <x:c r="AN202" s="64" t="n">
        <x:f aca="0">IF(AI202&lt;&gt;AI201,AD202,MAX(AN201,AD202))</x:f>
        <x:v>1.0638078595618077</x:v>
      </x:c>
      <x:c r="AO202" s="65" t="n">
        <x:f aca="0">AD202/AN202-1</x:f>
        <x:v>-0.007781426716105488</x:v>
      </x:c>
      <x:c r="AP202" s="69" t="n">
        <x:f aca="0">IFERROR(SUM(Z202:AC202)/AD202,0)</x:f>
        <x:v>1</x:v>
      </x:c>
      <x:c r="AQ202" s="66" t="b">
        <x:f aca="0">AND(B202&gt;0,C202&gt;0,D202&gt;0,E202&gt;0)</x:f>
        <x:v>1</x:v>
      </x:c>
    </x:row>
    <x:row r="203" ht="13.5" hidden="0">
      <x:c r="A203" s="61" t="n">
        <x:f aca="0">'净值底稿'!A165</x:f>
        <x:v>44075</x:v>
      </x:c>
      <x:c r="B203" s="62" t="n">
        <x:f aca="0">'净值底稿'!W165</x:f>
        <x:v>1.0573839762743427</x:v>
      </x:c>
      <x:c r="C203" s="62" t="n">
        <x:f aca="0">'净值底稿'!T165</x:f>
        <x:v>1.3460553401920325</x:v>
      </x:c>
      <x:c r="D203" s="62" t="n">
        <x:f aca="0">'净值底稿'!U165</x:f>
        <x:v>1.4226</x:v>
      </x:c>
      <x:c r="E203" s="62" t="n">
        <x:f aca="0">'净值底稿'!V165</x:f>
        <x:v>1.546</x:v>
      </x:c>
      <x:c r="F203" s="63" t="n">
        <x:f aca="0">IFERROR(B203/B202-1,0)</x:f>
        <x:v>0.00023385634811856626</x:v>
      </x:c>
      <x:c r="G203" s="63" t="n">
        <x:f aca="0">IFERROR(C203/C202-1,0)</x:f>
        <x:v>0.007045290686676475</x:v>
      </x:c>
      <x:c r="H203" s="63" t="n">
        <x:f aca="0">IFERROR(D203/D202-1,0)</x:f>
        <x:v>0</x:v>
      </x:c>
      <x:c r="I203" s="63" t="n">
        <x:f aca="0">IFERROR(E203/E202-1,0)</x:f>
        <x:v>0.011382964804396156</x:v>
      </x:c>
      <x:c r="J203" s="64" t="n">
        <x:f aca="0">Z202*(1+F203)</x:f>
        <x:v>0.11540183785538918</x:v>
      </x:c>
      <x:c r="K203" s="64" t="n">
        <x:f aca="0">AA202*(1+G203)</x:f>
        <x:v>0.12091016442277049</x:v>
      </x:c>
      <x:c r="L203" s="64" t="n">
        <x:f aca="0">AB202*(1+H203)</x:f>
        <x:v>0.7591447752713282</x:v>
      </x:c>
      <x:c r="M203" s="64" t="n">
        <x:f aca="0">AC202*(1+I203)</x:f>
        <x:v>0.061639754250036524</x:v>
      </x:c>
      <x:c r="N203" s="64" t="n">
        <x:f aca="0">SUM(J203:M203)</x:f>
        <x:v>1.0570965317995242</x:v>
      </x:c>
      <x:c r="O203" s="65" t="n">
        <x:f aca="0">IFERROR((J203+K203)/N203,0)</x:f>
        <x:v>0.22354817669856444</x:v>
      </x:c>
      <x:c r="P203" s="66" t="b">
        <x:f aca="0">AND(MONTH(A203)=12,OR(A204="",YEAR(A203)&lt;&gt;YEAR(A204)))</x:f>
        <x:v>0</x:v>
      </x:c>
      <x:c r="Q203" s="66" t="b">
        <x:f aca="0">AND(MOD(MONTH(A203),3)=0,OR(A204="",MONTH(A203)&lt;&gt;MONTH(A204)))</x:f>
        <x:v>0</x:v>
      </x:c>
      <x:c r="R203" s="66" t="b">
        <x:f aca="0">OR(O203&gt;$E$7,O203&lt;$E$6)</x:f>
        <x:v>0</x:v>
      </x:c>
      <x:c r="S203" s="66" t="b">
        <x:f aca="0">AND(OR(P203,Q203,R203),A203-AH202&gt;$E$8)</x:f>
        <x:v>0</x:v>
      </x:c>
      <x:c r="T203" s="67" t="str">
        <x:f aca="0">IF(NOT(OR(P203,Q203,R203)),"不调",IF(NOT(S203),"间隔规则跳过",IF(P203,"年末+季度",IF(AND(Q203,R203),"季度+动态",IF(Q203,"季度","动态")))))</x:f>
        <x:v>不调</x:v>
      </x:c>
      <x:c r="U203" s="64" t="n">
        <x:f aca="0">IF(OR(T203="年末+季度",T203="季度+动态"),N203*$E$5/2,IF(T203="季度",(J203+K203)/2,IF(T203="动态",N203*$E$5*IF(J203+K203=0,0.5,J203/(J203+K203)),J203)))</x:f>
        <x:v>0.11540183785538918</x:v>
      </x:c>
      <x:c r="V203" s="64" t="n">
        <x:f aca="0">IF(OR(T203="年末+季度",T203="季度+动态"),N203*$E$5/2,IF(T203="季度",(J203+K203)/2,IF(T203="动态",N203*$E$5*IF(J203+K203=0,0.5,K203/(J203+K203)),K203)))</x:f>
        <x:v>0.12091016442277049</x:v>
      </x:c>
      <x:c r="W203" s="64" t="n">
        <x:f aca="0">IF(OR(T203="年末+季度",T203="季度+动态",T203="动态"),N203*(1-$E$5)*IF(L203+M203=0,$B$7/($B$7+$B$8),L203/(L203+M203)),L203)</x:f>
        <x:v>0.7591447752713282</x:v>
      </x:c>
      <x:c r="X203" s="64" t="n">
        <x:f aca="0">IF(OR(T203="年末+季度",T203="季度+动态",T203="动态"),N203*(1-$E$5)*IF(L203+M203=0,$B$8/($B$7+$B$8),M203/(L203+M203)),M203)</x:f>
        <x:v>0.061639754250036524</x:v>
      </x:c>
      <x:c r="Y203" s="64" t="n">
        <x:f aca="0">POWER(1-$H$5,(A203-A202)/$H$8)</x:f>
        <x:v>0.9999862671029998</x:v>
      </x:c>
      <x:c r="Z203" s="64" t="n">
        <x:f aca="0">U203*Y203</x:f>
        <x:v>0.11540025305383628</x:v>
      </x:c>
      <x:c r="AA203" s="64" t="n">
        <x:f aca="0">V203*Y203</x:f>
        <x:v>0.12090850397593618</x:v>
      </x:c>
      <x:c r="AB203" s="64" t="n">
        <x:f aca="0">W203*Y203</x:f>
        <x:v>0.7591343500143211</x:v>
      </x:c>
      <x:c r="AC203" s="64" t="n">
        <x:f aca="0">X203*Y203</x:f>
        <x:v>0.06163890775764029</x:v>
      </x:c>
      <x:c r="AD203" s="64" t="n">
        <x:f aca="0">SUM(Z203:AC203)</x:f>
        <x:v>1.0570820148017337</x:v>
      </x:c>
      <x:c r="AE203" s="64" t="n">
        <x:f aca="0">MAX(AE202,AD203)</x:f>
        <x:v>1.0638078595618077</x:v>
      </x:c>
      <x:c r="AF203" s="63" t="n">
        <x:f aca="0">AD203/AE203-1</x:f>
        <x:v>-0.006322424392356307</x:v>
      </x:c>
      <x:c r="AG203" s="63" t="n">
        <x:f aca="0">AD203/AD202-1</x:f>
        <x:v>0.0014704444797080107</x:v>
      </x:c>
      <x:c r="AH203" s="61" t="n">
        <x:f aca="0">IF(OR(T203="年末+季度",T203="季度+动态",T203="季度",T203="动态"),A203,AH202)</x:f>
        <x:v>44012</x:v>
      </x:c>
      <x:c r="AI203" s="68" t="n">
        <x:f aca="0">YEAR(A203)</x:f>
        <x:v>2020</x:v>
      </x:c>
      <x:c r="AJ203" s="68" t="n">
        <x:f aca="0">MONTH(A203)</x:f>
        <x:v>9</x:v>
      </x:c>
      <x:c r="AK203" s="66" t="n">
        <x:f aca="0">IF(MONTH(A203)&lt;&gt;MONTH(A204),1,0)</x:f>
        <x:v>0</x:v>
      </x:c>
      <x:c r="AL203" s="64" t="n">
        <x:f aca="0">IF(AK202,AD202,AL202)</x:f>
        <x:v>1.0555299166626104</x:v>
      </x:c>
      <x:c r="AM203" s="65" t="str">
        <x:f aca="0">IF(AK203,AD203/AL203-1,"")</x:f>
      </x:c>
      <x:c r="AN203" s="64" t="n">
        <x:f aca="0">IF(AI203&lt;&gt;AI202,AD203,MAX(AN202,AD203))</x:f>
        <x:v>1.0638078595618077</x:v>
      </x:c>
      <x:c r="AO203" s="65" t="n">
        <x:f aca="0">AD203/AN203-1</x:f>
        <x:v>-0.006322424392356307</x:v>
      </x:c>
      <x:c r="AP203" s="69" t="n">
        <x:f aca="0">IFERROR(SUM(Z203:AC203)/AD203,0)</x:f>
        <x:v>1</x:v>
      </x:c>
      <x:c r="AQ203" s="66" t="b">
        <x:f aca="0">AND(B203&gt;0,C203&gt;0,D203&gt;0,E203&gt;0)</x:f>
        <x:v>1</x:v>
      </x:c>
    </x:row>
    <x:row r="204" ht="13.5" hidden="0">
      <x:c r="A204" s="61" t="n">
        <x:f aca="0">'净值底稿'!A166</x:f>
        <x:v>44076</x:v>
      </x:c>
      <x:c r="B204" s="62" t="n">
        <x:f aca="0">'净值底稿'!W166</x:f>
        <x:v>1.055867204108725</x:v>
      </x:c>
      <x:c r="C204" s="62" t="n">
        <x:f aca="0">'净值底稿'!T166</x:f>
        <x:v>1.3498893712062587</x:v>
      </x:c>
      <x:c r="D204" s="62" t="n">
        <x:f aca="0">'净值底稿'!U166</x:f>
        <x:v>1.4215</x:v>
      </x:c>
      <x:c r="E204" s="62" t="n">
        <x:f aca="0">'净值底稿'!V166</x:f>
        <x:v>1.5266</x:v>
      </x:c>
      <x:c r="F204" s="63" t="n">
        <x:f aca="0">IFERROR(B204/B203-1,0)</x:f>
        <x:v>-0.001434457301842218</x:v>
      </x:c>
      <x:c r="G204" s="63" t="n">
        <x:f aca="0">IFERROR(C204/C203-1,0)</x:f>
        <x:v>0.002848345754996373</x:v>
      </x:c>
      <x:c r="H204" s="63" t="n">
        <x:f aca="0">IFERROR(D204/D203-1,0)</x:f>
        <x:v>-0.000773232110220845</x:v>
      </x:c>
      <x:c r="I204" s="63" t="n">
        <x:f aca="0">IFERROR(E204/E203-1,0)</x:f>
        <x:v>-0.012548512289780156</x:v>
      </x:c>
      <x:c r="J204" s="64" t="n">
        <x:f aca="0">Z203*(1+F204)</x:f>
        <x:v>0.11523471631820877</x:v>
      </x:c>
      <x:c r="K204" s="64" t="n">
        <x:f aca="0">AA203*(1+G204)</x:f>
        <x:v>0.121252893199979</x:v>
      </x:c>
      <x:c r="L204" s="64" t="n">
        <x:f aca="0">AB203*(1+H204)</x:f>
        <x:v>0.7585473629589183</x:v>
      </x:c>
      <x:c r="M204" s="64" t="n">
        <x:f aca="0">AC203*(1+I204)</x:f>
        <x:v>0.06086543116611492</x:v>
      </x:c>
      <x:c r="N204" s="64" t="n">
        <x:f aca="0">SUM(J204:M204)</x:f>
        <x:v>1.0559004036432211</x:v>
      </x:c>
      <x:c r="O204" s="65" t="n">
        <x:f aca="0">IFERROR((J204+K204)/N204,0)</x:f>
        <x:v>0.22396772337828816</x:v>
      </x:c>
      <x:c r="P204" s="66" t="b">
        <x:f aca="0">AND(MONTH(A204)=12,OR(A205="",YEAR(A204)&lt;&gt;YEAR(A205)))</x:f>
        <x:v>0</x:v>
      </x:c>
      <x:c r="Q204" s="66" t="b">
        <x:f aca="0">AND(MOD(MONTH(A204),3)=0,OR(A205="",MONTH(A204)&lt;&gt;MONTH(A205)))</x:f>
        <x:v>0</x:v>
      </x:c>
      <x:c r="R204" s="66" t="b">
        <x:f aca="0">OR(O204&gt;$E$7,O204&lt;$E$6)</x:f>
        <x:v>0</x:v>
      </x:c>
      <x:c r="S204" s="66" t="b">
        <x:f aca="0">AND(OR(P204,Q204,R204),A204-AH203&gt;$E$8)</x:f>
        <x:v>0</x:v>
      </x:c>
      <x:c r="T204" s="67" t="str">
        <x:f aca="0">IF(NOT(OR(P204,Q204,R204)),"不调",IF(NOT(S204),"间隔规则跳过",IF(P204,"年末+季度",IF(AND(Q204,R204),"季度+动态",IF(Q204,"季度","动态")))))</x:f>
        <x:v>不调</x:v>
      </x:c>
      <x:c r="U204" s="64" t="n">
        <x:f aca="0">IF(OR(T204="年末+季度",T204="季度+动态"),N204*$E$5/2,IF(T204="季度",(J204+K204)/2,IF(T204="动态",N204*$E$5*IF(J204+K204=0,0.5,J204/(J204+K204)),J204)))</x:f>
        <x:v>0.11523471631820877</x:v>
      </x:c>
      <x:c r="V204" s="64" t="n">
        <x:f aca="0">IF(OR(T204="年末+季度",T204="季度+动态"),N204*$E$5/2,IF(T204="季度",(J204+K204)/2,IF(T204="动态",N204*$E$5*IF(J204+K204=0,0.5,K204/(J204+K204)),K204)))</x:f>
        <x:v>0.121252893199979</x:v>
      </x:c>
      <x:c r="W204" s="64" t="n">
        <x:f aca="0">IF(OR(T204="年末+季度",T204="季度+动态",T204="动态"),N204*(1-$E$5)*IF(L204+M204=0,$B$7/($B$7+$B$8),L204/(L204+M204)),L204)</x:f>
        <x:v>0.7585473629589183</x:v>
      </x:c>
      <x:c r="X204" s="64" t="n">
        <x:f aca="0">IF(OR(T204="年末+季度",T204="季度+动态",T204="动态"),N204*(1-$E$5)*IF(L204+M204=0,$B$8/($B$7+$B$8),M204/(L204+M204)),M204)</x:f>
        <x:v>0.06086543116611492</x:v>
      </x:c>
      <x:c r="Y204" s="64" t="n">
        <x:f aca="0">POWER(1-$H$5,(A204-A203)/$H$8)</x:f>
        <x:v>0.9999862671029998</x:v>
      </x:c>
      <x:c r="Z204" s="64" t="n">
        <x:f aca="0">U204*Y204</x:f>
        <x:v>0.11523313381171872</x:v>
      </x:c>
      <x:c r="AA204" s="64" t="n">
        <x:f aca="0">V204*Y204</x:f>
        <x:v>0.1212512280464857</x:v>
      </x:c>
      <x:c r="AB204" s="64" t="n">
        <x:f aca="0">W204*Y204</x:f>
        <x:v>0.758536945906113</x:v>
      </x:c>
      <x:c r="AC204" s="64" t="n">
        <x:f aca="0">X204*Y204</x:f>
        <x:v>0.06086459530741784</x:v>
      </x:c>
      <x:c r="AD204" s="64" t="n">
        <x:f aca="0">SUM(Z204:AC204)</x:f>
        <x:v>1.0558859030717354</x:v>
      </x:c>
      <x:c r="AE204" s="64" t="n">
        <x:f aca="0">MAX(AE203,AD204)</x:f>
        <x:v>1.0638078595618077</x:v>
      </x:c>
      <x:c r="AF204" s="63" t="n">
        <x:f aca="0">AD204/AE204-1</x:f>
        <x:v>-0.00744679259404557</x:v>
      </x:c>
      <x:c r="AG204" s="63" t="n">
        <x:f aca="0">AD204/AD203-1</x:f>
        <x:v>-0.0011315221650258778</x:v>
      </x:c>
      <x:c r="AH204" s="61" t="n">
        <x:f aca="0">IF(OR(T204="年末+季度",T204="季度+动态",T204="季度",T204="动态"),A204,AH203)</x:f>
        <x:v>44012</x:v>
      </x:c>
      <x:c r="AI204" s="68" t="n">
        <x:f aca="0">YEAR(A204)</x:f>
        <x:v>2020</x:v>
      </x:c>
      <x:c r="AJ204" s="68" t="n">
        <x:f aca="0">MONTH(A204)</x:f>
        <x:v>9</x:v>
      </x:c>
      <x:c r="AK204" s="66" t="n">
        <x:f aca="0">IF(MONTH(A204)&lt;&gt;MONTH(A205),1,0)</x:f>
        <x:v>0</x:v>
      </x:c>
      <x:c r="AL204" s="64" t="n">
        <x:f aca="0">IF(AK203,AD203,AL203)</x:f>
        <x:v>1.0555299166626104</x:v>
      </x:c>
      <x:c r="AM204" s="65" t="str">
        <x:f aca="0">IF(AK204,AD204/AL204-1,"")</x:f>
      </x:c>
      <x:c r="AN204" s="64" t="n">
        <x:f aca="0">IF(AI204&lt;&gt;AI203,AD204,MAX(AN203,AD204))</x:f>
        <x:v>1.0638078595618077</x:v>
      </x:c>
      <x:c r="AO204" s="65" t="n">
        <x:f aca="0">AD204/AN204-1</x:f>
        <x:v>-0.00744679259404557</x:v>
      </x:c>
      <x:c r="AP204" s="69" t="n">
        <x:f aca="0">IFERROR(SUM(Z204:AC204)/AD204,0)</x:f>
        <x:v>1</x:v>
      </x:c>
      <x:c r="AQ204" s="66" t="b">
        <x:f aca="0">AND(B204&gt;0,C204&gt;0,D204&gt;0,E204&gt;0)</x:f>
        <x:v>1</x:v>
      </x:c>
    </x:row>
    <x:row r="205" ht="13.5" hidden="0">
      <x:c r="A205" s="61" t="n">
        <x:f aca="0">'净值底稿'!A167</x:f>
        <x:v>44077</x:v>
      </x:c>
      <x:c r="B205" s="62" t="n">
        <x:f aca="0">'净值底稿'!W167</x:f>
        <x:v>1.0541108119284843</x:v>
      </x:c>
      <x:c r="C205" s="62" t="n">
        <x:f aca="0">'净值底稿'!T167</x:f>
        <x:v>1.3374682713635888</x:v>
      </x:c>
      <x:c r="D205" s="62" t="n">
        <x:f aca="0">'净值底稿'!U167</x:f>
        <x:v>1.421</x:v>
      </x:c>
      <x:c r="E205" s="62" t="n">
        <x:f aca="0">'净值底稿'!V167</x:f>
        <x:v>1.5118</x:v>
      </x:c>
      <x:c r="F205" s="63" t="n">
        <x:f aca="0">IFERROR(B205/B204-1,0)</x:f>
        <x:v>-0.0016634593568262135</x:v>
      </x:c>
      <x:c r="G205" s="63" t="n">
        <x:f aca="0">IFERROR(C205/C204-1,0)</x:f>
        <x:v>-0.009201568741570632</x:v>
      </x:c>
      <x:c r="H205" s="63" t="n">
        <x:f aca="0">IFERROR(D205/D204-1,0)</x:f>
        <x:v>-0.0003517411185367525</x:v>
      </x:c>
      <x:c r="I205" s="63" t="n">
        <x:f aca="0">IFERROR(E205/E204-1,0)</x:f>
        <x:v>-0.009694746495480078</x:v>
      </x:c>
      <x:c r="J205" s="64" t="n">
        <x:f aca="0">Z204*(1+F205)</x:f>
        <x:v>0.11504144817706322</x:v>
      </x:c>
      <x:c r="K205" s="64" t="n">
        <x:f aca="0">AA204*(1+G205)</x:f>
        <x:v>0.1201355265366161</x:v>
      </x:c>
      <x:c r="L205" s="64" t="n">
        <x:f aca="0">AB204*(1+H205)</x:f>
        <x:v>0.7582701372723085</x:v>
      </x:c>
      <x:c r="M205" s="64" t="n">
        <x:f aca="0">AC204*(1+I205)</x:f>
        <x:v>0.06027452848536244</x:v>
      </x:c>
      <x:c r="N205" s="64" t="n">
        <x:f aca="0">SUM(J205:M205)</x:f>
        <x:v>1.0537216404713503</x:v>
      </x:c>
      <x:c r="O205" s="65" t="n">
        <x:f aca="0">IFERROR((J205+K205)/N205,0)</x:f>
        <x:v>0.22318700279181897</x:v>
      </x:c>
      <x:c r="P205" s="66" t="b">
        <x:f aca="0">AND(MONTH(A205)=12,OR(A206="",YEAR(A205)&lt;&gt;YEAR(A206)))</x:f>
        <x:v>0</x:v>
      </x:c>
      <x:c r="Q205" s="66" t="b">
        <x:f aca="0">AND(MOD(MONTH(A205),3)=0,OR(A206="",MONTH(A205)&lt;&gt;MONTH(A206)))</x:f>
        <x:v>0</x:v>
      </x:c>
      <x:c r="R205" s="66" t="b">
        <x:f aca="0">OR(O205&gt;$E$7,O205&lt;$E$6)</x:f>
        <x:v>0</x:v>
      </x:c>
      <x:c r="S205" s="66" t="b">
        <x:f aca="0">AND(OR(P205,Q205,R205),A205-AH204&gt;$E$8)</x:f>
        <x:v>0</x:v>
      </x:c>
      <x:c r="T205" s="67" t="str">
        <x:f aca="0">IF(NOT(OR(P205,Q205,R205)),"不调",IF(NOT(S205),"间隔规则跳过",IF(P205,"年末+季度",IF(AND(Q205,R205),"季度+动态",IF(Q205,"季度","动态")))))</x:f>
        <x:v>不调</x:v>
      </x:c>
      <x:c r="U205" s="64" t="n">
        <x:f aca="0">IF(OR(T205="年末+季度",T205="季度+动态"),N205*$E$5/2,IF(T205="季度",(J205+K205)/2,IF(T205="动态",N205*$E$5*IF(J205+K205=0,0.5,J205/(J205+K205)),J205)))</x:f>
        <x:v>0.11504144817706322</x:v>
      </x:c>
      <x:c r="V205" s="64" t="n">
        <x:f aca="0">IF(OR(T205="年末+季度",T205="季度+动态"),N205*$E$5/2,IF(T205="季度",(J205+K205)/2,IF(T205="动态",N205*$E$5*IF(J205+K205=0,0.5,K205/(J205+K205)),K205)))</x:f>
        <x:v>0.1201355265366161</x:v>
      </x:c>
      <x:c r="W205" s="64" t="n">
        <x:f aca="0">IF(OR(T205="年末+季度",T205="季度+动态",T205="动态"),N205*(1-$E$5)*IF(L205+M205=0,$B$7/($B$7+$B$8),L205/(L205+M205)),L205)</x:f>
        <x:v>0.7582701372723085</x:v>
      </x:c>
      <x:c r="X205" s="64" t="n">
        <x:f aca="0">IF(OR(T205="年末+季度",T205="季度+动态",T205="动态"),N205*(1-$E$5)*IF(L205+M205=0,$B$8/($B$7+$B$8),M205/(L205+M205)),M205)</x:f>
        <x:v>0.06027452848536244</x:v>
      </x:c>
      <x:c r="Y205" s="64" t="n">
        <x:f aca="0">POWER(1-$H$5,(A205-A204)/$H$8)</x:f>
        <x:v>0.9999862671029998</x:v>
      </x:c>
      <x:c r="Z205" s="64" t="n">
        <x:f aca="0">U205*Y205</x:f>
        <x:v>0.11503986832470464</x:v>
      </x:c>
      <x:c r="AA205" s="64" t="n">
        <x:f aca="0">V205*Y205</x:f>
        <x:v>0.12013387672780411</x:v>
      </x:c>
      <x:c r="AB205" s="64" t="n">
        <x:f aca="0">W205*Y205</x:f>
        <x:v>0.758259724026615</x:v>
      </x:c>
      <x:c r="AC205" s="64" t="n">
        <x:f aca="0">X205*Y205</x:f>
        <x:v>0.06027370074147101</x:v>
      </x:c>
      <x:c r="AD205" s="64" t="n">
        <x:f aca="0">SUM(Z205:AC205)</x:f>
        <x:v>1.0537071698205949</x:v>
      </x:c>
      <x:c r="AE205" s="64" t="n">
        <x:f aca="0">MAX(AE204,AD205)</x:f>
        <x:v>1.0638078595618077</x:v>
      </x:c>
      <x:c r="AF205" s="63" t="n">
        <x:f aca="0">AD205/AE205-1</x:f>
        <x:v>-0.0094948440645789</x:v>
      </x:c>
      <x:c r="AG205" s="63" t="n">
        <x:f aca="0">AD205/AD204-1</x:f>
        <x:v>-0.0020634173112854537</x:v>
      </x:c>
      <x:c r="AH205" s="61" t="n">
        <x:f aca="0">IF(OR(T205="年末+季度",T205="季度+动态",T205="季度",T205="动态"),A205,AH204)</x:f>
        <x:v>44012</x:v>
      </x:c>
      <x:c r="AI205" s="68" t="n">
        <x:f aca="0">YEAR(A205)</x:f>
        <x:v>2020</x:v>
      </x:c>
      <x:c r="AJ205" s="68" t="n">
        <x:f aca="0">MONTH(A205)</x:f>
        <x:v>9</x:v>
      </x:c>
      <x:c r="AK205" s="66" t="n">
        <x:f aca="0">IF(MONTH(A205)&lt;&gt;MONTH(A206),1,0)</x:f>
        <x:v>0</x:v>
      </x:c>
      <x:c r="AL205" s="64" t="n">
        <x:f aca="0">IF(AK204,AD204,AL204)</x:f>
        <x:v>1.0555299166626104</x:v>
      </x:c>
      <x:c r="AM205" s="65" t="str">
        <x:f aca="0">IF(AK205,AD205/AL205-1,"")</x:f>
      </x:c>
      <x:c r="AN205" s="64" t="n">
        <x:f aca="0">IF(AI205&lt;&gt;AI204,AD205,MAX(AN204,AD205))</x:f>
        <x:v>1.0638078595618077</x:v>
      </x:c>
      <x:c r="AO205" s="65" t="n">
        <x:f aca="0">AD205/AN205-1</x:f>
        <x:v>-0.0094948440645789</x:v>
      </x:c>
      <x:c r="AP205" s="69" t="n">
        <x:f aca="0">IFERROR(SUM(Z205:AC205)/AD205,0)</x:f>
        <x:v>1</x:v>
      </x:c>
      <x:c r="AQ205" s="66" t="b">
        <x:f aca="0">AND(B205&gt;0,C205&gt;0,D205&gt;0,E205&gt;0)</x:f>
        <x:v>1</x:v>
      </x:c>
    </x:row>
    <x:row r="206" ht="13.5" hidden="0">
      <x:c r="A206" s="61" t="n">
        <x:f aca="0">'净值底稿'!A168</x:f>
        <x:v>44078</x:v>
      </x:c>
      <x:c r="B206" s="62" t="n">
        <x:f aca="0">'净值底稿'!W168</x:f>
        <x:v>1.0502584256188419</x:v>
      </x:c>
      <x:c r="C206" s="62" t="n">
        <x:f aca="0">'净值底稿'!T168</x:f>
        <x:v>1.3312796564978386</x:v>
      </x:c>
      <x:c r="D206" s="62" t="n">
        <x:f aca="0">'净值底稿'!U168</x:f>
        <x:v>1.4204</x:v>
      </x:c>
      <x:c r="E206" s="62" t="n">
        <x:f aca="0">'净值底稿'!V168</x:f>
        <x:v>1.5124</x:v>
      </x:c>
      <x:c r="F206" s="63" t="n">
        <x:f aca="0">IFERROR(B206/B205-1,0)</x:f>
        <x:v>-0.003654631245641582</x:v>
      </x:c>
      <x:c r="G206" s="63" t="n">
        <x:f aca="0">IFERROR(C206/C205-1,0)</x:f>
        <x:v>-0.004627111534721284</x:v>
      </x:c>
      <x:c r="H206" s="63" t="n">
        <x:f aca="0">IFERROR(D206/D205-1,0)</x:f>
        <x:v>-0.000422237860661423</x:v>
      </x:c>
      <x:c r="I206" s="63" t="n">
        <x:f aca="0">IFERROR(E206/E205-1,0)</x:f>
        <x:v>0.000396877893901193</x:v>
      </x:c>
      <x:c r="J206" s="64" t="n">
        <x:f aca="0">Z205*(1+F206)</x:f>
        <x:v>0.11461944002743069</x:v>
      </x:c>
      <x:c r="K206" s="64" t="n">
        <x:f aca="0">AA205*(1+G206)</x:f>
        <x:v>0.1195780038810861</x:v>
      </x:c>
      <x:c r="L206" s="64" t="n">
        <x:f aca="0">AB205*(1+H206)</x:f>
        <x:v>0.7579395580629162</x:v>
      </x:c>
      <x:c r="M206" s="64" t="n">
        <x:f aca="0">AC205*(1+I206)</x:f>
        <x:v>0.060297622040878913</x:v>
      </x:c>
      <x:c r="N206" s="64" t="n">
        <x:f aca="0">SUM(J206:M206)</x:f>
        <x:v>1.052434624012312</x:v>
      </x:c>
      <x:c r="O206" s="65" t="n">
        <x:f aca="0">IFERROR((J206+K206)/N206,0)</x:f>
        <x:v>0.222529208527614</x:v>
      </x:c>
      <x:c r="P206" s="66" t="b">
        <x:f aca="0">AND(MONTH(A206)=12,OR(A207="",YEAR(A206)&lt;&gt;YEAR(A207)))</x:f>
        <x:v>0</x:v>
      </x:c>
      <x:c r="Q206" s="66" t="b">
        <x:f aca="0">AND(MOD(MONTH(A206),3)=0,OR(A207="",MONTH(A206)&lt;&gt;MONTH(A207)))</x:f>
        <x:v>0</x:v>
      </x:c>
      <x:c r="R206" s="66" t="b">
        <x:f aca="0">OR(O206&gt;$E$7,O206&lt;$E$6)</x:f>
        <x:v>0</x:v>
      </x:c>
      <x:c r="S206" s="66" t="b">
        <x:f aca="0">AND(OR(P206,Q206,R206),A206-AH205&gt;$E$8)</x:f>
        <x:v>0</x:v>
      </x:c>
      <x:c r="T206" s="67" t="str">
        <x:f aca="0">IF(NOT(OR(P206,Q206,R206)),"不调",IF(NOT(S206),"间隔规则跳过",IF(P206,"年末+季度",IF(AND(Q206,R206),"季度+动态",IF(Q206,"季度","动态")))))</x:f>
        <x:v>不调</x:v>
      </x:c>
      <x:c r="U206" s="64" t="n">
        <x:f aca="0">IF(OR(T206="年末+季度",T206="季度+动态"),N206*$E$5/2,IF(T206="季度",(J206+K206)/2,IF(T206="动态",N206*$E$5*IF(J206+K206=0,0.5,J206/(J206+K206)),J206)))</x:f>
        <x:v>0.11461944002743069</x:v>
      </x:c>
      <x:c r="V206" s="64" t="n">
        <x:f aca="0">IF(OR(T206="年末+季度",T206="季度+动态"),N206*$E$5/2,IF(T206="季度",(J206+K206)/2,IF(T206="动态",N206*$E$5*IF(J206+K206=0,0.5,K206/(J206+K206)),K206)))</x:f>
        <x:v>0.1195780038810861</x:v>
      </x:c>
      <x:c r="W206" s="64" t="n">
        <x:f aca="0">IF(OR(T206="年末+季度",T206="季度+动态",T206="动态"),N206*(1-$E$5)*IF(L206+M206=0,$B$7/($B$7+$B$8),L206/(L206+M206)),L206)</x:f>
        <x:v>0.7579395580629162</x:v>
      </x:c>
      <x:c r="X206" s="64" t="n">
        <x:f aca="0">IF(OR(T206="年末+季度",T206="季度+动态",T206="动态"),N206*(1-$E$5)*IF(L206+M206=0,$B$8/($B$7+$B$8),M206/(L206+M206)),M206)</x:f>
        <x:v>0.060297622040878913</x:v>
      </x:c>
      <x:c r="Y206" s="64" t="n">
        <x:f aca="0">POWER(1-$H$5,(A206-A205)/$H$8)</x:f>
        <x:v>0.9999862671029998</x:v>
      </x:c>
      <x:c r="Z206" s="64" t="n">
        <x:f aca="0">U206*Y206</x:f>
        <x:v>0.11461786597046657</x:v>
      </x:c>
      <x:c r="AA206" s="64" t="n">
        <x:f aca="0">V206*Y206</x:f>
        <x:v>0.1195763617286753</x:v>
      </x:c>
      <x:c r="AB206" s="64" t="n">
        <x:f aca="0">W206*Y206</x:f>
        <x:v>0.7579291493570329</x:v>
      </x:c>
      <x:c r="AC206" s="64" t="n">
        <x:f aca="0">X206*Y206</x:f>
        <x:v>0.06029679397984607</x:v>
      </x:c>
      <x:c r="AD206" s="64" t="n">
        <x:f aca="0">SUM(Z206:AC206)</x:f>
        <x:v>1.0524201710360208</x:v>
      </x:c>
      <x:c r="AE206" s="64" t="n">
        <x:f aca="0">MAX(AE205,AD206)</x:f>
        <x:v>1.0638078595618077</x:v>
      </x:c>
      <x:c r="AF206" s="63" t="n">
        <x:f aca="0">AD206/AE206-1</x:f>
        <x:v>-0.010704647858568728</x:v>
      </x:c>
      <x:c r="AG206" s="63" t="n">
        <x:f aca="0">AD206/AD205-1</x:f>
        <x:v>-0.001221400804165662</x:v>
      </x:c>
      <x:c r="AH206" s="61" t="n">
        <x:f aca="0">IF(OR(T206="年末+季度",T206="季度+动态",T206="季度",T206="动态"),A206,AH205)</x:f>
        <x:v>44012</x:v>
      </x:c>
      <x:c r="AI206" s="68" t="n">
        <x:f aca="0">YEAR(A206)</x:f>
        <x:v>2020</x:v>
      </x:c>
      <x:c r="AJ206" s="68" t="n">
        <x:f aca="0">MONTH(A206)</x:f>
        <x:v>9</x:v>
      </x:c>
      <x:c r="AK206" s="66" t="n">
        <x:f aca="0">IF(MONTH(A206)&lt;&gt;MONTH(A207),1,0)</x:f>
        <x:v>0</x:v>
      </x:c>
      <x:c r="AL206" s="64" t="n">
        <x:f aca="0">IF(AK205,AD205,AL205)</x:f>
        <x:v>1.0555299166626104</x:v>
      </x:c>
      <x:c r="AM206" s="65" t="str">
        <x:f aca="0">IF(AK206,AD206/AL206-1,"")</x:f>
      </x:c>
      <x:c r="AN206" s="64" t="n">
        <x:f aca="0">IF(AI206&lt;&gt;AI205,AD206,MAX(AN205,AD206))</x:f>
        <x:v>1.0638078595618077</x:v>
      </x:c>
      <x:c r="AO206" s="65" t="n">
        <x:f aca="0">AD206/AN206-1</x:f>
        <x:v>-0.010704647858568728</x:v>
      </x:c>
      <x:c r="AP206" s="69" t="n">
        <x:f aca="0">IFERROR(SUM(Z206:AC206)/AD206,0)</x:f>
        <x:v>1</x:v>
      </x:c>
      <x:c r="AQ206" s="66" t="b">
        <x:f aca="0">AND(B206&gt;0,C206&gt;0,D206&gt;0,E206&gt;0)</x:f>
        <x:v>1</x:v>
      </x:c>
    </x:row>
    <x:row r="207" ht="13.5" hidden="0">
      <x:c r="A207" s="61" t="n">
        <x:f aca="0">'净值底稿'!A169</x:f>
        <x:v>44081</x:v>
      </x:c>
      <x:c r="B207" s="62" t="n">
        <x:f aca="0">'净值底稿'!W169</x:f>
        <x:v>1.0384334791286287</x:v>
      </x:c>
      <x:c r="C207" s="62" t="n">
        <x:f aca="0">'净值底稿'!T169</x:f>
        <x:v>1.3065358624503651</x:v>
      </x:c>
      <x:c r="D207" s="62" t="n">
        <x:f aca="0">'净值底稿'!U169</x:f>
        <x:v>1.4198</x:v>
      </x:c>
      <x:c r="E207" s="62" t="n">
        <x:f aca="0">'净值底稿'!V169</x:f>
        <x:v>1.5072</x:v>
      </x:c>
      <x:c r="F207" s="63" t="n">
        <x:f aca="0">IFERROR(B207/B206-1,0)</x:f>
        <x:v>-0.011259082718851343</x:v>
      </x:c>
      <x:c r="G207" s="63" t="n">
        <x:f aca="0">IFERROR(C207/C206-1,0)</x:f>
        <x:v>-0.01858647349315501</x:v>
      </x:c>
      <x:c r="H207" s="63" t="n">
        <x:f aca="0">IFERROR(D207/D206-1,0)</x:f>
        <x:v>-0.000422416220782984</x:v>
      </x:c>
      <x:c r="I207" s="63" t="n">
        <x:f aca="0">IFERROR(E207/E206-1,0)</x:f>
        <x:v>-0.0034382438508330226</x:v>
      </x:c>
      <x:c r="J207" s="64" t="n">
        <x:f aca="0">Z206*(1+F207)</x:f>
        <x:v>0.11332737393644687</x:v>
      </x:c>
      <x:c r="K207" s="64" t="n">
        <x:f aca="0">AA206*(1+G207)</x:f>
        <x:v>0.11735385885099736</x:v>
      </x:c>
      <x:c r="L207" s="64" t="n">
        <x:f aca="0">AB206*(1+H207)</x:f>
        <x:v>0.7576089877901403</x:v>
      </x:c>
      <x:c r="M207" s="64" t="n">
        <x:f aca="0">AC206*(1+I207)</x:f>
        <x:v>0.06008947889871991</x:v>
      </x:c>
      <x:c r="N207" s="64" t="n">
        <x:f aca="0">SUM(J207:M207)</x:f>
        <x:v>1.0483796994763044</x:v>
      </x:c>
      <x:c r="O207" s="65" t="n">
        <x:f aca="0">IFERROR((J207+K207)/N207,0)</x:f>
        <x:v>0.22003595920702787</x:v>
      </x:c>
      <x:c r="P207" s="66" t="b">
        <x:f aca="0">AND(MONTH(A207)=12,OR(A208="",YEAR(A207)&lt;&gt;YEAR(A208)))</x:f>
        <x:v>0</x:v>
      </x:c>
      <x:c r="Q207" s="66" t="b">
        <x:f aca="0">AND(MOD(MONTH(A207),3)=0,OR(A208="",MONTH(A207)&lt;&gt;MONTH(A208)))</x:f>
        <x:v>0</x:v>
      </x:c>
      <x:c r="R207" s="66" t="b">
        <x:f aca="0">OR(O207&gt;$E$7,O207&lt;$E$6)</x:f>
        <x:v>0</x:v>
      </x:c>
      <x:c r="S207" s="66" t="b">
        <x:f aca="0">AND(OR(P207,Q207,R207),A207-AH206&gt;$E$8)</x:f>
        <x:v>0</x:v>
      </x:c>
      <x:c r="T207" s="67" t="str">
        <x:f aca="0">IF(NOT(OR(P207,Q207,R207)),"不调",IF(NOT(S207),"间隔规则跳过",IF(P207,"年末+季度",IF(AND(Q207,R207),"季度+动态",IF(Q207,"季度","动态")))))</x:f>
        <x:v>不调</x:v>
      </x:c>
      <x:c r="U207" s="64" t="n">
        <x:f aca="0">IF(OR(T207="年末+季度",T207="季度+动态"),N207*$E$5/2,IF(T207="季度",(J207+K207)/2,IF(T207="动态",N207*$E$5*IF(J207+K207=0,0.5,J207/(J207+K207)),J207)))</x:f>
        <x:v>0.11332737393644687</x:v>
      </x:c>
      <x:c r="V207" s="64" t="n">
        <x:f aca="0">IF(OR(T207="年末+季度",T207="季度+动态"),N207*$E$5/2,IF(T207="季度",(J207+K207)/2,IF(T207="动态",N207*$E$5*IF(J207+K207=0,0.5,K207/(J207+K207)),K207)))</x:f>
        <x:v>0.11735385885099736</x:v>
      </x:c>
      <x:c r="W207" s="64" t="n">
        <x:f aca="0">IF(OR(T207="年末+季度",T207="季度+动态",T207="动态"),N207*(1-$E$5)*IF(L207+M207=0,$B$7/($B$7+$B$8),L207/(L207+M207)),L207)</x:f>
        <x:v>0.7576089877901403</x:v>
      </x:c>
      <x:c r="X207" s="64" t="n">
        <x:f aca="0">IF(OR(T207="年末+季度",T207="季度+动态",T207="动态"),N207*(1-$E$5)*IF(L207+M207=0,$B$8/($B$7+$B$8),M207/(L207+M207)),M207)</x:f>
        <x:v>0.06008947889871991</x:v>
      </x:c>
      <x:c r="Y207" s="64" t="n">
        <x:f aca="0">POWER(1-$H$5,(A207-A206)/$H$8)</x:f>
        <x:v>0.9999588018747739</x:v>
      </x:c>
      <x:c r="Z207" s="64" t="n">
        <x:f aca="0">U207*Y207</x:f>
        <x:v>0.1133227050611039</x:v>
      </x:c>
      <x:c r="AA207" s="64" t="n">
        <x:f aca="0">V207*Y207</x:f>
        <x:v>0.11734902409202466</x:v>
      </x:c>
      <x:c r="AB207" s="64" t="n">
        <x:f aca="0">W207*Y207</x:f>
        <x:v>0.7575777757201889</x:v>
      </x:c>
      <x:c r="AC207" s="64" t="n">
        <x:f aca="0">X207*Y207</x:f>
        <x:v>0.06008700332484347</x:v>
      </x:c>
      <x:c r="AD207" s="64" t="n">
        <x:f aca="0">SUM(Z207:AC207)</x:f>
        <x:v>1.048336508198161</x:v>
      </x:c>
      <x:c r="AE207" s="64" t="n">
        <x:f aca="0">MAX(AE206,AD207)</x:f>
        <x:v>1.0638078595618077</x:v>
      </x:c>
      <x:c r="AF207" s="63" t="n">
        <x:f aca="0">AD207/AE207-1</x:f>
        <x:v>-0.014543370049944437</x:v>
      </x:c>
      <x:c r="AG207" s="63" t="n">
        <x:f aca="0">AD207/AD206-1</x:f>
        <x:v>-0.0038802589975444057</x:v>
      </x:c>
      <x:c r="AH207" s="61" t="n">
        <x:f aca="0">IF(OR(T207="年末+季度",T207="季度+动态",T207="季度",T207="动态"),A207,AH206)</x:f>
        <x:v>44012</x:v>
      </x:c>
      <x:c r="AI207" s="68" t="n">
        <x:f aca="0">YEAR(A207)</x:f>
        <x:v>2020</x:v>
      </x:c>
      <x:c r="AJ207" s="68" t="n">
        <x:f aca="0">MONTH(A207)</x:f>
        <x:v>9</x:v>
      </x:c>
      <x:c r="AK207" s="66" t="n">
        <x:f aca="0">IF(MONTH(A207)&lt;&gt;MONTH(A208),1,0)</x:f>
        <x:v>0</x:v>
      </x:c>
      <x:c r="AL207" s="64" t="n">
        <x:f aca="0">IF(AK206,AD206,AL206)</x:f>
        <x:v>1.0555299166626104</x:v>
      </x:c>
      <x:c r="AM207" s="65" t="str">
        <x:f aca="0">IF(AK207,AD207/AL207-1,"")</x:f>
      </x:c>
      <x:c r="AN207" s="64" t="n">
        <x:f aca="0">IF(AI207&lt;&gt;AI206,AD207,MAX(AN206,AD207))</x:f>
        <x:v>1.0638078595618077</x:v>
      </x:c>
      <x:c r="AO207" s="65" t="n">
        <x:f aca="0">AD207/AN207-1</x:f>
        <x:v>-0.014543370049944437</x:v>
      </x:c>
      <x:c r="AP207" s="69" t="n">
        <x:f aca="0">IFERROR(SUM(Z207:AC207)/AD207,0)</x:f>
        <x:v>1</x:v>
      </x:c>
      <x:c r="AQ207" s="66" t="b">
        <x:f aca="0">AND(B207&gt;0,C207&gt;0,D207&gt;0,E207&gt;0)</x:f>
        <x:v>1</x:v>
      </x:c>
    </x:row>
    <x:row r="208" ht="13.5" hidden="0">
      <x:c r="A208" s="61" t="n">
        <x:f aca="0">'净值底稿'!A170</x:f>
        <x:v>44082</x:v>
      </x:c>
      <x:c r="B208" s="62" t="n">
        <x:f aca="0">'净值底稿'!W170</x:f>
        <x:v>1.0444688832731317</x:v>
      </x:c>
      <x:c r="C208" s="62" t="n">
        <x:f aca="0">'净值底稿'!T170</x:f>
        <x:v>1.3151484815188463</x:v>
      </x:c>
      <x:c r="D208" s="62" t="n">
        <x:f aca="0">'净值底稿'!U170</x:f>
        <x:v>1.4201</x:v>
      </x:c>
      <x:c r="E208" s="62" t="n">
        <x:f aca="0">'净值底稿'!V170</x:f>
        <x:v>1.5115</x:v>
      </x:c>
      <x:c r="F208" s="63" t="n">
        <x:f aca="0">IFERROR(B208/B207-1,0)</x:f>
        <x:v>0.005812027699229727</x:v>
      </x:c>
      <x:c r="G208" s="63" t="n">
        <x:f aca="0">IFERROR(C208/C207-1,0)</x:f>
        <x:v>0.006591949992347246</x:v>
      </x:c>
      <x:c r="H208" s="63" t="n">
        <x:f aca="0">IFERROR(D208/D207-1,0)</x:f>
        <x:v>0.00021129736582614633</x:v>
      </x:c>
      <x:c r="I208" s="63" t="n">
        <x:f aca="0">IFERROR(E208/E207-1,0)</x:f>
        <x:v>0.0028529723991508327</x:v>
      </x:c>
      <x:c r="J208" s="64" t="n">
        <x:f aca="0">Z207*(1+F208)</x:f>
        <x:v>0.11398133976187068</x:v>
      </x:c>
      <x:c r="K208" s="64" t="n">
        <x:f aca="0">AA207*(1+G208)</x:f>
        <x:v>0.11812258299049004</x:v>
      </x:c>
      <x:c r="L208" s="64" t="n">
        <x:f aca="0">AB207*(1+H208)</x:f>
        <x:v>0.757737849908607</x:v>
      </x:c>
      <x:c r="M208" s="64" t="n">
        <x:f aca="0">AC207*(1+I208)</x:f>
        <x:v>0.060258429886876935</x:v>
      </x:c>
      <x:c r="N208" s="64" t="n">
        <x:f aca="0">SUM(J208:M208)</x:f>
        <x:v>1.0501002025478448</x:v>
      </x:c>
      <x:c r="O208" s="65" t="n">
        <x:f aca="0">IFERROR((J208+K208)/N208,0)</x:f>
        <x:v>0.22103026186378208</x:v>
      </x:c>
      <x:c r="P208" s="66" t="b">
        <x:f aca="0">AND(MONTH(A208)=12,OR(A209="",YEAR(A208)&lt;&gt;YEAR(A209)))</x:f>
        <x:v>0</x:v>
      </x:c>
      <x:c r="Q208" s="66" t="b">
        <x:f aca="0">AND(MOD(MONTH(A208),3)=0,OR(A209="",MONTH(A208)&lt;&gt;MONTH(A209)))</x:f>
        <x:v>0</x:v>
      </x:c>
      <x:c r="R208" s="66" t="b">
        <x:f aca="0">OR(O208&gt;$E$7,O208&lt;$E$6)</x:f>
        <x:v>0</x:v>
      </x:c>
      <x:c r="S208" s="66" t="b">
        <x:f aca="0">AND(OR(P208,Q208,R208),A208-AH207&gt;$E$8)</x:f>
        <x:v>0</x:v>
      </x:c>
      <x:c r="T208" s="67" t="str">
        <x:f aca="0">IF(NOT(OR(P208,Q208,R208)),"不调",IF(NOT(S208),"间隔规则跳过",IF(P208,"年末+季度",IF(AND(Q208,R208),"季度+动态",IF(Q208,"季度","动态")))))</x:f>
        <x:v>不调</x:v>
      </x:c>
      <x:c r="U208" s="64" t="n">
        <x:f aca="0">IF(OR(T208="年末+季度",T208="季度+动态"),N208*$E$5/2,IF(T208="季度",(J208+K208)/2,IF(T208="动态",N208*$E$5*IF(J208+K208=0,0.5,J208/(J208+K208)),J208)))</x:f>
        <x:v>0.11398133976187068</x:v>
      </x:c>
      <x:c r="V208" s="64" t="n">
        <x:f aca="0">IF(OR(T208="年末+季度",T208="季度+动态"),N208*$E$5/2,IF(T208="季度",(J208+K208)/2,IF(T208="动态",N208*$E$5*IF(J208+K208=0,0.5,K208/(J208+K208)),K208)))</x:f>
        <x:v>0.11812258299049004</x:v>
      </x:c>
      <x:c r="W208" s="64" t="n">
        <x:f aca="0">IF(OR(T208="年末+季度",T208="季度+动态",T208="动态"),N208*(1-$E$5)*IF(L208+M208=0,$B$7/($B$7+$B$8),L208/(L208+M208)),L208)</x:f>
        <x:v>0.757737849908607</x:v>
      </x:c>
      <x:c r="X208" s="64" t="n">
        <x:f aca="0">IF(OR(T208="年末+季度",T208="季度+动态",T208="动态"),N208*(1-$E$5)*IF(L208+M208=0,$B$8/($B$7+$B$8),M208/(L208+M208)),M208)</x:f>
        <x:v>0.060258429886876935</x:v>
      </x:c>
      <x:c r="Y208" s="64" t="n">
        <x:f aca="0">POWER(1-$H$5,(A208-A207)/$H$8)</x:f>
        <x:v>0.9999862671029998</x:v>
      </x:c>
      <x:c r="Z208" s="64" t="n">
        <x:f aca="0">U208*Y208</x:f>
        <x:v>0.11397977446787178</x:v>
      </x:c>
      <x:c r="AA208" s="64" t="n">
        <x:f aca="0">V208*Y208</x:f>
        <x:v>0.11812096082522443</x:v>
      </x:c>
      <x:c r="AB208" s="64" t="n">
        <x:f aca="0">W208*Y208</x:f>
        <x:v>0.757727443972761</x:v>
      </x:c>
      <x:c r="AC208" s="64" t="n">
        <x:f aca="0">X208*Y208</x:f>
        <x:v>0.0602576023640659</x:v>
      </x:c>
      <x:c r="AD208" s="64" t="n">
        <x:f aca="0">SUM(Z208:AC208)</x:f>
        <x:v>1.0500857816299232</x:v>
      </x:c>
      <x:c r="AE208" s="64" t="n">
        <x:f aca="0">MAX(AE207,AD208)</x:f>
        <x:v>1.0638078595618077</x:v>
      </x:c>
      <x:c r="AF208" s="63" t="n">
        <x:f aca="0">AD208/AE208-1</x:f>
        <x:v>-0.012899019130707234</x:v>
      </x:c>
      <x:c r="AG208" s="63" t="n">
        <x:f aca="0">AD208/AD207-1</x:f>
        <x:v>0.001668618251947196</x:v>
      </x:c>
      <x:c r="AH208" s="61" t="n">
        <x:f aca="0">IF(OR(T208="年末+季度",T208="季度+动态",T208="季度",T208="动态"),A208,AH207)</x:f>
        <x:v>44012</x:v>
      </x:c>
      <x:c r="AI208" s="68" t="n">
        <x:f aca="0">YEAR(A208)</x:f>
        <x:v>2020</x:v>
      </x:c>
      <x:c r="AJ208" s="68" t="n">
        <x:f aca="0">MONTH(A208)</x:f>
        <x:v>9</x:v>
      </x:c>
      <x:c r="AK208" s="66" t="n">
        <x:f aca="0">IF(MONTH(A208)&lt;&gt;MONTH(A209),1,0)</x:f>
        <x:v>0</x:v>
      </x:c>
      <x:c r="AL208" s="64" t="n">
        <x:f aca="0">IF(AK207,AD207,AL207)</x:f>
        <x:v>1.0555299166626104</x:v>
      </x:c>
      <x:c r="AM208" s="65" t="str">
        <x:f aca="0">IF(AK208,AD208/AL208-1,"")</x:f>
      </x:c>
      <x:c r="AN208" s="64" t="n">
        <x:f aca="0">IF(AI208&lt;&gt;AI207,AD208,MAX(AN207,AD208))</x:f>
        <x:v>1.0638078595618077</x:v>
      </x:c>
      <x:c r="AO208" s="65" t="n">
        <x:f aca="0">AD208/AN208-1</x:f>
        <x:v>-0.012899019130707234</x:v>
      </x:c>
      <x:c r="AP208" s="69" t="n">
        <x:f aca="0">IFERROR(SUM(Z208:AC208)/AD208,0)</x:f>
        <x:v>1</x:v>
      </x:c>
      <x:c r="AQ208" s="66" t="b">
        <x:f aca="0">AND(B208&gt;0,C208&gt;0,D208&gt;0,E208&gt;0)</x:f>
        <x:v>1</x:v>
      </x:c>
    </x:row>
    <x:row r="209" ht="13.5" hidden="0">
      <x:c r="A209" s="61" t="n">
        <x:f aca="0">'净值底稿'!A171</x:f>
        <x:v>44083</x:v>
      </x:c>
      <x:c r="B209" s="62" t="n">
        <x:f aca="0">'净值底稿'!W171</x:f>
        <x:v>1.028053021404067</x:v>
      </x:c>
      <x:c r="C209" s="62" t="n">
        <x:f aca="0">'净值底稿'!T171</x:f>
        <x:v>1.2768406216327501</x:v>
      </x:c>
      <x:c r="D209" s="62" t="n">
        <x:f aca="0">'净值底稿'!U171</x:f>
        <x:v>1.421</x:v>
      </x:c>
      <x:c r="E209" s="62" t="n">
        <x:f aca="0">'净值底稿'!V171</x:f>
        <x:v>1.5121</x:v>
      </x:c>
      <x:c r="F209" s="63" t="n">
        <x:f aca="0">IFERROR(B209/B208-1,0)</x:f>
        <x:v>-0.01571694679655844</x:v>
      </x:c>
      <x:c r="G209" s="63" t="n">
        <x:f aca="0">IFERROR(C209/C208-1,0)</x:f>
        <x:v>-0.029128163416084374</x:v>
      </x:c>
      <x:c r="H209" s="63" t="n">
        <x:f aca="0">IFERROR(D209/D208-1,0)</x:f>
        <x:v>0.0006337581860433872</x:v>
      </x:c>
      <x:c r="I209" s="63" t="n">
        <x:f aca="0">IFERROR(E209/E208-1,0)</x:f>
        <x:v>0.00039695666556394116</x:v>
      </x:c>
      <x:c r="J209" s="64" t="n">
        <x:f aca="0">Z208*(1+F209)</x:f>
        <x:v>0.1121883604166765</x:v>
      </x:c>
      <x:c r="K209" s="64" t="n">
        <x:f aca="0">AA208*(1+G209)</x:f>
        <x:v>0.11468031417544239</x:v>
      </x:c>
      <x:c r="L209" s="64" t="n">
        <x:f aca="0">AB208*(1+H209)</x:f>
        <x:v>0.7582076599431685</x:v>
      </x:c>
      <x:c r="M209" s="64" t="n">
        <x:f aca="0">AC208*(1+I209)</x:f>
        <x:v>0.06028152202097522</x:v>
      </x:c>
      <x:c r="N209" s="64" t="n">
        <x:f aca="0">SUM(J209:M209)</x:f>
        <x:v>1.0453578565562627</x:v>
      </x:c>
      <x:c r="O209" s="65" t="n">
        <x:f aca="0">IFERROR((J209+K209)/N209,0)</x:f>
        <x:v>0.21702489072928158</x:v>
      </x:c>
      <x:c r="P209" s="66" t="b">
        <x:f aca="0">AND(MONTH(A209)=12,OR(A210="",YEAR(A209)&lt;&gt;YEAR(A210)))</x:f>
        <x:v>0</x:v>
      </x:c>
      <x:c r="Q209" s="66" t="b">
        <x:f aca="0">AND(MOD(MONTH(A209),3)=0,OR(A210="",MONTH(A209)&lt;&gt;MONTH(A210)))</x:f>
        <x:v>0</x:v>
      </x:c>
      <x:c r="R209" s="66" t="b">
        <x:f aca="0">OR(O209&gt;$E$7,O209&lt;$E$6)</x:f>
        <x:v>0</x:v>
      </x:c>
      <x:c r="S209" s="66" t="b">
        <x:f aca="0">AND(OR(P209,Q209,R209),A209-AH208&gt;$E$8)</x:f>
        <x:v>0</x:v>
      </x:c>
      <x:c r="T209" s="67" t="str">
        <x:f aca="0">IF(NOT(OR(P209,Q209,R209)),"不调",IF(NOT(S209),"间隔规则跳过",IF(P209,"年末+季度",IF(AND(Q209,R209),"季度+动态",IF(Q209,"季度","动态")))))</x:f>
        <x:v>不调</x:v>
      </x:c>
      <x:c r="U209" s="64" t="n">
        <x:f aca="0">IF(OR(T209="年末+季度",T209="季度+动态"),N209*$E$5/2,IF(T209="季度",(J209+K209)/2,IF(T209="动态",N209*$E$5*IF(J209+K209=0,0.5,J209/(J209+K209)),J209)))</x:f>
        <x:v>0.1121883604166765</x:v>
      </x:c>
      <x:c r="V209" s="64" t="n">
        <x:f aca="0">IF(OR(T209="年末+季度",T209="季度+动态"),N209*$E$5/2,IF(T209="季度",(J209+K209)/2,IF(T209="动态",N209*$E$5*IF(J209+K209=0,0.5,K209/(J209+K209)),K209)))</x:f>
        <x:v>0.11468031417544239</x:v>
      </x:c>
      <x:c r="W209" s="64" t="n">
        <x:f aca="0">IF(OR(T209="年末+季度",T209="季度+动态",T209="动态"),N209*(1-$E$5)*IF(L209+M209=0,$B$7/($B$7+$B$8),L209/(L209+M209)),L209)</x:f>
        <x:v>0.7582076599431685</x:v>
      </x:c>
      <x:c r="X209" s="64" t="n">
        <x:f aca="0">IF(OR(T209="年末+季度",T209="季度+动态",T209="动态"),N209*(1-$E$5)*IF(L209+M209=0,$B$8/($B$7+$B$8),M209/(L209+M209)),M209)</x:f>
        <x:v>0.06028152202097522</x:v>
      </x:c>
      <x:c r="Y209" s="64" t="n">
        <x:f aca="0">POWER(1-$H$5,(A209-A208)/$H$8)</x:f>
        <x:v>0.9999862671029998</x:v>
      </x:c>
      <x:c r="Z209" s="64" t="n">
        <x:f aca="0">U209*Y209</x:f>
        <x:v>0.11218681974547827</x:v>
      </x:c>
      <x:c r="AA209" s="64" t="n">
        <x:f aca="0">V209*Y209</x:f>
        <x:v>0.11467873928249986</x:v>
      </x:c>
      <x:c r="AB209" s="64" t="n">
        <x:f aca="0">W209*Y209</x:f>
        <x:v>0.7581972475554697</x:v>
      </x:c>
      <x:c r="AC209" s="64" t="n">
        <x:f aca="0">X209*Y209</x:f>
        <x:v>0.06028069418104229</x:v>
      </x:c>
      <x:c r="AD209" s="64" t="n">
        <x:f aca="0">SUM(Z209:AC209)</x:f>
        <x:v>1.04534350076449</x:v>
      </x:c>
      <x:c r="AE209" s="64" t="n">
        <x:f aca="0">MAX(AE208,AD209)</x:f>
        <x:v>1.0638078595618077</x:v>
      </x:c>
      <x:c r="AF209" s="63" t="n">
        <x:f aca="0">AD209/AE209-1</x:f>
        <x:v>-0.01735685502918105</x:v>
      </x:c>
      <x:c r="AG209" s="63" t="n">
        <x:f aca="0">AD209/AD208-1</x:f>
        <x:v>-0.004516089017101321</x:v>
      </x:c>
      <x:c r="AH209" s="61" t="n">
        <x:f aca="0">IF(OR(T209="年末+季度",T209="季度+动态",T209="季度",T209="动态"),A209,AH208)</x:f>
        <x:v>44012</x:v>
      </x:c>
      <x:c r="AI209" s="68" t="n">
        <x:f aca="0">YEAR(A209)</x:f>
        <x:v>2020</x:v>
      </x:c>
      <x:c r="AJ209" s="68" t="n">
        <x:f aca="0">MONTH(A209)</x:f>
        <x:v>9</x:v>
      </x:c>
      <x:c r="AK209" s="66" t="n">
        <x:f aca="0">IF(MONTH(A209)&lt;&gt;MONTH(A210),1,0)</x:f>
        <x:v>0</x:v>
      </x:c>
      <x:c r="AL209" s="64" t="n">
        <x:f aca="0">IF(AK208,AD208,AL208)</x:f>
        <x:v>1.0555299166626104</x:v>
      </x:c>
      <x:c r="AM209" s="65" t="str">
        <x:f aca="0">IF(AK209,AD209/AL209-1,"")</x:f>
      </x:c>
      <x:c r="AN209" s="64" t="n">
        <x:f aca="0">IF(AI209&lt;&gt;AI208,AD209,MAX(AN208,AD209))</x:f>
        <x:v>1.0638078595618077</x:v>
      </x:c>
      <x:c r="AO209" s="65" t="n">
        <x:f aca="0">AD209/AN209-1</x:f>
        <x:v>-0.01735685502918105</x:v>
      </x:c>
      <x:c r="AP209" s="69" t="n">
        <x:f aca="0">IFERROR(SUM(Z209:AC209)/AD209,0)</x:f>
        <x:v>1</x:v>
      </x:c>
      <x:c r="AQ209" s="66" t="b">
        <x:f aca="0">AND(B209&gt;0,C209&gt;0,D209&gt;0,E209&gt;0)</x:f>
        <x:v>1</x:v>
      </x:c>
    </x:row>
    <x:row r="210" ht="13.5" hidden="0">
      <x:c r="A210" s="61" t="n">
        <x:f aca="0">'净值底稿'!A172</x:f>
        <x:v>44084</x:v>
      </x:c>
      <x:c r="B210" s="62" t="n">
        <x:f aca="0">'净值底稿'!W172</x:f>
        <x:v>1.0222314042071272</x:v>
      </x:c>
      <x:c r="C210" s="62" t="n">
        <x:f aca="0">'净值底稿'!T172</x:f>
        <x:v>1.2473452195133963</x:v>
      </x:c>
      <x:c r="D210" s="62" t="n">
        <x:f aca="0">'净值底稿'!U172</x:f>
        <x:v>1.4214</x:v>
      </x:c>
      <x:c r="E210" s="62" t="n">
        <x:f aca="0">'净值底稿'!V172</x:f>
        <x:v>1.5221</x:v>
      </x:c>
      <x:c r="F210" s="63" t="n">
        <x:f aca="0">IFERROR(B210/B209-1,0)</x:f>
        <x:v>-0.005662759678473517</x:v>
      </x:c>
      <x:c r="G210" s="63" t="n">
        <x:f aca="0">IFERROR(C210/C209-1,0)</x:f>
        <x:v>-0.023100300554063535</x:v>
      </x:c>
      <x:c r="H210" s="63" t="n">
        <x:f aca="0">IFERROR(D210/D209-1,0)</x:f>
        <x:v>0.00028149190710768934</x:v>
      </x:c>
      <x:c r="I210" s="63" t="n">
        <x:f aca="0">IFERROR(E210/E209-1,0)</x:f>
        <x:v>0.006613319224918923</x:v>
      </x:c>
      <x:c r="J210" s="64" t="n">
        <x:f aca="0">Z209*(1+F210)</x:f>
        <x:v>0.1115515327461674</x:v>
      </x:c>
      <x:c r="K210" s="64" t="n">
        <x:f aca="0">AA209*(1+G210)</x:f>
        <x:v>0.11202962593791302</x:v>
      </x:c>
      <x:c r="L210" s="64" t="n">
        <x:f aca="0">AB209*(1+H210)</x:f>
        <x:v>0.7584106739446479</x:v>
      </x:c>
      <x:c r="M210" s="64" t="n">
        <x:f aca="0">AC209*(1+I210)</x:f>
        <x:v>0.06067934965476123</x:v>
      </x:c>
      <x:c r="N210" s="64" t="n">
        <x:f aca="0">SUM(J210:M210)</x:f>
        <x:v>1.0426711822834895</x:v>
      </x:c>
      <x:c r="O210" s="65" t="n">
        <x:f aca="0">IFERROR((J210+K210)/N210,0)</x:f>
        <x:v>0.21443112889571683</x:v>
      </x:c>
      <x:c r="P210" s="66" t="b">
        <x:f aca="0">AND(MONTH(A210)=12,OR(A211="",YEAR(A210)&lt;&gt;YEAR(A211)))</x:f>
        <x:v>0</x:v>
      </x:c>
      <x:c r="Q210" s="66" t="b">
        <x:f aca="0">AND(MOD(MONTH(A210),3)=0,OR(A211="",MONTH(A210)&lt;&gt;MONTH(A211)))</x:f>
        <x:v>0</x:v>
      </x:c>
      <x:c r="R210" s="66" t="b">
        <x:f aca="0">OR(O210&gt;$E$7,O210&lt;$E$6)</x:f>
        <x:v>0</x:v>
      </x:c>
      <x:c r="S210" s="66" t="b">
        <x:f aca="0">AND(OR(P210,Q210,R210),A210-AH209&gt;$E$8)</x:f>
        <x:v>0</x:v>
      </x:c>
      <x:c r="T210" s="67" t="str">
        <x:f aca="0">IF(NOT(OR(P210,Q210,R210)),"不调",IF(NOT(S210),"间隔规则跳过",IF(P210,"年末+季度",IF(AND(Q210,R210),"季度+动态",IF(Q210,"季度","动态")))))</x:f>
        <x:v>不调</x:v>
      </x:c>
      <x:c r="U210" s="64" t="n">
        <x:f aca="0">IF(OR(T210="年末+季度",T210="季度+动态"),N210*$E$5/2,IF(T210="季度",(J210+K210)/2,IF(T210="动态",N210*$E$5*IF(J210+K210=0,0.5,J210/(J210+K210)),J210)))</x:f>
        <x:v>0.1115515327461674</x:v>
      </x:c>
      <x:c r="V210" s="64" t="n">
        <x:f aca="0">IF(OR(T210="年末+季度",T210="季度+动态"),N210*$E$5/2,IF(T210="季度",(J210+K210)/2,IF(T210="动态",N210*$E$5*IF(J210+K210=0,0.5,K210/(J210+K210)),K210)))</x:f>
        <x:v>0.11202962593791302</x:v>
      </x:c>
      <x:c r="W210" s="64" t="n">
        <x:f aca="0">IF(OR(T210="年末+季度",T210="季度+动态",T210="动态"),N210*(1-$E$5)*IF(L210+M210=0,$B$7/($B$7+$B$8),L210/(L210+M210)),L210)</x:f>
        <x:v>0.7584106739446479</x:v>
      </x:c>
      <x:c r="X210" s="64" t="n">
        <x:f aca="0">IF(OR(T210="年末+季度",T210="季度+动态",T210="动态"),N210*(1-$E$5)*IF(L210+M210=0,$B$8/($B$7+$B$8),M210/(L210+M210)),M210)</x:f>
        <x:v>0.06067934965476123</x:v>
      </x:c>
      <x:c r="Y210" s="64" t="n">
        <x:f aca="0">POWER(1-$H$5,(A210-A209)/$H$8)</x:f>
        <x:v>0.9999862671029998</x:v>
      </x:c>
      <x:c r="Z210" s="64" t="n">
        <x:f aca="0">U210*Y210</x:f>
        <x:v>0.11155000082045798</x:v>
      </x:c>
      <x:c r="AA210" s="64" t="n">
        <x:f aca="0">V210*Y210</x:f>
        <x:v>0.11202808744659903</x:v>
      </x:c>
      <x:c r="AB210" s="64" t="n">
        <x:f aca="0">W210*Y210</x:f>
        <x:v>0.7584002587689788</x:v>
      </x:c>
      <x:c r="AC210" s="64" t="n">
        <x:f aca="0">X210*Y210</x:f>
        <x:v>0.060678516351502385</x:v>
      </x:c>
      <x:c r="AD210" s="64" t="n">
        <x:f aca="0">SUM(Z210:AC210)</x:f>
        <x:v>1.0426568633875382</x:v>
      </x:c>
      <x:c r="AE210" s="64" t="n">
        <x:f aca="0">MAX(AE209,AD210)</x:f>
        <x:v>1.0638078595618077</x:v>
      </x:c>
      <x:c r="AF210" s="63" t="n">
        <x:f aca="0">AD210/AE210-1</x:f>
        <x:v>-0.019882346218970226</x:v>
      </x:c>
      <x:c r="AG210" s="63" t="n">
        <x:f aca="0">AD210/AD209-1</x:f>
        <x:v>-0.0025701000436574306</x:v>
      </x:c>
      <x:c r="AH210" s="61" t="n">
        <x:f aca="0">IF(OR(T210="年末+季度",T210="季度+动态",T210="季度",T210="动态"),A210,AH209)</x:f>
        <x:v>44012</x:v>
      </x:c>
      <x:c r="AI210" s="68" t="n">
        <x:f aca="0">YEAR(A210)</x:f>
        <x:v>2020</x:v>
      </x:c>
      <x:c r="AJ210" s="68" t="n">
        <x:f aca="0">MONTH(A210)</x:f>
        <x:v>9</x:v>
      </x:c>
      <x:c r="AK210" s="66" t="n">
        <x:f aca="0">IF(MONTH(A210)&lt;&gt;MONTH(A211),1,0)</x:f>
        <x:v>0</x:v>
      </x:c>
      <x:c r="AL210" s="64" t="n">
        <x:f aca="0">IF(AK209,AD209,AL209)</x:f>
        <x:v>1.0555299166626104</x:v>
      </x:c>
      <x:c r="AM210" s="65" t="str">
        <x:f aca="0">IF(AK210,AD210/AL210-1,"")</x:f>
      </x:c>
      <x:c r="AN210" s="64" t="n">
        <x:f aca="0">IF(AI210&lt;&gt;AI209,AD210,MAX(AN209,AD210))</x:f>
        <x:v>1.0638078595618077</x:v>
      </x:c>
      <x:c r="AO210" s="65" t="n">
        <x:f aca="0">AD210/AN210-1</x:f>
        <x:v>-0.019882346218970226</x:v>
      </x:c>
      <x:c r="AP210" s="69" t="n">
        <x:f aca="0">IFERROR(SUM(Z210:AC210)/AD210,0)</x:f>
        <x:v>1</x:v>
      </x:c>
      <x:c r="AQ210" s="66" t="b">
        <x:f aca="0">AND(B210&gt;0,C210&gt;0,D210&gt;0,E210&gt;0)</x:f>
        <x:v>1</x:v>
      </x:c>
    </x:row>
    <x:row r="211" ht="13.5" hidden="0">
      <x:c r="A211" s="61" t="n">
        <x:f aca="0">'净值底稿'!A173</x:f>
        <x:v>44085</x:v>
      </x:c>
      <x:c r="B211" s="62" t="n">
        <x:f aca="0">'净值底稿'!W173</x:f>
        <x:v>1.0254342516151966</x:v>
      </x:c>
      <x:c r="C211" s="62" t="n">
        <x:f aca="0">'净值底稿'!T173</x:f>
        <x:v>1.2643673330647611</x:v>
      </x:c>
      <x:c r="D211" s="62" t="n">
        <x:f aca="0">'净值底稿'!U173</x:f>
        <x:v>1.4214</x:v>
      </x:c>
      <x:c r="E211" s="62" t="n">
        <x:f aca="0">'净值底稿'!V173</x:f>
        <x:v>1.5183</x:v>
      </x:c>
      <x:c r="F211" s="63" t="n">
        <x:f aca="0">IFERROR(B211/B210-1,0)</x:f>
        <x:v>0.0031331921469910373</x:v>
      </x:c>
      <x:c r="G211" s="63" t="n">
        <x:f aca="0">IFERROR(C211/C210-1,0)</x:f>
        <x:v>0.013646673980123536</x:v>
      </x:c>
      <x:c r="H211" s="63" t="n">
        <x:f aca="0">IFERROR(D211/D210-1,0)</x:f>
        <x:v>0</x:v>
      </x:c>
      <x:c r="I211" s="63" t="n">
        <x:f aca="0">IFERROR(E211/E210-1,0)</x:f>
        <x:v>-0.0024965508179488616</x:v>
      </x:c>
      <x:c r="J211" s="64" t="n">
        <x:f aca="0">Z210*(1+F211)</x:f>
        <x:v>0.11189950840702548</x:v>
      </x:c>
      <x:c r="K211" s="64" t="n">
        <x:f aca="0">AA210*(1+G211)</x:f>
        <x:v>0.11355689823259954</x:v>
      </x:c>
      <x:c r="L211" s="64" t="n">
        <x:f aca="0">AB210*(1+H211)</x:f>
        <x:v>0.7584002587689788</x:v>
      </x:c>
      <x:c r="M211" s="64" t="n">
        <x:f aca="0">AC210*(1+I211)</x:f>
        <x:v>0.06052702935187312</x:v>
      </x:c>
      <x:c r="N211" s="64" t="n">
        <x:f aca="0">SUM(J211:M211)</x:f>
        <x:v>1.044383694760477</x:v>
      </x:c>
      <x:c r="O211" s="65" t="n">
        <x:f aca="0">IFERROR((J211+K211)/N211,0)</x:f>
        <x:v>0.21587507328073718</x:v>
      </x:c>
      <x:c r="P211" s="66" t="b">
        <x:f aca="0">AND(MONTH(A211)=12,OR(A212="",YEAR(A211)&lt;&gt;YEAR(A212)))</x:f>
        <x:v>0</x:v>
      </x:c>
      <x:c r="Q211" s="66" t="b">
        <x:f aca="0">AND(MOD(MONTH(A211),3)=0,OR(A212="",MONTH(A211)&lt;&gt;MONTH(A212)))</x:f>
        <x:v>0</x:v>
      </x:c>
      <x:c r="R211" s="66" t="b">
        <x:f aca="0">OR(O211&gt;$E$7,O211&lt;$E$6)</x:f>
        <x:v>0</x:v>
      </x:c>
      <x:c r="S211" s="66" t="b">
        <x:f aca="0">AND(OR(P211,Q211,R211),A211-AH210&gt;$E$8)</x:f>
        <x:v>0</x:v>
      </x:c>
      <x:c r="T211" s="67" t="str">
        <x:f aca="0">IF(NOT(OR(P211,Q211,R211)),"不调",IF(NOT(S211),"间隔规则跳过",IF(P211,"年末+季度",IF(AND(Q211,R211),"季度+动态",IF(Q211,"季度","动态")))))</x:f>
        <x:v>不调</x:v>
      </x:c>
      <x:c r="U211" s="64" t="n">
        <x:f aca="0">IF(OR(T211="年末+季度",T211="季度+动态"),N211*$E$5/2,IF(T211="季度",(J211+K211)/2,IF(T211="动态",N211*$E$5*IF(J211+K211=0,0.5,J211/(J211+K211)),J211)))</x:f>
        <x:v>0.11189950840702548</x:v>
      </x:c>
      <x:c r="V211" s="64" t="n">
        <x:f aca="0">IF(OR(T211="年末+季度",T211="季度+动态"),N211*$E$5/2,IF(T211="季度",(J211+K211)/2,IF(T211="动态",N211*$E$5*IF(J211+K211=0,0.5,K211/(J211+K211)),K211)))</x:f>
        <x:v>0.11355689823259954</x:v>
      </x:c>
      <x:c r="W211" s="64" t="n">
        <x:f aca="0">IF(OR(T211="年末+季度",T211="季度+动态",T211="动态"),N211*(1-$E$5)*IF(L211+M211=0,$B$7/($B$7+$B$8),L211/(L211+M211)),L211)</x:f>
        <x:v>0.7584002587689788</x:v>
      </x:c>
      <x:c r="X211" s="64" t="n">
        <x:f aca="0">IF(OR(T211="年末+季度",T211="季度+动态",T211="动态"),N211*(1-$E$5)*IF(L211+M211=0,$B$8/($B$7+$B$8),M211/(L211+M211)),M211)</x:f>
        <x:v>0.06052702935187312</x:v>
      </x:c>
      <x:c r="Y211" s="64" t="n">
        <x:f aca="0">POWER(1-$H$5,(A211-A210)/$H$8)</x:f>
        <x:v>0.9999862671029998</x:v>
      </x:c>
      <x:c r="Z211" s="64" t="n">
        <x:f aca="0">U211*Y211</x:f>
        <x:v>0.11189797170260214</x:v>
      </x:c>
      <x:c r="AA211" s="64" t="n">
        <x:f aca="0">V211*Y211</x:f>
        <x:v>0.11355533876741244</x:v>
      </x:c>
      <x:c r="AB211" s="64" t="n">
        <x:f aca="0">W211*Y211</x:f>
        <x:v>0.7583898437363401</x:v>
      </x:c>
      <x:c r="AC211" s="64" t="n">
        <x:f aca="0">X211*Y211</x:f>
        <x:v>0.060526198140413295</x:v>
      </x:c>
      <x:c r="AD211" s="64" t="n">
        <x:f aca="0">SUM(Z211:AC211)</x:f>
        <x:v>1.044369352346768</x:v>
      </x:c>
      <x:c r="AE211" s="64" t="n">
        <x:f aca="0">MAX(AE210,AD211)</x:f>
        <x:v>1.0638078595618077</x:v>
      </x:c>
      <x:c r="AF211" s="63" t="n">
        <x:f aca="0">AD211/AE211-1</x:f>
        <x:v>-0.018272573416637905</x:v>
      </x:c>
      <x:c r="AG211" s="63" t="n">
        <x:f aca="0">AD211/AD210-1</x:f>
        <x:v>0.0016424281269928898</x:v>
      </x:c>
      <x:c r="AH211" s="61" t="n">
        <x:f aca="0">IF(OR(T211="年末+季度",T211="季度+动态",T211="季度",T211="动态"),A211,AH210)</x:f>
        <x:v>44012</x:v>
      </x:c>
      <x:c r="AI211" s="68" t="n">
        <x:f aca="0">YEAR(A211)</x:f>
        <x:v>2020</x:v>
      </x:c>
      <x:c r="AJ211" s="68" t="n">
        <x:f aca="0">MONTH(A211)</x:f>
        <x:v>9</x:v>
      </x:c>
      <x:c r="AK211" s="66" t="n">
        <x:f aca="0">IF(MONTH(A211)&lt;&gt;MONTH(A212),1,0)</x:f>
        <x:v>0</x:v>
      </x:c>
      <x:c r="AL211" s="64" t="n">
        <x:f aca="0">IF(AK210,AD210,AL210)</x:f>
        <x:v>1.0555299166626104</x:v>
      </x:c>
      <x:c r="AM211" s="65" t="str">
        <x:f aca="0">IF(AK211,AD211/AL211-1,"")</x:f>
      </x:c>
      <x:c r="AN211" s="64" t="n">
        <x:f aca="0">IF(AI211&lt;&gt;AI210,AD211,MAX(AN210,AD211))</x:f>
        <x:v>1.0638078595618077</x:v>
      </x:c>
      <x:c r="AO211" s="65" t="n">
        <x:f aca="0">AD211/AN211-1</x:f>
        <x:v>-0.018272573416637905</x:v>
      </x:c>
      <x:c r="AP211" s="69" t="n">
        <x:f aca="0">IFERROR(SUM(Z211:AC211)/AD211,0)</x:f>
        <x:v>1</x:v>
      </x:c>
      <x:c r="AQ211" s="66" t="b">
        <x:f aca="0">AND(B211&gt;0,C211&gt;0,D211&gt;0,E211&gt;0)</x:f>
        <x:v>1</x:v>
      </x:c>
    </x:row>
    <x:row r="212" ht="13.5" hidden="0">
      <x:c r="A212" s="61" t="n">
        <x:f aca="0">'净值底稿'!A174</x:f>
        <x:v>44088</x:v>
      </x:c>
      <x:c r="B212" s="62" t="n">
        <x:f aca="0">'净值底稿'!W174</x:f>
        <x:v>1.0287212385553162</x:v>
      </x:c>
      <x:c r="C212" s="62" t="n">
        <x:f aca="0">'净值底稿'!T174</x:f>
        <x:v>1.28065224196082</x:v>
      </x:c>
      <x:c r="D212" s="62" t="n">
        <x:f aca="0">'净值底稿'!U174</x:f>
        <x:v>1.4217</x:v>
      </x:c>
      <x:c r="E212" s="62" t="n">
        <x:f aca="0">'净值底稿'!V174</x:f>
        <x:v>1.5156</x:v>
      </x:c>
      <x:c r="F212" s="63" t="n">
        <x:f aca="0">IFERROR(B212/B211-1,0)</x:f>
        <x:v>0.0032054585020366844</x:v>
      </x:c>
      <x:c r="G212" s="63" t="n">
        <x:f aca="0">IFERROR(C212/C211-1,0)</x:f>
        <x:v>0.0128798874110303</x:v>
      </x:c>
      <x:c r="H212" s="63" t="n">
        <x:f aca="0">IFERROR(D212/D211-1,0)</x:f>
        <x:v>0.00021105951878430673</x:v>
      </x:c>
      <x:c r="I212" s="63" t="n">
        <x:f aca="0">IFERROR(E212/E211-1,0)</x:f>
        <x:v>-0.001778304682868992</x:v>
      </x:c>
      <x:c r="J212" s="64" t="n">
        <x:f aca="0">Z211*(1+F212)</x:f>
        <x:v>0.1122566560073569</x:v>
      </x:c>
      <x:c r="K212" s="64" t="n">
        <x:f aca="0">AA211*(1+G212)</x:f>
        <x:v>0.11501791874565812</x:v>
      </x:c>
      <x:c r="L212" s="64" t="n">
        <x:f aca="0">AB211*(1+H212)</x:f>
        <x:v>0.75854990913181</x:v>
      </x:c>
      <x:c r="M212" s="64" t="n">
        <x:f aca="0">AC211*(1+I212)</x:f>
        <x:v>0.060418564118823945</x:v>
      </x:c>
      <x:c r="N212" s="64" t="n">
        <x:f aca="0">SUM(J212:M212)</x:f>
        <x:v>1.0462430480036489</x:v>
      </x:c>
      <x:c r="O212" s="65" t="n">
        <x:f aca="0">IFERROR((J212+K212)/N212,0)</x:f>
        <x:v>0.21722923290786098</x:v>
      </x:c>
      <x:c r="P212" s="66" t="b">
        <x:f aca="0">AND(MONTH(A212)=12,OR(A213="",YEAR(A212)&lt;&gt;YEAR(A213)))</x:f>
        <x:v>0</x:v>
      </x:c>
      <x:c r="Q212" s="66" t="b">
        <x:f aca="0">AND(MOD(MONTH(A212),3)=0,OR(A213="",MONTH(A212)&lt;&gt;MONTH(A213)))</x:f>
        <x:v>0</x:v>
      </x:c>
      <x:c r="R212" s="66" t="b">
        <x:f aca="0">OR(O212&gt;$E$7,O212&lt;$E$6)</x:f>
        <x:v>0</x:v>
      </x:c>
      <x:c r="S212" s="66" t="b">
        <x:f aca="0">AND(OR(P212,Q212,R212),A212-AH211&gt;$E$8)</x:f>
        <x:v>0</x:v>
      </x:c>
      <x:c r="T212" s="67" t="str">
        <x:f aca="0">IF(NOT(OR(P212,Q212,R212)),"不调",IF(NOT(S212),"间隔规则跳过",IF(P212,"年末+季度",IF(AND(Q212,R212),"季度+动态",IF(Q212,"季度","动态")))))</x:f>
        <x:v>不调</x:v>
      </x:c>
      <x:c r="U212" s="64" t="n">
        <x:f aca="0">IF(OR(T212="年末+季度",T212="季度+动态"),N212*$E$5/2,IF(T212="季度",(J212+K212)/2,IF(T212="动态",N212*$E$5*IF(J212+K212=0,0.5,J212/(J212+K212)),J212)))</x:f>
        <x:v>0.1122566560073569</x:v>
      </x:c>
      <x:c r="V212" s="64" t="n">
        <x:f aca="0">IF(OR(T212="年末+季度",T212="季度+动态"),N212*$E$5/2,IF(T212="季度",(J212+K212)/2,IF(T212="动态",N212*$E$5*IF(J212+K212=0,0.5,K212/(J212+K212)),K212)))</x:f>
        <x:v>0.11501791874565812</x:v>
      </x:c>
      <x:c r="W212" s="64" t="n">
        <x:f aca="0">IF(OR(T212="年末+季度",T212="季度+动态",T212="动态"),N212*(1-$E$5)*IF(L212+M212=0,$B$7/($B$7+$B$8),L212/(L212+M212)),L212)</x:f>
        <x:v>0.75854990913181</x:v>
      </x:c>
      <x:c r="X212" s="64" t="n">
        <x:f aca="0">IF(OR(T212="年末+季度",T212="季度+动态",T212="动态"),N212*(1-$E$5)*IF(L212+M212=0,$B$8/($B$7+$B$8),M212/(L212+M212)),M212)</x:f>
        <x:v>0.060418564118823945</x:v>
      </x:c>
      <x:c r="Y212" s="64" t="n">
        <x:f aca="0">POWER(1-$H$5,(A212-A211)/$H$8)</x:f>
        <x:v>0.9999588018747739</x:v>
      </x:c>
      <x:c r="Z212" s="64" t="n">
        <x:f aca="0">U212*Y212</x:f>
        <x:v>0.11225203124358525</x:v>
      </x:c>
      <x:c r="AA212" s="64" t="n">
        <x:f aca="0">V212*Y212</x:f>
        <x:v>0.11501318022303839</x:v>
      </x:c>
      <x:c r="AB212" s="64" t="n">
        <x:f aca="0">W212*Y212</x:f>
        <x:v>0.7585186582976633</x:v>
      </x:c>
      <x:c r="AC212" s="64" t="n">
        <x:f aca="0">X212*Y212</x:f>
        <x:v>0.0604160749872534</x:v>
      </x:c>
      <x:c r="AD212" s="64" t="n">
        <x:f aca="0">SUM(Z212:AC212)</x:f>
        <x:v>1.0461999447515402</x:v>
      </x:c>
      <x:c r="AE212" s="64" t="n">
        <x:f aca="0">MAX(AE211,AD212)</x:f>
        <x:v>1.0638078595618077</x:v>
      </x:c>
      <x:c r="AF212" s="63" t="n">
        <x:f aca="0">AD212/AE212-1</x:f>
        <x:v>-0.016551781087160156</x:v>
      </x:c>
      <x:c r="AG212" s="63" t="n">
        <x:f aca="0">AD212/AD211-1</x:f>
        <x:v>0.0017528208776509402</x:v>
      </x:c>
      <x:c r="AH212" s="61" t="n">
        <x:f aca="0">IF(OR(T212="年末+季度",T212="季度+动态",T212="季度",T212="动态"),A212,AH211)</x:f>
        <x:v>44012</x:v>
      </x:c>
      <x:c r="AI212" s="68" t="n">
        <x:f aca="0">YEAR(A212)</x:f>
        <x:v>2020</x:v>
      </x:c>
      <x:c r="AJ212" s="68" t="n">
        <x:f aca="0">MONTH(A212)</x:f>
        <x:v>9</x:v>
      </x:c>
      <x:c r="AK212" s="66" t="n">
        <x:f aca="0">IF(MONTH(A212)&lt;&gt;MONTH(A213),1,0)</x:f>
        <x:v>0</x:v>
      </x:c>
      <x:c r="AL212" s="64" t="n">
        <x:f aca="0">IF(AK211,AD211,AL211)</x:f>
        <x:v>1.0555299166626104</x:v>
      </x:c>
      <x:c r="AM212" s="65" t="str">
        <x:f aca="0">IF(AK212,AD212/AL212-1,"")</x:f>
      </x:c>
      <x:c r="AN212" s="64" t="n">
        <x:f aca="0">IF(AI212&lt;&gt;AI211,AD212,MAX(AN211,AD212))</x:f>
        <x:v>1.0638078595618077</x:v>
      </x:c>
      <x:c r="AO212" s="65" t="n">
        <x:f aca="0">AD212/AN212-1</x:f>
        <x:v>-0.016551781087160156</x:v>
      </x:c>
      <x:c r="AP212" s="69" t="n">
        <x:f aca="0">IFERROR(SUM(Z212:AC212)/AD212,0)</x:f>
        <x:v>1</x:v>
      </x:c>
      <x:c r="AQ212" s="66" t="b">
        <x:f aca="0">AND(B212&gt;0,C212&gt;0,D212&gt;0,E212&gt;0)</x:f>
        <x:v>1</x:v>
      </x:c>
    </x:row>
    <x:row r="213" ht="13.5" hidden="0">
      <x:c r="A213" s="61" t="n">
        <x:f aca="0">'净值底稿'!A175</x:f>
        <x:v>44089</x:v>
      </x:c>
      <x:c r="B213" s="62" t="n">
        <x:f aca="0">'净值底稿'!W175</x:f>
        <x:v>1.0321750271534238</x:v>
      </x:c>
      <x:c r="C213" s="62" t="n">
        <x:f aca="0">'净值底稿'!T175</x:f>
        <x:v>1.288021211577865</x:v>
      </x:c>
      <x:c r="D213" s="62" t="n">
        <x:f aca="0">'净值底稿'!U175</x:f>
        <x:v>1.4228</x:v>
      </x:c>
      <x:c r="E213" s="62" t="n">
        <x:f aca="0">'净值底稿'!V175</x:f>
        <x:v>1.521</x:v>
      </x:c>
      <x:c r="F213" s="63" t="n">
        <x:f aca="0">IFERROR(B213/B212-1,0)</x:f>
        <x:v>0.003357361031019357</x:v>
      </x:c>
      <x:c r="G213" s="63" t="n">
        <x:f aca="0">IFERROR(C213/C212-1,0)</x:f>
        <x:v>0.005754075443433759</x:v>
      </x:c>
      <x:c r="H213" s="63" t="n">
        <x:f aca="0">IFERROR(D213/D212-1,0)</x:f>
        <x:v>0.000773721600900501</x:v>
      </x:c>
      <x:c r="I213" s="63" t="n">
        <x:f aca="0">IFERROR(E213/E212-1,0)</x:f>
        <x:v>0.0035629453681709222</x:v>
      </x:c>
      <x:c r="J213" s="64" t="n">
        <x:f aca="0">Z212*(1+F213)</x:f>
        <x:v>0.11262890183893523</x:v>
      </x:c>
      <x:c r="K213" s="64" t="n">
        <x:f aca="0">AA212*(1+G213)</x:f>
        <x:v>0.11567497473903099</x:v>
      </x:c>
      <x:c r="L213" s="64" t="n">
        <x:f aca="0">AB212*(1+H213)</x:f>
        <x:v>0.7591055405682743</x:v>
      </x:c>
      <x:c r="M213" s="64" t="n">
        <x:f aca="0">AC212*(1+I213)</x:f>
        <x:v>0.0606313341617923</x:v>
      </x:c>
      <x:c r="N213" s="64" t="n">
        <x:f aca="0">SUM(J213:M213)</x:f>
        <x:v>1.0480407513080328</x:v>
      </x:c>
      <x:c r="O213" s="65" t="n">
        <x:f aca="0">IFERROR((J213+K213)/N213,0)</x:f>
        <x:v>0.21783873985150484</x:v>
      </x:c>
      <x:c r="P213" s="66" t="b">
        <x:f aca="0">AND(MONTH(A213)=12,OR(A214="",YEAR(A213)&lt;&gt;YEAR(A214)))</x:f>
        <x:v>0</x:v>
      </x:c>
      <x:c r="Q213" s="66" t="b">
        <x:f aca="0">AND(MOD(MONTH(A213),3)=0,OR(A214="",MONTH(A213)&lt;&gt;MONTH(A214)))</x:f>
        <x:v>0</x:v>
      </x:c>
      <x:c r="R213" s="66" t="b">
        <x:f aca="0">OR(O213&gt;$E$7,O213&lt;$E$6)</x:f>
        <x:v>0</x:v>
      </x:c>
      <x:c r="S213" s="66" t="b">
        <x:f aca="0">AND(OR(P213,Q213,R213),A213-AH212&gt;$E$8)</x:f>
        <x:v>0</x:v>
      </x:c>
      <x:c r="T213" s="67" t="str">
        <x:f aca="0">IF(NOT(OR(P213,Q213,R213)),"不调",IF(NOT(S213),"间隔规则跳过",IF(P213,"年末+季度",IF(AND(Q213,R213),"季度+动态",IF(Q213,"季度","动态")))))</x:f>
        <x:v>不调</x:v>
      </x:c>
      <x:c r="U213" s="64" t="n">
        <x:f aca="0">IF(OR(T213="年末+季度",T213="季度+动态"),N213*$E$5/2,IF(T213="季度",(J213+K213)/2,IF(T213="动态",N213*$E$5*IF(J213+K213=0,0.5,J213/(J213+K213)),J213)))</x:f>
        <x:v>0.11262890183893523</x:v>
      </x:c>
      <x:c r="V213" s="64" t="n">
        <x:f aca="0">IF(OR(T213="年末+季度",T213="季度+动态"),N213*$E$5/2,IF(T213="季度",(J213+K213)/2,IF(T213="动态",N213*$E$5*IF(J213+K213=0,0.5,K213/(J213+K213)),K213)))</x:f>
        <x:v>0.11567497473903099</x:v>
      </x:c>
      <x:c r="W213" s="64" t="n">
        <x:f aca="0">IF(OR(T213="年末+季度",T213="季度+动态",T213="动态"),N213*(1-$E$5)*IF(L213+M213=0,$B$7/($B$7+$B$8),L213/(L213+M213)),L213)</x:f>
        <x:v>0.7591055405682743</x:v>
      </x:c>
      <x:c r="X213" s="64" t="n">
        <x:f aca="0">IF(OR(T213="年末+季度",T213="季度+动态",T213="动态"),N213*(1-$E$5)*IF(L213+M213=0,$B$8/($B$7+$B$8),M213/(L213+M213)),M213)</x:f>
        <x:v>0.0606313341617923</x:v>
      </x:c>
      <x:c r="Y213" s="64" t="n">
        <x:f aca="0">POWER(1-$H$5,(A213-A212)/$H$8)</x:f>
        <x:v>0.9999862671029998</x:v>
      </x:c>
      <x:c r="Z213" s="64" t="n">
        <x:f aca="0">U213*Y213</x:f>
        <x:v>0.11262735511782702</x:v>
      </x:c>
      <x:c r="AA213" s="64" t="n">
        <x:f aca="0">V213*Y213</x:f>
        <x:v>0.11567338618651739</x:v>
      </x:c>
      <x:c r="AB213" s="64" t="n">
        <x:f aca="0">W213*Y213</x:f>
        <x:v>0.7590951158500734</x:v>
      </x:c>
      <x:c r="AC213" s="64" t="n">
        <x:f aca="0">X213*Y213</x:f>
        <x:v>0.06063050151792527</x:v>
      </x:c>
      <x:c r="AD213" s="64" t="n">
        <x:f aca="0">SUM(Z213:AC213)</x:f>
        <x:v>1.048026358672343</x:v>
      </x:c>
      <x:c r="AE213" s="64" t="n">
        <x:f aca="0">MAX(AE212,AD213)</x:f>
        <x:v>1.0638078595618077</x:v>
      </x:c>
      <x:c r="AF213" s="63" t="n">
        <x:f aca="0">AD213/AE213-1</x:f>
        <x:v>-0.0148349166135745</x:v>
      </x:c>
      <x:c r="AG213" s="63" t="n">
        <x:f aca="0">AD213/AD212-1</x:f>
        <x:v>0.0017457599094374832</x:v>
      </x:c>
      <x:c r="AH213" s="61" t="n">
        <x:f aca="0">IF(OR(T213="年末+季度",T213="季度+动态",T213="季度",T213="动态"),A213,AH212)</x:f>
        <x:v>44012</x:v>
      </x:c>
      <x:c r="AI213" s="68" t="n">
        <x:f aca="0">YEAR(A213)</x:f>
        <x:v>2020</x:v>
      </x:c>
      <x:c r="AJ213" s="68" t="n">
        <x:f aca="0">MONTH(A213)</x:f>
        <x:v>9</x:v>
      </x:c>
      <x:c r="AK213" s="66" t="n">
        <x:f aca="0">IF(MONTH(A213)&lt;&gt;MONTH(A214),1,0)</x:f>
        <x:v>0</x:v>
      </x:c>
      <x:c r="AL213" s="64" t="n">
        <x:f aca="0">IF(AK212,AD212,AL212)</x:f>
        <x:v>1.0555299166626104</x:v>
      </x:c>
      <x:c r="AM213" s="65" t="str">
        <x:f aca="0">IF(AK213,AD213/AL213-1,"")</x:f>
      </x:c>
      <x:c r="AN213" s="64" t="n">
        <x:f aca="0">IF(AI213&lt;&gt;AI212,AD213,MAX(AN212,AD213))</x:f>
        <x:v>1.0638078595618077</x:v>
      </x:c>
      <x:c r="AO213" s="65" t="n">
        <x:f aca="0">AD213/AN213-1</x:f>
        <x:v>-0.0148349166135745</x:v>
      </x:c>
      <x:c r="AP213" s="69" t="n">
        <x:f aca="0">IFERROR(SUM(Z213:AC213)/AD213,0)</x:f>
        <x:v>1</x:v>
      </x:c>
      <x:c r="AQ213" s="66" t="b">
        <x:f aca="0">AND(B213&gt;0,C213&gt;0,D213&gt;0,E213&gt;0)</x:f>
        <x:v>1</x:v>
      </x:c>
    </x:row>
    <x:row r="214" ht="13.5" hidden="0">
      <x:c r="A214" s="61" t="n">
        <x:f aca="0">'净值底稿'!A176</x:f>
        <x:v>44090</x:v>
      </x:c>
      <x:c r="B214" s="62" t="n">
        <x:f aca="0">'净值底稿'!W176</x:f>
        <x:v>1.0336513612296603</x:v>
      </x:c>
      <x:c r="C214" s="62" t="n">
        <x:f aca="0">'净值底稿'!T176</x:f>
        <x:v>1.2781562686872499</x:v>
      </x:c>
      <x:c r="D214" s="62" t="n">
        <x:f aca="0">'净值底稿'!U176</x:f>
        <x:v>1.4231</x:v>
      </x:c>
      <x:c r="E214" s="62" t="n">
        <x:f aca="0">'净值底稿'!V176</x:f>
        <x:v>1.5185</x:v>
      </x:c>
      <x:c r="F214" s="63" t="n">
        <x:f aca="0">IFERROR(B214/B213-1,0)</x:f>
        <x:v>0.0014303136942850347</x:v>
      </x:c>
      <x:c r="G214" s="63" t="n">
        <x:f aca="0">IFERROR(C214/C213-1,0)</x:f>
        <x:v>-0.00765899101811407</x:v>
      </x:c>
      <x:c r="H214" s="63" t="n">
        <x:f aca="0">IFERROR(D214/D213-1,0)</x:f>
        <x:v>0.00021085184143943003</x:v>
      </x:c>
      <x:c r="I214" s="63" t="n">
        <x:f aca="0">IFERROR(E214/E213-1,0)</x:f>
        <x:v>-0.0016436554898092703</x:v>
      </x:c>
      <x:c r="J214" s="64" t="n">
        <x:f aca="0">Z213*(1+F214)</x:f>
        <x:v>0.11278844756620315</x:v>
      </x:c>
      <x:c r="K214" s="64" t="n">
        <x:f aca="0">AA213*(1+G214)</x:f>
        <x:v>0.11478744476068001</x:v>
      </x:c>
      <x:c r="L214" s="64" t="n">
        <x:f aca="0">AB213*(1+H214)</x:f>
        <x:v>0.759255172453078</x:v>
      </x:c>
      <x:c r="M214" s="64" t="n">
        <x:f aca="0">AC213*(1+I214)</x:f>
        <x:v>0.06053084586125544</x:v>
      </x:c>
      <x:c r="N214" s="64" t="n">
        <x:f aca="0">SUM(J214:M214)</x:f>
        <x:v>1.0473619106412166</x:v>
      </x:c>
      <x:c r="O214" s="65" t="n">
        <x:f aca="0">IFERROR((J214+K214)/N214,0)</x:f>
        <x:v>0.21728486592333351</x:v>
      </x:c>
      <x:c r="P214" s="66" t="b">
        <x:f aca="0">AND(MONTH(A214)=12,OR(A215="",YEAR(A214)&lt;&gt;YEAR(A215)))</x:f>
        <x:v>0</x:v>
      </x:c>
      <x:c r="Q214" s="66" t="b">
        <x:f aca="0">AND(MOD(MONTH(A214),3)=0,OR(A215="",MONTH(A214)&lt;&gt;MONTH(A215)))</x:f>
        <x:v>0</x:v>
      </x:c>
      <x:c r="R214" s="66" t="b">
        <x:f aca="0">OR(O214&gt;$E$7,O214&lt;$E$6)</x:f>
        <x:v>0</x:v>
      </x:c>
      <x:c r="S214" s="66" t="b">
        <x:f aca="0">AND(OR(P214,Q214,R214),A214-AH213&gt;$E$8)</x:f>
        <x:v>0</x:v>
      </x:c>
      <x:c r="T214" s="67" t="str">
        <x:f aca="0">IF(NOT(OR(P214,Q214,R214)),"不调",IF(NOT(S214),"间隔规则跳过",IF(P214,"年末+季度",IF(AND(Q214,R214),"季度+动态",IF(Q214,"季度","动态")))))</x:f>
        <x:v>不调</x:v>
      </x:c>
      <x:c r="U214" s="64" t="n">
        <x:f aca="0">IF(OR(T214="年末+季度",T214="季度+动态"),N214*$E$5/2,IF(T214="季度",(J214+K214)/2,IF(T214="动态",N214*$E$5*IF(J214+K214=0,0.5,J214/(J214+K214)),J214)))</x:f>
        <x:v>0.11278844756620315</x:v>
      </x:c>
      <x:c r="V214" s="64" t="n">
        <x:f aca="0">IF(OR(T214="年末+季度",T214="季度+动态"),N214*$E$5/2,IF(T214="季度",(J214+K214)/2,IF(T214="动态",N214*$E$5*IF(J214+K214=0,0.5,K214/(J214+K214)),K214)))</x:f>
        <x:v>0.11478744476068001</x:v>
      </x:c>
      <x:c r="W214" s="64" t="n">
        <x:f aca="0">IF(OR(T214="年末+季度",T214="季度+动态",T214="动态"),N214*(1-$E$5)*IF(L214+M214=0,$B$7/($B$7+$B$8),L214/(L214+M214)),L214)</x:f>
        <x:v>0.759255172453078</x:v>
      </x:c>
      <x:c r="X214" s="64" t="n">
        <x:f aca="0">IF(OR(T214="年末+季度",T214="季度+动态",T214="动态"),N214*(1-$E$5)*IF(L214+M214=0,$B$8/($B$7+$B$8),M214/(L214+M214)),M214)</x:f>
        <x:v>0.06053084586125544</x:v>
      </x:c>
      <x:c r="Y214" s="64" t="n">
        <x:f aca="0">POWER(1-$H$5,(A214-A213)/$H$8)</x:f>
        <x:v>0.9999862671029998</x:v>
      </x:c>
      <x:c r="Z214" s="64" t="n">
        <x:f aca="0">U214*Y214</x:f>
        <x:v>0.1127868986540699</x:v>
      </x:c>
      <x:c r="AA214" s="64" t="n">
        <x:f aca="0">V214*Y214</x:f>
        <x:v>0.11478586839652419</x:v>
      </x:c>
      <x:c r="AB214" s="64" t="n">
        <x:f aca="0">W214*Y214</x:f>
        <x:v>0.7592447456799979</x:v>
      </x:c>
      <x:c r="AC214" s="64" t="n">
        <x:f aca="0">X214*Y214</x:f>
        <x:v>0.06053001459738389</x:v>
      </x:c>
      <x:c r="AD214" s="64" t="n">
        <x:f aca="0">SUM(Z214:AC214)</x:f>
        <x:v>1.047347527327976</x:v>
      </x:c>
      <x:c r="AE214" s="64" t="n">
        <x:f aca="0">MAX(AE213,AD214)</x:f>
        <x:v>1.0638078595618077</x:v>
      </x:c>
      <x:c r="AF214" s="63" t="n">
        <x:f aca="0">AD214/AE214-1</x:f>
        <x:v>-0.015473031230105683</x:v>
      </x:c>
      <x:c r="AG214" s="63" t="n">
        <x:f aca="0">AD214/AD213-1</x:f>
        <x:v>-0.0006477235412543081</x:v>
      </x:c>
      <x:c r="AH214" s="61" t="n">
        <x:f aca="0">IF(OR(T214="年末+季度",T214="季度+动态",T214="季度",T214="动态"),A214,AH213)</x:f>
        <x:v>44012</x:v>
      </x:c>
      <x:c r="AI214" s="68" t="n">
        <x:f aca="0">YEAR(A214)</x:f>
        <x:v>2020</x:v>
      </x:c>
      <x:c r="AJ214" s="68" t="n">
        <x:f aca="0">MONTH(A214)</x:f>
        <x:v>9</x:v>
      </x:c>
      <x:c r="AK214" s="66" t="n">
        <x:f aca="0">IF(MONTH(A214)&lt;&gt;MONTH(A215),1,0)</x:f>
        <x:v>0</x:v>
      </x:c>
      <x:c r="AL214" s="64" t="n">
        <x:f aca="0">IF(AK213,AD213,AL213)</x:f>
        <x:v>1.0555299166626104</x:v>
      </x:c>
      <x:c r="AM214" s="65" t="str">
        <x:f aca="0">IF(AK214,AD214/AL214-1,"")</x:f>
      </x:c>
      <x:c r="AN214" s="64" t="n">
        <x:f aca="0">IF(AI214&lt;&gt;AI213,AD214,MAX(AN213,AD214))</x:f>
        <x:v>1.0638078595618077</x:v>
      </x:c>
      <x:c r="AO214" s="65" t="n">
        <x:f aca="0">AD214/AN214-1</x:f>
        <x:v>-0.015473031230105683</x:v>
      </x:c>
      <x:c r="AP214" s="69" t="n">
        <x:f aca="0">IFERROR(SUM(Z214:AC214)/AD214,0)</x:f>
        <x:v>1</x:v>
      </x:c>
      <x:c r="AQ214" s="66" t="b">
        <x:f aca="0">AND(B214&gt;0,C214&gt;0,D214&gt;0,E214&gt;0)</x:f>
        <x:v>1</x:v>
      </x:c>
    </x:row>
    <x:row r="215" ht="13.5" hidden="0">
      <x:c r="A215" s="61" t="n">
        <x:f aca="0">'净值底稿'!A177</x:f>
        <x:v>44091</x:v>
      </x:c>
      <x:c r="B215" s="62" t="n">
        <x:f aca="0">'净值底稿'!W177</x:f>
        <x:v>1.0342437267582654</x:v>
      </x:c>
      <x:c r="C215" s="62" t="n">
        <x:f aca="0">'净值底稿'!T177</x:f>
        <x:v>1.2794913711755675</x:v>
      </x:c>
      <x:c r="D215" s="62" t="n">
        <x:f aca="0">'净值底稿'!U177</x:f>
        <x:v>1.4233</x:v>
      </x:c>
      <x:c r="E215" s="62" t="n">
        <x:f aca="0">'净值底稿'!V177</x:f>
        <x:v>1.5087</x:v>
      </x:c>
      <x:c r="F215" s="63" t="n">
        <x:f aca="0">IFERROR(B215/B214-1,0)</x:f>
        <x:v>0.0005730805867660838</x:v>
      </x:c>
      <x:c r="G215" s="63" t="n">
        <x:f aca="0">IFERROR(C215/C214-1,0)</x:f>
        <x:v>0.0010445534094896125</x:v>
      </x:c>
      <x:c r="H215" s="63" t="n">
        <x:f aca="0">IFERROR(D215/D214-1,0)</x:f>
        <x:v>0.00014053826154158955</x:v>
      </x:c>
      <x:c r="I215" s="63" t="n">
        <x:f aca="0">IFERROR(E215/E214-1,0)</x:f>
        <x:v>-0.0064537372406980875</x:v>
      </x:c>
      <x:c r="J215" s="64" t="n">
        <x:f aca="0">Z214*(1+F215)</x:f>
        <x:v>0.11285153463613011</x:v>
      </x:c>
      <x:c r="K215" s="64" t="n">
        <x:f aca="0">AA214*(1+G215)</x:f>
        <x:v>0.11490576836671901</x:v>
      </x:c>
      <x:c r="L215" s="64" t="n">
        <x:f aca="0">AB214*(1+H215)</x:f>
        <x:v>0.7593514486166404</x:v>
      </x:c>
      <x:c r="M215" s="64" t="n">
        <x:f aca="0">AC214*(1+I215)</x:f>
        <x:v>0.060139369787996756</x:v>
      </x:c>
      <x:c r="N215" s="64" t="n">
        <x:f aca="0">SUM(J215:M215)</x:f>
        <x:v>1.0472481214074862</x:v>
      </x:c>
      <x:c r="O215" s="65" t="n">
        <x:f aca="0">IFERROR((J215+K215)/N215,0)</x:f>
        <x:v>0.2174817011815181</x:v>
      </x:c>
      <x:c r="P215" s="66" t="b">
        <x:f aca="0">AND(MONTH(A215)=12,OR(A216="",YEAR(A215)&lt;&gt;YEAR(A216)))</x:f>
        <x:v>0</x:v>
      </x:c>
      <x:c r="Q215" s="66" t="b">
        <x:f aca="0">AND(MOD(MONTH(A215),3)=0,OR(A216="",MONTH(A215)&lt;&gt;MONTH(A216)))</x:f>
        <x:v>0</x:v>
      </x:c>
      <x:c r="R215" s="66" t="b">
        <x:f aca="0">OR(O215&gt;$E$7,O215&lt;$E$6)</x:f>
        <x:v>0</x:v>
      </x:c>
      <x:c r="S215" s="66" t="b">
        <x:f aca="0">AND(OR(P215,Q215,R215),A215-AH214&gt;$E$8)</x:f>
        <x:v>0</x:v>
      </x:c>
      <x:c r="T215" s="67" t="str">
        <x:f aca="0">IF(NOT(OR(P215,Q215,R215)),"不调",IF(NOT(S215),"间隔规则跳过",IF(P215,"年末+季度",IF(AND(Q215,R215),"季度+动态",IF(Q215,"季度","动态")))))</x:f>
        <x:v>不调</x:v>
      </x:c>
      <x:c r="U215" s="64" t="n">
        <x:f aca="0">IF(OR(T215="年末+季度",T215="季度+动态"),N215*$E$5/2,IF(T215="季度",(J215+K215)/2,IF(T215="动态",N215*$E$5*IF(J215+K215=0,0.5,J215/(J215+K215)),J215)))</x:f>
        <x:v>0.11285153463613011</x:v>
      </x:c>
      <x:c r="V215" s="64" t="n">
        <x:f aca="0">IF(OR(T215="年末+季度",T215="季度+动态"),N215*$E$5/2,IF(T215="季度",(J215+K215)/2,IF(T215="动态",N215*$E$5*IF(J215+K215=0,0.5,K215/(J215+K215)),K215)))</x:f>
        <x:v>0.11490576836671901</x:v>
      </x:c>
      <x:c r="W215" s="64" t="n">
        <x:f aca="0">IF(OR(T215="年末+季度",T215="季度+动态",T215="动态"),N215*(1-$E$5)*IF(L215+M215=0,$B$7/($B$7+$B$8),L215/(L215+M215)),L215)</x:f>
        <x:v>0.7593514486166404</x:v>
      </x:c>
      <x:c r="X215" s="64" t="n">
        <x:f aca="0">IF(OR(T215="年末+季度",T215="季度+动态",T215="动态"),N215*(1-$E$5)*IF(L215+M215=0,$B$8/($B$7+$B$8),M215/(L215+M215)),M215)</x:f>
        <x:v>0.060139369787996756</x:v>
      </x:c>
      <x:c r="Y215" s="64" t="n">
        <x:f aca="0">POWER(1-$H$5,(A215-A214)/$H$8)</x:f>
        <x:v>0.9999862671029998</x:v>
      </x:c>
      <x:c r="Z215" s="64" t="n">
        <x:f aca="0">U215*Y215</x:f>
        <x:v>0.11284998485762864</x:v>
      </x:c>
      <x:c r="AA215" s="64" t="n">
        <x:f aca="0">V215*Y215</x:f>
        <x:v>0.1149041903776373</x:v>
      </x:c>
      <x:c r="AB215" s="64" t="n">
        <x:f aca="0">W215*Y215</x:f>
        <x:v>0.7593410205214095</x:v>
      </x:c>
      <x:c r="AC215" s="64" t="n">
        <x:f aca="0">X215*Y215</x:f>
        <x:v>0.0601385439002258</x:v>
      </x:c>
      <x:c r="AD215" s="64" t="n">
        <x:f aca="0">SUM(Z215:AC215)</x:f>
        <x:v>1.0472337396569011</x:v>
      </x:c>
      <x:c r="AE215" s="64" t="n">
        <x:f aca="0">MAX(AE214,AD215)</x:f>
        <x:v>1.0638078595618077</x:v>
      </x:c>
      <x:c r="AF215" s="63" t="n">
        <x:f aca="0">AD215/AE215-1</x:f>
        <x:v>-0.01557999384563069</x:v>
      </x:c>
      <x:c r="AG215" s="63" t="n">
        <x:f aca="0">AD215/AD214-1</x:f>
        <x:v>-0.00010864366230489697</x:v>
      </x:c>
      <x:c r="AH215" s="61" t="n">
        <x:f aca="0">IF(OR(T215="年末+季度",T215="季度+动态",T215="季度",T215="动态"),A215,AH214)</x:f>
        <x:v>44012</x:v>
      </x:c>
      <x:c r="AI215" s="68" t="n">
        <x:f aca="0">YEAR(A215)</x:f>
        <x:v>2020</x:v>
      </x:c>
      <x:c r="AJ215" s="68" t="n">
        <x:f aca="0">MONTH(A215)</x:f>
        <x:v>9</x:v>
      </x:c>
      <x:c r="AK215" s="66" t="n">
        <x:f aca="0">IF(MONTH(A215)&lt;&gt;MONTH(A216),1,0)</x:f>
        <x:v>0</x:v>
      </x:c>
      <x:c r="AL215" s="64" t="n">
        <x:f aca="0">IF(AK214,AD214,AL214)</x:f>
        <x:v>1.0555299166626104</x:v>
      </x:c>
      <x:c r="AM215" s="65" t="str">
        <x:f aca="0">IF(AK215,AD215/AL215-1,"")</x:f>
      </x:c>
      <x:c r="AN215" s="64" t="n">
        <x:f aca="0">IF(AI215&lt;&gt;AI214,AD215,MAX(AN214,AD215))</x:f>
        <x:v>1.0638078595618077</x:v>
      </x:c>
      <x:c r="AO215" s="65" t="n">
        <x:f aca="0">AD215/AN215-1</x:f>
        <x:v>-0.01557999384563069</x:v>
      </x:c>
      <x:c r="AP215" s="69" t="n">
        <x:f aca="0">IFERROR(SUM(Z215:AC215)/AD215,0)</x:f>
        <x:v>1</x:v>
      </x:c>
      <x:c r="AQ215" s="66" t="b">
        <x:f aca="0">AND(B215&gt;0,C215&gt;0,D215&gt;0,E215&gt;0)</x:f>
        <x:v>1</x:v>
      </x:c>
    </x:row>
    <x:row r="216" ht="13.5" hidden="0">
      <x:c r="A216" s="61" t="n">
        <x:f aca="0">'净值底稿'!A178</x:f>
        <x:v>44092</x:v>
      </x:c>
      <x:c r="B216" s="62" t="n">
        <x:f aca="0">'净值底稿'!W178</x:f>
        <x:v>1.0494453869399756</x:v>
      </x:c>
      <x:c r="C216" s="62" t="n">
        <x:f aca="0">'净值底稿'!T178</x:f>
        <x:v>1.300184912000725</x:v>
      </x:c>
      <x:c r="D216" s="62" t="n">
        <x:f aca="0">'净值底稿'!U178</x:f>
        <x:v>1.4237</x:v>
      </x:c>
      <x:c r="E216" s="62" t="n">
        <x:f aca="0">'净值底稿'!V178</x:f>
        <x:v>1.5145</x:v>
      </x:c>
      <x:c r="F216" s="63" t="n">
        <x:f aca="0">IFERROR(B216/B215-1,0)</x:f>
        <x:v>0.014698334433565607</x:v>
      </x:c>
      <x:c r="G216" s="63" t="n">
        <x:f aca="0">IFERROR(C216/C215-1,0)</x:f>
        <x:v>0.016173255475841586</x:v>
      </x:c>
      <x:c r="H216" s="63" t="n">
        <x:f aca="0">IFERROR(D216/D215-1,0)</x:f>
        <x:v>0.00028103702662818364</x:v>
      </x:c>
      <x:c r="I216" s="63" t="n">
        <x:f aca="0">IFERROR(E216/E215-1,0)</x:f>
        <x:v>0.003844369324584207</x:v>
      </x:c>
      <x:c r="J216" s="64" t="n">
        <x:f aca="0">Z215*(1+F216)</x:f>
        <x:v>0.11450869167588888</x:v>
      </x:c>
      <x:c r="K216" s="64" t="n">
        <x:f aca="0">AA215*(1+G216)</x:f>
        <x:v>0.11676256520385957</x:v>
      </x:c>
      <x:c r="L216" s="64" t="n">
        <x:f aca="0">AB215*(1+H216)</x:f>
        <x:v>0.7595544234640137</x:v>
      </x:c>
      <x:c r="M216" s="64" t="n">
        <x:f aca="0">AC215*(1+I216)</x:f>
        <x:v>0.06036973867362099</x:v>
      </x:c>
      <x:c r="N216" s="64" t="n">
        <x:f aca="0">SUM(J216:M216)</x:f>
        <x:v>1.0511954190173831</x:v>
      </x:c>
      <x:c r="O216" s="65" t="n">
        <x:f aca="0">IFERROR((J216+K216)/N216,0)</x:f>
        <x:v>0.22000786218791923</x:v>
      </x:c>
      <x:c r="P216" s="66" t="b">
        <x:f aca="0">AND(MONTH(A216)=12,OR(A217="",YEAR(A216)&lt;&gt;YEAR(A217)))</x:f>
        <x:v>0</x:v>
      </x:c>
      <x:c r="Q216" s="66" t="b">
        <x:f aca="0">AND(MOD(MONTH(A216),3)=0,OR(A217="",MONTH(A216)&lt;&gt;MONTH(A217)))</x:f>
        <x:v>0</x:v>
      </x:c>
      <x:c r="R216" s="66" t="b">
        <x:f aca="0">OR(O216&gt;$E$7,O216&lt;$E$6)</x:f>
        <x:v>0</x:v>
      </x:c>
      <x:c r="S216" s="66" t="b">
        <x:f aca="0">AND(OR(P216,Q216,R216),A216-AH215&gt;$E$8)</x:f>
        <x:v>0</x:v>
      </x:c>
      <x:c r="T216" s="67" t="str">
        <x:f aca="0">IF(NOT(OR(P216,Q216,R216)),"不调",IF(NOT(S216),"间隔规则跳过",IF(P216,"年末+季度",IF(AND(Q216,R216),"季度+动态",IF(Q216,"季度","动态")))))</x:f>
        <x:v>不调</x:v>
      </x:c>
      <x:c r="U216" s="64" t="n">
        <x:f aca="0">IF(OR(T216="年末+季度",T216="季度+动态"),N216*$E$5/2,IF(T216="季度",(J216+K216)/2,IF(T216="动态",N216*$E$5*IF(J216+K216=0,0.5,J216/(J216+K216)),J216)))</x:f>
        <x:v>0.11450869167588888</x:v>
      </x:c>
      <x:c r="V216" s="64" t="n">
        <x:f aca="0">IF(OR(T216="年末+季度",T216="季度+动态"),N216*$E$5/2,IF(T216="季度",(J216+K216)/2,IF(T216="动态",N216*$E$5*IF(J216+K216=0,0.5,K216/(J216+K216)),K216)))</x:f>
        <x:v>0.11676256520385957</x:v>
      </x:c>
      <x:c r="W216" s="64" t="n">
        <x:f aca="0">IF(OR(T216="年末+季度",T216="季度+动态",T216="动态"),N216*(1-$E$5)*IF(L216+M216=0,$B$7/($B$7+$B$8),L216/(L216+M216)),L216)</x:f>
        <x:v>0.7595544234640137</x:v>
      </x:c>
      <x:c r="X216" s="64" t="n">
        <x:f aca="0">IF(OR(T216="年末+季度",T216="季度+动态",T216="动态"),N216*(1-$E$5)*IF(L216+M216=0,$B$8/($B$7+$B$8),M216/(L216+M216)),M216)</x:f>
        <x:v>0.06036973867362099</x:v>
      </x:c>
      <x:c r="Y216" s="64" t="n">
        <x:f aca="0">POWER(1-$H$5,(A216-A215)/$H$8)</x:f>
        <x:v>0.9999862671029998</x:v>
      </x:c>
      <x:c r="Z216" s="64" t="n">
        <x:f aca="0">U216*Y216</x:f>
        <x:v>0.11450711913982047</x:v>
      </x:c>
      <x:c r="AA216" s="64" t="n">
        <x:f aca="0">V216*Y216</x:f>
        <x:v>0.11676096171557813</x:v>
      </x:c>
      <x:c r="AB216" s="64" t="n">
        <x:f aca="0">W216*Y216</x:f>
        <x:v>0.7595439925813502</x:v>
      </x:c>
      <x:c r="AC216" s="64" t="n">
        <x:f aca="0">X216*Y216</x:f>
        <x:v>0.06036890962221785</x:v>
      </x:c>
      <x:c r="AD216" s="64" t="n">
        <x:f aca="0">SUM(Z216:AC216)</x:f>
        <x:v>1.0511809830589667</x:v>
      </x:c>
      <x:c r="AE216" s="64" t="n">
        <x:f aca="0">MAX(AE215,AD216)</x:f>
        <x:v>1.0638078595618077</x:v>
      </x:c>
      <x:c r="AF216" s="63" t="n">
        <x:f aca="0">AD216/AE216-1</x:f>
        <x:v>-0.011869508567122433</x:v>
      </x:c>
      <x:c r="AG216" s="63" t="n">
        <x:f aca="0">AD216/AD215-1</x:f>
        <x:v>0.00376920953994353</x:v>
      </x:c>
      <x:c r="AH216" s="61" t="n">
        <x:f aca="0">IF(OR(T216="年末+季度",T216="季度+动态",T216="季度",T216="动态"),A216,AH215)</x:f>
        <x:v>44012</x:v>
      </x:c>
      <x:c r="AI216" s="68" t="n">
        <x:f aca="0">YEAR(A216)</x:f>
        <x:v>2020</x:v>
      </x:c>
      <x:c r="AJ216" s="68" t="n">
        <x:f aca="0">MONTH(A216)</x:f>
        <x:v>9</x:v>
      </x:c>
      <x:c r="AK216" s="66" t="n">
        <x:f aca="0">IF(MONTH(A216)&lt;&gt;MONTH(A217),1,0)</x:f>
        <x:v>0</x:v>
      </x:c>
      <x:c r="AL216" s="64" t="n">
        <x:f aca="0">IF(AK215,AD215,AL215)</x:f>
        <x:v>1.0555299166626104</x:v>
      </x:c>
      <x:c r="AM216" s="65" t="str">
        <x:f aca="0">IF(AK216,AD216/AL216-1,"")</x:f>
      </x:c>
      <x:c r="AN216" s="64" t="n">
        <x:f aca="0">IF(AI216&lt;&gt;AI215,AD216,MAX(AN215,AD216))</x:f>
        <x:v>1.0638078595618077</x:v>
      </x:c>
      <x:c r="AO216" s="65" t="n">
        <x:f aca="0">AD216/AN216-1</x:f>
        <x:v>-0.011869508567122433</x:v>
      </x:c>
      <x:c r="AP216" s="69" t="n">
        <x:f aca="0">IFERROR(SUM(Z216:AC216)/AD216,0)</x:f>
        <x:v>1</x:v>
      </x:c>
      <x:c r="AQ216" s="66" t="b">
        <x:f aca="0">AND(B216&gt;0,C216&gt;0,D216&gt;0,E216&gt;0)</x:f>
        <x:v>1</x:v>
      </x:c>
    </x:row>
    <x:row r="217" ht="13.5" hidden="0">
      <x:c r="A217" s="61" t="n">
        <x:f aca="0">'净值底稿'!A179</x:f>
        <x:v>44095</x:v>
      </x:c>
      <x:c r="B217" s="62" t="n">
        <x:f aca="0">'净值底稿'!W179</x:f>
        <x:v>1.043272932815245</x:v>
      </x:c>
      <x:c r="C217" s="62" t="n">
        <x:f aca="0">'净值底稿'!T179</x:f>
        <x:v>1.29553343408803</x:v>
      </x:c>
      <x:c r="D217" s="62" t="n">
        <x:f aca="0">'净值底稿'!U179</x:f>
        <x:v>1.4243</x:v>
      </x:c>
      <x:c r="E217" s="62" t="n">
        <x:f aca="0">'净值底稿'!V179</x:f>
        <x:v>1.5141</x:v>
      </x:c>
      <x:c r="F217" s="63" t="n">
        <x:f aca="0">IFERROR(B217/B216-1,0)</x:f>
        <x:v>-0.005881634434287686</x:v>
      </x:c>
      <x:c r="G217" s="63" t="n">
        <x:f aca="0">IFERROR(C217/C216-1,0)</x:f>
        <x:v>-0.0035775510619772133</x:v>
      </x:c>
      <x:c r="H217" s="63" t="n">
        <x:f aca="0">IFERROR(D217/D216-1,0)</x:f>
        <x:v>0.00042143710051267824</x:v>
      </x:c>
      <x:c r="I217" s="63" t="n">
        <x:f aca="0">IFERROR(E217/E216-1,0)</x:f>
        <x:v>-0.0002641135688346008</x:v>
      </x:c>
      <x:c r="J217" s="64" t="n">
        <x:f aca="0">Z216*(1+F217)</x:f>
        <x:v>0.11383363012491661</x:v>
      </x:c>
      <x:c r="K217" s="64" t="n">
        <x:f aca="0">AA216*(1+G217)</x:f>
        <x:v>0.11634324341299508</x:v>
      </x:c>
      <x:c r="L217" s="64" t="n">
        <x:f aca="0">AB216*(1+H217)</x:f>
        <x:v>0.7598640925992955</x:v>
      </x:c>
      <x:c r="M217" s="64" t="n">
        <x:f aca="0">AC216*(1+I217)</x:f>
        <x:v>0.060352965374050875</x:v>
      </x:c>
      <x:c r="N217" s="64" t="n">
        <x:f aca="0">SUM(J217:M217)</x:f>
        <x:v>1.050393931511258</x:v>
      </x:c>
      <x:c r="O217" s="65" t="n">
        <x:f aca="0">IFERROR((J217+K217)/N217,0)</x:f>
        <x:v>0.21913385695854495</x:v>
      </x:c>
      <x:c r="P217" s="66" t="b">
        <x:f aca="0">AND(MONTH(A217)=12,OR(A218="",YEAR(A217)&lt;&gt;YEAR(A218)))</x:f>
        <x:v>0</x:v>
      </x:c>
      <x:c r="Q217" s="66" t="b">
        <x:f aca="0">AND(MOD(MONTH(A217),3)=0,OR(A218="",MONTH(A217)&lt;&gt;MONTH(A218)))</x:f>
        <x:v>0</x:v>
      </x:c>
      <x:c r="R217" s="66" t="b">
        <x:f aca="0">OR(O217&gt;$E$7,O217&lt;$E$6)</x:f>
        <x:v>0</x:v>
      </x:c>
      <x:c r="S217" s="66" t="b">
        <x:f aca="0">AND(OR(P217,Q217,R217),A217-AH216&gt;$E$8)</x:f>
        <x:v>0</x:v>
      </x:c>
      <x:c r="T217" s="67" t="str">
        <x:f aca="0">IF(NOT(OR(P217,Q217,R217)),"不调",IF(NOT(S217),"间隔规则跳过",IF(P217,"年末+季度",IF(AND(Q217,R217),"季度+动态",IF(Q217,"季度","动态")))))</x:f>
        <x:v>不调</x:v>
      </x:c>
      <x:c r="U217" s="64" t="n">
        <x:f aca="0">IF(OR(T217="年末+季度",T217="季度+动态"),N217*$E$5/2,IF(T217="季度",(J217+K217)/2,IF(T217="动态",N217*$E$5*IF(J217+K217=0,0.5,J217/(J217+K217)),J217)))</x:f>
        <x:v>0.11383363012491661</x:v>
      </x:c>
      <x:c r="V217" s="64" t="n">
        <x:f aca="0">IF(OR(T217="年末+季度",T217="季度+动态"),N217*$E$5/2,IF(T217="季度",(J217+K217)/2,IF(T217="动态",N217*$E$5*IF(J217+K217=0,0.5,K217/(J217+K217)),K217)))</x:f>
        <x:v>0.11634324341299508</x:v>
      </x:c>
      <x:c r="W217" s="64" t="n">
        <x:f aca="0">IF(OR(T217="年末+季度",T217="季度+动态",T217="动态"),N217*(1-$E$5)*IF(L217+M217=0,$B$7/($B$7+$B$8),L217/(L217+M217)),L217)</x:f>
        <x:v>0.7598640925992955</x:v>
      </x:c>
      <x:c r="X217" s="64" t="n">
        <x:f aca="0">IF(OR(T217="年末+季度",T217="季度+动态",T217="动态"),N217*(1-$E$5)*IF(L217+M217=0,$B$8/($B$7+$B$8),M217/(L217+M217)),M217)</x:f>
        <x:v>0.060352965374050875</x:v>
      </x:c>
      <x:c r="Y217" s="64" t="n">
        <x:f aca="0">POWER(1-$H$5,(A217-A216)/$H$8)</x:f>
        <x:v>0.9999588018747739</x:v>
      </x:c>
      <x:c r="Z217" s="64" t="n">
        <x:f aca="0">U217*Y217</x:f>
        <x:v>0.11382894039276778</x:v>
      </x:c>
      <x:c r="AA217" s="64" t="n">
        <x:f aca="0">V217*Y217</x:f>
        <x:v>0.11633845028948375</x:v>
      </x:c>
      <x:c r="AB217" s="64" t="n">
        <x:f aca="0">W217*Y217</x:f>
        <x:v>0.7598327876232539</x:v>
      </x:c>
      <x:c r="AC217" s="64" t="n">
        <x:f aca="0">X217*Y217</x:f>
        <x:v>0.06035047894502563</x:v>
      </x:c>
      <x:c r="AD217" s="64" t="n">
        <x:f aca="0">SUM(Z217:AC217)</x:f>
        <x:v>1.050350657250531</x:v>
      </x:c>
      <x:c r="AE217" s="64" t="n">
        <x:f aca="0">MAX(AE216,AD217)</x:f>
        <x:v>1.0638078595618077</x:v>
      </x:c>
      <x:c r="AF217" s="63" t="n">
        <x:f aca="0">AD217/AE217-1</x:f>
        <x:v>-0.012650030915187793</x:v>
      </x:c>
      <x:c r="AG217" s="63" t="n">
        <x:f aca="0">AD217/AD216-1</x:f>
        <x:v>-0.0007898980497339503</x:v>
      </x:c>
      <x:c r="AH217" s="61" t="n">
        <x:f aca="0">IF(OR(T217="年末+季度",T217="季度+动态",T217="季度",T217="动态"),A217,AH216)</x:f>
        <x:v>44012</x:v>
      </x:c>
      <x:c r="AI217" s="68" t="n">
        <x:f aca="0">YEAR(A217)</x:f>
        <x:v>2020</x:v>
      </x:c>
      <x:c r="AJ217" s="68" t="n">
        <x:f aca="0">MONTH(A217)</x:f>
        <x:v>9</x:v>
      </x:c>
      <x:c r="AK217" s="66" t="n">
        <x:f aca="0">IF(MONTH(A217)&lt;&gt;MONTH(A218),1,0)</x:f>
        <x:v>0</x:v>
      </x:c>
      <x:c r="AL217" s="64" t="n">
        <x:f aca="0">IF(AK216,AD216,AL216)</x:f>
        <x:v>1.0555299166626104</x:v>
      </x:c>
      <x:c r="AM217" s="65" t="str">
        <x:f aca="0">IF(AK217,AD217/AL217-1,"")</x:f>
      </x:c>
      <x:c r="AN217" s="64" t="n">
        <x:f aca="0">IF(AI217&lt;&gt;AI216,AD217,MAX(AN216,AD217))</x:f>
        <x:v>1.0638078595618077</x:v>
      </x:c>
      <x:c r="AO217" s="65" t="n">
        <x:f aca="0">AD217/AN217-1</x:f>
        <x:v>-0.012650030915187793</x:v>
      </x:c>
      <x:c r="AP217" s="69" t="n">
        <x:f aca="0">IFERROR(SUM(Z217:AC217)/AD217,0)</x:f>
        <x:v>1</x:v>
      </x:c>
      <x:c r="AQ217" s="66" t="b">
        <x:f aca="0">AND(B217&gt;0,C217&gt;0,D217&gt;0,E217&gt;0)</x:f>
        <x:v>1</x:v>
      </x:c>
    </x:row>
    <x:row r="218" ht="13.5" hidden="0">
      <x:c r="A218" s="61" t="n">
        <x:f aca="0">'净值底稿'!A180</x:f>
        <x:v>44096</x:v>
      </x:c>
      <x:c r="B218" s="62" t="n">
        <x:f aca="0">'净值底稿'!W180</x:f>
        <x:v>1.0291551181836502</x:v>
      </x:c>
      <x:c r="C218" s="62" t="n">
        <x:f aca="0">'净值底稿'!T180</x:f>
        <x:v>1.2805935626592988</x:v>
      </x:c>
      <x:c r="D218" s="62" t="n">
        <x:f aca="0">'净值底稿'!U180</x:f>
        <x:v>1.4245</x:v>
      </x:c>
      <x:c r="E218" s="62" t="n">
        <x:f aca="0">'净值底稿'!V180</x:f>
        <x:v>1.4791</x:v>
      </x:c>
      <x:c r="F218" s="63" t="n">
        <x:f aca="0">IFERROR(B218/B217-1,0)</x:f>
        <x:v>-0.013532235129975256</x:v>
      </x:c>
      <x:c r="G218" s="63" t="n">
        <x:f aca="0">IFERROR(C218/C217-1,0)</x:f>
        <x:v>-0.011531830082986527</x:v>
      </x:c>
      <x:c r="H218" s="63" t="n">
        <x:f aca="0">IFERROR(D218/D217-1,0)</x:f>
        <x:v>0.0001404198553676128</x:v>
      </x:c>
      <x:c r="I218" s="63" t="n">
        <x:f aca="0">IFERROR(E218/E217-1,0)</x:f>
        <x:v>-0.023116042533518177</x:v>
      </x:c>
      <x:c r="J218" s="64" t="n">
        <x:f aca="0">Z217*(1+F218)</x:f>
        <x:v>0.1122885804067769</x:v>
      </x:c>
      <x:c r="K218" s="64" t="n">
        <x:f aca="0">AA217*(1+G218)</x:f>
        <x:v>0.11499685504862744</x:v>
      </x:c>
      <x:c r="L218" s="64" t="n">
        <x:f aca="0">AB217*(1+H218)</x:f>
        <x:v>0.7599394832333956</x:v>
      </x:c>
      <x:c r="M218" s="64" t="n">
        <x:f aca="0">AC217*(1+I218)</x:f>
        <x:v>0.05895541470681423</x:v>
      </x:c>
      <x:c r="N218" s="64" t="n">
        <x:f aca="0">SUM(J218:M218)</x:f>
        <x:v>1.0461803333956141</x:v>
      </x:c>
      <x:c r="O218" s="65" t="n">
        <x:f aca="0">IFERROR((J218+K218)/N218,0)</x:f>
        <x:v>0.21725263628087735</x:v>
      </x:c>
      <x:c r="P218" s="66" t="b">
        <x:f aca="0">AND(MONTH(A218)=12,OR(A219="",YEAR(A218)&lt;&gt;YEAR(A219)))</x:f>
        <x:v>0</x:v>
      </x:c>
      <x:c r="Q218" s="66" t="b">
        <x:f aca="0">AND(MOD(MONTH(A218),3)=0,OR(A219="",MONTH(A218)&lt;&gt;MONTH(A219)))</x:f>
        <x:v>0</x:v>
      </x:c>
      <x:c r="R218" s="66" t="b">
        <x:f aca="0">OR(O218&gt;$E$7,O218&lt;$E$6)</x:f>
        <x:v>0</x:v>
      </x:c>
      <x:c r="S218" s="66" t="b">
        <x:f aca="0">AND(OR(P218,Q218,R218),A218-AH217&gt;$E$8)</x:f>
        <x:v>0</x:v>
      </x:c>
      <x:c r="T218" s="67" t="str">
        <x:f aca="0">IF(NOT(OR(P218,Q218,R218)),"不调",IF(NOT(S218),"间隔规则跳过",IF(P218,"年末+季度",IF(AND(Q218,R218),"季度+动态",IF(Q218,"季度","动态")))))</x:f>
        <x:v>不调</x:v>
      </x:c>
      <x:c r="U218" s="64" t="n">
        <x:f aca="0">IF(OR(T218="年末+季度",T218="季度+动态"),N218*$E$5/2,IF(T218="季度",(J218+K218)/2,IF(T218="动态",N218*$E$5*IF(J218+K218=0,0.5,J218/(J218+K218)),J218)))</x:f>
        <x:v>0.1122885804067769</x:v>
      </x:c>
      <x:c r="V218" s="64" t="n">
        <x:f aca="0">IF(OR(T218="年末+季度",T218="季度+动态"),N218*$E$5/2,IF(T218="季度",(J218+K218)/2,IF(T218="动态",N218*$E$5*IF(J218+K218=0,0.5,K218/(J218+K218)),K218)))</x:f>
        <x:v>0.11499685504862744</x:v>
      </x:c>
      <x:c r="W218" s="64" t="n">
        <x:f aca="0">IF(OR(T218="年末+季度",T218="季度+动态",T218="动态"),N218*(1-$E$5)*IF(L218+M218=0,$B$7/($B$7+$B$8),L218/(L218+M218)),L218)</x:f>
        <x:v>0.7599394832333956</x:v>
      </x:c>
      <x:c r="X218" s="64" t="n">
        <x:f aca="0">IF(OR(T218="年末+季度",T218="季度+动态",T218="动态"),N218*(1-$E$5)*IF(L218+M218=0,$B$8/($B$7+$B$8),M218/(L218+M218)),M218)</x:f>
        <x:v>0.05895541470681423</x:v>
      </x:c>
      <x:c r="Y218" s="64" t="n">
        <x:f aca="0">POWER(1-$H$5,(A218-A217)/$H$8)</x:f>
        <x:v>0.9999862671029998</x:v>
      </x:c>
      <x:c r="Z218" s="64" t="n">
        <x:f aca="0">U218*Y218</x:f>
        <x:v>0.11228703835926787</x:v>
      </x:c>
      <x:c r="AA218" s="64" t="n">
        <x:f aca="0">V218*Y218</x:f>
        <x:v>0.11499527580866171</x:v>
      </x:c>
      <x:c r="AB218" s="64" t="n">
        <x:f aca="0">W218*Y218</x:f>
        <x:v>0.7599290470627459</x:v>
      </x:c>
      <x:c r="AC218" s="64" t="n">
        <x:f aca="0">X218*Y218</x:f>
        <x:v>0.05895460507817645</x:v>
      </x:c>
      <x:c r="AD218" s="64" t="n">
        <x:f aca="0">SUM(Z218:AC218)</x:f>
        <x:v>1.0461659663088518</x:v>
      </x:c>
      <x:c r="AE218" s="64" t="n">
        <x:f aca="0">MAX(AE217,AD218)</x:f>
        <x:v>1.0638078595618077</x:v>
      </x:c>
      <x:c r="AF218" s="63" t="n">
        <x:f aca="0">AD218/AE218-1</x:f>
        <x:v>-0.016583721481643</x:v>
      </x:c>
      <x:c r="AG218" s="63" t="n">
        <x:f aca="0">AD218/AD217-1</x:f>
        <x:v>-0.003984089420797199</x:v>
      </x:c>
      <x:c r="AH218" s="61" t="n">
        <x:f aca="0">IF(OR(T218="年末+季度",T218="季度+动态",T218="季度",T218="动态"),A218,AH217)</x:f>
        <x:v>44012</x:v>
      </x:c>
      <x:c r="AI218" s="68" t="n">
        <x:f aca="0">YEAR(A218)</x:f>
        <x:v>2020</x:v>
      </x:c>
      <x:c r="AJ218" s="68" t="n">
        <x:f aca="0">MONTH(A218)</x:f>
        <x:v>9</x:v>
      </x:c>
      <x:c r="AK218" s="66" t="n">
        <x:f aca="0">IF(MONTH(A218)&lt;&gt;MONTH(A219),1,0)</x:f>
        <x:v>0</x:v>
      </x:c>
      <x:c r="AL218" s="64" t="n">
        <x:f aca="0">IF(AK217,AD217,AL217)</x:f>
        <x:v>1.0555299166626104</x:v>
      </x:c>
      <x:c r="AM218" s="65" t="str">
        <x:f aca="0">IF(AK218,AD218/AL218-1,"")</x:f>
      </x:c>
      <x:c r="AN218" s="64" t="n">
        <x:f aca="0">IF(AI218&lt;&gt;AI217,AD218,MAX(AN217,AD218))</x:f>
        <x:v>1.0638078595618077</x:v>
      </x:c>
      <x:c r="AO218" s="65" t="n">
        <x:f aca="0">AD218/AN218-1</x:f>
        <x:v>-0.016583721481643</x:v>
      </x:c>
      <x:c r="AP218" s="69" t="n">
        <x:f aca="0">IFERROR(SUM(Z218:AC218)/AD218,0)</x:f>
        <x:v>1</x:v>
      </x:c>
      <x:c r="AQ218" s="66" t="b">
        <x:f aca="0">AND(B218&gt;0,C218&gt;0,D218&gt;0,E218&gt;0)</x:f>
        <x:v>1</x:v>
      </x:c>
    </x:row>
    <x:row r="219" ht="13.5" hidden="0">
      <x:c r="A219" s="61" t="n">
        <x:f aca="0">'净值底稿'!A181</x:f>
        <x:v>44097</x:v>
      </x:c>
      <x:c r="B219" s="62" t="n">
        <x:f aca="0">'净值底稿'!W181</x:f>
        <x:v>1.0287509531143422</x:v>
      </x:c>
      <x:c r="C219" s="62" t="n">
        <x:f aca="0">'净值底稿'!T181</x:f>
        <x:v>1.2882409827618062</x:v>
      </x:c>
      <x:c r="D219" s="62" t="n">
        <x:f aca="0">'净值底稿'!U181</x:f>
        <x:v>1.4246</x:v>
      </x:c>
      <x:c r="E219" s="62" t="n">
        <x:f aca="0">'净值底稿'!V181</x:f>
        <x:v>1.4616</x:v>
      </x:c>
      <x:c r="F219" s="63" t="n">
        <x:f aca="0">IFERROR(B219/B218-1,0)</x:f>
        <x:v>-0.00039271540525531723</x:v>
      </x:c>
      <x:c r="G219" s="63" t="n">
        <x:f aca="0">IFERROR(C219/C218-1,0)</x:f>
        <x:v>0.005971777717378668</x:v>
      </x:c>
      <x:c r="H219" s="63" t="n">
        <x:f aca="0">IFERROR(D219/D218-1,0)</x:f>
        <x:v>0.0000702000701999772</x:v>
      </x:c>
      <x:c r="I219" s="63" t="n">
        <x:f aca="0">IFERROR(E219/E218-1,0)</x:f>
        <x:v>-0.011831519167061044</x:v>
      </x:c>
      <x:c r="J219" s="64" t="n">
        <x:f aca="0">Z218*(1+F219)</x:f>
        <x:v>0.1122429415094937</x:v>
      </x:c>
      <x:c r="K219" s="64" t="n">
        <x:f aca="0">AA218*(1+G219)</x:f>
        <x:v>0.11568200203433969</x:v>
      </x:c>
      <x:c r="L219" s="64" t="n">
        <x:f aca="0">AB218*(1+H219)</x:f>
        <x:v>0.7599823941351967</x:v>
      </x:c>
      <x:c r="M219" s="64" t="n">
        <x:f aca="0">AC218*(1+I219)</x:f>
        <x:v>0.058257082538207494</x:v>
      </x:c>
      <x:c r="N219" s="64" t="n">
        <x:f aca="0">SUM(J219:M219)</x:f>
        <x:v>1.0461644202172375</x:v>
      </x:c>
      <x:c r="O219" s="65" t="n">
        <x:f aca="0">IFERROR((J219+K219)/N219,0)</x:f>
        <x:v>0.2178672292224433</x:v>
      </x:c>
      <x:c r="P219" s="66" t="b">
        <x:f aca="0">AND(MONTH(A219)=12,OR(A220="",YEAR(A219)&lt;&gt;YEAR(A220)))</x:f>
        <x:v>0</x:v>
      </x:c>
      <x:c r="Q219" s="66" t="b">
        <x:f aca="0">AND(MOD(MONTH(A219),3)=0,OR(A220="",MONTH(A219)&lt;&gt;MONTH(A220)))</x:f>
        <x:v>0</x:v>
      </x:c>
      <x:c r="R219" s="66" t="b">
        <x:f aca="0">OR(O219&gt;$E$7,O219&lt;$E$6)</x:f>
        <x:v>0</x:v>
      </x:c>
      <x:c r="S219" s="66" t="b">
        <x:f aca="0">AND(OR(P219,Q219,R219),A219-AH218&gt;$E$8)</x:f>
        <x:v>0</x:v>
      </x:c>
      <x:c r="T219" s="67" t="str">
        <x:f aca="0">IF(NOT(OR(P219,Q219,R219)),"不调",IF(NOT(S219),"间隔规则跳过",IF(P219,"年末+季度",IF(AND(Q219,R219),"季度+动态",IF(Q219,"季度","动态")))))</x:f>
        <x:v>不调</x:v>
      </x:c>
      <x:c r="U219" s="64" t="n">
        <x:f aca="0">IF(OR(T219="年末+季度",T219="季度+动态"),N219*$E$5/2,IF(T219="季度",(J219+K219)/2,IF(T219="动态",N219*$E$5*IF(J219+K219=0,0.5,J219/(J219+K219)),J219)))</x:f>
        <x:v>0.1122429415094937</x:v>
      </x:c>
      <x:c r="V219" s="64" t="n">
        <x:f aca="0">IF(OR(T219="年末+季度",T219="季度+动态"),N219*$E$5/2,IF(T219="季度",(J219+K219)/2,IF(T219="动态",N219*$E$5*IF(J219+K219=0,0.5,K219/(J219+K219)),K219)))</x:f>
        <x:v>0.11568200203433969</x:v>
      </x:c>
      <x:c r="W219" s="64" t="n">
        <x:f aca="0">IF(OR(T219="年末+季度",T219="季度+动态",T219="动态"),N219*(1-$E$5)*IF(L219+M219=0,$B$7/($B$7+$B$8),L219/(L219+M219)),L219)</x:f>
        <x:v>0.7599823941351967</x:v>
      </x:c>
      <x:c r="X219" s="64" t="n">
        <x:f aca="0">IF(OR(T219="年末+季度",T219="季度+动态",T219="动态"),N219*(1-$E$5)*IF(L219+M219=0,$B$8/($B$7+$B$8),M219/(L219+M219)),M219)</x:f>
        <x:v>0.058257082538207494</x:v>
      </x:c>
      <x:c r="Y219" s="64" t="n">
        <x:f aca="0">POWER(1-$H$5,(A219-A218)/$H$8)</x:f>
        <x:v>0.9999862671029998</x:v>
      </x:c>
      <x:c r="Z219" s="64" t="n">
        <x:f aca="0">U219*Y219</x:f>
        <x:v>0.11224140008873894</x:v>
      </x:c>
      <x:c r="AA219" s="64" t="n">
        <x:f aca="0">V219*Y219</x:f>
        <x:v>0.11568041338532097</x:v>
      </x:c>
      <x:c r="AB219" s="64" t="n">
        <x:f aca="0">W219*Y219</x:f>
        <x:v>0.7599719573752561</x:v>
      </x:c>
      <x:c r="AC219" s="64" t="n">
        <x:f aca="0">X219*Y219</x:f>
        <x:v>0.05825628249969346</x:v>
      </x:c>
      <x:c r="AD219" s="64" t="n">
        <x:f aca="0">SUM(Z219:AC219)</x:f>
        <x:v>1.0461500533490096</x:v>
      </x:c>
      <x:c r="AE219" s="64" t="n">
        <x:f aca="0">MAX(AE218,AD219)</x:f>
        <x:v>1.0638078595618077</x:v>
      </x:c>
      <x:c r="AF219" s="63" t="n">
        <x:f aca="0">AD219/AE219-1</x:f>
        <x:v>-0.01659867997221931</x:v>
      </x:c>
      <x:c r="AG219" s="63" t="n">
        <x:f aca="0">AD219/AD218-1</x:f>
        <x:v>-0.000015210741273086192</x:v>
      </x:c>
      <x:c r="AH219" s="61" t="n">
        <x:f aca="0">IF(OR(T219="年末+季度",T219="季度+动态",T219="季度",T219="动态"),A219,AH218)</x:f>
        <x:v>44012</x:v>
      </x:c>
      <x:c r="AI219" s="68" t="n">
        <x:f aca="0">YEAR(A219)</x:f>
        <x:v>2020</x:v>
      </x:c>
      <x:c r="AJ219" s="68" t="n">
        <x:f aca="0">MONTH(A219)</x:f>
        <x:v>9</x:v>
      </x:c>
      <x:c r="AK219" s="66" t="n">
        <x:f aca="0">IF(MONTH(A219)&lt;&gt;MONTH(A220),1,0)</x:f>
        <x:v>0</x:v>
      </x:c>
      <x:c r="AL219" s="64" t="n">
        <x:f aca="0">IF(AK218,AD218,AL218)</x:f>
        <x:v>1.0555299166626104</x:v>
      </x:c>
      <x:c r="AM219" s="65" t="str">
        <x:f aca="0">IF(AK219,AD219/AL219-1,"")</x:f>
      </x:c>
      <x:c r="AN219" s="64" t="n">
        <x:f aca="0">IF(AI219&lt;&gt;AI218,AD219,MAX(AN218,AD219))</x:f>
        <x:v>1.0638078595618077</x:v>
      </x:c>
      <x:c r="AO219" s="65" t="n">
        <x:f aca="0">AD219/AN219-1</x:f>
        <x:v>-0.01659867997221931</x:v>
      </x:c>
      <x:c r="AP219" s="69" t="n">
        <x:f aca="0">IFERROR(SUM(Z219:AC219)/AD219,0)</x:f>
        <x:v>1</x:v>
      </x:c>
      <x:c r="AQ219" s="66" t="b">
        <x:f aca="0">AND(B219&gt;0,C219&gt;0,D219&gt;0,E219&gt;0)</x:f>
        <x:v>1</x:v>
      </x:c>
    </x:row>
    <x:row r="220" ht="13.5" hidden="0">
      <x:c r="A220" s="61" t="n">
        <x:f aca="0">'净值底稿'!A182</x:f>
        <x:v>44098</x:v>
      </x:c>
      <x:c r="B220" s="62" t="n">
        <x:f aca="0">'净值底稿'!W182</x:f>
        <x:v>1.011838427551121</x:v>
      </x:c>
      <x:c r="C220" s="62" t="n">
        <x:f aca="0">'净值底稿'!T182</x:f>
        <x:v>1.2575622147282264</x:v>
      </x:c>
      <x:c r="D220" s="62" t="n">
        <x:f aca="0">'净值底稿'!U182</x:f>
        <x:v>1.4247</x:v>
      </x:c>
      <x:c r="E220" s="62" t="n">
        <x:f aca="0">'净值底稿'!V182</x:f>
        <x:v>1.4416</x:v>
      </x:c>
      <x:c r="F220" s="63" t="n">
        <x:f aca="0">IFERROR(B220/B219-1,0)</x:f>
        <x:v>-0.016439863809624478</x:v>
      </x:c>
      <x:c r="G220" s="63" t="n">
        <x:f aca="0">IFERROR(C220/C219-1,0)</x:f>
        <x:v>-0.023814463632269245</x:v>
      </x:c>
      <x:c r="H220" s="63" t="n">
        <x:f aca="0">IFERROR(D220/D219-1,0)</x:f>
        <x:v>0.00007019514249617664</x:v>
      </x:c>
      <x:c r="I220" s="63" t="n">
        <x:f aca="0">IFERROR(E220/E219-1,0)</x:f>
        <x:v>-0.013683634373289566</x:v>
      </x:c>
      <x:c r="J220" s="64" t="n">
        <x:f aca="0">Z219*(1+F220)</x:f>
        <x:v>0.1103961667574785</x:v>
      </x:c>
      <x:c r="K220" s="64" t="n">
        <x:f aca="0">AA219*(1+G220)</x:f>
        <x:v>0.11292554638779037</x:v>
      </x:c>
      <x:c r="L220" s="64" t="n">
        <x:f aca="0">AB219*(1+H220)</x:f>
        <x:v>0.7600253037150972</x:v>
      </x:c>
      <x:c r="M220" s="64" t="n">
        <x:f aca="0">AC219*(1+I220)</x:f>
        <x:v>0.05745912483002059</x:v>
      </x:c>
      <x:c r="N220" s="64" t="n">
        <x:f aca="0">SUM(J220:M220)</x:f>
        <x:v>1.0408061416903869</x:v>
      </x:c>
      <x:c r="O220" s="65" t="n">
        <x:f aca="0">IFERROR((J220+K220)/N220,0)</x:f>
        <x:v>0.21456609852682956</x:v>
      </x:c>
      <x:c r="P220" s="66" t="b">
        <x:f aca="0">AND(MONTH(A220)=12,OR(A221="",YEAR(A220)&lt;&gt;YEAR(A221)))</x:f>
        <x:v>0</x:v>
      </x:c>
      <x:c r="Q220" s="66" t="b">
        <x:f aca="0">AND(MOD(MONTH(A220),3)=0,OR(A221="",MONTH(A220)&lt;&gt;MONTH(A221)))</x:f>
        <x:v>0</x:v>
      </x:c>
      <x:c r="R220" s="66" t="b">
        <x:f aca="0">OR(O220&gt;$E$7,O220&lt;$E$6)</x:f>
        <x:v>0</x:v>
      </x:c>
      <x:c r="S220" s="66" t="b">
        <x:f aca="0">AND(OR(P220,Q220,R220),A220-AH219&gt;$E$8)</x:f>
        <x:v>0</x:v>
      </x:c>
      <x:c r="T220" s="67" t="str">
        <x:f aca="0">IF(NOT(OR(P220,Q220,R220)),"不调",IF(NOT(S220),"间隔规则跳过",IF(P220,"年末+季度",IF(AND(Q220,R220),"季度+动态",IF(Q220,"季度","动态")))))</x:f>
        <x:v>不调</x:v>
      </x:c>
      <x:c r="U220" s="64" t="n">
        <x:f aca="0">IF(OR(T220="年末+季度",T220="季度+动态"),N220*$E$5/2,IF(T220="季度",(J220+K220)/2,IF(T220="动态",N220*$E$5*IF(J220+K220=0,0.5,J220/(J220+K220)),J220)))</x:f>
        <x:v>0.1103961667574785</x:v>
      </x:c>
      <x:c r="V220" s="64" t="n">
        <x:f aca="0">IF(OR(T220="年末+季度",T220="季度+动态"),N220*$E$5/2,IF(T220="季度",(J220+K220)/2,IF(T220="动态",N220*$E$5*IF(J220+K220=0,0.5,K220/(J220+K220)),K220)))</x:f>
        <x:v>0.11292554638779037</x:v>
      </x:c>
      <x:c r="W220" s="64" t="n">
        <x:f aca="0">IF(OR(T220="年末+季度",T220="季度+动态",T220="动态"),N220*(1-$E$5)*IF(L220+M220=0,$B$7/($B$7+$B$8),L220/(L220+M220)),L220)</x:f>
        <x:v>0.7600253037150972</x:v>
      </x:c>
      <x:c r="X220" s="64" t="n">
        <x:f aca="0">IF(OR(T220="年末+季度",T220="季度+动态",T220="动态"),N220*(1-$E$5)*IF(L220+M220=0,$B$8/($B$7+$B$8),M220/(L220+M220)),M220)</x:f>
        <x:v>0.05745912483002059</x:v>
      </x:c>
      <x:c r="Y220" s="64" t="n">
        <x:f aca="0">POWER(1-$H$5,(A220-A219)/$H$8)</x:f>
        <x:v>0.9999862671029998</x:v>
      </x:c>
      <x:c r="Z220" s="64" t="n">
        <x:f aca="0">U220*Y220</x:f>
        <x:v>0.1103946506982912</x:v>
      </x:c>
      <x:c r="AA220" s="64" t="n">
        <x:f aca="0">V220*Y220</x:f>
        <x:v>0.11292399559289314</x:v>
      </x:c>
      <x:c r="AB220" s="64" t="n">
        <x:f aca="0">W220*Y220</x:f>
        <x:v>0.7600148663658838</x:v>
      </x:c>
      <x:c r="AC220" s="64" t="n">
        <x:f aca="0">X220*Y220</x:f>
        <x:v>0.05745833574977757</x:v>
      </x:c>
      <x:c r="AD220" s="64" t="n">
        <x:f aca="0">SUM(Z220:AC220)</x:f>
        <x:v>1.0407918484068457</x:v>
      </x:c>
      <x:c r="AE220" s="64" t="n">
        <x:f aca="0">MAX(AE219,AD220)</x:f>
        <x:v>1.0638078595618077</x:v>
      </x:c>
      <x:c r="AF220" s="63" t="n">
        <x:f aca="0">AD220/AE220-1</x:f>
        <x:v>-0.021635496436774315</x:v>
      </x:c>
      <x:c r="AG220" s="63" t="n">
        <x:f aca="0">AD220/AD219-1</x:f>
        <x:v>-0.005121832116732006</x:v>
      </x:c>
      <x:c r="AH220" s="61" t="n">
        <x:f aca="0">IF(OR(T220="年末+季度",T220="季度+动态",T220="季度",T220="动态"),A220,AH219)</x:f>
        <x:v>44012</x:v>
      </x:c>
      <x:c r="AI220" s="68" t="n">
        <x:f aca="0">YEAR(A220)</x:f>
        <x:v>2020</x:v>
      </x:c>
      <x:c r="AJ220" s="68" t="n">
        <x:f aca="0">MONTH(A220)</x:f>
        <x:v>9</x:v>
      </x:c>
      <x:c r="AK220" s="66" t="n">
        <x:f aca="0">IF(MONTH(A220)&lt;&gt;MONTH(A221),1,0)</x:f>
        <x:v>0</x:v>
      </x:c>
      <x:c r="AL220" s="64" t="n">
        <x:f aca="0">IF(AK219,AD219,AL219)</x:f>
        <x:v>1.0555299166626104</x:v>
      </x:c>
      <x:c r="AM220" s="65" t="str">
        <x:f aca="0">IF(AK220,AD220/AL220-1,"")</x:f>
      </x:c>
      <x:c r="AN220" s="64" t="n">
        <x:f aca="0">IF(AI220&lt;&gt;AI219,AD220,MAX(AN219,AD220))</x:f>
        <x:v>1.0638078595618077</x:v>
      </x:c>
      <x:c r="AO220" s="65" t="n">
        <x:f aca="0">AD220/AN220-1</x:f>
        <x:v>-0.021635496436774315</x:v>
      </x:c>
      <x:c r="AP220" s="69" t="n">
        <x:f aca="0">IFERROR(SUM(Z220:AC220)/AD220,0)</x:f>
        <x:v>1</x:v>
      </x:c>
      <x:c r="AQ220" s="66" t="b">
        <x:f aca="0">AND(B220&gt;0,C220&gt;0,D220&gt;0,E220&gt;0)</x:f>
        <x:v>1</x:v>
      </x:c>
    </x:row>
    <x:row r="221" ht="13.5" hidden="0">
      <x:c r="A221" s="61" t="n">
        <x:f aca="0">'净值底稿'!A183</x:f>
        <x:v>44099</x:v>
      </x:c>
      <x:c r="B221" s="62" t="n">
        <x:f aca="0">'净值底稿'!W183</x:f>
        <x:v>1.0076531256345271</x:v>
      </x:c>
      <x:c r="C221" s="62" t="n">
        <x:f aca="0">'净值底稿'!T183</x:f>
        <x:v>1.25511203592492</x:v>
      </x:c>
      <x:c r="D221" s="62" t="n">
        <x:f aca="0">'净值底稿'!U183</x:f>
        <x:v>1.4244</x:v>
      </x:c>
      <x:c r="E221" s="62" t="n">
        <x:f aca="0">'净值底稿'!V183</x:f>
        <x:v>1.458</x:v>
      </x:c>
      <x:c r="F221" s="63" t="n">
        <x:f aca="0">IFERROR(B221/B220-1,0)</x:f>
        <x:v>-0.004136334223560967</x:v>
      </x:c>
      <x:c r="G221" s="63" t="n">
        <x:f aca="0">IFERROR(C221/C220-1,0)</x:f>
        <x:v>-0.0019483559338938639</x:v>
      </x:c>
      <x:c r="H221" s="63" t="n">
        <x:f aca="0">IFERROR(D221/D220-1,0)</x:f>
        <x:v>-0.00021057064645191303</x:v>
      </x:c>
      <x:c r="I221" s="63" t="n">
        <x:f aca="0">IFERROR(E221/E220-1,0)</x:f>
        <x:v>0.011376248612652518</x:v>
      </x:c>
      <x:c r="J221" s="64" t="n">
        <x:f aca="0">Z220*(1+F221)</x:f>
        <x:v>0.1099380215265098</x:v>
      </x:c>
      <x:c r="K221" s="64" t="n">
        <x:f aca="0">AA220*(1+G221)</x:f>
        <x:v>0.11270397945600072</x:v>
      </x:c>
      <x:c r="L221" s="64" t="n">
        <x:f aca="0">AB220*(1+H221)</x:f>
        <x:v>0.7598548295441601</x:v>
      </x:c>
      <x:c r="M221" s="64" t="n">
        <x:f aca="0">AC220*(1+I221)</x:f>
        <x:v>0.0581119960621363</x:v>
      </x:c>
      <x:c r="N221" s="64" t="n">
        <x:f aca="0">SUM(J221:M221)</x:f>
        <x:v>1.040608826588807</x:v>
      </x:c>
      <x:c r="O221" s="65" t="n">
        <x:f aca="0">IFERROR((J221+K221)/N221,0)</x:f>
        <x:v>0.2139535964848074</x:v>
      </x:c>
      <x:c r="P221" s="66" t="b">
        <x:f aca="0">AND(MONTH(A221)=12,OR(A222="",YEAR(A221)&lt;&gt;YEAR(A222)))</x:f>
        <x:v>0</x:v>
      </x:c>
      <x:c r="Q221" s="66" t="b">
        <x:f aca="0">AND(MOD(MONTH(A221),3)=0,OR(A222="",MONTH(A221)&lt;&gt;MONTH(A222)))</x:f>
        <x:v>0</x:v>
      </x:c>
      <x:c r="R221" s="66" t="b">
        <x:f aca="0">OR(O221&gt;$E$7,O221&lt;$E$6)</x:f>
        <x:v>0</x:v>
      </x:c>
      <x:c r="S221" s="66" t="b">
        <x:f aca="0">AND(OR(P221,Q221,R221),A221-AH220&gt;$E$8)</x:f>
        <x:v>0</x:v>
      </x:c>
      <x:c r="T221" s="67" t="str">
        <x:f aca="0">IF(NOT(OR(P221,Q221,R221)),"不调",IF(NOT(S221),"间隔规则跳过",IF(P221,"年末+季度",IF(AND(Q221,R221),"季度+动态",IF(Q221,"季度","动态")))))</x:f>
        <x:v>不调</x:v>
      </x:c>
      <x:c r="U221" s="64" t="n">
        <x:f aca="0">IF(OR(T221="年末+季度",T221="季度+动态"),N221*$E$5/2,IF(T221="季度",(J221+K221)/2,IF(T221="动态",N221*$E$5*IF(J221+K221=0,0.5,J221/(J221+K221)),J221)))</x:f>
        <x:v>0.1099380215265098</x:v>
      </x:c>
      <x:c r="V221" s="64" t="n">
        <x:f aca="0">IF(OR(T221="年末+季度",T221="季度+动态"),N221*$E$5/2,IF(T221="季度",(J221+K221)/2,IF(T221="动态",N221*$E$5*IF(J221+K221=0,0.5,K221/(J221+K221)),K221)))</x:f>
        <x:v>0.11270397945600072</x:v>
      </x:c>
      <x:c r="W221" s="64" t="n">
        <x:f aca="0">IF(OR(T221="年末+季度",T221="季度+动态",T221="动态"),N221*(1-$E$5)*IF(L221+M221=0,$B$7/($B$7+$B$8),L221/(L221+M221)),L221)</x:f>
        <x:v>0.7598548295441601</x:v>
      </x:c>
      <x:c r="X221" s="64" t="n">
        <x:f aca="0">IF(OR(T221="年末+季度",T221="季度+动态",T221="动态"),N221*(1-$E$5)*IF(L221+M221=0,$B$8/($B$7+$B$8),M221/(L221+M221)),M221)</x:f>
        <x:v>0.0581119960621363</x:v>
      </x:c>
      <x:c r="Y221" s="64" t="n">
        <x:f aca="0">POWER(1-$H$5,(A221-A220)/$H$8)</x:f>
        <x:v>0.9999862671029998</x:v>
      </x:c>
      <x:c r="Z221" s="64" t="n">
        <x:f aca="0">U221*Y221</x:f>
        <x:v>0.10993651175898377</x:v>
      </x:c>
      <x:c r="AA221" s="64" t="n">
        <x:f aca="0">V221*Y221</x:f>
        <x:v>0.11270243170385934</x:v>
      </x:c>
      <x:c r="AB221" s="64" t="n">
        <x:f aca="0">W221*Y221</x:f>
        <x:v>0.7598443945360508</x:v>
      </x:c>
      <x:c r="AC221" s="64" t="n">
        <x:f aca="0">X221*Y221</x:f>
        <x:v>0.058111198016079904</x:v>
      </x:c>
      <x:c r="AD221" s="64" t="n">
        <x:f aca="0">SUM(Z221:AC221)</x:f>
        <x:v>1.0405945360149738</x:v>
      </x:c>
      <x:c r="AE221" s="64" t="n">
        <x:f aca="0">MAX(AE220,AD221)</x:f>
        <x:v>1.0638078595618077</x:v>
      </x:c>
      <x:c r="AF221" s="63" t="n">
        <x:f aca="0">AD221/AE221-1</x:f>
        <x:v>-0.021820973908197816</x:v>
      </x:c>
      <x:c r="AG221" s="63" t="n">
        <x:f aca="0">AD221/AD220-1</x:f>
        <x:v>-0.00018957910957306812</x:v>
      </x:c>
      <x:c r="AH221" s="61" t="n">
        <x:f aca="0">IF(OR(T221="年末+季度",T221="季度+动态",T221="季度",T221="动态"),A221,AH220)</x:f>
        <x:v>44012</x:v>
      </x:c>
      <x:c r="AI221" s="68" t="n">
        <x:f aca="0">YEAR(A221)</x:f>
        <x:v>2020</x:v>
      </x:c>
      <x:c r="AJ221" s="68" t="n">
        <x:f aca="0">MONTH(A221)</x:f>
        <x:v>9</x:v>
      </x:c>
      <x:c r="AK221" s="66" t="n">
        <x:f aca="0">IF(MONTH(A221)&lt;&gt;MONTH(A222),1,0)</x:f>
        <x:v>0</x:v>
      </x:c>
      <x:c r="AL221" s="64" t="n">
        <x:f aca="0">IF(AK220,AD220,AL220)</x:f>
        <x:v>1.0555299166626104</x:v>
      </x:c>
      <x:c r="AM221" s="65" t="str">
        <x:f aca="0">IF(AK221,AD221/AL221-1,"")</x:f>
      </x:c>
      <x:c r="AN221" s="64" t="n">
        <x:f aca="0">IF(AI221&lt;&gt;AI220,AD221,MAX(AN220,AD221))</x:f>
        <x:v>1.0638078595618077</x:v>
      </x:c>
      <x:c r="AO221" s="65" t="n">
        <x:f aca="0">AD221/AN221-1</x:f>
        <x:v>-0.021820973908197816</x:v>
      </x:c>
      <x:c r="AP221" s="69" t="n">
        <x:f aca="0">IFERROR(SUM(Z221:AC221)/AD221,0)</x:f>
        <x:v>1</x:v>
      </x:c>
      <x:c r="AQ221" s="66" t="b">
        <x:f aca="0">AND(B221&gt;0,C221&gt;0,D221&gt;0,E221&gt;0)</x:f>
        <x:v>1</x:v>
      </x:c>
    </x:row>
    <x:row r="222" ht="13.5" hidden="0">
      <x:c r="A222" s="61" t="n">
        <x:f aca="0">'净值底稿'!A184</x:f>
        <x:v>44102</x:v>
      </x:c>
      <x:c r="B222" s="62" t="n">
        <x:f aca="0">'净值底稿'!W184</x:f>
        <x:v>1.009129395406144</x:v>
      </x:c>
      <x:c r="C222" s="62" t="n">
        <x:f aca="0">'净值底稿'!T184</x:f>
        <x:v>1.24486749263752</x:v>
      </x:c>
      <x:c r="D222" s="62" t="n">
        <x:f aca="0">'净值底稿'!U184</x:f>
        <x:v>1.4247</x:v>
      </x:c>
      <x:c r="E222" s="62" t="n">
        <x:f aca="0">'净值底稿'!V184</x:f>
        <x:v>1.4555</x:v>
      </x:c>
      <x:c r="F222" s="63" t="n">
        <x:f aca="0">IFERROR(B222/B221-1,0)</x:f>
        <x:v>0.0014650575024885981</x:v>
      </x:c>
      <x:c r="G222" s="63" t="n">
        <x:f aca="0">IFERROR(C222/C221-1,0)</x:f>
        <x:v>-0.008162254041210293</x:v>
      </x:c>
      <x:c r="H222" s="63" t="n">
        <x:f aca="0">IFERROR(D222/D221-1,0)</x:f>
        <x:v>0.0002106149957876724</x:v>
      </x:c>
      <x:c r="I222" s="63" t="n">
        <x:f aca="0">IFERROR(E222/E221-1,0)</x:f>
        <x:v>-0.0017146776406035125</x:v>
      </x:c>
      <x:c r="J222" s="64" t="n">
        <x:f aca="0">Z221*(1+F222)</x:f>
        <x:v>0.11009757507033369</x:v>
      </x:c>
      <x:c r="K222" s="64" t="n">
        <x:f aca="0">AA221*(1+G222)</x:f>
        <x:v>0.11178252582523028</x:v>
      </x:c>
      <x:c r="L222" s="64" t="n">
        <x:f aca="0">AB221*(1+H222)</x:f>
        <x:v>0.7600044291600053</x:v>
      </x:c>
      <x:c r="M222" s="64" t="n">
        <x:f aca="0">AC221*(1+I222)</x:f>
        <x:v>0.058011556044173046</x:v>
      </x:c>
      <x:c r="N222" s="64" t="n">
        <x:f aca="0">SUM(J222:M222)</x:f>
        <x:v>1.0398960860997424</x:v>
      </x:c>
      <x:c r="O222" s="65" t="n">
        <x:f aca="0">IFERROR((J222+K222)/N222,0)</x:f>
        <x:v>0.21336756995379458</x:v>
      </x:c>
      <x:c r="P222" s="66" t="b">
        <x:f aca="0">AND(MONTH(A222)=12,OR(A223="",YEAR(A222)&lt;&gt;YEAR(A223)))</x:f>
        <x:v>0</x:v>
      </x:c>
      <x:c r="Q222" s="66" t="b">
        <x:f aca="0">AND(MOD(MONTH(A222),3)=0,OR(A223="",MONTH(A222)&lt;&gt;MONTH(A223)))</x:f>
        <x:v>0</x:v>
      </x:c>
      <x:c r="R222" s="66" t="b">
        <x:f aca="0">OR(O222&gt;$E$7,O222&lt;$E$6)</x:f>
        <x:v>0</x:v>
      </x:c>
      <x:c r="S222" s="66" t="b">
        <x:f aca="0">AND(OR(P222,Q222,R222),A222-AH221&gt;$E$8)</x:f>
        <x:v>0</x:v>
      </x:c>
      <x:c r="T222" s="67" t="str">
        <x:f aca="0">IF(NOT(OR(P222,Q222,R222)),"不调",IF(NOT(S222),"间隔规则跳过",IF(P222,"年末+季度",IF(AND(Q222,R222),"季度+动态",IF(Q222,"季度","动态")))))</x:f>
        <x:v>不调</x:v>
      </x:c>
      <x:c r="U222" s="64" t="n">
        <x:f aca="0">IF(OR(T222="年末+季度",T222="季度+动态"),N222*$E$5/2,IF(T222="季度",(J222+K222)/2,IF(T222="动态",N222*$E$5*IF(J222+K222=0,0.5,J222/(J222+K222)),J222)))</x:f>
        <x:v>0.11009757507033369</x:v>
      </x:c>
      <x:c r="V222" s="64" t="n">
        <x:f aca="0">IF(OR(T222="年末+季度",T222="季度+动态"),N222*$E$5/2,IF(T222="季度",(J222+K222)/2,IF(T222="动态",N222*$E$5*IF(J222+K222=0,0.5,K222/(J222+K222)),K222)))</x:f>
        <x:v>0.11178252582523028</x:v>
      </x:c>
      <x:c r="W222" s="64" t="n">
        <x:f aca="0">IF(OR(T222="年末+季度",T222="季度+动态",T222="动态"),N222*(1-$E$5)*IF(L222+M222=0,$B$7/($B$7+$B$8),L222/(L222+M222)),L222)</x:f>
        <x:v>0.7600044291600053</x:v>
      </x:c>
      <x:c r="X222" s="64" t="n">
        <x:f aca="0">IF(OR(T222="年末+季度",T222="季度+动态",T222="动态"),N222*(1-$E$5)*IF(L222+M222=0,$B$8/($B$7+$B$8),M222/(L222+M222)),M222)</x:f>
        <x:v>0.058011556044173046</x:v>
      </x:c>
      <x:c r="Y222" s="64" t="n">
        <x:f aca="0">POWER(1-$H$5,(A222-A221)/$H$8)</x:f>
        <x:v>0.9999588018747739</x:v>
      </x:c>
      <x:c r="Z222" s="64" t="n">
        <x:f aca="0">U222*Y222</x:f>
        <x:v>0.11009303925664886</x:v>
      </x:c>
      <x:c r="AA222" s="64" t="n">
        <x:f aca="0">V222*Y222</x:f>
        <x:v>0.11177792059473325</x:v>
      </x:c>
      <x:c r="AB222" s="64" t="n">
        <x:f aca="0">W222*Y222</x:f>
        <x:v>0.7599731184023604</x:v>
      </x:c>
      <x:c r="AC222" s="64" t="n">
        <x:f aca="0">X222*Y222</x:f>
        <x:v>0.05800916607682258</x:v>
      </x:c>
      <x:c r="AD222" s="64" t="n">
        <x:f aca="0">SUM(Z222:AC222)</x:f>
        <x:v>1.039853244330565</x:v>
      </x:c>
      <x:c r="AE222" s="64" t="n">
        <x:f aca="0">MAX(AE221,AD222)</x:f>
        <x:v>1.0638078595618077</x:v>
      </x:c>
      <x:c r="AF222" s="63" t="n">
        <x:f aca="0">AD222/AE222-1</x:f>
        <x:v>-0.022517802454580238</x:v>
      </x:c>
      <x:c r="AG222" s="63" t="n">
        <x:f aca="0">AD222/AD221-1</x:f>
        <x:v>-0.0007123732239144864</x:v>
      </x:c>
      <x:c r="AH222" s="61" t="n">
        <x:f aca="0">IF(OR(T222="年末+季度",T222="季度+动态",T222="季度",T222="动态"),A222,AH221)</x:f>
        <x:v>44012</x:v>
      </x:c>
      <x:c r="AI222" s="68" t="n">
        <x:f aca="0">YEAR(A222)</x:f>
        <x:v>2020</x:v>
      </x:c>
      <x:c r="AJ222" s="68" t="n">
        <x:f aca="0">MONTH(A222)</x:f>
        <x:v>9</x:v>
      </x:c>
      <x:c r="AK222" s="66" t="n">
        <x:f aca="0">IF(MONTH(A222)&lt;&gt;MONTH(A223),1,0)</x:f>
        <x:v>0</x:v>
      </x:c>
      <x:c r="AL222" s="64" t="n">
        <x:f aca="0">IF(AK221,AD221,AL221)</x:f>
        <x:v>1.0555299166626104</x:v>
      </x:c>
      <x:c r="AM222" s="65" t="str">
        <x:f aca="0">IF(AK222,AD222/AL222-1,"")</x:f>
      </x:c>
      <x:c r="AN222" s="64" t="n">
        <x:f aca="0">IF(AI222&lt;&gt;AI221,AD222,MAX(AN221,AD222))</x:f>
        <x:v>1.0638078595618077</x:v>
      </x:c>
      <x:c r="AO222" s="65" t="n">
        <x:f aca="0">AD222/AN222-1</x:f>
        <x:v>-0.022517802454580238</x:v>
      </x:c>
      <x:c r="AP222" s="69" t="n">
        <x:f aca="0">IFERROR(SUM(Z222:AC222)/AD222,0)</x:f>
        <x:v>1</x:v>
      </x:c>
      <x:c r="AQ222" s="66" t="b">
        <x:f aca="0">AND(B222&gt;0,C222&gt;0,D222&gt;0,E222&gt;0)</x:f>
        <x:v>1</x:v>
      </x:c>
    </x:row>
    <x:row r="223" ht="13.5" hidden="0">
      <x:c r="A223" s="61" t="n">
        <x:f aca="0">'净值底稿'!A185</x:f>
        <x:v>44103</x:v>
      </x:c>
      <x:c r="B223" s="62" t="n">
        <x:f aca="0">'净值底稿'!W185</x:f>
        <x:v>1.0108402329303963</x:v>
      </x:c>
      <x:c r="C223" s="62" t="n">
        <x:f aca="0">'净值底稿'!T185</x:f>
        <x:v>1.254772948380985</x:v>
      </x:c>
      <x:c r="D223" s="62" t="n">
        <x:f aca="0">'净值底稿'!U185</x:f>
        <x:v>1.4247</x:v>
      </x:c>
      <x:c r="E223" s="62" t="n">
        <x:f aca="0">'净值底稿'!V185</x:f>
        <x:v>1.4719</x:v>
      </x:c>
      <x:c r="F223" s="63" t="n">
        <x:f aca="0">IFERROR(B223/B222-1,0)</x:f>
        <x:v>0.0016953599132485397</x:v>
      </x:c>
      <x:c r="G223" s="63" t="n">
        <x:f aca="0">IFERROR(C223/C222-1,0)</x:f>
        <x:v>0.007957036232409065</x:v>
      </x:c>
      <x:c r="H223" s="63" t="n">
        <x:f aca="0">IFERROR(D223/D222-1,0)</x:f>
        <x:v>0</x:v>
      </x:c>
      <x:c r="I223" s="63" t="n">
        <x:f aca="0">IFERROR(E223/E222-1,0)</x:f>
        <x:v>0.011267605633802802</x:v>
      </x:c>
      <x:c r="J223" s="64" t="n">
        <x:f aca="0">Z222*(1+F223)</x:f>
        <x:v>0.11027968658213227</x:v>
      </x:c>
      <x:c r="K223" s="64" t="n">
        <x:f aca="0">AA222*(1+G223)</x:f>
        <x:v>0.11266734155888888</x:v>
      </x:c>
      <x:c r="L223" s="64" t="n">
        <x:f aca="0">AB222*(1+H223)</x:f>
        <x:v>0.7599731184023604</x:v>
      </x:c>
      <x:c r="M223" s="64" t="n">
        <x:f aca="0">AC222*(1+I223)</x:f>
        <x:v>0.058662790483321986</x:v>
      </x:c>
      <x:c r="N223" s="64" t="n">
        <x:f aca="0">SUM(J223:M223)</x:f>
        <x:v>1.0415829370267036</x:v>
      </x:c>
      <x:c r="O223" s="65" t="n">
        <x:f aca="0">IFERROR((J223+K223)/N223,0)</x:f>
        <x:v>0.21404635215842188</x:v>
      </x:c>
      <x:c r="P223" s="66" t="b">
        <x:f aca="0">AND(MONTH(A223)=12,OR(A224="",YEAR(A223)&lt;&gt;YEAR(A224)))</x:f>
        <x:v>0</x:v>
      </x:c>
      <x:c r="Q223" s="66" t="b">
        <x:f aca="0">AND(MOD(MONTH(A223),3)=0,OR(A224="",MONTH(A223)&lt;&gt;MONTH(A224)))</x:f>
        <x:v>0</x:v>
      </x:c>
      <x:c r="R223" s="66" t="b">
        <x:f aca="0">OR(O223&gt;$E$7,O223&lt;$E$6)</x:f>
        <x:v>0</x:v>
      </x:c>
      <x:c r="S223" s="66" t="b">
        <x:f aca="0">AND(OR(P223,Q223,R223),A223-AH222&gt;$E$8)</x:f>
        <x:v>0</x:v>
      </x:c>
      <x:c r="T223" s="67" t="str">
        <x:f aca="0">IF(NOT(OR(P223,Q223,R223)),"不调",IF(NOT(S223),"间隔规则跳过",IF(P223,"年末+季度",IF(AND(Q223,R223),"季度+动态",IF(Q223,"季度","动态")))))</x:f>
        <x:v>不调</x:v>
      </x:c>
      <x:c r="U223" s="64" t="n">
        <x:f aca="0">IF(OR(T223="年末+季度",T223="季度+动态"),N223*$E$5/2,IF(T223="季度",(J223+K223)/2,IF(T223="动态",N223*$E$5*IF(J223+K223=0,0.5,J223/(J223+K223)),J223)))</x:f>
        <x:v>0.11027968658213227</x:v>
      </x:c>
      <x:c r="V223" s="64" t="n">
        <x:f aca="0">IF(OR(T223="年末+季度",T223="季度+动态"),N223*$E$5/2,IF(T223="季度",(J223+K223)/2,IF(T223="动态",N223*$E$5*IF(J223+K223=0,0.5,K223/(J223+K223)),K223)))</x:f>
        <x:v>0.11266734155888888</x:v>
      </x:c>
      <x:c r="W223" s="64" t="n">
        <x:f aca="0">IF(OR(T223="年末+季度",T223="季度+动态",T223="动态"),N223*(1-$E$5)*IF(L223+M223=0,$B$7/($B$7+$B$8),L223/(L223+M223)),L223)</x:f>
        <x:v>0.7599731184023604</x:v>
      </x:c>
      <x:c r="X223" s="64" t="n">
        <x:f aca="0">IF(OR(T223="年末+季度",T223="季度+动态",T223="动态"),N223*(1-$E$5)*IF(L223+M223=0,$B$8/($B$7+$B$8),M223/(L223+M223)),M223)</x:f>
        <x:v>0.058662790483321986</x:v>
      </x:c>
      <x:c r="Y223" s="64" t="n">
        <x:f aca="0">POWER(1-$H$5,(A223-A222)/$H$8)</x:f>
        <x:v>0.9999862671029998</x:v>
      </x:c>
      <x:c r="Z223" s="64" t="n">
        <x:f aca="0">U223*Y223</x:f>
        <x:v>0.11027817212255522</x:v>
      </x:c>
      <x:c r="AA223" s="64" t="n">
        <x:f aca="0">V223*Y223</x:f>
        <x:v>0.11266579430989196</x:v>
      </x:c>
      <x:c r="AB223" s="64" t="n">
        <x:f aca="0">W223*Y223</x:f>
        <x:v>0.7599626817698024</x:v>
      </x:c>
      <x:c r="AC223" s="64" t="n">
        <x:f aca="0">X223*Y223</x:f>
        <x:v>0.05866198487326253</x:v>
      </x:c>
      <x:c r="AD223" s="64" t="n">
        <x:f aca="0">SUM(Z223:AC223)</x:f>
        <x:v>1.041568633075512</x:v>
      </x:c>
      <x:c r="AE223" s="64" t="n">
        <x:f aca="0">MAX(AE222,AD223)</x:f>
        <x:v>1.0638078595618077</x:v>
      </x:c>
      <x:c r="AF223" s="63" t="n">
        <x:f aca="0">AD223/AE223-1</x:f>
        <x:v>-0.02090530379748856</x:v>
      </x:c>
      <x:c r="AG223" s="63" t="n">
        <x:f aca="0">AD223/AD222-1</x:f>
        <x:v>0.0016496450381817684</x:v>
      </x:c>
      <x:c r="AH223" s="61" t="n">
        <x:f aca="0">IF(OR(T223="年末+季度",T223="季度+动态",T223="季度",T223="动态"),A223,AH222)</x:f>
        <x:v>44012</x:v>
      </x:c>
      <x:c r="AI223" s="68" t="n">
        <x:f aca="0">YEAR(A223)</x:f>
        <x:v>2020</x:v>
      </x:c>
      <x:c r="AJ223" s="68" t="n">
        <x:f aca="0">MONTH(A223)</x:f>
        <x:v>9</x:v>
      </x:c>
      <x:c r="AK223" s="66" t="n">
        <x:f aca="0">IF(MONTH(A223)&lt;&gt;MONTH(A224),1,0)</x:f>
        <x:v>0</x:v>
      </x:c>
      <x:c r="AL223" s="64" t="n">
        <x:f aca="0">IF(AK222,AD222,AL222)</x:f>
        <x:v>1.0555299166626104</x:v>
      </x:c>
      <x:c r="AM223" s="65" t="str">
        <x:f aca="0">IF(AK223,AD223/AL223-1,"")</x:f>
      </x:c>
      <x:c r="AN223" s="64" t="n">
        <x:f aca="0">IF(AI223&lt;&gt;AI222,AD223,MAX(AN222,AD223))</x:f>
        <x:v>1.0638078595618077</x:v>
      </x:c>
      <x:c r="AO223" s="65" t="n">
        <x:f aca="0">AD223/AN223-1</x:f>
        <x:v>-0.02090530379748856</x:v>
      </x:c>
      <x:c r="AP223" s="69" t="n">
        <x:f aca="0">IFERROR(SUM(Z223:AC223)/AD223,0)</x:f>
        <x:v>1</x:v>
      </x:c>
      <x:c r="AQ223" s="66" t="b">
        <x:f aca="0">AND(B223&gt;0,C223&gt;0,D223&gt;0,E223&gt;0)</x:f>
        <x:v>1</x:v>
      </x:c>
    </x:row>
    <x:row r="224" ht="13.5" hidden="0">
      <x:c r="A224" s="61" t="n">
        <x:f aca="0">'净值底稿'!A186</x:f>
        <x:v>44104</x:v>
      </x:c>
      <x:c r="B224" s="62" t="n">
        <x:f aca="0">'净值底稿'!W186</x:f>
        <x:v>1.0069594346566622</x:v>
      </x:c>
      <x:c r="C224" s="62" t="n">
        <x:f aca="0">'净值底稿'!T186</x:f>
        <x:v>1.2528127289036388</x:v>
      </x:c>
      <x:c r="D224" s="62" t="n">
        <x:f aca="0">'净值底稿'!U186</x:f>
        <x:v>1.4249</x:v>
      </x:c>
      <x:c r="E224" s="62" t="n">
        <x:f aca="0">'净值底稿'!V186</x:f>
        <x:v>1.4698</x:v>
      </x:c>
      <x:c r="F224" s="63" t="n">
        <x:f aca="0">IFERROR(B224/B223-1,0)</x:f>
        <x:v>-0.00383918066110589</x:v>
      </x:c>
      <x:c r="G224" s="63" t="n">
        <x:f aca="0">IFERROR(C224/C223-1,0)</x:f>
        <x:v>-0.001562210501808714</x:v>
      </x:c>
      <x:c r="H224" s="63" t="n">
        <x:f aca="0">IFERROR(D224/D223-1,0)</x:f>
        <x:v>0.000140380430967868</x:v>
      </x:c>
      <x:c r="I224" s="63" t="n">
        <x:f aca="0">IFERROR(E224/E223-1,0)</x:f>
        <x:v>-0.0014267273591955787</x:v>
      </x:c>
      <x:c r="J224" s="64" t="n">
        <x:f aca="0">Z223*(1+F224)</x:f>
        <x:v>0.1098547942968002</x:v>
      </x:c>
      <x:c r="K224" s="64" t="n">
        <x:f aca="0">AA223*(1+G224)</x:f>
        <x:v>0.11248978662282642</x:v>
      </x:c>
      <x:c r="L224" s="64" t="n">
        <x:f aca="0">AB223*(1+H224)</x:f>
        <x:v>0.7600693656585887</x:v>
      </x:c>
      <x:c r="M224" s="64" t="n">
        <x:f aca="0">AC223*(1+I224)</x:f>
        <x:v>0.05857829021449913</x:v>
      </x:c>
      <x:c r="N224" s="64" t="n">
        <x:f aca="0">SUM(J224:M224)</x:f>
        <x:v>1.0409922367927145</x:v>
      </x:c>
      <x:c r="O224" s="65" t="n">
        <x:f aca="0">IFERROR((J224+K224)/N224,0)</x:f>
        <x:v>0.21358908650910577</x:v>
      </x:c>
      <x:c r="P224" s="66" t="b">
        <x:f aca="0">AND(MONTH(A224)=12,OR(A225="",YEAR(A224)&lt;&gt;YEAR(A225)))</x:f>
        <x:v>0</x:v>
      </x:c>
      <x:c r="Q224" s="66" t="b">
        <x:f aca="0">AND(MOD(MONTH(A224),3)=0,OR(A225="",MONTH(A224)&lt;&gt;MONTH(A225)))</x:f>
        <x:v>1</x:v>
      </x:c>
      <x:c r="R224" s="66" t="b">
        <x:f aca="0">OR(O224&gt;$E$7,O224&lt;$E$6)</x:f>
        <x:v>0</x:v>
      </x:c>
      <x:c r="S224" s="66" t="b">
        <x:f aca="0">AND(OR(P224,Q224,R224),A224-AH223&gt;$E$8)</x:f>
        <x:v>1</x:v>
      </x:c>
      <x:c r="T224" s="67" t="str">
        <x:f aca="0">IF(NOT(OR(P224,Q224,R224)),"不调",IF(NOT(S224),"间隔规则跳过",IF(P224,"年末+季度",IF(AND(Q224,R224),"季度+动态",IF(Q224,"季度","动态")))))</x:f>
        <x:v>季度</x:v>
      </x:c>
      <x:c r="U224" s="64" t="n">
        <x:f aca="0">IF(OR(T224="年末+季度",T224="季度+动态"),N224*$E$5/2,IF(T224="季度",(J224+K224)/2,IF(T224="动态",N224*$E$5*IF(J224+K224=0,0.5,J224/(J224+K224)),J224)))</x:f>
        <x:v>0.1111722904598133</x:v>
      </x:c>
      <x:c r="V224" s="64" t="n">
        <x:f aca="0">IF(OR(T224="年末+季度",T224="季度+动态"),N224*$E$5/2,IF(T224="季度",(J224+K224)/2,IF(T224="动态",N224*$E$5*IF(J224+K224=0,0.5,K224/(J224+K224)),K224)))</x:f>
        <x:v>0.1111722904598133</x:v>
      </x:c>
      <x:c r="W224" s="64" t="n">
        <x:f aca="0">IF(OR(T224="年末+季度",T224="季度+动态",T224="动态"),N224*(1-$E$5)*IF(L224+M224=0,$B$7/($B$7+$B$8),L224/(L224+M224)),L224)</x:f>
        <x:v>0.7600693656585887</x:v>
      </x:c>
      <x:c r="X224" s="64" t="n">
        <x:f aca="0">IF(OR(T224="年末+季度",T224="季度+动态",T224="动态"),N224*(1-$E$5)*IF(L224+M224=0,$B$8/($B$7+$B$8),M224/(L224+M224)),M224)</x:f>
        <x:v>0.05857829021449913</x:v>
      </x:c>
      <x:c r="Y224" s="64" t="n">
        <x:f aca="0">POWER(1-$H$5,(A224-A223)/$H$8)</x:f>
        <x:v>0.9999862671029998</x:v>
      </x:c>
      <x:c r="Z224" s="64" t="n">
        <x:f aca="0">U224*Y224</x:f>
        <x:v>0.11117076374219914</x:v>
      </x:c>
      <x:c r="AA224" s="64" t="n">
        <x:f aca="0">V224*Y224</x:f>
        <x:v>0.11117076374219914</x:v>
      </x:c>
      <x:c r="AB224" s="64" t="n">
        <x:f aca="0">W224*Y224</x:f>
        <x:v>0.7600589277042771</x:v>
      </x:c>
      <x:c r="AC224" s="64" t="n">
        <x:f aca="0">X224*Y224</x:f>
        <x:v>0.05857748576487316</x:v>
      </x:c>
      <x:c r="AD224" s="64" t="n">
        <x:f aca="0">SUM(Z224:AC224)</x:f>
        <x:v>1.0409779409535485</x:v>
      </x:c>
      <x:c r="AE224" s="64" t="n">
        <x:f aca="0">MAX(AE223,AD224)</x:f>
        <x:v>1.0638078595618077</x:v>
      </x:c>
      <x:c r="AF224" s="63" t="n">
        <x:f aca="0">AD224/AE224-1</x:f>
        <x:v>-0.021460565837202128</x:v>
      </x:c>
      <x:c r="AG224" s="63" t="n">
        <x:f aca="0">AD224/AD223-1</x:f>
        <x:v>-0.0005671178098167751</x:v>
      </x:c>
      <x:c r="AH224" s="61" t="n">
        <x:f aca="0">IF(OR(T224="年末+季度",T224="季度+动态",T224="季度",T224="动态"),A224,AH223)</x:f>
        <x:v>44104</x:v>
      </x:c>
      <x:c r="AI224" s="68" t="n">
        <x:f aca="0">YEAR(A224)</x:f>
        <x:v>2020</x:v>
      </x:c>
      <x:c r="AJ224" s="68" t="n">
        <x:f aca="0">MONTH(A224)</x:f>
        <x:v>9</x:v>
      </x:c>
      <x:c r="AK224" s="66" t="n">
        <x:f aca="0">IF(MONTH(A224)&lt;&gt;MONTH(A225),1,0)</x:f>
        <x:v>1</x:v>
      </x:c>
      <x:c r="AL224" s="64" t="n">
        <x:f aca="0">IF(AK223,AD223,AL223)</x:f>
        <x:v>1.0555299166626104</x:v>
      </x:c>
      <x:c r="AM224" s="65" t="n">
        <x:f aca="0">IF(AK224,AD224/AL224-1,"")</x:f>
        <x:v>-0.013786417115558947</x:v>
      </x:c>
      <x:c r="AN224" s="64" t="n">
        <x:f aca="0">IF(AI224&lt;&gt;AI223,AD224,MAX(AN223,AD224))</x:f>
        <x:v>1.0638078595618077</x:v>
      </x:c>
      <x:c r="AO224" s="65" t="n">
        <x:f aca="0">AD224/AN224-1</x:f>
        <x:v>-0.021460565837202128</x:v>
      </x:c>
      <x:c r="AP224" s="69" t="n">
        <x:f aca="0">IFERROR(SUM(Z224:AC224)/AD224,0)</x:f>
        <x:v>1</x:v>
      </x:c>
      <x:c r="AQ224" s="66" t="b">
        <x:f aca="0">AND(B224&gt;0,C224&gt;0,D224&gt;0,E224&gt;0)</x:f>
        <x:v>1</x:v>
      </x:c>
    </x:row>
    <x:row r="225" ht="13.5" hidden="0">
      <x:c r="A225" s="61" t="n">
        <x:f aca="0">'净值底稿'!A187</x:f>
        <x:v>44113</x:v>
      </x:c>
      <x:c r="B225" s="62" t="n">
        <x:f aca="0">'净值底稿'!W187</x:f>
        <x:v>1.025077042305109</x:v>
      </x:c>
      <x:c r="C225" s="62" t="n">
        <x:f aca="0">'净值底稿'!T187</x:f>
        <x:v>1.2877444081132023</x:v>
      </x:c>
      <x:c r="D225" s="62" t="n">
        <x:f aca="0">'净值底稿'!U187</x:f>
        <x:v>1.4252</x:v>
      </x:c>
      <x:c r="E225" s="62" t="n">
        <x:f aca="0">'净值底稿'!V187</x:f>
        <x:v>1.4744</x:v>
      </x:c>
      <x:c r="F225" s="63" t="n">
        <x:f aca="0">IFERROR(B225/B224-1,0)</x:f>
        <x:v>0.017992390780492862</x:v>
      </x:c>
      <x:c r="G225" s="63" t="n">
        <x:f aca="0">IFERROR(C225/C224-1,0)</x:f>
        <x:v>0.027882602406293255</x:v>
      </x:c>
      <x:c r="H225" s="63" t="n">
        <x:f aca="0">IFERROR(D225/D224-1,0)</x:f>
        <x:v>0.00021054109060281156</x:v>
      </x:c>
      <x:c r="I225" s="63" t="n">
        <x:f aca="0">IFERROR(E225/E224-1,0)</x:f>
        <x:v>0.00312967750714388</x:v>
      </x:c>
      <x:c r="J225" s="64" t="n">
        <x:f aca="0">Z224*(1+F225)</x:f>
        <x:v>0.11317099156681464</x:v>
      </x:c>
      <x:c r="K225" s="64" t="n">
        <x:f aca="0">AA224*(1+G225)</x:f>
        <x:v>0.11427049394682684</x:v>
      </x:c>
      <x:c r="L225" s="64" t="n">
        <x:f aca="0">AB224*(1+H225)</x:f>
        <x:v>0.7602189513398383</x:v>
      </x:c>
      <x:c r="M225" s="64" t="n">
        <x:f aca="0">AC224*(1+I225)</x:f>
        <x:v>0.05876081440449653</x:v>
      </x:c>
      <x:c r="N225" s="64" t="n">
        <x:f aca="0">SUM(J225:M225)</x:f>
        <x:v>1.0464212512579762</x:v>
      </x:c>
      <x:c r="O225" s="65" t="n">
        <x:f aca="0">IFERROR((J225+K225)/N225,0)</x:f>
        <x:v>0.21735174552334266</x:v>
      </x:c>
      <x:c r="P225" s="66" t="b">
        <x:f aca="0">AND(MONTH(A225)=12,OR(A226="",YEAR(A225)&lt;&gt;YEAR(A226)))</x:f>
        <x:v>0</x:v>
      </x:c>
      <x:c r="Q225" s="66" t="b">
        <x:f aca="0">AND(MOD(MONTH(A225),3)=0,OR(A226="",MONTH(A225)&lt;&gt;MONTH(A226)))</x:f>
        <x:v>0</x:v>
      </x:c>
      <x:c r="R225" s="66" t="b">
        <x:f aca="0">OR(O225&gt;$E$7,O225&lt;$E$6)</x:f>
        <x:v>0</x:v>
      </x:c>
      <x:c r="S225" s="66" t="b">
        <x:f aca="0">AND(OR(P225,Q225,R225),A225-AH224&gt;$E$8)</x:f>
        <x:v>0</x:v>
      </x:c>
      <x:c r="T225" s="67" t="str">
        <x:f aca="0">IF(NOT(OR(P225,Q225,R225)),"不调",IF(NOT(S225),"间隔规则跳过",IF(P225,"年末+季度",IF(AND(Q225,R225),"季度+动态",IF(Q225,"季度","动态")))))</x:f>
        <x:v>不调</x:v>
      </x:c>
      <x:c r="U225" s="64" t="n">
        <x:f aca="0">IF(OR(T225="年末+季度",T225="季度+动态"),N225*$E$5/2,IF(T225="季度",(J225+K225)/2,IF(T225="动态",N225*$E$5*IF(J225+K225=0,0.5,J225/(J225+K225)),J225)))</x:f>
        <x:v>0.11317099156681464</x:v>
      </x:c>
      <x:c r="V225" s="64" t="n">
        <x:f aca="0">IF(OR(T225="年末+季度",T225="季度+动态"),N225*$E$5/2,IF(T225="季度",(J225+K225)/2,IF(T225="动态",N225*$E$5*IF(J225+K225=0,0.5,K225/(J225+K225)),K225)))</x:f>
        <x:v>0.11427049394682684</x:v>
      </x:c>
      <x:c r="W225" s="64" t="n">
        <x:f aca="0">IF(OR(T225="年末+季度",T225="季度+动态",T225="动态"),N225*(1-$E$5)*IF(L225+M225=0,$B$7/($B$7+$B$8),L225/(L225+M225)),L225)</x:f>
        <x:v>0.7602189513398383</x:v>
      </x:c>
      <x:c r="X225" s="64" t="n">
        <x:f aca="0">IF(OR(T225="年末+季度",T225="季度+动态",T225="动态"),N225*(1-$E$5)*IF(L225+M225=0,$B$8/($B$7+$B$8),M225/(L225+M225)),M225)</x:f>
        <x:v>0.05876081440449653</x:v>
      </x:c>
      <x:c r="Y225" s="64" t="n">
        <x:f aca="0">POWER(1-$H$5,(A225-A224)/$H$8)</x:f>
        <x:v>0.9998764107161084</x:v>
      </x:c>
      <x:c r="Z225" s="64" t="n">
        <x:f aca="0">U225*Y225</x:f>
        <x:v>0.1131570048450096</x:v>
      </x:c>
      <x:c r="AA225" s="64" t="n">
        <x:f aca="0">V225*Y225</x:f>
        <x:v>0.11425637133831001</x:v>
      </x:c>
      <x:c r="AB225" s="64" t="n">
        <x:f aca="0">W225*Y225</x:f>
        <x:v>0.7601249964240414</x:v>
      </x:c>
      <x:c r="AC225" s="64" t="n">
        <x:f aca="0">X225*Y225</x:f>
        <x:v>0.058753552197523394</x:v>
      </x:c>
      <x:c r="AD225" s="64" t="n">
        <x:f aca="0">SUM(Z225:AC225)</x:f>
        <x:v>1.0462919248048843</x:v>
      </x:c>
      <x:c r="AE225" s="64" t="n">
        <x:f aca="0">MAX(AE224,AD225)</x:f>
        <x:v>1.0638078595618077</x:v>
      </x:c>
      <x:c r="AF225" s="63" t="n">
        <x:f aca="0">AD225/AE225-1</x:f>
        <x:v>-0.01646531805483964</x:v>
      </x:c>
      <x:c r="AG225" s="63" t="n">
        <x:f aca="0">AD225/AD224-1</x:f>
        <x:v>0.005104799671804994</x:v>
      </x:c>
      <x:c r="AH225" s="61" t="n">
        <x:f aca="0">IF(OR(T225="年末+季度",T225="季度+动态",T225="季度",T225="动态"),A225,AH224)</x:f>
        <x:v>44104</x:v>
      </x:c>
      <x:c r="AI225" s="68" t="n">
        <x:f aca="0">YEAR(A225)</x:f>
        <x:v>2020</x:v>
      </x:c>
      <x:c r="AJ225" s="68" t="n">
        <x:f aca="0">MONTH(A225)</x:f>
        <x:v>10</x:v>
      </x:c>
      <x:c r="AK225" s="66" t="n">
        <x:f aca="0">IF(MONTH(A225)&lt;&gt;MONTH(A226),1,0)</x:f>
        <x:v>0</x:v>
      </x:c>
      <x:c r="AL225" s="64" t="n">
        <x:f aca="0">IF(AK224,AD224,AL224)</x:f>
        <x:v>1.0409779409535485</x:v>
      </x:c>
      <x:c r="AM225" s="65" t="str">
        <x:f aca="0">IF(AK225,AD225/AL225-1,"")</x:f>
      </x:c>
      <x:c r="AN225" s="64" t="n">
        <x:f aca="0">IF(AI225&lt;&gt;AI224,AD225,MAX(AN224,AD225))</x:f>
        <x:v>1.0638078595618077</x:v>
      </x:c>
      <x:c r="AO225" s="65" t="n">
        <x:f aca="0">AD225/AN225-1</x:f>
        <x:v>-0.01646531805483964</x:v>
      </x:c>
      <x:c r="AP225" s="69" t="n">
        <x:f aca="0">IFERROR(SUM(Z225:AC225)/AD225,0)</x:f>
        <x:v>1</x:v>
      </x:c>
      <x:c r="AQ225" s="66" t="b">
        <x:f aca="0">AND(B225&gt;0,C225&gt;0,D225&gt;0,E225&gt;0)</x:f>
        <x:v>1</x:v>
      </x:c>
    </x:row>
    <x:row r="226" ht="13.5" hidden="0">
      <x:c r="A226" s="61" t="n">
        <x:f aca="0">'净值底稿'!A188</x:f>
        <x:v>44116</x:v>
      </x:c>
      <x:c r="B226" s="62" t="n">
        <x:f aca="0">'净值底稿'!W188</x:f>
        <x:v>1.0451777897859142</x:v>
      </x:c>
      <x:c r="C226" s="62" t="n">
        <x:f aca="0">'净值底稿'!T188</x:f>
        <x:v>1.3267443558957288</x:v>
      </x:c>
      <x:c r="D226" s="62" t="n">
        <x:f aca="0">'净值底稿'!U188</x:f>
        <x:v>1.4253</x:v>
      </x:c>
      <x:c r="E226" s="62" t="n">
        <x:f aca="0">'净值底稿'!V188</x:f>
        <x:v>1.4899</x:v>
      </x:c>
      <x:c r="F226" s="63" t="n">
        <x:f aca="0">IFERROR(B226/B225-1,0)</x:f>
        <x:v>0.019609011470595794</x:v>
      </x:c>
      <x:c r="G226" s="63" t="n">
        <x:f aca="0">IFERROR(C226/C225-1,0)</x:f>
        <x:v>0.030285472440660044</x:v>
      </x:c>
      <x:c r="H226" s="63" t="n">
        <x:f aca="0">IFERROR(D226/D225-1,0)</x:f>
        <x:v>0.00007016559079420226</x:v>
      </x:c>
      <x:c r="I226" s="63" t="n">
        <x:f aca="0">IFERROR(E226/E225-1,0)</x:f>
        <x:v>0.010512750949538852</x:v>
      </x:c>
      <x:c r="J226" s="64" t="n">
        <x:f aca="0">Z225*(1+F226)</x:f>
        <x:v>0.11537590185099365</x:v>
      </x:c>
      <x:c r="K226" s="64" t="n">
        <x:f aca="0">AA225*(1+G226)</x:f>
        <x:v>0.11771667952364623</x:v>
      </x:c>
      <x:c r="L226" s="64" t="n">
        <x:f aca="0">AB225*(1+H226)</x:f>
        <x:v>0.760178331043493</x:v>
      </x:c>
      <x:c r="M226" s="64" t="n">
        <x:f aca="0">AC225*(1+I226)</x:f>
        <x:v>0.05937121365917669</x:v>
      </x:c>
      <x:c r="N226" s="64" t="n">
        <x:f aca="0">SUM(J226:M226)</x:f>
        <x:v>1.0526421260773096</x:v>
      </x:c>
      <x:c r="O226" s="65" t="n">
        <x:f aca="0">IFERROR((J226+K226)/N226,0)</x:f>
        <x:v>0.2214357335700251</x:v>
      </x:c>
      <x:c r="P226" s="66" t="b">
        <x:f aca="0">AND(MONTH(A226)=12,OR(A227="",YEAR(A226)&lt;&gt;YEAR(A227)))</x:f>
        <x:v>0</x:v>
      </x:c>
      <x:c r="Q226" s="66" t="b">
        <x:f aca="0">AND(MOD(MONTH(A226),3)=0,OR(A227="",MONTH(A226)&lt;&gt;MONTH(A227)))</x:f>
        <x:v>0</x:v>
      </x:c>
      <x:c r="R226" s="66" t="b">
        <x:f aca="0">OR(O226&gt;$E$7,O226&lt;$E$6)</x:f>
        <x:v>0</x:v>
      </x:c>
      <x:c r="S226" s="66" t="b">
        <x:f aca="0">AND(OR(P226,Q226,R226),A226-AH225&gt;$E$8)</x:f>
        <x:v>0</x:v>
      </x:c>
      <x:c r="T226" s="67" t="str">
        <x:f aca="0">IF(NOT(OR(P226,Q226,R226)),"不调",IF(NOT(S226),"间隔规则跳过",IF(P226,"年末+季度",IF(AND(Q226,R226),"季度+动态",IF(Q226,"季度","动态")))))</x:f>
        <x:v>不调</x:v>
      </x:c>
      <x:c r="U226" s="64" t="n">
        <x:f aca="0">IF(OR(T226="年末+季度",T226="季度+动态"),N226*$E$5/2,IF(T226="季度",(J226+K226)/2,IF(T226="动态",N226*$E$5*IF(J226+K226=0,0.5,J226/(J226+K226)),J226)))</x:f>
        <x:v>0.11537590185099365</x:v>
      </x:c>
      <x:c r="V226" s="64" t="n">
        <x:f aca="0">IF(OR(T226="年末+季度",T226="季度+动态"),N226*$E$5/2,IF(T226="季度",(J226+K226)/2,IF(T226="动态",N226*$E$5*IF(J226+K226=0,0.5,K226/(J226+K226)),K226)))</x:f>
        <x:v>0.11771667952364623</x:v>
      </x:c>
      <x:c r="W226" s="64" t="n">
        <x:f aca="0">IF(OR(T226="年末+季度",T226="季度+动态",T226="动态"),N226*(1-$E$5)*IF(L226+M226=0,$B$7/($B$7+$B$8),L226/(L226+M226)),L226)</x:f>
        <x:v>0.760178331043493</x:v>
      </x:c>
      <x:c r="X226" s="64" t="n">
        <x:f aca="0">IF(OR(T226="年末+季度",T226="季度+动态",T226="动态"),N226*(1-$E$5)*IF(L226+M226=0,$B$8/($B$7+$B$8),M226/(L226+M226)),M226)</x:f>
        <x:v>0.05937121365917669</x:v>
      </x:c>
      <x:c r="Y226" s="64" t="n">
        <x:f aca="0">POWER(1-$H$5,(A226-A225)/$H$8)</x:f>
        <x:v>0.9999588018747739</x:v>
      </x:c>
      <x:c r="Z226" s="64" t="n">
        <x:f aca="0">U226*Y226</x:f>
        <x:v>0.11537114858014112</x:v>
      </x:c>
      <x:c r="AA226" s="64" t="n">
        <x:f aca="0">V226*Y226</x:f>
        <x:v>0.11771182981714201</x:v>
      </x:c>
      <x:c r="AB226" s="64" t="n">
        <x:f aca="0">W226*Y226</x:f>
        <x:v>0.7601470131214165</x:v>
      </x:c>
      <x:c r="AC226" s="64" t="n">
        <x:f aca="0">X226*Y226</x:f>
        <x:v>0.05936876767648154</x:v>
      </x:c>
      <x:c r="AD226" s="64" t="n">
        <x:f aca="0">SUM(Z226:AC226)</x:f>
        <x:v>1.0525987591951813</x:v>
      </x:c>
      <x:c r="AE226" s="64" t="n">
        <x:f aca="0">MAX(AE225,AD226)</x:f>
        <x:v>1.0638078595618077</x:v>
      </x:c>
      <x:c r="AF226" s="63" t="n">
        <x:f aca="0">AD226/AE226-1</x:f>
        <x:v>-0.010536771528688926</x:v>
      </x:c>
      <x:c r="AG226" s="63" t="n">
        <x:f aca="0">AD226/AD225-1</x:f>
        <x:v>0.006027796106209182</x:v>
      </x:c>
      <x:c r="AH226" s="61" t="n">
        <x:f aca="0">IF(OR(T226="年末+季度",T226="季度+动态",T226="季度",T226="动态"),A226,AH225)</x:f>
        <x:v>44104</x:v>
      </x:c>
      <x:c r="AI226" s="68" t="n">
        <x:f aca="0">YEAR(A226)</x:f>
        <x:v>2020</x:v>
      </x:c>
      <x:c r="AJ226" s="68" t="n">
        <x:f aca="0">MONTH(A226)</x:f>
        <x:v>10</x:v>
      </x:c>
      <x:c r="AK226" s="66" t="n">
        <x:f aca="0">IF(MONTH(A226)&lt;&gt;MONTH(A227),1,0)</x:f>
        <x:v>0</x:v>
      </x:c>
      <x:c r="AL226" s="64" t="n">
        <x:f aca="0">IF(AK225,AD225,AL225)</x:f>
        <x:v>1.0409779409535485</x:v>
      </x:c>
      <x:c r="AM226" s="65" t="str">
        <x:f aca="0">IF(AK226,AD226/AL226-1,"")</x:f>
      </x:c>
      <x:c r="AN226" s="64" t="n">
        <x:f aca="0">IF(AI226&lt;&gt;AI225,AD226,MAX(AN225,AD226))</x:f>
        <x:v>1.0638078595618077</x:v>
      </x:c>
      <x:c r="AO226" s="65" t="n">
        <x:f aca="0">AD226/AN226-1</x:f>
        <x:v>-0.010536771528688926</x:v>
      </x:c>
      <x:c r="AP226" s="69" t="n">
        <x:f aca="0">IFERROR(SUM(Z226:AC226)/AD226,0)</x:f>
        <x:v>1</x:v>
      </x:c>
      <x:c r="AQ226" s="66" t="b">
        <x:f aca="0">AND(B226&gt;0,C226&gt;0,D226&gt;0,E226&gt;0)</x:f>
        <x:v>1</x:v>
      </x:c>
    </x:row>
    <x:row r="227" ht="13.5" hidden="0">
      <x:c r="A227" s="61" t="n">
        <x:f aca="0">'净值底稿'!A189</x:f>
        <x:v>44117</x:v>
      </x:c>
      <x:c r="B227" s="62" t="n">
        <x:f aca="0">'净值底稿'!W189</x:f>
        <x:v>1.0480697119109494</x:v>
      </x:c>
      <x:c r="C227" s="62" t="n">
        <x:f aca="0">'净值底稿'!T189</x:f>
        <x:v>1.3329556423523363</x:v>
      </x:c>
      <x:c r="D227" s="62" t="n">
        <x:f aca="0">'净值底稿'!U189</x:f>
        <x:v>1.4256</x:v>
      </x:c>
      <x:c r="E227" s="62" t="n">
        <x:f aca="0">'净值底稿'!V189</x:f>
        <x:v>1.4826</x:v>
      </x:c>
      <x:c r="F227" s="63" t="n">
        <x:f aca="0">IFERROR(B227/B226-1,0)</x:f>
        <x:v>0.0027669188470103023</x:v>
      </x:c>
      <x:c r="G227" s="63" t="n">
        <x:f aca="0">IFERROR(C227/C226-1,0)</x:f>
        <x:v>0.004681600060332691</x:v>
      </x:c>
      <x:c r="H227" s="63" t="n">
        <x:f aca="0">IFERROR(D227/D226-1,0)</x:f>
        <x:v>0.0002104820037887034</x:v>
      </x:c>
      <x:c r="I227" s="63" t="n">
        <x:f aca="0">IFERROR(E227/E226-1,0)</x:f>
        <x:v>-0.00489965769514733</x:v>
      </x:c>
      <x:c r="J227" s="64" t="n">
        <x:f aca="0">Z226*(1+F227)</x:f>
        <x:v>0.11569037118554874</x:v>
      </x:c>
      <x:c r="K227" s="64" t="n">
        <x:f aca="0">AA226*(1+G227)</x:f>
        <x:v>0.11826290952671581</x:v>
      </x:c>
      <x:c r="L227" s="64" t="n">
        <x:f aca="0">AB226*(1+H227)</x:f>
        <x:v>0.7603070103879124</x:v>
      </x:c>
      <x:c r="M227" s="64" t="n">
        <x:f aca="0">AC226*(1+I227)</x:f>
        <x:v>0.05907788103708406</x:v>
      </x:c>
      <x:c r="N227" s="64" t="n">
        <x:f aca="0">SUM(J227:M227)</x:f>
        <x:v>1.053338172137261</x:v>
      </x:c>
      <x:c r="O227" s="65" t="n">
        <x:f aca="0">IFERROR((J227+K227)/N227,0)</x:f>
        <x:v>0.2221065246667791</x:v>
      </x:c>
      <x:c r="P227" s="66" t="b">
        <x:f aca="0">AND(MONTH(A227)=12,OR(A228="",YEAR(A227)&lt;&gt;YEAR(A228)))</x:f>
        <x:v>0</x:v>
      </x:c>
      <x:c r="Q227" s="66" t="b">
        <x:f aca="0">AND(MOD(MONTH(A227),3)=0,OR(A228="",MONTH(A227)&lt;&gt;MONTH(A228)))</x:f>
        <x:v>0</x:v>
      </x:c>
      <x:c r="R227" s="66" t="b">
        <x:f aca="0">OR(O227&gt;$E$7,O227&lt;$E$6)</x:f>
        <x:v>0</x:v>
      </x:c>
      <x:c r="S227" s="66" t="b">
        <x:f aca="0">AND(OR(P227,Q227,R227),A227-AH226&gt;$E$8)</x:f>
        <x:v>0</x:v>
      </x:c>
      <x:c r="T227" s="67" t="str">
        <x:f aca="0">IF(NOT(OR(P227,Q227,R227)),"不调",IF(NOT(S227),"间隔规则跳过",IF(P227,"年末+季度",IF(AND(Q227,R227),"季度+动态",IF(Q227,"季度","动态")))))</x:f>
        <x:v>不调</x:v>
      </x:c>
      <x:c r="U227" s="64" t="n">
        <x:f aca="0">IF(OR(T227="年末+季度",T227="季度+动态"),N227*$E$5/2,IF(T227="季度",(J227+K227)/2,IF(T227="动态",N227*$E$5*IF(J227+K227=0,0.5,J227/(J227+K227)),J227)))</x:f>
        <x:v>0.11569037118554874</x:v>
      </x:c>
      <x:c r="V227" s="64" t="n">
        <x:f aca="0">IF(OR(T227="年末+季度",T227="季度+动态"),N227*$E$5/2,IF(T227="季度",(J227+K227)/2,IF(T227="动态",N227*$E$5*IF(J227+K227=0,0.5,K227/(J227+K227)),K227)))</x:f>
        <x:v>0.11826290952671581</x:v>
      </x:c>
      <x:c r="W227" s="64" t="n">
        <x:f aca="0">IF(OR(T227="年末+季度",T227="季度+动态",T227="动态"),N227*(1-$E$5)*IF(L227+M227=0,$B$7/($B$7+$B$8),L227/(L227+M227)),L227)</x:f>
        <x:v>0.7603070103879124</x:v>
      </x:c>
      <x:c r="X227" s="64" t="n">
        <x:f aca="0">IF(OR(T227="年末+季度",T227="季度+动态",T227="动态"),N227*(1-$E$5)*IF(L227+M227=0,$B$8/($B$7+$B$8),M227/(L227+M227)),M227)</x:f>
        <x:v>0.05907788103708406</x:v>
      </x:c>
      <x:c r="Y227" s="64" t="n">
        <x:f aca="0">POWER(1-$H$5,(A227-A226)/$H$8)</x:f>
        <x:v>0.9999862671029998</x:v>
      </x:c>
      <x:c r="Z227" s="64" t="n">
        <x:f aca="0">U227*Y227</x:f>
        <x:v>0.11568878242159733</x:v>
      </x:c>
      <x:c r="AA227" s="64" t="n">
        <x:f aca="0">V227*Y227</x:f>
        <x:v>0.11826128543436033</x:v>
      </x:c>
      <x:c r="AB227" s="64" t="n">
        <x:f aca="0">W227*Y227</x:f>
        <x:v>0.7602965691700502</x:v>
      </x:c>
      <x:c r="AC227" s="64" t="n">
        <x:f aca="0">X227*Y227</x:f>
        <x:v>0.05907706972662878</x:v>
      </x:c>
      <x:c r="AD227" s="64" t="n">
        <x:f aca="0">SUM(Z227:AC227)</x:f>
        <x:v>1.0533237067526366</x:v>
      </x:c>
      <x:c r="AE227" s="64" t="n">
        <x:f aca="0">MAX(AE226,AD227)</x:f>
        <x:v>1.0638078595618077</x:v>
      </x:c>
      <x:c r="AF227" s="63" t="n">
        <x:f aca="0">AD227/AE227-1</x:f>
        <x:v>-0.00985530677832136</x:v>
      </x:c>
      <x:c r="AG227" s="63" t="n">
        <x:f aca="0">AD227/AD226-1</x:f>
        <x:v>0.0006887216530728768</x:v>
      </x:c>
      <x:c r="AH227" s="61" t="n">
        <x:f aca="0">IF(OR(T227="年末+季度",T227="季度+动态",T227="季度",T227="动态"),A227,AH226)</x:f>
        <x:v>44104</x:v>
      </x:c>
      <x:c r="AI227" s="68" t="n">
        <x:f aca="0">YEAR(A227)</x:f>
        <x:v>2020</x:v>
      </x:c>
      <x:c r="AJ227" s="68" t="n">
        <x:f aca="0">MONTH(A227)</x:f>
        <x:v>10</x:v>
      </x:c>
      <x:c r="AK227" s="66" t="n">
        <x:f aca="0">IF(MONTH(A227)&lt;&gt;MONTH(A228),1,0)</x:f>
        <x:v>0</x:v>
      </x:c>
      <x:c r="AL227" s="64" t="n">
        <x:f aca="0">IF(AK226,AD226,AL226)</x:f>
        <x:v>1.0409779409535485</x:v>
      </x:c>
      <x:c r="AM227" s="65" t="str">
        <x:f aca="0">IF(AK227,AD227/AL227-1,"")</x:f>
      </x:c>
      <x:c r="AN227" s="64" t="n">
        <x:f aca="0">IF(AI227&lt;&gt;AI226,AD227,MAX(AN226,AD227))</x:f>
        <x:v>1.0638078595618077</x:v>
      </x:c>
      <x:c r="AO227" s="65" t="n">
        <x:f aca="0">AD227/AN227-1</x:f>
        <x:v>-0.00985530677832136</x:v>
      </x:c>
      <x:c r="AP227" s="69" t="n">
        <x:f aca="0">IFERROR(SUM(Z227:AC227)/AD227,0)</x:f>
        <x:v>1</x:v>
      </x:c>
      <x:c r="AQ227" s="66" t="b">
        <x:f aca="0">AND(B227&gt;0,C227&gt;0,D227&gt;0,E227&gt;0)</x:f>
        <x:v>1</x:v>
      </x:c>
    </x:row>
    <x:row r="228" ht="13.5" hidden="0">
      <x:c r="A228" s="61" t="n">
        <x:f aca="0">'净值底稿'!A190</x:f>
        <x:v>44118</x:v>
      </x:c>
      <x:c r="B228" s="62" t="n">
        <x:f aca="0">'净值底稿'!W190</x:f>
        <x:v>1.04630125970675</x:v>
      </x:c>
      <x:c r="C228" s="62" t="n">
        <x:f aca="0">'净值底稿'!T190</x:f>
        <x:v>1.3262769152393163</x:v>
      </x:c>
      <x:c r="D228" s="62" t="n">
        <x:f aca="0">'净值底稿'!U190</x:f>
        <x:v>1.426</x:v>
      </x:c>
      <x:c r="E228" s="62" t="n">
        <x:f aca="0">'净值底稿'!V190</x:f>
        <x:v>1.4682</x:v>
      </x:c>
      <x:c r="F228" s="63" t="n">
        <x:f aca="0">IFERROR(B228/B227-1,0)</x:f>
        <x:v>-0.0016873421530090305</x:v>
      </x:c>
      <x:c r="G228" s="63" t="n">
        <x:f aca="0">IFERROR(C228/C227-1,0)</x:f>
        <x:v>-0.005010464640243906</x:v>
      </x:c>
      <x:c r="H228" s="63" t="n">
        <x:f aca="0">IFERROR(D228/D227-1,0)</x:f>
        <x:v>0.0002805836139168072</x:v>
      </x:c>
      <x:c r="I228" s="63" t="n">
        <x:f aca="0">IFERROR(E228/E227-1,0)</x:f>
        <x:v>-0.009712666936463</x:v>
      </x:c>
      <x:c r="J228" s="64" t="n">
        <x:f aca="0">Z227*(1+F228)</x:f>
        <x:v>0.11549357586238708</x:v>
      </x:c>
      <x:c r="K228" s="64" t="n">
        <x:f aca="0">AA227*(1+G228)</x:f>
        <x:v>0.11766874144538168</x:v>
      </x:c>
      <x:c r="L228" s="64" t="n">
        <x:f aca="0">AB227*(1+H228)</x:f>
        <x:v>0.7605098959290765</x:v>
      </x:c>
      <x:c r="M228" s="64" t="n">
        <x:f aca="0">AC227*(1+I228)</x:f>
        <x:v>0.058503273824791834</x:v>
      </x:c>
      <x:c r="N228" s="64" t="n">
        <x:f aca="0">SUM(J228:M228)</x:f>
        <x:v>1.052175487061637</x:v>
      </x:c>
      <x:c r="O228" s="65" t="n">
        <x:f aca="0">IFERROR((J228+K228)/N228,0)</x:f>
        <x:v>0.22160021800062138</x:v>
      </x:c>
      <x:c r="P228" s="66" t="b">
        <x:f aca="0">AND(MONTH(A228)=12,OR(A229="",YEAR(A228)&lt;&gt;YEAR(A229)))</x:f>
        <x:v>0</x:v>
      </x:c>
      <x:c r="Q228" s="66" t="b">
        <x:f aca="0">AND(MOD(MONTH(A228),3)=0,OR(A229="",MONTH(A228)&lt;&gt;MONTH(A229)))</x:f>
        <x:v>0</x:v>
      </x:c>
      <x:c r="R228" s="66" t="b">
        <x:f aca="0">OR(O228&gt;$E$7,O228&lt;$E$6)</x:f>
        <x:v>0</x:v>
      </x:c>
      <x:c r="S228" s="66" t="b">
        <x:f aca="0">AND(OR(P228,Q228,R228),A228-AH227&gt;$E$8)</x:f>
        <x:v>0</x:v>
      </x:c>
      <x:c r="T228" s="67" t="str">
        <x:f aca="0">IF(NOT(OR(P228,Q228,R228)),"不调",IF(NOT(S228),"间隔规则跳过",IF(P228,"年末+季度",IF(AND(Q228,R228),"季度+动态",IF(Q228,"季度","动态")))))</x:f>
        <x:v>不调</x:v>
      </x:c>
      <x:c r="U228" s="64" t="n">
        <x:f aca="0">IF(OR(T228="年末+季度",T228="季度+动态"),N228*$E$5/2,IF(T228="季度",(J228+K228)/2,IF(T228="动态",N228*$E$5*IF(J228+K228=0,0.5,J228/(J228+K228)),J228)))</x:f>
        <x:v>0.11549357586238708</x:v>
      </x:c>
      <x:c r="V228" s="64" t="n">
        <x:f aca="0">IF(OR(T228="年末+季度",T228="季度+动态"),N228*$E$5/2,IF(T228="季度",(J228+K228)/2,IF(T228="动态",N228*$E$5*IF(J228+K228=0,0.5,K228/(J228+K228)),K228)))</x:f>
        <x:v>0.11766874144538168</x:v>
      </x:c>
      <x:c r="W228" s="64" t="n">
        <x:f aca="0">IF(OR(T228="年末+季度",T228="季度+动态",T228="动态"),N228*(1-$E$5)*IF(L228+M228=0,$B$7/($B$7+$B$8),L228/(L228+M228)),L228)</x:f>
        <x:v>0.7605098959290765</x:v>
      </x:c>
      <x:c r="X228" s="64" t="n">
        <x:f aca="0">IF(OR(T228="年末+季度",T228="季度+动态",T228="动态"),N228*(1-$E$5)*IF(L228+M228=0,$B$8/($B$7+$B$8),M228/(L228+M228)),M228)</x:f>
        <x:v>0.058503273824791834</x:v>
      </x:c>
      <x:c r="Y228" s="64" t="n">
        <x:f aca="0">POWER(1-$H$5,(A228-A227)/$H$8)</x:f>
        <x:v>0.9999862671029998</x:v>
      </x:c>
      <x:c r="Z228" s="64" t="n">
        <x:f aca="0">U228*Y228</x:f>
        <x:v>0.11549198980100557</x:v>
      </x:c>
      <x:c r="AA228" s="64" t="n">
        <x:f aca="0">V228*Y228</x:f>
        <x:v>0.11766712551267526</x:v>
      </x:c>
      <x:c r="AB228" s="64" t="n">
        <x:f aca="0">W228*Y228</x:f>
        <x:v>0.760499451925008</x:v>
      </x:c>
      <x:c r="AC228" s="64" t="n">
        <x:f aca="0">X228*Y228</x:f>
        <x:v>0.05850247040535822</x:v>
      </x:c>
      <x:c r="AD228" s="64" t="n">
        <x:f aca="0">SUM(Z228:AC228)</x:f>
        <x:v>1.0521610376440471</x:v>
      </x:c>
      <x:c r="AE228" s="64" t="n">
        <x:f aca="0">MAX(AE227,AD228)</x:f>
        <x:v>1.0638078595618077</x:v>
      </x:c>
      <x:c r="AF228" s="63" t="n">
        <x:f aca="0">AD228/AE228-1</x:f>
        <x:v>-0.010948238267912358</x:v>
      </x:c>
      <x:c r="AG228" s="63" t="n">
        <x:f aca="0">AD228/AD227-1</x:f>
        <x:v>-0.0011038098745294045</x:v>
      </x:c>
      <x:c r="AH228" s="61" t="n">
        <x:f aca="0">IF(OR(T228="年末+季度",T228="季度+动态",T228="季度",T228="动态"),A228,AH227)</x:f>
        <x:v>44104</x:v>
      </x:c>
      <x:c r="AI228" s="68" t="n">
        <x:f aca="0">YEAR(A228)</x:f>
        <x:v>2020</x:v>
      </x:c>
      <x:c r="AJ228" s="68" t="n">
        <x:f aca="0">MONTH(A228)</x:f>
        <x:v>10</x:v>
      </x:c>
      <x:c r="AK228" s="66" t="n">
        <x:f aca="0">IF(MONTH(A228)&lt;&gt;MONTH(A229),1,0)</x:f>
        <x:v>0</x:v>
      </x:c>
      <x:c r="AL228" s="64" t="n">
        <x:f aca="0">IF(AK227,AD227,AL227)</x:f>
        <x:v>1.0409779409535485</x:v>
      </x:c>
      <x:c r="AM228" s="65" t="str">
        <x:f aca="0">IF(AK228,AD228/AL228-1,"")</x:f>
      </x:c>
      <x:c r="AN228" s="64" t="n">
        <x:f aca="0">IF(AI228&lt;&gt;AI227,AD228,MAX(AN227,AD228))</x:f>
        <x:v>1.0638078595618077</x:v>
      </x:c>
      <x:c r="AO228" s="65" t="n">
        <x:f aca="0">AD228/AN228-1</x:f>
        <x:v>-0.010948238267912358</x:v>
      </x:c>
      <x:c r="AP228" s="69" t="n">
        <x:f aca="0">IFERROR(SUM(Z228:AC228)/AD228,0)</x:f>
        <x:v>1</x:v>
      </x:c>
      <x:c r="AQ228" s="66" t="b">
        <x:f aca="0">AND(B228&gt;0,C228&gt;0,D228&gt;0,E228&gt;0)</x:f>
        <x:v>1</x:v>
      </x:c>
    </x:row>
    <x:row r="229" ht="13.5" hidden="0">
      <x:c r="A229" s="61" t="n">
        <x:f aca="0">'净值底稿'!A191</x:f>
        <x:v>44119</x:v>
      </x:c>
      <x:c r="B229" s="62" t="n">
        <x:f aca="0">'净值底稿'!W191</x:f>
        <x:v>1.0447381229187105</x:v>
      </x:c>
      <x:c r="C229" s="62" t="n">
        <x:f aca="0">'净值底稿'!T191</x:f>
        <x:v>1.3181769532702186</x:v>
      </x:c>
      <x:c r="D229" s="62" t="n">
        <x:f aca="0">'净值底稿'!U191</x:f>
        <x:v>1.4262</x:v>
      </x:c>
      <x:c r="E229" s="62" t="n">
        <x:f aca="0">'净值底稿'!V191</x:f>
        <x:v>1.4666</x:v>
      </x:c>
      <x:c r="F229" s="63" t="n">
        <x:f aca="0">IFERROR(B229/B228-1,0)</x:f>
        <x:v>-0.0014939643563820493</x:v>
      </x:c>
      <x:c r="G229" s="63" t="n">
        <x:f aca="0">IFERROR(C229/C228-1,0)</x:f>
        <x:v>-0.006107293187438301</x:v>
      </x:c>
      <x:c r="H229" s="63" t="n">
        <x:f aca="0">IFERROR(D229/D228-1,0)</x:f>
        <x:v>0.00014025245441784406</x:v>
      </x:c>
      <x:c r="I229" s="63" t="n">
        <x:f aca="0">IFERROR(E229/E228-1,0)</x:f>
        <x:v>-0.0010897697861327327</x:v>
      </x:c>
      <x:c r="J229" s="64" t="n">
        <x:f aca="0">Z228*(1+F229)</x:f>
        <x:v>0.11531944888479523</x:v>
      </x:c>
      <x:c r="K229" s="64" t="n">
        <x:f aca="0">AA228*(1+G229)</x:f>
        <x:v>0.11694849787864625</x:v>
      </x:c>
      <x:c r="L229" s="64" t="n">
        <x:f aca="0">AB228*(1+H229)</x:f>
        <x:v>0.7606061138397239</x:v>
      </x:c>
      <x:c r="M229" s="64" t="n">
        <x:f aca="0">AC228*(1+I229)</x:f>
        <x:v>0.058438716180696335</x:v>
      </x:c>
      <x:c r="N229" s="64" t="n">
        <x:f aca="0">SUM(J229:M229)</x:f>
        <x:v>1.0513127767838617</x:v>
      </x:c>
      <x:c r="O229" s="65" t="n">
        <x:f aca="0">IFERROR((J229+K229)/N229,0)</x:f>
        <x:v>0.22093134592541264</x:v>
      </x:c>
      <x:c r="P229" s="66" t="b">
        <x:f aca="0">AND(MONTH(A229)=12,OR(A230="",YEAR(A229)&lt;&gt;YEAR(A230)))</x:f>
        <x:v>0</x:v>
      </x:c>
      <x:c r="Q229" s="66" t="b">
        <x:f aca="0">AND(MOD(MONTH(A229),3)=0,OR(A230="",MONTH(A229)&lt;&gt;MONTH(A230)))</x:f>
        <x:v>0</x:v>
      </x:c>
      <x:c r="R229" s="66" t="b">
        <x:f aca="0">OR(O229&gt;$E$7,O229&lt;$E$6)</x:f>
        <x:v>0</x:v>
      </x:c>
      <x:c r="S229" s="66" t="b">
        <x:f aca="0">AND(OR(P229,Q229,R229),A229-AH228&gt;$E$8)</x:f>
        <x:v>0</x:v>
      </x:c>
      <x:c r="T229" s="67" t="str">
        <x:f aca="0">IF(NOT(OR(P229,Q229,R229)),"不调",IF(NOT(S229),"间隔规则跳过",IF(P229,"年末+季度",IF(AND(Q229,R229),"季度+动态",IF(Q229,"季度","动态")))))</x:f>
        <x:v>不调</x:v>
      </x:c>
      <x:c r="U229" s="64" t="n">
        <x:f aca="0">IF(OR(T229="年末+季度",T229="季度+动态"),N229*$E$5/2,IF(T229="季度",(J229+K229)/2,IF(T229="动态",N229*$E$5*IF(J229+K229=0,0.5,J229/(J229+K229)),J229)))</x:f>
        <x:v>0.11531944888479523</x:v>
      </x:c>
      <x:c r="V229" s="64" t="n">
        <x:f aca="0">IF(OR(T229="年末+季度",T229="季度+动态"),N229*$E$5/2,IF(T229="季度",(J229+K229)/2,IF(T229="动态",N229*$E$5*IF(J229+K229=0,0.5,K229/(J229+K229)),K229)))</x:f>
        <x:v>0.11694849787864625</x:v>
      </x:c>
      <x:c r="W229" s="64" t="n">
        <x:f aca="0">IF(OR(T229="年末+季度",T229="季度+动态",T229="动态"),N229*(1-$E$5)*IF(L229+M229=0,$B$7/($B$7+$B$8),L229/(L229+M229)),L229)</x:f>
        <x:v>0.7606061138397239</x:v>
      </x:c>
      <x:c r="X229" s="64" t="n">
        <x:f aca="0">IF(OR(T229="年末+季度",T229="季度+动态",T229="动态"),N229*(1-$E$5)*IF(L229+M229=0,$B$8/($B$7+$B$8),M229/(L229+M229)),M229)</x:f>
        <x:v>0.058438716180696335</x:v>
      </x:c>
      <x:c r="Y229" s="64" t="n">
        <x:f aca="0">POWER(1-$H$5,(A229-A228)/$H$8)</x:f>
        <x:v>0.9999862671029998</x:v>
      </x:c>
      <x:c r="Z229" s="64" t="n">
        <x:f aca="0">U229*Y229</x:f>
        <x:v>0.11531786521468157</x:v>
      </x:c>
      <x:c r="AA229" s="64" t="n">
        <x:f aca="0">V229*Y229</x:f>
        <x:v>0.11694689183697055</x:v>
      </x:c>
      <x:c r="AB229" s="64" t="n">
        <x:f aca="0">W229*Y229</x:f>
        <x:v>0.7605956685143047</x:v>
      </x:c>
      <x:c r="AC229" s="64" t="n">
        <x:f aca="0">X229*Y229</x:f>
        <x:v>0.058437913647826197</x:v>
      </x:c>
      <x:c r="AD229" s="64" t="n">
        <x:f aca="0">SUM(Z229:AC229)</x:f>
        <x:v>1.051298339213783</x:v>
      </x:c>
      <x:c r="AE229" s="64" t="n">
        <x:f aca="0">MAX(AE228,AD229)</x:f>
        <x:v>1.0638078595618077</x:v>
      </x:c>
      <x:c r="AF229" s="63" t="n">
        <x:f aca="0">AD229/AE229-1</x:f>
        <x:v>-0.011759191507738631</x:v>
      </x:c>
      <x:c r="AG229" s="63" t="n">
        <x:f aca="0">AD229/AD228-1</x:f>
        <x:v>-0.0008199300291482636</x:v>
      </x:c>
      <x:c r="AH229" s="61" t="n">
        <x:f aca="0">IF(OR(T229="年末+季度",T229="季度+动态",T229="季度",T229="动态"),A229,AH228)</x:f>
        <x:v>44104</x:v>
      </x:c>
      <x:c r="AI229" s="68" t="n">
        <x:f aca="0">YEAR(A229)</x:f>
        <x:v>2020</x:v>
      </x:c>
      <x:c r="AJ229" s="68" t="n">
        <x:f aca="0">MONTH(A229)</x:f>
        <x:v>10</x:v>
      </x:c>
      <x:c r="AK229" s="66" t="n">
        <x:f aca="0">IF(MONTH(A229)&lt;&gt;MONTH(A230),1,0)</x:f>
        <x:v>0</x:v>
      </x:c>
      <x:c r="AL229" s="64" t="n">
        <x:f aca="0">IF(AK228,AD228,AL228)</x:f>
        <x:v>1.0409779409535485</x:v>
      </x:c>
      <x:c r="AM229" s="65" t="str">
        <x:f aca="0">IF(AK229,AD229/AL229-1,"")</x:f>
      </x:c>
      <x:c r="AN229" s="64" t="n">
        <x:f aca="0">IF(AI229&lt;&gt;AI228,AD229,MAX(AN228,AD229))</x:f>
        <x:v>1.0638078595618077</x:v>
      </x:c>
      <x:c r="AO229" s="65" t="n">
        <x:f aca="0">AD229/AN229-1</x:f>
        <x:v>-0.011759191507738631</x:v>
      </x:c>
      <x:c r="AP229" s="69" t="n">
        <x:f aca="0">IFERROR(SUM(Z229:AC229)/AD229,0)</x:f>
        <x:v>1</x:v>
      </x:c>
      <x:c r="AQ229" s="66" t="b">
        <x:f aca="0">AND(B229&gt;0,C229&gt;0,D229&gt;0,E229&gt;0)</x:f>
        <x:v>1</x:v>
      </x:c>
    </x:row>
    <x:row r="230" ht="13.5" hidden="0">
      <x:c r="A230" s="61" t="n">
        <x:f aca="0">'净值底稿'!A192</x:f>
        <x:v>44120</x:v>
      </x:c>
      <x:c r="B230" s="62" t="n">
        <x:f aca="0">'净值底稿'!W192</x:f>
        <x:v>1.0507900275922408</x:v>
      </x:c>
      <x:c r="C230" s="62" t="n">
        <x:f aca="0">'净值底稿'!T192</x:f>
        <x:v>1.3168629514835786</x:v>
      </x:c>
      <x:c r="D230" s="62" t="n">
        <x:f aca="0">'净值底稿'!U192</x:f>
        <x:v>1.4267</x:v>
      </x:c>
      <x:c r="E230" s="62" t="n">
        <x:f aca="0">'净值底稿'!V192</x:f>
        <x:v>1.4724</x:v>
      </x:c>
      <x:c r="F230" s="63" t="n">
        <x:f aca="0">IFERROR(B230/B229-1,0)</x:f>
        <x:v>0.005792748001406389</x:v>
      </x:c>
      <x:c r="G230" s="63" t="n">
        <x:f aca="0">IFERROR(C230/C229-1,0)</x:f>
        <x:v>-0.0009968326205219702</x:v>
      </x:c>
      <x:c r="H230" s="63" t="n">
        <x:f aca="0">IFERROR(D230/D229-1,0)</x:f>
        <x:v>0.0003505819660638565</x:v>
      </x:c>
      <x:c r="I230" s="63" t="n">
        <x:f aca="0">IFERROR(E230/E229-1,0)</x:f>
        <x:v>0.003954725214782462</x:v>
      </x:c>
      <x:c r="J230" s="64" t="n">
        <x:f aca="0">Z229*(1+F230)</x:f>
        <x:v>0.11598587254793037</x:v>
      </x:c>
      <x:c r="K230" s="64" t="n">
        <x:f aca="0">AA229*(1+G230)</x:f>
        <x:v>0.11683031536031879</x:v>
      </x:c>
      <x:c r="L230" s="64" t="n">
        <x:f aca="0">AB229*(1+H230)</x:f>
        <x:v>0.7608623196391521</x:v>
      </x:c>
      <x:c r="M230" s="64" t="n">
        <x:f aca="0">AC229*(1+I230)</x:f>
        <x:v>0.058669019538428534</x:v>
      </x:c>
      <x:c r="N230" s="64" t="n">
        <x:f aca="0">SUM(J230:M230)</x:f>
        <x:v>1.0523475270858298</x:v>
      </x:c>
      <x:c r="O230" s="65" t="n">
        <x:f aca="0">IFERROR((J230+K230)/N230,0)</x:f>
        <x:v>0.22123507863696495</x:v>
      </x:c>
      <x:c r="P230" s="66" t="b">
        <x:f aca="0">AND(MONTH(A230)=12,OR(A231="",YEAR(A230)&lt;&gt;YEAR(A231)))</x:f>
        <x:v>0</x:v>
      </x:c>
      <x:c r="Q230" s="66" t="b">
        <x:f aca="0">AND(MOD(MONTH(A230),3)=0,OR(A231="",MONTH(A230)&lt;&gt;MONTH(A231)))</x:f>
        <x:v>0</x:v>
      </x:c>
      <x:c r="R230" s="66" t="b">
        <x:f aca="0">OR(O230&gt;$E$7,O230&lt;$E$6)</x:f>
        <x:v>0</x:v>
      </x:c>
      <x:c r="S230" s="66" t="b">
        <x:f aca="0">AND(OR(P230,Q230,R230),A230-AH229&gt;$E$8)</x:f>
        <x:v>0</x:v>
      </x:c>
      <x:c r="T230" s="67" t="str">
        <x:f aca="0">IF(NOT(OR(P230,Q230,R230)),"不调",IF(NOT(S230),"间隔规则跳过",IF(P230,"年末+季度",IF(AND(Q230,R230),"季度+动态",IF(Q230,"季度","动态")))))</x:f>
        <x:v>不调</x:v>
      </x:c>
      <x:c r="U230" s="64" t="n">
        <x:f aca="0">IF(OR(T230="年末+季度",T230="季度+动态"),N230*$E$5/2,IF(T230="季度",(J230+K230)/2,IF(T230="动态",N230*$E$5*IF(J230+K230=0,0.5,J230/(J230+K230)),J230)))</x:f>
        <x:v>0.11598587254793037</x:v>
      </x:c>
      <x:c r="V230" s="64" t="n">
        <x:f aca="0">IF(OR(T230="年末+季度",T230="季度+动态"),N230*$E$5/2,IF(T230="季度",(J230+K230)/2,IF(T230="动态",N230*$E$5*IF(J230+K230=0,0.5,K230/(J230+K230)),K230)))</x:f>
        <x:v>0.11683031536031879</x:v>
      </x:c>
      <x:c r="W230" s="64" t="n">
        <x:f aca="0">IF(OR(T230="年末+季度",T230="季度+动态",T230="动态"),N230*(1-$E$5)*IF(L230+M230=0,$B$7/($B$7+$B$8),L230/(L230+M230)),L230)</x:f>
        <x:v>0.7608623196391521</x:v>
      </x:c>
      <x:c r="X230" s="64" t="n">
        <x:f aca="0">IF(OR(T230="年末+季度",T230="季度+动态",T230="动态"),N230*(1-$E$5)*IF(L230+M230=0,$B$8/($B$7+$B$8),M230/(L230+M230)),M230)</x:f>
        <x:v>0.058669019538428534</x:v>
      </x:c>
      <x:c r="Y230" s="64" t="n">
        <x:f aca="0">POWER(1-$H$5,(A230-A229)/$H$8)</x:f>
        <x:v>0.9999862671029998</x:v>
      </x:c>
      <x:c r="Z230" s="64" t="n">
        <x:f aca="0">U230*Y230</x:f>
        <x:v>0.11598427972588919</x:v>
      </x:c>
      <x:c r="AA230" s="64" t="n">
        <x:f aca="0">V230*Y230</x:f>
        <x:v>0.11682871094163144</x:v>
      </x:c>
      <x:c r="AB230" s="64" t="n">
        <x:f aca="0">W230*Y230</x:f>
        <x:v>0.7608518707952852</x:v>
      </x:c>
      <x:c r="AC230" s="64" t="n">
        <x:f aca="0">X230*Y230</x:f>
        <x:v>0.058668213842826104</x:v>
      </x:c>
      <x:c r="AD230" s="64" t="n">
        <x:f aca="0">SUM(Z230:AC230)</x:f>
        <x:v>1.052333075305632</x:v>
      </x:c>
      <x:c r="AE230" s="64" t="n">
        <x:f aca="0">MAX(AE229,AD230)</x:f>
        <x:v>1.0638078595618077</x:v>
      </x:c>
      <x:c r="AF230" s="63" t="n">
        <x:f aca="0">AD230/AE230-1</x:f>
        <x:v>-0.010786519532674177</x:v>
      </x:c>
      <x:c r="AG230" s="63" t="n">
        <x:f aca="0">AD230/AD229-1</x:f>
        <x:v>0.0009842459112252566</x:v>
      </x:c>
      <x:c r="AH230" s="61" t="n">
        <x:f aca="0">IF(OR(T230="年末+季度",T230="季度+动态",T230="季度",T230="动态"),A230,AH229)</x:f>
        <x:v>44104</x:v>
      </x:c>
      <x:c r="AI230" s="68" t="n">
        <x:f aca="0">YEAR(A230)</x:f>
        <x:v>2020</x:v>
      </x:c>
      <x:c r="AJ230" s="68" t="n">
        <x:f aca="0">MONTH(A230)</x:f>
        <x:v>10</x:v>
      </x:c>
      <x:c r="AK230" s="66" t="n">
        <x:f aca="0">IF(MONTH(A230)&lt;&gt;MONTH(A231),1,0)</x:f>
        <x:v>0</x:v>
      </x:c>
      <x:c r="AL230" s="64" t="n">
        <x:f aca="0">IF(AK229,AD229,AL229)</x:f>
        <x:v>1.0409779409535485</x:v>
      </x:c>
      <x:c r="AM230" s="65" t="str">
        <x:f aca="0">IF(AK230,AD230/AL230-1,"")</x:f>
      </x:c>
      <x:c r="AN230" s="64" t="n">
        <x:f aca="0">IF(AI230&lt;&gt;AI229,AD230,MAX(AN229,AD230))</x:f>
        <x:v>1.0638078595618077</x:v>
      </x:c>
      <x:c r="AO230" s="65" t="n">
        <x:f aca="0">AD230/AN230-1</x:f>
        <x:v>-0.010786519532674177</x:v>
      </x:c>
      <x:c r="AP230" s="69" t="n">
        <x:f aca="0">IFERROR(SUM(Z230:AC230)/AD230,0)</x:f>
        <x:v>1</x:v>
      </x:c>
      <x:c r="AQ230" s="66" t="b">
        <x:f aca="0">AND(B230&gt;0,C230&gt;0,D230&gt;0,E230&gt;0)</x:f>
        <x:v>1</x:v>
      </x:c>
    </x:row>
    <x:row r="231" ht="13.5" hidden="0">
      <x:c r="A231" s="61" t="n">
        <x:f aca="0">'净值底稿'!A193</x:f>
        <x:v>44123</x:v>
      </x:c>
      <x:c r="B231" s="62" t="n">
        <x:f aca="0">'净值底稿'!W193</x:f>
        <x:v>1.046030393718364</x:v>
      </x:c>
      <x:c r="C231" s="62" t="n">
        <x:f aca="0">'净值底稿'!T193</x:f>
        <x:v>1.3061901139357261</x:v>
      </x:c>
      <x:c r="D231" s="62" t="n">
        <x:f aca="0">'净值底稿'!U193</x:f>
        <x:v>1.4275</x:v>
      </x:c>
      <x:c r="E231" s="62" t="n">
        <x:f aca="0">'净值底稿'!V193</x:f>
        <x:v>1.4736</x:v>
      </x:c>
      <x:c r="F231" s="63" t="n">
        <x:f aca="0">IFERROR(B231/B230-1,0)</x:f>
        <x:v>-0.004529576555635018</x:v>
      </x:c>
      <x:c r="G231" s="63" t="n">
        <x:f aca="0">IFERROR(C231/C230-1,0)</x:f>
        <x:v>-0.008104744336400738</x:v>
      </x:c>
      <x:c r="H231" s="63" t="n">
        <x:f aca="0">IFERROR(D231/D230-1,0)</x:f>
        <x:v>0.0005607345622764548</x:v>
      </x:c>
      <x:c r="I231" s="63" t="n">
        <x:f aca="0">IFERROR(E231/E230-1,0)</x:f>
        <x:v>0.0008149959250205452</x:v>
      </x:c>
      <x:c r="J231" s="64" t="n">
        <x:f aca="0">Z230*(1+F231)</x:f>
        <x:v>0.11545892005162059</x:v>
      </x:c>
      <x:c r="K231" s="64" t="n">
        <x:f aca="0">AA230*(1+G231)</x:f>
        <x:v>0.11588184410829826</x:v>
      </x:c>
      <x:c r="L231" s="64" t="n">
        <x:f aca="0">AB230*(1+H231)</x:f>
        <x:v>0.7612785067360128</x:v>
      </x:c>
      <x:c r="M231" s="64" t="n">
        <x:f aca="0">AC230*(1+I231)</x:f>
        <x:v>0.058716028198036244</x:v>
      </x:c>
      <x:c r="N231" s="64" t="n">
        <x:f aca="0">SUM(J231:M231)</x:f>
        <x:v>1.051335299093968</x:v>
      </x:c>
      <x:c r="O231" s="65" t="n">
        <x:f aca="0">IFERROR((J231+K231)/N231,0)</x:f>
        <x:v>0.22004470349210797</x:v>
      </x:c>
      <x:c r="P231" s="66" t="b">
        <x:f aca="0">AND(MONTH(A231)=12,OR(A232="",YEAR(A231)&lt;&gt;YEAR(A232)))</x:f>
        <x:v>0</x:v>
      </x:c>
      <x:c r="Q231" s="66" t="b">
        <x:f aca="0">AND(MOD(MONTH(A231),3)=0,OR(A232="",MONTH(A231)&lt;&gt;MONTH(A232)))</x:f>
        <x:v>0</x:v>
      </x:c>
      <x:c r="R231" s="66" t="b">
        <x:f aca="0">OR(O231&gt;$E$7,O231&lt;$E$6)</x:f>
        <x:v>0</x:v>
      </x:c>
      <x:c r="S231" s="66" t="b">
        <x:f aca="0">AND(OR(P231,Q231,R231),A231-AH230&gt;$E$8)</x:f>
        <x:v>0</x:v>
      </x:c>
      <x:c r="T231" s="67" t="str">
        <x:f aca="0">IF(NOT(OR(P231,Q231,R231)),"不调",IF(NOT(S231),"间隔规则跳过",IF(P231,"年末+季度",IF(AND(Q231,R231),"季度+动态",IF(Q231,"季度","动态")))))</x:f>
        <x:v>不调</x:v>
      </x:c>
      <x:c r="U231" s="64" t="n">
        <x:f aca="0">IF(OR(T231="年末+季度",T231="季度+动态"),N231*$E$5/2,IF(T231="季度",(J231+K231)/2,IF(T231="动态",N231*$E$5*IF(J231+K231=0,0.5,J231/(J231+K231)),J231)))</x:f>
        <x:v>0.11545892005162059</x:v>
      </x:c>
      <x:c r="V231" s="64" t="n">
        <x:f aca="0">IF(OR(T231="年末+季度",T231="季度+动态"),N231*$E$5/2,IF(T231="季度",(J231+K231)/2,IF(T231="动态",N231*$E$5*IF(J231+K231=0,0.5,K231/(J231+K231)),K231)))</x:f>
        <x:v>0.11588184410829826</x:v>
      </x:c>
      <x:c r="W231" s="64" t="n">
        <x:f aca="0">IF(OR(T231="年末+季度",T231="季度+动态",T231="动态"),N231*(1-$E$5)*IF(L231+M231=0,$B$7/($B$7+$B$8),L231/(L231+M231)),L231)</x:f>
        <x:v>0.7612785067360128</x:v>
      </x:c>
      <x:c r="X231" s="64" t="n">
        <x:f aca="0">IF(OR(T231="年末+季度",T231="季度+动态",T231="动态"),N231*(1-$E$5)*IF(L231+M231=0,$B$8/($B$7+$B$8),M231/(L231+M231)),M231)</x:f>
        <x:v>0.058716028198036244</x:v>
      </x:c>
      <x:c r="Y231" s="64" t="n">
        <x:f aca="0">POWER(1-$H$5,(A231-A230)/$H$8)</x:f>
        <x:v>0.9999588018747739</x:v>
      </x:c>
      <x:c r="Z231" s="64" t="n">
        <x:f aca="0">U231*Y231</x:f>
        <x:v>0.11545416336057383</x:v>
      </x:c>
      <x:c r="AA231" s="64" t="n">
        <x:f aca="0">V231*Y231</x:f>
        <x:v>0.11587706999357325</x:v>
      </x:c>
      <x:c r="AB231" s="64" t="n">
        <x:f aca="0">W231*Y231</x:f>
        <x:v>0.7612471434887604</x:v>
      </x:c>
      <x:c r="AC231" s="64" t="n">
        <x:f aca="0">X231*Y231</x:f>
        <x:v>0.058713609207753766</x:v>
      </x:c>
      <x:c r="AD231" s="64" t="n">
        <x:f aca="0">SUM(Z231:AC231)</x:f>
        <x:v>1.0512919860506613</x:v>
      </x:c>
      <x:c r="AE231" s="64" t="n">
        <x:f aca="0">MAX(AE230,AD231)</x:f>
        <x:v>1.0638078595618077</x:v>
      </x:c>
      <x:c r="AF231" s="63" t="n">
        <x:f aca="0">AD231/AE231-1</x:f>
        <x:v>-0.011765163604169793</x:v>
      </x:c>
      <x:c r="AG231" s="63" t="n">
        <x:f aca="0">AD231/AD230-1</x:f>
        <x:v>-0.000989315340742536</x:v>
      </x:c>
      <x:c r="AH231" s="61" t="n">
        <x:f aca="0">IF(OR(T231="年末+季度",T231="季度+动态",T231="季度",T231="动态"),A231,AH230)</x:f>
        <x:v>44104</x:v>
      </x:c>
      <x:c r="AI231" s="68" t="n">
        <x:f aca="0">YEAR(A231)</x:f>
        <x:v>2020</x:v>
      </x:c>
      <x:c r="AJ231" s="68" t="n">
        <x:f aca="0">MONTH(A231)</x:f>
        <x:v>10</x:v>
      </x:c>
      <x:c r="AK231" s="66" t="n">
        <x:f aca="0">IF(MONTH(A231)&lt;&gt;MONTH(A232),1,0)</x:f>
        <x:v>0</x:v>
      </x:c>
      <x:c r="AL231" s="64" t="n">
        <x:f aca="0">IF(AK230,AD230,AL230)</x:f>
        <x:v>1.0409779409535485</x:v>
      </x:c>
      <x:c r="AM231" s="65" t="str">
        <x:f aca="0">IF(AK231,AD231/AL231-1,"")</x:f>
      </x:c>
      <x:c r="AN231" s="64" t="n">
        <x:f aca="0">IF(AI231&lt;&gt;AI230,AD231,MAX(AN230,AD231))</x:f>
        <x:v>1.0638078595618077</x:v>
      </x:c>
      <x:c r="AO231" s="65" t="n">
        <x:f aca="0">AD231/AN231-1</x:f>
        <x:v>-0.011765163604169793</x:v>
      </x:c>
      <x:c r="AP231" s="69" t="n">
        <x:f aca="0">IFERROR(SUM(Z231:AC231)/AD231,0)</x:f>
        <x:v>1</x:v>
      </x:c>
      <x:c r="AQ231" s="66" t="b">
        <x:f aca="0">AND(B231&gt;0,C231&gt;0,D231&gt;0,E231&gt;0)</x:f>
        <x:v>1</x:v>
      </x:c>
    </x:row>
    <x:row r="232" ht="13.5" hidden="0">
      <x:c r="A232" s="61" t="n">
        <x:f aca="0">'净值底稿'!A194</x:f>
        <x:v>44124</x:v>
      </x:c>
      <x:c r="B232" s="62" t="n">
        <x:f aca="0">'净值底稿'!W194</x:f>
        <x:v>1.046569647513966</x:v>
      </x:c>
      <x:c r="C232" s="62" t="n">
        <x:f aca="0">'净值底稿'!T194</x:f>
        <x:v>1.3176102949456188</x:v>
      </x:c>
      <x:c r="D232" s="62" t="n">
        <x:f aca="0">'净值底稿'!U194</x:f>
        <x:v>1.4283</x:v>
      </x:c>
      <x:c r="E232" s="62" t="n">
        <x:f aca="0">'净值底稿'!V194</x:f>
        <x:v>1.4624</x:v>
      </x:c>
      <x:c r="F232" s="63" t="n">
        <x:f aca="0">IFERROR(B232/B231-1,0)</x:f>
        <x:v>0.0005155240219028023</x:v>
      </x:c>
      <x:c r="G232" s="63" t="n">
        <x:f aca="0">IFERROR(C232/C231-1,0)</x:f>
        <x:v>0.00874312313961867</x:v>
      </x:c>
      <x:c r="H232" s="63" t="n">
        <x:f aca="0">IFERROR(D232/D231-1,0)</x:f>
        <x:v>0.0005604203152362874</x:v>
      </x:c>
      <x:c r="I232" s="63" t="n">
        <x:f aca="0">IFERROR(E232/E231-1,0)</x:f>
        <x:v>-0.007600434310532145</x:v>
      </x:c>
      <x:c r="J232" s="64" t="n">
        <x:f aca="0">Z231*(1+F232)</x:f>
        <x:v>0.1155136827552149</x:v>
      </x:c>
      <x:c r="K232" s="64" t="n">
        <x:f aca="0">AA231*(1+G232)</x:f>
        <x:v>0.11689019748558527</x:v>
      </x:c>
      <x:c r="L232" s="64" t="n">
        <x:f aca="0">AB231*(1+H232)</x:f>
        <x:v>0.7616737618528872</x:v>
      </x:c>
      <x:c r="M232" s="64" t="n">
        <x:f aca="0">AC231*(1+I232)</x:f>
        <x:v>0.05826736027783598</x:v>
      </x:c>
      <x:c r="N232" s="64" t="n">
        <x:f aca="0">SUM(J232:M232)</x:f>
        <x:v>1.0523450023715233</x:v>
      </x:c>
      <x:c r="O232" s="65" t="n">
        <x:f aca="0">IFERROR((J232+K232)/N232,0)</x:f>
        <x:v>0.2208438104586081</x:v>
      </x:c>
      <x:c r="P232" s="66" t="b">
        <x:f aca="0">AND(MONTH(A232)=12,OR(A233="",YEAR(A232)&lt;&gt;YEAR(A233)))</x:f>
        <x:v>0</x:v>
      </x:c>
      <x:c r="Q232" s="66" t="b">
        <x:f aca="0">AND(MOD(MONTH(A232),3)=0,OR(A233="",MONTH(A232)&lt;&gt;MONTH(A233)))</x:f>
        <x:v>0</x:v>
      </x:c>
      <x:c r="R232" s="66" t="b">
        <x:f aca="0">OR(O232&gt;$E$7,O232&lt;$E$6)</x:f>
        <x:v>0</x:v>
      </x:c>
      <x:c r="S232" s="66" t="b">
        <x:f aca="0">AND(OR(P232,Q232,R232),A232-AH231&gt;$E$8)</x:f>
        <x:v>0</x:v>
      </x:c>
      <x:c r="T232" s="67" t="str">
        <x:f aca="0">IF(NOT(OR(P232,Q232,R232)),"不调",IF(NOT(S232),"间隔规则跳过",IF(P232,"年末+季度",IF(AND(Q232,R232),"季度+动态",IF(Q232,"季度","动态")))))</x:f>
        <x:v>不调</x:v>
      </x:c>
      <x:c r="U232" s="64" t="n">
        <x:f aca="0">IF(OR(T232="年末+季度",T232="季度+动态"),N232*$E$5/2,IF(T232="季度",(J232+K232)/2,IF(T232="动态",N232*$E$5*IF(J232+K232=0,0.5,J232/(J232+K232)),J232)))</x:f>
        <x:v>0.1155136827552149</x:v>
      </x:c>
      <x:c r="V232" s="64" t="n">
        <x:f aca="0">IF(OR(T232="年末+季度",T232="季度+动态"),N232*$E$5/2,IF(T232="季度",(J232+K232)/2,IF(T232="动态",N232*$E$5*IF(J232+K232=0,0.5,K232/(J232+K232)),K232)))</x:f>
        <x:v>0.11689019748558527</x:v>
      </x:c>
      <x:c r="W232" s="64" t="n">
        <x:f aca="0">IF(OR(T232="年末+季度",T232="季度+动态",T232="动态"),N232*(1-$E$5)*IF(L232+M232=0,$B$7/($B$7+$B$8),L232/(L232+M232)),L232)</x:f>
        <x:v>0.7616737618528872</x:v>
      </x:c>
      <x:c r="X232" s="64" t="n">
        <x:f aca="0">IF(OR(T232="年末+季度",T232="季度+动态",T232="动态"),N232*(1-$E$5)*IF(L232+M232=0,$B$8/($B$7+$B$8),M232/(L232+M232)),M232)</x:f>
        <x:v>0.05826736027783598</x:v>
      </x:c>
      <x:c r="Y232" s="64" t="n">
        <x:f aca="0">POWER(1-$H$5,(A232-A231)/$H$8)</x:f>
        <x:v>0.9999862671029998</x:v>
      </x:c>
      <x:c r="Z232" s="64" t="n">
        <x:f aca="0">U232*Y232</x:f>
        <x:v>0.1155120964177075</x:v>
      </x:c>
      <x:c r="AA232" s="64" t="n">
        <x:f aca="0">V232*Y232</x:f>
        <x:v>0.11688859224454286</x:v>
      </x:c>
      <x:c r="AB232" s="64" t="n">
        <x:f aca="0">W232*Y232</x:f>
        <x:v>0.7616633018655679</x:v>
      </x:c>
      <x:c r="AC232" s="64" t="n">
        <x:f aca="0">X232*Y232</x:f>
        <x:v>0.05826656009817881</x:v>
      </x:c>
      <x:c r="AD232" s="64" t="n">
        <x:f aca="0">SUM(Z232:AC232)</x:f>
        <x:v>1.052330550625997</x:v>
      </x:c>
      <x:c r="AE232" s="64" t="n">
        <x:f aca="0">MAX(AE231,AD232)</x:f>
        <x:v>1.0638078595618077</x:v>
      </x:c>
      <x:c r="AF232" s="63" t="n">
        <x:f aca="0">AD232/AE232-1</x:f>
        <x:v>-0.010788892780448367</x:v>
      </x:c>
      <x:c r="AG232" s="63" t="n">
        <x:f aca="0">AD232/AD231-1</x:f>
        <x:v>0.0009878935529958888</x:v>
      </x:c>
      <x:c r="AH232" s="61" t="n">
        <x:f aca="0">IF(OR(T232="年末+季度",T232="季度+动态",T232="季度",T232="动态"),A232,AH231)</x:f>
        <x:v>44104</x:v>
      </x:c>
      <x:c r="AI232" s="68" t="n">
        <x:f aca="0">YEAR(A232)</x:f>
        <x:v>2020</x:v>
      </x:c>
      <x:c r="AJ232" s="68" t="n">
        <x:f aca="0">MONTH(A232)</x:f>
        <x:v>10</x:v>
      </x:c>
      <x:c r="AK232" s="66" t="n">
        <x:f aca="0">IF(MONTH(A232)&lt;&gt;MONTH(A233),1,0)</x:f>
        <x:v>0</x:v>
      </x:c>
      <x:c r="AL232" s="64" t="n">
        <x:f aca="0">IF(AK231,AD231,AL231)</x:f>
        <x:v>1.0409779409535485</x:v>
      </x:c>
      <x:c r="AM232" s="65" t="str">
        <x:f aca="0">IF(AK232,AD232/AL232-1,"")</x:f>
      </x:c>
      <x:c r="AN232" s="64" t="n">
        <x:f aca="0">IF(AI232&lt;&gt;AI231,AD232,MAX(AN231,AD232))</x:f>
        <x:v>1.0638078595618077</x:v>
      </x:c>
      <x:c r="AO232" s="65" t="n">
        <x:f aca="0">AD232/AN232-1</x:f>
        <x:v>-0.010788892780448367</x:v>
      </x:c>
      <x:c r="AP232" s="69" t="n">
        <x:f aca="0">IFERROR(SUM(Z232:AC232)/AD232,0)</x:f>
        <x:v>1</x:v>
      </x:c>
      <x:c r="AQ232" s="66" t="b">
        <x:f aca="0">AND(B232&gt;0,C232&gt;0,D232&gt;0,E232&gt;0)</x:f>
        <x:v>1</x:v>
      </x:c>
    </x:row>
    <x:row r="233" ht="13.5" hidden="0">
      <x:c r="A233" s="61" t="n">
        <x:f aca="0">'净值底稿'!A195</x:f>
        <x:v>44125</x:v>
      </x:c>
      <x:c r="B233" s="62" t="n">
        <x:f aca="0">'净值底稿'!W195</x:f>
        <x:v>1.0453628215544846</x:v>
      </x:c>
      <x:c r="C233" s="62" t="n">
        <x:f aca="0">'净值底稿'!T195</x:f>
        <x:v>1.3035272208005988</x:v>
      </x:c>
      <x:c r="D233" s="62" t="n">
        <x:f aca="0">'净值底稿'!U195</x:f>
        <x:v>1.4289</x:v>
      </x:c>
      <x:c r="E233" s="62" t="n">
        <x:f aca="0">'净值底稿'!V195</x:f>
        <x:v>1.4728</x:v>
      </x:c>
      <x:c r="F233" s="63" t="n">
        <x:f aca="0">IFERROR(B233/B232-1,0)</x:f>
        <x:v>-0.0011531253197990532</x:v>
      </x:c>
      <x:c r="G233" s="63" t="n">
        <x:f aca="0">IFERROR(C233/C232-1,0)</x:f>
        <x:v>-0.010688345559413892</x:v>
      </x:c>
      <x:c r="H233" s="63" t="n">
        <x:f aca="0">IFERROR(D233/D232-1,0)</x:f>
        <x:v>0.0004200798151650087</x:v>
      </x:c>
      <x:c r="I233" s="63" t="n">
        <x:f aca="0">IFERROR(E233/E232-1,0)</x:f>
        <x:v>0.007111597374179546</x:v>
      </x:c>
      <x:c r="J233" s="64" t="n">
        <x:f aca="0">Z232*(1+F233)</x:f>
        <x:v>0.11537889649458517</x:v>
      </x:c>
      <x:c r="K233" s="64" t="n">
        <x:f aca="0">AA232*(1+G233)</x:f>
        <x:v>0.11563924657867976</x:v>
      </x:c>
      <x:c r="L233" s="64" t="n">
        <x:f aca="0">AB232*(1+H233)</x:f>
        <x:v>0.7619832612446336</x:v>
      </x:c>
      <x:c r="M233" s="64" t="n">
        <x:f aca="0">AC232*(1+I233)</x:f>
        <x:v>0.05868092841397549</x:v>
      </x:c>
      <x:c r="N233" s="64" t="n">
        <x:f aca="0">SUM(J233:M233)</x:f>
        <x:v>1.051682332731874</x:v>
      </x:c>
      <x:c r="O233" s="65" t="n">
        <x:f aca="0">IFERROR((J233+K233)/N233,0)</x:f>
        <x:v>0.21966532657553248</x:v>
      </x:c>
      <x:c r="P233" s="66" t="b">
        <x:f aca="0">AND(MONTH(A233)=12,OR(A234="",YEAR(A233)&lt;&gt;YEAR(A234)))</x:f>
        <x:v>0</x:v>
      </x:c>
      <x:c r="Q233" s="66" t="b">
        <x:f aca="0">AND(MOD(MONTH(A233),3)=0,OR(A234="",MONTH(A233)&lt;&gt;MONTH(A234)))</x:f>
        <x:v>0</x:v>
      </x:c>
      <x:c r="R233" s="66" t="b">
        <x:f aca="0">OR(O233&gt;$E$7,O233&lt;$E$6)</x:f>
        <x:v>0</x:v>
      </x:c>
      <x:c r="S233" s="66" t="b">
        <x:f aca="0">AND(OR(P233,Q233,R233),A233-AH232&gt;$E$8)</x:f>
        <x:v>0</x:v>
      </x:c>
      <x:c r="T233" s="67" t="str">
        <x:f aca="0">IF(NOT(OR(P233,Q233,R233)),"不调",IF(NOT(S233),"间隔规则跳过",IF(P233,"年末+季度",IF(AND(Q233,R233),"季度+动态",IF(Q233,"季度","动态")))))</x:f>
        <x:v>不调</x:v>
      </x:c>
      <x:c r="U233" s="64" t="n">
        <x:f aca="0">IF(OR(T233="年末+季度",T233="季度+动态"),N233*$E$5/2,IF(T233="季度",(J233+K233)/2,IF(T233="动态",N233*$E$5*IF(J233+K233=0,0.5,J233/(J233+K233)),J233)))</x:f>
        <x:v>0.11537889649458517</x:v>
      </x:c>
      <x:c r="V233" s="64" t="n">
        <x:f aca="0">IF(OR(T233="年末+季度",T233="季度+动态"),N233*$E$5/2,IF(T233="季度",(J233+K233)/2,IF(T233="动态",N233*$E$5*IF(J233+K233=0,0.5,K233/(J233+K233)),K233)))</x:f>
        <x:v>0.11563924657867976</x:v>
      </x:c>
      <x:c r="W233" s="64" t="n">
        <x:f aca="0">IF(OR(T233="年末+季度",T233="季度+动态",T233="动态"),N233*(1-$E$5)*IF(L233+M233=0,$B$7/($B$7+$B$8),L233/(L233+M233)),L233)</x:f>
        <x:v>0.7619832612446336</x:v>
      </x:c>
      <x:c r="X233" s="64" t="n">
        <x:f aca="0">IF(OR(T233="年末+季度",T233="季度+动态",T233="动态"),N233*(1-$E$5)*IF(L233+M233=0,$B$8/($B$7+$B$8),M233/(L233+M233)),M233)</x:f>
        <x:v>0.05868092841397549</x:v>
      </x:c>
      <x:c r="Y233" s="64" t="n">
        <x:f aca="0">POWER(1-$H$5,(A233-A232)/$H$8)</x:f>
        <x:v>0.9999862671029998</x:v>
      </x:c>
      <x:c r="Z233" s="64" t="n">
        <x:f aca="0">U233*Y233</x:f>
        <x:v>0.11537731200808361</x:v>
      </x:c>
      <x:c r="AA233" s="64" t="n">
        <x:f aca="0">V233*Y233</x:f>
        <x:v>0.1156376585168173</x:v>
      </x:c>
      <x:c r="AB233" s="64" t="n">
        <x:f aca="0">W233*Y233</x:f>
        <x:v>0.7619727970069909</x:v>
      </x:c>
      <x:c r="AC233" s="64" t="n">
        <x:f aca="0">X233*Y233</x:f>
        <x:v>0.058680122554829704</x:v>
      </x:c>
      <x:c r="AD233" s="64" t="n">
        <x:f aca="0">SUM(Z233:AC233)</x:f>
        <x:v>1.0516678900867216</x:v>
      </x:c>
      <x:c r="AE233" s="64" t="n">
        <x:f aca="0">MAX(AE232,AD233)</x:f>
        <x:v>1.0638078595618077</x:v>
      </x:c>
      <x:c r="AF233" s="63" t="n">
        <x:f aca="0">AD233/AE233-1</x:f>
        <x:v>-0.011411806526872903</x:v>
      </x:c>
      <x:c r="AG233" s="63" t="n">
        <x:f aca="0">AD233/AD232-1</x:f>
        <x:v>-0.000629707594140716</x:v>
      </x:c>
      <x:c r="AH233" s="61" t="n">
        <x:f aca="0">IF(OR(T233="年末+季度",T233="季度+动态",T233="季度",T233="动态"),A233,AH232)</x:f>
        <x:v>44104</x:v>
      </x:c>
      <x:c r="AI233" s="68" t="n">
        <x:f aca="0">YEAR(A233)</x:f>
        <x:v>2020</x:v>
      </x:c>
      <x:c r="AJ233" s="68" t="n">
        <x:f aca="0">MONTH(A233)</x:f>
        <x:v>10</x:v>
      </x:c>
      <x:c r="AK233" s="66" t="n">
        <x:f aca="0">IF(MONTH(A233)&lt;&gt;MONTH(A234),1,0)</x:f>
        <x:v>0</x:v>
      </x:c>
      <x:c r="AL233" s="64" t="n">
        <x:f aca="0">IF(AK232,AD232,AL232)</x:f>
        <x:v>1.0409779409535485</x:v>
      </x:c>
      <x:c r="AM233" s="65" t="str">
        <x:f aca="0">IF(AK233,AD233/AL233-1,"")</x:f>
      </x:c>
      <x:c r="AN233" s="64" t="n">
        <x:f aca="0">IF(AI233&lt;&gt;AI232,AD233,MAX(AN232,AD233))</x:f>
        <x:v>1.0638078595618077</x:v>
      </x:c>
      <x:c r="AO233" s="65" t="n">
        <x:f aca="0">AD233/AN233-1</x:f>
        <x:v>-0.011411806526872903</x:v>
      </x:c>
      <x:c r="AP233" s="69" t="n">
        <x:f aca="0">IFERROR(SUM(Z233:AC233)/AD233,0)</x:f>
        <x:v>1</x:v>
      </x:c>
      <x:c r="AQ233" s="66" t="b">
        <x:f aca="0">AND(B233&gt;0,C233&gt;0,D233&gt;0,E233&gt;0)</x:f>
        <x:v>1</x:v>
      </x:c>
    </x:row>
    <x:row r="234" ht="13.5" hidden="0">
      <x:c r="A234" s="61" t="n">
        <x:f aca="0">'净值底稿'!A196</x:f>
        <x:v>44126</x:v>
      </x:c>
      <x:c r="B234" s="62" t="n">
        <x:f aca="0">'净值底稿'!W196</x:f>
        <x:v>1.0406142500552655</x:v>
      </x:c>
      <x:c r="C234" s="62" t="n">
        <x:f aca="0">'净值底稿'!T196</x:f>
        <x:v>1.2962296898109424</x:v>
      </x:c>
      <x:c r="D234" s="62" t="n">
        <x:f aca="0">'净值底稿'!U196</x:f>
        <x:v>1.4299</x:v>
      </x:c>
      <x:c r="E234" s="62" t="n">
        <x:f aca="0">'净值底稿'!V196</x:f>
        <x:v>1.4726</x:v>
      </x:c>
      <x:c r="F234" s="63" t="n">
        <x:f aca="0">IFERROR(B234/B233-1,0)</x:f>
        <x:v>-0.0045425104100773606</x:v>
      </x:c>
      <x:c r="G234" s="63" t="n">
        <x:f aca="0">IFERROR(C234/C233-1,0)</x:f>
        <x:v>-0.005598295818613153</x:v>
      </x:c>
      <x:c r="H234" s="63" t="n">
        <x:f aca="0">IFERROR(D234/D233-1,0)</x:f>
        <x:v>0.0006998390370214214</x:v>
      </x:c>
      <x:c r="I234" s="63" t="n">
        <x:f aca="0">IFERROR(E234/E233-1,0)</x:f>
        <x:v>-0.00013579576317235276</x:v>
      </x:c>
      <x:c r="J234" s="64" t="n">
        <x:f aca="0">Z233*(1+F234)</x:f>
        <x:v>0.11485320936720014</x:v>
      </x:c>
      <x:c r="K234" s="64" t="n">
        <x:f aca="0">AA233*(1+G234)</x:f>
        <x:v>0.11499028469666839</x:v>
      </x:c>
      <x:c r="L234" s="64" t="n">
        <x:f aca="0">AB233*(1+H234)</x:f>
        <x:v>0.7625060553154849</x:v>
      </x:c>
      <x:c r="M234" s="64" t="n">
        <x:f aca="0">AC233*(1+I234)</x:f>
        <x:v>0.05867215404280433</x:v>
      </x:c>
      <x:c r="N234" s="64" t="n">
        <x:f aca="0">SUM(J234:M234)</x:f>
        <x:v>1.0510217034221576</x:v>
      </x:c>
      <x:c r="O234" s="65" t="n">
        <x:f aca="0">IFERROR((J234+K234)/N234,0)</x:f>
        <x:v>0.21868577339125475</x:v>
      </x:c>
      <x:c r="P234" s="66" t="b">
        <x:f aca="0">AND(MONTH(A234)=12,OR(A235="",YEAR(A234)&lt;&gt;YEAR(A235)))</x:f>
        <x:v>0</x:v>
      </x:c>
      <x:c r="Q234" s="66" t="b">
        <x:f aca="0">AND(MOD(MONTH(A234),3)=0,OR(A235="",MONTH(A234)&lt;&gt;MONTH(A235)))</x:f>
        <x:v>0</x:v>
      </x:c>
      <x:c r="R234" s="66" t="b">
        <x:f aca="0">OR(O234&gt;$E$7,O234&lt;$E$6)</x:f>
        <x:v>0</x:v>
      </x:c>
      <x:c r="S234" s="66" t="b">
        <x:f aca="0">AND(OR(P234,Q234,R234),A234-AH233&gt;$E$8)</x:f>
        <x:v>0</x:v>
      </x:c>
      <x:c r="T234" s="67" t="str">
        <x:f aca="0">IF(NOT(OR(P234,Q234,R234)),"不调",IF(NOT(S234),"间隔规则跳过",IF(P234,"年末+季度",IF(AND(Q234,R234),"季度+动态",IF(Q234,"季度","动态")))))</x:f>
        <x:v>不调</x:v>
      </x:c>
      <x:c r="U234" s="64" t="n">
        <x:f aca="0">IF(OR(T234="年末+季度",T234="季度+动态"),N234*$E$5/2,IF(T234="季度",(J234+K234)/2,IF(T234="动态",N234*$E$5*IF(J234+K234=0,0.5,J234/(J234+K234)),J234)))</x:f>
        <x:v>0.11485320936720014</x:v>
      </x:c>
      <x:c r="V234" s="64" t="n">
        <x:f aca="0">IF(OR(T234="年末+季度",T234="季度+动态"),N234*$E$5/2,IF(T234="季度",(J234+K234)/2,IF(T234="动态",N234*$E$5*IF(J234+K234=0,0.5,K234/(J234+K234)),K234)))</x:f>
        <x:v>0.11499028469666839</x:v>
      </x:c>
      <x:c r="W234" s="64" t="n">
        <x:f aca="0">IF(OR(T234="年末+季度",T234="季度+动态",T234="动态"),N234*(1-$E$5)*IF(L234+M234=0,$B$7/($B$7+$B$8),L234/(L234+M234)),L234)</x:f>
        <x:v>0.7625060553154849</x:v>
      </x:c>
      <x:c r="X234" s="64" t="n">
        <x:f aca="0">IF(OR(T234="年末+季度",T234="季度+动态",T234="动态"),N234*(1-$E$5)*IF(L234+M234=0,$B$8/($B$7+$B$8),M234/(L234+M234)),M234)</x:f>
        <x:v>0.05867215404280433</x:v>
      </x:c>
      <x:c r="Y234" s="64" t="n">
        <x:f aca="0">POWER(1-$H$5,(A234-A233)/$H$8)</x:f>
        <x:v>0.9999862671029998</x:v>
      </x:c>
      <x:c r="Z234" s="64" t="n">
        <x:f aca="0">U234*Y234</x:f>
        <x:v>0.11485163209990576</x:v>
      </x:c>
      <x:c r="AA234" s="64" t="n">
        <x:f aca="0">V234*Y234</x:f>
        <x:v>0.11498870554693262</x:v>
      </x:c>
      <x:c r="AB234" s="64" t="n">
        <x:f aca="0">W234*Y234</x:f>
        <x:v>0.7624955838983651</x:v>
      </x:c>
      <x:c r="AC234" s="64" t="n">
        <x:f aca="0">X234*Y234</x:f>
        <x:v>0.058671348304156073</x:v>
      </x:c>
      <x:c r="AD234" s="64" t="n">
        <x:f aca="0">SUM(Z234:AC234)</x:f>
        <x:v>1.0510072698493595</x:v>
      </x:c>
      <x:c r="AE234" s="64" t="n">
        <x:f aca="0">MAX(AE233,AD234)</x:f>
        <x:v>1.0638078595618077</x:v>
      </x:c>
      <x:c r="AF234" s="63" t="n">
        <x:f aca="0">AD234/AE234-1</x:f>
        <x:v>-0.01203280234996651</x:v>
      </x:c>
      <x:c r="AG234" s="63" t="n">
        <x:f aca="0">AD234/AD233-1</x:f>
        <x:v>-0.0006281643126971881</x:v>
      </x:c>
      <x:c r="AH234" s="61" t="n">
        <x:f aca="0">IF(OR(T234="年末+季度",T234="季度+动态",T234="季度",T234="动态"),A234,AH233)</x:f>
        <x:v>44104</x:v>
      </x:c>
      <x:c r="AI234" s="68" t="n">
        <x:f aca="0">YEAR(A234)</x:f>
        <x:v>2020</x:v>
      </x:c>
      <x:c r="AJ234" s="68" t="n">
        <x:f aca="0">MONTH(A234)</x:f>
        <x:v>10</x:v>
      </x:c>
      <x:c r="AK234" s="66" t="n">
        <x:f aca="0">IF(MONTH(A234)&lt;&gt;MONTH(A235),1,0)</x:f>
        <x:v>0</x:v>
      </x:c>
      <x:c r="AL234" s="64" t="n">
        <x:f aca="0">IF(AK233,AD233,AL233)</x:f>
        <x:v>1.0409779409535485</x:v>
      </x:c>
      <x:c r="AM234" s="65" t="str">
        <x:f aca="0">IF(AK234,AD234/AL234-1,"")</x:f>
      </x:c>
      <x:c r="AN234" s="64" t="n">
        <x:f aca="0">IF(AI234&lt;&gt;AI233,AD234,MAX(AN233,AD234))</x:f>
        <x:v>1.0638078595618077</x:v>
      </x:c>
      <x:c r="AO234" s="65" t="n">
        <x:f aca="0">AD234/AN234-1</x:f>
        <x:v>-0.01203280234996651</x:v>
      </x:c>
      <x:c r="AP234" s="69" t="n">
        <x:f aca="0">IFERROR(SUM(Z234:AC234)/AD234,0)</x:f>
        <x:v>1</x:v>
      </x:c>
      <x:c r="AQ234" s="66" t="b">
        <x:f aca="0">AND(B234&gt;0,C234&gt;0,D234&gt;0,E234&gt;0)</x:f>
        <x:v>1</x:v>
      </x:c>
    </x:row>
    <x:row r="235" ht="13.5" hidden="0">
      <x:c r="A235" s="61" t="n">
        <x:f aca="0">'净值底稿'!A197</x:f>
        <x:v>44127</x:v>
      </x:c>
      <x:c r="B235" s="62" t="n">
        <x:f aca="0">'净值底稿'!W197</x:f>
        <x:v>1.0372948903584271</x:v>
      </x:c>
      <x:c r="C235" s="62" t="n">
        <x:f aca="0">'净值底稿'!T197</x:f>
        <x:v>1.2766741394984662</x:v>
      </x:c>
      <x:c r="D235" s="62" t="n">
        <x:f aca="0">'净值底稿'!U197</x:f>
        <x:v>1.4302</x:v>
      </x:c>
      <x:c r="E235" s="62" t="n">
        <x:f aca="0">'净值底稿'!V197</x:f>
        <x:v>1.4677</x:v>
      </x:c>
      <x:c r="F235" s="63" t="n">
        <x:f aca="0">IFERROR(B235/B234-1,0)</x:f>
        <x:v>-0.0031898080356501657</x:v>
      </x:c>
      <x:c r="G235" s="63" t="n">
        <x:f aca="0">IFERROR(C235/C234-1,0)</x:f>
        <x:v>-0.015086485417047046</x:v>
      </x:c>
      <x:c r="H235" s="63" t="n">
        <x:f aca="0">IFERROR(D235/D234-1,0)</x:f>
        <x:v>0.00020980488146027376</x:v>
      </x:c>
      <x:c r="I235" s="63" t="n">
        <x:f aca="0">IFERROR(E235/E234-1,0)</x:f>
        <x:v>-0.0033274480510661064</x:v>
      </x:c>
      <x:c r="J235" s="64" t="n">
        <x:f aca="0">Z234*(1+F235)</x:f>
        <x:v>0.11448527744092594</x:v>
      </x:c>
      <x:c r="K235" s="64" t="n">
        <x:f aca="0">AA234*(1+G235)</x:f>
        <x:v>0.1132539301175737</x:v>
      </x:c>
      <x:c r="L235" s="64" t="n">
        <x:f aca="0">AB234*(1+H235)</x:f>
        <x:v>0.7626555591939589</x:v>
      </x:c>
      <x:c r="M235" s="64" t="n">
        <x:f aca="0">AC234*(1+I235)</x:f>
        <x:v>0.05847612244058799</x:v>
      </x:c>
      <x:c r="N235" s="64" t="n">
        <x:f aca="0">SUM(J235:M235)</x:f>
        <x:v>1.0488708891930465</x:v>
      </x:c>
      <x:c r="O235" s="65" t="n">
        <x:f aca="0">IFERROR((J235+K235)/N235,0)</x:f>
        <x:v>0.2171279705681524</x:v>
      </x:c>
      <x:c r="P235" s="66" t="b">
        <x:f aca="0">AND(MONTH(A235)=12,OR(A236="",YEAR(A235)&lt;&gt;YEAR(A236)))</x:f>
        <x:v>0</x:v>
      </x:c>
      <x:c r="Q235" s="66" t="b">
        <x:f aca="0">AND(MOD(MONTH(A235),3)=0,OR(A236="",MONTH(A235)&lt;&gt;MONTH(A236)))</x:f>
        <x:v>0</x:v>
      </x:c>
      <x:c r="R235" s="66" t="b">
        <x:f aca="0">OR(O235&gt;$E$7,O235&lt;$E$6)</x:f>
        <x:v>0</x:v>
      </x:c>
      <x:c r="S235" s="66" t="b">
        <x:f aca="0">AND(OR(P235,Q235,R235),A235-AH234&gt;$E$8)</x:f>
        <x:v>0</x:v>
      </x:c>
      <x:c r="T235" s="67" t="str">
        <x:f aca="0">IF(NOT(OR(P235,Q235,R235)),"不调",IF(NOT(S235),"间隔规则跳过",IF(P235,"年末+季度",IF(AND(Q235,R235),"季度+动态",IF(Q235,"季度","动态")))))</x:f>
        <x:v>不调</x:v>
      </x:c>
      <x:c r="U235" s="64" t="n">
        <x:f aca="0">IF(OR(T235="年末+季度",T235="季度+动态"),N235*$E$5/2,IF(T235="季度",(J235+K235)/2,IF(T235="动态",N235*$E$5*IF(J235+K235=0,0.5,J235/(J235+K235)),J235)))</x:f>
        <x:v>0.11448527744092594</x:v>
      </x:c>
      <x:c r="V235" s="64" t="n">
        <x:f aca="0">IF(OR(T235="年末+季度",T235="季度+动态"),N235*$E$5/2,IF(T235="季度",(J235+K235)/2,IF(T235="动态",N235*$E$5*IF(J235+K235=0,0.5,K235/(J235+K235)),K235)))</x:f>
        <x:v>0.1132539301175737</x:v>
      </x:c>
      <x:c r="W235" s="64" t="n">
        <x:f aca="0">IF(OR(T235="年末+季度",T235="季度+动态",T235="动态"),N235*(1-$E$5)*IF(L235+M235=0,$B$7/($B$7+$B$8),L235/(L235+M235)),L235)</x:f>
        <x:v>0.7626555591939589</x:v>
      </x:c>
      <x:c r="X235" s="64" t="n">
        <x:f aca="0">IF(OR(T235="年末+季度",T235="季度+动态",T235="动态"),N235*(1-$E$5)*IF(L235+M235=0,$B$8/($B$7+$B$8),M235/(L235+M235)),M235)</x:f>
        <x:v>0.05847612244058799</x:v>
      </x:c>
      <x:c r="Y235" s="64" t="n">
        <x:f aca="0">POWER(1-$H$5,(A235-A234)/$H$8)</x:f>
        <x:v>0.9999862671029998</x:v>
      </x:c>
      <x:c r="Z235" s="64" t="n">
        <x:f aca="0">U235*Y235</x:f>
        <x:v>0.1144837052264028</x:v>
      </x:c>
      <x:c r="AA235" s="64" t="n">
        <x:f aca="0">V235*Y235</x:f>
        <x:v>0.11325237481301653</x:v>
      </x:c>
      <x:c r="AB235" s="64" t="n">
        <x:f aca="0">W235*Y235</x:f>
        <x:v>0.7626450857237178</x:v>
      </x:c>
      <x:c r="AC235" s="64" t="n">
        <x:f aca="0">X235*Y235</x:f>
        <x:v>0.058475319394021535</x:v>
      </x:c>
      <x:c r="AD235" s="64" t="n">
        <x:f aca="0">SUM(Z235:AC235)</x:f>
        <x:v>1.0488564851571587</x:v>
      </x:c>
      <x:c r="AE235" s="64" t="n">
        <x:f aca="0">MAX(AE234,AD235)</x:f>
        <x:v>1.0638078595618077</x:v>
      </x:c>
      <x:c r="AF235" s="63" t="n">
        <x:f aca="0">AD235/AE235-1</x:f>
        <x:v>-0.014054581633573981</x:v>
      </x:c>
      <x:c r="AG235" s="63" t="n">
        <x:f aca="0">AD235/AD234-1</x:f>
        <x:v>-0.0020464032494362794</x:v>
      </x:c>
      <x:c r="AH235" s="61" t="n">
        <x:f aca="0">IF(OR(T235="年末+季度",T235="季度+动态",T235="季度",T235="动态"),A235,AH234)</x:f>
        <x:v>44104</x:v>
      </x:c>
      <x:c r="AI235" s="68" t="n">
        <x:f aca="0">YEAR(A235)</x:f>
        <x:v>2020</x:v>
      </x:c>
      <x:c r="AJ235" s="68" t="n">
        <x:f aca="0">MONTH(A235)</x:f>
        <x:v>10</x:v>
      </x:c>
      <x:c r="AK235" s="66" t="n">
        <x:f aca="0">IF(MONTH(A235)&lt;&gt;MONTH(A236),1,0)</x:f>
        <x:v>0</x:v>
      </x:c>
      <x:c r="AL235" s="64" t="n">
        <x:f aca="0">IF(AK234,AD234,AL234)</x:f>
        <x:v>1.0409779409535485</x:v>
      </x:c>
      <x:c r="AM235" s="65" t="str">
        <x:f aca="0">IF(AK235,AD235/AL235-1,"")</x:f>
      </x:c>
      <x:c r="AN235" s="64" t="n">
        <x:f aca="0">IF(AI235&lt;&gt;AI234,AD235,MAX(AN234,AD235))</x:f>
        <x:v>1.0638078595618077</x:v>
      </x:c>
      <x:c r="AO235" s="65" t="n">
        <x:f aca="0">AD235/AN235-1</x:f>
        <x:v>-0.014054581633573981</x:v>
      </x:c>
      <x:c r="AP235" s="69" t="n">
        <x:f aca="0">IFERROR(SUM(Z235:AC235)/AD235,0)</x:f>
        <x:v>1</x:v>
      </x:c>
      <x:c r="AQ235" s="66" t="b">
        <x:f aca="0">AND(B235&gt;0,C235&gt;0,D235&gt;0,E235&gt;0)</x:f>
        <x:v>1</x:v>
      </x:c>
    </x:row>
    <x:row r="236" ht="13.5" hidden="0">
      <x:c r="A236" s="61" t="n">
        <x:f aca="0">'净值底稿'!A198</x:f>
        <x:v>44130</x:v>
      </x:c>
      <x:c r="B236" s="62" t="n">
        <x:f aca="0">'净值底稿'!W198</x:f>
        <x:v>1.0365210961272648</x:v>
      </x:c>
      <x:c r="C236" s="62" t="n">
        <x:f aca="0">'净值底稿'!T198</x:f>
        <x:v>1.2782893496321825</x:v>
      </x:c>
      <x:c r="D236" s="62" t="n">
        <x:f aca="0">'净值底稿'!U198</x:f>
        <x:v>1.4306</x:v>
      </x:c>
      <x:c r="E236" s="62" t="n">
        <x:f aca="0">'净值底稿'!V198</x:f>
        <x:v>1.4612</x:v>
      </x:c>
      <x:c r="F236" s="63" t="n">
        <x:f aca="0">IFERROR(B236/B235-1,0)</x:f>
        <x:v>-0.0007459732409313968</x:v>
      </x:c>
      <x:c r="G236" s="63" t="n">
        <x:f aca="0">IFERROR(C236/C235-1,0)</x:f>
        <x:v>0.0012651702448918112</x:v>
      </x:c>
      <x:c r="H236" s="63" t="n">
        <x:f aca="0">IFERROR(D236/D235-1,0)</x:f>
        <x:v>0.00027968116347376615</x:v>
      </x:c>
      <x:c r="I236" s="63" t="n">
        <x:f aca="0">IFERROR(E236/E235-1,0)</x:f>
        <x:v>-0.004428697962798878</x:v>
      </x:c>
      <x:c r="J236" s="64" t="n">
        <x:f aca="0">Z235*(1+F236)</x:f>
        <x:v>0.11439830344578122</x:v>
      </x:c>
      <x:c r="K236" s="64" t="n">
        <x:f aca="0">AA235*(1+G236)</x:f>
        <x:v>0.11339565834779329</x:v>
      </x:c>
      <x:c r="L236" s="64" t="n">
        <x:f aca="0">AB235*(1+H236)</x:f>
        <x:v>0.7628583831886105</x:v>
      </x:c>
      <x:c r="M236" s="64" t="n">
        <x:f aca="0">AC235*(1+I236)</x:f>
        <x:v>0.05821634986614722</x:v>
      </x:c>
      <x:c r="N236" s="64" t="n">
        <x:f aca="0">SUM(J236:M236)</x:f>
        <x:v>1.0488686948483323</x:v>
      </x:c>
      <x:c r="O236" s="65" t="n">
        <x:f aca="0">IFERROR((J236+K236)/N236,0)</x:f>
        <x:v>0.21718062795888268</x:v>
      </x:c>
      <x:c r="P236" s="66" t="b">
        <x:f aca="0">AND(MONTH(A236)=12,OR(A237="",YEAR(A236)&lt;&gt;YEAR(A237)))</x:f>
        <x:v>0</x:v>
      </x:c>
      <x:c r="Q236" s="66" t="b">
        <x:f aca="0">AND(MOD(MONTH(A236),3)=0,OR(A237="",MONTH(A236)&lt;&gt;MONTH(A237)))</x:f>
        <x:v>0</x:v>
      </x:c>
      <x:c r="R236" s="66" t="b">
        <x:f aca="0">OR(O236&gt;$E$7,O236&lt;$E$6)</x:f>
        <x:v>0</x:v>
      </x:c>
      <x:c r="S236" s="66" t="b">
        <x:f aca="0">AND(OR(P236,Q236,R236),A236-AH235&gt;$E$8)</x:f>
        <x:v>0</x:v>
      </x:c>
      <x:c r="T236" s="67" t="str">
        <x:f aca="0">IF(NOT(OR(P236,Q236,R236)),"不调",IF(NOT(S236),"间隔规则跳过",IF(P236,"年末+季度",IF(AND(Q236,R236),"季度+动态",IF(Q236,"季度","动态")))))</x:f>
        <x:v>不调</x:v>
      </x:c>
      <x:c r="U236" s="64" t="n">
        <x:f aca="0">IF(OR(T236="年末+季度",T236="季度+动态"),N236*$E$5/2,IF(T236="季度",(J236+K236)/2,IF(T236="动态",N236*$E$5*IF(J236+K236=0,0.5,J236/(J236+K236)),J236)))</x:f>
        <x:v>0.11439830344578122</x:v>
      </x:c>
      <x:c r="V236" s="64" t="n">
        <x:f aca="0">IF(OR(T236="年末+季度",T236="季度+动态"),N236*$E$5/2,IF(T236="季度",(J236+K236)/2,IF(T236="动态",N236*$E$5*IF(J236+K236=0,0.5,K236/(J236+K236)),K236)))</x:f>
        <x:v>0.11339565834779329</x:v>
      </x:c>
      <x:c r="W236" s="64" t="n">
        <x:f aca="0">IF(OR(T236="年末+季度",T236="季度+动态",T236="动态"),N236*(1-$E$5)*IF(L236+M236=0,$B$7/($B$7+$B$8),L236/(L236+M236)),L236)</x:f>
        <x:v>0.7628583831886105</x:v>
      </x:c>
      <x:c r="X236" s="64" t="n">
        <x:f aca="0">IF(OR(T236="年末+季度",T236="季度+动态",T236="动态"),N236*(1-$E$5)*IF(L236+M236=0,$B$8/($B$7+$B$8),M236/(L236+M236)),M236)</x:f>
        <x:v>0.05821634986614722</x:v>
      </x:c>
      <x:c r="Y236" s="64" t="n">
        <x:f aca="0">POWER(1-$H$5,(A236-A235)/$H$8)</x:f>
        <x:v>0.9999588018747739</x:v>
      </x:c>
      <x:c r="Z236" s="64" t="n">
        <x:f aca="0">U236*Y236</x:f>
        <x:v>0.11439359045015021</x:v>
      </x:c>
      <x:c r="AA236" s="64" t="n">
        <x:f aca="0">V236*Y236</x:f>
        <x:v>0.11339098665926059</x:v>
      </x:c>
      <x:c r="AB236" s="64" t="n">
        <x:f aca="0">W236*Y236</x:f>
        <x:v>0.7628269548534102</x:v>
      </x:c>
      <x:c r="AC236" s="64" t="n">
        <x:f aca="0">X236*Y236</x:f>
        <x:v>0.058213951461675226</x:v>
      </x:c>
      <x:c r="AD236" s="64" t="n">
        <x:f aca="0">SUM(Z236:AC236)</x:f>
        <x:v>1.0488254834244963</x:v>
      </x:c>
      <x:c r="AE236" s="64" t="n">
        <x:f aca="0">MAX(AE235,AD236)</x:f>
        <x:v>1.0638078595618077</x:v>
      </x:c>
      <x:c r="AF236" s="63" t="n">
        <x:f aca="0">AD236/AE236-1</x:f>
        <x:v>-0.014083723862956532</x:v>
      </x:c>
      <x:c r="AG236" s="63" t="n">
        <x:f aca="0">AD236/AD235-1</x:f>
        <x:v>-0.000029557649784406337</x:v>
      </x:c>
      <x:c r="AH236" s="61" t="n">
        <x:f aca="0">IF(OR(T236="年末+季度",T236="季度+动态",T236="季度",T236="动态"),A236,AH235)</x:f>
        <x:v>44104</x:v>
      </x:c>
      <x:c r="AI236" s="68" t="n">
        <x:f aca="0">YEAR(A236)</x:f>
        <x:v>2020</x:v>
      </x:c>
      <x:c r="AJ236" s="68" t="n">
        <x:f aca="0">MONTH(A236)</x:f>
        <x:v>10</x:v>
      </x:c>
      <x:c r="AK236" s="66" t="n">
        <x:f aca="0">IF(MONTH(A236)&lt;&gt;MONTH(A237),1,0)</x:f>
        <x:v>0</x:v>
      </x:c>
      <x:c r="AL236" s="64" t="n">
        <x:f aca="0">IF(AK235,AD235,AL235)</x:f>
        <x:v>1.0409779409535485</x:v>
      </x:c>
      <x:c r="AM236" s="65" t="str">
        <x:f aca="0">IF(AK236,AD236/AL236-1,"")</x:f>
      </x:c>
      <x:c r="AN236" s="64" t="n">
        <x:f aca="0">IF(AI236&lt;&gt;AI235,AD236,MAX(AN235,AD236))</x:f>
        <x:v>1.0638078595618077</x:v>
      </x:c>
      <x:c r="AO236" s="65" t="n">
        <x:f aca="0">AD236/AN236-1</x:f>
        <x:v>-0.014083723862956532</x:v>
      </x:c>
      <x:c r="AP236" s="69" t="n">
        <x:f aca="0">IFERROR(SUM(Z236:AC236)/AD236,0)</x:f>
        <x:v>1</x:v>
      </x:c>
      <x:c r="AQ236" s="66" t="b">
        <x:f aca="0">AND(B236&gt;0,C236&gt;0,D236&gt;0,E236&gt;0)</x:f>
        <x:v>1</x:v>
      </x:c>
    </x:row>
    <x:row r="237" ht="13.5" hidden="0">
      <x:c r="A237" s="61" t="n">
        <x:f aca="0">'净值底稿'!A199</x:f>
        <x:v>44131</x:v>
      </x:c>
      <x:c r="B237" s="62" t="n">
        <x:f aca="0">'净值底稿'!W199</x:f>
        <x:v>1.0321402892292286</x:v>
      </x:c>
      <x:c r="C237" s="62" t="n">
        <x:f aca="0">'净值底稿'!T199</x:f>
        <x:v>1.2809707075273737</x:v>
      </x:c>
      <x:c r="D237" s="62" t="n">
        <x:f aca="0">'净值底稿'!U199</x:f>
        <x:v>1.4318</x:v>
      </x:c>
      <x:c r="E237" s="62" t="n">
        <x:f aca="0">'净值底稿'!V199</x:f>
        <x:v>1.4723</x:v>
      </x:c>
      <x:c r="F237" s="63" t="n">
        <x:f aca="0">IFERROR(B237/B236-1,0)</x:f>
        <x:v>-0.004226452229871724</x:v>
      </x:c>
      <x:c r="G237" s="63" t="n">
        <x:f aca="0">IFERROR(C237/C236-1,0)</x:f>
        <x:v>0.002097614202889675</x:v>
      </x:c>
      <x:c r="H237" s="63" t="n">
        <x:f aca="0">IFERROR(D237/D236-1,0)</x:f>
        <x:v>0.0008388088913742209</x:v>
      </x:c>
      <x:c r="I237" s="63" t="n">
        <x:f aca="0">IFERROR(E237/E236-1,0)</x:f>
        <x:v>0.007596496030659594</x:v>
      </x:c>
      <x:c r="J237" s="64" t="n">
        <x:f aca="0">Z236*(1+F237)</x:f>
        <x:v>0.11391011140470914</x:v>
      </x:c>
      <x:c r="K237" s="64" t="n">
        <x:f aca="0">AA236*(1+G237)</x:f>
        <x:v>0.11362883720335673</x:v>
      </x:c>
      <x:c r="L237" s="64" t="n">
        <x:f aca="0">AB236*(1+H237)</x:f>
        <x:v>0.7634668208857212</x:v>
      </x:c>
      <x:c r="M237" s="64" t="n">
        <x:f aca="0">AC236*(1+I237)</x:f>
        <x:v>0.05865617351288285</x:v>
      </x:c>
      <x:c r="N237" s="64" t="n">
        <x:f aca="0">SUM(J237:M237)</x:f>
        <x:v>1.0496619430066698</x:v>
      </x:c>
      <x:c r="O237" s="65" t="n">
        <x:f aca="0">IFERROR((J237+K237)/N237,0)</x:f>
        <x:v>0.2167735527843368</x:v>
      </x:c>
      <x:c r="P237" s="66" t="b">
        <x:f aca="0">AND(MONTH(A237)=12,OR(A238="",YEAR(A237)&lt;&gt;YEAR(A238)))</x:f>
        <x:v>0</x:v>
      </x:c>
      <x:c r="Q237" s="66" t="b">
        <x:f aca="0">AND(MOD(MONTH(A237),3)=0,OR(A238="",MONTH(A237)&lt;&gt;MONTH(A238)))</x:f>
        <x:v>0</x:v>
      </x:c>
      <x:c r="R237" s="66" t="b">
        <x:f aca="0">OR(O237&gt;$E$7,O237&lt;$E$6)</x:f>
        <x:v>0</x:v>
      </x:c>
      <x:c r="S237" s="66" t="b">
        <x:f aca="0">AND(OR(P237,Q237,R237),A237-AH236&gt;$E$8)</x:f>
        <x:v>0</x:v>
      </x:c>
      <x:c r="T237" s="67" t="str">
        <x:f aca="0">IF(NOT(OR(P237,Q237,R237)),"不调",IF(NOT(S237),"间隔规则跳过",IF(P237,"年末+季度",IF(AND(Q237,R237),"季度+动态",IF(Q237,"季度","动态")))))</x:f>
        <x:v>不调</x:v>
      </x:c>
      <x:c r="U237" s="64" t="n">
        <x:f aca="0">IF(OR(T237="年末+季度",T237="季度+动态"),N237*$E$5/2,IF(T237="季度",(J237+K237)/2,IF(T237="动态",N237*$E$5*IF(J237+K237=0,0.5,J237/(J237+K237)),J237)))</x:f>
        <x:v>0.11391011140470914</x:v>
      </x:c>
      <x:c r="V237" s="64" t="n">
        <x:f aca="0">IF(OR(T237="年末+季度",T237="季度+动态"),N237*$E$5/2,IF(T237="季度",(J237+K237)/2,IF(T237="动态",N237*$E$5*IF(J237+K237=0,0.5,K237/(J237+K237)),K237)))</x:f>
        <x:v>0.11362883720335673</x:v>
      </x:c>
      <x:c r="W237" s="64" t="n">
        <x:f aca="0">IF(OR(T237="年末+季度",T237="季度+动态",T237="动态"),N237*(1-$E$5)*IF(L237+M237=0,$B$7/($B$7+$B$8),L237/(L237+M237)),L237)</x:f>
        <x:v>0.7634668208857212</x:v>
      </x:c>
      <x:c r="X237" s="64" t="n">
        <x:f aca="0">IF(OR(T237="年末+季度",T237="季度+动态",T237="动态"),N237*(1-$E$5)*IF(L237+M237=0,$B$8/($B$7+$B$8),M237/(L237+M237)),M237)</x:f>
        <x:v>0.05865617351288285</x:v>
      </x:c>
      <x:c r="Y237" s="64" t="n">
        <x:f aca="0">POWER(1-$H$5,(A237-A236)/$H$8)</x:f>
        <x:v>0.9999862671029998</x:v>
      </x:c>
      <x:c r="Z237" s="64" t="n">
        <x:f aca="0">U237*Y237</x:f>
        <x:v>0.11390854708888193</x:v>
      </x:c>
      <x:c r="AA237" s="64" t="n">
        <x:f aca="0">V237*Y237</x:f>
        <x:v>0.11362727675023916</x:v>
      </x:c>
      <x:c r="AB237" s="64" t="n">
        <x:f aca="0">W237*Y237</x:f>
        <x:v>0.7634563362745068</x:v>
      </x:c>
      <x:c r="AC237" s="64" t="n">
        <x:f aca="0">X237*Y237</x:f>
        <x:v>0.05865536799369357</x:v>
      </x:c>
      <x:c r="AD237" s="64" t="n">
        <x:f aca="0">SUM(Z237:AC237)</x:f>
        <x:v>1.0496475281073214</x:v>
      </x:c>
      <x:c r="AE237" s="64" t="n">
        <x:f aca="0">MAX(AE236,AD237)</x:f>
        <x:v>1.0638078595618077</x:v>
      </x:c>
      <x:c r="AF237" s="63" t="n">
        <x:f aca="0">AD237/AE237-1</x:f>
        <x:v>-0.013310985933417507</x:v>
      </x:c>
      <x:c r="AG237" s="63" t="n">
        <x:f aca="0">AD237/AD236-1</x:f>
        <x:v>0.0007837764202116571</x:v>
      </x:c>
      <x:c r="AH237" s="61" t="n">
        <x:f aca="0">IF(OR(T237="年末+季度",T237="季度+动态",T237="季度",T237="动态"),A237,AH236)</x:f>
        <x:v>44104</x:v>
      </x:c>
      <x:c r="AI237" s="68" t="n">
        <x:f aca="0">YEAR(A237)</x:f>
        <x:v>2020</x:v>
      </x:c>
      <x:c r="AJ237" s="68" t="n">
        <x:f aca="0">MONTH(A237)</x:f>
        <x:v>10</x:v>
      </x:c>
      <x:c r="AK237" s="66" t="n">
        <x:f aca="0">IF(MONTH(A237)&lt;&gt;MONTH(A238),1,0)</x:f>
        <x:v>0</x:v>
      </x:c>
      <x:c r="AL237" s="64" t="n">
        <x:f aca="0">IF(AK236,AD236,AL236)</x:f>
        <x:v>1.0409779409535485</x:v>
      </x:c>
      <x:c r="AM237" s="65" t="str">
        <x:f aca="0">IF(AK237,AD237/AL237-1,"")</x:f>
      </x:c>
      <x:c r="AN237" s="64" t="n">
        <x:f aca="0">IF(AI237&lt;&gt;AI236,AD237,MAX(AN236,AD237))</x:f>
        <x:v>1.0638078595618077</x:v>
      </x:c>
      <x:c r="AO237" s="65" t="n">
        <x:f aca="0">AD237/AN237-1</x:f>
        <x:v>-0.013310985933417507</x:v>
      </x:c>
      <x:c r="AP237" s="69" t="n">
        <x:f aca="0">IFERROR(SUM(Z237:AC237)/AD237,0)</x:f>
        <x:v>1</x:v>
      </x:c>
      <x:c r="AQ237" s="66" t="b">
        <x:f aca="0">AND(B237&gt;0,C237&gt;0,D237&gt;0,E237&gt;0)</x:f>
        <x:v>1</x:v>
      </x:c>
    </x:row>
    <x:row r="238" ht="13.5" hidden="0">
      <x:c r="A238" s="61" t="n">
        <x:f aca="0">'净值底稿'!A200</x:f>
        <x:v>44132</x:v>
      </x:c>
      <x:c r="B238" s="62" t="n">
        <x:f aca="0">'净值底稿'!W200</x:f>
        <x:v>1.0297488159864134</x:v>
      </x:c>
      <x:c r="C238" s="62" t="n">
        <x:f aca="0">'净值底稿'!T200</x:f>
        <x:v>1.28586684047481</x:v>
      </x:c>
      <x:c r="D238" s="62" t="n">
        <x:f aca="0">'净值底稿'!U200</x:f>
        <x:v>1.4317</x:v>
      </x:c>
      <x:c r="E238" s="62" t="n">
        <x:f aca="0">'净值底稿'!V200</x:f>
        <x:v>1.4745</x:v>
      </x:c>
      <x:c r="F238" s="63" t="n">
        <x:f aca="0">IFERROR(B238/B237-1,0)</x:f>
        <x:v>-0.002317004062113548</x:v>
      </x:c>
      <x:c r="G238" s="63" t="n">
        <x:f aca="0">IFERROR(C238/C237-1,0)</x:f>
        <x:v>0.0038222052375320725</x:v>
      </x:c>
      <x:c r="H238" s="63" t="n">
        <x:f aca="0">IFERROR(D238/D237-1,0)</x:f>
        <x:v>-0.00006984215672578564</x:v>
      </x:c>
      <x:c r="I238" s="63" t="n">
        <x:f aca="0">IFERROR(E238/E237-1,0)</x:f>
        <x:v>0.0014942606805679048</x:v>
      </x:c>
      <x:c r="J238" s="64" t="n">
        <x:f aca="0">Z237*(1+F238)</x:f>
        <x:v>0.11364462052256753</x:v>
      </x:c>
      <x:c r="K238" s="64" t="n">
        <x:f aca="0">AA237*(1+G238)</x:f>
        <x:v>0.11406158352256043</x:v>
      </x:c>
      <x:c r="L238" s="64" t="n">
        <x:f aca="0">AB237*(1+H238)</x:f>
        <x:v>0.7634030148374155</x:v>
      </x:c>
      <x:c r="M238" s="64" t="n">
        <x:f aca="0">AC237*(1+I238)</x:f>
        <x:v>0.05874301440379079</x:v>
      </x:c>
      <x:c r="N238" s="64" t="n">
        <x:f aca="0">SUM(J238:M238)</x:f>
        <x:v>1.0498522332863343</x:v>
      </x:c>
      <x:c r="O238" s="65" t="n">
        <x:f aca="0">IFERROR((J238+K238)/N238,0)</x:f>
        <x:v>0.21689357494848888</x:v>
      </x:c>
      <x:c r="P238" s="66" t="b">
        <x:f aca="0">AND(MONTH(A238)=12,OR(A239="",YEAR(A238)&lt;&gt;YEAR(A239)))</x:f>
        <x:v>0</x:v>
      </x:c>
      <x:c r="Q238" s="66" t="b">
        <x:f aca="0">AND(MOD(MONTH(A238),3)=0,OR(A239="",MONTH(A238)&lt;&gt;MONTH(A239)))</x:f>
        <x:v>0</x:v>
      </x:c>
      <x:c r="R238" s="66" t="b">
        <x:f aca="0">OR(O238&gt;$E$7,O238&lt;$E$6)</x:f>
        <x:v>0</x:v>
      </x:c>
      <x:c r="S238" s="66" t="b">
        <x:f aca="0">AND(OR(P238,Q238,R238),A238-AH237&gt;$E$8)</x:f>
        <x:v>0</x:v>
      </x:c>
      <x:c r="T238" s="67" t="str">
        <x:f aca="0">IF(NOT(OR(P238,Q238,R238)),"不调",IF(NOT(S238),"间隔规则跳过",IF(P238,"年末+季度",IF(AND(Q238,R238),"季度+动态",IF(Q238,"季度","动态")))))</x:f>
        <x:v>不调</x:v>
      </x:c>
      <x:c r="U238" s="64" t="n">
        <x:f aca="0">IF(OR(T238="年末+季度",T238="季度+动态"),N238*$E$5/2,IF(T238="季度",(J238+K238)/2,IF(T238="动态",N238*$E$5*IF(J238+K238=0,0.5,J238/(J238+K238)),J238)))</x:f>
        <x:v>0.11364462052256753</x:v>
      </x:c>
      <x:c r="V238" s="64" t="n">
        <x:f aca="0">IF(OR(T238="年末+季度",T238="季度+动态"),N238*$E$5/2,IF(T238="季度",(J238+K238)/2,IF(T238="动态",N238*$E$5*IF(J238+K238=0,0.5,K238/(J238+K238)),K238)))</x:f>
        <x:v>0.11406158352256043</x:v>
      </x:c>
      <x:c r="W238" s="64" t="n">
        <x:f aca="0">IF(OR(T238="年末+季度",T238="季度+动态",T238="动态"),N238*(1-$E$5)*IF(L238+M238=0,$B$7/($B$7+$B$8),L238/(L238+M238)),L238)</x:f>
        <x:v>0.7634030148374155</x:v>
      </x:c>
      <x:c r="X238" s="64" t="n">
        <x:f aca="0">IF(OR(T238="年末+季度",T238="季度+动态",T238="动态"),N238*(1-$E$5)*IF(L238+M238=0,$B$8/($B$7+$B$8),M238/(L238+M238)),M238)</x:f>
        <x:v>0.05874301440379079</x:v>
      </x:c>
      <x:c r="Y238" s="64" t="n">
        <x:f aca="0">POWER(1-$H$5,(A238-A237)/$H$8)</x:f>
        <x:v>0.9999862671029998</x:v>
      </x:c>
      <x:c r="Z238" s="64" t="n">
        <x:f aca="0">U238*Y238</x:f>
        <x:v>0.11364305985269926</x:v>
      </x:c>
      <x:c r="AA238" s="64" t="n">
        <x:f aca="0">V238*Y238</x:f>
        <x:v>0.11406001712658223</x:v>
      </x:c>
      <x:c r="AB238" s="64" t="n">
        <x:f aca="0">W238*Y238</x:f>
        <x:v>0.763392531102443</x:v>
      </x:c>
      <x:c r="AC238" s="64" t="n">
        <x:f aca="0">X238*Y238</x:f>
        <x:v>0.0587422076920245</x:v>
      </x:c>
      <x:c r="AD238" s="64" t="n">
        <x:f aca="0">SUM(Z238:AC238)</x:f>
        <x:v>1.049837815773749</x:v>
      </x:c>
      <x:c r="AE238" s="64" t="n">
        <x:f aca="0">MAX(AE237,AD238)</x:f>
        <x:v>1.0638078595618077</x:v>
      </x:c>
      <x:c r="AF238" s="63" t="n">
        <x:f aca="0">AD238/AE238-1</x:f>
        <x:v>-0.013132111840020722</x:v>
      </x:c>
      <x:c r="AG238" s="63" t="n">
        <x:f aca="0">AD238/AD237-1</x:f>
        <x:v>0.00018128720483012728</x:v>
      </x:c>
      <x:c r="AH238" s="61" t="n">
        <x:f aca="0">IF(OR(T238="年末+季度",T238="季度+动态",T238="季度",T238="动态"),A238,AH237)</x:f>
        <x:v>44104</x:v>
      </x:c>
      <x:c r="AI238" s="68" t="n">
        <x:f aca="0">YEAR(A238)</x:f>
        <x:v>2020</x:v>
      </x:c>
      <x:c r="AJ238" s="68" t="n">
        <x:f aca="0">MONTH(A238)</x:f>
        <x:v>10</x:v>
      </x:c>
      <x:c r="AK238" s="66" t="n">
        <x:f aca="0">IF(MONTH(A238)&lt;&gt;MONTH(A239),1,0)</x:f>
        <x:v>0</x:v>
      </x:c>
      <x:c r="AL238" s="64" t="n">
        <x:f aca="0">IF(AK237,AD237,AL237)</x:f>
        <x:v>1.0409779409535485</x:v>
      </x:c>
      <x:c r="AM238" s="65" t="str">
        <x:f aca="0">IF(AK238,AD238/AL238-1,"")</x:f>
      </x:c>
      <x:c r="AN238" s="64" t="n">
        <x:f aca="0">IF(AI238&lt;&gt;AI237,AD238,MAX(AN237,AD238))</x:f>
        <x:v>1.0638078595618077</x:v>
      </x:c>
      <x:c r="AO238" s="65" t="n">
        <x:f aca="0">AD238/AN238-1</x:f>
        <x:v>-0.013132111840020722</x:v>
      </x:c>
      <x:c r="AP238" s="69" t="n">
        <x:f aca="0">IFERROR(SUM(Z238:AC238)/AD238,0)</x:f>
        <x:v>1</x:v>
      </x:c>
      <x:c r="AQ238" s="66" t="b">
        <x:f aca="0">AND(B238&gt;0,C238&gt;0,D238&gt;0,E238&gt;0)</x:f>
        <x:v>1</x:v>
      </x:c>
    </x:row>
    <x:row r="239" ht="13.5" hidden="0">
      <x:c r="A239" s="61" t="n">
        <x:f aca="0">'净值底稿'!A201</x:f>
        <x:v>44133</x:v>
      </x:c>
      <x:c r="B239" s="62" t="n">
        <x:f aca="0">'净值底稿'!W201</x:f>
        <x:v>1.0334651309460767</x:v>
      </x:c>
      <x:c r="C239" s="62" t="n">
        <x:f aca="0">'净值底稿'!T201</x:f>
        <x:v>1.2874899819173213</x:v>
      </x:c>
      <x:c r="D239" s="62" t="n">
        <x:f aca="0">'净值底稿'!U201</x:f>
        <x:v>1.4318</x:v>
      </x:c>
      <x:c r="E239" s="62" t="n">
        <x:f aca="0">'净值底稿'!V201</x:f>
        <x:v>1.4557</x:v>
      </x:c>
      <x:c r="F239" s="63" t="n">
        <x:f aca="0">IFERROR(B239/B238-1,0)</x:f>
        <x:v>0.0036089528844016616</x:v>
      </x:c>
      <x:c r="G239" s="63" t="n">
        <x:f aca="0">IFERROR(C239/C238-1,0)</x:f>
        <x:v>0.0012622935683699321</x:v>
      </x:c>
      <x:c r="H239" s="63" t="n">
        <x:f aca="0">IFERROR(D239/D238-1,0)</x:f>
        <x:v>0.00006984703499335332</x:v>
      </x:c>
      <x:c r="I239" s="63" t="n">
        <x:f aca="0">IFERROR(E239/E238-1,0)</x:f>
        <x:v>-0.012750084774499792</x:v>
      </x:c>
      <x:c r="J239" s="64" t="n">
        <x:f aca="0">Z238*(1+F239)</x:f>
        <x:v>0.11405319230134689</x:v>
      </x:c>
      <x:c r="K239" s="64" t="n">
        <x:f aca="0">AA238*(1+G239)</x:f>
        <x:v>0.11420399435260928</x:v>
      </x:c>
      <x:c r="L239" s="64" t="n">
        <x:f aca="0">AB238*(1+H239)</x:f>
        <x:v>0.7634458518072765</x:v>
      </x:c>
      <x:c r="M239" s="64" t="n">
        <x:f aca="0">AC238*(1+I239)</x:f>
        <x:v>0.057993239564109914</x:v>
      </x:c>
      <x:c r="N239" s="64" t="n">
        <x:f aca="0">SUM(J239:M239)</x:f>
        <x:v>1.0496962780253425</x:v>
      </x:c>
      <x:c r="O239" s="65" t="n">
        <x:f aca="0">IFERROR((J239+K239)/N239,0)</x:f>
        <x:v>0.21745069638938497</x:v>
      </x:c>
      <x:c r="P239" s="66" t="b">
        <x:f aca="0">AND(MONTH(A239)=12,OR(A240="",YEAR(A239)&lt;&gt;YEAR(A240)))</x:f>
        <x:v>0</x:v>
      </x:c>
      <x:c r="Q239" s="66" t="b">
        <x:f aca="0">AND(MOD(MONTH(A239),3)=0,OR(A240="",MONTH(A239)&lt;&gt;MONTH(A240)))</x:f>
        <x:v>0</x:v>
      </x:c>
      <x:c r="R239" s="66" t="b">
        <x:f aca="0">OR(O239&gt;$E$7,O239&lt;$E$6)</x:f>
        <x:v>0</x:v>
      </x:c>
      <x:c r="S239" s="66" t="b">
        <x:f aca="0">AND(OR(P239,Q239,R239),A239-AH238&gt;$E$8)</x:f>
        <x:v>0</x:v>
      </x:c>
      <x:c r="T239" s="67" t="str">
        <x:f aca="0">IF(NOT(OR(P239,Q239,R239)),"不调",IF(NOT(S239),"间隔规则跳过",IF(P239,"年末+季度",IF(AND(Q239,R239),"季度+动态",IF(Q239,"季度","动态")))))</x:f>
        <x:v>不调</x:v>
      </x:c>
      <x:c r="U239" s="64" t="n">
        <x:f aca="0">IF(OR(T239="年末+季度",T239="季度+动态"),N239*$E$5/2,IF(T239="季度",(J239+K239)/2,IF(T239="动态",N239*$E$5*IF(J239+K239=0,0.5,J239/(J239+K239)),J239)))</x:f>
        <x:v>0.11405319230134689</x:v>
      </x:c>
      <x:c r="V239" s="64" t="n">
        <x:f aca="0">IF(OR(T239="年末+季度",T239="季度+动态"),N239*$E$5/2,IF(T239="季度",(J239+K239)/2,IF(T239="动态",N239*$E$5*IF(J239+K239=0,0.5,K239/(J239+K239)),K239)))</x:f>
        <x:v>0.11420399435260928</x:v>
      </x:c>
      <x:c r="W239" s="64" t="n">
        <x:f aca="0">IF(OR(T239="年末+季度",T239="季度+动态",T239="动态"),N239*(1-$E$5)*IF(L239+M239=0,$B$7/($B$7+$B$8),L239/(L239+M239)),L239)</x:f>
        <x:v>0.7634458518072765</x:v>
      </x:c>
      <x:c r="X239" s="64" t="n">
        <x:f aca="0">IF(OR(T239="年末+季度",T239="季度+动态",T239="动态"),N239*(1-$E$5)*IF(L239+M239=0,$B$8/($B$7+$B$8),M239/(L239+M239)),M239)</x:f>
        <x:v>0.057993239564109914</x:v>
      </x:c>
      <x:c r="Y239" s="64" t="n">
        <x:f aca="0">POWER(1-$H$5,(A239-A238)/$H$8)</x:f>
        <x:v>0.9999862671029998</x:v>
      </x:c>
      <x:c r="Z239" s="64" t="n">
        <x:f aca="0">U239*Y239</x:f>
        <x:v>0.11405162602060447</x:v>
      </x:c>
      <x:c r="AA239" s="64" t="n">
        <x:f aca="0">V239*Y239</x:f>
        <x:v>0.11420242600091782</x:v>
      </x:c>
      <x:c r="AB239" s="64" t="n">
        <x:f aca="0">W239*Y239</x:f>
        <x:v>0.7634353674840284</x:v>
      </x:c>
      <x:c r="AC239" s="64" t="n">
        <x:f aca="0">X239*Y239</x:f>
        <x:v>0.057992443148924266</x:v>
      </x:c>
      <x:c r="AD239" s="64" t="n">
        <x:f aca="0">SUM(Z239:AC239)</x:f>
        <x:v>1.049681862654475</x:v>
      </x:c>
      <x:c r="AE239" s="64" t="n">
        <x:f aca="0">MAX(AE238,AD239)</x:f>
        <x:v>1.0638078595618077</x:v>
      </x:c>
      <x:c r="AF239" s="63" t="n">
        <x:f aca="0">AD239/AE239-1</x:f>
        <x:v>-0.013278710793837578</x:v>
      </x:c>
      <x:c r="AG239" s="63" t="n">
        <x:f aca="0">AD239/AD238-1</x:f>
        <x:v>-0.00014854972542488465</x:v>
      </x:c>
      <x:c r="AH239" s="61" t="n">
        <x:f aca="0">IF(OR(T239="年末+季度",T239="季度+动态",T239="季度",T239="动态"),A239,AH238)</x:f>
        <x:v>44104</x:v>
      </x:c>
      <x:c r="AI239" s="68" t="n">
        <x:f aca="0">YEAR(A239)</x:f>
        <x:v>2020</x:v>
      </x:c>
      <x:c r="AJ239" s="68" t="n">
        <x:f aca="0">MONTH(A239)</x:f>
        <x:v>10</x:v>
      </x:c>
      <x:c r="AK239" s="66" t="n">
        <x:f aca="0">IF(MONTH(A239)&lt;&gt;MONTH(A240),1,0)</x:f>
        <x:v>0</x:v>
      </x:c>
      <x:c r="AL239" s="64" t="n">
        <x:f aca="0">IF(AK238,AD238,AL238)</x:f>
        <x:v>1.0409779409535485</x:v>
      </x:c>
      <x:c r="AM239" s="65" t="str">
        <x:f aca="0">IF(AK239,AD239/AL239-1,"")</x:f>
      </x:c>
      <x:c r="AN239" s="64" t="n">
        <x:f aca="0">IF(AI239&lt;&gt;AI238,AD239,MAX(AN238,AD239))</x:f>
        <x:v>1.0638078595618077</x:v>
      </x:c>
      <x:c r="AO239" s="65" t="n">
        <x:f aca="0">AD239/AN239-1</x:f>
        <x:v>-0.013278710793837578</x:v>
      </x:c>
      <x:c r="AP239" s="69" t="n">
        <x:f aca="0">IFERROR(SUM(Z239:AC239)/AD239,0)</x:f>
        <x:v>1</x:v>
      </x:c>
      <x:c r="AQ239" s="66" t="b">
        <x:f aca="0">AND(B239&gt;0,C239&gt;0,D239&gt;0,E239&gt;0)</x:f>
        <x:v>1</x:v>
      </x:c>
    </x:row>
    <x:row r="240" ht="13.5" hidden="0">
      <x:c r="A240" s="61" t="n">
        <x:f aca="0">'净值底稿'!A202</x:f>
        <x:v>44134</x:v>
      </x:c>
      <x:c r="B240" s="62" t="n">
        <x:f aca="0">'净值底稿'!W202</x:f>
        <x:v>1.0203461299639252</x:v>
      </x:c>
      <x:c r="C240" s="62" t="n">
        <x:f aca="0">'净值底稿'!T202</x:f>
        <x:v>1.25600869971759</x:v>
      </x:c>
      <x:c r="D240" s="62" t="n">
        <x:f aca="0">'净值底稿'!U202</x:f>
        <x:v>1.432</x:v>
      </x:c>
      <x:c r="E240" s="62" t="n">
        <x:f aca="0">'净值底稿'!V202</x:f>
        <x:v>1.4471</x:v>
      </x:c>
      <x:c r="F240" s="63" t="n">
        <x:f aca="0">IFERROR(B240/B239-1,0)</x:f>
        <x:v>-0.012694188308164711</x:v>
      </x:c>
      <x:c r="G240" s="63" t="n">
        <x:f aca="0">IFERROR(C240/C239-1,0)</x:f>
        <x:v>-0.024451671579494128</x:v>
      </x:c>
      <x:c r="H240" s="63" t="n">
        <x:f aca="0">IFERROR(D240/D239-1,0)</x:f>
        <x:v>0.00013968431345157128</x:v>
      </x:c>
      <x:c r="I240" s="63" t="n">
        <x:f aca="0">IFERROR(E240/E239-1,0)</x:f>
        <x:v>-0.005907810675276459</x:v>
      </x:c>
      <x:c r="J240" s="64" t="n">
        <x:f aca="0">Z239*(1+F240)</x:f>
        <x:v>0.11260383320304654</x:v>
      </x:c>
      <x:c r="K240" s="64" t="n">
        <x:f aca="0">AA239*(1+G240)</x:f>
        <x:v>0.1114099857867619</x:v>
      </x:c>
      <x:c r="L240" s="64" t="n">
        <x:f aca="0">AB239*(1+H240)</x:f>
        <x:v>0.7635420074292001</x:v>
      </x:c>
      <x:c r="M240" s="64" t="n">
        <x:f aca="0">AC239*(1+I240)</x:f>
        <x:v>0.05764983477420369</x:v>
      </x:c>
      <x:c r="N240" s="64" t="n">
        <x:f aca="0">SUM(J240:M240)</x:f>
        <x:v>1.0452056611932121</x:v>
      </x:c>
      <x:c r="O240" s="65" t="n">
        <x:f aca="0">IFERROR((J240+K240)/N240,0)</x:f>
        <x:v>0.21432511065245582</x:v>
      </x:c>
      <x:c r="P240" s="66" t="b">
        <x:f aca="0">AND(MONTH(A240)=12,OR(A241="",YEAR(A240)&lt;&gt;YEAR(A241)))</x:f>
        <x:v>0</x:v>
      </x:c>
      <x:c r="Q240" s="66" t="b">
        <x:f aca="0">AND(MOD(MONTH(A240),3)=0,OR(A241="",MONTH(A240)&lt;&gt;MONTH(A241)))</x:f>
        <x:v>0</x:v>
      </x:c>
      <x:c r="R240" s="66" t="b">
        <x:f aca="0">OR(O240&gt;$E$7,O240&lt;$E$6)</x:f>
        <x:v>0</x:v>
      </x:c>
      <x:c r="S240" s="66" t="b">
        <x:f aca="0">AND(OR(P240,Q240,R240),A240-AH239&gt;$E$8)</x:f>
        <x:v>0</x:v>
      </x:c>
      <x:c r="T240" s="67" t="str">
        <x:f aca="0">IF(NOT(OR(P240,Q240,R240)),"不调",IF(NOT(S240),"间隔规则跳过",IF(P240,"年末+季度",IF(AND(Q240,R240),"季度+动态",IF(Q240,"季度","动态")))))</x:f>
        <x:v>不调</x:v>
      </x:c>
      <x:c r="U240" s="64" t="n">
        <x:f aca="0">IF(OR(T240="年末+季度",T240="季度+动态"),N240*$E$5/2,IF(T240="季度",(J240+K240)/2,IF(T240="动态",N240*$E$5*IF(J240+K240=0,0.5,J240/(J240+K240)),J240)))</x:f>
        <x:v>0.11260383320304654</x:v>
      </x:c>
      <x:c r="V240" s="64" t="n">
        <x:f aca="0">IF(OR(T240="年末+季度",T240="季度+动态"),N240*$E$5/2,IF(T240="季度",(J240+K240)/2,IF(T240="动态",N240*$E$5*IF(J240+K240=0,0.5,K240/(J240+K240)),K240)))</x:f>
        <x:v>0.1114099857867619</x:v>
      </x:c>
      <x:c r="W240" s="64" t="n">
        <x:f aca="0">IF(OR(T240="年末+季度",T240="季度+动态",T240="动态"),N240*(1-$E$5)*IF(L240+M240=0,$B$7/($B$7+$B$8),L240/(L240+M240)),L240)</x:f>
        <x:v>0.7635420074292001</x:v>
      </x:c>
      <x:c r="X240" s="64" t="n">
        <x:f aca="0">IF(OR(T240="年末+季度",T240="季度+动态",T240="动态"),N240*(1-$E$5)*IF(L240+M240=0,$B$8/($B$7+$B$8),M240/(L240+M240)),M240)</x:f>
        <x:v>0.05764983477420369</x:v>
      </x:c>
      <x:c r="Y240" s="64" t="n">
        <x:f aca="0">POWER(1-$H$5,(A240-A239)/$H$8)</x:f>
        <x:v>0.9999862671029998</x:v>
      </x:c>
      <x:c r="Z240" s="64" t="n">
        <x:f aca="0">U240*Y240</x:f>
        <x:v>0.11260228682620332</x:v>
      </x:c>
      <x:c r="AA240" s="64" t="n">
        <x:f aca="0">V240*Y240</x:f>
        <x:v>0.11140845580490229</x:v>
      </x:c>
      <x:c r="AB240" s="64" t="n">
        <x:f aca="0">W240*Y240</x:f>
        <x:v>0.7635315217854567</x:v>
      </x:c>
      <x:c r="AC240" s="64" t="n">
        <x:f aca="0">X240*Y240</x:f>
        <x:v>0.05764904307496065</x:v>
      </x:c>
      <x:c r="AD240" s="64" t="n">
        <x:f aca="0">SUM(Z240:AC240)</x:f>
        <x:v>1.045191307491523</x:v>
      </x:c>
      <x:c r="AE240" s="64" t="n">
        <x:f aca="0">MAX(AE239,AD240)</x:f>
        <x:v>1.0638078595618077</x:v>
      </x:c>
      <x:c r="AF240" s="63" t="n">
        <x:f aca="0">AD240/AE240-1</x:f>
        <x:v>-0.017499919654619833</x:v>
      </x:c>
      <x:c r="AG240" s="63" t="n">
        <x:f aca="0">AD240/AD239-1</x:f>
        <x:v>-0.004278015389916567</x:v>
      </x:c>
      <x:c r="AH240" s="61" t="n">
        <x:f aca="0">IF(OR(T240="年末+季度",T240="季度+动态",T240="季度",T240="动态"),A240,AH239)</x:f>
        <x:v>44104</x:v>
      </x:c>
      <x:c r="AI240" s="68" t="n">
        <x:f aca="0">YEAR(A240)</x:f>
        <x:v>2020</x:v>
      </x:c>
      <x:c r="AJ240" s="68" t="n">
        <x:f aca="0">MONTH(A240)</x:f>
        <x:v>10</x:v>
      </x:c>
      <x:c r="AK240" s="66" t="n">
        <x:f aca="0">IF(MONTH(A240)&lt;&gt;MONTH(A241),1,0)</x:f>
        <x:v>1</x:v>
      </x:c>
      <x:c r="AL240" s="64" t="n">
        <x:f aca="0">IF(AK239,AD239,AL239)</x:f>
        <x:v>1.0409779409535485</x:v>
      </x:c>
      <x:c r="AM240" s="65" t="n">
        <x:f aca="0">IF(AK240,AD240/AL240-1,"")</x:f>
        <x:v>0.004047507994372035</x:v>
      </x:c>
      <x:c r="AN240" s="64" t="n">
        <x:f aca="0">IF(AI240&lt;&gt;AI239,AD240,MAX(AN239,AD240))</x:f>
        <x:v>1.0638078595618077</x:v>
      </x:c>
      <x:c r="AO240" s="65" t="n">
        <x:f aca="0">AD240/AN240-1</x:f>
        <x:v>-0.017499919654619833</x:v>
      </x:c>
      <x:c r="AP240" s="69" t="n">
        <x:f aca="0">IFERROR(SUM(Z240:AC240)/AD240,0)</x:f>
        <x:v>1</x:v>
      </x:c>
      <x:c r="AQ240" s="66" t="b">
        <x:f aca="0">AND(B240&gt;0,C240&gt;0,D240&gt;0,E240&gt;0)</x:f>
        <x:v>1</x:v>
      </x:c>
    </x:row>
    <x:row r="241" ht="13.5" hidden="0">
      <x:c r="A241" s="61" t="n">
        <x:f aca="0">'净值底稿'!A203</x:f>
        <x:v>44137</x:v>
      </x:c>
      <x:c r="B241" s="62" t="n">
        <x:f aca="0">'净值底稿'!W203</x:f>
        <x:v>1.0302041338786359</x:v>
      </x:c>
      <x:c r="C241" s="62" t="n">
        <x:f aca="0">'净值底稿'!T203</x:f>
        <x:v>1.2617264499634275</x:v>
      </x:c>
      <x:c r="D241" s="62" t="n">
        <x:f aca="0">'净值底稿'!U203</x:f>
        <x:v>1.4323</x:v>
      </x:c>
      <x:c r="E241" s="62" t="n">
        <x:f aca="0">'净值底稿'!V203</x:f>
        <x:v>1.4568</x:v>
      </x:c>
      <x:c r="F241" s="63" t="n">
        <x:f aca="0">IFERROR(B241/B240-1,0)</x:f>
        <x:v>0.009661431180279179</x:v>
      </x:c>
      <x:c r="G241" s="63" t="n">
        <x:f aca="0">IFERROR(C241/C240-1,0)</x:f>
        <x:v>0.004552317390096983</x:v>
      </x:c>
      <x:c r="H241" s="63" t="n">
        <x:f aca="0">IFERROR(D241/D240-1,0)</x:f>
        <x:v>0.00020949720670393468</x:v>
      </x:c>
      <x:c r="I241" s="63" t="n">
        <x:f aca="0">IFERROR(E241/E240-1,0)</x:f>
        <x:v>0.006703061295003865</x:v>
      </x:c>
      <x:c r="J241" s="64" t="n">
        <x:f aca="0">Z240*(1+F241)</x:f>
        <x:v>0.11369018607111675</x:v>
      </x:c>
      <x:c r="K241" s="64" t="n">
        <x:f aca="0">AA240*(1+G241)</x:f>
        <x:v>0.11191562245566679</x:v>
      </x:c>
      <x:c r="L241" s="64" t="n">
        <x:f aca="0">AB240*(1+H241)</x:f>
        <x:v>0.7636914795065012</x:v>
      </x:c>
      <x:c r="M241" s="64" t="n">
        <x:f aca="0">AC240*(1+I241)</x:f>
        <x:v>0.058035468144290434</x:v>
      </x:c>
      <x:c r="N241" s="64" t="n">
        <x:f aca="0">SUM(J241:M241)</x:f>
        <x:v>1.0473327561775752</x:v>
      </x:c>
      <x:c r="O241" s="65" t="n">
        <x:f aca="0">IFERROR((J241+K241)/N241,0)</x:f>
        <x:v>0.21540986586743602</x:v>
      </x:c>
      <x:c r="P241" s="66" t="b">
        <x:f aca="0">AND(MONTH(A241)=12,OR(A242="",YEAR(A241)&lt;&gt;YEAR(A242)))</x:f>
        <x:v>0</x:v>
      </x:c>
      <x:c r="Q241" s="66" t="b">
        <x:f aca="0">AND(MOD(MONTH(A241),3)=0,OR(A242="",MONTH(A241)&lt;&gt;MONTH(A242)))</x:f>
        <x:v>0</x:v>
      </x:c>
      <x:c r="R241" s="66" t="b">
        <x:f aca="0">OR(O241&gt;$E$7,O241&lt;$E$6)</x:f>
        <x:v>0</x:v>
      </x:c>
      <x:c r="S241" s="66" t="b">
        <x:f aca="0">AND(OR(P241,Q241,R241),A241-AH240&gt;$E$8)</x:f>
        <x:v>0</x:v>
      </x:c>
      <x:c r="T241" s="67" t="str">
        <x:f aca="0">IF(NOT(OR(P241,Q241,R241)),"不调",IF(NOT(S241),"间隔规则跳过",IF(P241,"年末+季度",IF(AND(Q241,R241),"季度+动态",IF(Q241,"季度","动态")))))</x:f>
        <x:v>不调</x:v>
      </x:c>
      <x:c r="U241" s="64" t="n">
        <x:f aca="0">IF(OR(T241="年末+季度",T241="季度+动态"),N241*$E$5/2,IF(T241="季度",(J241+K241)/2,IF(T241="动态",N241*$E$5*IF(J241+K241=0,0.5,J241/(J241+K241)),J241)))</x:f>
        <x:v>0.11369018607111675</x:v>
      </x:c>
      <x:c r="V241" s="64" t="n">
        <x:f aca="0">IF(OR(T241="年末+季度",T241="季度+动态"),N241*$E$5/2,IF(T241="季度",(J241+K241)/2,IF(T241="动态",N241*$E$5*IF(J241+K241=0,0.5,K241/(J241+K241)),K241)))</x:f>
        <x:v>0.11191562245566679</x:v>
      </x:c>
      <x:c r="W241" s="64" t="n">
        <x:f aca="0">IF(OR(T241="年末+季度",T241="季度+动态",T241="动态"),N241*(1-$E$5)*IF(L241+M241=0,$B$7/($B$7+$B$8),L241/(L241+M241)),L241)</x:f>
        <x:v>0.7636914795065012</x:v>
      </x:c>
      <x:c r="X241" s="64" t="n">
        <x:f aca="0">IF(OR(T241="年末+季度",T241="季度+动态",T241="动态"),N241*(1-$E$5)*IF(L241+M241=0,$B$8/($B$7+$B$8),M241/(L241+M241)),M241)</x:f>
        <x:v>0.058035468144290434</x:v>
      </x:c>
      <x:c r="Y241" s="64" t="n">
        <x:f aca="0">POWER(1-$H$5,(A241-A240)/$H$8)</x:f>
        <x:v>0.9999588018747739</x:v>
      </x:c>
      <x:c r="Z241" s="64" t="n">
        <x:f aca="0">U241*Y241</x:f>
        <x:v>0.11368550224859401</x:v>
      </x:c>
      <x:c r="AA241" s="64" t="n">
        <x:f aca="0">V241*Y241</x:f>
        <x:v>0.11191101174183811</x:v>
      </x:c>
      <x:c r="AB241" s="64" t="n">
        <x:f aca="0">W241*Y241</x:f>
        <x:v>0.7636600168492944</x:v>
      </x:c>
      <x:c r="AC241" s="64" t="n">
        <x:f aca="0">X241*Y241</x:f>
        <x:v>0.058033077191806275</x:v>
      </x:c>
      <x:c r="AD241" s="64" t="n">
        <x:f aca="0">SUM(Z241:AC241)</x:f>
        <x:v>1.0472896080315328</x:v>
      </x:c>
      <x:c r="AE241" s="64" t="n">
        <x:f aca="0">MAX(AE240,AD241)</x:f>
        <x:v>1.0638078595618077</x:v>
      </x:c>
      <x:c r="AF241" s="63" t="n">
        <x:f aca="0">AD241/AE241-1</x:f>
        <x:v>-0.015527476490988623</x:v>
      </x:c>
      <x:c r="AG241" s="63" t="n">
        <x:f aca="0">AD241/AD240-1</x:f>
        <x:v>0.002007575574892506</x:v>
      </x:c>
      <x:c r="AH241" s="61" t="n">
        <x:f aca="0">IF(OR(T241="年末+季度",T241="季度+动态",T241="季度",T241="动态"),A241,AH240)</x:f>
        <x:v>44104</x:v>
      </x:c>
      <x:c r="AI241" s="68" t="n">
        <x:f aca="0">YEAR(A241)</x:f>
        <x:v>2020</x:v>
      </x:c>
      <x:c r="AJ241" s="68" t="n">
        <x:f aca="0">MONTH(A241)</x:f>
        <x:v>11</x:v>
      </x:c>
      <x:c r="AK241" s="66" t="n">
        <x:f aca="0">IF(MONTH(A241)&lt;&gt;MONTH(A242),1,0)</x:f>
        <x:v>0</x:v>
      </x:c>
      <x:c r="AL241" s="64" t="n">
        <x:f aca="0">IF(AK240,AD240,AL240)</x:f>
        <x:v>1.045191307491523</x:v>
      </x:c>
      <x:c r="AM241" s="65" t="str">
        <x:f aca="0">IF(AK241,AD241/AL241-1,"")</x:f>
      </x:c>
      <x:c r="AN241" s="64" t="n">
        <x:f aca="0">IF(AI241&lt;&gt;AI240,AD241,MAX(AN240,AD241))</x:f>
        <x:v>1.0638078595618077</x:v>
      </x:c>
      <x:c r="AO241" s="65" t="n">
        <x:f aca="0">AD241/AN241-1</x:f>
        <x:v>-0.015527476490988623</x:v>
      </x:c>
      <x:c r="AP241" s="69" t="n">
        <x:f aca="0">IFERROR(SUM(Z241:AC241)/AD241,0)</x:f>
        <x:v>1</x:v>
      </x:c>
      <x:c r="AQ241" s="66" t="b">
        <x:f aca="0">AND(B241&gt;0,C241&gt;0,D241&gt;0,E241&gt;0)</x:f>
        <x:v>1</x:v>
      </x:c>
    </x:row>
    <x:row r="242" ht="13.5" hidden="0">
      <x:c r="A242" s="61" t="n">
        <x:f aca="0">'净值底稿'!A204</x:f>
        <x:v>44138</x:v>
      </x:c>
      <x:c r="B242" s="62" t="n">
        <x:f aca="0">'净值底稿'!W204</x:f>
        <x:v>1.042418542488006</x:v>
      </x:c>
      <x:c r="C242" s="62" t="n">
        <x:f aca="0">'净值底稿'!T204</x:f>
        <x:v>1.2811319693804326</x:v>
      </x:c>
      <x:c r="D242" s="62" t="n">
        <x:f aca="0">'净值底稿'!U204</x:f>
        <x:v>1.4329</x:v>
      </x:c>
      <x:c r="E242" s="62" t="n">
        <x:f aca="0">'净值底稿'!V204</x:f>
        <x:v>1.463</x:v>
      </x:c>
      <x:c r="F242" s="63" t="n">
        <x:f aca="0">IFERROR(B242/B241-1,0)</x:f>
        <x:v>0.011856299356306943</x:v>
      </x:c>
      <x:c r="G242" s="63" t="n">
        <x:f aca="0">IFERROR(C242/C241-1,0)</x:f>
        <x:v>0.015380132054430229</x:v>
      </x:c>
      <x:c r="H242" s="63" t="n">
        <x:f aca="0">IFERROR(D242/D241-1,0)</x:f>
        <x:v>0.000418906653634199</x:v>
      </x:c>
      <x:c r="I242" s="63" t="n">
        <x:f aca="0">IFERROR(E242/E241-1,0)</x:f>
        <x:v>0.004255903349807744</x:v>
      </x:c>
      <x:c r="J242" s="64" t="n">
        <x:f aca="0">Z241*(1+F242)</x:f>
        <x:v>0.11503339159572545</x:v>
      </x:c>
      <x:c r="K242" s="64" t="n">
        <x:f aca="0">AA241*(1+G242)</x:f>
        <x:v>0.11363221788077248</x:v>
      </x:c>
      <x:c r="L242" s="64" t="n">
        <x:f aca="0">AB241*(1+H242)</x:f>
        <x:v>0.763979919111467</x:v>
      </x:c>
      <x:c r="M242" s="64" t="n">
        <x:f aca="0">AC241*(1+I242)</x:f>
        <x:v>0.05828006035942653</x:v>
      </x:c>
      <x:c r="N242" s="64" t="n">
        <x:f aca="0">SUM(J242:M242)</x:f>
        <x:v>1.0509255889473914</x:v>
      </x:c>
      <x:c r="O242" s="65" t="n">
        <x:f aca="0">IFERROR((J242+K242)/N242,0)</x:f>
        <x:v>0.2175849668914521</x:v>
      </x:c>
      <x:c r="P242" s="66" t="b">
        <x:f aca="0">AND(MONTH(A242)=12,OR(A243="",YEAR(A242)&lt;&gt;YEAR(A243)))</x:f>
        <x:v>0</x:v>
      </x:c>
      <x:c r="Q242" s="66" t="b">
        <x:f aca="0">AND(MOD(MONTH(A242),3)=0,OR(A243="",MONTH(A242)&lt;&gt;MONTH(A243)))</x:f>
        <x:v>0</x:v>
      </x:c>
      <x:c r="R242" s="66" t="b">
        <x:f aca="0">OR(O242&gt;$E$7,O242&lt;$E$6)</x:f>
        <x:v>0</x:v>
      </x:c>
      <x:c r="S242" s="66" t="b">
        <x:f aca="0">AND(OR(P242,Q242,R242),A242-AH241&gt;$E$8)</x:f>
        <x:v>0</x:v>
      </x:c>
      <x:c r="T242" s="67" t="str">
        <x:f aca="0">IF(NOT(OR(P242,Q242,R242)),"不调",IF(NOT(S242),"间隔规则跳过",IF(P242,"年末+季度",IF(AND(Q242,R242),"季度+动态",IF(Q242,"季度","动态")))))</x:f>
        <x:v>不调</x:v>
      </x:c>
      <x:c r="U242" s="64" t="n">
        <x:f aca="0">IF(OR(T242="年末+季度",T242="季度+动态"),N242*$E$5/2,IF(T242="季度",(J242+K242)/2,IF(T242="动态",N242*$E$5*IF(J242+K242=0,0.5,J242/(J242+K242)),J242)))</x:f>
        <x:v>0.11503339159572545</x:v>
      </x:c>
      <x:c r="V242" s="64" t="n">
        <x:f aca="0">IF(OR(T242="年末+季度",T242="季度+动态"),N242*$E$5/2,IF(T242="季度",(J242+K242)/2,IF(T242="动态",N242*$E$5*IF(J242+K242=0,0.5,K242/(J242+K242)),K242)))</x:f>
        <x:v>0.11363221788077248</x:v>
      </x:c>
      <x:c r="W242" s="64" t="n">
        <x:f aca="0">IF(OR(T242="年末+季度",T242="季度+动态",T242="动态"),N242*(1-$E$5)*IF(L242+M242=0,$B$7/($B$7+$B$8),L242/(L242+M242)),L242)</x:f>
        <x:v>0.763979919111467</x:v>
      </x:c>
      <x:c r="X242" s="64" t="n">
        <x:f aca="0">IF(OR(T242="年末+季度",T242="季度+动态",T242="动态"),N242*(1-$E$5)*IF(L242+M242=0,$B$8/($B$7+$B$8),M242/(L242+M242)),M242)</x:f>
        <x:v>0.05828006035942653</x:v>
      </x:c>
      <x:c r="Y242" s="64" t="n">
        <x:f aca="0">POWER(1-$H$5,(A242-A241)/$H$8)</x:f>
        <x:v>0.9999862671029998</x:v>
      </x:c>
      <x:c r="Z242" s="64" t="n">
        <x:f aca="0">U242*Y242</x:f>
        <x:v>0.11503181185400708</x:v>
      </x:c>
      <x:c r="AA242" s="64" t="n">
        <x:f aca="0">V242*Y242</x:f>
        <x:v>0.1136306573812284</x:v>
      </x:c>
      <x:c r="AB242" s="64" t="n">
        <x:f aca="0">W242*Y242</x:f>
        <x:v>0.7639694274539276</x:v>
      </x:c>
      <x:c r="AC242" s="64" t="n">
        <x:f aca="0">X242*Y242</x:f>
        <x:v>0.05827926000536045</x:v>
      </x:c>
      <x:c r="AD242" s="64" t="n">
        <x:f aca="0">SUM(Z242:AC242)</x:f>
        <x:v>1.0509111566945235</x:v>
      </x:c>
      <x:c r="AE242" s="64" t="n">
        <x:f aca="0">MAX(AE241,AD242)</x:f>
        <x:v>1.0638078595618077</x:v>
      </x:c>
      <x:c r="AF242" s="63" t="n">
        <x:f aca="0">AD242/AE242-1</x:f>
        <x:v>-0.012123150577771136</x:v>
      </x:c>
      <x:c r="AG242" s="63" t="n">
        <x:f aca="0">AD242/AD241-1</x:f>
        <x:v>0.00345802024121844</x:v>
      </x:c>
      <x:c r="AH242" s="61" t="n">
        <x:f aca="0">IF(OR(T242="年末+季度",T242="季度+动态",T242="季度",T242="动态"),A242,AH241)</x:f>
        <x:v>44104</x:v>
      </x:c>
      <x:c r="AI242" s="68" t="n">
        <x:f aca="0">YEAR(A242)</x:f>
        <x:v>2020</x:v>
      </x:c>
      <x:c r="AJ242" s="68" t="n">
        <x:f aca="0">MONTH(A242)</x:f>
        <x:v>11</x:v>
      </x:c>
      <x:c r="AK242" s="66" t="n">
        <x:f aca="0">IF(MONTH(A242)&lt;&gt;MONTH(A243),1,0)</x:f>
        <x:v>0</x:v>
      </x:c>
      <x:c r="AL242" s="64" t="n">
        <x:f aca="0">IF(AK241,AD241,AL241)</x:f>
        <x:v>1.045191307491523</x:v>
      </x:c>
      <x:c r="AM242" s="65" t="str">
        <x:f aca="0">IF(AK242,AD242/AL242-1,"")</x:f>
      </x:c>
      <x:c r="AN242" s="64" t="n">
        <x:f aca="0">IF(AI242&lt;&gt;AI241,AD242,MAX(AN241,AD242))</x:f>
        <x:v>1.0638078595618077</x:v>
      </x:c>
      <x:c r="AO242" s="65" t="n">
        <x:f aca="0">AD242/AN242-1</x:f>
        <x:v>-0.012123150577771136</x:v>
      </x:c>
      <x:c r="AP242" s="69" t="n">
        <x:f aca="0">IFERROR(SUM(Z242:AC242)/AD242,0)</x:f>
        <x:v>1</x:v>
      </x:c>
      <x:c r="AQ242" s="66" t="b">
        <x:f aca="0">AND(B242&gt;0,C242&gt;0,D242&gt;0,E242&gt;0)</x:f>
        <x:v>1</x:v>
      </x:c>
    </x:row>
    <x:row r="243" ht="13.5" hidden="0">
      <x:c r="A243" s="61" t="n">
        <x:f aca="0">'净值底稿'!A205</x:f>
        <x:v>44139</x:v>
      </x:c>
      <x:c r="B243" s="62" t="n">
        <x:f aca="0">'净值底稿'!W205</x:f>
        <x:v>1.0463324330453958</x:v>
      </x:c>
      <x:c r="C243" s="62" t="n">
        <x:f aca="0">'净值底稿'!T205</x:f>
        <x:v>1.2811330861607</x:v>
      </x:c>
      <x:c r="D243" s="62" t="n">
        <x:f aca="0">'净值底稿'!U205</x:f>
        <x:v>1.4334</x:v>
      </x:c>
      <x:c r="E243" s="62" t="n">
        <x:f aca="0">'净值底稿'!V205</x:f>
        <x:v>1.4672</x:v>
      </x:c>
      <x:c r="F243" s="63" t="n">
        <x:f aca="0">IFERROR(B243/B242-1,0)</x:f>
        <x:v>0.003754624843921528</x:v>
      </x:c>
      <x:c r="G243" s="63" t="n">
        <x:f aca="0">IFERROR(C243/C242-1,0)</x:f>
        <x:v>8.717136830149741e-7</x:v>
      </x:c>
      <x:c r="H243" s="63" t="n">
        <x:f aca="0">IFERROR(D243/D242-1,0)</x:f>
        <x:v>0.00034894270360807944</x:v>
      </x:c>
      <x:c r="I243" s="63" t="n">
        <x:f aca="0">IFERROR(E243/E242-1,0)</x:f>
        <x:v>0.002870813397129135</x:v>
      </x:c>
      <x:c r="J243" s="64" t="n">
        <x:f aca="0">Z242*(1+F243)</x:f>
        <x:v>0.11546371315263544</x:v>
      </x:c>
      <x:c r="K243" s="64" t="n">
        <x:f aca="0">AA242*(1+G243)</x:f>
        <x:v>0.11363075643462725</x:v>
      </x:c>
      <x:c r="L243" s="64" t="n">
        <x:f aca="0">AB242*(1+H243)</x:f>
        <x:v>0.7642360090114173</x:v>
      </x:c>
      <x:c r="M243" s="64" t="n">
        <x:f aca="0">AC242*(1+I243)</x:f>
        <x:v>0.05844656888575861</x:v>
      </x:c>
      <x:c r="N243" s="64" t="n">
        <x:f aca="0">SUM(J243:M243)</x:f>
        <x:v>1.0517770474844386</x:v>
      </x:c>
      <x:c r="O243" s="65" t="n">
        <x:f aca="0">IFERROR((J243+K243)/N243,0)</x:f>
        <x:v>0.2178165706650413</x:v>
      </x:c>
      <x:c r="P243" s="66" t="b">
        <x:f aca="0">AND(MONTH(A243)=12,OR(A244="",YEAR(A243)&lt;&gt;YEAR(A244)))</x:f>
        <x:v>0</x:v>
      </x:c>
      <x:c r="Q243" s="66" t="b">
        <x:f aca="0">AND(MOD(MONTH(A243),3)=0,OR(A244="",MONTH(A243)&lt;&gt;MONTH(A244)))</x:f>
        <x:v>0</x:v>
      </x:c>
      <x:c r="R243" s="66" t="b">
        <x:f aca="0">OR(O243&gt;$E$7,O243&lt;$E$6)</x:f>
        <x:v>0</x:v>
      </x:c>
      <x:c r="S243" s="66" t="b">
        <x:f aca="0">AND(OR(P243,Q243,R243),A243-AH242&gt;$E$8)</x:f>
        <x:v>0</x:v>
      </x:c>
      <x:c r="T243" s="67" t="str">
        <x:f aca="0">IF(NOT(OR(P243,Q243,R243)),"不调",IF(NOT(S243),"间隔规则跳过",IF(P243,"年末+季度",IF(AND(Q243,R243),"季度+动态",IF(Q243,"季度","动态")))))</x:f>
        <x:v>不调</x:v>
      </x:c>
      <x:c r="U243" s="64" t="n">
        <x:f aca="0">IF(OR(T243="年末+季度",T243="季度+动态"),N243*$E$5/2,IF(T243="季度",(J243+K243)/2,IF(T243="动态",N243*$E$5*IF(J243+K243=0,0.5,J243/(J243+K243)),J243)))</x:f>
        <x:v>0.11546371315263544</x:v>
      </x:c>
      <x:c r="V243" s="64" t="n">
        <x:f aca="0">IF(OR(T243="年末+季度",T243="季度+动态"),N243*$E$5/2,IF(T243="季度",(J243+K243)/2,IF(T243="动态",N243*$E$5*IF(J243+K243=0,0.5,K243/(J243+K243)),K243)))</x:f>
        <x:v>0.11363075643462725</x:v>
      </x:c>
      <x:c r="W243" s="64" t="n">
        <x:f aca="0">IF(OR(T243="年末+季度",T243="季度+动态",T243="动态"),N243*(1-$E$5)*IF(L243+M243=0,$B$7/($B$7+$B$8),L243/(L243+M243)),L243)</x:f>
        <x:v>0.7642360090114173</x:v>
      </x:c>
      <x:c r="X243" s="64" t="n">
        <x:f aca="0">IF(OR(T243="年末+季度",T243="季度+动态",T243="动态"),N243*(1-$E$5)*IF(L243+M243=0,$B$8/($B$7+$B$8),M243/(L243+M243)),M243)</x:f>
        <x:v>0.05844656888575861</x:v>
      </x:c>
      <x:c r="Y243" s="64" t="n">
        <x:f aca="0">POWER(1-$H$5,(A243-A242)/$H$8)</x:f>
        <x:v>0.9999862671029998</x:v>
      </x:c>
      <x:c r="Z243" s="64" t="n">
        <x:f aca="0">U243*Y243</x:f>
        <x:v>0.11546212750135545</x:v>
      </x:c>
      <x:c r="AA243" s="64" t="n">
        <x:f aca="0">V243*Y243</x:f>
        <x:v>0.11362919595515307</x:v>
      </x:c>
      <x:c r="AB243" s="64" t="n">
        <x:f aca="0">W243*Y243</x:f>
        <x:v>0.7642255138370216</x:v>
      </x:c>
      <x:c r="AC243" s="64" t="n">
        <x:f aca="0">X243*Y243</x:f>
        <x:v>0.05844576624504808</x:v>
      </x:c>
      <x:c r="AD243" s="64" t="n">
        <x:f aca="0">SUM(Z243:AC243)</x:f>
        <x:v>1.0517626035385783</x:v>
      </x:c>
      <x:c r="AE243" s="64" t="n">
        <x:f aca="0">MAX(AE242,AD243)</x:f>
        <x:v>1.0638078595618077</x:v>
      </x:c>
      <x:c r="AF243" s="63" t="n">
        <x:f aca="0">AD243/AE243-1</x:f>
        <x:v>-0.011322774046989004</x:v>
      </x:c>
      <x:c r="AG243" s="63" t="n">
        <x:f aca="0">AD243/AD242-1</x:f>
        <x:v>0.0008101986915172166</x:v>
      </x:c>
      <x:c r="AH243" s="61" t="n">
        <x:f aca="0">IF(OR(T243="年末+季度",T243="季度+动态",T243="季度",T243="动态"),A243,AH242)</x:f>
        <x:v>44104</x:v>
      </x:c>
      <x:c r="AI243" s="68" t="n">
        <x:f aca="0">YEAR(A243)</x:f>
        <x:v>2020</x:v>
      </x:c>
      <x:c r="AJ243" s="68" t="n">
        <x:f aca="0">MONTH(A243)</x:f>
        <x:v>11</x:v>
      </x:c>
      <x:c r="AK243" s="66" t="n">
        <x:f aca="0">IF(MONTH(A243)&lt;&gt;MONTH(A244),1,0)</x:f>
        <x:v>0</x:v>
      </x:c>
      <x:c r="AL243" s="64" t="n">
        <x:f aca="0">IF(AK242,AD242,AL242)</x:f>
        <x:v>1.045191307491523</x:v>
      </x:c>
      <x:c r="AM243" s="65" t="str">
        <x:f aca="0">IF(AK243,AD243/AL243-1,"")</x:f>
      </x:c>
      <x:c r="AN243" s="64" t="n">
        <x:f aca="0">IF(AI243&lt;&gt;AI242,AD243,MAX(AN242,AD243))</x:f>
        <x:v>1.0638078595618077</x:v>
      </x:c>
      <x:c r="AO243" s="65" t="n">
        <x:f aca="0">AD243/AN243-1</x:f>
        <x:v>-0.011322774046989004</x:v>
      </x:c>
      <x:c r="AP243" s="69" t="n">
        <x:f aca="0">IFERROR(SUM(Z243:AC243)/AD243,0)</x:f>
        <x:v>1</x:v>
      </x:c>
      <x:c r="AQ243" s="66" t="b">
        <x:f aca="0">AND(B243&gt;0,C243&gt;0,D243&gt;0,E243&gt;0)</x:f>
        <x:v>1</x:v>
      </x:c>
    </x:row>
    <x:row r="244" ht="13.5" hidden="0">
      <x:c r="A244" s="61" t="n">
        <x:f aca="0">'净值底稿'!A206</x:f>
        <x:v>44140</x:v>
      </x:c>
      <x:c r="B244" s="62" t="n">
        <x:f aca="0">'净值底稿'!W206</x:f>
        <x:v>1.0618810983503844</x:v>
      </x:c>
      <x:c r="C244" s="62" t="n">
        <x:f aca="0">'净值底稿'!T206</x:f>
        <x:v>1.304212355728785</x:v>
      </x:c>
      <x:c r="D244" s="62" t="n">
        <x:f aca="0">'净值底稿'!U206</x:f>
        <x:v>1.4336</x:v>
      </x:c>
      <x:c r="E244" s="62" t="n">
        <x:f aca="0">'净值底稿'!V206</x:f>
        <x:v>1.4661</x:v>
      </x:c>
      <x:c r="F244" s="63" t="n">
        <x:f aca="0">IFERROR(B244/B243-1,0)</x:f>
        <x:v>0.014860158028107362</x:v>
      </x:c>
      <x:c r="G244" s="63" t="n">
        <x:f aca="0">IFERROR(C244/C243-1,0)</x:f>
        <x:v>0.01801473228456607</x:v>
      </x:c>
      <x:c r="H244" s="63" t="n">
        <x:f aca="0">IFERROR(D244/D243-1,0)</x:f>
        <x:v>0.00013952839402819883</x:v>
      </x:c>
      <x:c r="I244" s="63" t="n">
        <x:f aca="0">IFERROR(E244/E243-1,0)</x:f>
        <x:v>-0.0007497273718648501</x:v>
      </x:c>
      <x:c r="J244" s="64" t="n">
        <x:f aca="0">Z243*(1+F244)</x:f>
        <x:v>0.11717791296228708</x:v>
      </x:c>
      <x:c r="K244" s="64" t="n">
        <x:f aca="0">AA243*(1+G244)</x:f>
        <x:v>0.11567619549999565</x:v>
      </x:c>
      <x:c r="L244" s="64" t="n">
        <x:f aca="0">AB243*(1+H244)</x:f>
        <x:v>0.7643321449956427</x:v>
      </x:c>
      <x:c r="M244" s="64" t="n">
        <x:f aca="0">AC243*(1+I244)</x:f>
        <x:v>0.05840194785432456</x:v>
      </x:c>
      <x:c r="N244" s="64" t="n">
        <x:f aca="0">SUM(J244:M244)</x:f>
        <x:v>1.05558820131225</x:v>
      </x:c>
      <x:c r="O244" s="65" t="n">
        <x:f aca="0">IFERROR((J244+K244)/N244,0)</x:f>
        <x:v>0.22059180670342007</x:v>
      </x:c>
      <x:c r="P244" s="66" t="b">
        <x:f aca="0">AND(MONTH(A244)=12,OR(A245="",YEAR(A244)&lt;&gt;YEAR(A245)))</x:f>
        <x:v>0</x:v>
      </x:c>
      <x:c r="Q244" s="66" t="b">
        <x:f aca="0">AND(MOD(MONTH(A244),3)=0,OR(A245="",MONTH(A244)&lt;&gt;MONTH(A245)))</x:f>
        <x:v>0</x:v>
      </x:c>
      <x:c r="R244" s="66" t="b">
        <x:f aca="0">OR(O244&gt;$E$7,O244&lt;$E$6)</x:f>
        <x:v>0</x:v>
      </x:c>
      <x:c r="S244" s="66" t="b">
        <x:f aca="0">AND(OR(P244,Q244,R244),A244-AH243&gt;$E$8)</x:f>
        <x:v>0</x:v>
      </x:c>
      <x:c r="T244" s="67" t="str">
        <x:f aca="0">IF(NOT(OR(P244,Q244,R244)),"不调",IF(NOT(S244),"间隔规则跳过",IF(P244,"年末+季度",IF(AND(Q244,R244),"季度+动态",IF(Q244,"季度","动态")))))</x:f>
        <x:v>不调</x:v>
      </x:c>
      <x:c r="U244" s="64" t="n">
        <x:f aca="0">IF(OR(T244="年末+季度",T244="季度+动态"),N244*$E$5/2,IF(T244="季度",(J244+K244)/2,IF(T244="动态",N244*$E$5*IF(J244+K244=0,0.5,J244/(J244+K244)),J244)))</x:f>
        <x:v>0.11717791296228708</x:v>
      </x:c>
      <x:c r="V244" s="64" t="n">
        <x:f aca="0">IF(OR(T244="年末+季度",T244="季度+动态"),N244*$E$5/2,IF(T244="季度",(J244+K244)/2,IF(T244="动态",N244*$E$5*IF(J244+K244=0,0.5,K244/(J244+K244)),K244)))</x:f>
        <x:v>0.11567619549999565</x:v>
      </x:c>
      <x:c r="W244" s="64" t="n">
        <x:f aca="0">IF(OR(T244="年末+季度",T244="季度+动态",T244="动态"),N244*(1-$E$5)*IF(L244+M244=0,$B$7/($B$7+$B$8),L244/(L244+M244)),L244)</x:f>
        <x:v>0.7643321449956427</x:v>
      </x:c>
      <x:c r="X244" s="64" t="n">
        <x:f aca="0">IF(OR(T244="年末+季度",T244="季度+动态",T244="动态"),N244*(1-$E$5)*IF(L244+M244=0,$B$8/($B$7+$B$8),M244/(L244+M244)),M244)</x:f>
        <x:v>0.05840194785432456</x:v>
      </x:c>
      <x:c r="Y244" s="64" t="n">
        <x:f aca="0">POWER(1-$H$5,(A244-A243)/$H$8)</x:f>
        <x:v>0.9999862671029998</x:v>
      </x:c>
      <x:c r="Z244" s="64" t="n">
        <x:f aca="0">U244*Y244</x:f>
        <x:v>0.11717630377007766</x:v>
      </x:c>
      <x:c r="AA244" s="64" t="n">
        <x:f aca="0">V244*Y244</x:f>
        <x:v>0.11567460693071747</x:v>
      </x:c>
      <x:c r="AB244" s="64" t="n">
        <x:f aca="0">W244*Y244</x:f>
        <x:v>0.7643216485010216</x:v>
      </x:c>
      <x:c r="AC244" s="64" t="n">
        <x:f aca="0">X244*Y244</x:f>
        <x:v>0.05840114582639006</x:v>
      </x:c>
      <x:c r="AD244" s="64" t="n">
        <x:f aca="0">SUM(Z244:AC244)</x:f>
        <x:v>1.0555737050282068</x:v>
      </x:c>
      <x:c r="AE244" s="64" t="n">
        <x:f aca="0">MAX(AE243,AD244)</x:f>
        <x:v>1.0638078595618077</x:v>
      </x:c>
      <x:c r="AF244" s="63" t="n">
        <x:f aca="0">AD244/AE244-1</x:f>
        <x:v>-0.007740264804015129</x:v>
      </x:c>
      <x:c r="AG244" s="63" t="n">
        <x:f aca="0">AD244/AD243-1</x:f>
        <x:v>0.003623537742078131</x:v>
      </x:c>
      <x:c r="AH244" s="61" t="n">
        <x:f aca="0">IF(OR(T244="年末+季度",T244="季度+动态",T244="季度",T244="动态"),A244,AH243)</x:f>
        <x:v>44104</x:v>
      </x:c>
      <x:c r="AI244" s="68" t="n">
        <x:f aca="0">YEAR(A244)</x:f>
        <x:v>2020</x:v>
      </x:c>
      <x:c r="AJ244" s="68" t="n">
        <x:f aca="0">MONTH(A244)</x:f>
        <x:v>11</x:v>
      </x:c>
      <x:c r="AK244" s="66" t="n">
        <x:f aca="0">IF(MONTH(A244)&lt;&gt;MONTH(A245),1,0)</x:f>
        <x:v>0</x:v>
      </x:c>
      <x:c r="AL244" s="64" t="n">
        <x:f aca="0">IF(AK243,AD243,AL243)</x:f>
        <x:v>1.045191307491523</x:v>
      </x:c>
      <x:c r="AM244" s="65" t="str">
        <x:f aca="0">IF(AK244,AD244/AL244-1,"")</x:f>
      </x:c>
      <x:c r="AN244" s="64" t="n">
        <x:f aca="0">IF(AI244&lt;&gt;AI243,AD244,MAX(AN243,AD244))</x:f>
        <x:v>1.0638078595618077</x:v>
      </x:c>
      <x:c r="AO244" s="65" t="n">
        <x:f aca="0">AD244/AN244-1</x:f>
        <x:v>-0.007740264804015129</x:v>
      </x:c>
      <x:c r="AP244" s="69" t="n">
        <x:f aca="0">IFERROR(SUM(Z244:AC244)/AD244,0)</x:f>
        <x:v>1</x:v>
      </x:c>
      <x:c r="AQ244" s="66" t="b">
        <x:f aca="0">AND(B244&gt;0,C244&gt;0,D244&gt;0,E244&gt;0)</x:f>
        <x:v>1</x:v>
      </x:c>
    </x:row>
    <x:row r="245" ht="13.5" hidden="0">
      <x:c r="A245" s="61" t="n">
        <x:f aca="0">'净值底稿'!A207</x:f>
        <x:v>44141</x:v>
      </x:c>
      <x:c r="B245" s="62" t="n">
        <x:f aca="0">'净值底稿'!W207</x:f>
        <x:v>1.065855699965896</x:v>
      </x:c>
      <x:c r="C245" s="62" t="n">
        <x:f aca="0">'净值底稿'!T207</x:f>
        <x:v>1.2940248728951649</x:v>
      </x:c>
      <x:c r="D245" s="62" t="n">
        <x:f aca="0">'净值底稿'!U207</x:f>
        <x:v>1.4335</x:v>
      </x:c>
      <x:c r="E245" s="62" t="n">
        <x:f aca="0">'净值底稿'!V207</x:f>
        <x:v>1.4826</x:v>
      </x:c>
      <x:c r="F245" s="63" t="n">
        <x:f aca="0">IFERROR(B245/B244-1,0)</x:f>
        <x:v>0.003742981791168498</x:v>
      </x:c>
      <x:c r="G245" s="63" t="n">
        <x:f aca="0">IFERROR(C245/C244-1,0)</x:f>
        <x:v>-0.007811214783291498</x:v>
      </x:c>
      <x:c r="H245" s="63" t="n">
        <x:f aca="0">IFERROR(D245/D244-1,0)</x:f>
        <x:v>-0.00006975446428569843</x:v>
      </x:c>
      <x:c r="I245" s="63" t="n">
        <x:f aca="0">IFERROR(E245/E244-1,0)</x:f>
        <x:v>0.011254348270922865</x:v>
      </x:c>
      <x:c r="J245" s="64" t="n">
        <x:f aca="0">Z244*(1+F245)</x:f>
        <x:v>0.1176148925414455</x:v>
      </x:c>
      <x:c r="K245" s="64" t="n">
        <x:f aca="0">AA244*(1+G245)</x:f>
        <x:v>0.11477104773100882</x:v>
      </x:c>
      <x:c r="L245" s="64" t="n">
        <x:f aca="0">AB244*(1+H245)</x:f>
        <x:v>0.7642683336538885</x:v>
      </x:c>
      <x:c r="M245" s="64" t="n">
        <x:f aca="0">AC244*(1+I245)</x:f>
        <x:v>0.05905841266094121</x:v>
      </x:c>
      <x:c r="N245" s="64" t="n">
        <x:f aca="0">SUM(J245:M245)</x:f>
        <x:v>1.055712686587284</x:v>
      </x:c>
      <x:c r="O245" s="65" t="n">
        <x:f aca="0">IFERROR((J245+K245)/N245,0)</x:f>
        <x:v>0.22012233368500037</x:v>
      </x:c>
      <x:c r="P245" s="66" t="b">
        <x:f aca="0">AND(MONTH(A245)=12,OR(A246="",YEAR(A245)&lt;&gt;YEAR(A246)))</x:f>
        <x:v>0</x:v>
      </x:c>
      <x:c r="Q245" s="66" t="b">
        <x:f aca="0">AND(MOD(MONTH(A245),3)=0,OR(A246="",MONTH(A245)&lt;&gt;MONTH(A246)))</x:f>
        <x:v>0</x:v>
      </x:c>
      <x:c r="R245" s="66" t="b">
        <x:f aca="0">OR(O245&gt;$E$7,O245&lt;$E$6)</x:f>
        <x:v>0</x:v>
      </x:c>
      <x:c r="S245" s="66" t="b">
        <x:f aca="0">AND(OR(P245,Q245,R245),A245-AH244&gt;$E$8)</x:f>
        <x:v>0</x:v>
      </x:c>
      <x:c r="T245" s="67" t="str">
        <x:f aca="0">IF(NOT(OR(P245,Q245,R245)),"不调",IF(NOT(S245),"间隔规则跳过",IF(P245,"年末+季度",IF(AND(Q245,R245),"季度+动态",IF(Q245,"季度","动态")))))</x:f>
        <x:v>不调</x:v>
      </x:c>
      <x:c r="U245" s="64" t="n">
        <x:f aca="0">IF(OR(T245="年末+季度",T245="季度+动态"),N245*$E$5/2,IF(T245="季度",(J245+K245)/2,IF(T245="动态",N245*$E$5*IF(J245+K245=0,0.5,J245/(J245+K245)),J245)))</x:f>
        <x:v>0.1176148925414455</x:v>
      </x:c>
      <x:c r="V245" s="64" t="n">
        <x:f aca="0">IF(OR(T245="年末+季度",T245="季度+动态"),N245*$E$5/2,IF(T245="季度",(J245+K245)/2,IF(T245="动态",N245*$E$5*IF(J245+K245=0,0.5,K245/(J245+K245)),K245)))</x:f>
        <x:v>0.11477104773100882</x:v>
      </x:c>
      <x:c r="W245" s="64" t="n">
        <x:f aca="0">IF(OR(T245="年末+季度",T245="季度+动态",T245="动态"),N245*(1-$E$5)*IF(L245+M245=0,$B$7/($B$7+$B$8),L245/(L245+M245)),L245)</x:f>
        <x:v>0.7642683336538885</x:v>
      </x:c>
      <x:c r="X245" s="64" t="n">
        <x:f aca="0">IF(OR(T245="年末+季度",T245="季度+动态",T245="动态"),N245*(1-$E$5)*IF(L245+M245=0,$B$8/($B$7+$B$8),M245/(L245+M245)),M245)</x:f>
        <x:v>0.05905841266094121</x:v>
      </x:c>
      <x:c r="Y245" s="64" t="n">
        <x:f aca="0">POWER(1-$H$5,(A245-A244)/$H$8)</x:f>
        <x:v>0.9999862671029998</x:v>
      </x:c>
      <x:c r="Z245" s="64" t="n">
        <x:f aca="0">U245*Y245</x:f>
        <x:v>0.11761327734824054</x:v>
      </x:c>
      <x:c r="AA245" s="64" t="n">
        <x:f aca="0">V245*Y245</x:f>
        <x:v>0.11476947159203173</x:v>
      </x:c>
      <x:c r="AB245" s="64" t="n">
        <x:f aca="0">W245*Y245</x:f>
        <x:v>0.7642578380355819</x:v>
      </x:c>
      <x:c r="AC245" s="64" t="n">
        <x:f aca="0">X245*Y245</x:f>
        <x:v>0.05905760161784314</x:v>
      </x:c>
      <x:c r="AD245" s="64" t="n">
        <x:f aca="0">SUM(Z245:AC245)</x:f>
        <x:v>1.0556981885936974</x:v>
      </x:c>
      <x:c r="AE245" s="64" t="n">
        <x:f aca="0">MAX(AE244,AD245)</x:f>
        <x:v>1.0638078595618077</x:v>
      </x:c>
      <x:c r="AF245" s="63" t="n">
        <x:f aca="0">AD245/AE245-1</x:f>
        <x:v>-0.007623247840498948</x:v>
      </x:c>
      <x:c r="AG245" s="63" t="n">
        <x:f aca="0">AD245/AD244-1</x:f>
        <x:v>0.0001179297711733085</x:v>
      </x:c>
      <x:c r="AH245" s="61" t="n">
        <x:f aca="0">IF(OR(T245="年末+季度",T245="季度+动态",T245="季度",T245="动态"),A245,AH244)</x:f>
        <x:v>44104</x:v>
      </x:c>
      <x:c r="AI245" s="68" t="n">
        <x:f aca="0">YEAR(A245)</x:f>
        <x:v>2020</x:v>
      </x:c>
      <x:c r="AJ245" s="68" t="n">
        <x:f aca="0">MONTH(A245)</x:f>
        <x:v>11</x:v>
      </x:c>
      <x:c r="AK245" s="66" t="n">
        <x:f aca="0">IF(MONTH(A245)&lt;&gt;MONTH(A246),1,0)</x:f>
        <x:v>0</x:v>
      </x:c>
      <x:c r="AL245" s="64" t="n">
        <x:f aca="0">IF(AK244,AD244,AL244)</x:f>
        <x:v>1.045191307491523</x:v>
      </x:c>
      <x:c r="AM245" s="65" t="str">
        <x:f aca="0">IF(AK245,AD245/AL245-1,"")</x:f>
      </x:c>
      <x:c r="AN245" s="64" t="n">
        <x:f aca="0">IF(AI245&lt;&gt;AI244,AD245,MAX(AN244,AD245))</x:f>
        <x:v>1.0638078595618077</x:v>
      </x:c>
      <x:c r="AO245" s="65" t="n">
        <x:f aca="0">AD245/AN245-1</x:f>
        <x:v>-0.007623247840498948</x:v>
      </x:c>
      <x:c r="AP245" s="69" t="n">
        <x:f aca="0">IFERROR(SUM(Z245:AC245)/AD245,0)</x:f>
        <x:v>1</x:v>
      </x:c>
      <x:c r="AQ245" s="66" t="b">
        <x:f aca="0">AND(B245&gt;0,C245&gt;0,D245&gt;0,E245&gt;0)</x:f>
        <x:v>1</x:v>
      </x:c>
    </x:row>
    <x:row r="246" ht="13.5" hidden="0">
      <x:c r="A246" s="61" t="n">
        <x:f aca="0">'净值底稿'!A208</x:f>
        <x:v>44144</x:v>
      </x:c>
      <x:c r="B246" s="62" t="n">
        <x:f aca="0">'净值底稿'!W208</x:f>
        <x:v>1.0814468802111532</x:v>
      </x:c>
      <x:c r="C246" s="62" t="n">
        <x:f aca="0">'净值底稿'!T208</x:f>
        <x:v>1.3212694035907588</x:v>
      </x:c>
      <x:c r="D246" s="62" t="n">
        <x:f aca="0">'净值底稿'!U208</x:f>
        <x:v>1.4331</x:v>
      </x:c>
      <x:c r="E246" s="62" t="n">
        <x:f aca="0">'净值底稿'!V208</x:f>
        <x:v>1.4808</x:v>
      </x:c>
      <x:c r="F246" s="63" t="n">
        <x:f aca="0">IFERROR(B246/B245-1,0)</x:f>
        <x:v>0.014627852762579607</x:v>
      </x:c>
      <x:c r="G246" s="63" t="n">
        <x:f aca="0">IFERROR(C246/C245-1,0)</x:f>
        <x:v>0.021054101251267943</x:v>
      </x:c>
      <x:c r="H246" s="63" t="n">
        <x:f aca="0">IFERROR(D246/D245-1,0)</x:f>
        <x:v>-0.0002790373212416819</x:v>
      </x:c>
      <x:c r="I246" s="63" t="n">
        <x:f aca="0">IFERROR(E246/E245-1,0)</x:f>
        <x:v>-0.001214083367057861</x:v>
      </x:c>
      <x:c r="J246" s="64" t="n">
        <x:f aca="0">Z245*(1+F246)</x:f>
        <x:v>0.11933370705221504</x:v>
      </x:c>
      <x:c r="K246" s="64" t="n">
        <x:f aca="0">AA245*(1+G246)</x:f>
        <x:v>0.11718583966748489</x:v>
      </x:c>
      <x:c r="L246" s="64" t="n">
        <x:f aca="0">AB245*(1+H246)</x:f>
        <x:v>0.7640445815757185</x:v>
      </x:c>
      <x:c r="M246" s="64" t="n">
        <x:f aca="0">AC245*(1+I246)</x:f>
        <x:v>0.05898590076602059</x:v>
      </x:c>
      <x:c r="N246" s="64" t="n">
        <x:f aca="0">SUM(J246:M246)</x:f>
        <x:v>1.059550029061439</x:v>
      </x:c>
      <x:c r="O246" s="65" t="n">
        <x:f aca="0">IFERROR((J246+K246)/N246,0)</x:f>
        <x:v>0.22322640765647614</x:v>
      </x:c>
      <x:c r="P246" s="66" t="b">
        <x:f aca="0">AND(MONTH(A246)=12,OR(A247="",YEAR(A246)&lt;&gt;YEAR(A247)))</x:f>
        <x:v>0</x:v>
      </x:c>
      <x:c r="Q246" s="66" t="b">
        <x:f aca="0">AND(MOD(MONTH(A246),3)=0,OR(A247="",MONTH(A246)&lt;&gt;MONTH(A247)))</x:f>
        <x:v>0</x:v>
      </x:c>
      <x:c r="R246" s="66" t="b">
        <x:f aca="0">OR(O246&gt;$E$7,O246&lt;$E$6)</x:f>
        <x:v>0</x:v>
      </x:c>
      <x:c r="S246" s="66" t="b">
        <x:f aca="0">AND(OR(P246,Q246,R246),A246-AH245&gt;$E$8)</x:f>
        <x:v>0</x:v>
      </x:c>
      <x:c r="T246" s="67" t="str">
        <x:f aca="0">IF(NOT(OR(P246,Q246,R246)),"不调",IF(NOT(S246),"间隔规则跳过",IF(P246,"年末+季度",IF(AND(Q246,R246),"季度+动态",IF(Q246,"季度","动态")))))</x:f>
        <x:v>不调</x:v>
      </x:c>
      <x:c r="U246" s="64" t="n">
        <x:f aca="0">IF(OR(T246="年末+季度",T246="季度+动态"),N246*$E$5/2,IF(T246="季度",(J246+K246)/2,IF(T246="动态",N246*$E$5*IF(J246+K246=0,0.5,J246/(J246+K246)),J246)))</x:f>
        <x:v>0.11933370705221504</x:v>
      </x:c>
      <x:c r="V246" s="64" t="n">
        <x:f aca="0">IF(OR(T246="年末+季度",T246="季度+动态"),N246*$E$5/2,IF(T246="季度",(J246+K246)/2,IF(T246="动态",N246*$E$5*IF(J246+K246=0,0.5,K246/(J246+K246)),K246)))</x:f>
        <x:v>0.11718583966748489</x:v>
      </x:c>
      <x:c r="W246" s="64" t="n">
        <x:f aca="0">IF(OR(T246="年末+季度",T246="季度+动态",T246="动态"),N246*(1-$E$5)*IF(L246+M246=0,$B$7/($B$7+$B$8),L246/(L246+M246)),L246)</x:f>
        <x:v>0.7640445815757185</x:v>
      </x:c>
      <x:c r="X246" s="64" t="n">
        <x:f aca="0">IF(OR(T246="年末+季度",T246="季度+动态",T246="动态"),N246*(1-$E$5)*IF(L246+M246=0,$B$8/($B$7+$B$8),M246/(L246+M246)),M246)</x:f>
        <x:v>0.05898590076602059</x:v>
      </x:c>
      <x:c r="Y246" s="64" t="n">
        <x:f aca="0">POWER(1-$H$5,(A246-A245)/$H$8)</x:f>
        <x:v>0.9999588018747739</x:v>
      </x:c>
      <x:c r="Z246" s="64" t="n">
        <x:f aca="0">U246*Y246</x:f>
        <x:v>0.1193287907272082</x:v>
      </x:c>
      <x:c r="AA246" s="64" t="n">
        <x:f aca="0">V246*Y246</x:f>
        <x:v>0.11718101183058754</x:v>
      </x:c>
      <x:c r="AB246" s="64" t="n">
        <x:f aca="0">W246*Y246</x:f>
        <x:v>0.7640131043713685</x:v>
      </x:c>
      <x:c r="AC246" s="64" t="n">
        <x:f aca="0">X246*Y246</x:f>
        <x:v>0.05898347065749426</x:v>
      </x:c>
      <x:c r="AD246" s="64" t="n">
        <x:f aca="0">SUM(Z246:AC246)</x:f>
        <x:v>1.0595063775866587</x:v>
      </x:c>
      <x:c r="AE246" s="64" t="n">
        <x:f aca="0">MAX(AE245,AD246)</x:f>
        <x:v>1.0638078595618077</x:v>
      </x:c>
      <x:c r="AF246" s="63" t="n">
        <x:f aca="0">AD246/AE246-1</x:f>
        <x:v>-0.004043476400823809</x:v>
      </x:c>
      <x:c r="AG246" s="63" t="n">
        <x:f aca="0">AD246/AD245-1</x:f>
        <x:v>0.003607270557160147</x:v>
      </x:c>
      <x:c r="AH246" s="61" t="n">
        <x:f aca="0">IF(OR(T246="年末+季度",T246="季度+动态",T246="季度",T246="动态"),A246,AH245)</x:f>
        <x:v>44104</x:v>
      </x:c>
      <x:c r="AI246" s="68" t="n">
        <x:f aca="0">YEAR(A246)</x:f>
        <x:v>2020</x:v>
      </x:c>
      <x:c r="AJ246" s="68" t="n">
        <x:f aca="0">MONTH(A246)</x:f>
        <x:v>11</x:v>
      </x:c>
      <x:c r="AK246" s="66" t="n">
        <x:f aca="0">IF(MONTH(A246)&lt;&gt;MONTH(A247),1,0)</x:f>
        <x:v>0</x:v>
      </x:c>
      <x:c r="AL246" s="64" t="n">
        <x:f aca="0">IF(AK245,AD245,AL245)</x:f>
        <x:v>1.045191307491523</x:v>
      </x:c>
      <x:c r="AM246" s="65" t="str">
        <x:f aca="0">IF(AK246,AD246/AL246-1,"")</x:f>
      </x:c>
      <x:c r="AN246" s="64" t="n">
        <x:f aca="0">IF(AI246&lt;&gt;AI245,AD246,MAX(AN245,AD246))</x:f>
        <x:v>1.0638078595618077</x:v>
      </x:c>
      <x:c r="AO246" s="65" t="n">
        <x:f aca="0">AD246/AN246-1</x:f>
        <x:v>-0.004043476400823809</x:v>
      </x:c>
      <x:c r="AP246" s="69" t="n">
        <x:f aca="0">IFERROR(SUM(Z246:AC246)/AD246,0)</x:f>
        <x:v>1</x:v>
      </x:c>
      <x:c r="AQ246" s="66" t="b">
        <x:f aca="0">AND(B246&gt;0,C246&gt;0,D246&gt;0,E246&gt;0)</x:f>
        <x:v>1</x:v>
      </x:c>
    </x:row>
    <x:row r="247" ht="13.5" hidden="0">
      <x:c r="A247" s="61" t="n">
        <x:f aca="0">'净值底稿'!A209</x:f>
        <x:v>44145</x:v>
      </x:c>
      <x:c r="B247" s="62" t="n">
        <x:f aca="0">'净值底稿'!W209</x:f>
        <x:v>1.0836123505895001</x:v>
      </x:c>
      <x:c r="C247" s="62" t="n">
        <x:f aca="0">'净值底稿'!T209</x:f>
        <x:v>1.3076624616967012</x:v>
      </x:c>
      <x:c r="D247" s="62" t="n">
        <x:f aca="0">'净值底稿'!U209</x:f>
        <x:v>1.4328</x:v>
      </x:c>
      <x:c r="E247" s="62" t="n">
        <x:f aca="0">'净值底稿'!V209</x:f>
        <x:v>1.4448</x:v>
      </x:c>
      <x:c r="F247" s="63" t="n">
        <x:f aca="0">IFERROR(B247/B246-1,0)</x:f>
        <x:v>0.002002382565405414</x:v>
      </x:c>
      <x:c r="G247" s="63" t="n">
        <x:f aca="0">IFERROR(C247/C246-1,0)</x:f>
        <x:v>-0.01029838567144492</x:v>
      </x:c>
      <x:c r="H247" s="63" t="n">
        <x:f aca="0">IFERROR(D247/D246-1,0)</x:f>
        <x:v>-0.00020933640360054628</x:v>
      </x:c>
      <x:c r="I247" s="63" t="n">
        <x:f aca="0">IFERROR(E247/E246-1,0)</x:f>
        <x:v>-0.024311183144246185</x:v>
      </x:c>
      <x:c r="J247" s="64" t="n">
        <x:f aca="0">Z246*(1+F247)</x:f>
        <x:v>0.11956773261731127</x:v>
      </x:c>
      <x:c r="K247" s="64" t="n">
        <x:f aca="0">AA246*(1+G247)</x:f>
        <x:v>0.11597423657738601</x:v>
      </x:c>
      <x:c r="L247" s="64" t="n">
        <x:f aca="0">AB246*(1+H247)</x:f>
        <x:v>0.7638531686157957</x:v>
      </x:c>
      <x:c r="M247" s="64" t="n">
        <x:f aca="0">AC246*(1+I247)</x:f>
        <x:v>0.05754951269985664</x:v>
      </x:c>
      <x:c r="N247" s="64" t="n">
        <x:f aca="0">SUM(J247:M247)</x:f>
        <x:v>1.0569446505103497</x:v>
      </x:c>
      <x:c r="O247" s="65" t="n">
        <x:f aca="0">IFERROR((J247+K247)/N247,0)</x:f>
        <x:v>0.22285175395037474</x:v>
      </x:c>
      <x:c r="P247" s="66" t="b">
        <x:f aca="0">AND(MONTH(A247)=12,OR(A248="",YEAR(A247)&lt;&gt;YEAR(A248)))</x:f>
        <x:v>0</x:v>
      </x:c>
      <x:c r="Q247" s="66" t="b">
        <x:f aca="0">AND(MOD(MONTH(A247),3)=0,OR(A248="",MONTH(A247)&lt;&gt;MONTH(A248)))</x:f>
        <x:v>0</x:v>
      </x:c>
      <x:c r="R247" s="66" t="b">
        <x:f aca="0">OR(O247&gt;$E$7,O247&lt;$E$6)</x:f>
        <x:v>0</x:v>
      </x:c>
      <x:c r="S247" s="66" t="b">
        <x:f aca="0">AND(OR(P247,Q247,R247),A247-AH246&gt;$E$8)</x:f>
        <x:v>0</x:v>
      </x:c>
      <x:c r="T247" s="67" t="str">
        <x:f aca="0">IF(NOT(OR(P247,Q247,R247)),"不调",IF(NOT(S247),"间隔规则跳过",IF(P247,"年末+季度",IF(AND(Q247,R247),"季度+动态",IF(Q247,"季度","动态")))))</x:f>
        <x:v>不调</x:v>
      </x:c>
      <x:c r="U247" s="64" t="n">
        <x:f aca="0">IF(OR(T247="年末+季度",T247="季度+动态"),N247*$E$5/2,IF(T247="季度",(J247+K247)/2,IF(T247="动态",N247*$E$5*IF(J247+K247=0,0.5,J247/(J247+K247)),J247)))</x:f>
        <x:v>0.11956773261731127</x:v>
      </x:c>
      <x:c r="V247" s="64" t="n">
        <x:f aca="0">IF(OR(T247="年末+季度",T247="季度+动态"),N247*$E$5/2,IF(T247="季度",(J247+K247)/2,IF(T247="动态",N247*$E$5*IF(J247+K247=0,0.5,K247/(J247+K247)),K247)))</x:f>
        <x:v>0.11597423657738601</x:v>
      </x:c>
      <x:c r="W247" s="64" t="n">
        <x:f aca="0">IF(OR(T247="年末+季度",T247="季度+动态",T247="动态"),N247*(1-$E$5)*IF(L247+M247=0,$B$7/($B$7+$B$8),L247/(L247+M247)),L247)</x:f>
        <x:v>0.7638531686157957</x:v>
      </x:c>
      <x:c r="X247" s="64" t="n">
        <x:f aca="0">IF(OR(T247="年末+季度",T247="季度+动态",T247="动态"),N247*(1-$E$5)*IF(L247+M247=0,$B$8/($B$7+$B$8),M247/(L247+M247)),M247)</x:f>
        <x:v>0.05754951269985664</x:v>
      </x:c>
      <x:c r="Y247" s="64" t="n">
        <x:f aca="0">POWER(1-$H$5,(A247-A246)/$H$8)</x:f>
        <x:v>0.9999862671029998</x:v>
      </x:c>
      <x:c r="Z247" s="64" t="n">
        <x:f aca="0">U247*Y247</x:f>
        <x:v>0.11956609060595468</x:v>
      </x:c>
      <x:c r="AA247" s="64" t="n">
        <x:f aca="0">V247*Y247</x:f>
        <x:v>0.11597264391514041</x:v>
      </x:c>
      <x:c r="AB247" s="64" t="n">
        <x:f aca="0">W247*Y247</x:f>
        <x:v>0.7638426786989078</x:v>
      </x:c>
      <x:c r="AC247" s="64" t="n">
        <x:f aca="0">X247*Y247</x:f>
        <x:v>0.05754872237832632</x:v>
      </x:c>
      <x:c r="AD247" s="64" t="n">
        <x:f aca="0">SUM(Z247:AC247)</x:f>
        <x:v>1.0569301355983292</x:v>
      </x:c>
      <x:c r="AE247" s="64" t="n">
        <x:f aca="0">MAX(AE246,AD247)</x:f>
        <x:v>1.0638078595618077</x:v>
      </x:c>
      <x:c r="AF247" s="63" t="n">
        <x:f aca="0">AD247/AE247-1</x:f>
        <x:v>-0.006465193786321044</x:v>
      </x:c>
      <x:c r="AG247" s="63" t="n">
        <x:f aca="0">AD247/AD246-1</x:f>
        <x:v>-0.002431549297699953</x:v>
      </x:c>
      <x:c r="AH247" s="61" t="n">
        <x:f aca="0">IF(OR(T247="年末+季度",T247="季度+动态",T247="季度",T247="动态"),A247,AH246)</x:f>
        <x:v>44104</x:v>
      </x:c>
      <x:c r="AI247" s="68" t="n">
        <x:f aca="0">YEAR(A247)</x:f>
        <x:v>2020</x:v>
      </x:c>
      <x:c r="AJ247" s="68" t="n">
        <x:f aca="0">MONTH(A247)</x:f>
        <x:v>11</x:v>
      </x:c>
      <x:c r="AK247" s="66" t="n">
        <x:f aca="0">IF(MONTH(A247)&lt;&gt;MONTH(A248),1,0)</x:f>
        <x:v>0</x:v>
      </x:c>
      <x:c r="AL247" s="64" t="n">
        <x:f aca="0">IF(AK246,AD246,AL246)</x:f>
        <x:v>1.045191307491523</x:v>
      </x:c>
      <x:c r="AM247" s="65" t="str">
        <x:f aca="0">IF(AK247,AD247/AL247-1,"")</x:f>
      </x:c>
      <x:c r="AN247" s="64" t="n">
        <x:f aca="0">IF(AI247&lt;&gt;AI246,AD247,MAX(AN246,AD247))</x:f>
        <x:v>1.0638078595618077</x:v>
      </x:c>
      <x:c r="AO247" s="65" t="n">
        <x:f aca="0">AD247/AN247-1</x:f>
        <x:v>-0.006465193786321044</x:v>
      </x:c>
      <x:c r="AP247" s="69" t="n">
        <x:f aca="0">IFERROR(SUM(Z247:AC247)/AD247,0)</x:f>
        <x:v>1</x:v>
      </x:c>
      <x:c r="AQ247" s="66" t="b">
        <x:f aca="0">AND(B247&gt;0,C247&gt;0,D247&gt;0,E247&gt;0)</x:f>
        <x:v>1</x:v>
      </x:c>
    </x:row>
    <x:row r="248" ht="13.5" hidden="0">
      <x:c r="A248" s="61" t="n">
        <x:f aca="0">'净值底稿'!A210</x:f>
        <x:v>44146</x:v>
      </x:c>
      <x:c r="B248" s="62" t="n">
        <x:f aca="0">'净值底稿'!W210</x:f>
        <x:v>1.0907389260774376</x:v>
      </x:c>
      <x:c r="C248" s="62" t="n">
        <x:f aca="0">'净值底稿'!T210</x:f>
        <x:v>1.2909688501719838</x:v>
      </x:c>
      <x:c r="D248" s="62" t="n">
        <x:f aca="0">'净值底稿'!U210</x:f>
        <x:v>1.4322</x:v>
      </x:c>
      <x:c r="E248" s="62" t="n">
        <x:f aca="0">'净值底稿'!V210</x:f>
        <x:v>1.4433</x:v>
      </x:c>
      <x:c r="F248" s="63" t="n">
        <x:f aca="0">IFERROR(B248/B247-1,0)</x:f>
        <x:v>0.00657668351976648</x:v>
      </x:c>
      <x:c r="G248" s="63" t="n">
        <x:f aca="0">IFERROR(C248/C247-1,0)</x:f>
        <x:v>-0.012765994294167693</x:v>
      </x:c>
      <x:c r="H248" s="63" t="n">
        <x:f aca="0">IFERROR(D248/D247-1,0)</x:f>
        <x:v>-0.00041876046901179187</x:v>
      </x:c>
      <x:c r="I248" s="63" t="n">
        <x:f aca="0">IFERROR(E248/E247-1,0)</x:f>
        <x:v>-0.0010382059800664312</x:v>
      </x:c>
      <x:c r="J248" s="64" t="n">
        <x:f aca="0">Z247*(1+F248)</x:f>
        <x:v>0.12035243894356576</x:v>
      </x:c>
      <x:c r="K248" s="64" t="n">
        <x:f aca="0">AA247*(1+G248)</x:f>
        <x:v>0.11449213780464018</x:v>
      </x:c>
      <x:c r="L248" s="64" t="n">
        <x:f aca="0">AB247*(1+H248)</x:f>
        <x:v>0.7635228115805246</x:v>
      </x:c>
      <x:c r="M248" s="64" t="n">
        <x:f aca="0">AC247*(1+I248)</x:f>
        <x:v>0.05748897495060796</x:v>
      </x:c>
      <x:c r="N248" s="64" t="n">
        <x:f aca="0">SUM(J248:M248)</x:f>
        <x:v>1.0558563632793385</x:v>
      </x:c>
      <x:c r="O248" s="65" t="n">
        <x:f aca="0">IFERROR((J248+K248)/N248,0)</x:f>
        <x:v>0.222420951291909</x:v>
      </x:c>
      <x:c r="P248" s="66" t="b">
        <x:f aca="0">AND(MONTH(A248)=12,OR(A249="",YEAR(A248)&lt;&gt;YEAR(A249)))</x:f>
        <x:v>0</x:v>
      </x:c>
      <x:c r="Q248" s="66" t="b">
        <x:f aca="0">AND(MOD(MONTH(A248),3)=0,OR(A249="",MONTH(A248)&lt;&gt;MONTH(A249)))</x:f>
        <x:v>0</x:v>
      </x:c>
      <x:c r="R248" s="66" t="b">
        <x:f aca="0">OR(O248&gt;$E$7,O248&lt;$E$6)</x:f>
        <x:v>0</x:v>
      </x:c>
      <x:c r="S248" s="66" t="b">
        <x:f aca="0">AND(OR(P248,Q248,R248),A248-AH247&gt;$E$8)</x:f>
        <x:v>0</x:v>
      </x:c>
      <x:c r="T248" s="67" t="str">
        <x:f aca="0">IF(NOT(OR(P248,Q248,R248)),"不调",IF(NOT(S248),"间隔规则跳过",IF(P248,"年末+季度",IF(AND(Q248,R248),"季度+动态",IF(Q248,"季度","动态")))))</x:f>
        <x:v>不调</x:v>
      </x:c>
      <x:c r="U248" s="64" t="n">
        <x:f aca="0">IF(OR(T248="年末+季度",T248="季度+动态"),N248*$E$5/2,IF(T248="季度",(J248+K248)/2,IF(T248="动态",N248*$E$5*IF(J248+K248=0,0.5,J248/(J248+K248)),J248)))</x:f>
        <x:v>0.12035243894356576</x:v>
      </x:c>
      <x:c r="V248" s="64" t="n">
        <x:f aca="0">IF(OR(T248="年末+季度",T248="季度+动态"),N248*$E$5/2,IF(T248="季度",(J248+K248)/2,IF(T248="动态",N248*$E$5*IF(J248+K248=0,0.5,K248/(J248+K248)),K248)))</x:f>
        <x:v>0.11449213780464018</x:v>
      </x:c>
      <x:c r="W248" s="64" t="n">
        <x:f aca="0">IF(OR(T248="年末+季度",T248="季度+动态",T248="动态"),N248*(1-$E$5)*IF(L248+M248=0,$B$7/($B$7+$B$8),L248/(L248+M248)),L248)</x:f>
        <x:v>0.7635228115805246</x:v>
      </x:c>
      <x:c r="X248" s="64" t="n">
        <x:f aca="0">IF(OR(T248="年末+季度",T248="季度+动态",T248="动态"),N248*(1-$E$5)*IF(L248+M248=0,$B$8/($B$7+$B$8),M248/(L248+M248)),M248)</x:f>
        <x:v>0.05748897495060796</x:v>
      </x:c>
      <x:c r="Y248" s="64" t="n">
        <x:f aca="0">POWER(1-$H$5,(A248-A247)/$H$8)</x:f>
        <x:v>0.9999862671029998</x:v>
      </x:c>
      <x:c r="Z248" s="64" t="n">
        <x:f aca="0">U248*Y248</x:f>
        <x:v>0.12035078615591802</x:v>
      </x:c>
      <x:c r="AA248" s="64" t="n">
        <x:f aca="0">V248*Y248</x:f>
        <x:v>0.11449056549590438</x:v>
      </x:c>
      <x:c r="AB248" s="64" t="n">
        <x:f aca="0">W248*Y248</x:f>
        <x:v>0.7635123262003958</x:v>
      </x:c>
      <x:c r="AC248" s="64" t="n">
        <x:f aca="0">X248*Y248</x:f>
        <x:v>0.05748818546043631</x:v>
      </x:c>
      <x:c r="AD248" s="64" t="n">
        <x:f aca="0">SUM(Z248:AC248)</x:f>
        <x:v>1.0558418633126545</x:v>
      </x:c>
      <x:c r="AE248" s="64" t="n">
        <x:f aca="0">MAX(AE247,AD248)</x:f>
        <x:v>1.0638078595618077</x:v>
      </x:c>
      <x:c r="AF248" s="63" t="n">
        <x:f aca="0">AD248/AE248-1</x:f>
        <x:v>-0.007488190820882257</x:v>
      </x:c>
      <x:c r="AG248" s="63" t="n">
        <x:f aca="0">AD248/AD247-1</x:f>
        <x:v>-0.0010296539468604982</x:v>
      </x:c>
      <x:c r="AH248" s="61" t="n">
        <x:f aca="0">IF(OR(T248="年末+季度",T248="季度+动态",T248="季度",T248="动态"),A248,AH247)</x:f>
        <x:v>44104</x:v>
      </x:c>
      <x:c r="AI248" s="68" t="n">
        <x:f aca="0">YEAR(A248)</x:f>
        <x:v>2020</x:v>
      </x:c>
      <x:c r="AJ248" s="68" t="n">
        <x:f aca="0">MONTH(A248)</x:f>
        <x:v>11</x:v>
      </x:c>
      <x:c r="AK248" s="66" t="n">
        <x:f aca="0">IF(MONTH(A248)&lt;&gt;MONTH(A249),1,0)</x:f>
        <x:v>0</x:v>
      </x:c>
      <x:c r="AL248" s="64" t="n">
        <x:f aca="0">IF(AK247,AD247,AL247)</x:f>
        <x:v>1.045191307491523</x:v>
      </x:c>
      <x:c r="AM248" s="65" t="str">
        <x:f aca="0">IF(AK248,AD248/AL248-1,"")</x:f>
      </x:c>
      <x:c r="AN248" s="64" t="n">
        <x:f aca="0">IF(AI248&lt;&gt;AI247,AD248,MAX(AN247,AD248))</x:f>
        <x:v>1.0638078595618077</x:v>
      </x:c>
      <x:c r="AO248" s="65" t="n">
        <x:f aca="0">AD248/AN248-1</x:f>
        <x:v>-0.007488190820882257</x:v>
      </x:c>
      <x:c r="AP248" s="69" t="n">
        <x:f aca="0">IFERROR(SUM(Z248:AC248)/AD248,0)</x:f>
        <x:v>1</x:v>
      </x:c>
      <x:c r="AQ248" s="66" t="b">
        <x:f aca="0">AND(B248&gt;0,C248&gt;0,D248&gt;0,E248&gt;0)</x:f>
        <x:v>1</x:v>
      </x:c>
    </x:row>
    <x:row r="249" ht="13.5" hidden="0">
      <x:c r="A249" s="61" t="n">
        <x:f aca="0">'净值底稿'!A211</x:f>
        <x:v>44147</x:v>
      </x:c>
      <x:c r="B249" s="62" t="n">
        <x:f aca="0">'净值底稿'!W211</x:f>
        <x:v>1.0929147719554253</x:v>
      </x:c>
      <x:c r="C249" s="62" t="n">
        <x:f aca="0">'净值底稿'!T211</x:f>
        <x:v>1.2949517843698488</x:v>
      </x:c>
      <x:c r="D249" s="62" t="n">
        <x:f aca="0">'净值底稿'!U211</x:f>
        <x:v>1.431</x:v>
      </x:c>
      <x:c r="E249" s="62" t="n">
        <x:f aca="0">'净值底稿'!V211</x:f>
        <x:v>1.4369</x:v>
      </x:c>
      <x:c r="F249" s="63" t="n">
        <x:f aca="0">IFERROR(B249/B248-1,0)</x:f>
        <x:v>0.0019948365515958244</x:v>
      </x:c>
      <x:c r="G249" s="63" t="n">
        <x:f aca="0">IFERROR(C249/C248-1,0)</x:f>
        <x:v>0.0030852287391243127</x:v>
      </x:c>
      <x:c r="H249" s="63" t="n">
        <x:f aca="0">IFERROR(D249/D248-1,0)</x:f>
        <x:v>-0.0008378718056136769</x:v>
      </x:c>
      <x:c r="I249" s="63" t="n">
        <x:f aca="0">IFERROR(E249/E248-1,0)</x:f>
        <x:v>-0.004434282546941004</x:v>
      </x:c>
      <x:c r="J249" s="64" t="n">
        <x:f aca="0">Z248*(1+F249)</x:f>
        <x:v>0.12059086630315513</x:v>
      </x:c>
      <x:c r="K249" s="64" t="n">
        <x:f aca="0">AA248*(1+G249)</x:f>
        <x:v>0.11484379507893093</x:v>
      </x:c>
      <x:c r="L249" s="64" t="n">
        <x:f aca="0">AB248*(1+H249)</x:f>
        <x:v>0.762872600749034</x:v>
      </x:c>
      <x:c r="M249" s="64" t="n">
        <x:f aca="0">AC248*(1+I249)</x:f>
        <x:v>0.05723326660299379</x:v>
      </x:c>
      <x:c r="N249" s="64" t="n">
        <x:f aca="0">SUM(J249:M249)</x:f>
        <x:v>1.0555405287341137</x:v>
      </x:c>
      <x:c r="O249" s="65" t="n">
        <x:f aca="0">IFERROR((J249+K249)/N249,0)</x:f>
        <x:v>0.22304653869088062</x:v>
      </x:c>
      <x:c r="P249" s="66" t="b">
        <x:f aca="0">AND(MONTH(A249)=12,OR(A250="",YEAR(A249)&lt;&gt;YEAR(A250)))</x:f>
        <x:v>0</x:v>
      </x:c>
      <x:c r="Q249" s="66" t="b">
        <x:f aca="0">AND(MOD(MONTH(A249),3)=0,OR(A250="",MONTH(A249)&lt;&gt;MONTH(A250)))</x:f>
        <x:v>0</x:v>
      </x:c>
      <x:c r="R249" s="66" t="b">
        <x:f aca="0">OR(O249&gt;$E$7,O249&lt;$E$6)</x:f>
        <x:v>0</x:v>
      </x:c>
      <x:c r="S249" s="66" t="b">
        <x:f aca="0">AND(OR(P249,Q249,R249),A249-AH248&gt;$E$8)</x:f>
        <x:v>0</x:v>
      </x:c>
      <x:c r="T249" s="67" t="str">
        <x:f aca="0">IF(NOT(OR(P249,Q249,R249)),"不调",IF(NOT(S249),"间隔规则跳过",IF(P249,"年末+季度",IF(AND(Q249,R249),"季度+动态",IF(Q249,"季度","动态")))))</x:f>
        <x:v>不调</x:v>
      </x:c>
      <x:c r="U249" s="64" t="n">
        <x:f aca="0">IF(OR(T249="年末+季度",T249="季度+动态"),N249*$E$5/2,IF(T249="季度",(J249+K249)/2,IF(T249="动态",N249*$E$5*IF(J249+K249=0,0.5,J249/(J249+K249)),J249)))</x:f>
        <x:v>0.12059086630315513</x:v>
      </x:c>
      <x:c r="V249" s="64" t="n">
        <x:f aca="0">IF(OR(T249="年末+季度",T249="季度+动态"),N249*$E$5/2,IF(T249="季度",(J249+K249)/2,IF(T249="动态",N249*$E$5*IF(J249+K249=0,0.5,K249/(J249+K249)),K249)))</x:f>
        <x:v>0.11484379507893093</x:v>
      </x:c>
      <x:c r="W249" s="64" t="n">
        <x:f aca="0">IF(OR(T249="年末+季度",T249="季度+动态",T249="动态"),N249*(1-$E$5)*IF(L249+M249=0,$B$7/($B$7+$B$8),L249/(L249+M249)),L249)</x:f>
        <x:v>0.762872600749034</x:v>
      </x:c>
      <x:c r="X249" s="64" t="n">
        <x:f aca="0">IF(OR(T249="年末+季度",T249="季度+动态",T249="动态"),N249*(1-$E$5)*IF(L249+M249=0,$B$8/($B$7+$B$8),M249/(L249+M249)),M249)</x:f>
        <x:v>0.05723326660299379</x:v>
      </x:c>
      <x:c r="Y249" s="64" t="n">
        <x:f aca="0">POWER(1-$H$5,(A249-A248)/$H$8)</x:f>
        <x:v>0.9999862671029998</x:v>
      </x:c>
      <x:c r="Z249" s="64" t="n">
        <x:f aca="0">U249*Y249</x:f>
        <x:v>0.12058921024120901</x:v>
      </x:c>
      <x:c r="AA249" s="64" t="n">
        <x:f aca="0">V249*Y249</x:f>
        <x:v>0.11484221794092199</x:v>
      </x:c>
      <x:c r="AB249" s="64" t="n">
        <x:f aca="0">W249*Y249</x:f>
        <x:v>0.7628621242981836</x:v>
      </x:c>
      <x:c r="AC249" s="64" t="n">
        <x:f aca="0">X249*Y249</x:f>
        <x:v>0.057232480624438545</x:v>
      </x:c>
      <x:c r="AD249" s="64" t="n">
        <x:f aca="0">SUM(Z249:AC249)</x:f>
        <x:v>1.0555260331047531</x:v>
      </x:c>
      <x:c r="AE249" s="64" t="n">
        <x:f aca="0">MAX(AE248,AD249)</x:f>
        <x:v>1.0638078595618077</x:v>
      </x:c>
      <x:c r="AF249" s="63" t="n">
        <x:f aca="0">AD249/AE249-1</x:f>
        <x:v>-0.0077850773357379666</x:v>
      </x:c>
      <x:c r="AG249" s="63" t="n">
        <x:f aca="0">AD249/AD248-1</x:f>
        <x:v>-0.00029912643064788913</x:v>
      </x:c>
      <x:c r="AH249" s="61" t="n">
        <x:f aca="0">IF(OR(T249="年末+季度",T249="季度+动态",T249="季度",T249="动态"),A249,AH248)</x:f>
        <x:v>44104</x:v>
      </x:c>
      <x:c r="AI249" s="68" t="n">
        <x:f aca="0">YEAR(A249)</x:f>
        <x:v>2020</x:v>
      </x:c>
      <x:c r="AJ249" s="68" t="n">
        <x:f aca="0">MONTH(A249)</x:f>
        <x:v>11</x:v>
      </x:c>
      <x:c r="AK249" s="66" t="n">
        <x:f aca="0">IF(MONTH(A249)&lt;&gt;MONTH(A250),1,0)</x:f>
        <x:v>0</x:v>
      </x:c>
      <x:c r="AL249" s="64" t="n">
        <x:f aca="0">IF(AK248,AD248,AL248)</x:f>
        <x:v>1.045191307491523</x:v>
      </x:c>
      <x:c r="AM249" s="65" t="str">
        <x:f aca="0">IF(AK249,AD249/AL249-1,"")</x:f>
      </x:c>
      <x:c r="AN249" s="64" t="n">
        <x:f aca="0">IF(AI249&lt;&gt;AI248,AD249,MAX(AN248,AD249))</x:f>
        <x:v>1.0638078595618077</x:v>
      </x:c>
      <x:c r="AO249" s="65" t="n">
        <x:f aca="0">AD249/AN249-1</x:f>
        <x:v>-0.0077850773357379666</x:v>
      </x:c>
      <x:c r="AP249" s="69" t="n">
        <x:f aca="0">IFERROR(SUM(Z249:AC249)/AD249,0)</x:f>
        <x:v>1</x:v>
      </x:c>
      <x:c r="AQ249" s="66" t="b">
        <x:f aca="0">AND(B249&gt;0,C249&gt;0,D249&gt;0,E249&gt;0)</x:f>
        <x:v>1</x:v>
      </x:c>
    </x:row>
    <x:row r="250" ht="13.5" hidden="0">
      <x:c r="A250" s="61" t="n">
        <x:f aca="0">'净值底稿'!A212</x:f>
        <x:v>44148</x:v>
      </x:c>
      <x:c r="B250" s="62" t="n">
        <x:f aca="0">'净值底稿'!W212</x:f>
        <x:v>1.0826731211004055</x:v>
      </x:c>
      <x:c r="C250" s="62" t="n">
        <x:f aca="0">'净值底稿'!T212</x:f>
        <x:v>1.2905747800249112</x:v>
      </x:c>
      <x:c r="D250" s="62" t="n">
        <x:f aca="0">'净值底稿'!U212</x:f>
        <x:v>1.4291</x:v>
      </x:c>
      <x:c r="E250" s="62" t="n">
        <x:f aca="0">'净值底稿'!V212</x:f>
        <x:v>1.4422</x:v>
      </x:c>
      <x:c r="F250" s="63" t="n">
        <x:f aca="0">IFERROR(B250/B249-1,0)</x:f>
        <x:v>-0.009370951073060962</x:v>
      </x:c>
      <x:c r="G250" s="63" t="n">
        <x:f aca="0">IFERROR(C250/C249-1,0)</x:f>
        <x:v>-0.003380051981678678</x:v>
      </x:c>
      <x:c r="H250" s="63" t="n">
        <x:f aca="0">IFERROR(D250/D249-1,0)</x:f>
        <x:v>-0.0013277428371768485</x:v>
      </x:c>
      <x:c r="I250" s="63" t="n">
        <x:f aca="0">IFERROR(E250/E249-1,0)</x:f>
        <x:v>0.0036884960679239853</x:v>
      </x:c>
      <x:c r="J250" s="64" t="n">
        <x:f aca="0">Z249*(1+F250)</x:f>
        <x:v>0.11945917465209958</x:v>
      </x:c>
      <x:c r="K250" s="64" t="n">
        <x:f aca="0">AA249*(1+G250)</x:f>
        <x:v>0.1144540452745904</x:v>
      </x:c>
      <x:c r="L250" s="64" t="n">
        <x:f aca="0">AB249*(1+H250)</x:f>
        <x:v>0.7618492395768931</x:v>
      </x:c>
      <x:c r="M250" s="64" t="n">
        <x:f aca="0">AC249*(1+I250)</x:f>
        <x:v>0.05744358240417932</x:v>
      </x:c>
      <x:c r="N250" s="64" t="n">
        <x:f aca="0">SUM(J250:M250)</x:f>
        <x:v>1.0532060419077625</x:v>
      </x:c>
      <x:c r="O250" s="65" t="n">
        <x:f aca="0">IFERROR((J250+K250)/N250,0)</x:f>
        <x:v>0.22209635210882658</x:v>
      </x:c>
      <x:c r="P250" s="66" t="b">
        <x:f aca="0">AND(MONTH(A250)=12,OR(A251="",YEAR(A250)&lt;&gt;YEAR(A251)))</x:f>
        <x:v>0</x:v>
      </x:c>
      <x:c r="Q250" s="66" t="b">
        <x:f aca="0">AND(MOD(MONTH(A250),3)=0,OR(A251="",MONTH(A250)&lt;&gt;MONTH(A251)))</x:f>
        <x:v>0</x:v>
      </x:c>
      <x:c r="R250" s="66" t="b">
        <x:f aca="0">OR(O250&gt;$E$7,O250&lt;$E$6)</x:f>
        <x:v>0</x:v>
      </x:c>
      <x:c r="S250" s="66" t="b">
        <x:f aca="0">AND(OR(P250,Q250,R250),A250-AH249&gt;$E$8)</x:f>
        <x:v>0</x:v>
      </x:c>
      <x:c r="T250" s="67" t="str">
        <x:f aca="0">IF(NOT(OR(P250,Q250,R250)),"不调",IF(NOT(S250),"间隔规则跳过",IF(P250,"年末+季度",IF(AND(Q250,R250),"季度+动态",IF(Q250,"季度","动态")))))</x:f>
        <x:v>不调</x:v>
      </x:c>
      <x:c r="U250" s="64" t="n">
        <x:f aca="0">IF(OR(T250="年末+季度",T250="季度+动态"),N250*$E$5/2,IF(T250="季度",(J250+K250)/2,IF(T250="动态",N250*$E$5*IF(J250+K250=0,0.5,J250/(J250+K250)),J250)))</x:f>
        <x:v>0.11945917465209958</x:v>
      </x:c>
      <x:c r="V250" s="64" t="n">
        <x:f aca="0">IF(OR(T250="年末+季度",T250="季度+动态"),N250*$E$5/2,IF(T250="季度",(J250+K250)/2,IF(T250="动态",N250*$E$5*IF(J250+K250=0,0.5,K250/(J250+K250)),K250)))</x:f>
        <x:v>0.1144540452745904</x:v>
      </x:c>
      <x:c r="W250" s="64" t="n">
        <x:f aca="0">IF(OR(T250="年末+季度",T250="季度+动态",T250="动态"),N250*(1-$E$5)*IF(L250+M250=0,$B$7/($B$7+$B$8),L250/(L250+M250)),L250)</x:f>
        <x:v>0.7618492395768931</x:v>
      </x:c>
      <x:c r="X250" s="64" t="n">
        <x:f aca="0">IF(OR(T250="年末+季度",T250="季度+动态",T250="动态"),N250*(1-$E$5)*IF(L250+M250=0,$B$8/($B$7+$B$8),M250/(L250+M250)),M250)</x:f>
        <x:v>0.05744358240417932</x:v>
      </x:c>
      <x:c r="Y250" s="64" t="n">
        <x:f aca="0">POWER(1-$H$5,(A250-A249)/$H$8)</x:f>
        <x:v>0.9999862671029998</x:v>
      </x:c>
      <x:c r="Z250" s="64" t="n">
        <x:f aca="0">U250*Y250</x:f>
        <x:v>0.11945753413155835</x:v>
      </x:c>
      <x:c r="AA250" s="64" t="n">
        <x:f aca="0">V250*Y250</x:f>
        <x:v>0.11445247348897537</x:v>
      </x:c>
      <x:c r="AB250" s="64" t="n">
        <x:f aca="0">W250*Y250</x:f>
        <x:v>0.7618387771797562</x:v>
      </x:c>
      <x:c r="AC250" s="64" t="n">
        <x:f aca="0">X250*Y250</x:f>
        <x:v>0.05744279353737884</x:v>
      </x:c>
      <x:c r="AD250" s="64" t="n">
        <x:f aca="0">SUM(Z250:AC250)</x:f>
        <x:v>1.0531915783376689</x:v>
      </x:c>
      <x:c r="AE250" s="64" t="n">
        <x:f aca="0">MAX(AE249,AD250)</x:f>
        <x:v>1.0638078595618077</x:v>
      </x:c>
      <x:c r="AF250" s="63" t="n">
        <x:f aca="0">AD250/AE250-1</x:f>
        <x:v>-0.009979510048470419</x:v>
      </x:c>
      <x:c r="AG250" s="63" t="n">
        <x:f aca="0">AD250/AD249-1</x:f>
        <x:v>-0.0022116505835650946</x:v>
      </x:c>
      <x:c r="AH250" s="61" t="n">
        <x:f aca="0">IF(OR(T250="年末+季度",T250="季度+动态",T250="季度",T250="动态"),A250,AH249)</x:f>
        <x:v>44104</x:v>
      </x:c>
      <x:c r="AI250" s="68" t="n">
        <x:f aca="0">YEAR(A250)</x:f>
        <x:v>2020</x:v>
      </x:c>
      <x:c r="AJ250" s="68" t="n">
        <x:f aca="0">MONTH(A250)</x:f>
        <x:v>11</x:v>
      </x:c>
      <x:c r="AK250" s="66" t="n">
        <x:f aca="0">IF(MONTH(A250)&lt;&gt;MONTH(A251),1,0)</x:f>
        <x:v>0</x:v>
      </x:c>
      <x:c r="AL250" s="64" t="n">
        <x:f aca="0">IF(AK249,AD249,AL249)</x:f>
        <x:v>1.045191307491523</x:v>
      </x:c>
      <x:c r="AM250" s="65" t="str">
        <x:f aca="0">IF(AK250,AD250/AL250-1,"")</x:f>
      </x:c>
      <x:c r="AN250" s="64" t="n">
        <x:f aca="0">IF(AI250&lt;&gt;AI249,AD250,MAX(AN249,AD250))</x:f>
        <x:v>1.0638078595618077</x:v>
      </x:c>
      <x:c r="AO250" s="65" t="n">
        <x:f aca="0">AD250/AN250-1</x:f>
        <x:v>-0.009979510048470419</x:v>
      </x:c>
      <x:c r="AP250" s="69" t="n">
        <x:f aca="0">IFERROR(SUM(Z250:AC250)/AD250,0)</x:f>
        <x:v>1</x:v>
      </x:c>
      <x:c r="AQ250" s="66" t="b">
        <x:f aca="0">AND(B250&gt;0,C250&gt;0,D250&gt;0,E250&gt;0)</x:f>
        <x:v>1</x:v>
      </x:c>
    </x:row>
    <x:row r="251" ht="13.5" hidden="0">
      <x:c r="A251" s="61" t="n">
        <x:f aca="0">'净值底稿'!A213</x:f>
        <x:v>44151</x:v>
      </x:c>
      <x:c r="B251" s="62" t="n">
        <x:f aca="0">'净值底稿'!W213</x:f>
        <x:v>1.1006530609429865</x:v>
      </x:c>
      <x:c r="C251" s="62" t="n">
        <x:f aca="0">'净值底稿'!T213</x:f>
        <x:v>1.3029746875203212</x:v>
      </x:c>
      <x:c r="D251" s="62" t="n">
        <x:f aca="0">'净值底稿'!U213</x:f>
        <x:v>1.4281</x:v>
      </x:c>
      <x:c r="E251" s="62" t="n">
        <x:f aca="0">'净值底稿'!V213</x:f>
        <x:v>1.4428</x:v>
      </x:c>
      <x:c r="F251" s="63" t="n">
        <x:f aca="0">IFERROR(B251/B250-1,0)</x:f>
        <x:v>0.016606988288678126</x:v>
      </x:c>
      <x:c r="G251" s="63" t="n">
        <x:f aca="0">IFERROR(C251/C250-1,0)</x:f>
        <x:v>0.009608050372075683</x:v>
      </x:c>
      <x:c r="H251" s="63" t="n">
        <x:f aca="0">IFERROR(D251/D250-1,0)</x:f>
        <x:v>-0.000699741095794626</x:v>
      </x:c>
      <x:c r="I251" s="63" t="n">
        <x:f aca="0">IFERROR(E251/E250-1,0)</x:f>
        <x:v>0.00041603106365295517</x:v>
      </x:c>
      <x:c r="J251" s="64" t="n">
        <x:f aca="0">Z250*(1+F251)</x:f>
        <x:v>0.12144136400187551</x:v>
      </x:c>
      <x:c r="K251" s="64" t="n">
        <x:f aca="0">AA250*(1+G251)</x:f>
        <x:v>0.1155521386194661</x:v>
      </x:c>
      <x:c r="L251" s="64" t="n">
        <x:f aca="0">AB250*(1+H251)</x:f>
        <x:v>0.7613056872789936</x:v>
      </x:c>
      <x:c r="M251" s="64" t="n">
        <x:f aca="0">AC250*(1+I251)</x:f>
        <x:v>0.057466691523873396</x:v>
      </x:c>
      <x:c r="N251" s="64" t="n">
        <x:f aca="0">SUM(J251:M251)</x:f>
        <x:v>1.0557658814242086</x:v>
      </x:c>
      <x:c r="O251" s="65" t="n">
        <x:f aca="0">IFERROR((J251+K251)/N251,0)</x:f>
        <x:v>0.2244754322820527</x:v>
      </x:c>
      <x:c r="P251" s="66" t="b">
        <x:f aca="0">AND(MONTH(A251)=12,OR(A252="",YEAR(A251)&lt;&gt;YEAR(A252)))</x:f>
        <x:v>0</x:v>
      </x:c>
      <x:c r="Q251" s="66" t="b">
        <x:f aca="0">AND(MOD(MONTH(A251),3)=0,OR(A252="",MONTH(A251)&lt;&gt;MONTH(A252)))</x:f>
        <x:v>0</x:v>
      </x:c>
      <x:c r="R251" s="66" t="b">
        <x:f aca="0">OR(O251&gt;$E$7,O251&lt;$E$6)</x:f>
        <x:v>0</x:v>
      </x:c>
      <x:c r="S251" s="66" t="b">
        <x:f aca="0">AND(OR(P251,Q251,R251),A251-AH250&gt;$E$8)</x:f>
        <x:v>0</x:v>
      </x:c>
      <x:c r="T251" s="67" t="str">
        <x:f aca="0">IF(NOT(OR(P251,Q251,R251)),"不调",IF(NOT(S251),"间隔规则跳过",IF(P251,"年末+季度",IF(AND(Q251,R251),"季度+动态",IF(Q251,"季度","动态")))))</x:f>
        <x:v>不调</x:v>
      </x:c>
      <x:c r="U251" s="64" t="n">
        <x:f aca="0">IF(OR(T251="年末+季度",T251="季度+动态"),N251*$E$5/2,IF(T251="季度",(J251+K251)/2,IF(T251="动态",N251*$E$5*IF(J251+K251=0,0.5,J251/(J251+K251)),J251)))</x:f>
        <x:v>0.12144136400187551</x:v>
      </x:c>
      <x:c r="V251" s="64" t="n">
        <x:f aca="0">IF(OR(T251="年末+季度",T251="季度+动态"),N251*$E$5/2,IF(T251="季度",(J251+K251)/2,IF(T251="动态",N251*$E$5*IF(J251+K251=0,0.5,K251/(J251+K251)),K251)))</x:f>
        <x:v>0.1155521386194661</x:v>
      </x:c>
      <x:c r="W251" s="64" t="n">
        <x:f aca="0">IF(OR(T251="年末+季度",T251="季度+动态",T251="动态"),N251*(1-$E$5)*IF(L251+M251=0,$B$7/($B$7+$B$8),L251/(L251+M251)),L251)</x:f>
        <x:v>0.7613056872789936</x:v>
      </x:c>
      <x:c r="X251" s="64" t="n">
        <x:f aca="0">IF(OR(T251="年末+季度",T251="季度+动态",T251="动态"),N251*(1-$E$5)*IF(L251+M251=0,$B$8/($B$7+$B$8),M251/(L251+M251)),M251)</x:f>
        <x:v>0.057466691523873396</x:v>
      </x:c>
      <x:c r="Y251" s="64" t="n">
        <x:f aca="0">POWER(1-$H$5,(A251-A250)/$H$8)</x:f>
        <x:v>0.9999588018747739</x:v>
      </x:c>
      <x:c r="Z251" s="64" t="n">
        <x:f aca="0">U251*Y251</x:f>
        <x:v>0.12143636084535374</x:v>
      </x:c>
      <x:c r="AA251" s="64" t="n">
        <x:f aca="0">V251*Y251</x:f>
        <x:v>0.11554737808798912</x:v>
      </x:c>
      <x:c r="AB251" s="64" t="n">
        <x:f aca="0">W251*Y251</x:f>
        <x:v>0.7612743229119537</x:v>
      </x:c>
      <x:c r="AC251" s="64" t="n">
        <x:f aca="0">X251*Y251</x:f>
        <x:v>0.05746432400391967</x:v>
      </x:c>
      <x:c r="AD251" s="64" t="n">
        <x:f aca="0">SUM(Z251:AC251)</x:f>
        <x:v>1.0557223858492162</x:v>
      </x:c>
      <x:c r="AE251" s="64" t="n">
        <x:f aca="0">MAX(AE250,AD251)</x:f>
        <x:v>1.0638078595618077</x:v>
      </x:c>
      <x:c r="AF251" s="63" t="n">
        <x:f aca="0">AD251/AE251-1</x:f>
        <x:v>-0.00760050195147266</x:v>
      </x:c>
      <x:c r="AG251" s="63" t="n">
        <x:f aca="0">AD251/AD250-1</x:f>
        <x:v>0.0024029887473482336</x:v>
      </x:c>
      <x:c r="AH251" s="61" t="n">
        <x:f aca="0">IF(OR(T251="年末+季度",T251="季度+动态",T251="季度",T251="动态"),A251,AH250)</x:f>
        <x:v>44104</x:v>
      </x:c>
      <x:c r="AI251" s="68" t="n">
        <x:f aca="0">YEAR(A251)</x:f>
        <x:v>2020</x:v>
      </x:c>
      <x:c r="AJ251" s="68" t="n">
        <x:f aca="0">MONTH(A251)</x:f>
        <x:v>11</x:v>
      </x:c>
      <x:c r="AK251" s="66" t="n">
        <x:f aca="0">IF(MONTH(A251)&lt;&gt;MONTH(A252),1,0)</x:f>
        <x:v>0</x:v>
      </x:c>
      <x:c r="AL251" s="64" t="n">
        <x:f aca="0">IF(AK250,AD250,AL250)</x:f>
        <x:v>1.045191307491523</x:v>
      </x:c>
      <x:c r="AM251" s="65" t="str">
        <x:f aca="0">IF(AK251,AD251/AL251-1,"")</x:f>
      </x:c>
      <x:c r="AN251" s="64" t="n">
        <x:f aca="0">IF(AI251&lt;&gt;AI250,AD251,MAX(AN250,AD251))</x:f>
        <x:v>1.0638078595618077</x:v>
      </x:c>
      <x:c r="AO251" s="65" t="n">
        <x:f aca="0">AD251/AN251-1</x:f>
        <x:v>-0.00760050195147266</x:v>
      </x:c>
      <x:c r="AP251" s="69" t="n">
        <x:f aca="0">IFERROR(SUM(Z251:AC251)/AD251,0)</x:f>
        <x:v>1</x:v>
      </x:c>
      <x:c r="AQ251" s="66" t="b">
        <x:f aca="0">AND(B251&gt;0,C251&gt;0,D251&gt;0,E251&gt;0)</x:f>
        <x:v>1</x:v>
      </x:c>
    </x:row>
    <x:row r="252" ht="13.5" hidden="0">
      <x:c r="A252" s="61" t="n">
        <x:f aca="0">'净值底稿'!A214</x:f>
        <x:v>44152</x:v>
      </x:c>
      <x:c r="B252" s="62" t="n">
        <x:f aca="0">'净值底稿'!W214</x:f>
        <x:v>1.1034783666715424</x:v>
      </x:c>
      <x:c r="C252" s="62" t="n">
        <x:f aca="0">'净值底稿'!T214</x:f>
        <x:v>1.293312870662245</x:v>
      </x:c>
      <x:c r="D252" s="62" t="n">
        <x:f aca="0">'净值底稿'!U214</x:f>
        <x:v>1.4271</x:v>
      </x:c>
      <x:c r="E252" s="62" t="n">
        <x:f aca="0">'净值底稿'!V214</x:f>
        <x:v>1.4414</x:v>
      </x:c>
      <x:c r="F252" s="63" t="n">
        <x:f aca="0">IFERROR(B252/B251-1,0)</x:f>
        <x:v>0.00256693578459255</x:v>
      </x:c>
      <x:c r="G252" s="63" t="n">
        <x:f aca="0">IFERROR(C252/C251-1,0)</x:f>
        <x:v>-0.007415199198123723</x:v>
      </x:c>
      <x:c r="H252" s="63" t="n">
        <x:f aca="0">IFERROR(D252/D251-1,0)</x:f>
        <x:v>-0.0007002310762550534</x:v>
      </x:c>
      <x:c r="I252" s="63" t="n">
        <x:f aca="0">IFERROR(E252/E251-1,0)</x:f>
        <x:v>-0.0009703354588300739</x:v>
      </x:c>
      <x:c r="J252" s="64" t="n">
        <x:f aca="0">Z251*(1+F252)</x:f>
        <x:v>0.12174808018555837</x:v>
      </x:c>
      <x:c r="K252" s="64" t="n">
        <x:f aca="0">AA251*(1+G252)</x:f>
        <x:v>0.11469057126264577</x:v>
      </x:c>
      <x:c r="L252" s="64" t="n">
        <x:f aca="0">AB251*(1+H252)</x:f>
        <x:v>0.7607412549734958</x:v>
      </x:c>
      <x:c r="M252" s="64" t="n">
        <x:f aca="0">AC251*(1+I252)</x:f>
        <x:v>0.057408564332720964</x:v>
      </x:c>
      <x:c r="N252" s="64" t="n">
        <x:f aca="0">SUM(J252:M252)</x:f>
        <x:v>1.0545884707544209</x:v>
      </x:c>
      <x:c r="O252" s="65" t="n">
        <x:f aca="0">IFERROR((J252+K252)/N252,0)</x:f>
        <x:v>0.22419992063734875</x:v>
      </x:c>
      <x:c r="P252" s="66" t="b">
        <x:f aca="0">AND(MONTH(A252)=12,OR(A253="",YEAR(A252)&lt;&gt;YEAR(A253)))</x:f>
        <x:v>0</x:v>
      </x:c>
      <x:c r="Q252" s="66" t="b">
        <x:f aca="0">AND(MOD(MONTH(A252),3)=0,OR(A253="",MONTH(A252)&lt;&gt;MONTH(A253)))</x:f>
        <x:v>0</x:v>
      </x:c>
      <x:c r="R252" s="66" t="b">
        <x:f aca="0">OR(O252&gt;$E$7,O252&lt;$E$6)</x:f>
        <x:v>0</x:v>
      </x:c>
      <x:c r="S252" s="66" t="b">
        <x:f aca="0">AND(OR(P252,Q252,R252),A252-AH251&gt;$E$8)</x:f>
        <x:v>0</x:v>
      </x:c>
      <x:c r="T252" s="67" t="str">
        <x:f aca="0">IF(NOT(OR(P252,Q252,R252)),"不调",IF(NOT(S252),"间隔规则跳过",IF(P252,"年末+季度",IF(AND(Q252,R252),"季度+动态",IF(Q252,"季度","动态")))))</x:f>
        <x:v>不调</x:v>
      </x:c>
      <x:c r="U252" s="64" t="n">
        <x:f aca="0">IF(OR(T252="年末+季度",T252="季度+动态"),N252*$E$5/2,IF(T252="季度",(J252+K252)/2,IF(T252="动态",N252*$E$5*IF(J252+K252=0,0.5,J252/(J252+K252)),J252)))</x:f>
        <x:v>0.12174808018555837</x:v>
      </x:c>
      <x:c r="V252" s="64" t="n">
        <x:f aca="0">IF(OR(T252="年末+季度",T252="季度+动态"),N252*$E$5/2,IF(T252="季度",(J252+K252)/2,IF(T252="动态",N252*$E$5*IF(J252+K252=0,0.5,K252/(J252+K252)),K252)))</x:f>
        <x:v>0.11469057126264577</x:v>
      </x:c>
      <x:c r="W252" s="64" t="n">
        <x:f aca="0">IF(OR(T252="年末+季度",T252="季度+动态",T252="动态"),N252*(1-$E$5)*IF(L252+M252=0,$B$7/($B$7+$B$8),L252/(L252+M252)),L252)</x:f>
        <x:v>0.7607412549734958</x:v>
      </x:c>
      <x:c r="X252" s="64" t="n">
        <x:f aca="0">IF(OR(T252="年末+季度",T252="季度+动态",T252="动态"),N252*(1-$E$5)*IF(L252+M252=0,$B$8/($B$7+$B$8),M252/(L252+M252)),M252)</x:f>
        <x:v>0.057408564332720964</x:v>
      </x:c>
      <x:c r="Y252" s="64" t="n">
        <x:f aca="0">POWER(1-$H$5,(A252-A251)/$H$8)</x:f>
        <x:v>0.9999862671029998</x:v>
      </x:c>
      <x:c r="Z252" s="64" t="n">
        <x:f aca="0">U252*Y252</x:f>
        <x:v>0.1217464082317132</x:v>
      </x:c>
      <x:c r="AA252" s="64" t="n">
        <x:f aca="0">V252*Y252</x:f>
        <x:v>0.11468899622884372</x:v>
      </x:c>
      <x:c r="AB252" s="64" t="n">
        <x:f aca="0">W252*Y252</x:f>
        <x:v>0.7607308077921974</x:v>
      </x:c>
      <x:c r="AC252" s="64" t="n">
        <x:f aca="0">X252*Y252</x:f>
        <x:v>0.057407775946820054</x:v>
      </x:c>
      <x:c r="AD252" s="64" t="n">
        <x:f aca="0">SUM(Z252:AC252)</x:f>
        <x:v>1.0545739881995744</x:v>
      </x:c>
      <x:c r="AE252" s="64" t="n">
        <x:f aca="0">MAX(AE251,AD252)</x:f>
        <x:v>1.0638078595618077</x:v>
      </x:c>
      <x:c r="AF252" s="63" t="n">
        <x:f aca="0">AD252/AE252-1</x:f>
        <x:v>-0.008680017993133449</x:v>
      </x:c>
      <x:c r="AG252" s="63" t="n">
        <x:f aca="0">AD252/AD251-1</x:f>
        <x:v>-0.0010877837441308769</x:v>
      </x:c>
      <x:c r="AH252" s="61" t="n">
        <x:f aca="0">IF(OR(T252="年末+季度",T252="季度+动态",T252="季度",T252="动态"),A252,AH251)</x:f>
        <x:v>44104</x:v>
      </x:c>
      <x:c r="AI252" s="68" t="n">
        <x:f aca="0">YEAR(A252)</x:f>
        <x:v>2020</x:v>
      </x:c>
      <x:c r="AJ252" s="68" t="n">
        <x:f aca="0">MONTH(A252)</x:f>
        <x:v>11</x:v>
      </x:c>
      <x:c r="AK252" s="66" t="n">
        <x:f aca="0">IF(MONTH(A252)&lt;&gt;MONTH(A253),1,0)</x:f>
        <x:v>0</x:v>
      </x:c>
      <x:c r="AL252" s="64" t="n">
        <x:f aca="0">IF(AK251,AD251,AL251)</x:f>
        <x:v>1.045191307491523</x:v>
      </x:c>
      <x:c r="AM252" s="65" t="str">
        <x:f aca="0">IF(AK252,AD252/AL252-1,"")</x:f>
      </x:c>
      <x:c r="AN252" s="64" t="n">
        <x:f aca="0">IF(AI252&lt;&gt;AI251,AD252,MAX(AN251,AD252))</x:f>
        <x:v>1.0638078595618077</x:v>
      </x:c>
      <x:c r="AO252" s="65" t="n">
        <x:f aca="0">AD252/AN252-1</x:f>
        <x:v>-0.008680017993133449</x:v>
      </x:c>
      <x:c r="AP252" s="69" t="n">
        <x:f aca="0">IFERROR(SUM(Z252:AC252)/AD252,0)</x:f>
        <x:v>1</x:v>
      </x:c>
      <x:c r="AQ252" s="66" t="b">
        <x:f aca="0">AND(B252&gt;0,C252&gt;0,D252&gt;0,E252&gt;0)</x:f>
        <x:v>1</x:v>
      </x:c>
    </x:row>
    <x:row r="253" ht="13.5" hidden="0">
      <x:c r="A253" s="61" t="n">
        <x:f aca="0">'净值底稿'!A215</x:f>
        <x:v>44153</x:v>
      </x:c>
      <x:c r="B253" s="62" t="n">
        <x:f aca="0">'净值底稿'!W215</x:f>
        <x:v>1.1068455701701916</x:v>
      </x:c>
      <x:c r="C253" s="62" t="n">
        <x:f aca="0">'净值底稿'!T215</x:f>
        <x:v>1.2957769350684225</x:v>
      </x:c>
      <x:c r="D253" s="62" t="n">
        <x:f aca="0">'净值底稿'!U215</x:f>
        <x:v>1.4256</x:v>
      </x:c>
      <x:c r="E253" s="62" t="n">
        <x:f aca="0">'净值底稿'!V215</x:f>
        <x:v>1.4339</x:v>
      </x:c>
      <x:c r="F253" s="63" t="n">
        <x:f aca="0">IFERROR(B253/B252-1,0)</x:f>
        <x:v>0.003051444958368954</x:v>
      </x:c>
      <x:c r="G253" s="63" t="n">
        <x:f aca="0">IFERROR(C253/C252-1,0)</x:f>
        <x:v>0.0019052345817263117</x:v>
      </x:c>
      <x:c r="H253" s="63" t="n">
        <x:f aca="0">IFERROR(D253/D252-1,0)</x:f>
        <x:v>-0.0010510826150935682</x:v>
      </x:c>
      <x:c r="I253" s="63" t="n">
        <x:f aca="0">IFERROR(E253/E252-1,0)</x:f>
        <x:v>-0.005203274594144602</x:v>
      </x:c>
      <x:c r="J253" s="64" t="n">
        <x:f aca="0">Z252*(1+F253)</x:f>
        <x:v>0.12211791069531139</x:v>
      </x:c>
      <x:c r="K253" s="64" t="n">
        <x:f aca="0">AA252*(1+G253)</x:f>
        <x:v>0.1149075056706024</x:v>
      </x:c>
      <x:c r="L253" s="64" t="n">
        <x:f aca="0">AB252*(1+H253)</x:f>
        <x:v>0.7599312168653609</x:v>
      </x:c>
      <x:c r="M253" s="64" t="n">
        <x:f aca="0">AC252*(1+I253)</x:f>
        <x:v>0.05710906752472962</x:v>
      </x:c>
      <x:c r="N253" s="64" t="n">
        <x:f aca="0">SUM(J253:M253)</x:f>
        <x:v>1.0540657007560044</x:v>
      </x:c>
      <x:c r="O253" s="65" t="n">
        <x:f aca="0">IFERROR((J253+K253)/N253,0)</x:f>
        <x:v>0.22486778214670372</x:v>
      </x:c>
      <x:c r="P253" s="66" t="b">
        <x:f aca="0">AND(MONTH(A253)=12,OR(A254="",YEAR(A253)&lt;&gt;YEAR(A254)))</x:f>
        <x:v>0</x:v>
      </x:c>
      <x:c r="Q253" s="66" t="b">
        <x:f aca="0">AND(MOD(MONTH(A253),3)=0,OR(A254="",MONTH(A253)&lt;&gt;MONTH(A254)))</x:f>
        <x:v>0</x:v>
      </x:c>
      <x:c r="R253" s="66" t="b">
        <x:f aca="0">OR(O253&gt;$E$7,O253&lt;$E$6)</x:f>
        <x:v>0</x:v>
      </x:c>
      <x:c r="S253" s="66" t="b">
        <x:f aca="0">AND(OR(P253,Q253,R253),A253-AH252&gt;$E$8)</x:f>
        <x:v>0</x:v>
      </x:c>
      <x:c r="T253" s="67" t="str">
        <x:f aca="0">IF(NOT(OR(P253,Q253,R253)),"不调",IF(NOT(S253),"间隔规则跳过",IF(P253,"年末+季度",IF(AND(Q253,R253),"季度+动态",IF(Q253,"季度","动态")))))</x:f>
        <x:v>不调</x:v>
      </x:c>
      <x:c r="U253" s="64" t="n">
        <x:f aca="0">IF(OR(T253="年末+季度",T253="季度+动态"),N253*$E$5/2,IF(T253="季度",(J253+K253)/2,IF(T253="动态",N253*$E$5*IF(J253+K253=0,0.5,J253/(J253+K253)),J253)))</x:f>
        <x:v>0.12211791069531139</x:v>
      </x:c>
      <x:c r="V253" s="64" t="n">
        <x:f aca="0">IF(OR(T253="年末+季度",T253="季度+动态"),N253*$E$5/2,IF(T253="季度",(J253+K253)/2,IF(T253="动态",N253*$E$5*IF(J253+K253=0,0.5,K253/(J253+K253)),K253)))</x:f>
        <x:v>0.1149075056706024</x:v>
      </x:c>
      <x:c r="W253" s="64" t="n">
        <x:f aca="0">IF(OR(T253="年末+季度",T253="季度+动态",T253="动态"),N253*(1-$E$5)*IF(L253+M253=0,$B$7/($B$7+$B$8),L253/(L253+M253)),L253)</x:f>
        <x:v>0.7599312168653609</x:v>
      </x:c>
      <x:c r="X253" s="64" t="n">
        <x:f aca="0">IF(OR(T253="年末+季度",T253="季度+动态",T253="动态"),N253*(1-$E$5)*IF(L253+M253=0,$B$8/($B$7+$B$8),M253/(L253+M253)),M253)</x:f>
        <x:v>0.05710906752472962</x:v>
      </x:c>
      <x:c r="Y253" s="64" t="n">
        <x:f aca="0">POWER(1-$H$5,(A253-A252)/$H$8)</x:f>
        <x:v>0.9999862671029998</x:v>
      </x:c>
      <x:c r="Z253" s="64" t="n">
        <x:f aca="0">U253*Y253</x:f>
        <x:v>0.12211623366262192</x:v>
      </x:c>
      <x:c r="AA253" s="64" t="n">
        <x:f aca="0">V253*Y253</x:f>
        <x:v>0.11490592765766247</x:v>
      </x:c>
      <x:c r="AB253" s="64" t="n">
        <x:f aca="0">W253*Y253</x:f>
        <x:v>0.7599207808082324</x:v>
      </x:c>
      <x:c r="AC253" s="64" t="n">
        <x:f aca="0">X253*Y253</x:f>
        <x:v>0.057108283251787524</x:v>
      </x:c>
      <x:c r="AD253" s="64" t="n">
        <x:f aca="0">SUM(Z253:AC253)</x:f>
        <x:v>1.0540512253803045</x:v>
      </x:c>
      <x:c r="AE253" s="64" t="n">
        <x:f aca="0">MAX(AE252,AD253)</x:f>
        <x:v>1.0638078595618077</x:v>
      </x:c>
      <x:c r="AF253" s="63" t="n">
        <x:f aca="0">AD253/AE253-1</x:f>
        <x:v>-0.00917142517213776</x:v>
      </x:c>
      <x:c r="AG253" s="63" t="n">
        <x:f aca="0">AD253/AD252-1</x:f>
        <x:v>-0.0004957099502922446</x:v>
      </x:c>
      <x:c r="AH253" s="61" t="n">
        <x:f aca="0">IF(OR(T253="年末+季度",T253="季度+动态",T253="季度",T253="动态"),A253,AH252)</x:f>
        <x:v>44104</x:v>
      </x:c>
      <x:c r="AI253" s="68" t="n">
        <x:f aca="0">YEAR(A253)</x:f>
        <x:v>2020</x:v>
      </x:c>
      <x:c r="AJ253" s="68" t="n">
        <x:f aca="0">MONTH(A253)</x:f>
        <x:v>11</x:v>
      </x:c>
      <x:c r="AK253" s="66" t="n">
        <x:f aca="0">IF(MONTH(A253)&lt;&gt;MONTH(A254),1,0)</x:f>
        <x:v>0</x:v>
      </x:c>
      <x:c r="AL253" s="64" t="n">
        <x:f aca="0">IF(AK252,AD252,AL252)</x:f>
        <x:v>1.045191307491523</x:v>
      </x:c>
      <x:c r="AM253" s="65" t="str">
        <x:f aca="0">IF(AK253,AD253/AL253-1,"")</x:f>
      </x:c>
      <x:c r="AN253" s="64" t="n">
        <x:f aca="0">IF(AI253&lt;&gt;AI252,AD253,MAX(AN252,AD253))</x:f>
        <x:v>1.0638078595618077</x:v>
      </x:c>
      <x:c r="AO253" s="65" t="n">
        <x:f aca="0">AD253/AN253-1</x:f>
        <x:v>-0.00917142517213776</x:v>
      </x:c>
      <x:c r="AP253" s="69" t="n">
        <x:f aca="0">IFERROR(SUM(Z253:AC253)/AD253,0)</x:f>
        <x:v>1</x:v>
      </x:c>
      <x:c r="AQ253" s="66" t="b">
        <x:f aca="0">AND(B253&gt;0,C253&gt;0,D253&gt;0,E253&gt;0)</x:f>
        <x:v>1</x:v>
      </x:c>
    </x:row>
    <x:row r="254" ht="13.5" hidden="0">
      <x:c r="A254" s="61" t="n">
        <x:f aca="0">'净值底稿'!A216</x:f>
        <x:v>44154</x:v>
      </x:c>
      <x:c r="B254" s="62" t="n">
        <x:f aca="0">'净值底稿'!W216</x:f>
        <x:v>1.1024073792921072</x:v>
      </x:c>
      <x:c r="C254" s="62" t="n">
        <x:f aca="0">'净值底稿'!T216</x:f>
        <x:v>1.3027708842520425</x:v>
      </x:c>
      <x:c r="D254" s="62" t="n">
        <x:f aca="0">'净值底稿'!U216</x:f>
        <x:v>1.4235</x:v>
      </x:c>
      <x:c r="E254" s="62" t="n">
        <x:f aca="0">'净值底稿'!V216</x:f>
        <x:v>1.4261</x:v>
      </x:c>
      <x:c r="F254" s="63" t="n">
        <x:f aca="0">IFERROR(B254/B253-1,0)</x:f>
        <x:v>-0.004009765226238304</x:v>
      </x:c>
      <x:c r="G254" s="63" t="n">
        <x:f aca="0">IFERROR(C254/C253-1,0)</x:f>
        <x:v>0.005397494734115327</x:v>
      </x:c>
      <x:c r="H254" s="63" t="n">
        <x:f aca="0">IFERROR(D254/D253-1,0)</x:f>
        <x:v>-0.001473063973064015</x:v>
      </x:c>
      <x:c r="I254" s="63" t="n">
        <x:f aca="0">IFERROR(E254/E253-1,0)</x:f>
        <x:v>-0.005439709882139598</x:v>
      </x:c>
      <x:c r="J254" s="64" t="n">
        <x:f aca="0">Z253*(1+F254)</x:f>
        <x:v>0.12162657623532235</x:v>
      </x:c>
      <x:c r="K254" s="64" t="n">
        <x:f aca="0">AA253*(1+G254)</x:f>
        <x:v>0.11552613179711334</x:v>
      </x:c>
      <x:c r="L254" s="64" t="n">
        <x:f aca="0">AB253*(1+H254)</x:f>
        <x:v>0.7588013688836411</x:v>
      </x:c>
      <x:c r="M254" s="64" t="n">
        <x:f aca="0">AC253*(1+I254)</x:f>
        <x:v>0.05679763075903075</x:v>
      </x:c>
      <x:c r="N254" s="64" t="n">
        <x:f aca="0">SUM(J254:M254)</x:f>
        <x:v>1.0527517076751076</x:v>
      </x:c>
      <x:c r="O254" s="65" t="n">
        <x:f aca="0">IFERROR((J254+K254)/N254,0)</x:f>
        <x:v>0.22526936437477998</x:v>
      </x:c>
      <x:c r="P254" s="66" t="b">
        <x:f aca="0">AND(MONTH(A254)=12,OR(A255="",YEAR(A254)&lt;&gt;YEAR(A255)))</x:f>
        <x:v>0</x:v>
      </x:c>
      <x:c r="Q254" s="66" t="b">
        <x:f aca="0">AND(MOD(MONTH(A254),3)=0,OR(A255="",MONTH(A254)&lt;&gt;MONTH(A255)))</x:f>
        <x:v>0</x:v>
      </x:c>
      <x:c r="R254" s="66" t="b">
        <x:f aca="0">OR(O254&gt;$E$7,O254&lt;$E$6)</x:f>
        <x:v>0</x:v>
      </x:c>
      <x:c r="S254" s="66" t="b">
        <x:f aca="0">AND(OR(P254,Q254,R254),A254-AH253&gt;$E$8)</x:f>
        <x:v>0</x:v>
      </x:c>
      <x:c r="T254" s="67" t="str">
        <x:f aca="0">IF(NOT(OR(P254,Q254,R254)),"不调",IF(NOT(S254),"间隔规则跳过",IF(P254,"年末+季度",IF(AND(Q254,R254),"季度+动态",IF(Q254,"季度","动态")))))</x:f>
        <x:v>不调</x:v>
      </x:c>
      <x:c r="U254" s="64" t="n">
        <x:f aca="0">IF(OR(T254="年末+季度",T254="季度+动态"),N254*$E$5/2,IF(T254="季度",(J254+K254)/2,IF(T254="动态",N254*$E$5*IF(J254+K254=0,0.5,J254/(J254+K254)),J254)))</x:f>
        <x:v>0.12162657623532235</x:v>
      </x:c>
      <x:c r="V254" s="64" t="n">
        <x:f aca="0">IF(OR(T254="年末+季度",T254="季度+动态"),N254*$E$5/2,IF(T254="季度",(J254+K254)/2,IF(T254="动态",N254*$E$5*IF(J254+K254=0,0.5,K254/(J254+K254)),K254)))</x:f>
        <x:v>0.11552613179711334</x:v>
      </x:c>
      <x:c r="W254" s="64" t="n">
        <x:f aca="0">IF(OR(T254="年末+季度",T254="季度+动态",T254="动态"),N254*(1-$E$5)*IF(L254+M254=0,$B$7/($B$7+$B$8),L254/(L254+M254)),L254)</x:f>
        <x:v>0.7588013688836411</x:v>
      </x:c>
      <x:c r="X254" s="64" t="n">
        <x:f aca="0">IF(OR(T254="年末+季度",T254="季度+动态",T254="动态"),N254*(1-$E$5)*IF(L254+M254=0,$B$8/($B$7+$B$8),M254/(L254+M254)),M254)</x:f>
        <x:v>0.05679763075903075</x:v>
      </x:c>
      <x:c r="Y254" s="64" t="n">
        <x:f aca="0">POWER(1-$H$5,(A254-A253)/$H$8)</x:f>
        <x:v>0.9999862671029998</x:v>
      </x:c>
      <x:c r="Z254" s="64" t="n">
        <x:f aca="0">U254*Y254</x:f>
        <x:v>0.12162490595007841</x:v>
      </x:c>
      <x:c r="AA254" s="64" t="n">
        <x:f aca="0">V254*Y254</x:f>
        <x:v>0.11552454528864453</x:v>
      </x:c>
      <x:c r="AB254" s="64" t="n">
        <x:f aca="0">W254*Y254</x:f>
        <x:v>0.7587909483425986</x:v>
      </x:c>
      <x:c r="AC254" s="64" t="n">
        <x:f aca="0">X254*Y254</x:f>
        <x:v>0.05679685076301768</x:v>
      </x:c>
      <x:c r="AD254" s="64" t="n">
        <x:f aca="0">SUM(Z254:AC254)</x:f>
        <x:v>1.0527372503443393</x:v>
      </x:c>
      <x:c r="AE254" s="64" t="n">
        <x:f aca="0">MAX(AE253,AD254)</x:f>
        <x:v>1.0638078595618077</x:v>
      </x:c>
      <x:c r="AF254" s="63" t="n">
        <x:f aca="0">AD254/AE254-1</x:f>
        <x:v>-0.010406587165118775</x:v>
      </x:c>
      <x:c r="AG254" s="63" t="n">
        <x:f aca="0">AD254/AD253-1</x:f>
        <x:v>-0.0012465950461668651</x:v>
      </x:c>
      <x:c r="AH254" s="61" t="n">
        <x:f aca="0">IF(OR(T254="年末+季度",T254="季度+动态",T254="季度",T254="动态"),A254,AH253)</x:f>
        <x:v>44104</x:v>
      </x:c>
      <x:c r="AI254" s="68" t="n">
        <x:f aca="0">YEAR(A254)</x:f>
        <x:v>2020</x:v>
      </x:c>
      <x:c r="AJ254" s="68" t="n">
        <x:f aca="0">MONTH(A254)</x:f>
        <x:v>11</x:v>
      </x:c>
      <x:c r="AK254" s="66" t="n">
        <x:f aca="0">IF(MONTH(A254)&lt;&gt;MONTH(A255),1,0)</x:f>
        <x:v>0</x:v>
      </x:c>
      <x:c r="AL254" s="64" t="n">
        <x:f aca="0">IF(AK253,AD253,AL253)</x:f>
        <x:v>1.045191307491523</x:v>
      </x:c>
      <x:c r="AM254" s="65" t="str">
        <x:f aca="0">IF(AK254,AD254/AL254-1,"")</x:f>
      </x:c>
      <x:c r="AN254" s="64" t="n">
        <x:f aca="0">IF(AI254&lt;&gt;AI253,AD254,MAX(AN253,AD254))</x:f>
        <x:v>1.0638078595618077</x:v>
      </x:c>
      <x:c r="AO254" s="65" t="n">
        <x:f aca="0">AD254/AN254-1</x:f>
        <x:v>-0.010406587165118775</x:v>
      </x:c>
      <x:c r="AP254" s="69" t="n">
        <x:f aca="0">IFERROR(SUM(Z254:AC254)/AD254,0)</x:f>
        <x:v>1</x:v>
      </x:c>
      <x:c r="AQ254" s="66" t="b">
        <x:f aca="0">AND(B254&gt;0,C254&gt;0,D254&gt;0,E254&gt;0)</x:f>
        <x:v>1</x:v>
      </x:c>
    </x:row>
    <x:row r="255" ht="13.5" hidden="0">
      <x:c r="A255" s="61" t="n">
        <x:f aca="0">'净值底稿'!A217</x:f>
        <x:v>44155</x:v>
      </x:c>
      <x:c r="B255" s="62" t="n">
        <x:f aca="0">'净值底稿'!W217</x:f>
        <x:v>1.1054477882201936</x:v>
      </x:c>
      <x:c r="C255" s="62" t="n">
        <x:f aca="0">'净值底稿'!T217</x:f>
        <x:v>1.3109662091756538</x:v>
      </x:c>
      <x:c r="D255" s="62" t="n">
        <x:f aca="0">'净值底稿'!U217</x:f>
        <x:v>1.4217</x:v>
      </x:c>
      <x:c r="E255" s="62" t="n">
        <x:f aca="0">'净值底稿'!V217</x:f>
        <x:v>1.4279</x:v>
      </x:c>
      <x:c r="F255" s="63" t="n">
        <x:f aca="0">IFERROR(B255/B254-1,0)</x:f>
        <x:v>0.0027579722207944357</x:v>
      </x:c>
      <x:c r="G255" s="63" t="n">
        <x:f aca="0">IFERROR(C255/C254-1,0)</x:f>
        <x:v>0.0062906878121677945</x:v>
      </x:c>
      <x:c r="H255" s="63" t="n">
        <x:f aca="0">IFERROR(D255/D254-1,0)</x:f>
        <x:v>-0.0012644889357218414</x:v>
      </x:c>
      <x:c r="I255" s="63" t="n">
        <x:f aca="0">IFERROR(E255/E254-1,0)</x:f>
        <x:v>0.0012621835775892265</x:v>
      </x:c>
      <x:c r="J255" s="64" t="n">
        <x:f aca="0">Z254*(1+F255)</x:f>
        <x:v>0.12196034406204546</x:v>
      </x:c>
      <x:c r="K255" s="64" t="n">
        <x:f aca="0">AA254*(1+G255)</x:f>
        <x:v>0.11625127413769804</x:v>
      </x:c>
      <x:c r="L255" s="64" t="n">
        <x:f aca="0">AB254*(1+H255)</x:f>
        <x:v>0.7578314655838936</x:v>
      </x:c>
      <x:c r="M255" s="64" t="n">
        <x:f aca="0">AC254*(1+I255)</x:f>
        <x:v>0.056868538815309545</x:v>
      </x:c>
      <x:c r="N255" s="64" t="n">
        <x:f aca="0">SUM(J255:M255)</x:f>
        <x:v>1.0529116225989468</x:v>
      </x:c>
      <x:c r="O255" s="65" t="n">
        <x:f aca="0">IFERROR((J255+K255)/N255,0)</x:f>
        <x:v>0.2262408478422487</x:v>
      </x:c>
      <x:c r="P255" s="66" t="b">
        <x:f aca="0">AND(MONTH(A255)=12,OR(A256="",YEAR(A255)&lt;&gt;YEAR(A256)))</x:f>
        <x:v>0</x:v>
      </x:c>
      <x:c r="Q255" s="66" t="b">
        <x:f aca="0">AND(MOD(MONTH(A255),3)=0,OR(A256="",MONTH(A255)&lt;&gt;MONTH(A256)))</x:f>
        <x:v>0</x:v>
      </x:c>
      <x:c r="R255" s="66" t="b">
        <x:f aca="0">OR(O255&gt;$E$7,O255&lt;$E$6)</x:f>
        <x:v>0</x:v>
      </x:c>
      <x:c r="S255" s="66" t="b">
        <x:f aca="0">AND(OR(P255,Q255,R255),A255-AH254&gt;$E$8)</x:f>
        <x:v>0</x:v>
      </x:c>
      <x:c r="T255" s="67" t="str">
        <x:f aca="0">IF(NOT(OR(P255,Q255,R255)),"不调",IF(NOT(S255),"间隔规则跳过",IF(P255,"年末+季度",IF(AND(Q255,R255),"季度+动态",IF(Q255,"季度","动态")))))</x:f>
        <x:v>不调</x:v>
      </x:c>
      <x:c r="U255" s="64" t="n">
        <x:f aca="0">IF(OR(T255="年末+季度",T255="季度+动态"),N255*$E$5/2,IF(T255="季度",(J255+K255)/2,IF(T255="动态",N255*$E$5*IF(J255+K255=0,0.5,J255/(J255+K255)),J255)))</x:f>
        <x:v>0.12196034406204546</x:v>
      </x:c>
      <x:c r="V255" s="64" t="n">
        <x:f aca="0">IF(OR(T255="年末+季度",T255="季度+动态"),N255*$E$5/2,IF(T255="季度",(J255+K255)/2,IF(T255="动态",N255*$E$5*IF(J255+K255=0,0.5,K255/(J255+K255)),K255)))</x:f>
        <x:v>0.11625127413769804</x:v>
      </x:c>
      <x:c r="W255" s="64" t="n">
        <x:f aca="0">IF(OR(T255="年末+季度",T255="季度+动态",T255="动态"),N255*(1-$E$5)*IF(L255+M255=0,$B$7/($B$7+$B$8),L255/(L255+M255)),L255)</x:f>
        <x:v>0.7578314655838936</x:v>
      </x:c>
      <x:c r="X255" s="64" t="n">
        <x:f aca="0">IF(OR(T255="年末+季度",T255="季度+动态",T255="动态"),N255*(1-$E$5)*IF(L255+M255=0,$B$8/($B$7+$B$8),M255/(L255+M255)),M255)</x:f>
        <x:v>0.056868538815309545</x:v>
      </x:c>
      <x:c r="Y255" s="64" t="n">
        <x:f aca="0">POWER(1-$H$5,(A255-A254)/$H$8)</x:f>
        <x:v>0.9999862671029998</x:v>
      </x:c>
      <x:c r="Z255" s="64" t="n">
        <x:f aca="0">U255*Y255</x:f>
        <x:v>0.12195866919320235</x:v>
      </x:c>
      <x:c r="AA255" s="64" t="n">
        <x:f aca="0">V255*Y255</x:f>
        <x:v>0.11624967767092416</x:v>
      </x:c>
      <x:c r="AB255" s="64" t="n">
        <x:f aca="0">W255*Y255</x:f>
        <x:v>0.7578210583624332</x:v>
      </x:c>
      <x:c r="AC255" s="64" t="n">
        <x:f aca="0">X255*Y255</x:f>
        <x:v>0.05686775784552344</x:v>
      </x:c>
      <x:c r="AD255" s="64" t="n">
        <x:f aca="0">SUM(Z255:AC255)</x:f>
        <x:v>1.0528971630720831</x:v>
      </x:c>
      <x:c r="AE255" s="64" t="n">
        <x:f aca="0">MAX(AE254,AD255)</x:f>
        <x:v>1.0638078595618077</x:v>
      </x:c>
      <x:c r="AF255" s="63" t="n">
        <x:f aca="0">AD255/AE255-1</x:f>
        <x:v>-0.010256266102619982</x:v>
      </x:c>
      <x:c r="AG255" s="63" t="n">
        <x:f aca="0">AD255/AD254-1</x:f>
        <x:v>0.000151901842260882</x:v>
      </x:c>
      <x:c r="AH255" s="61" t="n">
        <x:f aca="0">IF(OR(T255="年末+季度",T255="季度+动态",T255="季度",T255="动态"),A255,AH254)</x:f>
        <x:v>44104</x:v>
      </x:c>
      <x:c r="AI255" s="68" t="n">
        <x:f aca="0">YEAR(A255)</x:f>
        <x:v>2020</x:v>
      </x:c>
      <x:c r="AJ255" s="68" t="n">
        <x:f aca="0">MONTH(A255)</x:f>
        <x:v>11</x:v>
      </x:c>
      <x:c r="AK255" s="66" t="n">
        <x:f aca="0">IF(MONTH(A255)&lt;&gt;MONTH(A256),1,0)</x:f>
        <x:v>0</x:v>
      </x:c>
      <x:c r="AL255" s="64" t="n">
        <x:f aca="0">IF(AK254,AD254,AL254)</x:f>
        <x:v>1.045191307491523</x:v>
      </x:c>
      <x:c r="AM255" s="65" t="str">
        <x:f aca="0">IF(AK255,AD255/AL255-1,"")</x:f>
      </x:c>
      <x:c r="AN255" s="64" t="n">
        <x:f aca="0">IF(AI255&lt;&gt;AI254,AD255,MAX(AN254,AD255))</x:f>
        <x:v>1.0638078595618077</x:v>
      </x:c>
      <x:c r="AO255" s="65" t="n">
        <x:f aca="0">AD255/AN255-1</x:f>
        <x:v>-0.010256266102619982</x:v>
      </x:c>
      <x:c r="AP255" s="69" t="n">
        <x:f aca="0">IFERROR(SUM(Z255:AC255)/AD255,0)</x:f>
        <x:v>1</x:v>
      </x:c>
      <x:c r="AQ255" s="66" t="b">
        <x:f aca="0">AND(B255&gt;0,C255&gt;0,D255&gt;0,E255&gt;0)</x:f>
        <x:v>1</x:v>
      </x:c>
    </x:row>
    <x:row r="256" ht="13.5" hidden="0">
      <x:c r="A256" s="61" t="n">
        <x:f aca="0">'净值底稿'!A218</x:f>
        <x:v>44158</x:v>
      </x:c>
      <x:c r="B256" s="62" t="n">
        <x:f aca="0">'净值底稿'!W218</x:f>
        <x:v>1.1187717737891902</x:v>
      </x:c>
      <x:c r="C256" s="62" t="n">
        <x:f aca="0">'净值底稿'!T218</x:f>
        <x:v>1.3208116093978313</x:v>
      </x:c>
      <x:c r="D256" s="62" t="n">
        <x:f aca="0">'净值底稿'!U218</x:f>
        <x:v>1.4224</x:v>
      </x:c>
      <x:c r="E256" s="62" t="n">
        <x:f aca="0">'净值底稿'!V218</x:f>
        <x:v>1.4267</x:v>
      </x:c>
      <x:c r="F256" s="63" t="n">
        <x:f aca="0">IFERROR(B256/B255-1,0)</x:f>
        <x:v>0.012053021147609977</x:v>
      </x:c>
      <x:c r="G256" s="63" t="n">
        <x:f aca="0">IFERROR(C256/C255-1,0)</x:f>
        <x:v>0.007510033556370921</x:v>
      </x:c>
      <x:c r="H256" s="63" t="n">
        <x:f aca="0">IFERROR(D256/D255-1,0)</x:f>
        <x:v>0.000492368291482137</x:v>
      </x:c>
      <x:c r="I256" s="63" t="n">
        <x:f aca="0">IFERROR(E256/E255-1,0)</x:f>
        <x:v>-0.0008403949856431447</x:v>
      </x:c>
      <x:c r="J256" s="64" t="n">
        <x:f aca="0">Z255*(1+F256)</x:f>
        <x:v>0.12342863961212239</x:v>
      </x:c>
      <x:c r="K256" s="64" t="n">
        <x:f aca="0">AA255*(1+G256)</x:f>
        <x:v>0.11712271665115011</x:v>
      </x:c>
      <x:c r="L256" s="64" t="n">
        <x:f aca="0">AB255*(1+H256)</x:f>
        <x:v>0.7581941854221883</x:v>
      </x:c>
      <x:c r="M256" s="64" t="n">
        <x:f aca="0">AC255*(1+I256)</x:f>
        <x:v>0.0568199664669853</x:v>
      </x:c>
      <x:c r="N256" s="64" t="n">
        <x:f aca="0">SUM(J256:M256)</x:f>
        <x:v>1.0555655081524462</x:v>
      </x:c>
      <x:c r="O256" s="65" t="n">
        <x:f aca="0">IFERROR((J256+K256)/N256,0)</x:f>
        <x:v>0.2278886098545499</x:v>
      </x:c>
      <x:c r="P256" s="66" t="b">
        <x:f aca="0">AND(MONTH(A256)=12,OR(A257="",YEAR(A256)&lt;&gt;YEAR(A257)))</x:f>
        <x:v>0</x:v>
      </x:c>
      <x:c r="Q256" s="66" t="b">
        <x:f aca="0">AND(MOD(MONTH(A256),3)=0,OR(A257="",MONTH(A256)&lt;&gt;MONTH(A257)))</x:f>
        <x:v>0</x:v>
      </x:c>
      <x:c r="R256" s="66" t="b">
        <x:f aca="0">OR(O256&gt;$E$7,O256&lt;$E$6)</x:f>
        <x:v>0</x:v>
      </x:c>
      <x:c r="S256" s="66" t="b">
        <x:f aca="0">AND(OR(P256,Q256,R256),A256-AH255&gt;$E$8)</x:f>
        <x:v>0</x:v>
      </x:c>
      <x:c r="T256" s="67" t="str">
        <x:f aca="0">IF(NOT(OR(P256,Q256,R256)),"不调",IF(NOT(S256),"间隔规则跳过",IF(P256,"年末+季度",IF(AND(Q256,R256),"季度+动态",IF(Q256,"季度","动态")))))</x:f>
        <x:v>不调</x:v>
      </x:c>
      <x:c r="U256" s="64" t="n">
        <x:f aca="0">IF(OR(T256="年末+季度",T256="季度+动态"),N256*$E$5/2,IF(T256="季度",(J256+K256)/2,IF(T256="动态",N256*$E$5*IF(J256+K256=0,0.5,J256/(J256+K256)),J256)))</x:f>
        <x:v>0.12342863961212239</x:v>
      </x:c>
      <x:c r="V256" s="64" t="n">
        <x:f aca="0">IF(OR(T256="年末+季度",T256="季度+动态"),N256*$E$5/2,IF(T256="季度",(J256+K256)/2,IF(T256="动态",N256*$E$5*IF(J256+K256=0,0.5,K256/(J256+K256)),K256)))</x:f>
        <x:v>0.11712271665115011</x:v>
      </x:c>
      <x:c r="W256" s="64" t="n">
        <x:f aca="0">IF(OR(T256="年末+季度",T256="季度+动态",T256="动态"),N256*(1-$E$5)*IF(L256+M256=0,$B$7/($B$7+$B$8),L256/(L256+M256)),L256)</x:f>
        <x:v>0.7581941854221883</x:v>
      </x:c>
      <x:c r="X256" s="64" t="n">
        <x:f aca="0">IF(OR(T256="年末+季度",T256="季度+动态",T256="动态"),N256*(1-$E$5)*IF(L256+M256=0,$B$8/($B$7+$B$8),M256/(L256+M256)),M256)</x:f>
        <x:v>0.0568199664669853</x:v>
      </x:c>
      <x:c r="Y256" s="64" t="n">
        <x:f aca="0">POWER(1-$H$5,(A256-A255)/$H$8)</x:f>
        <x:v>0.9999588018747739</x:v>
      </x:c>
      <x:c r="Z256" s="64" t="n">
        <x:f aca="0">U256*Y256</x:f>
        <x:v>0.12342355458357117</x:v>
      </x:c>
      <x:c r="AA256" s="64" t="n">
        <x:f aca="0">V256*Y256</x:f>
        <x:v>0.1171178914148027</x:v>
      </x:c>
      <x:c r="AB256" s="64" t="n">
        <x:f aca="0">W256*Y256</x:f>
        <x:v>0.7581629492431916</x:v>
      </x:c>
      <x:c r="AC256" s="64" t="n">
        <x:f aca="0">X256*Y256</x:f>
        <x:v>0.05681762559089145</x:v>
      </x:c>
      <x:c r="AD256" s="64" t="n">
        <x:f aca="0">SUM(Z256:AC256)</x:f>
        <x:v>1.055522020832457</x:v>
      </x:c>
      <x:c r="AE256" s="64" t="n">
        <x:f aca="0">MAX(AE255,AD256)</x:f>
        <x:v>1.0638078595618077</x:v>
      </x:c>
      <x:c r="AF256" s="63" t="n">
        <x:f aca="0">AD256/AE256-1</x:f>
        <x:v>-0.007788848949436877</x:v>
      </x:c>
      <x:c r="AG256" s="63" t="n">
        <x:f aca="0">AD256/AD255-1</x:f>
        <x:v>0.0024929858797559934</x:v>
      </x:c>
      <x:c r="AH256" s="61" t="n">
        <x:f aca="0">IF(OR(T256="年末+季度",T256="季度+动态",T256="季度",T256="动态"),A256,AH255)</x:f>
        <x:v>44104</x:v>
      </x:c>
      <x:c r="AI256" s="68" t="n">
        <x:f aca="0">YEAR(A256)</x:f>
        <x:v>2020</x:v>
      </x:c>
      <x:c r="AJ256" s="68" t="n">
        <x:f aca="0">MONTH(A256)</x:f>
        <x:v>11</x:v>
      </x:c>
      <x:c r="AK256" s="66" t="n">
        <x:f aca="0">IF(MONTH(A256)&lt;&gt;MONTH(A257),1,0)</x:f>
        <x:v>0</x:v>
      </x:c>
      <x:c r="AL256" s="64" t="n">
        <x:f aca="0">IF(AK255,AD255,AL255)</x:f>
        <x:v>1.045191307491523</x:v>
      </x:c>
      <x:c r="AM256" s="65" t="str">
        <x:f aca="0">IF(AK256,AD256/AL256-1,"")</x:f>
      </x:c>
      <x:c r="AN256" s="64" t="n">
        <x:f aca="0">IF(AI256&lt;&gt;AI255,AD256,MAX(AN255,AD256))</x:f>
        <x:v>1.0638078595618077</x:v>
      </x:c>
      <x:c r="AO256" s="65" t="n">
        <x:f aca="0">AD256/AN256-1</x:f>
        <x:v>-0.007788848949436877</x:v>
      </x:c>
      <x:c r="AP256" s="69" t="n">
        <x:f aca="0">IFERROR(SUM(Z256:AC256)/AD256,0)</x:f>
        <x:v>1</x:v>
      </x:c>
      <x:c r="AQ256" s="66" t="b">
        <x:f aca="0">AND(B256&gt;0,C256&gt;0,D256&gt;0,E256&gt;0)</x:f>
        <x:v>1</x:v>
      </x:c>
    </x:row>
    <x:row r="257" ht="13.5" hidden="0">
      <x:c r="A257" s="61" t="n">
        <x:f aca="0">'净值底稿'!A219</x:f>
        <x:v>44159</x:v>
      </x:c>
      <x:c r="B257" s="62" t="n">
        <x:f aca="0">'净值底稿'!W219</x:f>
        <x:v>1.1142269023326146</x:v>
      </x:c>
      <x:c r="C257" s="62" t="n">
        <x:f aca="0">'净值底稿'!T219</x:f>
        <x:v>1.3190999542316437</x:v>
      </x:c>
      <x:c r="D257" s="62" t="n">
        <x:f aca="0">'净值底稿'!U219</x:f>
        <x:v>1.4221</x:v>
      </x:c>
      <x:c r="E257" s="62" t="n">
        <x:f aca="0">'净值底稿'!V219</x:f>
        <x:v>1.3967</x:v>
      </x:c>
      <x:c r="F257" s="63" t="n">
        <x:f aca="0">IFERROR(B257/B256-1,0)</x:f>
        <x:v>-0.0040623758688356215</x:v>
      </x:c>
      <x:c r="G257" s="63" t="n">
        <x:f aca="0">IFERROR(C257/C256-1,0)</x:f>
        <x:v>-0.0012959116606855448</x:v>
      </x:c>
      <x:c r="H257" s="63" t="n">
        <x:f aca="0">IFERROR(D257/D256-1,0)</x:f>
        <x:v>-0.0002109111361081606</x:v>
      </x:c>
      <x:c r="I257" s="63" t="n">
        <x:f aca="0">IFERROR(E257/E256-1,0)</x:f>
        <x:v>-0.02102754608537183</x:v>
      </x:c>
      <x:c r="J257" s="64" t="n">
        <x:f aca="0">Z256*(1+F257)</x:f>
        <x:v>0.12292216171378495</x:v>
      </x:c>
      <x:c r="K257" s="64" t="n">
        <x:f aca="0">AA256*(1+G257)</x:f>
        <x:v>0.11696611697364334</x:v>
      </x:c>
      <x:c r="L257" s="64" t="n">
        <x:f aca="0">AB256*(1+H257)</x:f>
        <x:v>0.7580030442342116</x:v>
      </x:c>
      <x:c r="M257" s="64" t="n">
        <x:f aca="0">AC256*(1+I257)</x:f>
        <x:v>0.05562289035031758</x:v>
      </x:c>
      <x:c r="N257" s="64" t="n">
        <x:f aca="0">SUM(J257:M257)</x:f>
        <x:v>1.0535142132719575</x:v>
      </x:c>
      <x:c r="O257" s="65" t="n">
        <x:f aca="0">IFERROR((J257+K257)/N257,0)</x:f>
        <x:v>0.22770293524792035</x:v>
      </x:c>
      <x:c r="P257" s="66" t="b">
        <x:f aca="0">AND(MONTH(A257)=12,OR(A258="",YEAR(A257)&lt;&gt;YEAR(A258)))</x:f>
        <x:v>0</x:v>
      </x:c>
      <x:c r="Q257" s="66" t="b">
        <x:f aca="0">AND(MOD(MONTH(A257),3)=0,OR(A258="",MONTH(A257)&lt;&gt;MONTH(A258)))</x:f>
        <x:v>0</x:v>
      </x:c>
      <x:c r="R257" s="66" t="b">
        <x:f aca="0">OR(O257&gt;$E$7,O257&lt;$E$6)</x:f>
        <x:v>0</x:v>
      </x:c>
      <x:c r="S257" s="66" t="b">
        <x:f aca="0">AND(OR(P257,Q257,R257),A257-AH256&gt;$E$8)</x:f>
        <x:v>0</x:v>
      </x:c>
      <x:c r="T257" s="67" t="str">
        <x:f aca="0">IF(NOT(OR(P257,Q257,R257)),"不调",IF(NOT(S257),"间隔规则跳过",IF(P257,"年末+季度",IF(AND(Q257,R257),"季度+动态",IF(Q257,"季度","动态")))))</x:f>
        <x:v>不调</x:v>
      </x:c>
      <x:c r="U257" s="64" t="n">
        <x:f aca="0">IF(OR(T257="年末+季度",T257="季度+动态"),N257*$E$5/2,IF(T257="季度",(J257+K257)/2,IF(T257="动态",N257*$E$5*IF(J257+K257=0,0.5,J257/(J257+K257)),J257)))</x:f>
        <x:v>0.12292216171378495</x:v>
      </x:c>
      <x:c r="V257" s="64" t="n">
        <x:f aca="0">IF(OR(T257="年末+季度",T257="季度+动态"),N257*$E$5/2,IF(T257="季度",(J257+K257)/2,IF(T257="动态",N257*$E$5*IF(J257+K257=0,0.5,K257/(J257+K257)),K257)))</x:f>
        <x:v>0.11696611697364334</x:v>
      </x:c>
      <x:c r="W257" s="64" t="n">
        <x:f aca="0">IF(OR(T257="年末+季度",T257="季度+动态",T257="动态"),N257*(1-$E$5)*IF(L257+M257=0,$B$7/($B$7+$B$8),L257/(L257+M257)),L257)</x:f>
        <x:v>0.7580030442342116</x:v>
      </x:c>
      <x:c r="X257" s="64" t="n">
        <x:f aca="0">IF(OR(T257="年末+季度",T257="季度+动态",T257="动态"),N257*(1-$E$5)*IF(L257+M257=0,$B$8/($B$7+$B$8),M257/(L257+M257)),M257)</x:f>
        <x:v>0.05562289035031758</x:v>
      </x:c>
      <x:c r="Y257" s="64" t="n">
        <x:f aca="0">POWER(1-$H$5,(A257-A256)/$H$8)</x:f>
        <x:v>0.9999862671029998</x:v>
      </x:c>
      <x:c r="Z257" s="64" t="n">
        <x:f aca="0">U257*Y257</x:f>
        <x:v>0.12292047363639909</x:v>
      </x:c>
      <x:c r="AA257" s="64" t="n">
        <x:f aca="0">V257*Y257</x:f>
        <x:v>0.11696451069000642</x:v>
      </x:c>
      <x:c r="AB257" s="64" t="n">
        <x:f aca="0">W257*Y257</x:f>
        <x:v>0.7579926346564793</x:v>
      </x:c>
      <x:c r="AC257" s="64" t="n">
        <x:f aca="0">X257*Y257</x:f>
        <x:v>0.05562212648689355</x:v>
      </x:c>
      <x:c r="AD257" s="64" t="n">
        <x:f aca="0">SUM(Z257:AC257)</x:f>
        <x:v>1.0534997454697783</x:v>
      </x:c>
      <x:c r="AE257" s="64" t="n">
        <x:f aca="0">MAX(AE256,AD257)</x:f>
        <x:v>1.0638078595618077</x:v>
      </x:c>
      <x:c r="AF257" s="63" t="n">
        <x:f aca="0">AD257/AE257-1</x:f>
        <x:v>-0.009689826973336535</x:v>
      </x:c>
      <x:c r="AG257" s="63" t="n">
        <x:f aca="0">AD257/AD256-1</x:f>
        <x:v>-0.0019159006849366333</x:v>
      </x:c>
      <x:c r="AH257" s="61" t="n">
        <x:f aca="0">IF(OR(T257="年末+季度",T257="季度+动态",T257="季度",T257="动态"),A257,AH256)</x:f>
        <x:v>44104</x:v>
      </x:c>
      <x:c r="AI257" s="68" t="n">
        <x:f aca="0">YEAR(A257)</x:f>
        <x:v>2020</x:v>
      </x:c>
      <x:c r="AJ257" s="68" t="n">
        <x:f aca="0">MONTH(A257)</x:f>
        <x:v>11</x:v>
      </x:c>
      <x:c r="AK257" s="66" t="n">
        <x:f aca="0">IF(MONTH(A257)&lt;&gt;MONTH(A258),1,0)</x:f>
        <x:v>0</x:v>
      </x:c>
      <x:c r="AL257" s="64" t="n">
        <x:f aca="0">IF(AK256,AD256,AL256)</x:f>
        <x:v>1.045191307491523</x:v>
      </x:c>
      <x:c r="AM257" s="65" t="str">
        <x:f aca="0">IF(AK257,AD257/AL257-1,"")</x:f>
      </x:c>
      <x:c r="AN257" s="64" t="n">
        <x:f aca="0">IF(AI257&lt;&gt;AI256,AD257,MAX(AN256,AD257))</x:f>
        <x:v>1.0638078595618077</x:v>
      </x:c>
      <x:c r="AO257" s="65" t="n">
        <x:f aca="0">AD257/AN257-1</x:f>
        <x:v>-0.009689826973336535</x:v>
      </x:c>
      <x:c r="AP257" s="69" t="n">
        <x:f aca="0">IFERROR(SUM(Z257:AC257)/AD257,0)</x:f>
        <x:v>1</x:v>
      </x:c>
      <x:c r="AQ257" s="66" t="b">
        <x:f aca="0">AND(B257&gt;0,C257&gt;0,D257&gt;0,E257&gt;0)</x:f>
        <x:v>1</x:v>
      </x:c>
    </x:row>
    <x:row r="258" ht="13.5" hidden="0">
      <x:c r="A258" s="61" t="n">
        <x:f aca="0">'净值底稿'!A220</x:f>
        <x:v>44160</x:v>
      </x:c>
      <x:c r="B258" s="62" t="n">
        <x:f aca="0">'净值底稿'!W220</x:f>
        <x:v>1.1024278412148127</x:v>
      </x:c>
      <x:c r="C258" s="62" t="n">
        <x:f aca="0">'净值底稿'!T220</x:f>
        <x:v>1.2998420169384488</x:v>
      </x:c>
      <x:c r="D258" s="62" t="n">
        <x:f aca="0">'净值底稿'!U220</x:f>
        <x:v>1.4227</x:v>
      </x:c>
      <x:c r="E258" s="62" t="n">
        <x:f aca="0">'净值底稿'!V220</x:f>
        <x:v>1.3777</x:v>
      </x:c>
      <x:c r="F258" s="63" t="n">
        <x:f aca="0">IFERROR(B258/B257-1,0)</x:f>
        <x:v>-0.010589459914404076</x:v>
      </x:c>
      <x:c r="G258" s="63" t="n">
        <x:f aca="0">IFERROR(C258/C257-1,0)</x:f>
        <x:v>-0.014599301009310062</x:v>
      </x:c>
      <x:c r="H258" s="63" t="n">
        <x:f aca="0">IFERROR(D258/D257-1,0)</x:f>
        <x:v>0.00042191125799884155</x:v>
      </x:c>
      <x:c r="I258" s="63" t="n">
        <x:f aca="0">IFERROR(E258/E257-1,0)</x:f>
        <x:v>-0.013603493950025136</x:v>
      </x:c>
      <x:c r="J258" s="64" t="n">
        <x:f aca="0">Z257*(1+F258)</x:f>
        <x:v>0.12161881220816688</x:v>
      </x:c>
      <x:c r="K258" s="64" t="n">
        <x:f aca="0">AA257*(1+G258)</x:f>
        <x:v>0.11525691059103635</x:v>
      </x:c>
      <x:c r="L258" s="64" t="n">
        <x:f aca="0">AB257*(1+H258)</x:f>
        <x:v>0.758312440282521</x:v>
      </x:c>
      <x:c r="M258" s="64" t="n">
        <x:f aca="0">AC257*(1+I258)</x:f>
        <x:v>0.054865471225741556</x:v>
      </x:c>
      <x:c r="N258" s="64" t="n">
        <x:f aca="0">SUM(J258:M258)</x:f>
        <x:v>1.0500536343074658</x:v>
      </x:c>
      <x:c r="O258" s="65" t="n">
        <x:f aca="0">IFERROR((J258+K258)/N258,0)</x:f>
        <x:v>0.22558440355804124</x:v>
      </x:c>
      <x:c r="P258" s="66" t="b">
        <x:f aca="0">AND(MONTH(A258)=12,OR(A259="",YEAR(A258)&lt;&gt;YEAR(A259)))</x:f>
        <x:v>0</x:v>
      </x:c>
      <x:c r="Q258" s="66" t="b">
        <x:f aca="0">AND(MOD(MONTH(A258),3)=0,OR(A259="",MONTH(A258)&lt;&gt;MONTH(A259)))</x:f>
        <x:v>0</x:v>
      </x:c>
      <x:c r="R258" s="66" t="b">
        <x:f aca="0">OR(O258&gt;$E$7,O258&lt;$E$6)</x:f>
        <x:v>0</x:v>
      </x:c>
      <x:c r="S258" s="66" t="b">
        <x:f aca="0">AND(OR(P258,Q258,R258),A258-AH257&gt;$E$8)</x:f>
        <x:v>0</x:v>
      </x:c>
      <x:c r="T258" s="67" t="str">
        <x:f aca="0">IF(NOT(OR(P258,Q258,R258)),"不调",IF(NOT(S258),"间隔规则跳过",IF(P258,"年末+季度",IF(AND(Q258,R258),"季度+动态",IF(Q258,"季度","动态")))))</x:f>
        <x:v>不调</x:v>
      </x:c>
      <x:c r="U258" s="64" t="n">
        <x:f aca="0">IF(OR(T258="年末+季度",T258="季度+动态"),N258*$E$5/2,IF(T258="季度",(J258+K258)/2,IF(T258="动态",N258*$E$5*IF(J258+K258=0,0.5,J258/(J258+K258)),J258)))</x:f>
        <x:v>0.12161881220816688</x:v>
      </x:c>
      <x:c r="V258" s="64" t="n">
        <x:f aca="0">IF(OR(T258="年末+季度",T258="季度+动态"),N258*$E$5/2,IF(T258="季度",(J258+K258)/2,IF(T258="动态",N258*$E$5*IF(J258+K258=0,0.5,K258/(J258+K258)),K258)))</x:f>
        <x:v>0.11525691059103635</x:v>
      </x:c>
      <x:c r="W258" s="64" t="n">
        <x:f aca="0">IF(OR(T258="年末+季度",T258="季度+动态",T258="动态"),N258*(1-$E$5)*IF(L258+M258=0,$B$7/($B$7+$B$8),L258/(L258+M258)),L258)</x:f>
        <x:v>0.758312440282521</x:v>
      </x:c>
      <x:c r="X258" s="64" t="n">
        <x:f aca="0">IF(OR(T258="年末+季度",T258="季度+动态",T258="动态"),N258*(1-$E$5)*IF(L258+M258=0,$B$8/($B$7+$B$8),M258/(L258+M258)),M258)</x:f>
        <x:v>0.054865471225741556</x:v>
      </x:c>
      <x:c r="Y258" s="64" t="n">
        <x:f aca="0">POWER(1-$H$5,(A258-A257)/$H$8)</x:f>
        <x:v>0.9999862671029998</x:v>
      </x:c>
      <x:c r="Z258" s="64" t="n">
        <x:f aca="0">U258*Y258</x:f>
        <x:v>0.12161714202954553</x:v>
      </x:c>
      <x:c r="AA258" s="64" t="n">
        <x:f aca="0">V258*Y258</x:f>
        <x:v>0.11525532777975464</x:v>
      </x:c>
      <x:c r="AB258" s="64" t="n">
        <x:f aca="0">W258*Y258</x:f>
        <x:v>0.7583020264558846</x:v>
      </x:c>
      <x:c r="AC258" s="64" t="n">
        <x:f aca="0">X258*Y258</x:f>
        <x:v>0.054864717763876344</x:v>
      </x:c>
      <x:c r="AD258" s="64" t="n">
        <x:f aca="0">SUM(Z258:AC258)</x:f>
        <x:v>1.050039214029061</x:v>
      </x:c>
      <x:c r="AE258" s="64" t="n">
        <x:f aca="0">MAX(AE257,AD258)</x:f>
        <x:v>1.0638078595618077</x:v>
      </x:c>
      <x:c r="AF258" s="63" t="n">
        <x:f aca="0">AD258/AE258-1</x:f>
        <x:v>-0.01294279357779704</x:v>
      </x:c>
      <x:c r="AG258" s="63" t="n">
        <x:f aca="0">AD258/AD257-1</x:f>
        <x:v>-0.0032847957064993105</x:v>
      </x:c>
      <x:c r="AH258" s="61" t="n">
        <x:f aca="0">IF(OR(T258="年末+季度",T258="季度+动态",T258="季度",T258="动态"),A258,AH257)</x:f>
        <x:v>44104</x:v>
      </x:c>
      <x:c r="AI258" s="68" t="n">
        <x:f aca="0">YEAR(A258)</x:f>
        <x:v>2020</x:v>
      </x:c>
      <x:c r="AJ258" s="68" t="n">
        <x:f aca="0">MONTH(A258)</x:f>
        <x:v>11</x:v>
      </x:c>
      <x:c r="AK258" s="66" t="n">
        <x:f aca="0">IF(MONTH(A258)&lt;&gt;MONTH(A259),1,0)</x:f>
        <x:v>0</x:v>
      </x:c>
      <x:c r="AL258" s="64" t="n">
        <x:f aca="0">IF(AK257,AD257,AL257)</x:f>
        <x:v>1.045191307491523</x:v>
      </x:c>
      <x:c r="AM258" s="65" t="str">
        <x:f aca="0">IF(AK258,AD258/AL258-1,"")</x:f>
      </x:c>
      <x:c r="AN258" s="64" t="n">
        <x:f aca="0">IF(AI258&lt;&gt;AI257,AD258,MAX(AN257,AD258))</x:f>
        <x:v>1.0638078595618077</x:v>
      </x:c>
      <x:c r="AO258" s="65" t="n">
        <x:f aca="0">AD258/AN258-1</x:f>
        <x:v>-0.01294279357779704</x:v>
      </x:c>
      <x:c r="AP258" s="69" t="n">
        <x:f aca="0">IFERROR(SUM(Z258:AC258)/AD258,0)</x:f>
        <x:v>1</x:v>
      </x:c>
      <x:c r="AQ258" s="66" t="b">
        <x:f aca="0">AND(B258&gt;0,C258&gt;0,D258&gt;0,E258&gt;0)</x:f>
        <x:v>1</x:v>
      </x:c>
    </x:row>
    <x:row r="259" ht="13.5" hidden="0">
      <x:c r="A259" s="61" t="n">
        <x:f aca="0">'净值底稿'!A221</x:f>
        <x:v>44161</x:v>
      </x:c>
      <x:c r="B259" s="62" t="n">
        <x:f aca="0">'净值底稿'!W221</x:f>
        <x:v>1.1028790115532567</x:v>
      </x:c>
      <x:c r="C259" s="62" t="n">
        <x:f aca="0">'净值底稿'!T221</x:f>
        <x:v>1.2950234045365914</x:v>
      </x:c>
      <x:c r="D259" s="62" t="n">
        <x:f aca="0">'净值底稿'!U221</x:f>
        <x:v>1.4231</x:v>
      </x:c>
      <x:c r="E259" s="62" t="n">
        <x:f aca="0">'净值底稿'!V221</x:f>
        <x:v>1.3789</x:v>
      </x:c>
      <x:c r="F259" s="63" t="n">
        <x:f aca="0">IFERROR(B259/B258-1,0)</x:f>
        <x:v>0.00040925158235016745</x:v>
      </x:c>
      <x:c r="G259" s="63" t="n">
        <x:f aca="0">IFERROR(C259/C258-1,0)</x:f>
        <x:v>-0.003707075428448503</x:v>
      </x:c>
      <x:c r="H259" s="63" t="n">
        <x:f aca="0">IFERROR(D259/D258-1,0)</x:f>
        <x:v>0.0002811555493076323</x:v>
      </x:c>
      <x:c r="I259" s="63" t="n">
        <x:f aca="0">IFERROR(E259/E258-1,0)</x:f>
        <x:v>0.000871016912245004</x:v>
      </x:c>
      <x:c r="J259" s="64" t="n">
        <x:f aca="0">Z258*(1+F259)</x:f>
        <x:v>0.12166691403736203</x:v>
      </x:c>
      <x:c r="K259" s="64" t="n">
        <x:f aca="0">AA258*(1+G259)</x:f>
        <x:v>0.11482806758614453</x:v>
      </x:c>
      <x:c r="L259" s="64" t="n">
        <x:f aca="0">AB258*(1+H259)</x:f>
        <x:v>0.7585152272786739</x:v>
      </x:c>
      <x:c r="M259" s="64" t="n">
        <x:f aca="0">AC258*(1+I259)</x:f>
        <x:v>0.05491250586093423</x:v>
      </x:c>
      <x:c r="N259" s="64" t="n">
        <x:f aca="0">SUM(J259:M259)</x:f>
        <x:v>1.0499227147631147</x:v>
      </x:c>
      <x:c r="O259" s="65" t="n">
        <x:f aca="0">IFERROR((J259+K259)/N259,0)</x:f>
        <x:v>0.22524989534764467</x:v>
      </x:c>
      <x:c r="P259" s="66" t="b">
        <x:f aca="0">AND(MONTH(A259)=12,OR(A260="",YEAR(A259)&lt;&gt;YEAR(A260)))</x:f>
        <x:v>0</x:v>
      </x:c>
      <x:c r="Q259" s="66" t="b">
        <x:f aca="0">AND(MOD(MONTH(A259),3)=0,OR(A260="",MONTH(A259)&lt;&gt;MONTH(A260)))</x:f>
        <x:v>0</x:v>
      </x:c>
      <x:c r="R259" s="66" t="b">
        <x:f aca="0">OR(O259&gt;$E$7,O259&lt;$E$6)</x:f>
        <x:v>0</x:v>
      </x:c>
      <x:c r="S259" s="66" t="b">
        <x:f aca="0">AND(OR(P259,Q259,R259),A259-AH258&gt;$E$8)</x:f>
        <x:v>0</x:v>
      </x:c>
      <x:c r="T259" s="67" t="str">
        <x:f aca="0">IF(NOT(OR(P259,Q259,R259)),"不调",IF(NOT(S259),"间隔规则跳过",IF(P259,"年末+季度",IF(AND(Q259,R259),"季度+动态",IF(Q259,"季度","动态")))))</x:f>
        <x:v>不调</x:v>
      </x:c>
      <x:c r="U259" s="64" t="n">
        <x:f aca="0">IF(OR(T259="年末+季度",T259="季度+动态"),N259*$E$5/2,IF(T259="季度",(J259+K259)/2,IF(T259="动态",N259*$E$5*IF(J259+K259=0,0.5,J259/(J259+K259)),J259)))</x:f>
        <x:v>0.12166691403736203</x:v>
      </x:c>
      <x:c r="V259" s="64" t="n">
        <x:f aca="0">IF(OR(T259="年末+季度",T259="季度+动态"),N259*$E$5/2,IF(T259="季度",(J259+K259)/2,IF(T259="动态",N259*$E$5*IF(J259+K259=0,0.5,K259/(J259+K259)),K259)))</x:f>
        <x:v>0.11482806758614453</x:v>
      </x:c>
      <x:c r="W259" s="64" t="n">
        <x:f aca="0">IF(OR(T259="年末+季度",T259="季度+动态",T259="动态"),N259*(1-$E$5)*IF(L259+M259=0,$B$7/($B$7+$B$8),L259/(L259+M259)),L259)</x:f>
        <x:v>0.7585152272786739</x:v>
      </x:c>
      <x:c r="X259" s="64" t="n">
        <x:f aca="0">IF(OR(T259="年末+季度",T259="季度+动态",T259="动态"),N259*(1-$E$5)*IF(L259+M259=0,$B$8/($B$7+$B$8),M259/(L259+M259)),M259)</x:f>
        <x:v>0.05491250586093423</x:v>
      </x:c>
      <x:c r="Y259" s="64" t="n">
        <x:f aca="0">POWER(1-$H$5,(A259-A258)/$H$8)</x:f>
        <x:v>0.9999862671029998</x:v>
      </x:c>
      <x:c r="Z259" s="64" t="n">
        <x:f aca="0">U259*Y259</x:f>
        <x:v>0.12166524319816321</x:v>
      </x:c>
      <x:c r="AA259" s="64" t="n">
        <x:f aca="0">V259*Y259</x:f>
        <x:v>0.11482649066411962</x:v>
      </x:c>
      <x:c r="AB259" s="64" t="n">
        <x:f aca="0">W259*Y259</x:f>
        <x:v>0.7585048106671846</x:v>
      </x:c>
      <x:c r="AC259" s="64" t="n">
        <x:f aca="0">X259*Y259</x:f>
        <x:v>0.05491175175314721</x:v>
      </x:c>
      <x:c r="AD259" s="64" t="n">
        <x:f aca="0">SUM(Z259:AC259)</x:f>
        <x:v>1.0499082962826145</x:v>
      </x:c>
      <x:c r="AE259" s="64" t="n">
        <x:f aca="0">MAX(AE258,AD259)</x:f>
        <x:v>1.0638078595618077</x:v>
      </x:c>
      <x:c r="AF259" s="63" t="n">
        <x:f aca="0">AD259/AE259-1</x:f>
        <x:v>-0.013065858796078578</x:v>
      </x:c>
      <x:c r="AG259" s="63" t="n">
        <x:f aca="0">AD259/AD258-1</x:f>
        <x:v>-0.0001246789116992053</x:v>
      </x:c>
      <x:c r="AH259" s="61" t="n">
        <x:f aca="0">IF(OR(T259="年末+季度",T259="季度+动态",T259="季度",T259="动态"),A259,AH258)</x:f>
        <x:v>44104</x:v>
      </x:c>
      <x:c r="AI259" s="68" t="n">
        <x:f aca="0">YEAR(A259)</x:f>
        <x:v>2020</x:v>
      </x:c>
      <x:c r="AJ259" s="68" t="n">
        <x:f aca="0">MONTH(A259)</x:f>
        <x:v>11</x:v>
      </x:c>
      <x:c r="AK259" s="66" t="n">
        <x:f aca="0">IF(MONTH(A259)&lt;&gt;MONTH(A260),1,0)</x:f>
        <x:v>0</x:v>
      </x:c>
      <x:c r="AL259" s="64" t="n">
        <x:f aca="0">IF(AK258,AD258,AL258)</x:f>
        <x:v>1.045191307491523</x:v>
      </x:c>
      <x:c r="AM259" s="65" t="str">
        <x:f aca="0">IF(AK259,AD259/AL259-1,"")</x:f>
      </x:c>
      <x:c r="AN259" s="64" t="n">
        <x:f aca="0">IF(AI259&lt;&gt;AI258,AD259,MAX(AN258,AD259))</x:f>
        <x:v>1.0638078595618077</x:v>
      </x:c>
      <x:c r="AO259" s="65" t="n">
        <x:f aca="0">AD259/AN259-1</x:f>
        <x:v>-0.013065858796078578</x:v>
      </x:c>
      <x:c r="AP259" s="69" t="n">
        <x:f aca="0">IFERROR(SUM(Z259:AC259)/AD259,0)</x:f>
        <x:v>1</x:v>
      </x:c>
      <x:c r="AQ259" s="66" t="b">
        <x:f aca="0">AND(B259&gt;0,C259&gt;0,D259&gt;0,E259&gt;0)</x:f>
        <x:v>1</x:v>
      </x:c>
    </x:row>
    <x:row r="260" ht="13.5" hidden="0">
      <x:c r="A260" s="61" t="n">
        <x:f aca="0">'净值底稿'!A222</x:f>
        <x:v>44162</x:v>
      </x:c>
      <x:c r="B260" s="62" t="n">
        <x:f aca="0">'净值底稿'!W222</x:f>
        <x:v>1.1103697984620304</x:v>
      </x:c>
      <x:c r="C260" s="62" t="n">
        <x:f aca="0">'净值底稿'!T222</x:f>
        <x:v>1.2990463339559812</x:v>
      </x:c>
      <x:c r="D260" s="62" t="n">
        <x:f aca="0">'净值底稿'!U222</x:f>
        <x:v>1.4232</x:v>
      </x:c>
      <x:c r="E260" s="62" t="n">
        <x:f aca="0">'净值底稿'!V222</x:f>
        <x:v>1.3747</x:v>
      </x:c>
      <x:c r="F260" s="63" t="n">
        <x:f aca="0">IFERROR(B260/B259-1,0)</x:f>
        <x:v>0.006792029615491524</x:v>
      </x:c>
      <x:c r="G260" s="63" t="n">
        <x:f aca="0">IFERROR(C260/C259-1,0)</x:f>
        <x:v>0.0031064530612321395</x:v>
      </x:c>
      <x:c r="H260" s="63" t="n">
        <x:f aca="0">IFERROR(D260/D259-1,0)</x:f>
        <x:v>0.00007026913077079477</x:v>
      </x:c>
      <x:c r="I260" s="63" t="n">
        <x:f aca="0">IFERROR(E260/E259-1,0)</x:f>
        <x:v>-0.003045906157081668</x:v>
      </x:c>
      <x:c r="J260" s="64" t="n">
        <x:f aca="0">Z259*(1+F260)</x:f>
        <x:v>0.12249159713314112</x:v>
      </x:c>
      <x:c r="K260" s="64" t="n">
        <x:f aca="0">AA259*(1+G260)</x:f>
        <x:v>0.11518319376755372</x:v>
      </x:c>
      <x:c r="L260" s="64" t="n">
        <x:f aca="0">AB259*(1+H260)</x:f>
        <x:v>0.7585581101409156</x:v>
      </x:c>
      <x:c r="M260" s="64" t="n">
        <x:f aca="0">AC259*(1+I260)</x:f>
        <x:v>0.054744495710386164</x:v>
      </x:c>
      <x:c r="N260" s="64" t="n">
        <x:f aca="0">SUM(J260:M260)</x:f>
        <x:v>1.0509773967519966</x:v>
      </x:c>
      <x:c r="O260" s="65" t="n">
        <x:f aca="0">IFERROR((J260+K260)/N260,0)</x:f>
        <x:v>0.22614643439071022</x:v>
      </x:c>
      <x:c r="P260" s="66" t="b">
        <x:f aca="0">AND(MONTH(A260)=12,OR(A261="",YEAR(A260)&lt;&gt;YEAR(A261)))</x:f>
        <x:v>0</x:v>
      </x:c>
      <x:c r="Q260" s="66" t="b">
        <x:f aca="0">AND(MOD(MONTH(A260),3)=0,OR(A261="",MONTH(A260)&lt;&gt;MONTH(A261)))</x:f>
        <x:v>0</x:v>
      </x:c>
      <x:c r="R260" s="66" t="b">
        <x:f aca="0">OR(O260&gt;$E$7,O260&lt;$E$6)</x:f>
        <x:v>0</x:v>
      </x:c>
      <x:c r="S260" s="66" t="b">
        <x:f aca="0">AND(OR(P260,Q260,R260),A260-AH259&gt;$E$8)</x:f>
        <x:v>0</x:v>
      </x:c>
      <x:c r="T260" s="67" t="str">
        <x:f aca="0">IF(NOT(OR(P260,Q260,R260)),"不调",IF(NOT(S260),"间隔规则跳过",IF(P260,"年末+季度",IF(AND(Q260,R260),"季度+动态",IF(Q260,"季度","动态")))))</x:f>
        <x:v>不调</x:v>
      </x:c>
      <x:c r="U260" s="64" t="n">
        <x:f aca="0">IF(OR(T260="年末+季度",T260="季度+动态"),N260*$E$5/2,IF(T260="季度",(J260+K260)/2,IF(T260="动态",N260*$E$5*IF(J260+K260=0,0.5,J260/(J260+K260)),J260)))</x:f>
        <x:v>0.12249159713314112</x:v>
      </x:c>
      <x:c r="V260" s="64" t="n">
        <x:f aca="0">IF(OR(T260="年末+季度",T260="季度+动态"),N260*$E$5/2,IF(T260="季度",(J260+K260)/2,IF(T260="动态",N260*$E$5*IF(J260+K260=0,0.5,K260/(J260+K260)),K260)))</x:f>
        <x:v>0.11518319376755372</x:v>
      </x:c>
      <x:c r="W260" s="64" t="n">
        <x:f aca="0">IF(OR(T260="年末+季度",T260="季度+动态",T260="动态"),N260*(1-$E$5)*IF(L260+M260=0,$B$7/($B$7+$B$8),L260/(L260+M260)),L260)</x:f>
        <x:v>0.7585581101409156</x:v>
      </x:c>
      <x:c r="X260" s="64" t="n">
        <x:f aca="0">IF(OR(T260="年末+季度",T260="季度+动态",T260="动态"),N260*(1-$E$5)*IF(L260+M260=0,$B$8/($B$7+$B$8),M260/(L260+M260)),M260)</x:f>
        <x:v>0.054744495710386164</x:v>
      </x:c>
      <x:c r="Y260" s="64" t="n">
        <x:f aca="0">POWER(1-$H$5,(A260-A259)/$H$8)</x:f>
        <x:v>0.9999862671029998</x:v>
      </x:c>
      <x:c r="Z260" s="64" t="n">
        <x:f aca="0">U260*Y260</x:f>
        <x:v>0.12248991496865429</x:v>
      </x:c>
      <x:c r="AA260" s="64" t="n">
        <x:f aca="0">V260*Y260</x:f>
        <x:v>0.11518161196861755</x:v>
      </x:c>
      <x:c r="AB260" s="64" t="n">
        <x:f aca="0">W260*Y260</x:f>
        <x:v>0.7585476929405203</x:v>
      </x:c>
      <x:c r="AC260" s="64" t="n">
        <x:f aca="0">X260*Y260</x:f>
        <x:v>0.05474374390986524</x:v>
      </x:c>
      <x:c r="AD260" s="64" t="n">
        <x:f aca="0">SUM(Z260:AC260)</x:f>
        <x:v>1.0509629637876574</x:v>
      </x:c>
      <x:c r="AE260" s="64" t="n">
        <x:f aca="0">MAX(AE259,AD260)</x:f>
        <x:v>1.0638078595618077</x:v>
      </x:c>
      <x:c r="AF260" s="63" t="n">
        <x:f aca="0">AD260/AE260-1</x:f>
        <x:v>-0.012074450906427003</x:v>
      </x:c>
      <x:c r="AG260" s="63" t="n">
        <x:f aca="0">AD260/AD259-1</x:f>
        <x:v>0.0010045329756676047</x:v>
      </x:c>
      <x:c r="AH260" s="61" t="n">
        <x:f aca="0">IF(OR(T260="年末+季度",T260="季度+动态",T260="季度",T260="动态"),A260,AH259)</x:f>
        <x:v>44104</x:v>
      </x:c>
      <x:c r="AI260" s="68" t="n">
        <x:f aca="0">YEAR(A260)</x:f>
        <x:v>2020</x:v>
      </x:c>
      <x:c r="AJ260" s="68" t="n">
        <x:f aca="0">MONTH(A260)</x:f>
        <x:v>11</x:v>
      </x:c>
      <x:c r="AK260" s="66" t="n">
        <x:f aca="0">IF(MONTH(A260)&lt;&gt;MONTH(A261),1,0)</x:f>
        <x:v>0</x:v>
      </x:c>
      <x:c r="AL260" s="64" t="n">
        <x:f aca="0">IF(AK259,AD259,AL259)</x:f>
        <x:v>1.045191307491523</x:v>
      </x:c>
      <x:c r="AM260" s="65" t="str">
        <x:f aca="0">IF(AK260,AD260/AL260-1,"")</x:f>
      </x:c>
      <x:c r="AN260" s="64" t="n">
        <x:f aca="0">IF(AI260&lt;&gt;AI259,AD260,MAX(AN259,AD260))</x:f>
        <x:v>1.0638078595618077</x:v>
      </x:c>
      <x:c r="AO260" s="65" t="n">
        <x:f aca="0">AD260/AN260-1</x:f>
        <x:v>-0.012074450906427003</x:v>
      </x:c>
      <x:c r="AP260" s="69" t="n">
        <x:f aca="0">IFERROR(SUM(Z260:AC260)/AD260,0)</x:f>
        <x:v>1</x:v>
      </x:c>
      <x:c r="AQ260" s="66" t="b">
        <x:f aca="0">AND(B260&gt;0,C260&gt;0,D260&gt;0,E260&gt;0)</x:f>
        <x:v>1</x:v>
      </x:c>
    </x:row>
    <x:row r="261" ht="13.5" hidden="0">
      <x:c r="A261" s="61" t="n">
        <x:f aca="0">'净值底稿'!A223</x:f>
        <x:v>44165</x:v>
      </x:c>
      <x:c r="B261" s="62" t="n">
        <x:f aca="0">'净值底稿'!W223</x:f>
        <x:v>1.0990539292395471</x:v>
      </x:c>
      <x:c r="C261" s="62" t="n">
        <x:f aca="0">'净值底稿'!T223</x:f>
        <x:v>1.2934094025535512</x:v>
      </x:c>
      <x:c r="D261" s="62" t="n">
        <x:f aca="0">'净值底稿'!U223</x:f>
        <x:v>1.4256</x:v>
      </x:c>
      <x:c r="E261" s="62" t="n">
        <x:f aca="0">'净值底稿'!V223</x:f>
        <x:v>1.3487</x:v>
      </x:c>
      <x:c r="F261" s="63" t="n">
        <x:f aca="0">IFERROR(B261/B260-1,0)</x:f>
        <x:v>-0.010191081600163132</x:v>
      </x:c>
      <x:c r="G261" s="63" t="n">
        <x:f aca="0">IFERROR(C261/C260-1,0)</x:f>
        <x:v>-0.0043392843311939044</x:v>
      </x:c>
      <x:c r="H261" s="63" t="n">
        <x:f aca="0">IFERROR(D261/D260-1,0)</x:f>
        <x:v>0.001686340640809414</x:v>
      </x:c>
      <x:c r="I261" s="63" t="n">
        <x:f aca="0">IFERROR(E261/E260-1,0)</x:f>
        <x:v>-0.018913217429257334</x:v>
      </x:c>
      <x:c r="J261" s="64" t="n">
        <x:f aca="0">Z260*(1+F261)</x:f>
        <x:v>0.12124161025001169</x:v>
      </x:c>
      <x:c r="K261" s="64" t="n">
        <x:f aca="0">AA260*(1+G261)</x:f>
        <x:v>0.11468180620456048</x:v>
      </x:c>
      <x:c r="L261" s="64" t="n">
        <x:f aca="0">AB260*(1+H261)</x:f>
        <x:v>0.7598268627431181</x:v>
      </x:c>
      <x:c r="M261" s="64" t="n">
        <x:f aca="0">AC260*(1+I261)</x:f>
        <x:v>0.05370836357840638</x:v>
      </x:c>
      <x:c r="N261" s="64" t="n">
        <x:f aca="0">SUM(J261:M261)</x:f>
        <x:v>1.0494586427760966</x:v>
      </x:c>
      <x:c r="O261" s="65" t="n">
        <x:f aca="0">IFERROR((J261+K261)/N261,0)</x:f>
        <x:v>0.22480487256790999</x:v>
      </x:c>
      <x:c r="P261" s="66" t="b">
        <x:f aca="0">AND(MONTH(A261)=12,OR(A262="",YEAR(A261)&lt;&gt;YEAR(A262)))</x:f>
        <x:v>0</x:v>
      </x:c>
      <x:c r="Q261" s="66" t="b">
        <x:f aca="0">AND(MOD(MONTH(A261),3)=0,OR(A262="",MONTH(A261)&lt;&gt;MONTH(A262)))</x:f>
        <x:v>0</x:v>
      </x:c>
      <x:c r="R261" s="66" t="b">
        <x:f aca="0">OR(O261&gt;$E$7,O261&lt;$E$6)</x:f>
        <x:v>0</x:v>
      </x:c>
      <x:c r="S261" s="66" t="b">
        <x:f aca="0">AND(OR(P261,Q261,R261),A261-AH260&gt;$E$8)</x:f>
        <x:v>0</x:v>
      </x:c>
      <x:c r="T261" s="67" t="str">
        <x:f aca="0">IF(NOT(OR(P261,Q261,R261)),"不调",IF(NOT(S261),"间隔规则跳过",IF(P261,"年末+季度",IF(AND(Q261,R261),"季度+动态",IF(Q261,"季度","动态")))))</x:f>
        <x:v>不调</x:v>
      </x:c>
      <x:c r="U261" s="64" t="n">
        <x:f aca="0">IF(OR(T261="年末+季度",T261="季度+动态"),N261*$E$5/2,IF(T261="季度",(J261+K261)/2,IF(T261="动态",N261*$E$5*IF(J261+K261=0,0.5,J261/(J261+K261)),J261)))</x:f>
        <x:v>0.12124161025001169</x:v>
      </x:c>
      <x:c r="V261" s="64" t="n">
        <x:f aca="0">IF(OR(T261="年末+季度",T261="季度+动态"),N261*$E$5/2,IF(T261="季度",(J261+K261)/2,IF(T261="动态",N261*$E$5*IF(J261+K261=0,0.5,K261/(J261+K261)),K261)))</x:f>
        <x:v>0.11468180620456048</x:v>
      </x:c>
      <x:c r="W261" s="64" t="n">
        <x:f aca="0">IF(OR(T261="年末+季度",T261="季度+动态",T261="动态"),N261*(1-$E$5)*IF(L261+M261=0,$B$7/($B$7+$B$8),L261/(L261+M261)),L261)</x:f>
        <x:v>0.7598268627431181</x:v>
      </x:c>
      <x:c r="X261" s="64" t="n">
        <x:f aca="0">IF(OR(T261="年末+季度",T261="季度+动态",T261="动态"),N261*(1-$E$5)*IF(L261+M261=0,$B$8/($B$7+$B$8),M261/(L261+M261)),M261)</x:f>
        <x:v>0.05370836357840638</x:v>
      </x:c>
      <x:c r="Y261" s="64" t="n">
        <x:f aca="0">POWER(1-$H$5,(A261-A260)/$H$8)</x:f>
        <x:v>0.9999588018747739</x:v>
      </x:c>
      <x:c r="Z261" s="64" t="n">
        <x:f aca="0">U261*Y261</x:f>
        <x:v>0.12123661532297</x:v>
      </x:c>
      <x:c r="AA261" s="64" t="n">
        <x:f aca="0">V261*Y261</x:f>
        <x:v>0.11467708152914731</x:v>
      </x:c>
      <x:c r="AB261" s="64" t="n">
        <x:f aca="0">W261*Y261</x:f>
        <x:v>0.7597955593008766</x:v>
      </x:c>
      <x:c r="AC261" s="64" t="n">
        <x:f aca="0">X261*Y261</x:f>
        <x:v>0.05370615089451799</x:v>
      </x:c>
      <x:c r="AD261" s="64" t="n">
        <x:f aca="0">SUM(Z261:AC261)</x:f>
        <x:v>1.049415407047512</x:v>
      </x:c>
      <x:c r="AE261" s="64" t="n">
        <x:f aca="0">MAX(AE260,AD261)</x:f>
        <x:v>1.0638078595618077</x:v>
      </x:c>
      <x:c r="AF261" s="63" t="n">
        <x:f aca="0">AD261/AE261-1</x:f>
        <x:v>-0.01352918422714433</x:v>
      </x:c>
      <x:c r="AG261" s="63" t="n">
        <x:f aca="0">AD261/AD260-1</x:f>
        <x:v>-0.00147251310794827</x:v>
      </x:c>
      <x:c r="AH261" s="61" t="n">
        <x:f aca="0">IF(OR(T261="年末+季度",T261="季度+动态",T261="季度",T261="动态"),A261,AH260)</x:f>
        <x:v>44104</x:v>
      </x:c>
      <x:c r="AI261" s="68" t="n">
        <x:f aca="0">YEAR(A261)</x:f>
        <x:v>2020</x:v>
      </x:c>
      <x:c r="AJ261" s="68" t="n">
        <x:f aca="0">MONTH(A261)</x:f>
        <x:v>11</x:v>
      </x:c>
      <x:c r="AK261" s="66" t="n">
        <x:f aca="0">IF(MONTH(A261)&lt;&gt;MONTH(A262),1,0)</x:f>
        <x:v>1</x:v>
      </x:c>
      <x:c r="AL261" s="64" t="n">
        <x:f aca="0">IF(AK260,AD260,AL260)</x:f>
        <x:v>1.045191307491523</x:v>
      </x:c>
      <x:c r="AM261" s="65" t="n">
        <x:f aca="0">IF(AK261,AD261/AL261-1,"")</x:f>
        <x:v>0.004041460664389707</x:v>
      </x:c>
      <x:c r="AN261" s="64" t="n">
        <x:f aca="0">IF(AI261&lt;&gt;AI260,AD261,MAX(AN260,AD261))</x:f>
        <x:v>1.0638078595618077</x:v>
      </x:c>
      <x:c r="AO261" s="65" t="n">
        <x:f aca="0">AD261/AN261-1</x:f>
        <x:v>-0.01352918422714433</x:v>
      </x:c>
      <x:c r="AP261" s="69" t="n">
        <x:f aca="0">IFERROR(SUM(Z261:AC261)/AD261,0)</x:f>
        <x:v>1</x:v>
      </x:c>
      <x:c r="AQ261" s="66" t="b">
        <x:f aca="0">AND(B261&gt;0,C261&gt;0,D261&gt;0,E261&gt;0)</x:f>
        <x:v>1</x:v>
      </x:c>
    </x:row>
    <x:row r="262" ht="13.5" hidden="0">
      <x:c r="A262" s="61" t="n">
        <x:f aca="0">'净值底稿'!A224</x:f>
        <x:v>44166</x:v>
      </x:c>
      <x:c r="B262" s="62" t="n">
        <x:f aca="0">'净值底稿'!W224</x:f>
        <x:v>1.1116951027288309</x:v>
      </x:c>
      <x:c r="C262" s="62" t="n">
        <x:f aca="0">'净值底稿'!T224</x:f>
        <x:v>1.314031190242566</x:v>
      </x:c>
      <x:c r="D262" s="62" t="n">
        <x:f aca="0">'净值底稿'!U224</x:f>
        <x:v>1.4263</x:v>
      </x:c>
      <x:c r="E262" s="62" t="n">
        <x:f aca="0">'净值底稿'!V224</x:f>
        <x:v>1.357</x:v>
      </x:c>
      <x:c r="F262" s="63" t="n">
        <x:f aca="0">IFERROR(B262/B261-1,0)</x:f>
        <x:v>0.011501868245928915</x:v>
      </x:c>
      <x:c r="G262" s="63" t="n">
        <x:f aca="0">IFERROR(C262/C261-1,0)</x:f>
        <x:v>0.015943743449136738</x:v>
      </x:c>
      <x:c r="H262" s="63" t="n">
        <x:f aca="0">IFERROR(D262/D261-1,0)</x:f>
        <x:v>0.0004910213243545236</x:v>
      </x:c>
      <x:c r="I262" s="63" t="n">
        <x:f aca="0">IFERROR(E262/E261-1,0)</x:f>
        <x:v>0.0061540742937642445</x:v>
      </x:c>
      <x:c r="J262" s="64" t="n">
        <x:f aca="0">Z261*(1+F262)</x:f>
        <x:v>0.12263106289899717</x:v>
      </x:c>
      <x:c r="K262" s="64" t="n">
        <x:f aca="0">AA261*(1+G262)</x:f>
        <x:v>0.11650546349654377</x:v>
      </x:c>
      <x:c r="L262" s="64" t="n">
        <x:f aca="0">AB261*(1+H262)</x:f>
        <x:v>0.7601686351226432</x:v>
      </x:c>
      <x:c r="M262" s="64" t="n">
        <x:f aca="0">AC261*(1+I262)</x:f>
        <x:v>0.054036662537154966</x:v>
      </x:c>
      <x:c r="N262" s="64" t="n">
        <x:f aca="0">SUM(J262:M262)</x:f>
        <x:v>1.0533418240553392</x:v>
      </x:c>
      <x:c r="O262" s="65" t="n">
        <x:f aca="0">IFERROR((J262+K262)/N262,0)</x:f>
        <x:v>0.2270265178257818</x:v>
      </x:c>
      <x:c r="P262" s="66" t="b">
        <x:f aca="0">AND(MONTH(A262)=12,OR(A263="",YEAR(A262)&lt;&gt;YEAR(A263)))</x:f>
        <x:v>0</x:v>
      </x:c>
      <x:c r="Q262" s="66" t="b">
        <x:f aca="0">AND(MOD(MONTH(A262),3)=0,OR(A263="",MONTH(A262)&lt;&gt;MONTH(A263)))</x:f>
        <x:v>0</x:v>
      </x:c>
      <x:c r="R262" s="66" t="b">
        <x:f aca="0">OR(O262&gt;$E$7,O262&lt;$E$6)</x:f>
        <x:v>0</x:v>
      </x:c>
      <x:c r="S262" s="66" t="b">
        <x:f aca="0">AND(OR(P262,Q262,R262),A262-AH261&gt;$E$8)</x:f>
        <x:v>0</x:v>
      </x:c>
      <x:c r="T262" s="67" t="str">
        <x:f aca="0">IF(NOT(OR(P262,Q262,R262)),"不调",IF(NOT(S262),"间隔规则跳过",IF(P262,"年末+季度",IF(AND(Q262,R262),"季度+动态",IF(Q262,"季度","动态")))))</x:f>
        <x:v>不调</x:v>
      </x:c>
      <x:c r="U262" s="64" t="n">
        <x:f aca="0">IF(OR(T262="年末+季度",T262="季度+动态"),N262*$E$5/2,IF(T262="季度",(J262+K262)/2,IF(T262="动态",N262*$E$5*IF(J262+K262=0,0.5,J262/(J262+K262)),J262)))</x:f>
        <x:v>0.12263106289899717</x:v>
      </x:c>
      <x:c r="V262" s="64" t="n">
        <x:f aca="0">IF(OR(T262="年末+季度",T262="季度+动态"),N262*$E$5/2,IF(T262="季度",(J262+K262)/2,IF(T262="动态",N262*$E$5*IF(J262+K262=0,0.5,K262/(J262+K262)),K262)))</x:f>
        <x:v>0.11650546349654377</x:v>
      </x:c>
      <x:c r="W262" s="64" t="n">
        <x:f aca="0">IF(OR(T262="年末+季度",T262="季度+动态",T262="动态"),N262*(1-$E$5)*IF(L262+M262=0,$B$7/($B$7+$B$8),L262/(L262+M262)),L262)</x:f>
        <x:v>0.7601686351226432</x:v>
      </x:c>
      <x:c r="X262" s="64" t="n">
        <x:f aca="0">IF(OR(T262="年末+季度",T262="季度+动态",T262="动态"),N262*(1-$E$5)*IF(L262+M262=0,$B$8/($B$7+$B$8),M262/(L262+M262)),M262)</x:f>
        <x:v>0.054036662537154966</x:v>
      </x:c>
      <x:c r="Y262" s="64" t="n">
        <x:f aca="0">POWER(1-$H$5,(A262-A261)/$H$8)</x:f>
        <x:v>0.9999862671029998</x:v>
      </x:c>
      <x:c r="Z262" s="64" t="n">
        <x:f aca="0">U262*Y262</x:f>
        <x:v>0.12262937881924134</x:v>
      </x:c>
      <x:c r="AA262" s="64" t="n">
        <x:f aca="0">V262*Y262</x:f>
        <x:v>0.11650386353901361</x:v>
      </x:c>
      <x:c r="AB262" s="64" t="n">
        <x:f aca="0">W262*Y262</x:f>
        <x:v>0.7601581958050743</x:v>
      </x:c>
      <x:c r="AC262" s="64" t="n">
        <x:f aca="0">X262*Y262</x:f>
        <x:v>0.054035920457234106</x:v>
      </x:c>
      <x:c r="AD262" s="64" t="n">
        <x:f aca="0">SUM(Z262:AC262)</x:f>
        <x:v>1.0533273586205634</x:v>
      </x:c>
      <x:c r="AE262" s="64" t="n">
        <x:f aca="0">MAX(AE261,AD262)</x:f>
        <x:v>1.0638078595618077</x:v>
      </x:c>
      <x:c r="AF262" s="63" t="n">
        <x:f aca="0">AD262/AE262-1</x:f>
        <x:v>-0.00985187395171283</x:v>
      </x:c>
      <x:c r="AG262" s="63" t="n">
        <x:f aca="0">AD262/AD261-1</x:f>
        <x:v>0.00372774360542083</x:v>
      </x:c>
      <x:c r="AH262" s="61" t="n">
        <x:f aca="0">IF(OR(T262="年末+季度",T262="季度+动态",T262="季度",T262="动态"),A262,AH261)</x:f>
        <x:v>44104</x:v>
      </x:c>
      <x:c r="AI262" s="68" t="n">
        <x:f aca="0">YEAR(A262)</x:f>
        <x:v>2020</x:v>
      </x:c>
      <x:c r="AJ262" s="68" t="n">
        <x:f aca="0">MONTH(A262)</x:f>
        <x:v>12</x:v>
      </x:c>
      <x:c r="AK262" s="66" t="n">
        <x:f aca="0">IF(MONTH(A262)&lt;&gt;MONTH(A263),1,0)</x:f>
        <x:v>0</x:v>
      </x:c>
      <x:c r="AL262" s="64" t="n">
        <x:f aca="0">IF(AK261,AD261,AL261)</x:f>
        <x:v>1.049415407047512</x:v>
      </x:c>
      <x:c r="AM262" s="65" t="str">
        <x:f aca="0">IF(AK262,AD262/AL262-1,"")</x:f>
      </x:c>
      <x:c r="AN262" s="64" t="n">
        <x:f aca="0">IF(AI262&lt;&gt;AI261,AD262,MAX(AN261,AD262))</x:f>
        <x:v>1.0638078595618077</x:v>
      </x:c>
      <x:c r="AO262" s="65" t="n">
        <x:f aca="0">AD262/AN262-1</x:f>
        <x:v>-0.00985187395171283</x:v>
      </x:c>
      <x:c r="AP262" s="69" t="n">
        <x:f aca="0">IFERROR(SUM(Z262:AC262)/AD262,0)</x:f>
        <x:v>1</x:v>
      </x:c>
      <x:c r="AQ262" s="66" t="b">
        <x:f aca="0">AND(B262&gt;0,C262&gt;0,D262&gt;0,E262&gt;0)</x:f>
        <x:v>1</x:v>
      </x:c>
    </x:row>
    <x:row r="263" ht="13.5" hidden="0">
      <x:c r="A263" s="61" t="n">
        <x:f aca="0">'净值底稿'!A225</x:f>
        <x:v>44167</x:v>
      </x:c>
      <x:c r="B263" s="62" t="n">
        <x:f aca="0">'净值底稿'!W225</x:f>
        <x:v>1.1130614959000529</x:v>
      </x:c>
      <x:c r="C263" s="62" t="n">
        <x:f aca="0">'净值底稿'!T225</x:f>
        <x:v>1.315598899082166</x:v>
      </x:c>
      <x:c r="D263" s="62" t="n">
        <x:f aca="0">'净值底稿'!U225</x:f>
        <x:v>1.4261</x:v>
      </x:c>
      <x:c r="E263" s="62" t="n">
        <x:f aca="0">'净值底稿'!V225</x:f>
        <x:v>1.377</x:v>
      </x:c>
      <x:c r="F263" s="63" t="n">
        <x:f aca="0">IFERROR(B263/B262-1,0)</x:f>
        <x:v>0.0012291078442892012</x:v>
      </x:c>
      <x:c r="G263" s="63" t="n">
        <x:f aca="0">IFERROR(C263/C262-1,0)</x:f>
        <x:v>0.0011930529893362518</x:v>
      </x:c>
      <x:c r="H263" s="63" t="n">
        <x:f aca="0">IFERROR(D263/D262-1,0)</x:f>
        <x:v>-0.00014022295449767075</x:v>
      </x:c>
      <x:c r="I263" s="63" t="n">
        <x:f aca="0">IFERROR(E263/E262-1,0)</x:f>
        <x:v>0.014738393515106862</x:v>
      </x:c>
      <x:c r="J263" s="64" t="n">
        <x:f aca="0">Z262*(1+F263)</x:f>
        <x:v>0.12278010355068839</x:v>
      </x:c>
      <x:c r="K263" s="64" t="n">
        <x:f aca="0">AA262*(1+G263)</x:f>
        <x:v>0.11664285882167805</x:v>
      </x:c>
      <x:c r="L263" s="64" t="n">
        <x:f aca="0">AB262*(1+H263)</x:f>
        <x:v>0.7600516041769728</x:v>
      </x:c>
      <x:c r="M263" s="64" t="n">
        <x:f aca="0">AC262*(1+I263)</x:f>
        <x:v>0.05483232311688384</x:v>
      </x:c>
      <x:c r="N263" s="64" t="n">
        <x:f aca="0">SUM(J263:M263)</x:f>
        <x:v>1.054306889666223</x:v>
      </x:c>
      <x:c r="O263" s="65" t="n">
        <x:f aca="0">IFERROR((J263+K263)/N263,0)</x:f>
        <x:v>0.2270903896380341</x:v>
      </x:c>
      <x:c r="P263" s="66" t="b">
        <x:f aca="0">AND(MONTH(A263)=12,OR(A264="",YEAR(A263)&lt;&gt;YEAR(A264)))</x:f>
        <x:v>0</x:v>
      </x:c>
      <x:c r="Q263" s="66" t="b">
        <x:f aca="0">AND(MOD(MONTH(A263),3)=0,OR(A264="",MONTH(A263)&lt;&gt;MONTH(A264)))</x:f>
        <x:v>0</x:v>
      </x:c>
      <x:c r="R263" s="66" t="b">
        <x:f aca="0">OR(O263&gt;$E$7,O263&lt;$E$6)</x:f>
        <x:v>0</x:v>
      </x:c>
      <x:c r="S263" s="66" t="b">
        <x:f aca="0">AND(OR(P263,Q263,R263),A263-AH262&gt;$E$8)</x:f>
        <x:v>0</x:v>
      </x:c>
      <x:c r="T263" s="67" t="str">
        <x:f aca="0">IF(NOT(OR(P263,Q263,R263)),"不调",IF(NOT(S263),"间隔规则跳过",IF(P263,"年末+季度",IF(AND(Q263,R263),"季度+动态",IF(Q263,"季度","动态")))))</x:f>
        <x:v>不调</x:v>
      </x:c>
      <x:c r="U263" s="64" t="n">
        <x:f aca="0">IF(OR(T263="年末+季度",T263="季度+动态"),N263*$E$5/2,IF(T263="季度",(J263+K263)/2,IF(T263="动态",N263*$E$5*IF(J263+K263=0,0.5,J263/(J263+K263)),J263)))</x:f>
        <x:v>0.12278010355068839</x:v>
      </x:c>
      <x:c r="V263" s="64" t="n">
        <x:f aca="0">IF(OR(T263="年末+季度",T263="季度+动态"),N263*$E$5/2,IF(T263="季度",(J263+K263)/2,IF(T263="动态",N263*$E$5*IF(J263+K263=0,0.5,K263/(J263+K263)),K263)))</x:f>
        <x:v>0.11664285882167805</x:v>
      </x:c>
      <x:c r="W263" s="64" t="n">
        <x:f aca="0">IF(OR(T263="年末+季度",T263="季度+动态",T263="动态"),N263*(1-$E$5)*IF(L263+M263=0,$B$7/($B$7+$B$8),L263/(L263+M263)),L263)</x:f>
        <x:v>0.7600516041769728</x:v>
      </x:c>
      <x:c r="X263" s="64" t="n">
        <x:f aca="0">IF(OR(T263="年末+季度",T263="季度+动态",T263="动态"),N263*(1-$E$5)*IF(L263+M263=0,$B$8/($B$7+$B$8),M263/(L263+M263)),M263)</x:f>
        <x:v>0.05483232311688384</x:v>
      </x:c>
      <x:c r="Y263" s="64" t="n">
        <x:f aca="0">POWER(1-$H$5,(A263-A262)/$H$8)</x:f>
        <x:v>0.9999862671029998</x:v>
      </x:c>
      <x:c r="Z263" s="64" t="n">
        <x:f aca="0">U263*Y263</x:f>
        <x:v>0.12277841742417264</x:v>
      </x:c>
      <x:c r="AA263" s="64" t="n">
        <x:f aca="0">V263*Y263</x:f>
        <x:v>0.11664125697731204</x:v>
      </x:c>
      <x:c r="AB263" s="64" t="n">
        <x:f aca="0">W263*Y263</x:f>
        <x:v>0.7600411664665778</x:v>
      </x:c>
      <x:c r="AC263" s="64" t="n">
        <x:f aca="0">X263*Y263</x:f>
        <x:v>0.05483157011023819</x:v>
      </x:c>
      <x:c r="AD263" s="64" t="n">
        <x:f aca="0">SUM(Z263:AC263)</x:f>
        <x:v>1.0542924109783007</x:v>
      </x:c>
      <x:c r="AE263" s="64" t="n">
        <x:f aca="0">MAX(AE262,AD263)</x:f>
        <x:v>1.0638078595618077</x:v>
      </x:c>
      <x:c r="AF263" s="63" t="n">
        <x:f aca="0">AD263/AE263-1</x:f>
        <x:v>-0.008944706036883798</x:v>
      </x:c>
      <x:c r="AG263" s="63" t="n">
        <x:f aca="0">AD263/AD262-1</x:f>
        <x:v>0.0009161941440514187</x:v>
      </x:c>
      <x:c r="AH263" s="61" t="n">
        <x:f aca="0">IF(OR(T263="年末+季度",T263="季度+动态",T263="季度",T263="动态"),A263,AH262)</x:f>
        <x:v>44104</x:v>
      </x:c>
      <x:c r="AI263" s="68" t="n">
        <x:f aca="0">YEAR(A263)</x:f>
        <x:v>2020</x:v>
      </x:c>
      <x:c r="AJ263" s="68" t="n">
        <x:f aca="0">MONTH(A263)</x:f>
        <x:v>12</x:v>
      </x:c>
      <x:c r="AK263" s="66" t="n">
        <x:f aca="0">IF(MONTH(A263)&lt;&gt;MONTH(A264),1,0)</x:f>
        <x:v>0</x:v>
      </x:c>
      <x:c r="AL263" s="64" t="n">
        <x:f aca="0">IF(AK262,AD262,AL262)</x:f>
        <x:v>1.049415407047512</x:v>
      </x:c>
      <x:c r="AM263" s="65" t="str">
        <x:f aca="0">IF(AK263,AD263/AL263-1,"")</x:f>
      </x:c>
      <x:c r="AN263" s="64" t="n">
        <x:f aca="0">IF(AI263&lt;&gt;AI262,AD263,MAX(AN262,AD263))</x:f>
        <x:v>1.0638078595618077</x:v>
      </x:c>
      <x:c r="AO263" s="65" t="n">
        <x:f aca="0">AD263/AN263-1</x:f>
        <x:v>-0.008944706036883798</x:v>
      </x:c>
      <x:c r="AP263" s="69" t="n">
        <x:f aca="0">IFERROR(SUM(Z263:AC263)/AD263,0)</x:f>
        <x:v>1</x:v>
      </x:c>
      <x:c r="AQ263" s="66" t="b">
        <x:f aca="0">AND(B263&gt;0,C263&gt;0,D263&gt;0,E263&gt;0)</x:f>
        <x:v>1</x:v>
      </x:c>
    </x:row>
    <x:row r="264" ht="13.5" hidden="0">
      <x:c r="A264" s="61" t="n">
        <x:f aca="0">'净值底稿'!A226</x:f>
        <x:v>44168</x:v>
      </x:c>
      <x:c r="B264" s="62" t="n">
        <x:f aca="0">'净值底稿'!W226</x:f>
        <x:v>1.1046688119610035</x:v>
      </x:c>
      <x:c r="C264" s="62" t="n">
        <x:f aca="0">'净值底稿'!T226</x:f>
        <x:v>1.3134174956484475</x:v>
      </x:c>
      <x:c r="D264" s="62" t="n">
        <x:f aca="0">'净值底稿'!U226</x:f>
        <x:v>1.4269</x:v>
      </x:c>
      <x:c r="E264" s="62" t="n">
        <x:f aca="0">'净值底稿'!V226</x:f>
        <x:v>1.3929</x:v>
      </x:c>
      <x:c r="F264" s="63" t="n">
        <x:f aca="0">IFERROR(B264/B263-1,0)</x:f>
        <x:v>-0.007540179918148038</x:v>
      </x:c>
      <x:c r="G264" s="63" t="n">
        <x:f aca="0">IFERROR(C264/C263-1,0)</x:f>
        <x:v>-0.0016581067643340885</x:v>
      </x:c>
      <x:c r="H264" s="63" t="n">
        <x:f aca="0">IFERROR(D264/D263-1,0)</x:f>
        <x:v>0.0005609704789286685</x:v>
      </x:c>
      <x:c r="I264" s="63" t="n">
        <x:f aca="0">IFERROR(E264/E263-1,0)</x:f>
        <x:v>0.011546840958605697</x:v>
      </x:c>
      <x:c r="J264" s="64" t="n">
        <x:f aca="0">Z263*(1+F264)</x:f>
        <x:v>0.1218526460667289</x:v>
      </x:c>
      <x:c r="K264" s="64" t="n">
        <x:f aca="0">AA263*(1+G264)</x:f>
        <x:v>0.11644785332011752</x:v>
      </x:c>
      <x:c r="L264" s="64" t="n">
        <x:f aca="0">AB263*(1+H264)</x:f>
        <x:v>0.7604675271237361</x:v>
      </x:c>
      <x:c r="M264" s="64" t="n">
        <x:f aca="0">AC263*(1+I264)</x:f>
        <x:v>0.05546470152981175</x:v>
      </x:c>
      <x:c r="N264" s="64" t="n">
        <x:f aca="0">SUM(J264:M264)</x:f>
        <x:v>1.0542327280403943</x:v>
      </x:c>
      <x:c r="O264" s="65" t="n">
        <x:f aca="0">IFERROR((J264+K264)/N264,0)</x:f>
        <x:v>0.22604164436234012</x:v>
      </x:c>
      <x:c r="P264" s="66" t="b">
        <x:f aca="0">AND(MONTH(A264)=12,OR(A265="",YEAR(A264)&lt;&gt;YEAR(A265)))</x:f>
        <x:v>0</x:v>
      </x:c>
      <x:c r="Q264" s="66" t="b">
        <x:f aca="0">AND(MOD(MONTH(A264),3)=0,OR(A265="",MONTH(A264)&lt;&gt;MONTH(A265)))</x:f>
        <x:v>0</x:v>
      </x:c>
      <x:c r="R264" s="66" t="b">
        <x:f aca="0">OR(O264&gt;$E$7,O264&lt;$E$6)</x:f>
        <x:v>0</x:v>
      </x:c>
      <x:c r="S264" s="66" t="b">
        <x:f aca="0">AND(OR(P264,Q264,R264),A264-AH263&gt;$E$8)</x:f>
        <x:v>0</x:v>
      </x:c>
      <x:c r="T264" s="67" t="str">
        <x:f aca="0">IF(NOT(OR(P264,Q264,R264)),"不调",IF(NOT(S264),"间隔规则跳过",IF(P264,"年末+季度",IF(AND(Q264,R264),"季度+动态",IF(Q264,"季度","动态")))))</x:f>
        <x:v>不调</x:v>
      </x:c>
      <x:c r="U264" s="64" t="n">
        <x:f aca="0">IF(OR(T264="年末+季度",T264="季度+动态"),N264*$E$5/2,IF(T264="季度",(J264+K264)/2,IF(T264="动态",N264*$E$5*IF(J264+K264=0,0.5,J264/(J264+K264)),J264)))</x:f>
        <x:v>0.1218526460667289</x:v>
      </x:c>
      <x:c r="V264" s="64" t="n">
        <x:f aca="0">IF(OR(T264="年末+季度",T264="季度+动态"),N264*$E$5/2,IF(T264="季度",(J264+K264)/2,IF(T264="动态",N264*$E$5*IF(J264+K264=0,0.5,K264/(J264+K264)),K264)))</x:f>
        <x:v>0.11644785332011752</x:v>
      </x:c>
      <x:c r="W264" s="64" t="n">
        <x:f aca="0">IF(OR(T264="年末+季度",T264="季度+动态",T264="动态"),N264*(1-$E$5)*IF(L264+M264=0,$B$7/($B$7+$B$8),L264/(L264+M264)),L264)</x:f>
        <x:v>0.7604675271237361</x:v>
      </x:c>
      <x:c r="X264" s="64" t="n">
        <x:f aca="0">IF(OR(T264="年末+季度",T264="季度+动态",T264="动态"),N264*(1-$E$5)*IF(L264+M264=0,$B$8/($B$7+$B$8),M264/(L264+M264)),M264)</x:f>
        <x:v>0.05546470152981175</x:v>
      </x:c>
      <x:c r="Y264" s="64" t="n">
        <x:f aca="0">POWER(1-$H$5,(A264-A263)/$H$8)</x:f>
        <x:v>0.9999862671029998</x:v>
      </x:c>
      <x:c r="Z264" s="64" t="n">
        <x:f aca="0">U264*Y264</x:f>
        <x:v>0.12185097267689125</x:v>
      </x:c>
      <x:c r="AA264" s="64" t="n">
        <x:f aca="0">V264*Y264</x:f>
        <x:v>0.11644625415374198</x:v>
      </x:c>
      <x:c r="AB264" s="64" t="n">
        <x:f aca="0">W264*Y264</x:f>
        <x:v>0.7604570837015141</x:v>
      </x:c>
      <x:c r="AC264" s="64" t="n">
        <x:f aca="0">X264*Y264</x:f>
        <x:v>0.05546393983877849</x:v>
      </x:c>
      <x:c r="AD264" s="64" t="n">
        <x:f aca="0">SUM(Z264:AC264)</x:f>
        <x:v>1.0542182503709259</x:v>
      </x:c>
      <x:c r="AE264" s="64" t="n">
        <x:f aca="0">MAX(AE263,AD264)</x:f>
        <x:v>1.0638078595618077</x:v>
      </x:c>
      <x:c r="AF264" s="63" t="n">
        <x:f aca="0">AD264/AE264-1</x:f>
        <x:v>-0.009014418444729166</x:v>
      </x:c>
      <x:c r="AG264" s="63" t="n">
        <x:f aca="0">AD264/AD263-1</x:f>
        <x:v>-0.00007034159271435136</x:v>
      </x:c>
      <x:c r="AH264" s="61" t="n">
        <x:f aca="0">IF(OR(T264="年末+季度",T264="季度+动态",T264="季度",T264="动态"),A264,AH263)</x:f>
        <x:v>44104</x:v>
      </x:c>
      <x:c r="AI264" s="68" t="n">
        <x:f aca="0">YEAR(A264)</x:f>
        <x:v>2020</x:v>
      </x:c>
      <x:c r="AJ264" s="68" t="n">
        <x:f aca="0">MONTH(A264)</x:f>
        <x:v>12</x:v>
      </x:c>
      <x:c r="AK264" s="66" t="n">
        <x:f aca="0">IF(MONTH(A264)&lt;&gt;MONTH(A265),1,0)</x:f>
        <x:v>0</x:v>
      </x:c>
      <x:c r="AL264" s="64" t="n">
        <x:f aca="0">IF(AK263,AD263,AL263)</x:f>
        <x:v>1.049415407047512</x:v>
      </x:c>
      <x:c r="AM264" s="65" t="str">
        <x:f aca="0">IF(AK264,AD264/AL264-1,"")</x:f>
      </x:c>
      <x:c r="AN264" s="64" t="n">
        <x:f aca="0">IF(AI264&lt;&gt;AI263,AD264,MAX(AN263,AD264))</x:f>
        <x:v>1.0638078595618077</x:v>
      </x:c>
      <x:c r="AO264" s="65" t="n">
        <x:f aca="0">AD264/AN264-1</x:f>
        <x:v>-0.009014418444729166</x:v>
      </x:c>
      <x:c r="AP264" s="69" t="n">
        <x:f aca="0">IFERROR(SUM(Z264:AC264)/AD264,0)</x:f>
        <x:v>1</x:v>
      </x:c>
      <x:c r="AQ264" s="66" t="b">
        <x:f aca="0">AND(B264&gt;0,C264&gt;0,D264&gt;0,E264&gt;0)</x:f>
        <x:v>1</x:v>
      </x:c>
    </x:row>
    <x:row r="265" ht="13.5" hidden="0">
      <x:c r="A265" s="61" t="n">
        <x:f aca="0">'净值底稿'!A227</x:f>
        <x:v>44169</x:v>
      </x:c>
      <x:c r="B265" s="62" t="n">
        <x:f aca="0">'净值底稿'!W227</x:f>
        <x:v>1.1022965011740882</x:v>
      </x:c>
      <x:c r="C265" s="62" t="n">
        <x:f aca="0">'净值底稿'!T227</x:f>
        <x:v>1.317724720874265</x:v>
      </x:c>
      <x:c r="D265" s="62" t="n">
        <x:f aca="0">'净值底稿'!U227</x:f>
        <x:v>1.4277</x:v>
      </x:c>
      <x:c r="E265" s="62" t="n">
        <x:f aca="0">'净值底稿'!V227</x:f>
        <x:v>1.3945</x:v>
      </x:c>
      <x:c r="F265" s="63" t="n">
        <x:f aca="0">IFERROR(B265/B264-1,0)</x:f>
        <x:v>-0.002147531243055556</x:v>
      </x:c>
      <x:c r="G265" s="63" t="n">
        <x:f aca="0">IFERROR(C265/C264-1,0)</x:f>
        <x:v>0.0032794029621869836</x:v>
      </x:c>
      <x:c r="H265" s="63" t="n">
        <x:f aca="0">IFERROR(D265/D264-1,0)</x:f>
        <x:v>0.0005606559674817824</x:v>
      </x:c>
      <x:c r="I265" s="63" t="n">
        <x:f aca="0">IFERROR(E265/E264-1,0)</x:f>
        <x:v>0.0011486826046378518</x:v>
      </x:c>
      <x:c r="J265" s="64" t="n">
        <x:f aca="0">Z264*(1+F265)</x:f>
        <x:v>0.12158929390607091</x:v>
      </x:c>
      <x:c r="K265" s="64" t="n">
        <x:f aca="0">AA264*(1+G265)</x:f>
        <x:v>0.11682812834454934</x:v>
      </x:c>
      <x:c r="L265" s="64" t="n">
        <x:f aca="0">AB264*(1+H265)</x:f>
        <x:v>0.7608834385035051</x:v>
      </x:c>
      <x:c r="M265" s="64" t="n">
        <x:f aca="0">AC264*(1+I265)</x:f>
        <x:v>0.055527650301655976</x:v>
      </x:c>
      <x:c r="N265" s="64" t="n">
        <x:f aca="0">SUM(J265:M265)</x:f>
        <x:v>1.0548285110557813</x:v>
      </x:c>
      <x:c r="O265" s="65" t="n">
        <x:f aca="0">IFERROR((J265+K265)/N265,0)</x:f>
        <x:v>0.2260248180170893</x:v>
      </x:c>
      <x:c r="P265" s="66" t="b">
        <x:f aca="0">AND(MONTH(A265)=12,OR(A266="",YEAR(A265)&lt;&gt;YEAR(A266)))</x:f>
        <x:v>0</x:v>
      </x:c>
      <x:c r="Q265" s="66" t="b">
        <x:f aca="0">AND(MOD(MONTH(A265),3)=0,OR(A266="",MONTH(A265)&lt;&gt;MONTH(A266)))</x:f>
        <x:v>0</x:v>
      </x:c>
      <x:c r="R265" s="66" t="b">
        <x:f aca="0">OR(O265&gt;$E$7,O265&lt;$E$6)</x:f>
        <x:v>0</x:v>
      </x:c>
      <x:c r="S265" s="66" t="b">
        <x:f aca="0">AND(OR(P265,Q265,R265),A265-AH264&gt;$E$8)</x:f>
        <x:v>0</x:v>
      </x:c>
      <x:c r="T265" s="67" t="str">
        <x:f aca="0">IF(NOT(OR(P265,Q265,R265)),"不调",IF(NOT(S265),"间隔规则跳过",IF(P265,"年末+季度",IF(AND(Q265,R265),"季度+动态",IF(Q265,"季度","动态")))))</x:f>
        <x:v>不调</x:v>
      </x:c>
      <x:c r="U265" s="64" t="n">
        <x:f aca="0">IF(OR(T265="年末+季度",T265="季度+动态"),N265*$E$5/2,IF(T265="季度",(J265+K265)/2,IF(T265="动态",N265*$E$5*IF(J265+K265=0,0.5,J265/(J265+K265)),J265)))</x:f>
        <x:v>0.12158929390607091</x:v>
      </x:c>
      <x:c r="V265" s="64" t="n">
        <x:f aca="0">IF(OR(T265="年末+季度",T265="季度+动态"),N265*$E$5/2,IF(T265="季度",(J265+K265)/2,IF(T265="动态",N265*$E$5*IF(J265+K265=0,0.5,K265/(J265+K265)),K265)))</x:f>
        <x:v>0.11682812834454934</x:v>
      </x:c>
      <x:c r="W265" s="64" t="n">
        <x:f aca="0">IF(OR(T265="年末+季度",T265="季度+动态",T265="动态"),N265*(1-$E$5)*IF(L265+M265=0,$B$7/($B$7+$B$8),L265/(L265+M265)),L265)</x:f>
        <x:v>0.7608834385035051</x:v>
      </x:c>
      <x:c r="X265" s="64" t="n">
        <x:f aca="0">IF(OR(T265="年末+季度",T265="季度+动态",T265="动态"),N265*(1-$E$5)*IF(L265+M265=0,$B$8/($B$7+$B$8),M265/(L265+M265)),M265)</x:f>
        <x:v>0.055527650301655976</x:v>
      </x:c>
      <x:c r="Y265" s="64" t="n">
        <x:f aca="0">POWER(1-$H$5,(A265-A264)/$H$8)</x:f>
        <x:v>0.9999862671029998</x:v>
      </x:c>
      <x:c r="Z265" s="64" t="n">
        <x:f aca="0">U265*Y265</x:f>
        <x:v>0.12158762413282137</x:v>
      </x:c>
      <x:c r="AA265" s="64" t="n">
        <x:f aca="0">V265*Y265</x:f>
        <x:v>0.11682652395589604</x:v>
      </x:c>
      <x:c r="AB265" s="64" t="n">
        <x:f aca="0">W265*Y265</x:f>
        <x:v>0.760872989369615</x:v>
      </x:c>
      <x:c r="AC265" s="64" t="n">
        <x:f aca="0">X265*Y265</x:f>
        <x:v>0.05552688774615372</x:v>
      </x:c>
      <x:c r="AD265" s="64" t="n">
        <x:f aca="0">SUM(Z265:AC265)</x:f>
        <x:v>1.0548140252044862</x:v>
      </x:c>
      <x:c r="AE265" s="64" t="n">
        <x:f aca="0">MAX(AE264,AD265)</x:f>
        <x:v>1.0638078595618077</x:v>
      </x:c>
      <x:c r="AF265" s="63" t="n">
        <x:f aca="0">AD265/AE265-1</x:f>
        <x:v>-0.008454378557633646</x:v>
      </x:c>
      <x:c r="AG265" s="63" t="n">
        <x:f aca="0">AD265/AD264-1</x:f>
        <x:v>0.0005651342436452378</x:v>
      </x:c>
      <x:c r="AH265" s="61" t="n">
        <x:f aca="0">IF(OR(T265="年末+季度",T265="季度+动态",T265="季度",T265="动态"),A265,AH264)</x:f>
        <x:v>44104</x:v>
      </x:c>
      <x:c r="AI265" s="68" t="n">
        <x:f aca="0">YEAR(A265)</x:f>
        <x:v>2020</x:v>
      </x:c>
      <x:c r="AJ265" s="68" t="n">
        <x:f aca="0">MONTH(A265)</x:f>
        <x:v>12</x:v>
      </x:c>
      <x:c r="AK265" s="66" t="n">
        <x:f aca="0">IF(MONTH(A265)&lt;&gt;MONTH(A266),1,0)</x:f>
        <x:v>0</x:v>
      </x:c>
      <x:c r="AL265" s="64" t="n">
        <x:f aca="0">IF(AK264,AD264,AL264)</x:f>
        <x:v>1.049415407047512</x:v>
      </x:c>
      <x:c r="AM265" s="65" t="str">
        <x:f aca="0">IF(AK265,AD265/AL265-1,"")</x:f>
      </x:c>
      <x:c r="AN265" s="64" t="n">
        <x:f aca="0">IF(AI265&lt;&gt;AI264,AD265,MAX(AN264,AD265))</x:f>
        <x:v>1.0638078595618077</x:v>
      </x:c>
      <x:c r="AO265" s="65" t="n">
        <x:f aca="0">AD265/AN265-1</x:f>
        <x:v>-0.008454378557633646</x:v>
      </x:c>
      <x:c r="AP265" s="69" t="n">
        <x:f aca="0">IFERROR(SUM(Z265:AC265)/AD265,0)</x:f>
        <x:v>1</x:v>
      </x:c>
      <x:c r="AQ265" s="66" t="b">
        <x:f aca="0">AND(B265&gt;0,C265&gt;0,D265&gt;0,E265&gt;0)</x:f>
        <x:v>1</x:v>
      </x:c>
    </x:row>
    <x:row r="266" ht="13.5" hidden="0">
      <x:c r="A266" s="61" t="n">
        <x:f aca="0">'净值底稿'!A228</x:f>
        <x:v>44172</x:v>
      </x:c>
      <x:c r="B266" s="62" t="n">
        <x:f aca="0">'净值底稿'!W228</x:f>
        <x:v>1.0911325388139819</x:v>
      </x:c>
      <x:c r="C266" s="62" t="n">
        <x:f aca="0">'净值底稿'!T228</x:f>
        <x:v>1.311695018365115</x:v>
      </x:c>
      <x:c r="D266" s="62" t="n">
        <x:f aca="0">'净值底稿'!U228</x:f>
        <x:v>1.4283</x:v>
      </x:c>
      <x:c r="E266" s="62" t="n">
        <x:f aca="0">'净值底稿'!V228</x:f>
        <x:v>1.3916</x:v>
      </x:c>
      <x:c r="F266" s="63" t="n">
        <x:f aca="0">IFERROR(B266/B265-1,0)</x:f>
        <x:v>-0.010127912361343139</x:v>
      </x:c>
      <x:c r="G266" s="63" t="n">
        <x:f aca="0">IFERROR(C266/C265-1,0)</x:f>
        <x:v>-0.004575843811406632</x:v>
      </x:c>
      <x:c r="H266" s="63" t="n">
        <x:f aca="0">IFERROR(D266/D265-1,0)</x:f>
        <x:v>0.0004202563563773243</x:v>
      </x:c>
      <x:c r="I266" s="63" t="n">
        <x:f aca="0">IFERROR(E266/E265-1,0)</x:f>
        <x:v>-0.0020795984223737074</x:v>
      </x:c>
      <x:c r="J266" s="64" t="n">
        <x:f aca="0">Z265*(1+F266)</x:f>
        <x:v>0.12035619533138023</x:v>
      </x:c>
      <x:c r="K266" s="64" t="n">
        <x:f aca="0">AA265*(1+G266)</x:f>
        <x:v>0.11629194402924431</x:v>
      </x:c>
      <x:c r="L266" s="64" t="n">
        <x:f aca="0">AB265*(1+H266)</x:f>
        <x:v>0.7611927510797935</x:v>
      </x:c>
      <x:c r="M266" s="64" t="n">
        <x:f aca="0">AC265*(1+I266)</x:f>
        <x:v>0.05541141411799749</x:v>
      </x:c>
      <x:c r="N266" s="64" t="n">
        <x:f aca="0">SUM(J266:M266)</x:f>
        <x:v>1.0532523045584155</x:v>
      </x:c>
      <x:c r="O266" s="65" t="n">
        <x:f aca="0">IFERROR((J266+K266)/N266,0)</x:f>
        <x:v>0.22468323908376464</x:v>
      </x:c>
      <x:c r="P266" s="66" t="b">
        <x:f aca="0">AND(MONTH(A266)=12,OR(A267="",YEAR(A266)&lt;&gt;YEAR(A267)))</x:f>
        <x:v>0</x:v>
      </x:c>
      <x:c r="Q266" s="66" t="b">
        <x:f aca="0">AND(MOD(MONTH(A266),3)=0,OR(A267="",MONTH(A266)&lt;&gt;MONTH(A267)))</x:f>
        <x:v>0</x:v>
      </x:c>
      <x:c r="R266" s="66" t="b">
        <x:f aca="0">OR(O266&gt;$E$7,O266&lt;$E$6)</x:f>
        <x:v>0</x:v>
      </x:c>
      <x:c r="S266" s="66" t="b">
        <x:f aca="0">AND(OR(P266,Q266,R266),A266-AH265&gt;$E$8)</x:f>
        <x:v>0</x:v>
      </x:c>
      <x:c r="T266" s="67" t="str">
        <x:f aca="0">IF(NOT(OR(P266,Q266,R266)),"不调",IF(NOT(S266),"间隔规则跳过",IF(P266,"年末+季度",IF(AND(Q266,R266),"季度+动态",IF(Q266,"季度","动态")))))</x:f>
        <x:v>不调</x:v>
      </x:c>
      <x:c r="U266" s="64" t="n">
        <x:f aca="0">IF(OR(T266="年末+季度",T266="季度+动态"),N266*$E$5/2,IF(T266="季度",(J266+K266)/2,IF(T266="动态",N266*$E$5*IF(J266+K266=0,0.5,J266/(J266+K266)),J266)))</x:f>
        <x:v>0.12035619533138023</x:v>
      </x:c>
      <x:c r="V266" s="64" t="n">
        <x:f aca="0">IF(OR(T266="年末+季度",T266="季度+动态"),N266*$E$5/2,IF(T266="季度",(J266+K266)/2,IF(T266="动态",N266*$E$5*IF(J266+K266=0,0.5,K266/(J266+K266)),K266)))</x:f>
        <x:v>0.11629194402924431</x:v>
      </x:c>
      <x:c r="W266" s="64" t="n">
        <x:f aca="0">IF(OR(T266="年末+季度",T266="季度+动态",T266="动态"),N266*(1-$E$5)*IF(L266+M266=0,$B$7/($B$7+$B$8),L266/(L266+M266)),L266)</x:f>
        <x:v>0.7611927510797935</x:v>
      </x:c>
      <x:c r="X266" s="64" t="n">
        <x:f aca="0">IF(OR(T266="年末+季度",T266="季度+动态",T266="动态"),N266*(1-$E$5)*IF(L266+M266=0,$B$8/($B$7+$B$8),M266/(L266+M266)),M266)</x:f>
        <x:v>0.05541141411799749</x:v>
      </x:c>
      <x:c r="Y266" s="64" t="n">
        <x:f aca="0">POWER(1-$H$5,(A266-A265)/$H$8)</x:f>
        <x:v>0.9999588018747739</x:v>
      </x:c>
      <x:c r="Z266" s="64" t="n">
        <x:f aca="0">U266*Y266</x:f>
        <x:v>0.12035123688177324</x:v>
      </x:c>
      <x:c r="AA266" s="64" t="n">
        <x:f aca="0">V266*Y266</x:f>
        <x:v>0.1162871530191714</x:v>
      </x:c>
      <x:c r="AB266" s="64" t="n">
        <x:f aca="0">W266*Y266</x:f>
        <x:v>0.7611613913655133</x:v>
      </x:c>
      <x:c r="AC266" s="64" t="n">
        <x:f aca="0">X266*Y266</x:f>
        <x:v>0.055409131271619706</x:v>
      </x:c>
      <x:c r="AD266" s="64" t="n">
        <x:f aca="0">SUM(Z266:AC266)</x:f>
        <x:v>1.0532089125380777</x:v>
      </x:c>
      <x:c r="AE266" s="64" t="n">
        <x:f aca="0">MAX(AE265,AD266)</x:f>
        <x:v>1.0638078595618077</x:v>
      </x:c>
      <x:c r="AF266" s="63" t="n">
        <x:f aca="0">AD266/AE266-1</x:f>
        <x:v>-0.00996321556422397</x:v>
      </x:c>
      <x:c r="AG266" s="63" t="n">
        <x:f aca="0">AD266/AD265-1</x:f>
        <x:v>-0.001521702051788032</x:v>
      </x:c>
      <x:c r="AH266" s="61" t="n">
        <x:f aca="0">IF(OR(T266="年末+季度",T266="季度+动态",T266="季度",T266="动态"),A266,AH265)</x:f>
        <x:v>44104</x:v>
      </x:c>
      <x:c r="AI266" s="68" t="n">
        <x:f aca="0">YEAR(A266)</x:f>
        <x:v>2020</x:v>
      </x:c>
      <x:c r="AJ266" s="68" t="n">
        <x:f aca="0">MONTH(A266)</x:f>
        <x:v>12</x:v>
      </x:c>
      <x:c r="AK266" s="66" t="n">
        <x:f aca="0">IF(MONTH(A266)&lt;&gt;MONTH(A267),1,0)</x:f>
        <x:v>0</x:v>
      </x:c>
      <x:c r="AL266" s="64" t="n">
        <x:f aca="0">IF(AK265,AD265,AL265)</x:f>
        <x:v>1.049415407047512</x:v>
      </x:c>
      <x:c r="AM266" s="65" t="str">
        <x:f aca="0">IF(AK266,AD266/AL266-1,"")</x:f>
      </x:c>
      <x:c r="AN266" s="64" t="n">
        <x:f aca="0">IF(AI266&lt;&gt;AI265,AD266,MAX(AN265,AD266))</x:f>
        <x:v>1.0638078595618077</x:v>
      </x:c>
      <x:c r="AO266" s="65" t="n">
        <x:f aca="0">AD266/AN266-1</x:f>
        <x:v>-0.00996321556422397</x:v>
      </x:c>
      <x:c r="AP266" s="69" t="n">
        <x:f aca="0">IFERROR(SUM(Z266:AC266)/AD266,0)</x:f>
        <x:v>1</x:v>
      </x:c>
      <x:c r="AQ266" s="66" t="b">
        <x:f aca="0">AND(B266&gt;0,C266&gt;0,D266&gt;0,E266&gt;0)</x:f>
        <x:v>1</x:v>
      </x:c>
    </x:row>
    <x:row r="267" ht="13.5" hidden="0">
      <x:c r="A267" s="61" t="n">
        <x:f aca="0">'净值底稿'!A229</x:f>
        <x:v>44173</x:v>
      </x:c>
      <x:c r="B267" s="62" t="n">
        <x:f aca="0">'净值底稿'!W229</x:f>
        <x:v>1.0868074939074321</x:v>
      </x:c>
      <x:c r="C267" s="62" t="n">
        <x:f aca="0">'净值底稿'!T229</x:f>
        <x:v>1.3107149541684624</x:v>
      </x:c>
      <x:c r="D267" s="62" t="n">
        <x:f aca="0">'净值底稿'!U229</x:f>
        <x:v>1.4292</x:v>
      </x:c>
      <x:c r="E267" s="62" t="n">
        <x:f aca="0">'净值底稿'!V229</x:f>
        <x:v>1.4073</x:v>
      </x:c>
      <x:c r="F267" s="63" t="n">
        <x:f aca="0">IFERROR(B267/B266-1,0)</x:f>
        <x:v>-0.003963812600851324</x:v>
      </x:c>
      <x:c r="G267" s="63" t="n">
        <x:f aca="0">IFERROR(C267/C266-1,0)</x:f>
        <x:v>-0.0007471738345656842</x:v>
      </x:c>
      <x:c r="H267" s="63" t="n">
        <x:f aca="0">IFERROR(D267/D266-1,0)</x:f>
        <x:v>0.000630119722747402</x:v>
      </x:c>
      <x:c r="I267" s="63" t="n">
        <x:f aca="0">IFERROR(E267/E266-1,0)</x:f>
        <x:v>0.011281977579764346</x:v>
      </x:c>
      <x:c r="J267" s="64" t="n">
        <x:f aca="0">Z266*(1+F267)</x:f>
        <x:v>0.11987418713249322</x:v>
      </x:c>
      <x:c r="K267" s="64" t="n">
        <x:f aca="0">AA266*(1+G267)</x:f>
        <x:v>0.11620026630113935</x:v>
      </x:c>
      <x:c r="L267" s="64" t="n">
        <x:f aca="0">AB266*(1+H267)</x:f>
        <x:v>0.7616410141704065</x:v>
      </x:c>
      <x:c r="M267" s="64" t="n">
        <x:f aca="0">AC266*(1+I267)</x:f>
        <x:v>0.05603425584834034</x:v>
      </x:c>
      <x:c r="N267" s="64" t="n">
        <x:f aca="0">SUM(J267:M267)</x:f>
        <x:v>1.0537497234523794</x:v>
      </x:c>
      <x:c r="O267" s="65" t="n">
        <x:f aca="0">IFERROR((J267+K267)/N267,0)</x:f>
        <x:v>0.22403275481789595</x:v>
      </x:c>
      <x:c r="P267" s="66" t="b">
        <x:f aca="0">AND(MONTH(A267)=12,OR(A268="",YEAR(A267)&lt;&gt;YEAR(A268)))</x:f>
        <x:v>0</x:v>
      </x:c>
      <x:c r="Q267" s="66" t="b">
        <x:f aca="0">AND(MOD(MONTH(A267),3)=0,OR(A268="",MONTH(A267)&lt;&gt;MONTH(A268)))</x:f>
        <x:v>0</x:v>
      </x:c>
      <x:c r="R267" s="66" t="b">
        <x:f aca="0">OR(O267&gt;$E$7,O267&lt;$E$6)</x:f>
        <x:v>0</x:v>
      </x:c>
      <x:c r="S267" s="66" t="b">
        <x:f aca="0">AND(OR(P267,Q267,R267),A267-AH266&gt;$E$8)</x:f>
        <x:v>0</x:v>
      </x:c>
      <x:c r="T267" s="67" t="str">
        <x:f aca="0">IF(NOT(OR(P267,Q267,R267)),"不调",IF(NOT(S267),"间隔规则跳过",IF(P267,"年末+季度",IF(AND(Q267,R267),"季度+动态",IF(Q267,"季度","动态")))))</x:f>
        <x:v>不调</x:v>
      </x:c>
      <x:c r="U267" s="64" t="n">
        <x:f aca="0">IF(OR(T267="年末+季度",T267="季度+动态"),N267*$E$5/2,IF(T267="季度",(J267+K267)/2,IF(T267="动态",N267*$E$5*IF(J267+K267=0,0.5,J267/(J267+K267)),J267)))</x:f>
        <x:v>0.11987418713249322</x:v>
      </x:c>
      <x:c r="V267" s="64" t="n">
        <x:f aca="0">IF(OR(T267="年末+季度",T267="季度+动态"),N267*$E$5/2,IF(T267="季度",(J267+K267)/2,IF(T267="动态",N267*$E$5*IF(J267+K267=0,0.5,K267/(J267+K267)),K267)))</x:f>
        <x:v>0.11620026630113935</x:v>
      </x:c>
      <x:c r="W267" s="64" t="n">
        <x:f aca="0">IF(OR(T267="年末+季度",T267="季度+动态",T267="动态"),N267*(1-$E$5)*IF(L267+M267=0,$B$7/($B$7+$B$8),L267/(L267+M267)),L267)</x:f>
        <x:v>0.7616410141704065</x:v>
      </x:c>
      <x:c r="X267" s="64" t="n">
        <x:f aca="0">IF(OR(T267="年末+季度",T267="季度+动态",T267="动态"),N267*(1-$E$5)*IF(L267+M267=0,$B$8/($B$7+$B$8),M267/(L267+M267)),M267)</x:f>
        <x:v>0.05603425584834034</x:v>
      </x:c>
      <x:c r="Y267" s="64" t="n">
        <x:f aca="0">POWER(1-$H$5,(A267-A266)/$H$8)</x:f>
        <x:v>0.9999862671029998</x:v>
      </x:c>
      <x:c r="Z267" s="64" t="n">
        <x:f aca="0">U267*Y267</x:f>
        <x:v>0.11987254091262833</x:v>
      </x:c>
      <x:c r="AA267" s="64" t="n">
        <x:f aca="0">V267*Y267</x:f>
        <x:v>0.11619867053485083</x:v>
      </x:c>
      <x:c r="AB267" s="64" t="n">
        <x:f aca="0">W267*Y267</x:f>
        <x:v>0.7616305546328078</x:v>
      </x:c>
      <x:c r="AC267" s="64" t="n">
        <x:f aca="0">X267*Y267</x:f>
        <x:v>0.05603348633567629</x:v>
      </x:c>
      <x:c r="AD267" s="64" t="n">
        <x:f aca="0">SUM(Z267:AC267)</x:f>
        <x:v>1.0537352524159633</x:v>
      </x:c>
      <x:c r="AE267" s="64" t="n">
        <x:f aca="0">MAX(AE266,AD267)</x:f>
        <x:v>1.0638078595618077</x:v>
      </x:c>
      <x:c r="AF267" s="63" t="n">
        <x:f aca="0">AD267/AE267-1</x:f>
        <x:v>-0.009468445880812859</x:v>
      </x:c>
      <x:c r="AG267" s="63" t="n">
        <x:f aca="0">AD267/AD266-1</x:f>
        <x:v>0.0004997487883171559</x:v>
      </x:c>
      <x:c r="AH267" s="61" t="n">
        <x:f aca="0">IF(OR(T267="年末+季度",T267="季度+动态",T267="季度",T267="动态"),A267,AH266)</x:f>
        <x:v>44104</x:v>
      </x:c>
      <x:c r="AI267" s="68" t="n">
        <x:f aca="0">YEAR(A267)</x:f>
        <x:v>2020</x:v>
      </x:c>
      <x:c r="AJ267" s="68" t="n">
        <x:f aca="0">MONTH(A267)</x:f>
        <x:v>12</x:v>
      </x:c>
      <x:c r="AK267" s="66" t="n">
        <x:f aca="0">IF(MONTH(A267)&lt;&gt;MONTH(A268),1,0)</x:f>
        <x:v>0</x:v>
      </x:c>
      <x:c r="AL267" s="64" t="n">
        <x:f aca="0">IF(AK266,AD266,AL266)</x:f>
        <x:v>1.049415407047512</x:v>
      </x:c>
      <x:c r="AM267" s="65" t="str">
        <x:f aca="0">IF(AK267,AD267/AL267-1,"")</x:f>
      </x:c>
      <x:c r="AN267" s="64" t="n">
        <x:f aca="0">IF(AI267&lt;&gt;AI266,AD267,MAX(AN266,AD267))</x:f>
        <x:v>1.0638078595618077</x:v>
      </x:c>
      <x:c r="AO267" s="65" t="n">
        <x:f aca="0">AD267/AN267-1</x:f>
        <x:v>-0.009468445880812859</x:v>
      </x:c>
      <x:c r="AP267" s="69" t="n">
        <x:f aca="0">IFERROR(SUM(Z267:AC267)/AD267,0)</x:f>
        <x:v>1</x:v>
      </x:c>
      <x:c r="AQ267" s="66" t="b">
        <x:f aca="0">AND(B267&gt;0,C267&gt;0,D267&gt;0,E267&gt;0)</x:f>
        <x:v>1</x:v>
      </x:c>
    </x:row>
    <x:row r="268" ht="13.5" hidden="0">
      <x:c r="A268" s="61" t="n">
        <x:f aca="0">'净值底稿'!A230</x:f>
        <x:v>44174</x:v>
      </x:c>
      <x:c r="B268" s="62" t="n">
        <x:f aca="0">'净值底稿'!W230</x:f>
        <x:v>1.0752264940446252</x:v>
      </x:c>
      <x:c r="C268" s="62" t="n">
        <x:f aca="0">'净值底稿'!T230</x:f>
        <x:v>1.2892968707350339</x:v>
      </x:c>
      <x:c r="D268" s="62" t="n">
        <x:f aca="0">'净值底稿'!U230</x:f>
        <x:v>1.4297</x:v>
      </x:c>
      <x:c r="E268" s="62" t="n">
        <x:f aca="0">'净值底稿'!V230</x:f>
        <x:v>1.4005</x:v>
      </x:c>
      <x:c r="F268" s="63" t="n">
        <x:f aca="0">IFERROR(B268/B267-1,0)</x:f>
        <x:v>-0.010655980868487958</x:v>
      </x:c>
      <x:c r="G268" s="63" t="n">
        <x:f aca="0">IFERROR(C268/C267-1,0)</x:f>
        <x:v>-0.01634076376813487</x:v>
      </x:c>
      <x:c r="H268" s="63" t="n">
        <x:f aca="0">IFERROR(D268/D267-1,0)</x:f>
        <x:v>0.00034984606773025284</x:v>
      </x:c>
      <x:c r="I268" s="63" t="n">
        <x:f aca="0">IFERROR(E268/E267-1,0)</x:f>
        <x:v>-0.0048319477012719325</x:v>
      </x:c>
      <x:c r="J268" s="64" t="n">
        <x:f aca="0">Z267*(1+F268)</x:f>
        <x:v>0.11859518141000633</x:v>
      </x:c>
      <x:c r="K268" s="64" t="n">
        <x:f aca="0">AA267*(1+G268)</x:f>
        <x:v>0.1142998955094695</x:v>
      </x:c>
      <x:c r="L268" s="64" t="n">
        <x:f aca="0">AB267*(1+H268)</x:f>
        <x:v>0.7618970080874093</x:v>
      </x:c>
      <x:c r="M268" s="64" t="n">
        <x:f aca="0">AC267*(1+I268)</x:f>
        <x:v>0.05576273546018237</x:v>
      </x:c>
      <x:c r="N268" s="64" t="n">
        <x:f aca="0">SUM(J268:M268)</x:f>
        <x:v>1.0505548204670676</x:v>
      </x:c>
      <x:c r="O268" s="65" t="n">
        <x:f aca="0">IFERROR((J268+K268)/N268,0)</x:f>
        <x:v>0.22168769528460466</x:v>
      </x:c>
      <x:c r="P268" s="66" t="b">
        <x:f aca="0">AND(MONTH(A268)=12,OR(A269="",YEAR(A268)&lt;&gt;YEAR(A269)))</x:f>
        <x:v>0</x:v>
      </x:c>
      <x:c r="Q268" s="66" t="b">
        <x:f aca="0">AND(MOD(MONTH(A268),3)=0,OR(A269="",MONTH(A268)&lt;&gt;MONTH(A269)))</x:f>
        <x:v>0</x:v>
      </x:c>
      <x:c r="R268" s="66" t="b">
        <x:f aca="0">OR(O268&gt;$E$7,O268&lt;$E$6)</x:f>
        <x:v>0</x:v>
      </x:c>
      <x:c r="S268" s="66" t="b">
        <x:f aca="0">AND(OR(P268,Q268,R268),A268-AH267&gt;$E$8)</x:f>
        <x:v>0</x:v>
      </x:c>
      <x:c r="T268" s="67" t="str">
        <x:f aca="0">IF(NOT(OR(P268,Q268,R268)),"不调",IF(NOT(S268),"间隔规则跳过",IF(P268,"年末+季度",IF(AND(Q268,R268),"季度+动态",IF(Q268,"季度","动态")))))</x:f>
        <x:v>不调</x:v>
      </x:c>
      <x:c r="U268" s="64" t="n">
        <x:f aca="0">IF(OR(T268="年末+季度",T268="季度+动态"),N268*$E$5/2,IF(T268="季度",(J268+K268)/2,IF(T268="动态",N268*$E$5*IF(J268+K268=0,0.5,J268/(J268+K268)),J268)))</x:f>
        <x:v>0.11859518141000633</x:v>
      </x:c>
      <x:c r="V268" s="64" t="n">
        <x:f aca="0">IF(OR(T268="年末+季度",T268="季度+动态"),N268*$E$5/2,IF(T268="季度",(J268+K268)/2,IF(T268="动态",N268*$E$5*IF(J268+K268=0,0.5,K268/(J268+K268)),K268)))</x:f>
        <x:v>0.1142998955094695</x:v>
      </x:c>
      <x:c r="W268" s="64" t="n">
        <x:f aca="0">IF(OR(T268="年末+季度",T268="季度+动态",T268="动态"),N268*(1-$E$5)*IF(L268+M268=0,$B$7/($B$7+$B$8),L268/(L268+M268)),L268)</x:f>
        <x:v>0.7618970080874093</x:v>
      </x:c>
      <x:c r="X268" s="64" t="n">
        <x:f aca="0">IF(OR(T268="年末+季度",T268="季度+动态",T268="动态"),N268*(1-$E$5)*IF(L268+M268=0,$B$8/($B$7+$B$8),M268/(L268+M268)),M268)</x:f>
        <x:v>0.05576273546018237</x:v>
      </x:c>
      <x:c r="Y268" s="64" t="n">
        <x:f aca="0">POWER(1-$H$5,(A268-A267)/$H$8)</x:f>
        <x:v>0.9999862671029998</x:v>
      </x:c>
      <x:c r="Z268" s="64" t="n">
        <x:f aca="0">U268*Y268</x:f>
        <x:v>0.1185935527545953</x:v>
      </x:c>
      <x:c r="AA268" s="64" t="n">
        <x:f aca="0">V268*Y268</x:f>
        <x:v>0.11429832584077734</x:v>
      </x:c>
      <x:c r="AB268" s="64" t="n">
        <x:f aca="0">W268*Y268</x:f>
        <x:v>0.7618865450342724</x:v>
      </x:c>
      <x:c r="AC268" s="64" t="n">
        <x:f aca="0">X268*Y268</x:f>
        <x:v>0.055761969676279846</x:v>
      </x:c>
      <x:c r="AD268" s="64" t="n">
        <x:f aca="0">SUM(Z268:AC268)</x:f>
        <x:v>1.050540393305925</x:v>
      </x:c>
      <x:c r="AE268" s="64" t="n">
        <x:f aca="0">MAX(AE267,AD268)</x:f>
        <x:v>1.0638078595618077</x:v>
      </x:c>
      <x:c r="AF268" s="63" t="n">
        <x:f aca="0">AD268/AE268-1</x:f>
        <x:v>-0.012471675346850453</x:v>
      </x:c>
      <x:c r="AG268" s="63" t="n">
        <x:f aca="0">AD268/AD267-1</x:f>
        <x:v>-0.0030319371993233757</x:v>
      </x:c>
      <x:c r="AH268" s="61" t="n">
        <x:f aca="0">IF(OR(T268="年末+季度",T268="季度+动态",T268="季度",T268="动态"),A268,AH267)</x:f>
        <x:v>44104</x:v>
      </x:c>
      <x:c r="AI268" s="68" t="n">
        <x:f aca="0">YEAR(A268)</x:f>
        <x:v>2020</x:v>
      </x:c>
      <x:c r="AJ268" s="68" t="n">
        <x:f aca="0">MONTH(A268)</x:f>
        <x:v>12</x:v>
      </x:c>
      <x:c r="AK268" s="66" t="n">
        <x:f aca="0">IF(MONTH(A268)&lt;&gt;MONTH(A269),1,0)</x:f>
        <x:v>0</x:v>
      </x:c>
      <x:c r="AL268" s="64" t="n">
        <x:f aca="0">IF(AK267,AD267,AL267)</x:f>
        <x:v>1.049415407047512</x:v>
      </x:c>
      <x:c r="AM268" s="65" t="str">
        <x:f aca="0">IF(AK268,AD268/AL268-1,"")</x:f>
      </x:c>
      <x:c r="AN268" s="64" t="n">
        <x:f aca="0">IF(AI268&lt;&gt;AI267,AD268,MAX(AN267,AD268))</x:f>
        <x:v>1.0638078595618077</x:v>
      </x:c>
      <x:c r="AO268" s="65" t="n">
        <x:f aca="0">AD268/AN268-1</x:f>
        <x:v>-0.012471675346850453</x:v>
      </x:c>
      <x:c r="AP268" s="69" t="n">
        <x:f aca="0">IFERROR(SUM(Z268:AC268)/AD268,0)</x:f>
        <x:v>1</x:v>
      </x:c>
      <x:c r="AQ268" s="66" t="b">
        <x:f aca="0">AND(B268&gt;0,C268&gt;0,D268&gt;0,E268&gt;0)</x:f>
        <x:v>1</x:v>
      </x:c>
    </x:row>
    <x:row r="269" ht="13.5" hidden="0">
      <x:c r="A269" s="61" t="n">
        <x:f aca="0">'净值底稿'!A231</x:f>
        <x:v>44175</x:v>
      </x:c>
      <x:c r="B269" s="62" t="n">
        <x:f aca="0">'净值底稿'!W231</x:f>
        <x:v>1.074321373937512</x:v>
      </x:c>
      <x:c r="C269" s="62" t="n">
        <x:f aca="0">'净值底稿'!T231</x:f>
        <x:v>1.2914874017333637</x:v>
      </x:c>
      <x:c r="D269" s="62" t="n">
        <x:f aca="0">'净值底稿'!U231</x:f>
        <x:v>1.4304</x:v>
      </x:c>
      <x:c r="E269" s="62" t="n">
        <x:f aca="0">'净值底稿'!V231</x:f>
        <x:v>1.3882</x:v>
      </x:c>
      <x:c r="F269" s="63" t="n">
        <x:f aca="0">IFERROR(B269/B268-1,0)</x:f>
        <x:v>-0.0008417948331133074</x:v>
      </x:c>
      <x:c r="G269" s="63" t="n">
        <x:f aca="0">IFERROR(C269/C268-1,0)</x:f>
        <x:v>0.0016990121112145928</x:v>
      </x:c>
      <x:c r="H269" s="63" t="n">
        <x:f aca="0">IFERROR(D269/D268-1,0)</x:f>
        <x:v>0.0004896132055676183</x:v>
      </x:c>
      <x:c r="I269" s="63" t="n">
        <x:f aca="0">IFERROR(E269/E268-1,0)</x:f>
        <x:v>-0.008782577650839007</x:v>
      </x:c>
      <x:c r="J269" s="64" t="n">
        <x:f aca="0">Z268*(1+F269)</x:f>
        <x:v>0.11849372131464593</x:v>
      </x:c>
      <x:c r="K269" s="64" t="n">
        <x:f aca="0">AA268*(1+G269)</x:f>
        <x:v>0.11449252008067237</x:v>
      </x:c>
      <x:c r="L269" s="64" t="n">
        <x:f aca="0">AB268*(1+H269)</x:f>
        <x:v>0.7622595747478655</x:v>
      </x:c>
      <x:c r="M269" s="64" t="n">
        <x:f aca="0">AC268*(1+I269)</x:f>
        <x:v>0.05527223584763419</x:v>
      </x:c>
      <x:c r="N269" s="64" t="n">
        <x:f aca="0">SUM(J269:M269)</x:f>
        <x:v>1.0505180519908182</x:v>
      </x:c>
      <x:c r="O269" s="65" t="n">
        <x:f aca="0">IFERROR((J269+K269)/N269,0)</x:f>
        <x:v>0.22178223492094232</x:v>
      </x:c>
      <x:c r="P269" s="66" t="b">
        <x:f aca="0">AND(MONTH(A269)=12,OR(A270="",YEAR(A269)&lt;&gt;YEAR(A270)))</x:f>
        <x:v>0</x:v>
      </x:c>
      <x:c r="Q269" s="66" t="b">
        <x:f aca="0">AND(MOD(MONTH(A269),3)=0,OR(A270="",MONTH(A269)&lt;&gt;MONTH(A270)))</x:f>
        <x:v>0</x:v>
      </x:c>
      <x:c r="R269" s="66" t="b">
        <x:f aca="0">OR(O269&gt;$E$7,O269&lt;$E$6)</x:f>
        <x:v>0</x:v>
      </x:c>
      <x:c r="S269" s="66" t="b">
        <x:f aca="0">AND(OR(P269,Q269,R269),A269-AH268&gt;$E$8)</x:f>
        <x:v>0</x:v>
      </x:c>
      <x:c r="T269" s="67" t="str">
        <x:f aca="0">IF(NOT(OR(P269,Q269,R269)),"不调",IF(NOT(S269),"间隔规则跳过",IF(P269,"年末+季度",IF(AND(Q269,R269),"季度+动态",IF(Q269,"季度","动态")))))</x:f>
        <x:v>不调</x:v>
      </x:c>
      <x:c r="U269" s="64" t="n">
        <x:f aca="0">IF(OR(T269="年末+季度",T269="季度+动态"),N269*$E$5/2,IF(T269="季度",(J269+K269)/2,IF(T269="动态",N269*$E$5*IF(J269+K269=0,0.5,J269/(J269+K269)),J269)))</x:f>
        <x:v>0.11849372131464593</x:v>
      </x:c>
      <x:c r="V269" s="64" t="n">
        <x:f aca="0">IF(OR(T269="年末+季度",T269="季度+动态"),N269*$E$5/2,IF(T269="季度",(J269+K269)/2,IF(T269="动态",N269*$E$5*IF(J269+K269=0,0.5,K269/(J269+K269)),K269)))</x:f>
        <x:v>0.11449252008067237</x:v>
      </x:c>
      <x:c r="W269" s="64" t="n">
        <x:f aca="0">IF(OR(T269="年末+季度",T269="季度+动态",T269="动态"),N269*(1-$E$5)*IF(L269+M269=0,$B$7/($B$7+$B$8),L269/(L269+M269)),L269)</x:f>
        <x:v>0.7622595747478655</x:v>
      </x:c>
      <x:c r="X269" s="64" t="n">
        <x:f aca="0">IF(OR(T269="年末+季度",T269="季度+动态",T269="动态"),N269*(1-$E$5)*IF(L269+M269=0,$B$8/($B$7+$B$8),M269/(L269+M269)),M269)</x:f>
        <x:v>0.05527223584763419</x:v>
      </x:c>
      <x:c r="Y269" s="64" t="n">
        <x:f aca="0">POWER(1-$H$5,(A269-A268)/$H$8)</x:f>
        <x:v>0.9999862671029998</x:v>
      </x:c>
      <x:c r="Z269" s="64" t="n">
        <x:f aca="0">U269*Y269</x:f>
        <x:v>0.11849209405257594</x:v>
      </x:c>
      <x:c r="AA269" s="64" t="n">
        <x:f aca="0">V269*Y269</x:f>
        <x:v>0.11449094776668681</x:v>
      </x:c>
      <x:c r="AB269" s="64" t="n">
        <x:f aca="0">W269*Y269</x:f>
        <x:v>0.7622491067156381</x:v>
      </x:c>
      <x:c r="AC269" s="64" t="n">
        <x:f aca="0">X269*Y269</x:f>
        <x:v>0.05527147679971232</x:v>
      </x:c>
      <x:c r="AD269" s="64" t="n">
        <x:f aca="0">SUM(Z269:AC269)</x:f>
        <x:v>1.0505036253346132</x:v>
      </x:c>
      <x:c r="AE269" s="64" t="n">
        <x:f aca="0">MAX(AE268,AD269)</x:f>
        <x:v>1.0638078595618077</x:v>
      </x:c>
      <x:c r="AF269" s="63" t="n">
        <x:f aca="0">AD269/AE269-1</x:f>
        <x:v>-0.012506237952288335</x:v>
      </x:c>
      <x:c r="AG269" s="63" t="n">
        <x:f aca="0">AD269/AD268-1</x:f>
        <x:v>-0.000034999102886512645</x:v>
      </x:c>
      <x:c r="AH269" s="61" t="n">
        <x:f aca="0">IF(OR(T269="年末+季度",T269="季度+动态",T269="季度",T269="动态"),A269,AH268)</x:f>
        <x:v>44104</x:v>
      </x:c>
      <x:c r="AI269" s="68" t="n">
        <x:f aca="0">YEAR(A269)</x:f>
        <x:v>2020</x:v>
      </x:c>
      <x:c r="AJ269" s="68" t="n">
        <x:f aca="0">MONTH(A269)</x:f>
        <x:v>12</x:v>
      </x:c>
      <x:c r="AK269" s="66" t="n">
        <x:f aca="0">IF(MONTH(A269)&lt;&gt;MONTH(A270),1,0)</x:f>
        <x:v>0</x:v>
      </x:c>
      <x:c r="AL269" s="64" t="n">
        <x:f aca="0">IF(AK268,AD268,AL268)</x:f>
        <x:v>1.049415407047512</x:v>
      </x:c>
      <x:c r="AM269" s="65" t="str">
        <x:f aca="0">IF(AK269,AD269/AL269-1,"")</x:f>
      </x:c>
      <x:c r="AN269" s="64" t="n">
        <x:f aca="0">IF(AI269&lt;&gt;AI268,AD269,MAX(AN268,AD269))</x:f>
        <x:v>1.0638078595618077</x:v>
      </x:c>
      <x:c r="AO269" s="65" t="n">
        <x:f aca="0">AD269/AN269-1</x:f>
        <x:v>-0.012506237952288335</x:v>
      </x:c>
      <x:c r="AP269" s="69" t="n">
        <x:f aca="0">IFERROR(SUM(Z269:AC269)/AD269,0)</x:f>
        <x:v>1</x:v>
      </x:c>
      <x:c r="AQ269" s="66" t="b">
        <x:f aca="0">AND(B269&gt;0,C269&gt;0,D269&gt;0,E269&gt;0)</x:f>
        <x:v>1</x:v>
      </x:c>
    </x:row>
    <x:row r="270" ht="13.5" hidden="0">
      <x:c r="A270" s="61" t="n">
        <x:f aca="0">'净值底稿'!A232</x:f>
        <x:v>44176</x:v>
      </x:c>
      <x:c r="B270" s="62" t="n">
        <x:f aca="0">'净值底稿'!W232</x:f>
        <x:v>1.0681166164029319</x:v>
      </x:c>
      <x:c r="C270" s="62" t="n">
        <x:f aca="0">'净值底稿'!T232</x:f>
        <x:v>1.27341097704116</x:v>
      </x:c>
      <x:c r="D270" s="62" t="n">
        <x:f aca="0">'净值底稿'!U232</x:f>
        <x:v>1.4297</x:v>
      </x:c>
      <x:c r="E270" s="62" t="n">
        <x:f aca="0">'净值底稿'!V232</x:f>
        <x:v>1.3884</x:v>
      </x:c>
      <x:c r="F270" s="63" t="n">
        <x:f aca="0">IFERROR(B270/B269-1,0)</x:f>
        <x:v>-0.005775513440488433</x:v>
      </x:c>
      <x:c r="G270" s="63" t="n">
        <x:f aca="0">IFERROR(C270/C269-1,0)</x:f>
        <x:v>-0.013996593902458998</x:v>
      </x:c>
      <x:c r="H270" s="63" t="n">
        <x:f aca="0">IFERROR(D270/D269-1,0)</x:f>
        <x:v>-0.0004893736017896888</x:v>
      </x:c>
      <x:c r="I270" s="63" t="n">
        <x:f aca="0">IFERROR(E270/E269-1,0)</x:f>
        <x:v>0.0001440714594438397</x:v>
      </x:c>
      <x:c r="J270" s="64" t="n">
        <x:f aca="0">Z269*(1+F270)</x:f>
        <x:v>0.11780774137078366</x:v>
      </x:c>
      <x:c r="K270" s="64" t="n">
        <x:f aca="0">AA269*(1+G270)</x:f>
        <x:v>0.11288846446528884</x:v>
      </x:c>
      <x:c r="L270" s="64" t="n">
        <x:f aca="0">AB269*(1+H270)</x:f>
        <x:v>0.7618760821248236</x:v>
      </x:c>
      <x:c r="M270" s="64" t="n">
        <x:f aca="0">AC269*(1+I270)</x:f>
        <x:v>0.055279439842040465</x:v>
      </x:c>
      <x:c r="N270" s="64" t="n">
        <x:f aca="0">SUM(J270:M270)</x:f>
        <x:v>1.0478517278029367</x:v>
      </x:c>
      <x:c r="O270" s="65" t="n">
        <x:f aca="0">IFERROR((J270+K270)/N270,0)</x:f>
        <x:v>0.22016111603860253</x:v>
      </x:c>
      <x:c r="P270" s="66" t="b">
        <x:f aca="0">AND(MONTH(A270)=12,OR(A271="",YEAR(A270)&lt;&gt;YEAR(A271)))</x:f>
        <x:v>0</x:v>
      </x:c>
      <x:c r="Q270" s="66" t="b">
        <x:f aca="0">AND(MOD(MONTH(A270),3)=0,OR(A271="",MONTH(A270)&lt;&gt;MONTH(A271)))</x:f>
        <x:v>0</x:v>
      </x:c>
      <x:c r="R270" s="66" t="b">
        <x:f aca="0">OR(O270&gt;$E$7,O270&lt;$E$6)</x:f>
        <x:v>0</x:v>
      </x:c>
      <x:c r="S270" s="66" t="b">
        <x:f aca="0">AND(OR(P270,Q270,R270),A270-AH269&gt;$E$8)</x:f>
        <x:v>0</x:v>
      </x:c>
      <x:c r="T270" s="67" t="str">
        <x:f aca="0">IF(NOT(OR(P270,Q270,R270)),"不调",IF(NOT(S270),"间隔规则跳过",IF(P270,"年末+季度",IF(AND(Q270,R270),"季度+动态",IF(Q270,"季度","动态")))))</x:f>
        <x:v>不调</x:v>
      </x:c>
      <x:c r="U270" s="64" t="n">
        <x:f aca="0">IF(OR(T270="年末+季度",T270="季度+动态"),N270*$E$5/2,IF(T270="季度",(J270+K270)/2,IF(T270="动态",N270*$E$5*IF(J270+K270=0,0.5,J270/(J270+K270)),J270)))</x:f>
        <x:v>0.11780774137078366</x:v>
      </x:c>
      <x:c r="V270" s="64" t="n">
        <x:f aca="0">IF(OR(T270="年末+季度",T270="季度+动态"),N270*$E$5/2,IF(T270="季度",(J270+K270)/2,IF(T270="动态",N270*$E$5*IF(J270+K270=0,0.5,K270/(J270+K270)),K270)))</x:f>
        <x:v>0.11288846446528884</x:v>
      </x:c>
      <x:c r="W270" s="64" t="n">
        <x:f aca="0">IF(OR(T270="年末+季度",T270="季度+动态",T270="动态"),N270*(1-$E$5)*IF(L270+M270=0,$B$7/($B$7+$B$8),L270/(L270+M270)),L270)</x:f>
        <x:v>0.7618760821248236</x:v>
      </x:c>
      <x:c r="X270" s="64" t="n">
        <x:f aca="0">IF(OR(T270="年末+季度",T270="季度+动态",T270="动态"),N270*(1-$E$5)*IF(L270+M270=0,$B$8/($B$7+$B$8),M270/(L270+M270)),M270)</x:f>
        <x:v>0.055279439842040465</x:v>
      </x:c>
      <x:c r="Y270" s="64" t="n">
        <x:f aca="0">POWER(1-$H$5,(A270-A269)/$H$8)</x:f>
        <x:v>0.9999862671029998</x:v>
      </x:c>
      <x:c r="Z270" s="64" t="n">
        <x:f aca="0">U270*Y270</x:f>
        <x:v>0.11780612352920558</x:v>
      </x:c>
      <x:c r="AA270" s="64" t="n">
        <x:f aca="0">V270*Y270</x:f>
        <x:v>0.11288691417963383</x:v>
      </x:c>
      <x:c r="AB270" s="64" t="n">
        <x:f aca="0">W270*Y270</x:f>
        <x:v>0.7618656193590608</x:v>
      </x:c>
      <x:c r="AC270" s="64" t="n">
        <x:f aca="0">X270*Y270</x:f>
        <x:v>0.055278680695186884</x:v>
      </x:c>
      <x:c r="AD270" s="64" t="n">
        <x:f aca="0">SUM(Z270:AC270)</x:f>
        <x:v>1.0478373377630872</x:v>
      </x:c>
      <x:c r="AE270" s="64" t="n">
        <x:f aca="0">MAX(AE269,AD270)</x:f>
        <x:v>1.0638078595618077</x:v>
      </x:c>
      <x:c r="AF270" s="63" t="n">
        <x:f aca="0">AD270/AE270-1</x:f>
        <x:v>-0.01501259993068571</x:v>
      </x:c>
      <x:c r="AG270" s="63" t="n">
        <x:f aca="0">AD270/AD269-1</x:f>
        <x:v>-0.0025381041123744286</x:v>
      </x:c>
      <x:c r="AH270" s="61" t="n">
        <x:f aca="0">IF(OR(T270="年末+季度",T270="季度+动态",T270="季度",T270="动态"),A270,AH269)</x:f>
        <x:v>44104</x:v>
      </x:c>
      <x:c r="AI270" s="68" t="n">
        <x:f aca="0">YEAR(A270)</x:f>
        <x:v>2020</x:v>
      </x:c>
      <x:c r="AJ270" s="68" t="n">
        <x:f aca="0">MONTH(A270)</x:f>
        <x:v>12</x:v>
      </x:c>
      <x:c r="AK270" s="66" t="n">
        <x:f aca="0">IF(MONTH(A270)&lt;&gt;MONTH(A271),1,0)</x:f>
        <x:v>0</x:v>
      </x:c>
      <x:c r="AL270" s="64" t="n">
        <x:f aca="0">IF(AK269,AD269,AL269)</x:f>
        <x:v>1.049415407047512</x:v>
      </x:c>
      <x:c r="AM270" s="65" t="str">
        <x:f aca="0">IF(AK270,AD270/AL270-1,"")</x:f>
      </x:c>
      <x:c r="AN270" s="64" t="n">
        <x:f aca="0">IF(AI270&lt;&gt;AI269,AD270,MAX(AN269,AD270))</x:f>
        <x:v>1.0638078595618077</x:v>
      </x:c>
      <x:c r="AO270" s="65" t="n">
        <x:f aca="0">AD270/AN270-1</x:f>
        <x:v>-0.01501259993068571</x:v>
      </x:c>
      <x:c r="AP270" s="69" t="n">
        <x:f aca="0">IFERROR(SUM(Z270:AC270)/AD270,0)</x:f>
        <x:v>1</x:v>
      </x:c>
      <x:c r="AQ270" s="66" t="b">
        <x:f aca="0">AND(B270&gt;0,C270&gt;0,D270&gt;0,E270&gt;0)</x:f>
        <x:v>1</x:v>
      </x:c>
    </x:row>
    <x:row r="271" ht="13.5" hidden="0">
      <x:c r="A271" s="61" t="n">
        <x:f aca="0">'净值底稿'!A233</x:f>
        <x:v>44179</x:v>
      </x:c>
      <x:c r="B271" s="62" t="n">
        <x:f aca="0">'净值底稿'!W233</x:f>
        <x:v>1.0634749154272545</x:v>
      </x:c>
      <x:c r="C271" s="62" t="n">
        <x:f aca="0">'净值底稿'!T233</x:f>
        <x:v>1.2848846733324337</x:v>
      </x:c>
      <x:c r="D271" s="62" t="n">
        <x:f aca="0">'净值底稿'!U233</x:f>
        <x:v>1.43</x:v>
      </x:c>
      <x:c r="E271" s="62" t="n">
        <x:f aca="0">'净值底稿'!V233</x:f>
        <x:v>1.3847</x:v>
      </x:c>
      <x:c r="F271" s="63" t="n">
        <x:f aca="0">IFERROR(B271/B270-1,0)</x:f>
        <x:v>-0.004345687450597935</x:v>
      </x:c>
      <x:c r="G271" s="63" t="n">
        <x:f aca="0">IFERROR(C271/C270-1,0)</x:f>
        <x:v>0.009010206836706836</x:v>
      </x:c>
      <x:c r="H271" s="63" t="n">
        <x:f aca="0">IFERROR(D271/D270-1,0)</x:f>
        <x:v>0.00020983423095755072</x:v>
      </x:c>
      <x:c r="I271" s="63" t="n">
        <x:f aca="0">IFERROR(E271/E270-1,0)</x:f>
        <x:v>-0.0026649380581965643</x:v>
      </x:c>
      <x:c r="J271" s="64" t="n">
        <x:f aca="0">Z270*(1+F271)</x:f>
        <x:v>0.11729417493658112</x:v>
      </x:c>
      <x:c r="K271" s="64" t="n">
        <x:f aca="0">AA270*(1+G271)</x:f>
        <x:v>0.1139040486255499</x:v>
      </x:c>
      <x:c r="L271" s="64" t="n">
        <x:f aca="0">AB270*(1+H271)</x:f>
        <x:v>0.762025484845392</x:v>
      </x:c>
      <x:c r="M271" s="64" t="n">
        <x:f aca="0">AC270*(1+I271)</x:f>
        <x:v>0.05513136643519539</x:v>
      </x:c>
      <x:c r="N271" s="64" t="n">
        <x:f aca="0">SUM(J271:M271)</x:f>
        <x:v>1.0483550748427184</x:v>
      </x:c>
      <x:c r="O271" s="65" t="n">
        <x:f aca="0">IFERROR((J271+K271)/N271,0)</x:f>
        <x:v>0.22053427231877235</x:v>
      </x:c>
      <x:c r="P271" s="66" t="b">
        <x:f aca="0">AND(MONTH(A271)=12,OR(A272="",YEAR(A271)&lt;&gt;YEAR(A272)))</x:f>
        <x:v>0</x:v>
      </x:c>
      <x:c r="Q271" s="66" t="b">
        <x:f aca="0">AND(MOD(MONTH(A271),3)=0,OR(A272="",MONTH(A271)&lt;&gt;MONTH(A272)))</x:f>
        <x:v>0</x:v>
      </x:c>
      <x:c r="R271" s="66" t="b">
        <x:f aca="0">OR(O271&gt;$E$7,O271&lt;$E$6)</x:f>
        <x:v>0</x:v>
      </x:c>
      <x:c r="S271" s="66" t="b">
        <x:f aca="0">AND(OR(P271,Q271,R271),A271-AH270&gt;$E$8)</x:f>
        <x:v>0</x:v>
      </x:c>
      <x:c r="T271" s="67" t="str">
        <x:f aca="0">IF(NOT(OR(P271,Q271,R271)),"不调",IF(NOT(S271),"间隔规则跳过",IF(P271,"年末+季度",IF(AND(Q271,R271),"季度+动态",IF(Q271,"季度","动态")))))</x:f>
        <x:v>不调</x:v>
      </x:c>
      <x:c r="U271" s="64" t="n">
        <x:f aca="0">IF(OR(T271="年末+季度",T271="季度+动态"),N271*$E$5/2,IF(T271="季度",(J271+K271)/2,IF(T271="动态",N271*$E$5*IF(J271+K271=0,0.5,J271/(J271+K271)),J271)))</x:f>
        <x:v>0.11729417493658112</x:v>
      </x:c>
      <x:c r="V271" s="64" t="n">
        <x:f aca="0">IF(OR(T271="年末+季度",T271="季度+动态"),N271*$E$5/2,IF(T271="季度",(J271+K271)/2,IF(T271="动态",N271*$E$5*IF(J271+K271=0,0.5,K271/(J271+K271)),K271)))</x:f>
        <x:v>0.1139040486255499</x:v>
      </x:c>
      <x:c r="W271" s="64" t="n">
        <x:f aca="0">IF(OR(T271="年末+季度",T271="季度+动态",T271="动态"),N271*(1-$E$5)*IF(L271+M271=0,$B$7/($B$7+$B$8),L271/(L271+M271)),L271)</x:f>
        <x:v>0.762025484845392</x:v>
      </x:c>
      <x:c r="X271" s="64" t="n">
        <x:f aca="0">IF(OR(T271="年末+季度",T271="季度+动态",T271="动态"),N271*(1-$E$5)*IF(L271+M271=0,$B$8/($B$7+$B$8),M271/(L271+M271)),M271)</x:f>
        <x:v>0.05513136643519539</x:v>
      </x:c>
      <x:c r="Y271" s="64" t="n">
        <x:f aca="0">POWER(1-$H$5,(A271-A270)/$H$8)</x:f>
        <x:v>0.9999588018747739</x:v>
      </x:c>
      <x:c r="Z271" s="64" t="n">
        <x:f aca="0">U271*Y271</x:f>
        <x:v>0.1172893426364738</x:v>
      </x:c>
      <x:c r="AA271" s="64" t="n">
        <x:f aca="0">V271*Y271</x:f>
        <x:v>0.11389935599229087</x:v>
      </x:c>
      <x:c r="AB271" s="64" t="n">
        <x:f aca="0">W271*Y271</x:f>
        <x:v>0.7619940908240419</x:v>
      </x:c>
      <x:c r="AC271" s="64" t="n">
        <x:f aca="0">X271*Y271</x:f>
        <x:v>0.055129095126257105</x:v>
      </x:c>
      <x:c r="AD271" s="64" t="n">
        <x:f aca="0">SUM(Z271:AC271)</x:f>
        <x:v>1.0483118845790638</x:v>
      </x:c>
      <x:c r="AE271" s="64" t="n">
        <x:f aca="0">MAX(AE270,AD271)</x:f>
        <x:v>1.0638078595618077</x:v>
      </x:c>
      <x:c r="AF271" s="63" t="n">
        <x:f aca="0">AD271/AE271-1</x:f>
        <x:v>-0.014566516728995449</x:v>
      </x:c>
      <x:c r="AG271" s="63" t="n">
        <x:f aca="0">AD271/AD270-1</x:f>
        <x:v>0.0004528821400748839</x:v>
      </x:c>
      <x:c r="AH271" s="61" t="n">
        <x:f aca="0">IF(OR(T271="年末+季度",T271="季度+动态",T271="季度",T271="动态"),A271,AH270)</x:f>
        <x:v>44104</x:v>
      </x:c>
      <x:c r="AI271" s="68" t="n">
        <x:f aca="0">YEAR(A271)</x:f>
        <x:v>2020</x:v>
      </x:c>
      <x:c r="AJ271" s="68" t="n">
        <x:f aca="0">MONTH(A271)</x:f>
        <x:v>12</x:v>
      </x:c>
      <x:c r="AK271" s="66" t="n">
        <x:f aca="0">IF(MONTH(A271)&lt;&gt;MONTH(A272),1,0)</x:f>
        <x:v>0</x:v>
      </x:c>
      <x:c r="AL271" s="64" t="n">
        <x:f aca="0">IF(AK270,AD270,AL270)</x:f>
        <x:v>1.049415407047512</x:v>
      </x:c>
      <x:c r="AM271" s="65" t="str">
        <x:f aca="0">IF(AK271,AD271/AL271-1,"")</x:f>
      </x:c>
      <x:c r="AN271" s="64" t="n">
        <x:f aca="0">IF(AI271&lt;&gt;AI270,AD271,MAX(AN270,AD271))</x:f>
        <x:v>1.0638078595618077</x:v>
      </x:c>
      <x:c r="AO271" s="65" t="n">
        <x:f aca="0">AD271/AN271-1</x:f>
        <x:v>-0.014566516728995449</x:v>
      </x:c>
      <x:c r="AP271" s="69" t="n">
        <x:f aca="0">IFERROR(SUM(Z271:AC271)/AD271,0)</x:f>
        <x:v>1</x:v>
      </x:c>
      <x:c r="AQ271" s="66" t="b">
        <x:f aca="0">AND(B271&gt;0,C271&gt;0,D271&gt;0,E271&gt;0)</x:f>
        <x:v>1</x:v>
      </x:c>
    </x:row>
    <x:row r="272" ht="13.5" hidden="0">
      <x:c r="A272" s="61" t="n">
        <x:f aca="0">'净值底稿'!A234</x:f>
        <x:v>44180</x:v>
      </x:c>
      <x:c r="B272" s="62" t="n">
        <x:f aca="0">'净值底稿'!W234</x:f>
        <x:v>1.061185820794763</x:v>
      </x:c>
      <x:c r="C272" s="62" t="n">
        <x:f aca="0">'净值底稿'!T234</x:f>
        <x:v>1.2880671336211162</x:v>
      </x:c>
      <x:c r="D272" s="62" t="n">
        <x:f aca="0">'净值底稿'!U234</x:f>
        <x:v>1.4305</x:v>
      </x:c>
      <x:c r="E272" s="62" t="n">
        <x:f aca="0">'净值底稿'!V234</x:f>
        <x:v>1.3958</x:v>
      </x:c>
      <x:c r="F272" s="63" t="n">
        <x:f aca="0">IFERROR(B272/B271-1,0)</x:f>
        <x:v>-0.0021524669733952173</x:v>
      </x:c>
      <x:c r="G272" s="63" t="n">
        <x:f aca="0">IFERROR(C272/C271-1,0)</x:f>
        <x:v>0.002476845085581658</x:v>
      </x:c>
      <x:c r="H272" s="63" t="n">
        <x:f aca="0">IFERROR(D272/D271-1,0)</x:f>
        <x:v>0.0003496503496505099</x:v>
      </x:c>
      <x:c r="I272" s="63" t="n">
        <x:f aca="0">IFERROR(E272/E271-1,0)</x:f>
        <x:v>0.008016176789196194</x:v>
      </x:c>
      <x:c r="J272" s="64" t="n">
        <x:f aca="0">Z271*(1+F272)</x:f>
        <x:v>0.11703688120011754</x:v>
      </x:c>
      <x:c r="K272" s="64" t="n">
        <x:f aca="0">AA271*(1+G272)</x:f>
        <x:v>0.11418146705243129</x:v>
      </x:c>
      <x:c r="L272" s="64" t="n">
        <x:f aca="0">AB271*(1+H272)</x:f>
        <x:v>0.7622605223243302</x:v>
      </x:c>
      <x:c r="M272" s="64" t="n">
        <x:f aca="0">AC271*(1+I272)</x:f>
        <x:v>0.05557101969901759</x:v>
      </x:c>
      <x:c r="N272" s="64" t="n">
        <x:f aca="0">SUM(J272:M272)</x:f>
        <x:v>1.0490498902758967</x:v>
      </x:c>
      <x:c r="O272" s="65" t="n">
        <x:f aca="0">IFERROR((J272+K272)/N272,0)</x:f>
        <x:v>0.22040738995906017</x:v>
      </x:c>
      <x:c r="P272" s="66" t="b">
        <x:f aca="0">AND(MONTH(A272)=12,OR(A273="",YEAR(A272)&lt;&gt;YEAR(A273)))</x:f>
        <x:v>0</x:v>
      </x:c>
      <x:c r="Q272" s="66" t="b">
        <x:f aca="0">AND(MOD(MONTH(A272),3)=0,OR(A273="",MONTH(A272)&lt;&gt;MONTH(A273)))</x:f>
        <x:v>0</x:v>
      </x:c>
      <x:c r="R272" s="66" t="b">
        <x:f aca="0">OR(O272&gt;$E$7,O272&lt;$E$6)</x:f>
        <x:v>0</x:v>
      </x:c>
      <x:c r="S272" s="66" t="b">
        <x:f aca="0">AND(OR(P272,Q272,R272),A272-AH271&gt;$E$8)</x:f>
        <x:v>0</x:v>
      </x:c>
      <x:c r="T272" s="67" t="str">
        <x:f aca="0">IF(NOT(OR(P272,Q272,R272)),"不调",IF(NOT(S272),"间隔规则跳过",IF(P272,"年末+季度",IF(AND(Q272,R272),"季度+动态",IF(Q272,"季度","动态")))))</x:f>
        <x:v>不调</x:v>
      </x:c>
      <x:c r="U272" s="64" t="n">
        <x:f aca="0">IF(OR(T272="年末+季度",T272="季度+动态"),N272*$E$5/2,IF(T272="季度",(J272+K272)/2,IF(T272="动态",N272*$E$5*IF(J272+K272=0,0.5,J272/(J272+K272)),J272)))</x:f>
        <x:v>0.11703688120011754</x:v>
      </x:c>
      <x:c r="V272" s="64" t="n">
        <x:f aca="0">IF(OR(T272="年末+季度",T272="季度+动态"),N272*$E$5/2,IF(T272="季度",(J272+K272)/2,IF(T272="动态",N272*$E$5*IF(J272+K272=0,0.5,K272/(J272+K272)),K272)))</x:f>
        <x:v>0.11418146705243129</x:v>
      </x:c>
      <x:c r="W272" s="64" t="n">
        <x:f aca="0">IF(OR(T272="年末+季度",T272="季度+动态",T272="动态"),N272*(1-$E$5)*IF(L272+M272=0,$B$7/($B$7+$B$8),L272/(L272+M272)),L272)</x:f>
        <x:v>0.7622605223243302</x:v>
      </x:c>
      <x:c r="X272" s="64" t="n">
        <x:f aca="0">IF(OR(T272="年末+季度",T272="季度+动态",T272="动态"),N272*(1-$E$5)*IF(L272+M272=0,$B$8/($B$7+$B$8),M272/(L272+M272)),M272)</x:f>
        <x:v>0.05557101969901759</x:v>
      </x:c>
      <x:c r="Y272" s="64" t="n">
        <x:f aca="0">POWER(1-$H$5,(A272-A271)/$H$8)</x:f>
        <x:v>0.9999862671029998</x:v>
      </x:c>
      <x:c r="Z272" s="64" t="n">
        <x:f aca="0">U272*Y272</x:f>
        <x:v>0.11703527394468279</x:v>
      </x:c>
      <x:c r="AA272" s="64" t="n">
        <x:f aca="0">V272*Y272</x:f>
        <x:v>0.11417989901010492</x:v>
      </x:c>
      <x:c r="AB272" s="64" t="n">
        <x:f aca="0">W272*Y272</x:f>
        <x:v>0.7622500542790898</x:v>
      </x:c>
      <x:c r="AC272" s="64" t="n">
        <x:f aca="0">X272*Y272</x:f>
        <x:v>0.05557025654792787</x:v>
      </x:c>
      <x:c r="AD272" s="64" t="n">
        <x:f aca="0">SUM(Z272:AC272)</x:f>
        <x:v>1.0490354837818054</x:v>
      </x:c>
      <x:c r="AE272" s="64" t="n">
        <x:f aca="0">MAX(AE271,AD272)</x:f>
        <x:v>1.0638078595618077</x:v>
      </x:c>
      <x:c r="AF272" s="63" t="n">
        <x:f aca="0">AD272/AE272-1</x:f>
        <x:v>-0.013886319458184082</x:v>
      </x:c>
      <x:c r="AG272" s="63" t="n">
        <x:f aca="0">AD272/AD271-1</x:f>
        <x:v>0.0006902518357236875</x:v>
      </x:c>
      <x:c r="AH272" s="61" t="n">
        <x:f aca="0">IF(OR(T272="年末+季度",T272="季度+动态",T272="季度",T272="动态"),A272,AH271)</x:f>
        <x:v>44104</x:v>
      </x:c>
      <x:c r="AI272" s="68" t="n">
        <x:f aca="0">YEAR(A272)</x:f>
        <x:v>2020</x:v>
      </x:c>
      <x:c r="AJ272" s="68" t="n">
        <x:f aca="0">MONTH(A272)</x:f>
        <x:v>12</x:v>
      </x:c>
      <x:c r="AK272" s="66" t="n">
        <x:f aca="0">IF(MONTH(A272)&lt;&gt;MONTH(A273),1,0)</x:f>
        <x:v>0</x:v>
      </x:c>
      <x:c r="AL272" s="64" t="n">
        <x:f aca="0">IF(AK271,AD271,AL271)</x:f>
        <x:v>1.049415407047512</x:v>
      </x:c>
      <x:c r="AM272" s="65" t="str">
        <x:f aca="0">IF(AK272,AD272/AL272-1,"")</x:f>
      </x:c>
      <x:c r="AN272" s="64" t="n">
        <x:f aca="0">IF(AI272&lt;&gt;AI271,AD272,MAX(AN271,AD272))</x:f>
        <x:v>1.0638078595618077</x:v>
      </x:c>
      <x:c r="AO272" s="65" t="n">
        <x:f aca="0">AD272/AN272-1</x:f>
        <x:v>-0.013886319458184082</x:v>
      </x:c>
      <x:c r="AP272" s="69" t="n">
        <x:f aca="0">IFERROR(SUM(Z272:AC272)/AD272,0)</x:f>
        <x:v>1</x:v>
      </x:c>
      <x:c r="AQ272" s="66" t="b">
        <x:f aca="0">AND(B272&gt;0,C272&gt;0,D272&gt;0,E272&gt;0)</x:f>
        <x:v>1</x:v>
      </x:c>
    </x:row>
    <x:row r="273" ht="13.5" hidden="0">
      <x:c r="A273" s="61" t="n">
        <x:f aca="0">'净值底稿'!A235</x:f>
        <x:v>44181</x:v>
      </x:c>
      <x:c r="B273" s="62" t="n">
        <x:f aca="0">'净值底稿'!W235</x:f>
        <x:v>1.0591468451913637</x:v>
      </x:c>
      <x:c r="C273" s="62" t="n">
        <x:f aca="0">'净值底稿'!T235</x:f>
        <x:v>1.2815295245770975</x:v>
      </x:c>
      <x:c r="D273" s="62" t="n">
        <x:f aca="0">'净值底稿'!U235</x:f>
        <x:v>1.4312</x:v>
      </x:c>
      <x:c r="E273" s="62" t="n">
        <x:f aca="0">'净值底稿'!V235</x:f>
        <x:v>1.4026</x:v>
      </x:c>
      <x:c r="F273" s="63" t="n">
        <x:f aca="0">IFERROR(B273/B272-1,0)</x:f>
        <x:v>-0.0019214124081231576</x:v>
      </x:c>
      <x:c r="G273" s="63" t="n">
        <x:f aca="0">IFERROR(C273/C272-1,0)</x:f>
        <x:v>-0.005075518871162976</x:v>
      </x:c>
      <x:c r="H273" s="63" t="n">
        <x:f aca="0">IFERROR(D273/D272-1,0)</x:f>
        <x:v>0.0004893393918210531</x:v>
      </x:c>
      <x:c r="I273" s="63" t="n">
        <x:f aca="0">IFERROR(E273/E272-1,0)</x:f>
        <x:v>0.004871758131537618</x:v>
      </x:c>
      <x:c r="J273" s="64" t="n">
        <x:f aca="0">Z272*(1+F273)</x:f>
        <x:v>0.11681040091713737</x:v>
      </x:c>
      <x:c r="K273" s="64" t="n">
        <x:f aca="0">AA272*(1+G273)</x:f>
        <x:v>0.11360037677797165</x:v>
      </x:c>
      <x:c r="L273" s="64" t="n">
        <x:f aca="0">AB272*(1+H273)</x:f>
        <x:v>0.7626230532570663</x:v>
      </x:c>
      <x:c r="M273" s="64" t="n">
        <x:f aca="0">AC272*(1+I273)</x:f>
        <x:v>0.05584098139713687</x:v>
      </x:c>
      <x:c r="N273" s="64" t="n">
        <x:f aca="0">SUM(J273:M273)</x:f>
        <x:v>1.0488748123493121</x:v>
      </x:c>
      <x:c r="O273" s="65" t="n">
        <x:f aca="0">IFERROR((J273+K273)/N273,0)</x:f>
        <x:v>0.21967424041676212</x:v>
      </x:c>
      <x:c r="P273" s="66" t="b">
        <x:f aca="0">AND(MONTH(A273)=12,OR(A274="",YEAR(A273)&lt;&gt;YEAR(A274)))</x:f>
        <x:v>0</x:v>
      </x:c>
      <x:c r="Q273" s="66" t="b">
        <x:f aca="0">AND(MOD(MONTH(A273),3)=0,OR(A274="",MONTH(A273)&lt;&gt;MONTH(A274)))</x:f>
        <x:v>0</x:v>
      </x:c>
      <x:c r="R273" s="66" t="b">
        <x:f aca="0">OR(O273&gt;$E$7,O273&lt;$E$6)</x:f>
        <x:v>0</x:v>
      </x:c>
      <x:c r="S273" s="66" t="b">
        <x:f aca="0">AND(OR(P273,Q273,R273),A273-AH272&gt;$E$8)</x:f>
        <x:v>0</x:v>
      </x:c>
      <x:c r="T273" s="67" t="str">
        <x:f aca="0">IF(NOT(OR(P273,Q273,R273)),"不调",IF(NOT(S273),"间隔规则跳过",IF(P273,"年末+季度",IF(AND(Q273,R273),"季度+动态",IF(Q273,"季度","动态")))))</x:f>
        <x:v>不调</x:v>
      </x:c>
      <x:c r="U273" s="64" t="n">
        <x:f aca="0">IF(OR(T273="年末+季度",T273="季度+动态"),N273*$E$5/2,IF(T273="季度",(J273+K273)/2,IF(T273="动态",N273*$E$5*IF(J273+K273=0,0.5,J273/(J273+K273)),J273)))</x:f>
        <x:v>0.11681040091713737</x:v>
      </x:c>
      <x:c r="V273" s="64" t="n">
        <x:f aca="0">IF(OR(T273="年末+季度",T273="季度+动态"),N273*$E$5/2,IF(T273="季度",(J273+K273)/2,IF(T273="动态",N273*$E$5*IF(J273+K273=0,0.5,K273/(J273+K273)),K273)))</x:f>
        <x:v>0.11360037677797165</x:v>
      </x:c>
      <x:c r="W273" s="64" t="n">
        <x:f aca="0">IF(OR(T273="年末+季度",T273="季度+动态",T273="动态"),N273*(1-$E$5)*IF(L273+M273=0,$B$7/($B$7+$B$8),L273/(L273+M273)),L273)</x:f>
        <x:v>0.7626230532570663</x:v>
      </x:c>
      <x:c r="X273" s="64" t="n">
        <x:f aca="0">IF(OR(T273="年末+季度",T273="季度+动态",T273="动态"),N273*(1-$E$5)*IF(L273+M273=0,$B$8/($B$7+$B$8),M273/(L273+M273)),M273)</x:f>
        <x:v>0.05584098139713687</x:v>
      </x:c>
      <x:c r="Y273" s="64" t="n">
        <x:f aca="0">POWER(1-$H$5,(A273-A272)/$H$8)</x:f>
        <x:v>0.9999862671029998</x:v>
      </x:c>
      <x:c r="Z273" s="64" t="n">
        <x:f aca="0">U273*Y273</x:f>
        <x:v>0.11680879677193302</x:v>
      </x:c>
      <x:c r="AA273" s="64" t="n">
        <x:f aca="0">V273*Y273</x:f>
        <x:v>0.11359881671569817</x:v>
      </x:c>
      <x:c r="AB273" s="64" t="n">
        <x:f aca="0">W273*Y273</x:f>
        <x:v>0.7626125802332259</x:v>
      </x:c>
      <x:c r="AC273" s="64" t="n">
        <x:f aca="0">X273*Y273</x:f>
        <x:v>0.05584021453869095</x:v>
      </x:c>
      <x:c r="AD273" s="64" t="n">
        <x:f aca="0">SUM(Z273:AC273)</x:f>
        <x:v>1.048860408259548</x:v>
      </x:c>
      <x:c r="AE273" s="64" t="n">
        <x:f aca="0">MAX(AE272,AD273)</x:f>
        <x:v>1.0638078595618077</x:v>
      </x:c>
      <x:c r="AF273" s="63" t="n">
        <x:f aca="0">AD273/AE273-1</x:f>
        <x:v>-0.014050893841315082</x:v>
      </x:c>
      <x:c r="AG273" s="63" t="n">
        <x:f aca="0">AD273/AD272-1</x:f>
        <x:v>-0.00016689189733243293</x:v>
      </x:c>
      <x:c r="AH273" s="61" t="n">
        <x:f aca="0">IF(OR(T273="年末+季度",T273="季度+动态",T273="季度",T273="动态"),A273,AH272)</x:f>
        <x:v>44104</x:v>
      </x:c>
      <x:c r="AI273" s="68" t="n">
        <x:f aca="0">YEAR(A273)</x:f>
        <x:v>2020</x:v>
      </x:c>
      <x:c r="AJ273" s="68" t="n">
        <x:f aca="0">MONTH(A273)</x:f>
        <x:v>12</x:v>
      </x:c>
      <x:c r="AK273" s="66" t="n">
        <x:f aca="0">IF(MONTH(A273)&lt;&gt;MONTH(A274),1,0)</x:f>
        <x:v>0</x:v>
      </x:c>
      <x:c r="AL273" s="64" t="n">
        <x:f aca="0">IF(AK272,AD272,AL272)</x:f>
        <x:v>1.049415407047512</x:v>
      </x:c>
      <x:c r="AM273" s="65" t="str">
        <x:f aca="0">IF(AK273,AD273/AL273-1,"")</x:f>
      </x:c>
      <x:c r="AN273" s="64" t="n">
        <x:f aca="0">IF(AI273&lt;&gt;AI272,AD273,MAX(AN272,AD273))</x:f>
        <x:v>1.0638078595618077</x:v>
      </x:c>
      <x:c r="AO273" s="65" t="n">
        <x:f aca="0">AD273/AN273-1</x:f>
        <x:v>-0.014050893841315082</x:v>
      </x:c>
      <x:c r="AP273" s="69" t="n">
        <x:f aca="0">IFERROR(SUM(Z273:AC273)/AD273,0)</x:f>
        <x:v>1</x:v>
      </x:c>
      <x:c r="AQ273" s="66" t="b">
        <x:f aca="0">AND(B273&gt;0,C273&gt;0,D273&gt;0,E273&gt;0)</x:f>
        <x:v>1</x:v>
      </x:c>
    </x:row>
    <x:row r="274" ht="13.5" hidden="0">
      <x:c r="A274" s="61" t="n">
        <x:f aca="0">'净值底稿'!A236</x:f>
        <x:v>44182</x:v>
      </x:c>
      <x:c r="B274" s="62" t="n">
        <x:f aca="0">'净值底稿'!W236</x:f>
        <x:v>1.065545127889723</x:v>
      </x:c>
      <x:c r="C274" s="62" t="n">
        <x:f aca="0">'净值底稿'!T236</x:f>
        <x:v>1.2951515751521225</x:v>
      </x:c>
      <x:c r="D274" s="62" t="n">
        <x:f aca="0">'净值底稿'!U236</x:f>
        <x:v>1.4313</x:v>
      </x:c>
      <x:c r="E274" s="62" t="n">
        <x:f aca="0">'净值底稿'!V236</x:f>
        <x:v>1.4137</x:v>
      </x:c>
      <x:c r="F274" s="63" t="n">
        <x:f aca="0">IFERROR(B274/B273-1,0)</x:f>
        <x:v>0.006040977912938228</x:v>
      </x:c>
      <x:c r="G274" s="63" t="n">
        <x:f aca="0">IFERROR(C274/C273-1,0)</x:f>
        <x:v>0.010629525355274394</x:v>
      </x:c>
      <x:c r="H274" s="63" t="n">
        <x:f aca="0">IFERROR(D274/D273-1,0)</x:f>
        <x:v>0.00006987143655678985</x:v>
      </x:c>
      <x:c r="I274" s="63" t="n">
        <x:f aca="0">IFERROR(E274/E273-1,0)</x:f>
        <x:v>0.007913874233566043</x:v>
      </x:c>
      <x:c r="J274" s="64" t="n">
        <x:f aca="0">Z273*(1+F274)</x:f>
        <x:v>0.11751443613326916</x:v>
      </x:c>
      <x:c r="K274" s="64" t="n">
        <x:f aca="0">AA273*(1+G274)</x:f>
        <x:v>0.11480631821830685</x:v>
      </x:c>
      <x:c r="L274" s="64" t="n">
        <x:f aca="0">AB273*(1+H274)</x:f>
        <x:v>0.7626658650697431</x:v>
      </x:c>
      <x:c r="M274" s="64" t="n">
        <x:f aca="0">AC273*(1+I274)</x:f>
        <x:v>0.0562821269737255</x:v>
      </x:c>
      <x:c r="N274" s="64" t="n">
        <x:f aca="0">SUM(J274:M274)</x:f>
        <x:v>1.0512687463950445</x:v>
      </x:c>
      <x:c r="O274" s="65" t="n">
        <x:f aca="0">IFERROR((J274+K274)/N274,0)</x:f>
        <x:v>0.2209908314579294</x:v>
      </x:c>
      <x:c r="P274" s="66" t="b">
        <x:f aca="0">AND(MONTH(A274)=12,OR(A275="",YEAR(A274)&lt;&gt;YEAR(A275)))</x:f>
        <x:v>0</x:v>
      </x:c>
      <x:c r="Q274" s="66" t="b">
        <x:f aca="0">AND(MOD(MONTH(A274),3)=0,OR(A275="",MONTH(A274)&lt;&gt;MONTH(A275)))</x:f>
        <x:v>0</x:v>
      </x:c>
      <x:c r="R274" s="66" t="b">
        <x:f aca="0">OR(O274&gt;$E$7,O274&lt;$E$6)</x:f>
        <x:v>0</x:v>
      </x:c>
      <x:c r="S274" s="66" t="b">
        <x:f aca="0">AND(OR(P274,Q274,R274),A274-AH273&gt;$E$8)</x:f>
        <x:v>0</x:v>
      </x:c>
      <x:c r="T274" s="67" t="str">
        <x:f aca="0">IF(NOT(OR(P274,Q274,R274)),"不调",IF(NOT(S274),"间隔规则跳过",IF(P274,"年末+季度",IF(AND(Q274,R274),"季度+动态",IF(Q274,"季度","动态")))))</x:f>
        <x:v>不调</x:v>
      </x:c>
      <x:c r="U274" s="64" t="n">
        <x:f aca="0">IF(OR(T274="年末+季度",T274="季度+动态"),N274*$E$5/2,IF(T274="季度",(J274+K274)/2,IF(T274="动态",N274*$E$5*IF(J274+K274=0,0.5,J274/(J274+K274)),J274)))</x:f>
        <x:v>0.11751443613326916</x:v>
      </x:c>
      <x:c r="V274" s="64" t="n">
        <x:f aca="0">IF(OR(T274="年末+季度",T274="季度+动态"),N274*$E$5/2,IF(T274="季度",(J274+K274)/2,IF(T274="动态",N274*$E$5*IF(J274+K274=0,0.5,K274/(J274+K274)),K274)))</x:f>
        <x:v>0.11480631821830685</x:v>
      </x:c>
      <x:c r="W274" s="64" t="n">
        <x:f aca="0">IF(OR(T274="年末+季度",T274="季度+动态",T274="动态"),N274*(1-$E$5)*IF(L274+M274=0,$B$7/($B$7+$B$8),L274/(L274+M274)),L274)</x:f>
        <x:v>0.7626658650697431</x:v>
      </x:c>
      <x:c r="X274" s="64" t="n">
        <x:f aca="0">IF(OR(T274="年末+季度",T274="季度+动态",T274="动态"),N274*(1-$E$5)*IF(L274+M274=0,$B$8/($B$7+$B$8),M274/(L274+M274)),M274)</x:f>
        <x:v>0.0562821269737255</x:v>
      </x:c>
      <x:c r="Y274" s="64" t="n">
        <x:f aca="0">POWER(1-$H$5,(A274-A273)/$H$8)</x:f>
        <x:v>0.9999862671029998</x:v>
      </x:c>
      <x:c r="Z274" s="64" t="n">
        <x:f aca="0">U274*Y274</x:f>
        <x:v>0.1175128223196217</x:v>
      </x:c>
      <x:c r="AA274" s="64" t="n">
        <x:f aca="0">V274*Y274</x:f>
        <x:v>0.11480474159496377</x:v>
      </x:c>
      <x:c r="AB274" s="64" t="n">
        <x:f aca="0">W274*Y274</x:f>
        <x:v>0.7626553914579725</x:v>
      </x:c>
      <x:c r="AC274" s="64" t="n">
        <x:f aca="0">X274*Y274</x:f>
        <x:v>0.05628135405707281</x:v>
      </x:c>
      <x:c r="AD274" s="64" t="n">
        <x:f aca="0">SUM(Z274:AC274)</x:f>
        <x:v>1.0512543094296307</x:v>
      </x:c>
      <x:c r="AE274" s="64" t="n">
        <x:f aca="0">MAX(AE273,AD274)</x:f>
        <x:v>1.0638078595618077</x:v>
      </x:c>
      <x:c r="AF274" s="63" t="n">
        <x:f aca="0">AD274/AE274-1</x:f>
        <x:v>-0.011800580357949064</x:v>
      </x:c>
      <x:c r="AG274" s="63" t="n">
        <x:f aca="0">AD274/AD273-1</x:f>
        <x:v>0.0022823830046698745</x:v>
      </x:c>
      <x:c r="AH274" s="61" t="n">
        <x:f aca="0">IF(OR(T274="年末+季度",T274="季度+动态",T274="季度",T274="动态"),A274,AH273)</x:f>
        <x:v>44104</x:v>
      </x:c>
      <x:c r="AI274" s="68" t="n">
        <x:f aca="0">YEAR(A274)</x:f>
        <x:v>2020</x:v>
      </x:c>
      <x:c r="AJ274" s="68" t="n">
        <x:f aca="0">MONTH(A274)</x:f>
        <x:v>12</x:v>
      </x:c>
      <x:c r="AK274" s="66" t="n">
        <x:f aca="0">IF(MONTH(A274)&lt;&gt;MONTH(A275),1,0)</x:f>
        <x:v>0</x:v>
      </x:c>
      <x:c r="AL274" s="64" t="n">
        <x:f aca="0">IF(AK273,AD273,AL273)</x:f>
        <x:v>1.049415407047512</x:v>
      </x:c>
      <x:c r="AM274" s="65" t="str">
        <x:f aca="0">IF(AK274,AD274/AL274-1,"")</x:f>
      </x:c>
      <x:c r="AN274" s="64" t="n">
        <x:f aca="0">IF(AI274&lt;&gt;AI273,AD274,MAX(AN273,AD274))</x:f>
        <x:v>1.0638078595618077</x:v>
      </x:c>
      <x:c r="AO274" s="65" t="n">
        <x:f aca="0">AD274/AN274-1</x:f>
        <x:v>-0.011800580357949064</x:v>
      </x:c>
      <x:c r="AP274" s="69" t="n">
        <x:f aca="0">IFERROR(SUM(Z274:AC274)/AD274,0)</x:f>
        <x:v>1</x:v>
      </x:c>
      <x:c r="AQ274" s="66" t="b">
        <x:f aca="0">AND(B274&gt;0,C274&gt;0,D274&gt;0,E274&gt;0)</x:f>
        <x:v>1</x:v>
      </x:c>
    </x:row>
    <x:row r="275" ht="13.5" hidden="0">
      <x:c r="A275" s="61" t="n">
        <x:f aca="0">'净值底稿'!A237</x:f>
        <x:v>44183</x:v>
      </x:c>
      <x:c r="B275" s="62" t="n">
        <x:f aca="0">'净值底稿'!W237</x:f>
        <x:v>1.0699300500912332</x:v>
      </x:c>
      <x:c r="C275" s="62" t="n">
        <x:f aca="0">'净值底稿'!T237</x:f>
        <x:v>1.290567949598795</x:v>
      </x:c>
      <x:c r="D275" s="62" t="n">
        <x:f aca="0">'净值底稿'!U237</x:f>
        <x:v>1.4316</x:v>
      </x:c>
      <x:c r="E275" s="62" t="n">
        <x:f aca="0">'净值底稿'!V237</x:f>
        <x:v>1.4205</x:v>
      </x:c>
      <x:c r="F275" s="63" t="n">
        <x:f aca="0">IFERROR(B275/B274-1,0)</x:f>
        <x:v>0.004115191451528943</x:v>
      </x:c>
      <x:c r="G275" s="63" t="n">
        <x:f aca="0">IFERROR(C275/C274-1,0)</x:f>
        <x:v>-0.003539064956770921</x:v>
      </x:c>
      <x:c r="H275" s="63" t="n">
        <x:f aca="0">IFERROR(D275/D274-1,0)</x:f>
        <x:v>0.00020959966464051405</x:v>
      </x:c>
      <x:c r="I275" s="63" t="n">
        <x:f aca="0">IFERROR(E275/E274-1,0)</x:f>
        <x:v>0.004810072858456582</x:v>
      </x:c>
      <x:c r="J275" s="64" t="n">
        <x:f aca="0">Z274*(1+F275)</x:f>
        <x:v>0.11799641008147645</x:v>
      </x:c>
      <x:c r="K275" s="64" t="n">
        <x:f aca="0">AA274*(1+G275)</x:f>
        <x:v>0.1143984401571139</x:v>
      </x:c>
      <x:c r="L275" s="64" t="n">
        <x:f aca="0">AB274*(1+H275)</x:f>
        <x:v>0.7628152437722583</x:v>
      </x:c>
      <x:c r="M275" s="64" t="n">
        <x:f aca="0">AC274*(1+I275)</x:f>
        <x:v>0.05655207147065992</x:v>
      </x:c>
      <x:c r="N275" s="64" t="n">
        <x:f aca="0">SUM(J275:M275)</x:f>
        <x:v>1.0517621654815086</x:v>
      </x:c>
      <x:c r="O275" s="65" t="n">
        <x:f aca="0">IFERROR((J275+K275)/N275,0)</x:f>
        <x:v>0.22095760606885623</x:v>
      </x:c>
      <x:c r="P275" s="66" t="b">
        <x:f aca="0">AND(MONTH(A275)=12,OR(A276="",YEAR(A275)&lt;&gt;YEAR(A276)))</x:f>
        <x:v>0</x:v>
      </x:c>
      <x:c r="Q275" s="66" t="b">
        <x:f aca="0">AND(MOD(MONTH(A275),3)=0,OR(A276="",MONTH(A275)&lt;&gt;MONTH(A276)))</x:f>
        <x:v>0</x:v>
      </x:c>
      <x:c r="R275" s="66" t="b">
        <x:f aca="0">OR(O275&gt;$E$7,O275&lt;$E$6)</x:f>
        <x:v>0</x:v>
      </x:c>
      <x:c r="S275" s="66" t="b">
        <x:f aca="0">AND(OR(P275,Q275,R275),A275-AH274&gt;$E$8)</x:f>
        <x:v>0</x:v>
      </x:c>
      <x:c r="T275" s="67" t="str">
        <x:f aca="0">IF(NOT(OR(P275,Q275,R275)),"不调",IF(NOT(S275),"间隔规则跳过",IF(P275,"年末+季度",IF(AND(Q275,R275),"季度+动态",IF(Q275,"季度","动态")))))</x:f>
        <x:v>不调</x:v>
      </x:c>
      <x:c r="U275" s="64" t="n">
        <x:f aca="0">IF(OR(T275="年末+季度",T275="季度+动态"),N275*$E$5/2,IF(T275="季度",(J275+K275)/2,IF(T275="动态",N275*$E$5*IF(J275+K275=0,0.5,J275/(J275+K275)),J275)))</x:f>
        <x:v>0.11799641008147645</x:v>
      </x:c>
      <x:c r="V275" s="64" t="n">
        <x:f aca="0">IF(OR(T275="年末+季度",T275="季度+动态"),N275*$E$5/2,IF(T275="季度",(J275+K275)/2,IF(T275="动态",N275*$E$5*IF(J275+K275=0,0.5,K275/(J275+K275)),K275)))</x:f>
        <x:v>0.1143984401571139</x:v>
      </x:c>
      <x:c r="W275" s="64" t="n">
        <x:f aca="0">IF(OR(T275="年末+季度",T275="季度+动态",T275="动态"),N275*(1-$E$5)*IF(L275+M275=0,$B$7/($B$7+$B$8),L275/(L275+M275)),L275)</x:f>
        <x:v>0.7628152437722583</x:v>
      </x:c>
      <x:c r="X275" s="64" t="n">
        <x:f aca="0">IF(OR(T275="年末+季度",T275="季度+动态",T275="动态"),N275*(1-$E$5)*IF(L275+M275=0,$B$8/($B$7+$B$8),M275/(L275+M275)),M275)</x:f>
        <x:v>0.05655207147065992</x:v>
      </x:c>
      <x:c r="Y275" s="64" t="n">
        <x:f aca="0">POWER(1-$H$5,(A275-A274)/$H$8)</x:f>
        <x:v>0.9999862671029998</x:v>
      </x:c>
      <x:c r="Z275" s="64" t="n">
        <x:f aca="0">U275*Y275</x:f>
        <x:v>0.1179947896489304</x:v>
      </x:c>
      <x:c r="AA275" s="64" t="n">
        <x:f aca="0">V275*Y275</x:f>
        <x:v>0.11439686913511823</x:v>
      </x:c>
      <x:c r="AB275" s="64" t="n">
        <x:f aca="0">W275*Y275</x:f>
        <x:v>0.7628047681090854</x:v>
      </x:c>
      <x:c r="AC275" s="64" t="n">
        <x:f aca="0">X275*Y275</x:f>
        <x:v>0.056551294846887264</x:v>
      </x:c>
      <x:c r="AD275" s="64" t="n">
        <x:f aca="0">SUM(Z275:AC275)</x:f>
        <x:v>1.0517477217400213</x:v>
      </x:c>
      <x:c r="AE275" s="64" t="n">
        <x:f aca="0">MAX(AE274,AD275)</x:f>
        <x:v>1.0638078595618077</x:v>
      </x:c>
      <x:c r="AF275" s="63" t="n">
        <x:f aca="0">AD275/AE275-1</x:f>
        <x:v>-0.011336763225977764</x:v>
      </x:c>
      <x:c r="AG275" s="63" t="n">
        <x:f aca="0">AD275/AD274-1</x:f>
        <x:v>0.00046935580283924416</x:v>
      </x:c>
      <x:c r="AH275" s="61" t="n">
        <x:f aca="0">IF(OR(T275="年末+季度",T275="季度+动态",T275="季度",T275="动态"),A275,AH274)</x:f>
        <x:v>44104</x:v>
      </x:c>
      <x:c r="AI275" s="68" t="n">
        <x:f aca="0">YEAR(A275)</x:f>
        <x:v>2020</x:v>
      </x:c>
      <x:c r="AJ275" s="68" t="n">
        <x:f aca="0">MONTH(A275)</x:f>
        <x:v>12</x:v>
      </x:c>
      <x:c r="AK275" s="66" t="n">
        <x:f aca="0">IF(MONTH(A275)&lt;&gt;MONTH(A276),1,0)</x:f>
        <x:v>0</x:v>
      </x:c>
      <x:c r="AL275" s="64" t="n">
        <x:f aca="0">IF(AK274,AD274,AL274)</x:f>
        <x:v>1.049415407047512</x:v>
      </x:c>
      <x:c r="AM275" s="65" t="str">
        <x:f aca="0">IF(AK275,AD275/AL275-1,"")</x:f>
      </x:c>
      <x:c r="AN275" s="64" t="n">
        <x:f aca="0">IF(AI275&lt;&gt;AI274,AD275,MAX(AN274,AD275))</x:f>
        <x:v>1.0638078595618077</x:v>
      </x:c>
      <x:c r="AO275" s="65" t="n">
        <x:f aca="0">AD275/AN275-1</x:f>
        <x:v>-0.011336763225977764</x:v>
      </x:c>
      <x:c r="AP275" s="69" t="n">
        <x:f aca="0">IFERROR(SUM(Z275:AC275)/AD275,0)</x:f>
        <x:v>1</x:v>
      </x:c>
      <x:c r="AQ275" s="66" t="b">
        <x:f aca="0">AND(B275&gt;0,C275&gt;0,D275&gt;0,E275&gt;0)</x:f>
        <x:v>1</x:v>
      </x:c>
    </x:row>
    <x:row r="276" ht="13.5" hidden="0">
      <x:c r="A276" s="61" t="n">
        <x:f aca="0">'净值底稿'!A238</x:f>
        <x:v>44186</x:v>
      </x:c>
      <x:c r="B276" s="62" t="n">
        <x:f aca="0">'净值底稿'!W238</x:f>
        <x:v>1.0707038323050855</x:v>
      </x:c>
      <x:c r="C276" s="62" t="n">
        <x:f aca="0">'净值底稿'!T238</x:f>
        <x:v>1.3092282091807261</x:v>
      </x:c>
      <x:c r="D276" s="62" t="n">
        <x:f aca="0">'净值底稿'!U238</x:f>
        <x:v>1.4329</x:v>
      </x:c>
      <x:c r="E276" s="62" t="n">
        <x:f aca="0">'净值底稿'!V238</x:f>
        <x:v>1.4405</x:v>
      </x:c>
      <x:c r="F276" s="63" t="n">
        <x:f aca="0">IFERROR(B276/B275-1,0)</x:f>
        <x:v>0.0007232082263568529</x:v>
      </x:c>
      <x:c r="G276" s="63" t="n">
        <x:f aca="0">IFERROR(C276/C275-1,0)</x:f>
        <x:v>0.014458951648173235</x:v>
      </x:c>
      <x:c r="H276" s="63" t="n">
        <x:f aca="0">IFERROR(D276/D275-1,0)</x:f>
        <x:v>0.0009080748812517747</x:v>
      </x:c>
      <x:c r="I276" s="63" t="n">
        <x:f aca="0">IFERROR(E276/E275-1,0)</x:f>
        <x:v>0.01407954945441725</x:v>
      </x:c>
      <x:c r="J276" s="64" t="n">
        <x:f aca="0">Z275*(1+F276)</x:f>
        <x:v>0.11808012445147176</x:v>
      </x:c>
      <x:c r="K276" s="64" t="n">
        <x:f aca="0">AA275*(1+G276)</x:f>
        <x:v>0.1160509279346453</x:v>
      </x:c>
      <x:c r="L276" s="64" t="n">
        <x:f aca="0">AB275*(1+H276)</x:f>
        <x:v>0.7634974519583043</x:v>
      </x:c>
      <x:c r="M276" s="64" t="n">
        <x:f aca="0">AC275*(1+I276)</x:f>
        <x:v>0.05734751159939534</x:v>
      </x:c>
      <x:c r="N276" s="64" t="n">
        <x:f aca="0">SUM(J276:M276)</x:f>
        <x:v>1.0549760159438168</x:v>
      </x:c>
      <x:c r="O276" s="65" t="n">
        <x:f aca="0">IFERROR((J276+K276)/N276,0)</x:f>
        <x:v>0.22193021343395716</x:v>
      </x:c>
      <x:c r="P276" s="66" t="b">
        <x:f aca="0">AND(MONTH(A276)=12,OR(A277="",YEAR(A276)&lt;&gt;YEAR(A277)))</x:f>
        <x:v>0</x:v>
      </x:c>
      <x:c r="Q276" s="66" t="b">
        <x:f aca="0">AND(MOD(MONTH(A276),3)=0,OR(A277="",MONTH(A276)&lt;&gt;MONTH(A277)))</x:f>
        <x:v>0</x:v>
      </x:c>
      <x:c r="R276" s="66" t="b">
        <x:f aca="0">OR(O276&gt;$E$7,O276&lt;$E$6)</x:f>
        <x:v>0</x:v>
      </x:c>
      <x:c r="S276" s="66" t="b">
        <x:f aca="0">AND(OR(P276,Q276,R276),A276-AH275&gt;$E$8)</x:f>
        <x:v>0</x:v>
      </x:c>
      <x:c r="T276" s="67" t="str">
        <x:f aca="0">IF(NOT(OR(P276,Q276,R276)),"不调",IF(NOT(S276),"间隔规则跳过",IF(P276,"年末+季度",IF(AND(Q276,R276),"季度+动态",IF(Q276,"季度","动态")))))</x:f>
        <x:v>不调</x:v>
      </x:c>
      <x:c r="U276" s="64" t="n">
        <x:f aca="0">IF(OR(T276="年末+季度",T276="季度+动态"),N276*$E$5/2,IF(T276="季度",(J276+K276)/2,IF(T276="动态",N276*$E$5*IF(J276+K276=0,0.5,J276/(J276+K276)),J276)))</x:f>
        <x:v>0.11808012445147176</x:v>
      </x:c>
      <x:c r="V276" s="64" t="n">
        <x:f aca="0">IF(OR(T276="年末+季度",T276="季度+动态"),N276*$E$5/2,IF(T276="季度",(J276+K276)/2,IF(T276="动态",N276*$E$5*IF(J276+K276=0,0.5,K276/(J276+K276)),K276)))</x:f>
        <x:v>0.1160509279346453</x:v>
      </x:c>
      <x:c r="W276" s="64" t="n">
        <x:f aca="0">IF(OR(T276="年末+季度",T276="季度+动态",T276="动态"),N276*(1-$E$5)*IF(L276+M276=0,$B$7/($B$7+$B$8),L276/(L276+M276)),L276)</x:f>
        <x:v>0.7634974519583043</x:v>
      </x:c>
      <x:c r="X276" s="64" t="n">
        <x:f aca="0">IF(OR(T276="年末+季度",T276="季度+动态",T276="动态"),N276*(1-$E$5)*IF(L276+M276=0,$B$8/($B$7+$B$8),M276/(L276+M276)),M276)</x:f>
        <x:v>0.05734751159939534</x:v>
      </x:c>
      <x:c r="Y276" s="64" t="n">
        <x:f aca="0">POWER(1-$H$5,(A276-A275)/$H$8)</x:f>
        <x:v>0.9999588018747739</x:v>
      </x:c>
      <x:c r="Z276" s="64" t="n">
        <x:f aca="0">U276*Y276</x:f>
        <x:v>0.1180752597717179</x:v>
      </x:c>
      <x:c r="AA276" s="64" t="n">
        <x:f aca="0">V276*Y276</x:f>
        <x:v>0.11604614685398365</x:v>
      </x:c>
      <x:c r="AB276" s="64" t="n">
        <x:f aca="0">W276*Y276</x:f>
        <x:v>0.7634659972946688</x:v>
      </x:c>
      <x:c r="AC276" s="64" t="n">
        <x:f aca="0">X276*Y276</x:f>
        <x:v>0.05734514898943107</x:v>
      </x:c>
      <x:c r="AD276" s="64" t="n">
        <x:f aca="0">SUM(Z276:AC276)</x:f>
        <x:v>1.0549325529098015</x:v>
      </x:c>
      <x:c r="AE276" s="64" t="n">
        <x:f aca="0">MAX(AE275,AD276)</x:f>
        <x:v>1.0638078595618077</x:v>
      </x:c>
      <x:c r="AF276" s="63" t="n">
        <x:f aca="0">AD276/AE276-1</x:f>
        <x:v>-0.008342960218081119</x:v>
      </x:c>
      <x:c r="AG276" s="63" t="n">
        <x:f aca="0">AD276/AD275-1</x:f>
        <x:v>0.0030281322259593235</x:v>
      </x:c>
      <x:c r="AH276" s="61" t="n">
        <x:f aca="0">IF(OR(T276="年末+季度",T276="季度+动态",T276="季度",T276="动态"),A276,AH275)</x:f>
        <x:v>44104</x:v>
      </x:c>
      <x:c r="AI276" s="68" t="n">
        <x:f aca="0">YEAR(A276)</x:f>
        <x:v>2020</x:v>
      </x:c>
      <x:c r="AJ276" s="68" t="n">
        <x:f aca="0">MONTH(A276)</x:f>
        <x:v>12</x:v>
      </x:c>
      <x:c r="AK276" s="66" t="n">
        <x:f aca="0">IF(MONTH(A276)&lt;&gt;MONTH(A277),1,0)</x:f>
        <x:v>0</x:v>
      </x:c>
      <x:c r="AL276" s="64" t="n">
        <x:f aca="0">IF(AK275,AD275,AL275)</x:f>
        <x:v>1.049415407047512</x:v>
      </x:c>
      <x:c r="AM276" s="65" t="str">
        <x:f aca="0">IF(AK276,AD276/AL276-1,"")</x:f>
      </x:c>
      <x:c r="AN276" s="64" t="n">
        <x:f aca="0">IF(AI276&lt;&gt;AI275,AD276,MAX(AN275,AD276))</x:f>
        <x:v>1.0638078595618077</x:v>
      </x:c>
      <x:c r="AO276" s="65" t="n">
        <x:f aca="0">AD276/AN276-1</x:f>
        <x:v>-0.008342960218081119</x:v>
      </x:c>
      <x:c r="AP276" s="69" t="n">
        <x:f aca="0">IFERROR(SUM(Z276:AC276)/AD276,0)</x:f>
        <x:v>1</x:v>
      </x:c>
      <x:c r="AQ276" s="66" t="b">
        <x:f aca="0">AND(B276&gt;0,C276&gt;0,D276&gt;0,E276&gt;0)</x:f>
        <x:v>1</x:v>
      </x:c>
    </x:row>
    <x:row r="277" ht="13.5" hidden="0">
      <x:c r="A277" s="61" t="n">
        <x:f aca="0">'净值底稿'!A239</x:f>
        <x:v>44187</x:v>
      </x:c>
      <x:c r="B277" s="62" t="n">
        <x:f aca="0">'净值底稿'!W239</x:f>
        <x:v>1.051018362709719</x:v>
      </x:c>
      <x:c r="C277" s="62" t="n">
        <x:f aca="0">'净值底稿'!T239</x:f>
        <x:v>1.2848924438655038</x:v>
      </x:c>
      <x:c r="D277" s="62" t="n">
        <x:f aca="0">'净值底稿'!U239</x:f>
        <x:v>1.4348</x:v>
      </x:c>
      <x:c r="E277" s="62" t="n">
        <x:f aca="0">'净值底稿'!V239</x:f>
        <x:v>1.4202</x:v>
      </x:c>
      <x:c r="F277" s="63" t="n">
        <x:f aca="0">IFERROR(B277/B276-1,0)</x:f>
        <x:v>-0.01838554136206494</x:v>
      </x:c>
      <x:c r="G277" s="63" t="n">
        <x:f aca="0">IFERROR(C277/C276-1,0)</x:f>
        <x:v>-0.01858787119355676</x:v>
      </x:c>
      <x:c r="H277" s="63" t="n">
        <x:f aca="0">IFERROR(D277/D276-1,0)</x:f>
        <x:v>0.001325982273710613</x:v>
      </x:c>
      <x:c r="I277" s="63" t="n">
        <x:f aca="0">IFERROR(E277/E276-1,0)</x:f>
        <x:v>-0.014092329052412311</x:v>
      </x:c>
      <x:c r="J277" s="64" t="n">
        <x:f aca="0">Z276*(1+F277)</x:f>
        <x:v>0.11590438219934841</x:v>
      </x:c>
      <x:c r="K277" s="64" t="n">
        <x:f aca="0">AA276*(1+G277)</x:f>
        <x:v>0.11388909602375323</x:v>
      </x:c>
      <x:c r="L277" s="64" t="n">
        <x:f aca="0">AB276*(1+H277)</x:f>
        <x:v>0.7644783396736623</x:v>
      </x:c>
      <x:c r="M277" s="64" t="n">
        <x:f aca="0">AC276*(1+I277)</x:f>
        <x:v>0.0565370222803124</x:v>
      </x:c>
      <x:c r="N277" s="64" t="n">
        <x:f aca="0">SUM(J277:M277)</x:f>
        <x:v>1.0508088401770763</x:v>
      </x:c>
      <x:c r="O277" s="65" t="n">
        <x:f aca="0">IFERROR((J277+K277)/N277,0)</x:f>
        <x:v>0.2186824752867307</x:v>
      </x:c>
      <x:c r="P277" s="66" t="b">
        <x:f aca="0">AND(MONTH(A277)=12,OR(A278="",YEAR(A277)&lt;&gt;YEAR(A278)))</x:f>
        <x:v>0</x:v>
      </x:c>
      <x:c r="Q277" s="66" t="b">
        <x:f aca="0">AND(MOD(MONTH(A277),3)=0,OR(A278="",MONTH(A277)&lt;&gt;MONTH(A278)))</x:f>
        <x:v>0</x:v>
      </x:c>
      <x:c r="R277" s="66" t="b">
        <x:f aca="0">OR(O277&gt;$E$7,O277&lt;$E$6)</x:f>
        <x:v>0</x:v>
      </x:c>
      <x:c r="S277" s="66" t="b">
        <x:f aca="0">AND(OR(P277,Q277,R277),A277-AH276&gt;$E$8)</x:f>
        <x:v>0</x:v>
      </x:c>
      <x:c r="T277" s="67" t="str">
        <x:f aca="0">IF(NOT(OR(P277,Q277,R277)),"不调",IF(NOT(S277),"间隔规则跳过",IF(P277,"年末+季度",IF(AND(Q277,R277),"季度+动态",IF(Q277,"季度","动态")))))</x:f>
        <x:v>不调</x:v>
      </x:c>
      <x:c r="U277" s="64" t="n">
        <x:f aca="0">IF(OR(T277="年末+季度",T277="季度+动态"),N277*$E$5/2,IF(T277="季度",(J277+K277)/2,IF(T277="动态",N277*$E$5*IF(J277+K277=0,0.5,J277/(J277+K277)),J277)))</x:f>
        <x:v>0.11590438219934841</x:v>
      </x:c>
      <x:c r="V277" s="64" t="n">
        <x:f aca="0">IF(OR(T277="年末+季度",T277="季度+动态"),N277*$E$5/2,IF(T277="季度",(J277+K277)/2,IF(T277="动态",N277*$E$5*IF(J277+K277=0,0.5,K277/(J277+K277)),K277)))</x:f>
        <x:v>0.11388909602375323</x:v>
      </x:c>
      <x:c r="W277" s="64" t="n">
        <x:f aca="0">IF(OR(T277="年末+季度",T277="季度+动态",T277="动态"),N277*(1-$E$5)*IF(L277+M277=0,$B$7/($B$7+$B$8),L277/(L277+M277)),L277)</x:f>
        <x:v>0.7644783396736623</x:v>
      </x:c>
      <x:c r="X277" s="64" t="n">
        <x:f aca="0">IF(OR(T277="年末+季度",T277="季度+动态",T277="动态"),N277*(1-$E$5)*IF(L277+M277=0,$B$8/($B$7+$B$8),M277/(L277+M277)),M277)</x:f>
        <x:v>0.0565370222803124</x:v>
      </x:c>
      <x:c r="Y277" s="64" t="n">
        <x:f aca="0">POWER(1-$H$5,(A277-A276)/$H$8)</x:f>
        <x:v>0.9999862671029998</x:v>
      </x:c>
      <x:c r="Z277" s="64" t="n">
        <x:f aca="0">U277*Y277</x:f>
        <x:v>0.1159027904964058</x:v>
      </x:c>
      <x:c r="AA277" s="64" t="n">
        <x:f aca="0">V277*Y277</x:f>
        <x:v>0.11388753199652808</x:v>
      </x:c>
      <x:c r="AB277" s="64" t="n">
        <x:f aca="0">W277*Y277</x:f>
        <x:v>0.7644678411713647</x:v>
      </x:c>
      <x:c r="AC277" s="64" t="n">
        <x:f aca="0">X277*Y277</x:f>
        <x:v>0.05653624586320872</x:v>
      </x:c>
      <x:c r="AD277" s="64" t="n">
        <x:f aca="0">SUM(Z277:AC277)</x:f>
        <x:v>1.0507944095275072</x:v>
      </x:c>
      <x:c r="AE277" s="64" t="n">
        <x:f aca="0">MAX(AE276,AD277)</x:f>
        <x:v>1.0638078595618077</x:v>
      </x:c>
      <x:c r="AF277" s="63" t="n">
        <x:f aca="0">AD277/AE277-1</x:f>
        <x:v>-0.012232895176823355</x:v>
      </x:c>
      <x:c r="AG277" s="63" t="n">
        <x:f aca="0">AD277/AD276-1</x:f>
        <x:v>-0.003922661568154351</x:v>
      </x:c>
      <x:c r="AH277" s="61" t="n">
        <x:f aca="0">IF(OR(T277="年末+季度",T277="季度+动态",T277="季度",T277="动态"),A277,AH276)</x:f>
        <x:v>44104</x:v>
      </x:c>
      <x:c r="AI277" s="68" t="n">
        <x:f aca="0">YEAR(A277)</x:f>
        <x:v>2020</x:v>
      </x:c>
      <x:c r="AJ277" s="68" t="n">
        <x:f aca="0">MONTH(A277)</x:f>
        <x:v>12</x:v>
      </x:c>
      <x:c r="AK277" s="66" t="n">
        <x:f aca="0">IF(MONTH(A277)&lt;&gt;MONTH(A278),1,0)</x:f>
        <x:v>0</x:v>
      </x:c>
      <x:c r="AL277" s="64" t="n">
        <x:f aca="0">IF(AK276,AD276,AL276)</x:f>
        <x:v>1.049415407047512</x:v>
      </x:c>
      <x:c r="AM277" s="65" t="str">
        <x:f aca="0">IF(AK277,AD277/AL277-1,"")</x:f>
      </x:c>
      <x:c r="AN277" s="64" t="n">
        <x:f aca="0">IF(AI277&lt;&gt;AI276,AD277,MAX(AN276,AD277))</x:f>
        <x:v>1.0638078595618077</x:v>
      </x:c>
      <x:c r="AO277" s="65" t="n">
        <x:f aca="0">AD277/AN277-1</x:f>
        <x:v>-0.012232895176823355</x:v>
      </x:c>
      <x:c r="AP277" s="69" t="n">
        <x:f aca="0">IFERROR(SUM(Z277:AC277)/AD277,0)</x:f>
        <x:v>1</x:v>
      </x:c>
      <x:c r="AQ277" s="66" t="b">
        <x:f aca="0">AND(B277&gt;0,C277&gt;0,D277&gt;0,E277&gt;0)</x:f>
        <x:v>1</x:v>
      </x:c>
    </x:row>
    <x:row r="278" ht="13.5" hidden="0">
      <x:c r="A278" s="61" t="n">
        <x:f aca="0">'净值底稿'!A240</x:f>
        <x:v>44188</x:v>
      </x:c>
      <x:c r="B278" s="62" t="n">
        <x:f aca="0">'净值底稿'!W240</x:f>
        <x:v>1.0516535898428996</x:v>
      </x:c>
      <x:c r="C278" s="62" t="n">
        <x:f aca="0">'净值底稿'!T240</x:f>
        <x:v>1.2952774027090261</x:v>
      </x:c>
      <x:c r="D278" s="62" t="n">
        <x:f aca="0">'净值底稿'!U240</x:f>
        <x:v>1.4356</x:v>
      </x:c>
      <x:c r="E278" s="62" t="n">
        <x:f aca="0">'净值底稿'!V240</x:f>
        <x:v>1.4188</x:v>
      </x:c>
      <x:c r="F278" s="63" t="n">
        <x:f aca="0">IFERROR(B278/B277-1,0)</x:f>
        <x:v>0.0006043920408229653</x:v>
      </x:c>
      <x:c r="G278" s="63" t="n">
        <x:f aca="0">IFERROR(C278/C277-1,0)</x:f>
        <x:v>0.008082356537392199</x:v>
      </x:c>
      <x:c r="H278" s="63" t="n">
        <x:f aca="0">IFERROR(D278/D277-1,0)</x:f>
        <x:v>0.0005575689991634825</x:v>
      </x:c>
      <x:c r="I278" s="63" t="n">
        <x:f aca="0">IFERROR(E278/E277-1,0)</x:f>
        <x:v>-0.0009857766511758292</x:v>
      </x:c>
      <x:c r="J278" s="64" t="n">
        <x:f aca="0">Z277*(1+F278)</x:f>
        <x:v>0.115972841220491</x:v>
      </x:c>
      <x:c r="K278" s="64" t="n">
        <x:f aca="0">AA277*(1+G278)</x:f>
        <x:v>0.11480801163528769</x:v>
      </x:c>
      <x:c r="L278" s="64" t="n">
        <x:f aca="0">AB277*(1+H278)</x:f>
        <x:v>0.7648940847404593</x:v>
      </x:c>
      <x:c r="M278" s="64" t="n">
        <x:f aca="0">AC277*(1+I278)</x:f>
        <x:v>0.05648051375209163</x:v>
      </x:c>
      <x:c r="N278" s="64" t="n">
        <x:f aca="0">SUM(J278:M278)</x:f>
        <x:v>1.0521554513483296</x:v>
      </x:c>
      <x:c r="O278" s="65" t="n">
        <x:f aca="0">IFERROR((J278+K278)/N278,0)</x:f>
        <x:v>0.21934102281182377</x:v>
      </x:c>
      <x:c r="P278" s="66" t="b">
        <x:f aca="0">AND(MONTH(A278)=12,OR(A279="",YEAR(A278)&lt;&gt;YEAR(A279)))</x:f>
        <x:v>0</x:v>
      </x:c>
      <x:c r="Q278" s="66" t="b">
        <x:f aca="0">AND(MOD(MONTH(A278),3)=0,OR(A279="",MONTH(A278)&lt;&gt;MONTH(A279)))</x:f>
        <x:v>0</x:v>
      </x:c>
      <x:c r="R278" s="66" t="b">
        <x:f aca="0">OR(O278&gt;$E$7,O278&lt;$E$6)</x:f>
        <x:v>0</x:v>
      </x:c>
      <x:c r="S278" s="66" t="b">
        <x:f aca="0">AND(OR(P278,Q278,R278),A278-AH277&gt;$E$8)</x:f>
        <x:v>0</x:v>
      </x:c>
      <x:c r="T278" s="67" t="str">
        <x:f aca="0">IF(NOT(OR(P278,Q278,R278)),"不调",IF(NOT(S278),"间隔规则跳过",IF(P278,"年末+季度",IF(AND(Q278,R278),"季度+动态",IF(Q278,"季度","动态")))))</x:f>
        <x:v>不调</x:v>
      </x:c>
      <x:c r="U278" s="64" t="n">
        <x:f aca="0">IF(OR(T278="年末+季度",T278="季度+动态"),N278*$E$5/2,IF(T278="季度",(J278+K278)/2,IF(T278="动态",N278*$E$5*IF(J278+K278=0,0.5,J278/(J278+K278)),J278)))</x:f>
        <x:v>0.115972841220491</x:v>
      </x:c>
      <x:c r="V278" s="64" t="n">
        <x:f aca="0">IF(OR(T278="年末+季度",T278="季度+动态"),N278*$E$5/2,IF(T278="季度",(J278+K278)/2,IF(T278="动态",N278*$E$5*IF(J278+K278=0,0.5,K278/(J278+K278)),K278)))</x:f>
        <x:v>0.11480801163528769</x:v>
      </x:c>
      <x:c r="W278" s="64" t="n">
        <x:f aca="0">IF(OR(T278="年末+季度",T278="季度+动态",T278="动态"),N278*(1-$E$5)*IF(L278+M278=0,$B$7/($B$7+$B$8),L278/(L278+M278)),L278)</x:f>
        <x:v>0.7648940847404593</x:v>
      </x:c>
      <x:c r="X278" s="64" t="n">
        <x:f aca="0">IF(OR(T278="年末+季度",T278="季度+动态",T278="动态"),N278*(1-$E$5)*IF(L278+M278=0,$B$8/($B$7+$B$8),M278/(L278+M278)),M278)</x:f>
        <x:v>0.05648051375209163</x:v>
      </x:c>
      <x:c r="Y278" s="64" t="n">
        <x:f aca="0">POWER(1-$H$5,(A278-A277)/$H$8)</x:f>
        <x:v>0.9999862671029998</x:v>
      </x:c>
      <x:c r="Z278" s="64" t="n">
        <x:f aca="0">U278*Y278</x:f>
        <x:v>0.11597124857740769</x:v>
      </x:c>
      <x:c r="AA278" s="64" t="n">
        <x:f aca="0">V278*Y278</x:f>
        <x:v>0.1148064349886891</x:v>
      </x:c>
      <x:c r="AB278" s="64" t="n">
        <x:f aca="0">W278*Y278</x:f>
        <x:v>0.7648835805287775</x:v>
      </x:c>
      <x:c r="AC278" s="64" t="n">
        <x:f aca="0">X278*Y278</x:f>
        <x:v>0.05647973811101375</x:v>
      </x:c>
      <x:c r="AD278" s="64" t="n">
        <x:f aca="0">SUM(Z278:AC278)</x:f>
        <x:v>1.0521410022058881</x:v>
      </x:c>
      <x:c r="AE278" s="64" t="n">
        <x:f aca="0">MAX(AE277,AD278)</x:f>
        <x:v>1.0638078595618077</x:v>
      </x:c>
      <x:c r="AF278" s="63" t="n">
        <x:f aca="0">AD278/AE278-1</x:f>
        <x:v>-0.0109670719679823</x:v>
      </x:c>
      <x:c r="AG278" s="63" t="n">
        <x:f aca="0">AD278/AD277-1</x:f>
        <x:v>0.001281499659849139</x:v>
      </x:c>
      <x:c r="AH278" s="61" t="n">
        <x:f aca="0">IF(OR(T278="年末+季度",T278="季度+动态",T278="季度",T278="动态"),A278,AH277)</x:f>
        <x:v>44104</x:v>
      </x:c>
      <x:c r="AI278" s="68" t="n">
        <x:f aca="0">YEAR(A278)</x:f>
        <x:v>2020</x:v>
      </x:c>
      <x:c r="AJ278" s="68" t="n">
        <x:f aca="0">MONTH(A278)</x:f>
        <x:v>12</x:v>
      </x:c>
      <x:c r="AK278" s="66" t="n">
        <x:f aca="0">IF(MONTH(A278)&lt;&gt;MONTH(A279),1,0)</x:f>
        <x:v>0</x:v>
      </x:c>
      <x:c r="AL278" s="64" t="n">
        <x:f aca="0">IF(AK277,AD277,AL277)</x:f>
        <x:v>1.049415407047512</x:v>
      </x:c>
      <x:c r="AM278" s="65" t="str">
        <x:f aca="0">IF(AK278,AD278/AL278-1,"")</x:f>
      </x:c>
      <x:c r="AN278" s="64" t="n">
        <x:f aca="0">IF(AI278&lt;&gt;AI277,AD278,MAX(AN277,AD278))</x:f>
        <x:v>1.0638078595618077</x:v>
      </x:c>
      <x:c r="AO278" s="65" t="n">
        <x:f aca="0">AD278/AN278-1</x:f>
        <x:v>-0.0109670719679823</x:v>
      </x:c>
      <x:c r="AP278" s="69" t="n">
        <x:f aca="0">IFERROR(SUM(Z278:AC278)/AD278,0)</x:f>
        <x:v>1</x:v>
      </x:c>
      <x:c r="AQ278" s="66" t="b">
        <x:f aca="0">AND(B278&gt;0,C278&gt;0,D278&gt;0,E278&gt;0)</x:f>
        <x:v>1</x:v>
      </x:c>
    </x:row>
    <x:row r="279" ht="13.5" hidden="0">
      <x:c r="A279" s="61" t="n">
        <x:f aca="0">'净值底稿'!A241</x:f>
        <x:v>44189</x:v>
      </x:c>
      <x:c r="B279" s="62" t="n">
        <x:f aca="0">'净值底稿'!W241</x:f>
        <x:v>1.045425998790723</x:v>
      </x:c>
      <x:c r="C279" s="62" t="n">
        <x:f aca="0">'净值底稿'!T241</x:f>
        <x:v>1.279255495815614</x:v>
      </x:c>
      <x:c r="D279" s="62" t="n">
        <x:f aca="0">'净值底稿'!U241</x:f>
        <x:v>1.4356</x:v>
      </x:c>
      <x:c r="E279" s="62" t="n">
        <x:f aca="0">'净值底稿'!V241</x:f>
        <x:v>1.42</x:v>
      </x:c>
      <x:c r="F279" s="63" t="n">
        <x:f aca="0">IFERROR(B279/B278-1,0)</x:f>
        <x:v>-0.005921713302102449</x:v>
      </x:c>
      <x:c r="G279" s="63" t="n">
        <x:f aca="0">IFERROR(C279/C278-1,0)</x:f>
        <x:v>-0.012369479201831957</x:v>
      </x:c>
      <x:c r="H279" s="63" t="n">
        <x:f aca="0">IFERROR(D279/D278-1,0)</x:f>
        <x:v>0</x:v>
      </x:c>
      <x:c r="I279" s="63" t="n">
        <x:f aca="0">IFERROR(E279/E278-1,0)</x:f>
        <x:v>0.0008457851705665487</x:v>
      </x:c>
      <x:c r="J279" s="64" t="n">
        <x:f aca="0">Z278*(1+F279)</x:f>
        <x:v>0.11528450009204542</x:v>
      </x:c>
      <x:c r="K279" s="64" t="n">
        <x:f aca="0">AA278*(1+G279)</x:f>
        <x:v>0.11338633917886004</x:v>
      </x:c>
      <x:c r="L279" s="64" t="n">
        <x:f aca="0">AB278*(1+H279)</x:f>
        <x:v>0.7648835805287775</x:v>
      </x:c>
      <x:c r="M279" s="64" t="n">
        <x:f aca="0">AC278*(1+I279)</x:f>
        <x:v>0.056527507835945526</x:v>
      </x:c>
      <x:c r="N279" s="64" t="n">
        <x:f aca="0">SUM(J279:M279)</x:f>
        <x:v>1.0500819276356286</x:v>
      </x:c>
      <x:c r="O279" s="65" t="n">
        <x:f aca="0">IFERROR((J279+K279)/N279,0)</x:f>
        <x:v>0.2177647603037815</x:v>
      </x:c>
      <x:c r="P279" s="66" t="b">
        <x:f aca="0">AND(MONTH(A279)=12,OR(A280="",YEAR(A279)&lt;&gt;YEAR(A280)))</x:f>
        <x:v>0</x:v>
      </x:c>
      <x:c r="Q279" s="66" t="b">
        <x:f aca="0">AND(MOD(MONTH(A279),3)=0,OR(A280="",MONTH(A279)&lt;&gt;MONTH(A280)))</x:f>
        <x:v>0</x:v>
      </x:c>
      <x:c r="R279" s="66" t="b">
        <x:f aca="0">OR(O279&gt;$E$7,O279&lt;$E$6)</x:f>
        <x:v>0</x:v>
      </x:c>
      <x:c r="S279" s="66" t="b">
        <x:f aca="0">AND(OR(P279,Q279,R279),A279-AH278&gt;$E$8)</x:f>
        <x:v>0</x:v>
      </x:c>
      <x:c r="T279" s="67" t="str">
        <x:f aca="0">IF(NOT(OR(P279,Q279,R279)),"不调",IF(NOT(S279),"间隔规则跳过",IF(P279,"年末+季度",IF(AND(Q279,R279),"季度+动态",IF(Q279,"季度","动态")))))</x:f>
        <x:v>不调</x:v>
      </x:c>
      <x:c r="U279" s="64" t="n">
        <x:f aca="0">IF(OR(T279="年末+季度",T279="季度+动态"),N279*$E$5/2,IF(T279="季度",(J279+K279)/2,IF(T279="动态",N279*$E$5*IF(J279+K279=0,0.5,J279/(J279+K279)),J279)))</x:f>
        <x:v>0.11528450009204542</x:v>
      </x:c>
      <x:c r="V279" s="64" t="n">
        <x:f aca="0">IF(OR(T279="年末+季度",T279="季度+动态"),N279*$E$5/2,IF(T279="季度",(J279+K279)/2,IF(T279="动态",N279*$E$5*IF(J279+K279=0,0.5,K279/(J279+K279)),K279)))</x:f>
        <x:v>0.11338633917886004</x:v>
      </x:c>
      <x:c r="W279" s="64" t="n">
        <x:f aca="0">IF(OR(T279="年末+季度",T279="季度+动态",T279="动态"),N279*(1-$E$5)*IF(L279+M279=0,$B$7/($B$7+$B$8),L279/(L279+M279)),L279)</x:f>
        <x:v>0.7648835805287775</x:v>
      </x:c>
      <x:c r="X279" s="64" t="n">
        <x:f aca="0">IF(OR(T279="年末+季度",T279="季度+动态",T279="动态"),N279*(1-$E$5)*IF(L279+M279=0,$B$8/($B$7+$B$8),M279/(L279+M279)),M279)</x:f>
        <x:v>0.056527507835945526</x:v>
      </x:c>
      <x:c r="Y279" s="64" t="n">
        <x:f aca="0">POWER(1-$H$5,(A279-A278)/$H$8)</x:f>
        <x:v>0.9999862671029998</x:v>
      </x:c>
      <x:c r="Z279" s="64" t="n">
        <x:f aca="0">U279*Y279</x:f>
        <x:v>0.11528291690187993</x:v>
      </x:c>
      <x:c r="AA279" s="64" t="n">
        <x:f aca="0">V279*Y279</x:f>
        <x:v>0.11338478205594286</x:v>
      </x:c>
      <x:c r="AB279" s="64" t="n">
        <x:f aca="0">W279*Y279</x:f>
        <x:v>0.7648730764613489</x:v>
      </x:c>
      <x:c r="AC279" s="64" t="n">
        <x:f aca="0">X279*Y279</x:f>
        <x:v>0.05652673154950273</x:v>
      </x:c>
      <x:c r="AD279" s="64" t="n">
        <x:f aca="0">SUM(Z279:AC279)</x:f>
        <x:v>1.0500675069686745</x:v>
      </x:c>
      <x:c r="AE279" s="64" t="n">
        <x:f aca="0">MAX(AE278,AD279)</x:f>
        <x:v>1.0638078595618077</x:v>
      </x:c>
      <x:c r="AF279" s="63" t="n">
        <x:f aca="0">AD279/AE279-1</x:f>
        <x:v>-0.012916197666365203</x:v>
      </x:c>
      <x:c r="AG279" s="63" t="n">
        <x:f aca="0">AD279/AD278-1</x:f>
        <x:v>-0.0019707389341033776</x:v>
      </x:c>
      <x:c r="AH279" s="61" t="n">
        <x:f aca="0">IF(OR(T279="年末+季度",T279="季度+动态",T279="季度",T279="动态"),A279,AH278)</x:f>
        <x:v>44104</x:v>
      </x:c>
      <x:c r="AI279" s="68" t="n">
        <x:f aca="0">YEAR(A279)</x:f>
        <x:v>2020</x:v>
      </x:c>
      <x:c r="AJ279" s="68" t="n">
        <x:f aca="0">MONTH(A279)</x:f>
        <x:v>12</x:v>
      </x:c>
      <x:c r="AK279" s="66" t="n">
        <x:f aca="0">IF(MONTH(A279)&lt;&gt;MONTH(A280),1,0)</x:f>
        <x:v>0</x:v>
      </x:c>
      <x:c r="AL279" s="64" t="n">
        <x:f aca="0">IF(AK278,AD278,AL278)</x:f>
        <x:v>1.049415407047512</x:v>
      </x:c>
      <x:c r="AM279" s="65" t="str">
        <x:f aca="0">IF(AK279,AD279/AL279-1,"")</x:f>
      </x:c>
      <x:c r="AN279" s="64" t="n">
        <x:f aca="0">IF(AI279&lt;&gt;AI278,AD279,MAX(AN278,AD279))</x:f>
        <x:v>1.0638078595618077</x:v>
      </x:c>
      <x:c r="AO279" s="65" t="n">
        <x:f aca="0">AD279/AN279-1</x:f>
        <x:v>-0.012916197666365203</x:v>
      </x:c>
      <x:c r="AP279" s="69" t="n">
        <x:f aca="0">IFERROR(SUM(Z279:AC279)/AD279,0)</x:f>
        <x:v>1</x:v>
      </x:c>
      <x:c r="AQ279" s="66" t="b">
        <x:f aca="0">AND(B279&gt;0,C279&gt;0,D279&gt;0,E279&gt;0)</x:f>
        <x:v>1</x:v>
      </x:c>
    </x:row>
    <x:row r="280" ht="13.5" hidden="0">
      <x:c r="A280" s="61" t="n">
        <x:f aca="0">'净值底稿'!A242</x:f>
        <x:v>44190</x:v>
      </x:c>
      <x:c r="B280" s="62" t="n">
        <x:f aca="0">'净值底稿'!W242</x:f>
        <x:v>1.0514656667196824</x:v>
      </x:c>
      <x:c r="C280" s="62" t="n">
        <x:f aca="0">'净值底稿'!T242</x:f>
        <x:v>1.29150484769093</x:v>
      </x:c>
      <x:c r="D280" s="62" t="n">
        <x:f aca="0">'净值底稿'!U242</x:f>
        <x:v>1.4364</x:v>
      </x:c>
      <x:c r="E280" s="62" t="n">
        <x:f aca="0">'净值底稿'!V242</x:f>
        <x:v>1.4264</x:v>
      </x:c>
      <x:c r="F280" s="63" t="n">
        <x:f aca="0">IFERROR(B280/B279-1,0)</x:f>
        <x:v>0.0057772314213973</x:v>
      </x:c>
      <x:c r="G280" s="63" t="n">
        <x:f aca="0">IFERROR(C280/C279-1,0)</x:f>
        <x:v>0.009575375611348358</x:v>
      </x:c>
      <x:c r="H280" s="63" t="n">
        <x:f aca="0">IFERROR(D280/D279-1,0)</x:f>
        <x:v>0.0005572582892170441</x:v>
      </x:c>
      <x:c r="I280" s="63" t="n">
        <x:f aca="0">IFERROR(E280/E279-1,0)</x:f>
        <x:v>0.004507042253521165</x:v>
      </x:c>
      <x:c r="J280" s="64" t="n">
        <x:f aca="0">Z279*(1+F280)</x:f>
        <x:v>0.11594893299175581</x:v>
      </x:c>
      <x:c r="K280" s="64" t="n">
        <x:f aca="0">AA279*(1+G280)</x:f>
        <x:v>0.11447048393273938</x:v>
      </x:c>
      <x:c r="L280" s="64" t="n">
        <x:f aca="0">AB279*(1+H280)</x:f>
        <x:v>0.765299308323406</x:v>
      </x:c>
      <x:c r="M280" s="64" t="n">
        <x:f aca="0">AC279*(1+I280)</x:f>
        <x:v>0.05678149991704979</x:v>
      </x:c>
      <x:c r="N280" s="64" t="n">
        <x:f aca="0">SUM(J280:M280)</x:f>
        <x:v>1.052500225164951</x:v>
      </x:c>
      <x:c r="O280" s="65" t="n">
        <x:f aca="0">IFERROR((J280+K280)/N280,0)</x:f>
        <x:v>0.2189257649692029</x:v>
      </x:c>
      <x:c r="P280" s="66" t="b">
        <x:f aca="0">AND(MONTH(A280)=12,OR(A281="",YEAR(A280)&lt;&gt;YEAR(A281)))</x:f>
        <x:v>0</x:v>
      </x:c>
      <x:c r="Q280" s="66" t="b">
        <x:f aca="0">AND(MOD(MONTH(A280),3)=0,OR(A281="",MONTH(A280)&lt;&gt;MONTH(A281)))</x:f>
        <x:v>0</x:v>
      </x:c>
      <x:c r="R280" s="66" t="b">
        <x:f aca="0">OR(O280&gt;$E$7,O280&lt;$E$6)</x:f>
        <x:v>0</x:v>
      </x:c>
      <x:c r="S280" s="66" t="b">
        <x:f aca="0">AND(OR(P280,Q280,R280),A280-AH279&gt;$E$8)</x:f>
        <x:v>0</x:v>
      </x:c>
      <x:c r="T280" s="67" t="str">
        <x:f aca="0">IF(NOT(OR(P280,Q280,R280)),"不调",IF(NOT(S280),"间隔规则跳过",IF(P280,"年末+季度",IF(AND(Q280,R280),"季度+动态",IF(Q280,"季度","动态")))))</x:f>
        <x:v>不调</x:v>
      </x:c>
      <x:c r="U280" s="64" t="n">
        <x:f aca="0">IF(OR(T280="年末+季度",T280="季度+动态"),N280*$E$5/2,IF(T280="季度",(J280+K280)/2,IF(T280="动态",N280*$E$5*IF(J280+K280=0,0.5,J280/(J280+K280)),J280)))</x:f>
        <x:v>0.11594893299175581</x:v>
      </x:c>
      <x:c r="V280" s="64" t="n">
        <x:f aca="0">IF(OR(T280="年末+季度",T280="季度+动态"),N280*$E$5/2,IF(T280="季度",(J280+K280)/2,IF(T280="动态",N280*$E$5*IF(J280+K280=0,0.5,K280/(J280+K280)),K280)))</x:f>
        <x:v>0.11447048393273938</x:v>
      </x:c>
      <x:c r="W280" s="64" t="n">
        <x:f aca="0">IF(OR(T280="年末+季度",T280="季度+动态",T280="动态"),N280*(1-$E$5)*IF(L280+M280=0,$B$7/($B$7+$B$8),L280/(L280+M280)),L280)</x:f>
        <x:v>0.765299308323406</x:v>
      </x:c>
      <x:c r="X280" s="64" t="n">
        <x:f aca="0">IF(OR(T280="年末+季度",T280="季度+动态",T280="动态"),N280*(1-$E$5)*IF(L280+M280=0,$B$8/($B$7+$B$8),M280/(L280+M280)),M280)</x:f>
        <x:v>0.05678149991704979</x:v>
      </x:c>
      <x:c r="Y280" s="64" t="n">
        <x:f aca="0">POWER(1-$H$5,(A280-A279)/$H$8)</x:f>
        <x:v>0.9999862671029998</x:v>
      </x:c>
      <x:c r="Z280" s="64" t="n">
        <x:f aca="0">U280*Y280</x:f>
        <x:v>0.11594734067700174</x:v>
      </x:c>
      <x:c r="AA280" s="64" t="n">
        <x:f aca="0">V280*Y280</x:f>
        <x:v>0.11446891192137397</x:v>
      </x:c>
      <x:c r="AB280" s="64" t="n">
        <x:f aca="0">W280*Y280</x:f>
        <x:v>0.7652887985468304</x:v>
      </x:c>
      <x:c r="AC280" s="64" t="n">
        <x:f aca="0">X280*Y280</x:f>
        <x:v>0.05678072014255991</x:v>
      </x:c>
      <x:c r="AD280" s="64" t="n">
        <x:f aca="0">SUM(Z280:AC280)</x:f>
        <x:v>1.052485771287766</x:v>
      </x:c>
      <x:c r="AE280" s="64" t="n">
        <x:f aca="0">MAX(AE279,AD280)</x:f>
        <x:v>1.0638078595618077</x:v>
      </x:c>
      <x:c r="AF280" s="63" t="n">
        <x:f aca="0">AD280/AE280-1</x:f>
        <x:v>-0.010642982350878016</x:v>
      </x:c>
      <x:c r="AG280" s="63" t="n">
        <x:f aca="0">AD280/AD279-1</x:f>
        <x:v>0.0023029608125602063</x:v>
      </x:c>
      <x:c r="AH280" s="61" t="n">
        <x:f aca="0">IF(OR(T280="年末+季度",T280="季度+动态",T280="季度",T280="动态"),A280,AH279)</x:f>
        <x:v>44104</x:v>
      </x:c>
      <x:c r="AI280" s="68" t="n">
        <x:f aca="0">YEAR(A280)</x:f>
        <x:v>2020</x:v>
      </x:c>
      <x:c r="AJ280" s="68" t="n">
        <x:f aca="0">MONTH(A280)</x:f>
        <x:v>12</x:v>
      </x:c>
      <x:c r="AK280" s="66" t="n">
        <x:f aca="0">IF(MONTH(A280)&lt;&gt;MONTH(A281),1,0)</x:f>
        <x:v>0</x:v>
      </x:c>
      <x:c r="AL280" s="64" t="n">
        <x:f aca="0">IF(AK279,AD279,AL279)</x:f>
        <x:v>1.049415407047512</x:v>
      </x:c>
      <x:c r="AM280" s="65" t="str">
        <x:f aca="0">IF(AK280,AD280/AL280-1,"")</x:f>
      </x:c>
      <x:c r="AN280" s="64" t="n">
        <x:f aca="0">IF(AI280&lt;&gt;AI279,AD280,MAX(AN279,AD280))</x:f>
        <x:v>1.0638078595618077</x:v>
      </x:c>
      <x:c r="AO280" s="65" t="n">
        <x:f aca="0">AD280/AN280-1</x:f>
        <x:v>-0.010642982350878016</x:v>
      </x:c>
      <x:c r="AP280" s="69" t="n">
        <x:f aca="0">IFERROR(SUM(Z280:AC280)/AD280,0)</x:f>
        <x:v>1</x:v>
      </x:c>
      <x:c r="AQ280" s="66" t="b">
        <x:f aca="0">AND(B280&gt;0,C280&gt;0,D280&gt;0,E280&gt;0)</x:f>
        <x:v>1</x:v>
      </x:c>
    </x:row>
    <x:row r="281" ht="13.5" hidden="0">
      <x:c r="A281" s="61" t="n">
        <x:f aca="0">'净值底稿'!A243</x:f>
        <x:v>44193</x:v>
      </x:c>
      <x:c r="B281" s="62" t="n">
        <x:f aca="0">'净值底稿'!W243</x:f>
        <x:v>1.049129949878359</x:v>
      </x:c>
      <x:c r="C281" s="62" t="n">
        <x:f aca="0">'净值底稿'!T243</x:f>
        <x:v>1.28582927973512</x:v>
      </x:c>
      <x:c r="D281" s="62" t="n">
        <x:f aca="0">'净值底稿'!U243</x:f>
        <x:v>1.4377</x:v>
      </x:c>
      <x:c r="E281" s="62" t="n">
        <x:f aca="0">'净值底稿'!V243</x:f>
        <x:v>1.4252</x:v>
      </x:c>
      <x:c r="F281" s="63" t="n">
        <x:f aca="0">IFERROR(B281/B280-1,0)</x:f>
        <x:v>-0.0022213914493378617</x:v>
      </x:c>
      <x:c r="G281" s="63" t="n">
        <x:f aca="0">IFERROR(C281/C280-1,0)</x:f>
        <x:v>-0.004394538639136636</x:v>
      </x:c>
      <x:c r="H281" s="63" t="n">
        <x:f aca="0">IFERROR(D281/D280-1,0)</x:f>
        <x:v>0.0009050403787247419</x:v>
      </x:c>
      <x:c r="I281" s="63" t="n">
        <x:f aca="0">IFERROR(E281/E280-1,0)</x:f>
        <x:v>-0.0008412787436903324</x:v>
      </x:c>
      <x:c r="J281" s="64" t="n">
        <x:f aca="0">Z280*(1+F281)</x:f>
        <x:v>0.11568977624584839</x:v>
      </x:c>
      <x:c r="K281" s="64" t="n">
        <x:f aca="0">AA280*(1+G281)</x:f>
        <x:v>0.11396587386495556</x:v>
      </x:c>
      <x:c r="L281" s="64" t="n">
        <x:f aca="0">AB280*(1+H281)</x:f>
        <x:v>0.7659814158109011</x:v>
      </x:c>
      <x:c r="M281" s="64" t="n">
        <x:f aca="0">AC280*(1+I281)</x:f>
        <x:v>0.05673295172965254</x:v>
      </x:c>
      <x:c r="N281" s="64" t="n">
        <x:f aca="0">SUM(J281:M281)</x:f>
        <x:v>1.0523700176513577</x:v>
      </x:c>
      <x:c r="O281" s="65" t="n">
        <x:f aca="0">IFERROR((J281+K281)/N281,0)</x:f>
        <x:v>0.21822709337856408</x:v>
      </x:c>
      <x:c r="P281" s="66" t="b">
        <x:f aca="0">AND(MONTH(A281)=12,OR(A282="",YEAR(A281)&lt;&gt;YEAR(A282)))</x:f>
        <x:v>0</x:v>
      </x:c>
      <x:c r="Q281" s="66" t="b">
        <x:f aca="0">AND(MOD(MONTH(A281),3)=0,OR(A282="",MONTH(A281)&lt;&gt;MONTH(A282)))</x:f>
        <x:v>0</x:v>
      </x:c>
      <x:c r="R281" s="66" t="b">
        <x:f aca="0">OR(O281&gt;$E$7,O281&lt;$E$6)</x:f>
        <x:v>0</x:v>
      </x:c>
      <x:c r="S281" s="66" t="b">
        <x:f aca="0">AND(OR(P281,Q281,R281),A281-AH280&gt;$E$8)</x:f>
        <x:v>0</x:v>
      </x:c>
      <x:c r="T281" s="67" t="str">
        <x:f aca="0">IF(NOT(OR(P281,Q281,R281)),"不调",IF(NOT(S281),"间隔规则跳过",IF(P281,"年末+季度",IF(AND(Q281,R281),"季度+动态",IF(Q281,"季度","动态")))))</x:f>
        <x:v>不调</x:v>
      </x:c>
      <x:c r="U281" s="64" t="n">
        <x:f aca="0">IF(OR(T281="年末+季度",T281="季度+动态"),N281*$E$5/2,IF(T281="季度",(J281+K281)/2,IF(T281="动态",N281*$E$5*IF(J281+K281=0,0.5,J281/(J281+K281)),J281)))</x:f>
        <x:v>0.11568977624584839</x:v>
      </x:c>
      <x:c r="V281" s="64" t="n">
        <x:f aca="0">IF(OR(T281="年末+季度",T281="季度+动态"),N281*$E$5/2,IF(T281="季度",(J281+K281)/2,IF(T281="动态",N281*$E$5*IF(J281+K281=0,0.5,K281/(J281+K281)),K281)))</x:f>
        <x:v>0.11396587386495556</x:v>
      </x:c>
      <x:c r="W281" s="64" t="n">
        <x:f aca="0">IF(OR(T281="年末+季度",T281="季度+动态",T281="动态"),N281*(1-$E$5)*IF(L281+M281=0,$B$7/($B$7+$B$8),L281/(L281+M281)),L281)</x:f>
        <x:v>0.7659814158109011</x:v>
      </x:c>
      <x:c r="X281" s="64" t="n">
        <x:f aca="0">IF(OR(T281="年末+季度",T281="季度+动态",T281="动态"),N281*(1-$E$5)*IF(L281+M281=0,$B$8/($B$7+$B$8),M281/(L281+M281)),M281)</x:f>
        <x:v>0.05673295172965254</x:v>
      </x:c>
      <x:c r="Y281" s="64" t="n">
        <x:f aca="0">POWER(1-$H$5,(A281-A280)/$H$8)</x:f>
        <x:v>0.9999588018747739</x:v>
      </x:c>
      <x:c r="Z281" s="64" t="n">
        <x:f aca="0">U281*Y281</x:f>
        <x:v>0.11568501004395924</x:v>
      </x:c>
      <x:c r="AA281" s="64" t="n">
        <x:f aca="0">V281*Y281</x:f>
        <x:v>0.11396117868461257</x:v>
      </x:c>
      <x:c r="AB281" s="64" t="n">
        <x:f aca="0">W281*Y281</x:f>
        <x:v>0.7659498588126117</x:v>
      </x:c>
      <x:c r="AC281" s="64" t="n">
        <x:f aca="0">X281*Y281</x:f>
        <x:v>0.05673061443840274</x:v>
      </x:c>
      <x:c r="AD281" s="64" t="n">
        <x:f aca="0">SUM(Z281:AC281)</x:f>
        <x:v>1.0523266619795861</x:v>
      </x:c>
      <x:c r="AE281" s="64" t="n">
        <x:f aca="0">MAX(AE280,AD281)</x:f>
        <x:v>1.0638078595618077</x:v>
      </x:c>
      <x:c r="AF281" s="63" t="n">
        <x:f aca="0">AD281/AE281-1</x:f>
        <x:v>-0.010792548183419903</x:v>
      </x:c>
      <x:c r="AG281" s="63" t="n">
        <x:f aca="0">AD281/AD280-1</x:f>
        <x:v>-0.00015117478309012444</x:v>
      </x:c>
      <x:c r="AH281" s="61" t="n">
        <x:f aca="0">IF(OR(T281="年末+季度",T281="季度+动态",T281="季度",T281="动态"),A281,AH280)</x:f>
        <x:v>44104</x:v>
      </x:c>
      <x:c r="AI281" s="68" t="n">
        <x:f aca="0">YEAR(A281)</x:f>
        <x:v>2020</x:v>
      </x:c>
      <x:c r="AJ281" s="68" t="n">
        <x:f aca="0">MONTH(A281)</x:f>
        <x:v>12</x:v>
      </x:c>
      <x:c r="AK281" s="66" t="n">
        <x:f aca="0">IF(MONTH(A281)&lt;&gt;MONTH(A282),1,0)</x:f>
        <x:v>0</x:v>
      </x:c>
      <x:c r="AL281" s="64" t="n">
        <x:f aca="0">IF(AK280,AD280,AL280)</x:f>
        <x:v>1.049415407047512</x:v>
      </x:c>
      <x:c r="AM281" s="65" t="str">
        <x:f aca="0">IF(AK281,AD281/AL281-1,"")</x:f>
      </x:c>
      <x:c r="AN281" s="64" t="n">
        <x:f aca="0">IF(AI281&lt;&gt;AI280,AD281,MAX(AN280,AD281))</x:f>
        <x:v>1.0638078595618077</x:v>
      </x:c>
      <x:c r="AO281" s="65" t="n">
        <x:f aca="0">AD281/AN281-1</x:f>
        <x:v>-0.010792548183419903</x:v>
      </x:c>
      <x:c r="AP281" s="69" t="n">
        <x:f aca="0">IFERROR(SUM(Z281:AC281)/AD281,0)</x:f>
        <x:v>1</x:v>
      </x:c>
      <x:c r="AQ281" s="66" t="b">
        <x:f aca="0">AND(B281&gt;0,C281&gt;0,D281&gt;0,E281&gt;0)</x:f>
        <x:v>1</x:v>
      </x:c>
    </x:row>
    <x:row r="282" ht="13.5" hidden="0">
      <x:c r="A282" s="61" t="n">
        <x:f aca="0">'净值底稿'!A244</x:f>
        <x:v>44194</x:v>
      </x:c>
      <x:c r="B282" s="62" t="n">
        <x:f aca="0">'净值底稿'!W244</x:f>
        <x:v>1.0440580459757884</x:v>
      </x:c>
      <x:c r="C282" s="62" t="n">
        <x:f aca="0">'净值底稿'!T244</x:f>
        <x:v>1.2770187266728474</x:v>
      </x:c>
      <x:c r="D282" s="62" t="n">
        <x:f aca="0">'净值底稿'!U244</x:f>
        <x:v>1.4384</x:v>
      </x:c>
      <x:c r="E282" s="62" t="n">
        <x:f aca="0">'净值底稿'!V244</x:f>
        <x:v>1.4211</x:v>
      </x:c>
      <x:c r="F282" s="63" t="n">
        <x:f aca="0">IFERROR(B282/B281-1,0)</x:f>
        <x:v>-0.0048343905377581375</x:v>
      </x:c>
      <x:c r="G282" s="63" t="n">
        <x:f aca="0">IFERROR(C282/C281-1,0)</x:f>
        <x:v>-0.006852039536763055</x:v>
      </x:c>
      <x:c r="H282" s="63" t="n">
        <x:f aca="0">IFERROR(D282/D281-1,0)</x:f>
        <x:v>0.0004868887806912525</x:v>
      </x:c>
      <x:c r="I282" s="63" t="n">
        <x:f aca="0">IFERROR(E282/E281-1,0)</x:f>
        <x:v>-0.0028767892225652902</x:v>
      </x:c>
      <x:c r="J282" s="64" t="n">
        <x:f aca="0">Z281*(1+F282)</x:f>
        <x:v>0.11512574352604227</x:v>
      </x:c>
      <x:c r="K282" s="64" t="n">
        <x:f aca="0">AA281*(1+G282)</x:f>
        <x:v>0.11318031218260949</x:v>
      </x:c>
      <x:c r="L282" s="64" t="n">
        <x:f aca="0">AB281*(1+H282)</x:f>
        <x:v>0.7663227912054396</x:v>
      </x:c>
      <x:c r="M282" s="64" t="n">
        <x:f aca="0">AC281*(1+I282)</x:f>
        <x:v>0.05656741241819684</x:v>
      </x:c>
      <x:c r="N282" s="64" t="n">
        <x:f aca="0">SUM(J282:M282)</x:f>
        <x:v>1.051196259332288</x:v>
      </x:c>
      <x:c r="O282" s="65" t="n">
        <x:f aca="0">IFERROR((J282+K282)/N282,0)</x:f>
        <x:v>0.217186898908554</x:v>
      </x:c>
      <x:c r="P282" s="66" t="b">
        <x:f aca="0">AND(MONTH(A282)=12,OR(A283="",YEAR(A282)&lt;&gt;YEAR(A283)))</x:f>
        <x:v>0</x:v>
      </x:c>
      <x:c r="Q282" s="66" t="b">
        <x:f aca="0">AND(MOD(MONTH(A282),3)=0,OR(A283="",MONTH(A282)&lt;&gt;MONTH(A283)))</x:f>
        <x:v>0</x:v>
      </x:c>
      <x:c r="R282" s="66" t="b">
        <x:f aca="0">OR(O282&gt;$E$7,O282&lt;$E$6)</x:f>
        <x:v>0</x:v>
      </x:c>
      <x:c r="S282" s="66" t="b">
        <x:f aca="0">AND(OR(P282,Q282,R282),A282-AH281&gt;$E$8)</x:f>
        <x:v>0</x:v>
      </x:c>
      <x:c r="T282" s="67" t="str">
        <x:f aca="0">IF(NOT(OR(P282,Q282,R282)),"不调",IF(NOT(S282),"间隔规则跳过",IF(P282,"年末+季度",IF(AND(Q282,R282),"季度+动态",IF(Q282,"季度","动态")))))</x:f>
        <x:v>不调</x:v>
      </x:c>
      <x:c r="U282" s="64" t="n">
        <x:f aca="0">IF(OR(T282="年末+季度",T282="季度+动态"),N282*$E$5/2,IF(T282="季度",(J282+K282)/2,IF(T282="动态",N282*$E$5*IF(J282+K282=0,0.5,J282/(J282+K282)),J282)))</x:f>
        <x:v>0.11512574352604227</x:v>
      </x:c>
      <x:c r="V282" s="64" t="n">
        <x:f aca="0">IF(OR(T282="年末+季度",T282="季度+动态"),N282*$E$5/2,IF(T282="季度",(J282+K282)/2,IF(T282="动态",N282*$E$5*IF(J282+K282=0,0.5,K282/(J282+K282)),K282)))</x:f>
        <x:v>0.11318031218260949</x:v>
      </x:c>
      <x:c r="W282" s="64" t="n">
        <x:f aca="0">IF(OR(T282="年末+季度",T282="季度+动态",T282="动态"),N282*(1-$E$5)*IF(L282+M282=0,$B$7/($B$7+$B$8),L282/(L282+M282)),L282)</x:f>
        <x:v>0.7663227912054396</x:v>
      </x:c>
      <x:c r="X282" s="64" t="n">
        <x:f aca="0">IF(OR(T282="年末+季度",T282="季度+动态",T282="动态"),N282*(1-$E$5)*IF(L282+M282=0,$B$8/($B$7+$B$8),M282/(L282+M282)),M282)</x:f>
        <x:v>0.05656741241819684</x:v>
      </x:c>
      <x:c r="Y282" s="64" t="n">
        <x:f aca="0">POWER(1-$H$5,(A282-A281)/$H$8)</x:f>
        <x:v>0.9999862671029998</x:v>
      </x:c>
      <x:c r="Z282" s="64" t="n">
        <x:f aca="0">U282*Y282</x:f>
        <x:v>0.11512416251606435</x:v>
      </x:c>
      <x:c r="AA282" s="64" t="n">
        <x:f aca="0">V282*Y282</x:f>
        <x:v>0.11317875788903983</x:v>
      </x:c>
      <x:c r="AB282" s="64" t="n">
        <x:f aca="0">W282*Y282</x:f>
        <x:v>0.766312267373479</x:v>
      </x:c>
      <x:c r="AC282" s="64" t="n">
        <x:f aca="0">X282*Y282</x:f>
        <x:v>0.05656663558374853</x:v>
      </x:c>
      <x:c r="AD282" s="64" t="n">
        <x:f aca="0">SUM(Z282:AC282)</x:f>
        <x:v>1.0511818233623318</x:v>
      </x:c>
      <x:c r="AE282" s="64" t="n">
        <x:f aca="0">MAX(AE281,AD282)</x:f>
        <x:v>1.0638078595618077</x:v>
      </x:c>
      <x:c r="AF282" s="63" t="n">
        <x:f aca="0">AD282/AE282-1</x:f>
        <x:v>-0.011868718665677735</x:v>
      </x:c>
      <x:c r="AG282" s="63" t="n">
        <x:f aca="0">AD282/AD281-1</x:f>
        <x:v>-0.0010879118230272544</x:v>
      </x:c>
      <x:c r="AH282" s="61" t="n">
        <x:f aca="0">IF(OR(T282="年末+季度",T282="季度+动态",T282="季度",T282="动态"),A282,AH281)</x:f>
        <x:v>44104</x:v>
      </x:c>
      <x:c r="AI282" s="68" t="n">
        <x:f aca="0">YEAR(A282)</x:f>
        <x:v>2020</x:v>
      </x:c>
      <x:c r="AJ282" s="68" t="n">
        <x:f aca="0">MONTH(A282)</x:f>
        <x:v>12</x:v>
      </x:c>
      <x:c r="AK282" s="66" t="n">
        <x:f aca="0">IF(MONTH(A282)&lt;&gt;MONTH(A283),1,0)</x:f>
        <x:v>0</x:v>
      </x:c>
      <x:c r="AL282" s="64" t="n">
        <x:f aca="0">IF(AK281,AD281,AL281)</x:f>
        <x:v>1.049415407047512</x:v>
      </x:c>
      <x:c r="AM282" s="65" t="str">
        <x:f aca="0">IF(AK282,AD282/AL282-1,"")</x:f>
      </x:c>
      <x:c r="AN282" s="64" t="n">
        <x:f aca="0">IF(AI282&lt;&gt;AI281,AD282,MAX(AN281,AD282))</x:f>
        <x:v>1.0638078595618077</x:v>
      </x:c>
      <x:c r="AO282" s="65" t="n">
        <x:f aca="0">AD282/AN282-1</x:f>
        <x:v>-0.011868718665677735</x:v>
      </x:c>
      <x:c r="AP282" s="69" t="n">
        <x:f aca="0">IFERROR(SUM(Z282:AC282)/AD282,0)</x:f>
        <x:v>1</x:v>
      </x:c>
      <x:c r="AQ282" s="66" t="b">
        <x:f aca="0">AND(B282&gt;0,C282&gt;0,D282&gt;0,E282&gt;0)</x:f>
        <x:v>1</x:v>
      </x:c>
    </x:row>
    <x:row r="283" ht="13.5" hidden="0">
      <x:c r="A283" s="61" t="n">
        <x:f aca="0">'净值底稿'!A245</x:f>
        <x:v>44195</x:v>
      </x:c>
      <x:c r="B283" s="62" t="n">
        <x:f aca="0">'净值底稿'!W245</x:f>
        <x:v>1.0485836330544933</x:v>
      </x:c>
      <x:c r="C283" s="62" t="n">
        <x:f aca="0">'净值底稿'!T245</x:f>
        <x:v>1.2909082219608974</x:v>
      </x:c>
      <x:c r="D283" s="62" t="n">
        <x:f aca="0">'净值底稿'!U245</x:f>
        <x:v>1.4398</x:v>
      </x:c>
      <x:c r="E283" s="62" t="n">
        <x:f aca="0">'净值底稿'!V245</x:f>
        <x:v>1.4201</x:v>
      </x:c>
      <x:c r="F283" s="63" t="n">
        <x:f aca="0">IFERROR(B283/B282-1,0)</x:f>
        <x:v>0.004334612520968895</x:v>
      </x:c>
      <x:c r="G283" s="63" t="n">
        <x:f aca="0">IFERROR(C283/C282-1,0)</x:f>
        <x:v>0.010876500867170291</x:v>
      </x:c>
      <x:c r="H283" s="63" t="n">
        <x:f aca="0">IFERROR(D283/D282-1,0)</x:f>
        <x:v>0.0009733036707453291</x:v>
      </x:c>
      <x:c r="I283" s="63" t="n">
        <x:f aca="0">IFERROR(E283/E282-1,0)</x:f>
        <x:v>-0.0007036802476955151</x:v>
      </x:c>
      <x:c r="J283" s="64" t="n">
        <x:f aca="0">Z282*(1+F283)</x:f>
        <x:v>0.11562318115237254</x:v>
      </x:c>
      <x:c r="K283" s="64" t="n">
        <x:f aca="0">AA282*(1+G283)</x:f>
        <x:v>0.11440974674736523</x:v>
      </x:c>
      <x:c r="L283" s="64" t="n">
        <x:f aca="0">AB282*(1+H283)</x:f>
        <x:v>0.7670581219162508</x:v>
      </x:c>
      <x:c r="M283" s="64" t="n">
        <x:f aca="0">AC282*(1+I283)</x:f>
        <x:v>0.05652683075960966</x:v>
      </x:c>
      <x:c r="N283" s="64" t="n">
        <x:f aca="0">SUM(J283:M283)</x:f>
        <x:v>1.0536178805755982</x:v>
      </x:c>
      <x:c r="O283" s="65" t="n">
        <x:f aca="0">IFERROR((J283+K283)/N283,0)</x:f>
        <x:v>0.218326712312503</x:v>
      </x:c>
      <x:c r="P283" s="66" t="b">
        <x:f aca="0">AND(MONTH(A283)=12,OR(A284="",YEAR(A283)&lt;&gt;YEAR(A284)))</x:f>
        <x:v>0</x:v>
      </x:c>
      <x:c r="Q283" s="66" t="b">
        <x:f aca="0">AND(MOD(MONTH(A283),3)=0,OR(A284="",MONTH(A283)&lt;&gt;MONTH(A284)))</x:f>
        <x:v>0</x:v>
      </x:c>
      <x:c r="R283" s="66" t="b">
        <x:f aca="0">OR(O283&gt;$E$7,O283&lt;$E$6)</x:f>
        <x:v>0</x:v>
      </x:c>
      <x:c r="S283" s="66" t="b">
        <x:f aca="0">AND(OR(P283,Q283,R283),A283-AH282&gt;$E$8)</x:f>
        <x:v>0</x:v>
      </x:c>
      <x:c r="T283" s="67" t="str">
        <x:f aca="0">IF(NOT(OR(P283,Q283,R283)),"不调",IF(NOT(S283),"间隔规则跳过",IF(P283,"年末+季度",IF(AND(Q283,R283),"季度+动态",IF(Q283,"季度","动态")))))</x:f>
        <x:v>不调</x:v>
      </x:c>
      <x:c r="U283" s="64" t="n">
        <x:f aca="0">IF(OR(T283="年末+季度",T283="季度+动态"),N283*$E$5/2,IF(T283="季度",(J283+K283)/2,IF(T283="动态",N283*$E$5*IF(J283+K283=0,0.5,J283/(J283+K283)),J283)))</x:f>
        <x:v>0.11562318115237254</x:v>
      </x:c>
      <x:c r="V283" s="64" t="n">
        <x:f aca="0">IF(OR(T283="年末+季度",T283="季度+动态"),N283*$E$5/2,IF(T283="季度",(J283+K283)/2,IF(T283="动态",N283*$E$5*IF(J283+K283=0,0.5,K283/(J283+K283)),K283)))</x:f>
        <x:v>0.11440974674736523</x:v>
      </x:c>
      <x:c r="W283" s="64" t="n">
        <x:f aca="0">IF(OR(T283="年末+季度",T283="季度+动态",T283="动态"),N283*(1-$E$5)*IF(L283+M283=0,$B$7/($B$7+$B$8),L283/(L283+M283)),L283)</x:f>
        <x:v>0.7670581219162508</x:v>
      </x:c>
      <x:c r="X283" s="64" t="n">
        <x:f aca="0">IF(OR(T283="年末+季度",T283="季度+动态",T283="动态"),N283*(1-$E$5)*IF(L283+M283=0,$B$8/($B$7+$B$8),M283/(L283+M283)),M283)</x:f>
        <x:v>0.05652683075960966</x:v>
      </x:c>
      <x:c r="Y283" s="64" t="n">
        <x:f aca="0">POWER(1-$H$5,(A283-A282)/$H$8)</x:f>
        <x:v>0.9999862671029998</x:v>
      </x:c>
      <x:c r="Z283" s="64" t="n">
        <x:f aca="0">U283*Y283</x:f>
        <x:v>0.11562159331113493</x:v>
      </x:c>
      <x:c r="AA283" s="64" t="n">
        <x:f aca="0">V283*Y283</x:f>
        <x:v>0.11440817557009733</x:v>
      </x:c>
      <x:c r="AB283" s="64" t="n">
        <x:f aca="0">W283*Y283</x:f>
        <x:v>0.7670475879860693</x:v>
      </x:c>
      <x:c r="AC283" s="64" t="n">
        <x:f aca="0">X283*Y283</x:f>
        <x:v>0.05652605448246509</x:v>
      </x:c>
      <x:c r="AD283" s="64" t="n">
        <x:f aca="0">SUM(Z283:AC283)</x:f>
        <x:v>1.0536034113497668</x:v>
      </x:c>
      <x:c r="AE283" s="64" t="n">
        <x:f aca="0">MAX(AE282,AD283)</x:f>
        <x:v>1.0638078595618077</x:v>
      </x:c>
      <x:c r="AF283" s="63" t="n">
        <x:f aca="0">AD283/AE283-1</x:f>
        <x:v>-0.009592379037549392</x:v>
      </x:c>
      <x:c r="AG283" s="63" t="n">
        <x:f aca="0">AD283/AD282-1</x:f>
        <x:v>0.00230368137425474</x:v>
      </x:c>
      <x:c r="AH283" s="61" t="n">
        <x:f aca="0">IF(OR(T283="年末+季度",T283="季度+动态",T283="季度",T283="动态"),A283,AH282)</x:f>
        <x:v>44104</x:v>
      </x:c>
      <x:c r="AI283" s="68" t="n">
        <x:f aca="0">YEAR(A283)</x:f>
        <x:v>2020</x:v>
      </x:c>
      <x:c r="AJ283" s="68" t="n">
        <x:f aca="0">MONTH(A283)</x:f>
        <x:v>12</x:v>
      </x:c>
      <x:c r="AK283" s="66" t="n">
        <x:f aca="0">IF(MONTH(A283)&lt;&gt;MONTH(A284),1,0)</x:f>
        <x:v>0</x:v>
      </x:c>
      <x:c r="AL283" s="64" t="n">
        <x:f aca="0">IF(AK282,AD282,AL282)</x:f>
        <x:v>1.049415407047512</x:v>
      </x:c>
      <x:c r="AM283" s="65" t="str">
        <x:f aca="0">IF(AK283,AD283/AL283-1,"")</x:f>
      </x:c>
      <x:c r="AN283" s="64" t="n">
        <x:f aca="0">IF(AI283&lt;&gt;AI282,AD283,MAX(AN282,AD283))</x:f>
        <x:v>1.0638078595618077</x:v>
      </x:c>
      <x:c r="AO283" s="65" t="n">
        <x:f aca="0">AD283/AN283-1</x:f>
        <x:v>-0.009592379037549392</x:v>
      </x:c>
      <x:c r="AP283" s="69" t="n">
        <x:f aca="0">IFERROR(SUM(Z283:AC283)/AD283,0)</x:f>
        <x:v>1</x:v>
      </x:c>
      <x:c r="AQ283" s="66" t="b">
        <x:f aca="0">AND(B283&gt;0,C283&gt;0,D283&gt;0,E283&gt;0)</x:f>
        <x:v>1</x:v>
      </x:c>
    </x:row>
    <x:row r="284" ht="13.5" hidden="0">
      <x:c r="A284" s="61" t="n">
        <x:f aca="0">'净值底稿'!A246</x:f>
        <x:v>44196</x:v>
      </x:c>
      <x:c r="B284" s="62" t="n">
        <x:f aca="0">'净值底稿'!W246</x:f>
        <x:v>1.0566414110360283</x:v>
      </x:c>
      <x:c r="C284" s="62" t="n">
        <x:f aca="0">'净值底稿'!T246</x:f>
        <x:v>1.3136865569613714</x:v>
      </x:c>
      <x:c r="D284" s="62" t="n">
        <x:f aca="0">'净值底稿'!U246</x:f>
        <x:v>1.4396</x:v>
      </x:c>
      <x:c r="E284" s="62" t="n">
        <x:f aca="0">'净值底稿'!V246</x:f>
        <x:v>1.4199</x:v>
      </x:c>
      <x:c r="F284" s="63" t="n">
        <x:f aca="0">IFERROR(B284/B283-1,0)</x:f>
        <x:v>0.007684439969812384</x:v>
      </x:c>
      <x:c r="G284" s="63" t="n">
        <x:f aca="0">IFERROR(C284/C283-1,0)</x:f>
        <x:v>0.017645200962368657</x:v>
      </x:c>
      <x:c r="H284" s="63" t="n">
        <x:f aca="0">IFERROR(D284/D283-1,0)</x:f>
        <x:v>-0.00013890818169193242</x:v>
      </x:c>
      <x:c r="I284" s="63" t="n">
        <x:f aca="0">IFERROR(E284/E283-1,0)</x:f>
        <x:v>-0.0001408351524539997</x:v>
      </x:c>
      <x:c r="J284" s="64" t="n">
        <x:f aca="0">Z283*(1+F284)</x:f>
        <x:v>0.1165100805041484</x:v>
      </x:c>
      <x:c r="K284" s="64" t="n">
        <x:f aca="0">AA283*(1+G284)</x:f>
        <x:v>0.11642693081976965</x:v>
      </x:c>
      <x:c r="L284" s="64" t="n">
        <x:f aca="0">AB283*(1+H284)</x:f>
        <x:v>0.766941038800351</x:v>
      </x:c>
      <x:c r="M284" s="64" t="n">
        <x:f aca="0">AC283*(1+I284)</x:f>
        <x:v>0.05651809362696443</x:v>
      </x:c>
      <x:c r="N284" s="64" t="n">
        <x:f aca="0">SUM(J284:M284)</x:f>
        <x:v>1.0563961437512335</x:v>
      </x:c>
      <x:c r="O284" s="65" t="n">
        <x:f aca="0">IFERROR((J284+K284)/N284,0)</x:f>
        <x:v>0.22050157292014072</x:v>
      </x:c>
      <x:c r="P284" s="66" t="b">
        <x:f aca="0">AND(MONTH(A284)=12,OR(A285="",YEAR(A284)&lt;&gt;YEAR(A285)))</x:f>
        <x:v>1</x:v>
      </x:c>
      <x:c r="Q284" s="66" t="b">
        <x:f aca="0">AND(MOD(MONTH(A284),3)=0,OR(A285="",MONTH(A284)&lt;&gt;MONTH(A285)))</x:f>
        <x:v>1</x:v>
      </x:c>
      <x:c r="R284" s="66" t="b">
        <x:f aca="0">OR(O284&gt;$E$7,O284&lt;$E$6)</x:f>
        <x:v>0</x:v>
      </x:c>
      <x:c r="S284" s="66" t="b">
        <x:f aca="0">AND(OR(P284,Q284,R284),A284-AH283&gt;$E$8)</x:f>
        <x:v>1</x:v>
      </x:c>
      <x:c r="T284" s="67" t="str">
        <x:f aca="0">IF(NOT(OR(P284,Q284,R284)),"不调",IF(NOT(S284),"间隔规则跳过",IF(P284,"年末+季度",IF(AND(Q284,R284),"季度+动态",IF(Q284,"季度","动态")))))</x:f>
        <x:v>年末+季度</x:v>
      </x:c>
      <x:c r="U284" s="64" t="n">
        <x:f aca="0">IF(OR(T284="年末+季度",T284="季度+动态"),N284*$E$5/2,IF(T284="季度",(J284+K284)/2,IF(T284="动态",N284*$E$5*IF(J284+K284=0,0.5,J284/(J284+K284)),J284)))</x:f>
        <x:v>0.10563961437512336</x:v>
      </x:c>
      <x:c r="V284" s="64" t="n">
        <x:f aca="0">IF(OR(T284="年末+季度",T284="季度+动态"),N284*$E$5/2,IF(T284="季度",(J284+K284)/2,IF(T284="动态",N284*$E$5*IF(J284+K284=0,0.5,K284/(J284+K284)),K284)))</x:f>
        <x:v>0.10563961437512336</x:v>
      </x:c>
      <x:c r="W284" s="64" t="n">
        <x:f aca="0">IF(OR(T284="年末+季度",T284="季度+动态",T284="动态"),N284*(1-$E$5)*IF(L284+M284=0,$B$7/($B$7+$B$8),L284/(L284+M284)),L284)</x:f>
        <x:v>0.7871123400963869</x:v>
      </x:c>
      <x:c r="X284" s="64" t="n">
        <x:f aca="0">IF(OR(T284="年末+季度",T284="季度+动态",T284="动态"),N284*(1-$E$5)*IF(L284+M284=0,$B$8/($B$7+$B$8),M284/(L284+M284)),M284)</x:f>
        <x:v>0.058004574904599954</x:v>
      </x:c>
      <x:c r="Y284" s="64" t="n">
        <x:f aca="0">POWER(1-$H$5,(A284-A283)/$H$8)</x:f>
        <x:v>0.9999862671029998</x:v>
      </x:c>
      <x:c r="Z284" s="64" t="n">
        <x:f aca="0">U284*Y284</x:f>
        <x:v>0.10563816363718</x:v>
      </x:c>
      <x:c r="AA284" s="64" t="n">
        <x:f aca="0">V284*Y284</x:f>
        <x:v>0.10563816363718</x:v>
      </x:c>
      <x:c r="AB284" s="64" t="n">
        <x:f aca="0">W284*Y284</x:f>
        <x:v>0.7871015307636927</x:v>
      </x:c>
      <x:c r="AC284" s="64" t="n">
        <x:f aca="0">X284*Y284</x:f>
        <x:v>0.058003778333747244</x:v>
      </x:c>
      <x:c r="AD284" s="64" t="n">
        <x:f aca="0">SUM(Z284:AC284)</x:f>
        <x:v>1.0563816363718</x:v>
      </x:c>
      <x:c r="AE284" s="64" t="n">
        <x:f aca="0">MAX(AE283,AD284)</x:f>
        <x:v>1.0638078595618077</x:v>
      </x:c>
      <x:c r="AF284" s="63" t="n">
        <x:f aca="0">AD284/AE284-1</x:f>
        <x:v>-0.006980793686809816</x:v>
      </x:c>
      <x:c r="AG284" s="63" t="n">
        <x:f aca="0">AD284/AD283-1</x:f>
        <x:v>0.002636879296427086</x:v>
      </x:c>
      <x:c r="AH284" s="61" t="n">
        <x:f aca="0">IF(OR(T284="年末+季度",T284="季度+动态",T284="季度",T284="动态"),A284,AH283)</x:f>
        <x:v>44196</x:v>
      </x:c>
      <x:c r="AI284" s="68" t="n">
        <x:f aca="0">YEAR(A284)</x:f>
        <x:v>2020</x:v>
      </x:c>
      <x:c r="AJ284" s="68" t="n">
        <x:f aca="0">MONTH(A284)</x:f>
        <x:v>12</x:v>
      </x:c>
      <x:c r="AK284" s="66" t="n">
        <x:f aca="0">IF(MONTH(A284)&lt;&gt;MONTH(A285),1,0)</x:f>
        <x:v>1</x:v>
      </x:c>
      <x:c r="AL284" s="64" t="n">
        <x:f aca="0">IF(AK283,AD283,AL283)</x:f>
        <x:v>1.049415407047512</x:v>
      </x:c>
      <x:c r="AM284" s="65" t="n">
        <x:f aca="0">IF(AK284,AD284/AL284-1,"")</x:f>
        <x:v>0.0066381999706743855</x:v>
      </x:c>
      <x:c r="AN284" s="64" t="n">
        <x:f aca="0">IF(AI284&lt;&gt;AI283,AD284,MAX(AN283,AD284))</x:f>
        <x:v>1.0638078595618077</x:v>
      </x:c>
      <x:c r="AO284" s="65" t="n">
        <x:f aca="0">AD284/AN284-1</x:f>
        <x:v>-0.006980793686809816</x:v>
      </x:c>
      <x:c r="AP284" s="69" t="n">
        <x:f aca="0">IFERROR(SUM(Z284:AC284)/AD284,0)</x:f>
        <x:v>1</x:v>
      </x:c>
      <x:c r="AQ284" s="66" t="b">
        <x:f aca="0">AND(B284&gt;0,C284&gt;0,D284&gt;0,E284&gt;0)</x:f>
        <x:v>1</x:v>
      </x:c>
    </x:row>
    <x:row r="285" ht="13.5" hidden="0">
      <x:c r="A285" s="61" t="n">
        <x:f aca="0">'净值底稿'!A247</x:f>
        <x:v>44200</x:v>
      </x:c>
      <x:c r="B285" s="62" t="n">
        <x:f aca="0">'净值底稿'!W247</x:f>
        <x:v>1.0582341192760278</x:v>
      </x:c>
      <x:c r="C285" s="62" t="n">
        <x:f aca="0">'净值底稿'!T247</x:f>
        <x:v>1.3351751145624688</x:v>
      </x:c>
      <x:c r="D285" s="62" t="n">
        <x:f aca="0">'净值底稿'!U247</x:f>
        <x:v>1.4394</x:v>
      </x:c>
      <x:c r="E285" s="62" t="n">
        <x:f aca="0">'净值底稿'!V247</x:f>
        <x:v>1.4476</x:v>
      </x:c>
      <x:c r="F285" s="63" t="n">
        <x:f aca="0">IFERROR(B285/B284-1,0)</x:f>
        <x:v>0.0015073308914117511</x:v>
      </x:c>
      <x:c r="G285" s="63" t="n">
        <x:f aca="0">IFERROR(C285/C284-1,0)</x:f>
        <x:v>0.016357446521186647</x:v>
      </x:c>
      <x:c r="H285" s="63" t="n">
        <x:f aca="0">IFERROR(D285/D284-1,0)</x:f>
        <x:v>-0.0001389274798555551</x:v>
      </x:c>
      <x:c r="I285" s="63" t="n">
        <x:f aca="0">IFERROR(E285/E284-1,0)</x:f>
        <x:v>0.0195084160856398</x:v>
      </x:c>
      <x:c r="J285" s="64" t="n">
        <x:f aca="0">Z284*(1+F285)</x:f>
        <x:v>0.10579739530454232</x:v>
      </x:c>
      <x:c r="K285" s="64" t="n">
        <x:f aca="0">AA284*(1+G285)</x:f>
        <x:v>0.10736613424947153</x:v>
      </x:c>
      <x:c r="L285" s="64" t="n">
        <x:f aca="0">AB284*(1+H285)</x:f>
        <x:v>0.7869921807316332</x:v>
      </x:c>
      <x:c r="M285" s="64" t="n">
        <x:f aca="0">AC284*(1+I285)</x:f>
        <x:v>0.059135340176021206</x:v>
      </x:c>
      <x:c r="N285" s="64" t="n">
        <x:f aca="0">SUM(J285:M285)</x:f>
        <x:v>1.0592910504616684</x:v>
      </x:c>
      <x:c r="O285" s="65" t="n">
        <x:f aca="0">IFERROR((J285+K285)/N285,0)</x:f>
        <x:v>0.20123225761334554</x:v>
      </x:c>
      <x:c r="P285" s="66" t="b">
        <x:f aca="0">AND(MONTH(A285)=12,OR(A286="",YEAR(A285)&lt;&gt;YEAR(A286)))</x:f>
        <x:v>0</x:v>
      </x:c>
      <x:c r="Q285" s="66" t="b">
        <x:f aca="0">AND(MOD(MONTH(A285),3)=0,OR(A286="",MONTH(A285)&lt;&gt;MONTH(A286)))</x:f>
        <x:v>0</x:v>
      </x:c>
      <x:c r="R285" s="66" t="b">
        <x:f aca="0">OR(O285&gt;$E$7,O285&lt;$E$6)</x:f>
        <x:v>0</x:v>
      </x:c>
      <x:c r="S285" s="66" t="b">
        <x:f aca="0">AND(OR(P285,Q285,R285),A285-AH284&gt;$E$8)</x:f>
        <x:v>0</x:v>
      </x:c>
      <x:c r="T285" s="67" t="str">
        <x:f aca="0">IF(NOT(OR(P285,Q285,R285)),"不调",IF(NOT(S285),"间隔规则跳过",IF(P285,"年末+季度",IF(AND(Q285,R285),"季度+动态",IF(Q285,"季度","动态")))))</x:f>
        <x:v>不调</x:v>
      </x:c>
      <x:c r="U285" s="64" t="n">
        <x:f aca="0">IF(OR(T285="年末+季度",T285="季度+动态"),N285*$E$5/2,IF(T285="季度",(J285+K285)/2,IF(T285="动态",N285*$E$5*IF(J285+K285=0,0.5,J285/(J285+K285)),J285)))</x:f>
        <x:v>0.10579739530454232</x:v>
      </x:c>
      <x:c r="V285" s="64" t="n">
        <x:f aca="0">IF(OR(T285="年末+季度",T285="季度+动态"),N285*$E$5/2,IF(T285="季度",(J285+K285)/2,IF(T285="动态",N285*$E$5*IF(J285+K285=0,0.5,K285/(J285+K285)),K285)))</x:f>
        <x:v>0.10736613424947153</x:v>
      </x:c>
      <x:c r="W285" s="64" t="n">
        <x:f aca="0">IF(OR(T285="年末+季度",T285="季度+动态",T285="动态"),N285*(1-$E$5)*IF(L285+M285=0,$B$7/($B$7+$B$8),L285/(L285+M285)),L285)</x:f>
        <x:v>0.7869921807316332</x:v>
      </x:c>
      <x:c r="X285" s="64" t="n">
        <x:f aca="0">IF(OR(T285="年末+季度",T285="季度+动态",T285="动态"),N285*(1-$E$5)*IF(L285+M285=0,$B$8/($B$7+$B$8),M285/(L285+M285)),M285)</x:f>
        <x:v>0.059135340176021206</x:v>
      </x:c>
      <x:c r="Y285" s="64" t="n">
        <x:f aca="0">POWER(1-$H$5,(A285-A284)/$H$8)</x:f>
        <x:v>0.9999450695435432</x:v>
      </x:c>
      <x:c r="Z285" s="64" t="n">
        <x:f aca="0">U285*Y285</x:f>
        <x:v>0.10579158380532631</x:v>
      </x:c>
      <x:c r="AA285" s="64" t="n">
        <x:f aca="0">V285*Y285</x:f>
        <x:v>0.1073602365787092</x:v>
      </x:c>
      <x:c r="AB285" s="64" t="n">
        <x:f aca="0">W285*Y285</x:f>
        <x:v>0.7869489508919177</x:v>
      </x:c>
      <x:c r="AC285" s="64" t="n">
        <x:f aca="0">X285*Y285</x:f>
        <x:v>0.05913209184479261</x:v>
      </x:c>
      <x:c r="AD285" s="64" t="n">
        <x:f aca="0">SUM(Z285:AC285)</x:f>
        <x:v>1.059232863120746</x:v>
      </x:c>
      <x:c r="AE285" s="64" t="n">
        <x:f aca="0">MAX(AE284,AD285)</x:f>
        <x:v>1.0638078595618077</x:v>
      </x:c>
      <x:c r="AF285" s="63" t="n">
        <x:f aca="0">AD285/AE285-1</x:f>
        <x:v>-0.004300585298313342</x:v>
      </x:c>
      <x:c r="AG285" s="63" t="n">
        <x:f aca="0">AD285/AD284-1</x:f>
        <x:v>0.0026990498989916123</x:v>
      </x:c>
      <x:c r="AH285" s="61" t="n">
        <x:f aca="0">IF(OR(T285="年末+季度",T285="季度+动态",T285="季度",T285="动态"),A285,AH284)</x:f>
        <x:v>44196</x:v>
      </x:c>
      <x:c r="AI285" s="68" t="n">
        <x:f aca="0">YEAR(A285)</x:f>
        <x:v>2021</x:v>
      </x:c>
      <x:c r="AJ285" s="68" t="n">
        <x:f aca="0">MONTH(A285)</x:f>
        <x:v>1</x:v>
      </x:c>
      <x:c r="AK285" s="66" t="n">
        <x:f aca="0">IF(MONTH(A285)&lt;&gt;MONTH(A286),1,0)</x:f>
        <x:v>0</x:v>
      </x:c>
      <x:c r="AL285" s="64" t="n">
        <x:f aca="0">IF(AK284,AD284,AL284)</x:f>
        <x:v>1.0563816363718</x:v>
      </x:c>
      <x:c r="AM285" s="65" t="str">
        <x:f aca="0">IF(AK285,AD285/AL285-1,"")</x:f>
      </x:c>
      <x:c r="AN285" s="64" t="n">
        <x:f aca="0">IF(AI285&lt;&gt;AI284,AD285,MAX(AN284,AD285))</x:f>
        <x:v>1.059232863120746</x:v>
      </x:c>
      <x:c r="AO285" s="65" t="n">
        <x:f aca="0">AD285/AN285-1</x:f>
        <x:v>0</x:v>
      </x:c>
      <x:c r="AP285" s="69" t="n">
        <x:f aca="0">IFERROR(SUM(Z285:AC285)/AD285,0)</x:f>
        <x:v>1</x:v>
      </x:c>
      <x:c r="AQ285" s="66" t="b">
        <x:f aca="0">AND(B285&gt;0,C285&gt;0,D285&gt;0,E285&gt;0)</x:f>
        <x:v>1</x:v>
      </x:c>
    </x:row>
    <x:row r="286" ht="13.5" hidden="0">
      <x:c r="A286" s="61" t="n">
        <x:f aca="0">'净值底稿'!A248</x:f>
        <x:v>44201</x:v>
      </x:c>
      <x:c r="B286" s="62" t="n">
        <x:f aca="0">'净值底稿'!W248</x:f>
        <x:v>1.0624664828694679</x:v>
      </x:c>
      <x:c r="C286" s="62" t="n">
        <x:f aca="0">'净值底稿'!T248</x:f>
        <x:v>1.3441082938115287</x:v>
      </x:c>
      <x:c r="D286" s="62" t="n">
        <x:f aca="0">'净值底稿'!U248</x:f>
        <x:v>1.4403</x:v>
      </x:c>
      <x:c r="E286" s="62" t="n">
        <x:f aca="0">'净值底稿'!V248</x:f>
        <x:v>1.4583</x:v>
      </x:c>
      <x:c r="F286" s="63" t="n">
        <x:f aca="0">IFERROR(B286/B285-1,0)</x:f>
        <x:v>0.003999458641851028</x:v>
      </x:c>
      <x:c r="G286" s="63" t="n">
        <x:f aca="0">IFERROR(C286/C285-1,0)</x:f>
        <x:v>0.006690642412090941</x:v>
      </x:c>
      <x:c r="H286" s="63" t="n">
        <x:f aca="0">IFERROR(D286/D285-1,0)</x:f>
        <x:v>0.0006252605252188292</x:v>
      </x:c>
      <x:c r="I286" s="63" t="n">
        <x:f aca="0">IFERROR(E286/E285-1,0)</x:f>
        <x:v>0.007391544625587221</x:v>
      </x:c>
      <x:c r="J286" s="64" t="n">
        <x:f aca="0">Z285*(1+F286)</x:f>
        <x:v>0.10621469286941164</x:v>
      </x:c>
      <x:c r="K286" s="64" t="n">
        <x:f aca="0">AA285*(1+G286)</x:f>
        <x:v>0.10807854553093484</x:v>
      </x:c>
      <x:c r="L286" s="64" t="n">
        <x:f aca="0">AB285*(1+H286)</x:f>
        <x:v>0.7874409990062728</x:v>
      </x:c>
      <x:c r="M286" s="64" t="n">
        <x:f aca="0">AC285*(1+I286)</x:f>
        <x:v>0.059569169340467715</x:v>
      </x:c>
      <x:c r="N286" s="64" t="n">
        <x:f aca="0">SUM(J286:M286)</x:f>
        <x:v>1.061303406747087</x:v>
      </x:c>
      <x:c r="O286" s="65" t="n">
        <x:f aca="0">IFERROR((J286+K286)/N286,0)</x:f>
        <x:v>0.20191515172570576</x:v>
      </x:c>
      <x:c r="P286" s="66" t="b">
        <x:f aca="0">AND(MONTH(A286)=12,OR(A287="",YEAR(A286)&lt;&gt;YEAR(A287)))</x:f>
        <x:v>0</x:v>
      </x:c>
      <x:c r="Q286" s="66" t="b">
        <x:f aca="0">AND(MOD(MONTH(A286),3)=0,OR(A287="",MONTH(A286)&lt;&gt;MONTH(A287)))</x:f>
        <x:v>0</x:v>
      </x:c>
      <x:c r="R286" s="66" t="b">
        <x:f aca="0">OR(O286&gt;$E$7,O286&lt;$E$6)</x:f>
        <x:v>0</x:v>
      </x:c>
      <x:c r="S286" s="66" t="b">
        <x:f aca="0">AND(OR(P286,Q286,R286),A286-AH285&gt;$E$8)</x:f>
        <x:v>0</x:v>
      </x:c>
      <x:c r="T286" s="67" t="str">
        <x:f aca="0">IF(NOT(OR(P286,Q286,R286)),"不调",IF(NOT(S286),"间隔规则跳过",IF(P286,"年末+季度",IF(AND(Q286,R286),"季度+动态",IF(Q286,"季度","动态")))))</x:f>
        <x:v>不调</x:v>
      </x:c>
      <x:c r="U286" s="64" t="n">
        <x:f aca="0">IF(OR(T286="年末+季度",T286="季度+动态"),N286*$E$5/2,IF(T286="季度",(J286+K286)/2,IF(T286="动态",N286*$E$5*IF(J286+K286=0,0.5,J286/(J286+K286)),J286)))</x:f>
        <x:v>0.10621469286941164</x:v>
      </x:c>
      <x:c r="V286" s="64" t="n">
        <x:f aca="0">IF(OR(T286="年末+季度",T286="季度+动态"),N286*$E$5/2,IF(T286="季度",(J286+K286)/2,IF(T286="动态",N286*$E$5*IF(J286+K286=0,0.5,K286/(J286+K286)),K286)))</x:f>
        <x:v>0.10807854553093484</x:v>
      </x:c>
      <x:c r="W286" s="64" t="n">
        <x:f aca="0">IF(OR(T286="年末+季度",T286="季度+动态",T286="动态"),N286*(1-$E$5)*IF(L286+M286=0,$B$7/($B$7+$B$8),L286/(L286+M286)),L286)</x:f>
        <x:v>0.7874409990062728</x:v>
      </x:c>
      <x:c r="X286" s="64" t="n">
        <x:f aca="0">IF(OR(T286="年末+季度",T286="季度+动态",T286="动态"),N286*(1-$E$5)*IF(L286+M286=0,$B$8/($B$7+$B$8),M286/(L286+M286)),M286)</x:f>
        <x:v>0.059569169340467715</x:v>
      </x:c>
      <x:c r="Y286" s="64" t="n">
        <x:f aca="0">POWER(1-$H$5,(A286-A285)/$H$8)</x:f>
        <x:v>0.9999862671029998</x:v>
      </x:c>
      <x:c r="Z286" s="64" t="n">
        <x:f aca="0">U286*Y286</x:f>
        <x:v>0.10621323423397455</x:v>
      </x:c>
      <x:c r="AA286" s="64" t="n">
        <x:f aca="0">V286*Y286</x:f>
        <x:v>0.10807706129940112</x:v>
      </x:c>
      <x:c r="AB286" s="64" t="n">
        <x:f aca="0">W286*Y286</x:f>
        <x:v>0.7874301851601397</x:v>
      </x:c>
      <x:c r="AC286" s="64" t="n">
        <x:f aca="0">X286*Y286</x:f>
        <x:v>0.059568351283200774</x:v>
      </x:c>
      <x:c r="AD286" s="64" t="n">
        <x:f aca="0">SUM(Z286:AC286)</x:f>
        <x:v>1.0612888319767162</x:v>
      </x:c>
      <x:c r="AE286" s="64" t="n">
        <x:f aca="0">MAX(AE285,AD286)</x:f>
        <x:v>1.0638078595618077</x:v>
      </x:c>
      <x:c r="AF286" s="63" t="n">
        <x:f aca="0">AD286/AE286-1</x:f>
        <x:v>-0.0023679347378849913</x:v>
      </x:c>
      <x:c r="AG286" s="63" t="n">
        <x:f aca="0">AD286/AD285-1</x:f>
        <x:v>0.0019409979878388661</x:v>
      </x:c>
      <x:c r="AH286" s="61" t="n">
        <x:f aca="0">IF(OR(T286="年末+季度",T286="季度+动态",T286="季度",T286="动态"),A286,AH285)</x:f>
        <x:v>44196</x:v>
      </x:c>
      <x:c r="AI286" s="68" t="n">
        <x:f aca="0">YEAR(A286)</x:f>
        <x:v>2021</x:v>
      </x:c>
      <x:c r="AJ286" s="68" t="n">
        <x:f aca="0">MONTH(A286)</x:f>
        <x:v>1</x:v>
      </x:c>
      <x:c r="AK286" s="66" t="n">
        <x:f aca="0">IF(MONTH(A286)&lt;&gt;MONTH(A287),1,0)</x:f>
        <x:v>0</x:v>
      </x:c>
      <x:c r="AL286" s="64" t="n">
        <x:f aca="0">IF(AK285,AD285,AL285)</x:f>
        <x:v>1.0563816363718</x:v>
      </x:c>
      <x:c r="AM286" s="65" t="str">
        <x:f aca="0">IF(AK286,AD286/AL286-1,"")</x:f>
      </x:c>
      <x:c r="AN286" s="64" t="n">
        <x:f aca="0">IF(AI286&lt;&gt;AI285,AD286,MAX(AN285,AD286))</x:f>
        <x:v>1.0612888319767162</x:v>
      </x:c>
      <x:c r="AO286" s="65" t="n">
        <x:f aca="0">AD286/AN286-1</x:f>
        <x:v>0</x:v>
      </x:c>
      <x:c r="AP286" s="69" t="n">
        <x:f aca="0">IFERROR(SUM(Z286:AC286)/AD286,0)</x:f>
        <x:v>1</x:v>
      </x:c>
      <x:c r="AQ286" s="66" t="b">
        <x:f aca="0">AND(B286&gt;0,C286&gt;0,D286&gt;0,E286&gt;0)</x:f>
        <x:v>1</x:v>
      </x:c>
    </x:row>
    <x:row r="287" ht="13.5" hidden="0">
      <x:c r="A287" s="61" t="n">
        <x:f aca="0">'净值底稿'!A249</x:f>
        <x:v>44202</x:v>
      </x:c>
      <x:c r="B287" s="62" t="n">
        <x:f aca="0">'净值底稿'!W249</x:f>
        <x:v>1.0671456789134361</x:v>
      </x:c>
      <x:c r="C287" s="62" t="n">
        <x:f aca="0">'净值底稿'!T249</x:f>
        <x:v>1.3398994274573737</x:v>
      </x:c>
      <x:c r="D287" s="62" t="n">
        <x:f aca="0">'净值底稿'!U249</x:f>
        <x:v>1.441</x:v>
      </x:c>
      <x:c r="E287" s="62" t="n">
        <x:f aca="0">'净值底稿'!V249</x:f>
        <x:v>1.4575</x:v>
      </x:c>
      <x:c r="F287" s="63" t="n">
        <x:f aca="0">IFERROR(B287/B286-1,0)</x:f>
        <x:v>0.00440408814716764</x:v>
      </x:c>
      <x:c r="G287" s="63" t="n">
        <x:f aca="0">IFERROR(C287/C286-1,0)</x:f>
        <x:v>-0.0031313446792444743</x:v>
      </x:c>
      <x:c r="H287" s="63" t="n">
        <x:f aca="0">IFERROR(D287/D286-1,0)</x:f>
        <x:v>0.00048600985905733474</x:v>
      </x:c>
      <x:c r="I287" s="63" t="n">
        <x:f aca="0">IFERROR(E287/E286-1,0)</x:f>
        <x:v>-0.0005485839676334647</x:v>
      </x:c>
      <x:c r="J287" s="64" t="n">
        <x:f aca="0">Z286*(1+F287)</x:f>
        <x:v>0.10668100667993674</x:v>
      </x:c>
      <x:c r="K287" s="64" t="n">
        <x:f aca="0">AA286*(1+G287)</x:f>
        <x:v>0.10773863476855286</x:v>
      </x:c>
      <x:c r="L287" s="64" t="n">
        <x:f aca="0">AB286*(1+H287)</x:f>
        <x:v>0.787812883993447</x:v>
      </x:c>
      <x:c r="M287" s="64" t="n">
        <x:f aca="0">AC286*(1+I287)</x:f>
        <x:v>0.059535673040708455</x:v>
      </x:c>
      <x:c r="N287" s="64" t="n">
        <x:f aca="0">SUM(J287:M287)</x:f>
        <x:v>1.061768198482645</x:v>
      </x:c>
      <x:c r="O287" s="65" t="n">
        <x:f aca="0">IFERROR((J287+K287)/N287,0)</x:f>
        <x:v>0.20194581242394816</x:v>
      </x:c>
      <x:c r="P287" s="66" t="b">
        <x:f aca="0">AND(MONTH(A287)=12,OR(A288="",YEAR(A287)&lt;&gt;YEAR(A288)))</x:f>
        <x:v>0</x:v>
      </x:c>
      <x:c r="Q287" s="66" t="b">
        <x:f aca="0">AND(MOD(MONTH(A287),3)=0,OR(A288="",MONTH(A287)&lt;&gt;MONTH(A288)))</x:f>
        <x:v>0</x:v>
      </x:c>
      <x:c r="R287" s="66" t="b">
        <x:f aca="0">OR(O287&gt;$E$7,O287&lt;$E$6)</x:f>
        <x:v>0</x:v>
      </x:c>
      <x:c r="S287" s="66" t="b">
        <x:f aca="0">AND(OR(P287,Q287,R287),A287-AH286&gt;$E$8)</x:f>
        <x:v>0</x:v>
      </x:c>
      <x:c r="T287" s="67" t="str">
        <x:f aca="0">IF(NOT(OR(P287,Q287,R287)),"不调",IF(NOT(S287),"间隔规则跳过",IF(P287,"年末+季度",IF(AND(Q287,R287),"季度+动态",IF(Q287,"季度","动态")))))</x:f>
        <x:v>不调</x:v>
      </x:c>
      <x:c r="U287" s="64" t="n">
        <x:f aca="0">IF(OR(T287="年末+季度",T287="季度+动态"),N287*$E$5/2,IF(T287="季度",(J287+K287)/2,IF(T287="动态",N287*$E$5*IF(J287+K287=0,0.5,J287/(J287+K287)),J287)))</x:f>
        <x:v>0.10668100667993674</x:v>
      </x:c>
      <x:c r="V287" s="64" t="n">
        <x:f aca="0">IF(OR(T287="年末+季度",T287="季度+动态"),N287*$E$5/2,IF(T287="季度",(J287+K287)/2,IF(T287="动态",N287*$E$5*IF(J287+K287=0,0.5,K287/(J287+K287)),K287)))</x:f>
        <x:v>0.10773863476855286</x:v>
      </x:c>
      <x:c r="W287" s="64" t="n">
        <x:f aca="0">IF(OR(T287="年末+季度",T287="季度+动态",T287="动态"),N287*(1-$E$5)*IF(L287+M287=0,$B$7/($B$7+$B$8),L287/(L287+M287)),L287)</x:f>
        <x:v>0.787812883993447</x:v>
      </x:c>
      <x:c r="X287" s="64" t="n">
        <x:f aca="0">IF(OR(T287="年末+季度",T287="季度+动态",T287="动态"),N287*(1-$E$5)*IF(L287+M287=0,$B$8/($B$7+$B$8),M287/(L287+M287)),M287)</x:f>
        <x:v>0.059535673040708455</x:v>
      </x:c>
      <x:c r="Y287" s="64" t="n">
        <x:f aca="0">POWER(1-$H$5,(A287-A286)/$H$8)</x:f>
        <x:v>0.9999862671029998</x:v>
      </x:c>
      <x:c r="Z287" s="64" t="n">
        <x:f aca="0">U287*Y287</x:f>
        <x:v>0.10667954164066012</x:v>
      </x:c>
      <x:c r="AA287" s="64" t="n">
        <x:f aca="0">V287*Y287</x:f>
        <x:v>0.10773715520497863</x:v>
      </x:c>
      <x:c r="AB287" s="64" t="n">
        <x:f aca="0">W287*Y287</x:f>
        <x:v>0.7878020650402556</x:v>
      </x:c>
      <x:c r="AC287" s="64" t="n">
        <x:f aca="0">X287*Y287</x:f>
        <x:v>0.059534855443442745</x:v>
      </x:c>
      <x:c r="AD287" s="64" t="n">
        <x:f aca="0">SUM(Z287:AC287)</x:f>
        <x:v>1.0617536173293372</x:v>
      </x:c>
      <x:c r="AE287" s="64" t="n">
        <x:f aca="0">MAX(AE286,AD287)</x:f>
        <x:v>1.0638078595618077</x:v>
      </x:c>
      <x:c r="AF287" s="63" t="n">
        <x:f aca="0">AD287/AE287-1</x:f>
        <x:v>-0.0019310275008841415</x:v>
      </x:c>
      <x:c r="AG287" s="63" t="n">
        <x:f aca="0">AD287/AD286-1</x:f>
        <x:v>0.00043794426042831347</x:v>
      </x:c>
      <x:c r="AH287" s="61" t="n">
        <x:f aca="0">IF(OR(T287="年末+季度",T287="季度+动态",T287="季度",T287="动态"),A287,AH286)</x:f>
        <x:v>44196</x:v>
      </x:c>
      <x:c r="AI287" s="68" t="n">
        <x:f aca="0">YEAR(A287)</x:f>
        <x:v>2021</x:v>
      </x:c>
      <x:c r="AJ287" s="68" t="n">
        <x:f aca="0">MONTH(A287)</x:f>
        <x:v>1</x:v>
      </x:c>
      <x:c r="AK287" s="66" t="n">
        <x:f aca="0">IF(MONTH(A287)&lt;&gt;MONTH(A288),1,0)</x:f>
        <x:v>0</x:v>
      </x:c>
      <x:c r="AL287" s="64" t="n">
        <x:f aca="0">IF(AK286,AD286,AL286)</x:f>
        <x:v>1.0563816363718</x:v>
      </x:c>
      <x:c r="AM287" s="65" t="str">
        <x:f aca="0">IF(AK287,AD287/AL287-1,"")</x:f>
      </x:c>
      <x:c r="AN287" s="64" t="n">
        <x:f aca="0">IF(AI287&lt;&gt;AI286,AD287,MAX(AN286,AD287))</x:f>
        <x:v>1.0617536173293372</x:v>
      </x:c>
      <x:c r="AO287" s="65" t="n">
        <x:f aca="0">AD287/AN287-1</x:f>
        <x:v>0</x:v>
      </x:c>
      <x:c r="AP287" s="69" t="n">
        <x:f aca="0">IFERROR(SUM(Z287:AC287)/AD287,0)</x:f>
        <x:v>1</x:v>
      </x:c>
      <x:c r="AQ287" s="66" t="b">
        <x:f aca="0">AND(B287&gt;0,C287&gt;0,D287&gt;0,E287&gt;0)</x:f>
        <x:v>1</x:v>
      </x:c>
    </x:row>
    <x:row r="288" ht="13.5" hidden="0">
      <x:c r="A288" s="61" t="n">
        <x:f aca="0">'净值底稿'!A250</x:f>
        <x:v>44203</x:v>
      </x:c>
      <x:c r="B288" s="62" t="n">
        <x:f aca="0">'净值底稿'!W250</x:f>
        <x:v>1.065500883557015</x:v>
      </x:c>
      <x:c r="C288" s="62" t="n">
        <x:f aca="0">'净值底稿'!T250</x:f>
        <x:v>1.3357560966583375</x:v>
      </x:c>
      <x:c r="D288" s="62" t="n">
        <x:f aca="0">'净值底稿'!U250</x:f>
        <x:v>1.4419</x:v>
      </x:c>
      <x:c r="E288" s="62" t="n">
        <x:f aca="0">'净值底稿'!V250</x:f>
        <x:v>1.4487</x:v>
      </x:c>
      <x:c r="F288" s="63" t="n">
        <x:f aca="0">IFERROR(B288/B287-1,0)</x:f>
        <x:v>-0.0015413034873512643</x:v>
      </x:c>
      <x:c r="G288" s="63" t="n">
        <x:f aca="0">IFERROR(C288/C287-1,0)</x:f>
        <x:v>-0.0030922699973823242</x:v>
      </x:c>
      <x:c r="H288" s="63" t="n">
        <x:f aca="0">IFERROR(D288/D287-1,0)</x:f>
        <x:v>0.0006245662734212232</x:v>
      </x:c>
      <x:c r="I288" s="63" t="n">
        <x:f aca="0">IFERROR(E288/E287-1,0)</x:f>
        <x:v>-0.006037735849056536</x:v>
      </x:c>
      <x:c r="J288" s="64" t="n">
        <x:f aca="0">Z287*(1+F288)</x:f>
        <x:v>0.10651511609110034</x:v>
      </x:c>
      <x:c r="K288" s="64" t="n">
        <x:f aca="0">AA287*(1+G288)</x:f>
        <x:v>0.10740400283233495</x:v>
      </x:c>
      <x:c r="L288" s="64" t="n">
        <x:f aca="0">AB287*(1+H288)</x:f>
        <x:v>0.7882940996402114</x:v>
      </x:c>
      <x:c r="M288" s="64" t="n">
        <x:f aca="0">AC287*(1+I288)</x:f>
        <x:v>0.059175399712463474</x:v>
      </x:c>
      <x:c r="N288" s="64" t="n">
        <x:f aca="0">SUM(J288:M288)</x:f>
        <x:v>1.06138861827611</x:v>
      </x:c>
      <x:c r="O288" s="65" t="n">
        <x:f aca="0">IFERROR((J288+K288)/N288,0)</x:f>
        <x:v>0.2015464602125461</x:v>
      </x:c>
      <x:c r="P288" s="66" t="b">
        <x:f aca="0">AND(MONTH(A288)=12,OR(A289="",YEAR(A288)&lt;&gt;YEAR(A289)))</x:f>
        <x:v>0</x:v>
      </x:c>
      <x:c r="Q288" s="66" t="b">
        <x:f aca="0">AND(MOD(MONTH(A288),3)=0,OR(A289="",MONTH(A288)&lt;&gt;MONTH(A289)))</x:f>
        <x:v>0</x:v>
      </x:c>
      <x:c r="R288" s="66" t="b">
        <x:f aca="0">OR(O288&gt;$E$7,O288&lt;$E$6)</x:f>
        <x:v>0</x:v>
      </x:c>
      <x:c r="S288" s="66" t="b">
        <x:f aca="0">AND(OR(P288,Q288,R288),A288-AH287&gt;$E$8)</x:f>
        <x:v>0</x:v>
      </x:c>
      <x:c r="T288" s="67" t="str">
        <x:f aca="0">IF(NOT(OR(P288,Q288,R288)),"不调",IF(NOT(S288),"间隔规则跳过",IF(P288,"年末+季度",IF(AND(Q288,R288),"季度+动态",IF(Q288,"季度","动态")))))</x:f>
        <x:v>不调</x:v>
      </x:c>
      <x:c r="U288" s="64" t="n">
        <x:f aca="0">IF(OR(T288="年末+季度",T288="季度+动态"),N288*$E$5/2,IF(T288="季度",(J288+K288)/2,IF(T288="动态",N288*$E$5*IF(J288+K288=0,0.5,J288/(J288+K288)),J288)))</x:f>
        <x:v>0.10651511609110034</x:v>
      </x:c>
      <x:c r="V288" s="64" t="n">
        <x:f aca="0">IF(OR(T288="年末+季度",T288="季度+动态"),N288*$E$5/2,IF(T288="季度",(J288+K288)/2,IF(T288="动态",N288*$E$5*IF(J288+K288=0,0.5,K288/(J288+K288)),K288)))</x:f>
        <x:v>0.10740400283233495</x:v>
      </x:c>
      <x:c r="W288" s="64" t="n">
        <x:f aca="0">IF(OR(T288="年末+季度",T288="季度+动态",T288="动态"),N288*(1-$E$5)*IF(L288+M288=0,$B$7/($B$7+$B$8),L288/(L288+M288)),L288)</x:f>
        <x:v>0.7882940996402114</x:v>
      </x:c>
      <x:c r="X288" s="64" t="n">
        <x:f aca="0">IF(OR(T288="年末+季度",T288="季度+动态",T288="动态"),N288*(1-$E$5)*IF(L288+M288=0,$B$8/($B$7+$B$8),M288/(L288+M288)),M288)</x:f>
        <x:v>0.059175399712463474</x:v>
      </x:c>
      <x:c r="Y288" s="64" t="n">
        <x:f aca="0">POWER(1-$H$5,(A288-A287)/$H$8)</x:f>
        <x:v>0.9999862671029998</x:v>
      </x:c>
      <x:c r="Z288" s="64" t="n">
        <x:f aca="0">U288*Y288</x:f>
        <x:v>0.1065136533299821</x:v>
      </x:c>
      <x:c r="AA288" s="64" t="n">
        <x:f aca="0">V288*Y288</x:f>
        <x:v>0.10740252786422665</x:v>
      </x:c>
      <x:c r="AB288" s="64" t="n">
        <x:f aca="0">W288*Y288</x:f>
        <x:v>0.788283274078535</x:v>
      </x:c>
      <x:c r="AC288" s="64" t="n">
        <x:f aca="0">X288*Y288</x:f>
        <x:v>0.05917458706279428</x:v>
      </x:c>
      <x:c r="AD288" s="64" t="n">
        <x:f aca="0">SUM(Z288:AC288)</x:f>
        <x:v>1.061374042335538</x:v>
      </x:c>
      <x:c r="AE288" s="64" t="n">
        <x:f aca="0">MAX(AE287,AD288)</x:f>
        <x:v>1.0638078595618077</x:v>
      </x:c>
      <x:c r="AF288" s="63" t="n">
        <x:f aca="0">AD288/AE288-1</x:f>
        <x:v>-0.0022878353495829895</x:v>
      </x:c>
      <x:c r="AG288" s="63" t="n">
        <x:f aca="0">AD288/AD287-1</x:f>
        <x:v>-0.0003574981875305028</x:v>
      </x:c>
      <x:c r="AH288" s="61" t="n">
        <x:f aca="0">IF(OR(T288="年末+季度",T288="季度+动态",T288="季度",T288="动态"),A288,AH287)</x:f>
        <x:v>44196</x:v>
      </x:c>
      <x:c r="AI288" s="68" t="n">
        <x:f aca="0">YEAR(A288)</x:f>
        <x:v>2021</x:v>
      </x:c>
      <x:c r="AJ288" s="68" t="n">
        <x:f aca="0">MONTH(A288)</x:f>
        <x:v>1</x:v>
      </x:c>
      <x:c r="AK288" s="66" t="n">
        <x:f aca="0">IF(MONTH(A288)&lt;&gt;MONTH(A289),1,0)</x:f>
        <x:v>0</x:v>
      </x:c>
      <x:c r="AL288" s="64" t="n">
        <x:f aca="0">IF(AK287,AD287,AL287)</x:f>
        <x:v>1.0563816363718</x:v>
      </x:c>
      <x:c r="AM288" s="65" t="str">
        <x:f aca="0">IF(AK288,AD288/AL288-1,"")</x:f>
      </x:c>
      <x:c r="AN288" s="64" t="n">
        <x:f aca="0">IF(AI288&lt;&gt;AI287,AD288,MAX(AN287,AD288))</x:f>
        <x:v>1.0617536173293372</x:v>
      </x:c>
      <x:c r="AO288" s="65" t="n">
        <x:f aca="0">AD288/AN288-1</x:f>
        <x:v>-0.0003574981875305028</x:v>
      </x:c>
      <x:c r="AP288" s="69" t="n">
        <x:f aca="0">IFERROR(SUM(Z288:AC288)/AD288,0)</x:f>
        <x:v>1</x:v>
      </x:c>
      <x:c r="AQ288" s="66" t="b">
        <x:f aca="0">AND(B288&gt;0,C288&gt;0,D288&gt;0,E288&gt;0)</x:f>
        <x:v>1</x:v>
      </x:c>
    </x:row>
    <x:row r="289" ht="13.5" hidden="0">
      <x:c r="A289" s="61" t="n">
        <x:f aca="0">'净值底稿'!A251</x:f>
        <x:v>44204</x:v>
      </x:c>
      <x:c r="B289" s="62" t="n">
        <x:f aca="0">'净值底稿'!W251</x:f>
        <x:v>1.0679392049013665</x:v>
      </x:c>
      <x:c r="C289" s="62" t="n">
        <x:f aca="0">'净值底稿'!T251</x:f>
        <x:v>1.3328550197947688</x:v>
      </x:c>
      <x:c r="D289" s="62" t="n">
        <x:f aca="0">'净值底稿'!U251</x:f>
        <x:v>1.4422</x:v>
      </x:c>
      <x:c r="E289" s="62" t="n">
        <x:f aca="0">'净值底稿'!V251</x:f>
        <x:v>1.4397</x:v>
      </x:c>
      <x:c r="F289" s="63" t="n">
        <x:f aca="0">IFERROR(B289/B288-1,0)</x:f>
        <x:v>0.002288427332140408</x:v>
      </x:c>
      <x:c r="G289" s="63" t="n">
        <x:f aca="0">IFERROR(C289/C288-1,0)</x:f>
        <x:v>-0.002171861218396298</x:v>
      </x:c>
      <x:c r="H289" s="63" t="n">
        <x:f aca="0">IFERROR(D289/D288-1,0)</x:f>
        <x:v>0.00020805881129071224</x:v>
      </x:c>
      <x:c r="I289" s="63" t="n">
        <x:f aca="0">IFERROR(E289/E288-1,0)</x:f>
        <x:v>-0.006212466349140744</x:v>
      </x:c>
      <x:c r="J289" s="64" t="n">
        <x:f aca="0">Z288*(1+F289)</x:f>
        <x:v>0.10675740208550856</x:v>
      </x:c>
      <x:c r="K289" s="64" t="n">
        <x:f aca="0">AA288*(1+G289)</x:f>
        <x:v>0.10716926447920061</x:v>
      </x:c>
      <x:c r="L289" s="64" t="n">
        <x:f aca="0">AB288*(1+H289)</x:f>
        <x:v>0.7884472833595002</x:v>
      </x:c>
      <x:c r="M289" s="64" t="n">
        <x:f aca="0">AC288*(1+I289)</x:f>
        <x:v>0.058806966931942366</x:v>
      </x:c>
      <x:c r="N289" s="64" t="n">
        <x:f aca="0">SUM(J289:M289)</x:f>
        <x:v>1.061180916856152</x:v>
      </x:c>
      <x:c r="O289" s="65" t="n">
        <x:f aca="0">IFERROR((J289+K289)/N289,0)</x:f>
        <x:v>0.20159302072495516</x:v>
      </x:c>
      <x:c r="P289" s="66" t="b">
        <x:f aca="0">AND(MONTH(A289)=12,OR(A290="",YEAR(A289)&lt;&gt;YEAR(A290)))</x:f>
        <x:v>0</x:v>
      </x:c>
      <x:c r="Q289" s="66" t="b">
        <x:f aca="0">AND(MOD(MONTH(A289),3)=0,OR(A290="",MONTH(A289)&lt;&gt;MONTH(A290)))</x:f>
        <x:v>0</x:v>
      </x:c>
      <x:c r="R289" s="66" t="b">
        <x:f aca="0">OR(O289&gt;$E$7,O289&lt;$E$6)</x:f>
        <x:v>0</x:v>
      </x:c>
      <x:c r="S289" s="66" t="b">
        <x:f aca="0">AND(OR(P289,Q289,R289),A289-AH288&gt;$E$8)</x:f>
        <x:v>0</x:v>
      </x:c>
      <x:c r="T289" s="67" t="str">
        <x:f aca="0">IF(NOT(OR(P289,Q289,R289)),"不调",IF(NOT(S289),"间隔规则跳过",IF(P289,"年末+季度",IF(AND(Q289,R289),"季度+动态",IF(Q289,"季度","动态")))))</x:f>
        <x:v>不调</x:v>
      </x:c>
      <x:c r="U289" s="64" t="n">
        <x:f aca="0">IF(OR(T289="年末+季度",T289="季度+动态"),N289*$E$5/2,IF(T289="季度",(J289+K289)/2,IF(T289="动态",N289*$E$5*IF(J289+K289=0,0.5,J289/(J289+K289)),J289)))</x:f>
        <x:v>0.10675740208550856</x:v>
      </x:c>
      <x:c r="V289" s="64" t="n">
        <x:f aca="0">IF(OR(T289="年末+季度",T289="季度+动态"),N289*$E$5/2,IF(T289="季度",(J289+K289)/2,IF(T289="动态",N289*$E$5*IF(J289+K289=0,0.5,K289/(J289+K289)),K289)))</x:f>
        <x:v>0.10716926447920061</x:v>
      </x:c>
      <x:c r="W289" s="64" t="n">
        <x:f aca="0">IF(OR(T289="年末+季度",T289="季度+动态",T289="动态"),N289*(1-$E$5)*IF(L289+M289=0,$B$7/($B$7+$B$8),L289/(L289+M289)),L289)</x:f>
        <x:v>0.7884472833595002</x:v>
      </x:c>
      <x:c r="X289" s="64" t="n">
        <x:f aca="0">IF(OR(T289="年末+季度",T289="季度+动态",T289="动态"),N289*(1-$E$5)*IF(L289+M289=0,$B$8/($B$7+$B$8),M289/(L289+M289)),M289)</x:f>
        <x:v>0.058806966931942366</x:v>
      </x:c>
      <x:c r="Y289" s="64" t="n">
        <x:f aca="0">POWER(1-$H$5,(A289-A288)/$H$8)</x:f>
        <x:v>0.9999862671029998</x:v>
      </x:c>
      <x:c r="Z289" s="64" t="n">
        <x:f aca="0">U289*Y289</x:f>
        <x:v>0.1067559359971017</x:v>
      </x:c>
      <x:c r="AA289" s="64" t="n">
        <x:f aca="0">V289*Y289</x:f>
        <x:v>0.10716779273472993</x:v>
      </x:c>
      <x:c r="AB289" s="64" t="n">
        <x:f aca="0">W289*Y289</x:f>
        <x:v>0.7884364556941678</x:v>
      </x:c>
      <x:c r="AC289" s="64" t="n">
        <x:f aca="0">X289*Y289</x:f>
        <x:v>0.05880615934192259</x:v>
      </x:c>
      <x:c r="AD289" s="64" t="n">
        <x:f aca="0">SUM(Z289:AC289)</x:f>
        <x:v>1.061166343767922</x:v>
      </x:c>
      <x:c r="AE289" s="64" t="n">
        <x:f aca="0">MAX(AE288,AD289)</x:f>
        <x:v>1.0638078595618077</x:v>
      </x:c>
      <x:c r="AF289" s="63" t="n">
        <x:f aca="0">AD289/AE289-1</x:f>
        <x:v>-0.0024830760274452413</x:v>
      </x:c>
      <x:c r="AG289" s="63" t="n">
        <x:f aca="0">AD289/AD288-1</x:f>
        <x:v>-0.00019568838065697758</x:v>
      </x:c>
      <x:c r="AH289" s="61" t="n">
        <x:f aca="0">IF(OR(T289="年末+季度",T289="季度+动态",T289="季度",T289="动态"),A289,AH288)</x:f>
        <x:v>44196</x:v>
      </x:c>
      <x:c r="AI289" s="68" t="n">
        <x:f aca="0">YEAR(A289)</x:f>
        <x:v>2021</x:v>
      </x:c>
      <x:c r="AJ289" s="68" t="n">
        <x:f aca="0">MONTH(A289)</x:f>
        <x:v>1</x:v>
      </x:c>
      <x:c r="AK289" s="66" t="n">
        <x:f aca="0">IF(MONTH(A289)&lt;&gt;MONTH(A290),1,0)</x:f>
        <x:v>0</x:v>
      </x:c>
      <x:c r="AL289" s="64" t="n">
        <x:f aca="0">IF(AK288,AD288,AL288)</x:f>
        <x:v>1.0563816363718</x:v>
      </x:c>
      <x:c r="AM289" s="65" t="str">
        <x:f aca="0">IF(AK289,AD289/AL289-1,"")</x:f>
      </x:c>
      <x:c r="AN289" s="64" t="n">
        <x:f aca="0">IF(AI289&lt;&gt;AI288,AD289,MAX(AN288,AD289))</x:f>
        <x:v>1.0617536173293372</x:v>
      </x:c>
      <x:c r="AO289" s="65" t="n">
        <x:f aca="0">AD289/AN289-1</x:f>
        <x:v>-0.0005531166099460583</x:v>
      </x:c>
      <x:c r="AP289" s="69" t="n">
        <x:f aca="0">IFERROR(SUM(Z289:AC289)/AD289,0)</x:f>
        <x:v>1</x:v>
      </x:c>
      <x:c r="AQ289" s="66" t="b">
        <x:f aca="0">AND(B289&gt;0,C289&gt;0,D289&gt;0,E289&gt;0)</x:f>
        <x:v>1</x:v>
      </x:c>
    </x:row>
    <x:row r="290" ht="13.5" hidden="0">
      <x:c r="A290" s="61" t="n">
        <x:f aca="0">'净值底稿'!A252</x:f>
        <x:v>44207</x:v>
      </x:c>
      <x:c r="B290" s="62" t="n">
        <x:f aca="0">'净值底稿'!W252</x:f>
        <x:v>1.0594811541280573</x:v>
      </x:c>
      <x:c r="C290" s="62" t="n">
        <x:f aca="0">'净值底稿'!T252</x:f>
        <x:v>1.3117449764581541</x:v>
      </x:c>
      <x:c r="D290" s="62" t="n">
        <x:f aca="0">'净值底稿'!U252</x:f>
        <x:v>1.4424</x:v>
      </x:c>
      <x:c r="E290" s="62" t="n">
        <x:f aca="0">'净值底稿'!V252</x:f>
        <x:v>1.3994</x:v>
      </x:c>
      <x:c r="F290" s="63" t="n">
        <x:f aca="0">IFERROR(B290/B289-1,0)</x:f>
        <x:v>-0.007919974034561572</x:v>
      </x:c>
      <x:c r="G290" s="63" t="n">
        <x:f aca="0">IFERROR(C290/C289-1,0)</x:f>
        <x:v>-0.015838214226679526</x:v>
      </x:c>
      <x:c r="H290" s="63" t="n">
        <x:f aca="0">IFERROR(D290/D289-1,0)</x:f>
        <x:v>0.0001386770212175037</x:v>
      </x:c>
      <x:c r="I290" s="63" t="n">
        <x:f aca="0">IFERROR(E290/E289-1,0)</x:f>
        <x:v>-0.02799194276585404</x:v>
      </x:c>
      <x:c r="J290" s="64" t="n">
        <x:f aca="0">Z289*(1+F290)</x:f>
        <x:v>0.10591043175596934</x:v>
      </x:c>
      <x:c r="K290" s="64" t="n">
        <x:f aca="0">AA289*(1+G290)</x:f>
        <x:v>0.10547044627519689</x:v>
      </x:c>
      <x:c r="L290" s="64" t="n">
        <x:f aca="0">AB289*(1+H290)</x:f>
        <x:v>0.7885457937132627</x:v>
      </x:c>
      <x:c r="M290" s="64" t="n">
        <x:f aca="0">AC289*(1+I290)</x:f>
        <x:v>0.0571600606953438</x:v>
      </x:c>
      <x:c r="N290" s="64" t="n">
        <x:f aca="0">SUM(J290:M290)</x:f>
        <x:v>1.0570867324397728</x:v>
      </x:c>
      <x:c r="O290" s="65" t="n">
        <x:f aca="0">IFERROR((J290+K290)/N290,0)</x:f>
        <x:v>0.19996550097956092</x:v>
      </x:c>
      <x:c r="P290" s="66" t="b">
        <x:f aca="0">AND(MONTH(A290)=12,OR(A291="",YEAR(A290)&lt;&gt;YEAR(A291)))</x:f>
        <x:v>0</x:v>
      </x:c>
      <x:c r="Q290" s="66" t="b">
        <x:f aca="0">AND(MOD(MONTH(A290),3)=0,OR(A291="",MONTH(A290)&lt;&gt;MONTH(A291)))</x:f>
        <x:v>0</x:v>
      </x:c>
      <x:c r="R290" s="66" t="b">
        <x:f aca="0">OR(O290&gt;$E$7,O290&lt;$E$6)</x:f>
        <x:v>0</x:v>
      </x:c>
      <x:c r="S290" s="66" t="b">
        <x:f aca="0">AND(OR(P290,Q290,R290),A290-AH289&gt;$E$8)</x:f>
        <x:v>0</x:v>
      </x:c>
      <x:c r="T290" s="67" t="str">
        <x:f aca="0">IF(NOT(OR(P290,Q290,R290)),"不调",IF(NOT(S290),"间隔规则跳过",IF(P290,"年末+季度",IF(AND(Q290,R290),"季度+动态",IF(Q290,"季度","动态")))))</x:f>
        <x:v>不调</x:v>
      </x:c>
      <x:c r="U290" s="64" t="n">
        <x:f aca="0">IF(OR(T290="年末+季度",T290="季度+动态"),N290*$E$5/2,IF(T290="季度",(J290+K290)/2,IF(T290="动态",N290*$E$5*IF(J290+K290=0,0.5,J290/(J290+K290)),J290)))</x:f>
        <x:v>0.10591043175596934</x:v>
      </x:c>
      <x:c r="V290" s="64" t="n">
        <x:f aca="0">IF(OR(T290="年末+季度",T290="季度+动态"),N290*$E$5/2,IF(T290="季度",(J290+K290)/2,IF(T290="动态",N290*$E$5*IF(J290+K290=0,0.5,K290/(J290+K290)),K290)))</x:f>
        <x:v>0.10547044627519689</x:v>
      </x:c>
      <x:c r="W290" s="64" t="n">
        <x:f aca="0">IF(OR(T290="年末+季度",T290="季度+动态",T290="动态"),N290*(1-$E$5)*IF(L290+M290=0,$B$7/($B$7+$B$8),L290/(L290+M290)),L290)</x:f>
        <x:v>0.7885457937132627</x:v>
      </x:c>
      <x:c r="X290" s="64" t="n">
        <x:f aca="0">IF(OR(T290="年末+季度",T290="季度+动态",T290="动态"),N290*(1-$E$5)*IF(L290+M290=0,$B$8/($B$7+$B$8),M290/(L290+M290)),M290)</x:f>
        <x:v>0.0571600606953438</x:v>
      </x:c>
      <x:c r="Y290" s="64" t="n">
        <x:f aca="0">POWER(1-$H$5,(A290-A289)/$H$8)</x:f>
        <x:v>0.9999588018747739</x:v>
      </x:c>
      <x:c r="Z290" s="64" t="n">
        <x:f aca="0">U290*Y290</x:f>
        <x:v>0.10590606844473911</x:v>
      </x:c>
      <x:c r="AA290" s="64" t="n">
        <x:f aca="0">V290*Y290</x:f>
        <x:v>0.10546610109054359</x:v>
      </x:c>
      <x:c r="AB290" s="64" t="n">
        <x:f aca="0">W290*Y290</x:f>
        <x:v>0.7885133071049069</x:v>
      </x:c>
      <x:c r="AC290" s="64" t="n">
        <x:f aca="0">X290*Y290</x:f>
        <x:v>0.057157705808005346</x:v>
      </x:c>
      <x:c r="AD290" s="64" t="n">
        <x:f aca="0">SUM(Z290:AC290)</x:f>
        <x:v>1.057043182448195</x:v>
      </x:c>
      <x:c r="AE290" s="64" t="n">
        <x:f aca="0">MAX(AE289,AD290)</x:f>
        <x:v>1.0638078595618077</x:v>
      </x:c>
      <x:c r="AF290" s="63" t="n">
        <x:f aca="0">AD290/AE290-1</x:f>
        <x:v>-0.006358927557086447</x:v>
      </x:c>
      <x:c r="AG290" s="63" t="n">
        <x:f aca="0">AD290/AD289-1</x:f>
        <x:v>-0.0038854995203548848</x:v>
      </x:c>
      <x:c r="AH290" s="61" t="n">
        <x:f aca="0">IF(OR(T290="年末+季度",T290="季度+动态",T290="季度",T290="动态"),A290,AH289)</x:f>
        <x:v>44196</x:v>
      </x:c>
      <x:c r="AI290" s="68" t="n">
        <x:f aca="0">YEAR(A290)</x:f>
        <x:v>2021</x:v>
      </x:c>
      <x:c r="AJ290" s="68" t="n">
        <x:f aca="0">MONTH(A290)</x:f>
        <x:v>1</x:v>
      </x:c>
      <x:c r="AK290" s="66" t="n">
        <x:f aca="0">IF(MONTH(A290)&lt;&gt;MONTH(A291),1,0)</x:f>
        <x:v>0</x:v>
      </x:c>
      <x:c r="AL290" s="64" t="n">
        <x:f aca="0">IF(AK289,AD289,AL289)</x:f>
        <x:v>1.0563816363718</x:v>
      </x:c>
      <x:c r="AM290" s="65" t="str">
        <x:f aca="0">IF(AK290,AD290/AL290-1,"")</x:f>
      </x:c>
      <x:c r="AN290" s="64" t="n">
        <x:f aca="0">IF(AI290&lt;&gt;AI289,AD290,MAX(AN289,AD290))</x:f>
        <x:v>1.0617536173293372</x:v>
      </x:c>
      <x:c r="AO290" s="65" t="n">
        <x:f aca="0">AD290/AN290-1</x:f>
        <x:v>-0.004436466995978328</x:v>
      </x:c>
      <x:c r="AP290" s="69" t="n">
        <x:f aca="0">IFERROR(SUM(Z290:AC290)/AD290,0)</x:f>
        <x:v>1</x:v>
      </x:c>
      <x:c r="AQ290" s="66" t="b">
        <x:f aca="0">AND(B290&gt;0,C290&gt;0,D290&gt;0,E290&gt;0)</x:f>
        <x:v>1</x:v>
      </x:c>
    </x:row>
    <x:row r="291" ht="13.5" hidden="0">
      <x:c r="A291" s="61" t="n">
        <x:f aca="0">'净值底稿'!A253</x:f>
        <x:v>44208</x:v>
      </x:c>
      <x:c r="B291" s="62" t="n">
        <x:f aca="0">'净值底稿'!W253</x:f>
        <x:v>1.0663681828251834</x:v>
      </x:c>
      <x:c r="C291" s="62" t="n">
        <x:f aca="0">'净值底稿'!T253</x:f>
        <x:v>1.3322792333118854</x:v>
      </x:c>
      <x:c r="D291" s="62" t="n">
        <x:f aca="0">'净值底稿'!U253</x:f>
        <x:v>1.4431</x:v>
      </x:c>
      <x:c r="E291" s="62" t="n">
        <x:f aca="0">'净值底稿'!V253</x:f>
        <x:v>1.4095</x:v>
      </x:c>
      <x:c r="F291" s="63" t="n">
        <x:f aca="0">IFERROR(B291/B290-1,0)</x:f>
        <x:v>0.006500378671477236</x:v>
      </x:c>
      <x:c r="G291" s="63" t="n">
        <x:f aca="0">IFERROR(C291/C290-1,0)</x:f>
        <x:v>0.015654153225099998</x:v>
      </x:c>
      <x:c r="H291" s="63" t="n">
        <x:f aca="0">IFERROR(D291/D290-1,0)</x:f>
        <x:v>0.0004853022739879087</x:v>
      </x:c>
      <x:c r="I291" s="63" t="n">
        <x:f aca="0">IFERROR(E291/E290-1,0)</x:f>
        <x:v>0.007217378876661407</x:v>
      </x:c>
      <x:c r="J291" s="64" t="n">
        <x:f aca="0">Z290*(1+F291)</x:f>
        <x:v>0.10659449799323731</x:v>
      </x:c>
      <x:c r="K291" s="64" t="n">
        <x:f aca="0">AA290*(1+G291)</x:f>
        <x:v>0.10711708359706885</x:v>
      </x:c>
      <x:c r="L291" s="64" t="n">
        <x:f aca="0">AB290*(1+H291)</x:f>
        <x:v>0.7888959744059146</x:v>
      </x:c>
      <x:c r="M291" s="64" t="n">
        <x:f aca="0">AC290*(1+I291)</x:f>
        <x:v>0.05757023462654247</x:v>
      </x:c>
      <x:c r="N291" s="64" t="n">
        <x:f aca="0">SUM(J291:M291)</x:f>
        <x:v>1.0601777906227634</x:v>
      </x:c>
      <x:c r="O291" s="65" t="n">
        <x:f aca="0">IFERROR((J291+K291)/N291,0)</x:f>
        <x:v>0.2015808890551923</x:v>
      </x:c>
      <x:c r="P291" s="66" t="b">
        <x:f aca="0">AND(MONTH(A291)=12,OR(A292="",YEAR(A291)&lt;&gt;YEAR(A292)))</x:f>
        <x:v>0</x:v>
      </x:c>
      <x:c r="Q291" s="66" t="b">
        <x:f aca="0">AND(MOD(MONTH(A291),3)=0,OR(A292="",MONTH(A291)&lt;&gt;MONTH(A292)))</x:f>
        <x:v>0</x:v>
      </x:c>
      <x:c r="R291" s="66" t="b">
        <x:f aca="0">OR(O291&gt;$E$7,O291&lt;$E$6)</x:f>
        <x:v>0</x:v>
      </x:c>
      <x:c r="S291" s="66" t="b">
        <x:f aca="0">AND(OR(P291,Q291,R291),A291-AH290&gt;$E$8)</x:f>
        <x:v>0</x:v>
      </x:c>
      <x:c r="T291" s="67" t="str">
        <x:f aca="0">IF(NOT(OR(P291,Q291,R291)),"不调",IF(NOT(S291),"间隔规则跳过",IF(P291,"年末+季度",IF(AND(Q291,R291),"季度+动态",IF(Q291,"季度","动态")))))</x:f>
        <x:v>不调</x:v>
      </x:c>
      <x:c r="U291" s="64" t="n">
        <x:f aca="0">IF(OR(T291="年末+季度",T291="季度+动态"),N291*$E$5/2,IF(T291="季度",(J291+K291)/2,IF(T291="动态",N291*$E$5*IF(J291+K291=0,0.5,J291/(J291+K291)),J291)))</x:f>
        <x:v>0.10659449799323731</x:v>
      </x:c>
      <x:c r="V291" s="64" t="n">
        <x:f aca="0">IF(OR(T291="年末+季度",T291="季度+动态"),N291*$E$5/2,IF(T291="季度",(J291+K291)/2,IF(T291="动态",N291*$E$5*IF(J291+K291=0,0.5,K291/(J291+K291)),K291)))</x:f>
        <x:v>0.10711708359706885</x:v>
      </x:c>
      <x:c r="W291" s="64" t="n">
        <x:f aca="0">IF(OR(T291="年末+季度",T291="季度+动态",T291="动态"),N291*(1-$E$5)*IF(L291+M291=0,$B$7/($B$7+$B$8),L291/(L291+M291)),L291)</x:f>
        <x:v>0.7888959744059146</x:v>
      </x:c>
      <x:c r="X291" s="64" t="n">
        <x:f aca="0">IF(OR(T291="年末+季度",T291="季度+动态",T291="动态"),N291*(1-$E$5)*IF(L291+M291=0,$B$8/($B$7+$B$8),M291/(L291+M291)),M291)</x:f>
        <x:v>0.05757023462654247</x:v>
      </x:c>
      <x:c r="Y291" s="64" t="n">
        <x:f aca="0">POWER(1-$H$5,(A291-A290)/$H$8)</x:f>
        <x:v>0.9999862671029998</x:v>
      </x:c>
      <x:c r="Z291" s="64" t="n">
        <x:f aca="0">U291*Y291</x:f>
        <x:v>0.10659303414197557</x:v>
      </x:c>
      <x:c r="AA291" s="64" t="n">
        <x:f aca="0">V291*Y291</x:f>
        <x:v>0.10711561256919284</x:v>
      </x:c>
      <x:c r="AB291" s="64" t="n">
        <x:f aca="0">W291*Y291</x:f>
        <x:v>0.7888851405787543</x:v>
      </x:c>
      <x:c r="AC291" s="64" t="n">
        <x:f aca="0">X291*Y291</x:f>
        <x:v>0.057569444020440064</x:v>
      </x:c>
      <x:c r="AD291" s="64" t="n">
        <x:f aca="0">SUM(Z291:AC291)</x:f>
        <x:v>1.0601632313103626</x:v>
      </x:c>
      <x:c r="AE291" s="64" t="n">
        <x:f aca="0">MAX(AE290,AD291)</x:f>
        <x:v>1.0638078595618077</x:v>
      </x:c>
      <x:c r="AF291" s="63" t="n">
        <x:f aca="0">AD291/AE291-1</x:f>
        <x:v>-0.003426021173547622</x:v>
      </x:c>
      <x:c r="AG291" s="63" t="n">
        <x:f aca="0">AD291/AD290-1</x:f>
        <x:v>0.0029516758766101603</x:v>
      </x:c>
      <x:c r="AH291" s="61" t="n">
        <x:f aca="0">IF(OR(T291="年末+季度",T291="季度+动态",T291="季度",T291="动态"),A291,AH290)</x:f>
        <x:v>44196</x:v>
      </x:c>
      <x:c r="AI291" s="68" t="n">
        <x:f aca="0">YEAR(A291)</x:f>
        <x:v>2021</x:v>
      </x:c>
      <x:c r="AJ291" s="68" t="n">
        <x:f aca="0">MONTH(A291)</x:f>
        <x:v>1</x:v>
      </x:c>
      <x:c r="AK291" s="66" t="n">
        <x:f aca="0">IF(MONTH(A291)&lt;&gt;MONTH(A292),1,0)</x:f>
        <x:v>0</x:v>
      </x:c>
      <x:c r="AL291" s="64" t="n">
        <x:f aca="0">IF(AK290,AD290,AL290)</x:f>
        <x:v>1.0563816363718</x:v>
      </x:c>
      <x:c r="AM291" s="65" t="str">
        <x:f aca="0">IF(AK291,AD291/AL291-1,"")</x:f>
      </x:c>
      <x:c r="AN291" s="64" t="n">
        <x:f aca="0">IF(AI291&lt;&gt;AI290,AD291,MAX(AN290,AD291))</x:f>
        <x:v>1.0617536173293372</x:v>
      </x:c>
      <x:c r="AO291" s="65" t="n">
        <x:f aca="0">AD291/AN291-1</x:f>
        <x:v>-0.0014978861319774328</x:v>
      </x:c>
      <x:c r="AP291" s="69" t="n">
        <x:f aca="0">IFERROR(SUM(Z291:AC291)/AD291,0)</x:f>
        <x:v>1</x:v>
      </x:c>
      <x:c r="AQ291" s="66" t="b">
        <x:f aca="0">AND(B291&gt;0,C291&gt;0,D291&gt;0,E291&gt;0)</x:f>
        <x:v>1</x:v>
      </x:c>
    </x:row>
    <x:row r="292" ht="13.5" hidden="0">
      <x:c r="A292" s="61" t="n">
        <x:f aca="0">'净值底稿'!A254</x:f>
        <x:v>44209</x:v>
      </x:c>
      <x:c r="B292" s="62" t="n">
        <x:f aca="0">'净值底稿'!W254</x:f>
        <x:v>1.0667843555138736</x:v>
      </x:c>
      <x:c r="C292" s="62" t="n">
        <x:f aca="0">'净值底稿'!T254</x:f>
        <x:v>1.3208662887136189</x:v>
      </x:c>
      <x:c r="D292" s="62" t="n">
        <x:f aca="0">'净值底稿'!U254</x:f>
        <x:v>1.4443</x:v>
      </x:c>
      <x:c r="E292" s="62" t="n">
        <x:f aca="0">'净值底稿'!V254</x:f>
        <x:v>1.4051</x:v>
      </x:c>
      <x:c r="F292" s="63" t="n">
        <x:f aca="0">IFERROR(B292/B291-1,0)</x:f>
        <x:v>0.00039027110466438586</x:v>
      </x:c>
      <x:c r="G292" s="63" t="n">
        <x:f aca="0">IFERROR(C292/C291-1,0)</x:f>
        <x:v>-0.008566480894470763</x:v>
      </x:c>
      <x:c r="H292" s="63" t="n">
        <x:f aca="0">IFERROR(D292/D291-1,0)</x:f>
        <x:v>0.0008315432055989724</x:v>
      </x:c>
      <x:c r="I292" s="63" t="n">
        <x:f aca="0">IFERROR(E292/E291-1,0)</x:f>
        <x:v>-0.00312167435260724</x:v>
      </x:c>
      <x:c r="J292" s="64" t="n">
        <x:f aca="0">Z291*(1+F292)</x:f>
        <x:v>0.10663463432315969</x:v>
      </x:c>
      <x:c r="K292" s="64" t="n">
        <x:f aca="0">AA291*(1+G292)</x:f>
        <x:v>0.10619800872061932</x:v>
      </x:c>
      <x:c r="L292" s="64" t="n">
        <x:f aca="0">AB291*(1+H292)</x:f>
        <x:v>0.7895411326574006</x:v>
      </x:c>
      <x:c r="M292" s="64" t="n">
        <x:f aca="0">AC291*(1+I292)</x:f>
        <x:v>0.057389730963547596</x:v>
      </x:c>
      <x:c r="N292" s="64" t="n">
        <x:f aca="0">SUM(J292:M292)</x:f>
        <x:v>1.0597635066647273</x:v>
      </x:c>
      <x:c r="O292" s="65" t="n">
        <x:f aca="0">IFERROR((J292+K292)/N292,0)</x:f>
        <x:v>0.20083031893936687</x:v>
      </x:c>
      <x:c r="P292" s="66" t="b">
        <x:f aca="0">AND(MONTH(A292)=12,OR(A293="",YEAR(A292)&lt;&gt;YEAR(A293)))</x:f>
        <x:v>0</x:v>
      </x:c>
      <x:c r="Q292" s="66" t="b">
        <x:f aca="0">AND(MOD(MONTH(A292),3)=0,OR(A293="",MONTH(A292)&lt;&gt;MONTH(A293)))</x:f>
        <x:v>0</x:v>
      </x:c>
      <x:c r="R292" s="66" t="b">
        <x:f aca="0">OR(O292&gt;$E$7,O292&lt;$E$6)</x:f>
        <x:v>0</x:v>
      </x:c>
      <x:c r="S292" s="66" t="b">
        <x:f aca="0">AND(OR(P292,Q292,R292),A292-AH291&gt;$E$8)</x:f>
        <x:v>0</x:v>
      </x:c>
      <x:c r="T292" s="67" t="str">
        <x:f aca="0">IF(NOT(OR(P292,Q292,R292)),"不调",IF(NOT(S292),"间隔规则跳过",IF(P292,"年末+季度",IF(AND(Q292,R292),"季度+动态",IF(Q292,"季度","动态")))))</x:f>
        <x:v>不调</x:v>
      </x:c>
      <x:c r="U292" s="64" t="n">
        <x:f aca="0">IF(OR(T292="年末+季度",T292="季度+动态"),N292*$E$5/2,IF(T292="季度",(J292+K292)/2,IF(T292="动态",N292*$E$5*IF(J292+K292=0,0.5,J292/(J292+K292)),J292)))</x:f>
        <x:v>0.10663463432315969</x:v>
      </x:c>
      <x:c r="V292" s="64" t="n">
        <x:f aca="0">IF(OR(T292="年末+季度",T292="季度+动态"),N292*$E$5/2,IF(T292="季度",(J292+K292)/2,IF(T292="动态",N292*$E$5*IF(J292+K292=0,0.5,K292/(J292+K292)),K292)))</x:f>
        <x:v>0.10619800872061932</x:v>
      </x:c>
      <x:c r="W292" s="64" t="n">
        <x:f aca="0">IF(OR(T292="年末+季度",T292="季度+动态",T292="动态"),N292*(1-$E$5)*IF(L292+M292=0,$B$7/($B$7+$B$8),L292/(L292+M292)),L292)</x:f>
        <x:v>0.7895411326574006</x:v>
      </x:c>
      <x:c r="X292" s="64" t="n">
        <x:f aca="0">IF(OR(T292="年末+季度",T292="季度+动态",T292="动态"),N292*(1-$E$5)*IF(L292+M292=0,$B$8/($B$7+$B$8),M292/(L292+M292)),M292)</x:f>
        <x:v>0.057389730963547596</x:v>
      </x:c>
      <x:c r="Y292" s="64" t="n">
        <x:f aca="0">POWER(1-$H$5,(A292-A291)/$H$8)</x:f>
        <x:v>0.9999862671029998</x:v>
      </x:c>
      <x:c r="Z292" s="64" t="n">
        <x:f aca="0">U292*Y292</x:f>
        <x:v>0.10663316992070987</x:v>
      </x:c>
      <x:c r="AA292" s="64" t="n">
        <x:f aca="0">V292*Y292</x:f>
        <x:v>0.10619655031430393</x:v>
      </x:c>
      <x:c r="AB292" s="64" t="n">
        <x:f aca="0">W292*Y292</x:f>
        <x:v>0.7895302899703484</x:v>
      </x:c>
      <x:c r="AC292" s="64" t="n">
        <x:f aca="0">X292*Y292</x:f>
        <x:v>0.0573889428362834</x:v>
      </x:c>
      <x:c r="AD292" s="64" t="n">
        <x:f aca="0">SUM(Z292:AC292)</x:f>
        <x:v>1.0597489530416457</x:v>
      </x:c>
      <x:c r="AE292" s="64" t="n">
        <x:f aca="0">MAX(AE291,AD292)</x:f>
        <x:v>1.0638078595618077</x:v>
      </x:c>
      <x:c r="AF292" s="63" t="n">
        <x:f aca="0">AD292/AE292-1</x:f>
        <x:v>-0.0038154507730689957</x:v>
      </x:c>
      <x:c r="AG292" s="63" t="n">
        <x:f aca="0">AD292/AD291-1</x:f>
        <x:v>-0.0003907683802661932</x:v>
      </x:c>
      <x:c r="AH292" s="61" t="n">
        <x:f aca="0">IF(OR(T292="年末+季度",T292="季度+动态",T292="季度",T292="动态"),A292,AH291)</x:f>
        <x:v>44196</x:v>
      </x:c>
      <x:c r="AI292" s="68" t="n">
        <x:f aca="0">YEAR(A292)</x:f>
        <x:v>2021</x:v>
      </x:c>
      <x:c r="AJ292" s="68" t="n">
        <x:f aca="0">MONTH(A292)</x:f>
        <x:v>1</x:v>
      </x:c>
      <x:c r="AK292" s="66" t="n">
        <x:f aca="0">IF(MONTH(A292)&lt;&gt;MONTH(A293),1,0)</x:f>
        <x:v>0</x:v>
      </x:c>
      <x:c r="AL292" s="64" t="n">
        <x:f aca="0">IF(AK291,AD291,AL291)</x:f>
        <x:v>1.0563816363718</x:v>
      </x:c>
      <x:c r="AM292" s="65" t="str">
        <x:f aca="0">IF(AK292,AD292/AL292-1,"")</x:f>
      </x:c>
      <x:c r="AN292" s="64" t="n">
        <x:f aca="0">IF(AI292&lt;&gt;AI291,AD292,MAX(AN291,AD292))</x:f>
        <x:v>1.0617536173293372</x:v>
      </x:c>
      <x:c r="AO292" s="65" t="n">
        <x:f aca="0">AD292/AN292-1</x:f>
        <x:v>-0.0018880691857060539</x:v>
      </x:c>
      <x:c r="AP292" s="69" t="n">
        <x:f aca="0">IFERROR(SUM(Z292:AC292)/AD292,0)</x:f>
        <x:v>1</x:v>
      </x:c>
      <x:c r="AQ292" s="66" t="b">
        <x:f aca="0">AND(B292&gt;0,C292&gt;0,D292&gt;0,E292&gt;0)</x:f>
        <x:v>1</x:v>
      </x:c>
    </x:row>
    <x:row r="293" ht="13.5" hidden="0">
      <x:c r="A293" s="61" t="n">
        <x:f aca="0">'净值底稿'!A255</x:f>
        <x:v>44210</x:v>
      </x:c>
      <x:c r="B293" s="62" t="n">
        <x:f aca="0">'净值底稿'!W255</x:f>
        <x:v>1.0652146625249288</x:v>
      </x:c>
      <x:c r="C293" s="62" t="n">
        <x:f aca="0">'净值底稿'!T255</x:f>
        <x:v>1.3116026303246073</x:v>
      </x:c>
      <x:c r="D293" s="62" t="n">
        <x:f aca="0">'净值底稿'!U255</x:f>
        <x:v>1.4455</x:v>
      </x:c>
      <x:c r="E293" s="62" t="n">
        <x:f aca="0">'净值底稿'!V255</x:f>
        <x:v>1.3956</x:v>
      </x:c>
      <x:c r="F293" s="63" t="n">
        <x:f aca="0">IFERROR(B293/B292-1,0)</x:f>
        <x:v>-0.001471424829987078</x:v>
      </x:c>
      <x:c r="G293" s="63" t="n">
        <x:f aca="0">IFERROR(C293/C292-1,0)</x:f>
        <x:v>-0.007013320324825156</x:v>
      </x:c>
      <x:c r="H293" s="63" t="n">
        <x:f aca="0">IFERROR(D293/D292-1,0)</x:f>
        <x:v>0.0008308523160009962</x:v>
      </x:c>
      <x:c r="I293" s="63" t="n">
        <x:f aca="0">IFERROR(E293/E292-1,0)</x:f>
        <x:v>-0.006761084620311775</x:v>
      </x:c>
      <x:c r="J293" s="64" t="n">
        <x:f aca="0">Z292*(1+F293)</x:f>
        <x:v>0.10647626722678831</x:v>
      </x:c>
      <x:c r="K293" s="64" t="n">
        <x:f aca="0">AA292*(1+G293)</x:f>
        <x:v>0.10545175988955831</x:v>
      </x:c>
      <x:c r="L293" s="64" t="n">
        <x:f aca="0">AB292*(1+H293)</x:f>
        <x:v>0.7901862730403232</x:v>
      </x:c>
      <x:c r="M293" s="64" t="n">
        <x:f aca="0">AC292*(1+I293)</x:f>
        <x:v>0.057000931337497056</x:v>
      </x:c>
      <x:c r="N293" s="64" t="n">
        <x:f aca="0">SUM(J293:M293)</x:f>
        <x:v>1.059115231494167</x:v>
      </x:c>
      <x:c r="O293" s="65" t="n">
        <x:f aca="0">IFERROR((J293+K293)/N293,0)</x:f>
        <x:v>0.20009912124232707</x:v>
      </x:c>
      <x:c r="P293" s="66" t="b">
        <x:f aca="0">AND(MONTH(A293)=12,OR(A294="",YEAR(A293)&lt;&gt;YEAR(A294)))</x:f>
        <x:v>0</x:v>
      </x:c>
      <x:c r="Q293" s="66" t="b">
        <x:f aca="0">AND(MOD(MONTH(A293),3)=0,OR(A294="",MONTH(A293)&lt;&gt;MONTH(A294)))</x:f>
        <x:v>0</x:v>
      </x:c>
      <x:c r="R293" s="66" t="b">
        <x:f aca="0">OR(O293&gt;$E$7,O293&lt;$E$6)</x:f>
        <x:v>0</x:v>
      </x:c>
      <x:c r="S293" s="66" t="b">
        <x:f aca="0">AND(OR(P293,Q293,R293),A293-AH292&gt;$E$8)</x:f>
        <x:v>0</x:v>
      </x:c>
      <x:c r="T293" s="67" t="str">
        <x:f aca="0">IF(NOT(OR(P293,Q293,R293)),"不调",IF(NOT(S293),"间隔规则跳过",IF(P293,"年末+季度",IF(AND(Q293,R293),"季度+动态",IF(Q293,"季度","动态")))))</x:f>
        <x:v>不调</x:v>
      </x:c>
      <x:c r="U293" s="64" t="n">
        <x:f aca="0">IF(OR(T293="年末+季度",T293="季度+动态"),N293*$E$5/2,IF(T293="季度",(J293+K293)/2,IF(T293="动态",N293*$E$5*IF(J293+K293=0,0.5,J293/(J293+K293)),J293)))</x:f>
        <x:v>0.10647626722678831</x:v>
      </x:c>
      <x:c r="V293" s="64" t="n">
        <x:f aca="0">IF(OR(T293="年末+季度",T293="季度+动态"),N293*$E$5/2,IF(T293="季度",(J293+K293)/2,IF(T293="动态",N293*$E$5*IF(J293+K293=0,0.5,K293/(J293+K293)),K293)))</x:f>
        <x:v>0.10545175988955831</x:v>
      </x:c>
      <x:c r="W293" s="64" t="n">
        <x:f aca="0">IF(OR(T293="年末+季度",T293="季度+动态",T293="动态"),N293*(1-$E$5)*IF(L293+M293=0,$B$7/($B$7+$B$8),L293/(L293+M293)),L293)</x:f>
        <x:v>0.7901862730403232</x:v>
      </x:c>
      <x:c r="X293" s="64" t="n">
        <x:f aca="0">IF(OR(T293="年末+季度",T293="季度+动态",T293="动态"),N293*(1-$E$5)*IF(L293+M293=0,$B$8/($B$7+$B$8),M293/(L293+M293)),M293)</x:f>
        <x:v>0.057000931337497056</x:v>
      </x:c>
      <x:c r="Y293" s="64" t="n">
        <x:f aca="0">POWER(1-$H$5,(A293-A292)/$H$8)</x:f>
        <x:v>0.9999862671029998</x:v>
      </x:c>
      <x:c r="Z293" s="64" t="n">
        <x:f aca="0">U293*Y293</x:f>
        <x:v>0.10647480499917751</x:v>
      </x:c>
      <x:c r="AA293" s="64" t="n">
        <x:f aca="0">V293*Y293</x:f>
        <x:v>0.10545031173140125</x:v>
      </x:c>
      <x:c r="AB293" s="64" t="n">
        <x:f aca="0">W293*Y293</x:f>
        <x:v>0.7901754214936245</x:v>
      </x:c>
      <x:c r="AC293" s="64" t="n">
        <x:f aca="0">X293*Y293</x:f>
        <x:v>0.05700014854957808</x:v>
      </x:c>
      <x:c r="AD293" s="64" t="n">
        <x:f aca="0">SUM(Z293:AC293)</x:f>
        <x:v>1.0591006867737813</x:v>
      </x:c>
      <x:c r="AE293" s="64" t="n">
        <x:f aca="0">MAX(AE292,AD293)</x:f>
        <x:v>1.0638078595618077</x:v>
      </x:c>
      <x:c r="AF293" s="63" t="n">
        <x:f aca="0">AD293/AE293-1</x:f>
        <x:v>-0.004424833625468083</x:v>
      </x:c>
      <x:c r="AG293" s="63" t="n">
        <x:f aca="0">AD293/AD292-1</x:f>
        <x:v>-0.0006117168278428897</x:v>
      </x:c>
      <x:c r="AH293" s="61" t="n">
        <x:f aca="0">IF(OR(T293="年末+季度",T293="季度+动态",T293="季度",T293="动态"),A293,AH292)</x:f>
        <x:v>44196</x:v>
      </x:c>
      <x:c r="AI293" s="68" t="n">
        <x:f aca="0">YEAR(A293)</x:f>
        <x:v>2021</x:v>
      </x:c>
      <x:c r="AJ293" s="68" t="n">
        <x:f aca="0">MONTH(A293)</x:f>
        <x:v>1</x:v>
      </x:c>
      <x:c r="AK293" s="66" t="n">
        <x:f aca="0">IF(MONTH(A293)&lt;&gt;MONTH(A294),1,0)</x:f>
        <x:v>0</x:v>
      </x:c>
      <x:c r="AL293" s="64" t="n">
        <x:f aca="0">IF(AK292,AD292,AL292)</x:f>
        <x:v>1.0563816363718</x:v>
      </x:c>
      <x:c r="AM293" s="65" t="str">
        <x:f aca="0">IF(AK293,AD293/AL293-1,"")</x:f>
      </x:c>
      <x:c r="AN293" s="64" t="n">
        <x:f aca="0">IF(AI293&lt;&gt;AI292,AD293,MAX(AN292,AD293))</x:f>
        <x:v>1.0617536173293372</x:v>
      </x:c>
      <x:c r="AO293" s="65" t="n">
        <x:f aca="0">AD293/AN293-1</x:f>
        <x:v>-0.002498631049855815</x:v>
      </x:c>
      <x:c r="AP293" s="69" t="n">
        <x:f aca="0">IFERROR(SUM(Z293:AC293)/AD293,0)</x:f>
        <x:v>1</x:v>
      </x:c>
      <x:c r="AQ293" s="66" t="b">
        <x:f aca="0">AND(B293&gt;0,C293&gt;0,D293&gt;0,E293&gt;0)</x:f>
        <x:v>1</x:v>
      </x:c>
    </x:row>
    <x:row r="294" ht="13.5" hidden="0">
      <x:c r="A294" s="61" t="n">
        <x:f aca="0">'净值底稿'!A256</x:f>
        <x:v>44211</x:v>
      </x:c>
      <x:c r="B294" s="62" t="n">
        <x:f aca="0">'净值底稿'!W256</x:f>
        <x:v>1.0684622476278776</x:v>
      </x:c>
      <x:c r="C294" s="62" t="n">
        <x:f aca="0">'净值底稿'!T256</x:f>
        <x:v>1.3156935036971267</x:v>
      </x:c>
      <x:c r="D294" s="62" t="n">
        <x:f aca="0">'净值底稿'!U256</x:f>
        <x:v>1.4442</x:v>
      </x:c>
      <x:c r="E294" s="62" t="n">
        <x:f aca="0">'净值底稿'!V256</x:f>
        <x:v>1.4012</x:v>
      </x:c>
      <x:c r="F294" s="63" t="n">
        <x:f aca="0">IFERROR(B294/B293-1,0)</x:f>
        <x:v>0.003048761171997816</x:v>
      </x:c>
      <x:c r="G294" s="63" t="n">
        <x:f aca="0">IFERROR(C294/C293-1,0)</x:f>
        <x:v>0.003118988387135868</x:v>
      </x:c>
      <x:c r="H294" s="63" t="n">
        <x:f aca="0">IFERROR(D294/D293-1,0)</x:f>
        <x:v>-0.0008993427879626648</x:v>
      </x:c>
      <x:c r="I294" s="63" t="n">
        <x:f aca="0">IFERROR(E294/E293-1,0)</x:f>
        <x:v>0.004012611063342053</x:v>
      </x:c>
      <x:c r="J294" s="64" t="n">
        <x:f aca="0">Z293*(1+F294)</x:f>
        <x:v>0.10679942125045504</x:v>
      </x:c>
      <x:c r="K294" s="64" t="n">
        <x:f aca="0">AA293*(1+G294)</x:f>
        <x:v>0.10577921002911135</x:v>
      </x:c>
      <x:c r="L294" s="64" t="n">
        <x:f aca="0">AB293*(1+H294)</x:f>
        <x:v>0.7894647829270789</x:v>
      </x:c>
      <x:c r="M294" s="64" t="n">
        <x:f aca="0">AC293*(1+I294)</x:f>
        <x:v>0.057228867976260256</x:v>
      </x:c>
      <x:c r="N294" s="64" t="n">
        <x:f aca="0">SUM(J294:M294)</x:f>
        <x:v>1.0592722821829055</x:v>
      </x:c>
      <x:c r="O294" s="65" t="n">
        <x:f aca="0">IFERROR((J294+K294)/N294,0)</x:f>
        <x:v>0.2006836531599722</x:v>
      </x:c>
      <x:c r="P294" s="66" t="b">
        <x:f aca="0">AND(MONTH(A294)=12,OR(A295="",YEAR(A294)&lt;&gt;YEAR(A295)))</x:f>
        <x:v>0</x:v>
      </x:c>
      <x:c r="Q294" s="66" t="b">
        <x:f aca="0">AND(MOD(MONTH(A294),3)=0,OR(A295="",MONTH(A294)&lt;&gt;MONTH(A295)))</x:f>
        <x:v>0</x:v>
      </x:c>
      <x:c r="R294" s="66" t="b">
        <x:f aca="0">OR(O294&gt;$E$7,O294&lt;$E$6)</x:f>
        <x:v>0</x:v>
      </x:c>
      <x:c r="S294" s="66" t="b">
        <x:f aca="0">AND(OR(P294,Q294,R294),A294-AH293&gt;$E$8)</x:f>
        <x:v>0</x:v>
      </x:c>
      <x:c r="T294" s="67" t="str">
        <x:f aca="0">IF(NOT(OR(P294,Q294,R294)),"不调",IF(NOT(S294),"间隔规则跳过",IF(P294,"年末+季度",IF(AND(Q294,R294),"季度+动态",IF(Q294,"季度","动态")))))</x:f>
        <x:v>不调</x:v>
      </x:c>
      <x:c r="U294" s="64" t="n">
        <x:f aca="0">IF(OR(T294="年末+季度",T294="季度+动态"),N294*$E$5/2,IF(T294="季度",(J294+K294)/2,IF(T294="动态",N294*$E$5*IF(J294+K294=0,0.5,J294/(J294+K294)),J294)))</x:f>
        <x:v>0.10679942125045504</x:v>
      </x:c>
      <x:c r="V294" s="64" t="n">
        <x:f aca="0">IF(OR(T294="年末+季度",T294="季度+动态"),N294*$E$5/2,IF(T294="季度",(J294+K294)/2,IF(T294="动态",N294*$E$5*IF(J294+K294=0,0.5,K294/(J294+K294)),K294)))</x:f>
        <x:v>0.10577921002911135</x:v>
      </x:c>
      <x:c r="W294" s="64" t="n">
        <x:f aca="0">IF(OR(T294="年末+季度",T294="季度+动态",T294="动态"),N294*(1-$E$5)*IF(L294+M294=0,$B$7/($B$7+$B$8),L294/(L294+M294)),L294)</x:f>
        <x:v>0.7894647829270789</x:v>
      </x:c>
      <x:c r="X294" s="64" t="n">
        <x:f aca="0">IF(OR(T294="年末+季度",T294="季度+动态",T294="动态"),N294*(1-$E$5)*IF(L294+M294=0,$B$8/($B$7+$B$8),M294/(L294+M294)),M294)</x:f>
        <x:v>0.057228867976260256</x:v>
      </x:c>
      <x:c r="Y294" s="64" t="n">
        <x:f aca="0">POWER(1-$H$5,(A294-A293)/$H$8)</x:f>
        <x:v>0.9999862671029998</x:v>
      </x:c>
      <x:c r="Z294" s="64" t="n">
        <x:f aca="0">U294*Y294</x:f>
        <x:v>0.10679795458500332</x:v>
      </x:c>
      <x:c r="AA294" s="64" t="n">
        <x:f aca="0">V294*Y294</x:f>
        <x:v>0.10577775737411525</x:v>
      </x:c>
      <x:c r="AB294" s="64" t="n">
        <x:f aca="0">W294*Y294</x:f>
        <x:v>0.7894539412885296</x:v>
      </x:c>
      <x:c r="AC294" s="64" t="n">
        <x:f aca="0">X294*Y294</x:f>
        <x:v>0.0572280820581109</x:v>
      </x:c>
      <x:c r="AD294" s="64" t="n">
        <x:f aca="0">SUM(Z294:AC294)</x:f>
        <x:v>1.059257735305759</x:v>
      </x:c>
      <x:c r="AE294" s="64" t="n">
        <x:f aca="0">MAX(AE293,AD294)</x:f>
        <x:v>1.0638078595618077</x:v>
      </x:c>
      <x:c r="AF294" s="63" t="n">
        <x:f aca="0">AD294/AE294-1</x:f>
        <x:v>-0.004277204962485293</x:v>
      </x:c>
      <x:c r="AG294" s="63" t="n">
        <x:f aca="0">AD294/AD293-1</x:f>
        <x:v>0.00014828479854567256</x:v>
      </x:c>
      <x:c r="AH294" s="61" t="n">
        <x:f aca="0">IF(OR(T294="年末+季度",T294="季度+动态",T294="季度",T294="动态"),A294,AH293)</x:f>
        <x:v>44196</x:v>
      </x:c>
      <x:c r="AI294" s="68" t="n">
        <x:f aca="0">YEAR(A294)</x:f>
        <x:v>2021</x:v>
      </x:c>
      <x:c r="AJ294" s="68" t="n">
        <x:f aca="0">MONTH(A294)</x:f>
        <x:v>1</x:v>
      </x:c>
      <x:c r="AK294" s="66" t="n">
        <x:f aca="0">IF(MONTH(A294)&lt;&gt;MONTH(A295),1,0)</x:f>
        <x:v>0</x:v>
      </x:c>
      <x:c r="AL294" s="64" t="n">
        <x:f aca="0">IF(AK293,AD293,AL293)</x:f>
        <x:v>1.0563816363718</x:v>
      </x:c>
      <x:c r="AM294" s="65" t="str">
        <x:f aca="0">IF(AK294,AD294/AL294-1,"")</x:f>
      </x:c>
      <x:c r="AN294" s="64" t="n">
        <x:f aca="0">IF(AI294&lt;&gt;AI293,AD294,MAX(AN293,AD294))</x:f>
        <x:v>1.0617536173293372</x:v>
      </x:c>
      <x:c r="AO294" s="65" t="n">
        <x:f aca="0">AD294/AN294-1</x:f>
        <x:v>-0.002350716760312066</x:v>
      </x:c>
      <x:c r="AP294" s="69" t="n">
        <x:f aca="0">IFERROR(SUM(Z294:AC294)/AD294,0)</x:f>
        <x:v>1</x:v>
      </x:c>
      <x:c r="AQ294" s="66" t="b">
        <x:f aca="0">AND(B294&gt;0,C294&gt;0,D294&gt;0,E294&gt;0)</x:f>
        <x:v>1</x:v>
      </x:c>
    </x:row>
    <x:row r="295" ht="13.5" hidden="0">
      <x:c r="A295" s="61" t="n">
        <x:f aca="0">'净值底稿'!A257</x:f>
        <x:v>44214</x:v>
      </x:c>
      <x:c r="B295" s="62" t="n">
        <x:f aca="0">'净值底稿'!W257</x:f>
        <x:v>1.0789325177685367</x:v>
      </x:c>
      <x:c r="C295" s="62" t="n">
        <x:f aca="0">'净值底稿'!T257</x:f>
        <x:v>1.3369375617783639</x:v>
      </x:c>
      <x:c r="D295" s="62" t="n">
        <x:f aca="0">'净值底稿'!U257</x:f>
        <x:v>1.4437</x:v>
      </x:c>
      <x:c r="E295" s="62" t="n">
        <x:f aca="0">'净值底稿'!V257</x:f>
        <x:v>1.3979</x:v>
      </x:c>
      <x:c r="F295" s="63" t="n">
        <x:f aca="0">IFERROR(B295/B294-1,0)</x:f>
        <x:v>0.009799382396434186</x:v>
      </x:c>
      <x:c r="G295" s="63" t="n">
        <x:f aca="0">IFERROR(C295/C294-1,0)</x:f>
        <x:v>0.016146661833885245</x:v>
      </x:c>
      <x:c r="H295" s="63" t="n">
        <x:f aca="0">IFERROR(D295/D294-1,0)</x:f>
        <x:v>-0.00034621243595067686</x:v>
      </x:c>
      <x:c r="I295" s="63" t="n">
        <x:f aca="0">IFERROR(E295/E294-1,0)</x:f>
        <x:v>-0.00235512417927497</x:v>
      </x:c>
      <x:c r="J295" s="64" t="n">
        <x:f aca="0">Z294*(1+F295)</x:f>
        <x:v>0.10784450858113878</x:v>
      </x:c>
      <x:c r="K295" s="64" t="n">
        <x:f aca="0">AA294*(1+G295)</x:f>
        <x:v>0.10748571505198186</x:v>
      </x:c>
      <x:c r="L295" s="64" t="n">
        <x:f aca="0">AB294*(1+H295)</x:f>
        <x:v>0.7891806225164453</x:v>
      </x:c>
      <x:c r="M295" s="64" t="n">
        <x:f aca="0">AC294*(1+I295)</x:f>
        <x:v>0.05709330281832231</x:v>
      </x:c>
      <x:c r="N295" s="64" t="n">
        <x:f aca="0">SUM(J295:M295)</x:f>
        <x:v>1.0616041489678882</x:v>
      </x:c>
      <x:c r="O295" s="65" t="n">
        <x:f aca="0">IFERROR((J295+K295)/N295,0)</x:f>
        <x:v>0.20283476081218108</x:v>
      </x:c>
      <x:c r="P295" s="66" t="b">
        <x:f aca="0">AND(MONTH(A295)=12,OR(A296="",YEAR(A295)&lt;&gt;YEAR(A296)))</x:f>
        <x:v>0</x:v>
      </x:c>
      <x:c r="Q295" s="66" t="b">
        <x:f aca="0">AND(MOD(MONTH(A295),3)=0,OR(A296="",MONTH(A295)&lt;&gt;MONTH(A296)))</x:f>
        <x:v>0</x:v>
      </x:c>
      <x:c r="R295" s="66" t="b">
        <x:f aca="0">OR(O295&gt;$E$7,O295&lt;$E$6)</x:f>
        <x:v>0</x:v>
      </x:c>
      <x:c r="S295" s="66" t="b">
        <x:f aca="0">AND(OR(P295,Q295,R295),A295-AH294&gt;$E$8)</x:f>
        <x:v>0</x:v>
      </x:c>
      <x:c r="T295" s="67" t="str">
        <x:f aca="0">IF(NOT(OR(P295,Q295,R295)),"不调",IF(NOT(S295),"间隔规则跳过",IF(P295,"年末+季度",IF(AND(Q295,R295),"季度+动态",IF(Q295,"季度","动态")))))</x:f>
        <x:v>不调</x:v>
      </x:c>
      <x:c r="U295" s="64" t="n">
        <x:f aca="0">IF(OR(T295="年末+季度",T295="季度+动态"),N295*$E$5/2,IF(T295="季度",(J295+K295)/2,IF(T295="动态",N295*$E$5*IF(J295+K295=0,0.5,J295/(J295+K295)),J295)))</x:f>
        <x:v>0.10784450858113878</x:v>
      </x:c>
      <x:c r="V295" s="64" t="n">
        <x:f aca="0">IF(OR(T295="年末+季度",T295="季度+动态"),N295*$E$5/2,IF(T295="季度",(J295+K295)/2,IF(T295="动态",N295*$E$5*IF(J295+K295=0,0.5,K295/(J295+K295)),K295)))</x:f>
        <x:v>0.10748571505198186</x:v>
      </x:c>
      <x:c r="W295" s="64" t="n">
        <x:f aca="0">IF(OR(T295="年末+季度",T295="季度+动态",T295="动态"),N295*(1-$E$5)*IF(L295+M295=0,$B$7/($B$7+$B$8),L295/(L295+M295)),L295)</x:f>
        <x:v>0.7891806225164453</x:v>
      </x:c>
      <x:c r="X295" s="64" t="n">
        <x:f aca="0">IF(OR(T295="年末+季度",T295="季度+动态",T295="动态"),N295*(1-$E$5)*IF(L295+M295=0,$B$8/($B$7+$B$8),M295/(L295+M295)),M295)</x:f>
        <x:v>0.05709330281832231</x:v>
      </x:c>
      <x:c r="Y295" s="64" t="n">
        <x:f aca="0">POWER(1-$H$5,(A295-A294)/$H$8)</x:f>
        <x:v>0.9999588018747739</x:v>
      </x:c>
      <x:c r="Z295" s="64" t="n">
        <x:f aca="0">U295*Y295</x:f>
        <x:v>0.10784006558956931</x:v>
      </x:c>
      <x:c r="AA295" s="64" t="n">
        <x:f aca="0">V295*Y295</x:f>
        <x:v>0.10748128684203313</x:v>
      </x:c>
      <x:c r="AB295" s="64" t="n">
        <x:f aca="0">W295*Y295</x:f>
        <x:v>0.7891481097543328</x:v>
      </x:c>
      <x:c r="AC295" s="64" t="n">
        <x:f aca="0">X295*Y295</x:f>
        <x:v>0.05709095068128323</x:v>
      </x:c>
      <x:c r="AD295" s="64" t="n">
        <x:f aca="0">SUM(Z295:AC295)</x:f>
        <x:v>1.0615604128672185</x:v>
      </x:c>
      <x:c r="AE295" s="64" t="n">
        <x:f aca="0">MAX(AE294,AD295)</x:f>
        <x:v>1.0638078595618077</x:v>
      </x:c>
      <x:c r="AF295" s="63" t="n">
        <x:f aca="0">AD295/AE295-1</x:f>
        <x:v>-0.0021126434387455095</x:v>
      </x:c>
      <x:c r="AG295" s="63" t="n">
        <x:f aca="0">AD295/AD294-1</x:f>
        <x:v>0.0021738595666660476</x:v>
      </x:c>
      <x:c r="AH295" s="61" t="n">
        <x:f aca="0">IF(OR(T295="年末+季度",T295="季度+动态",T295="季度",T295="动态"),A295,AH294)</x:f>
        <x:v>44196</x:v>
      </x:c>
      <x:c r="AI295" s="68" t="n">
        <x:f aca="0">YEAR(A295)</x:f>
        <x:v>2021</x:v>
      </x:c>
      <x:c r="AJ295" s="68" t="n">
        <x:f aca="0">MONTH(A295)</x:f>
        <x:v>1</x:v>
      </x:c>
      <x:c r="AK295" s="66" t="n">
        <x:f aca="0">IF(MONTH(A295)&lt;&gt;MONTH(A296),1,0)</x:f>
        <x:v>0</x:v>
      </x:c>
      <x:c r="AL295" s="64" t="n">
        <x:f aca="0">IF(AK294,AD294,AL294)</x:f>
        <x:v>1.0563816363718</x:v>
      </x:c>
      <x:c r="AM295" s="65" t="str">
        <x:f aca="0">IF(AK295,AD295/AL295-1,"")</x:f>
      </x:c>
      <x:c r="AN295" s="64" t="n">
        <x:f aca="0">IF(AI295&lt;&gt;AI294,AD295,MAX(AN294,AD295))</x:f>
        <x:v>1.0617536173293372</x:v>
      </x:c>
      <x:c r="AO295" s="65" t="n">
        <x:f aca="0">AD295/AN295-1</x:f>
        <x:v>-0.00018196732176400943</x:v>
      </x:c>
      <x:c r="AP295" s="69" t="n">
        <x:f aca="0">IFERROR(SUM(Z295:AC295)/AD295,0)</x:f>
        <x:v>1</x:v>
      </x:c>
      <x:c r="AQ295" s="66" t="b">
        <x:f aca="0">AND(B295&gt;0,C295&gt;0,D295&gt;0,E295&gt;0)</x:f>
        <x:v>1</x:v>
      </x:c>
    </x:row>
    <x:row r="296" ht="13.5" hidden="0">
      <x:c r="A296" s="61" t="n">
        <x:f aca="0">'净值底稿'!A258</x:f>
        <x:v>44215</x:v>
      </x:c>
      <x:c r="B296" s="62" t="n">
        <x:f aca="0">'净值底稿'!W258</x:f>
        <x:v>1.0883427240628318</x:v>
      </x:c>
      <x:c r="C296" s="62" t="n">
        <x:f aca="0">'净值底稿'!T258</x:f>
        <x:v>1.3284347099875786</x:v>
      </x:c>
      <x:c r="D296" s="62" t="n">
        <x:f aca="0">'净值底稿'!U258</x:f>
        <x:v>1.4437</x:v>
      </x:c>
      <x:c r="E296" s="62" t="n">
        <x:f aca="0">'净值底稿'!V258</x:f>
        <x:v>1.3993</x:v>
      </x:c>
      <x:c r="F296" s="63" t="n">
        <x:f aca="0">IFERROR(B296/B295-1,0)</x:f>
        <x:v>0.008721774660900516</x:v>
      </x:c>
      <x:c r="G296" s="63" t="n">
        <x:f aca="0">IFERROR(C296/C295-1,0)</x:f>
        <x:v>-0.006359946817168449</x:v>
      </x:c>
      <x:c r="H296" s="63" t="n">
        <x:f aca="0">IFERROR(D296/D295-1,0)</x:f>
        <x:v>0</x:v>
      </x:c>
      <x:c r="I296" s="63" t="n">
        <x:f aca="0">IFERROR(E296/E295-1,0)</x:f>
        <x:v>0.0010015022533800266</x:v>
      </x:c>
      <x:c r="J296" s="64" t="n">
        <x:f aca="0">Z295*(1+F296)</x:f>
        <x:v>0.10878062234105826</x:v>
      </x:c>
      <x:c r="K296" s="64" t="n">
        <x:f aca="0">AA295*(1+G296)</x:f>
        <x:v>0.10679771157387698</x:v>
      </x:c>
      <x:c r="L296" s="64" t="n">
        <x:f aca="0">AB295*(1+H296)</x:f>
        <x:v>0.7891481097543328</x:v>
      </x:c>
      <x:c r="M296" s="64" t="n">
        <x:f aca="0">AC295*(1+I296)</x:f>
        <x:v>0.057148127397038145</x:v>
      </x:c>
      <x:c r="N296" s="64" t="n">
        <x:f aca="0">SUM(J296:M296)</x:f>
        <x:v>1.0618745710663062</x:v>
      </x:c>
      <x:c r="O296" s="65" t="n">
        <x:f aca="0">IFERROR((J296+K296)/N296,0)</x:f>
        <x:v>0.2030167590306426</x:v>
      </x:c>
      <x:c r="P296" s="66" t="b">
        <x:f aca="0">AND(MONTH(A296)=12,OR(A297="",YEAR(A296)&lt;&gt;YEAR(A297)))</x:f>
        <x:v>0</x:v>
      </x:c>
      <x:c r="Q296" s="66" t="b">
        <x:f aca="0">AND(MOD(MONTH(A296),3)=0,OR(A297="",MONTH(A296)&lt;&gt;MONTH(A297)))</x:f>
        <x:v>0</x:v>
      </x:c>
      <x:c r="R296" s="66" t="b">
        <x:f aca="0">OR(O296&gt;$E$7,O296&lt;$E$6)</x:f>
        <x:v>0</x:v>
      </x:c>
      <x:c r="S296" s="66" t="b">
        <x:f aca="0">AND(OR(P296,Q296,R296),A296-AH295&gt;$E$8)</x:f>
        <x:v>0</x:v>
      </x:c>
      <x:c r="T296" s="67" t="str">
        <x:f aca="0">IF(NOT(OR(P296,Q296,R296)),"不调",IF(NOT(S296),"间隔规则跳过",IF(P296,"年末+季度",IF(AND(Q296,R296),"季度+动态",IF(Q296,"季度","动态")))))</x:f>
        <x:v>不调</x:v>
      </x:c>
      <x:c r="U296" s="64" t="n">
        <x:f aca="0">IF(OR(T296="年末+季度",T296="季度+动态"),N296*$E$5/2,IF(T296="季度",(J296+K296)/2,IF(T296="动态",N296*$E$5*IF(J296+K296=0,0.5,J296/(J296+K296)),J296)))</x:f>
        <x:v>0.10878062234105826</x:v>
      </x:c>
      <x:c r="V296" s="64" t="n">
        <x:f aca="0">IF(OR(T296="年末+季度",T296="季度+动态"),N296*$E$5/2,IF(T296="季度",(J296+K296)/2,IF(T296="动态",N296*$E$5*IF(J296+K296=0,0.5,K296/(J296+K296)),K296)))</x:f>
        <x:v>0.10679771157387698</x:v>
      </x:c>
      <x:c r="W296" s="64" t="n">
        <x:f aca="0">IF(OR(T296="年末+季度",T296="季度+动态",T296="动态"),N296*(1-$E$5)*IF(L296+M296=0,$B$7/($B$7+$B$8),L296/(L296+M296)),L296)</x:f>
        <x:v>0.7891481097543328</x:v>
      </x:c>
      <x:c r="X296" s="64" t="n">
        <x:f aca="0">IF(OR(T296="年末+季度",T296="季度+动态",T296="动态"),N296*(1-$E$5)*IF(L296+M296=0,$B$8/($B$7+$B$8),M296/(L296+M296)),M296)</x:f>
        <x:v>0.057148127397038145</x:v>
      </x:c>
      <x:c r="Y296" s="64" t="n">
        <x:f aca="0">POWER(1-$H$5,(A296-A295)/$H$8)</x:f>
        <x:v>0.9999862671029998</x:v>
      </x:c>
      <x:c r="Z296" s="64" t="n">
        <x:f aca="0">U296*Y296</x:f>
        <x:v>0.10877912846797602</x:v>
      </x:c>
      <x:c r="AA296" s="64" t="n">
        <x:f aca="0">V296*Y296</x:f>
        <x:v>0.10679624493190407</x:v>
      </x:c>
      <x:c r="AB296" s="64" t="n">
        <x:f aca="0">W296*Y296</x:f>
        <x:v>0.7891372724646236</x:v>
      </x:c>
      <x:c r="AC296" s="64" t="n">
        <x:f aca="0">X296*Y296</x:f>
        <x:v>0.057147342587690844</x:v>
      </x:c>
      <x:c r="AD296" s="64" t="n">
        <x:f aca="0">SUM(Z296:AC296)</x:f>
        <x:v>1.0618599884521946</x:v>
      </x:c>
      <x:c r="AE296" s="64" t="n">
        <x:f aca="0">MAX(AE295,AD296)</x:f>
        <x:v>1.0638078595618077</x:v>
      </x:c>
      <x:c r="AF296" s="63" t="n">
        <x:f aca="0">AD296/AE296-1</x:f>
        <x:v>-0.0018310365843841048</x:v>
      </x:c>
      <x:c r="AG296" s="63" t="n">
        <x:f aca="0">AD296/AD295-1</x:f>
        <x:v>0.0002822030487807936</x:v>
      </x:c>
      <x:c r="AH296" s="61" t="n">
        <x:f aca="0">IF(OR(T296="年末+季度",T296="季度+动态",T296="季度",T296="动态"),A296,AH295)</x:f>
        <x:v>44196</x:v>
      </x:c>
      <x:c r="AI296" s="68" t="n">
        <x:f aca="0">YEAR(A296)</x:f>
        <x:v>2021</x:v>
      </x:c>
      <x:c r="AJ296" s="68" t="n">
        <x:f aca="0">MONTH(A296)</x:f>
        <x:v>1</x:v>
      </x:c>
      <x:c r="AK296" s="66" t="n">
        <x:f aca="0">IF(MONTH(A296)&lt;&gt;MONTH(A297),1,0)</x:f>
        <x:v>0</x:v>
      </x:c>
      <x:c r="AL296" s="64" t="n">
        <x:f aca="0">IF(AK295,AD295,AL295)</x:f>
        <x:v>1.0563816363718</x:v>
      </x:c>
      <x:c r="AM296" s="65" t="str">
        <x:f aca="0">IF(AK296,AD296/AL296-1,"")</x:f>
      </x:c>
      <x:c r="AN296" s="64" t="n">
        <x:f aca="0">IF(AI296&lt;&gt;AI295,AD296,MAX(AN295,AD296))</x:f>
        <x:v>1.0618599884521946</x:v>
      </x:c>
      <x:c r="AO296" s="65" t="n">
        <x:f aca="0">AD296/AN296-1</x:f>
        <x:v>0</x:v>
      </x:c>
      <x:c r="AP296" s="69" t="n">
        <x:f aca="0">IFERROR(SUM(Z296:AC296)/AD296,0)</x:f>
        <x:v>1</x:v>
      </x:c>
      <x:c r="AQ296" s="66" t="b">
        <x:f aca="0">AND(B296&gt;0,C296&gt;0,D296&gt;0,E296&gt;0)</x:f>
        <x:v>1</x:v>
      </x:c>
    </x:row>
    <x:row r="297" ht="13.5" hidden="0">
      <x:c r="A297" s="61" t="n">
        <x:f aca="0">'净值底稿'!A259</x:f>
        <x:v>44216</x:v>
      </x:c>
      <x:c r="B297" s="62" t="n">
        <x:f aca="0">'净值底稿'!W259</x:f>
        <x:v>1.0866967379940995</x:v>
      </x:c>
      <x:c r="C297" s="62" t="n">
        <x:f aca="0">'净值底稿'!T259</x:f>
        <x:v>1.3409973120932301</x:v>
      </x:c>
      <x:c r="D297" s="62" t="n">
        <x:f aca="0">'净值底稿'!U259</x:f>
        <x:v>1.4439</x:v>
      </x:c>
      <x:c r="E297" s="62" t="n">
        <x:f aca="0">'净值底稿'!V259</x:f>
        <x:v>1.4055</x:v>
      </x:c>
      <x:c r="F297" s="63" t="n">
        <x:f aca="0">IFERROR(B297/B296-1,0)</x:f>
        <x:v>-0.0015123784377294447</x:v>
      </x:c>
      <x:c r="G297" s="63" t="n">
        <x:f aca="0">IFERROR(C297/C296-1,0)</x:f>
        <x:v>0.009456695170038776</x:v>
      </x:c>
      <x:c r="H297" s="63" t="n">
        <x:f aca="0">IFERROR(D297/D296-1,0)</x:f>
        <x:v>0.00013853293620558205</x:v>
      </x:c>
      <x:c r="I297" s="63" t="n">
        <x:f aca="0">IFERROR(E297/E296-1,0)</x:f>
        <x:v>0.004430786821982391</x:v>
      </x:c>
      <x:c r="J297" s="64" t="n">
        <x:f aca="0">Z296*(1+F297)</x:f>
        <x:v>0.10861461325960606</x:v>
      </x:c>
      <x:c r="K297" s="64" t="n">
        <x:f aca="0">AA296*(1+G297)</x:f>
        <x:v>0.10780618446552988</x:v>
      </x:c>
      <x:c r="L297" s="64" t="n">
        <x:f aca="0">AB296*(1+H297)</x:f>
        <x:v>0.7892465939680474</x:v>
      </x:c>
      <x:c r="M297" s="64" t="n">
        <x:f aca="0">AC296*(1+I297)</x:f>
        <x:v>0.0574005502801397</x:v>
      </x:c>
      <x:c r="N297" s="64" t="n">
        <x:f aca="0">SUM(J297:M297)</x:f>
        <x:v>1.063067941973323</x:v>
      </x:c>
      <x:c r="O297" s="65" t="n">
        <x:f aca="0">IFERROR((J297+K297)/N297,0)</x:f>
        <x:v>0.20358134149300391</x:v>
      </x:c>
      <x:c r="P297" s="66" t="b">
        <x:f aca="0">AND(MONTH(A297)=12,OR(A298="",YEAR(A297)&lt;&gt;YEAR(A298)))</x:f>
        <x:v>0</x:v>
      </x:c>
      <x:c r="Q297" s="66" t="b">
        <x:f aca="0">AND(MOD(MONTH(A297),3)=0,OR(A298="",MONTH(A297)&lt;&gt;MONTH(A298)))</x:f>
        <x:v>0</x:v>
      </x:c>
      <x:c r="R297" s="66" t="b">
        <x:f aca="0">OR(O297&gt;$E$7,O297&lt;$E$6)</x:f>
        <x:v>0</x:v>
      </x:c>
      <x:c r="S297" s="66" t="b">
        <x:f aca="0">AND(OR(P297,Q297,R297),A297-AH296&gt;$E$8)</x:f>
        <x:v>0</x:v>
      </x:c>
      <x:c r="T297" s="67" t="str">
        <x:f aca="0">IF(NOT(OR(P297,Q297,R297)),"不调",IF(NOT(S297),"间隔规则跳过",IF(P297,"年末+季度",IF(AND(Q297,R297),"季度+动态",IF(Q297,"季度","动态")))))</x:f>
        <x:v>不调</x:v>
      </x:c>
      <x:c r="U297" s="64" t="n">
        <x:f aca="0">IF(OR(T297="年末+季度",T297="季度+动态"),N297*$E$5/2,IF(T297="季度",(J297+K297)/2,IF(T297="动态",N297*$E$5*IF(J297+K297=0,0.5,J297/(J297+K297)),J297)))</x:f>
        <x:v>0.10861461325960606</x:v>
      </x:c>
      <x:c r="V297" s="64" t="n">
        <x:f aca="0">IF(OR(T297="年末+季度",T297="季度+动态"),N297*$E$5/2,IF(T297="季度",(J297+K297)/2,IF(T297="动态",N297*$E$5*IF(J297+K297=0,0.5,K297/(J297+K297)),K297)))</x:f>
        <x:v>0.10780618446552988</x:v>
      </x:c>
      <x:c r="W297" s="64" t="n">
        <x:f aca="0">IF(OR(T297="年末+季度",T297="季度+动态",T297="动态"),N297*(1-$E$5)*IF(L297+M297=0,$B$7/($B$7+$B$8),L297/(L297+M297)),L297)</x:f>
        <x:v>0.7892465939680474</x:v>
      </x:c>
      <x:c r="X297" s="64" t="n">
        <x:f aca="0">IF(OR(T297="年末+季度",T297="季度+动态",T297="动态"),N297*(1-$E$5)*IF(L297+M297=0,$B$8/($B$7+$B$8),M297/(L297+M297)),M297)</x:f>
        <x:v>0.0574005502801397</x:v>
      </x:c>
      <x:c r="Y297" s="64" t="n">
        <x:f aca="0">POWER(1-$H$5,(A297-A296)/$H$8)</x:f>
        <x:v>0.9999862671029998</x:v>
      </x:c>
      <x:c r="Z297" s="64" t="n">
        <x:f aca="0">U297*Y297</x:f>
        <x:v>0.10861312166630945</x:v>
      </x:c>
      <x:c r="AA297" s="64" t="n">
        <x:f aca="0">V297*Y297</x:f>
        <x:v>0.10780470397430263</x:v>
      </x:c>
      <x:c r="AB297" s="64" t="n">
        <x:f aca="0">W297*Y297</x:f>
        <x:v>0.7892357553258647</x:v>
      </x:c>
      <x:c r="AC297" s="64" t="n">
        <x:f aca="0">X297*Y297</x:f>
        <x:v>0.057399762004294946</x:v>
      </x:c>
      <x:c r="AD297" s="64" t="n">
        <x:f aca="0">SUM(Z297:AC297)</x:f>
        <x:v>1.0630533429707718</x:v>
      </x:c>
      <x:c r="AE297" s="64" t="n">
        <x:f aca="0">MAX(AE296,AD297)</x:f>
        <x:v>1.0638078595618077</x:v>
      </x:c>
      <x:c r="AF297" s="63" t="n">
        <x:f aca="0">AD297/AE297-1</x:f>
        <x:v>-0.0007092602148537352</x:v>
      </x:c>
      <x:c r="AG297" s="63" t="n">
        <x:f aca="0">AD297/AD296-1</x:f>
        <x:v>0.0011238341509756111</x:v>
      </x:c>
      <x:c r="AH297" s="61" t="n">
        <x:f aca="0">IF(OR(T297="年末+季度",T297="季度+动态",T297="季度",T297="动态"),A297,AH296)</x:f>
        <x:v>44196</x:v>
      </x:c>
      <x:c r="AI297" s="68" t="n">
        <x:f aca="0">YEAR(A297)</x:f>
        <x:v>2021</x:v>
      </x:c>
      <x:c r="AJ297" s="68" t="n">
        <x:f aca="0">MONTH(A297)</x:f>
        <x:v>1</x:v>
      </x:c>
      <x:c r="AK297" s="66" t="n">
        <x:f aca="0">IF(MONTH(A297)&lt;&gt;MONTH(A298),1,0)</x:f>
        <x:v>0</x:v>
      </x:c>
      <x:c r="AL297" s="64" t="n">
        <x:f aca="0">IF(AK296,AD296,AL296)</x:f>
        <x:v>1.0563816363718</x:v>
      </x:c>
      <x:c r="AM297" s="65" t="str">
        <x:f aca="0">IF(AK297,AD297/AL297-1,"")</x:f>
      </x:c>
      <x:c r="AN297" s="64" t="n">
        <x:f aca="0">IF(AI297&lt;&gt;AI296,AD297,MAX(AN296,AD297))</x:f>
        <x:v>1.0630533429707718</x:v>
      </x:c>
      <x:c r="AO297" s="65" t="n">
        <x:f aca="0">AD297/AN297-1</x:f>
        <x:v>0</x:v>
      </x:c>
      <x:c r="AP297" s="69" t="n">
        <x:f aca="0">IFERROR(SUM(Z297:AC297)/AD297,0)</x:f>
        <x:v>1</x:v>
      </x:c>
      <x:c r="AQ297" s="66" t="b">
        <x:f aca="0">AND(B297&gt;0,C297&gt;0,D297&gt;0,E297&gt;0)</x:f>
        <x:v>1</x:v>
      </x:c>
    </x:row>
    <x:row r="298" ht="13.5" hidden="0">
      <x:c r="A298" s="61" t="n">
        <x:f aca="0">'净值底稿'!A260</x:f>
        <x:v>44217</x:v>
      </x:c>
      <x:c r="B298" s="62" t="n">
        <x:f aca="0">'净值底稿'!W260</x:f>
        <x:v>1.0901137598640052</x:v>
      </x:c>
      <x:c r="C298" s="62" t="n">
        <x:f aca="0">'净值底稿'!T260</x:f>
        <x:v>1.35897488822197</x:v>
      </x:c>
      <x:c r="D298" s="62" t="n">
        <x:f aca="0">'净值底稿'!U260</x:f>
        <x:v>1.4451</x:v>
      </x:c>
      <x:c r="E298" s="62" t="n">
        <x:f aca="0">'净值底稿'!V260</x:f>
        <x:v>1.4153</x:v>
      </x:c>
      <x:c r="F298" s="63" t="n">
        <x:f aca="0">IFERROR(B298/B297-1,0)</x:f>
        <x:v>0.0031444116379819587</x:v>
      </x:c>
      <x:c r="G298" s="63" t="n">
        <x:f aca="0">IFERROR(C298/C297-1,0)</x:f>
        <x:v>0.013406123909881495</x:v>
      </x:c>
      <x:c r="H298" s="63" t="n">
        <x:f aca="0">IFERROR(D298/D297-1,0)</x:f>
        <x:v>0.0008310824849366849</x:v>
      </x:c>
      <x:c r="I298" s="63" t="n">
        <x:f aca="0">IFERROR(E298/E297-1,0)</x:f>
        <x:v>0.006972607612949044</x:v>
      </x:c>
      <x:c r="J298" s="64" t="n">
        <x:f aca="0">Z297*(1+F298)</x:f>
        <x:v>0.10895464603011454</x:v>
      </x:c>
      <x:c r="K298" s="64" t="n">
        <x:f aca="0">AA297*(1+G298)</x:f>
        <x:v>0.10924994719385023</x:v>
      </x:c>
      <x:c r="L298" s="64" t="n">
        <x:f aca="0">AB297*(1+H298)</x:f>
        <x:v>0.7898916753386017</x:v>
      </x:c>
      <x:c r="M298" s="64" t="n">
        <x:f aca="0">AC297*(1+I298)</x:f>
        <x:v>0.05779998802182756</x:v>
      </x:c>
      <x:c r="N298" s="64" t="n">
        <x:f aca="0">SUM(J298:M298)</x:f>
        <x:v>1.0658962565843941</x:v>
      </x:c>
      <x:c r="O298" s="65" t="n">
        <x:f aca="0">IFERROR((J298+K298)/N298,0)</x:f>
        <x:v>0.20471466324798754</x:v>
      </x:c>
      <x:c r="P298" s="66" t="b">
        <x:f aca="0">AND(MONTH(A298)=12,OR(A299="",YEAR(A298)&lt;&gt;YEAR(A299)))</x:f>
        <x:v>0</x:v>
      </x:c>
      <x:c r="Q298" s="66" t="b">
        <x:f aca="0">AND(MOD(MONTH(A298),3)=0,OR(A299="",MONTH(A298)&lt;&gt;MONTH(A299)))</x:f>
        <x:v>0</x:v>
      </x:c>
      <x:c r="R298" s="66" t="b">
        <x:f aca="0">OR(O298&gt;$E$7,O298&lt;$E$6)</x:f>
        <x:v>0</x:v>
      </x:c>
      <x:c r="S298" s="66" t="b">
        <x:f aca="0">AND(OR(P298,Q298,R298),A298-AH297&gt;$E$8)</x:f>
        <x:v>0</x:v>
      </x:c>
      <x:c r="T298" s="67" t="str">
        <x:f aca="0">IF(NOT(OR(P298,Q298,R298)),"不调",IF(NOT(S298),"间隔规则跳过",IF(P298,"年末+季度",IF(AND(Q298,R298),"季度+动态",IF(Q298,"季度","动态")))))</x:f>
        <x:v>不调</x:v>
      </x:c>
      <x:c r="U298" s="64" t="n">
        <x:f aca="0">IF(OR(T298="年末+季度",T298="季度+动态"),N298*$E$5/2,IF(T298="季度",(J298+K298)/2,IF(T298="动态",N298*$E$5*IF(J298+K298=0,0.5,J298/(J298+K298)),J298)))</x:f>
        <x:v>0.10895464603011454</x:v>
      </x:c>
      <x:c r="V298" s="64" t="n">
        <x:f aca="0">IF(OR(T298="年末+季度",T298="季度+动态"),N298*$E$5/2,IF(T298="季度",(J298+K298)/2,IF(T298="动态",N298*$E$5*IF(J298+K298=0,0.5,K298/(J298+K298)),K298)))</x:f>
        <x:v>0.10924994719385023</x:v>
      </x:c>
      <x:c r="W298" s="64" t="n">
        <x:f aca="0">IF(OR(T298="年末+季度",T298="季度+动态",T298="动态"),N298*(1-$E$5)*IF(L298+M298=0,$B$7/($B$7+$B$8),L298/(L298+M298)),L298)</x:f>
        <x:v>0.7898916753386017</x:v>
      </x:c>
      <x:c r="X298" s="64" t="n">
        <x:f aca="0">IF(OR(T298="年末+季度",T298="季度+动态",T298="动态"),N298*(1-$E$5)*IF(L298+M298=0,$B$8/($B$7+$B$8),M298/(L298+M298)),M298)</x:f>
        <x:v>0.05779998802182756</x:v>
      </x:c>
      <x:c r="Y298" s="64" t="n">
        <x:f aca="0">POWER(1-$H$5,(A298-A297)/$H$8)</x:f>
        <x:v>0.9999862671029998</x:v>
      </x:c>
      <x:c r="Z298" s="64" t="n">
        <x:f aca="0">U298*Y298</x:f>
        <x:v>0.10895314976718291</x:v>
      </x:c>
      <x:c r="AA298" s="64" t="n">
        <x:f aca="0">V298*Y298</x:f>
        <x:v>0.10924844687557814</x:v>
      </x:c>
      <x:c r="AB298" s="64" t="n">
        <x:f aca="0">W298*Y298</x:f>
        <x:v>0.789880827837583</x:v>
      </x:c>
      <x:c r="AC298" s="64" t="n">
        <x:f aca="0">X298*Y298</x:f>
        <x:v>0.05779919426054544</x:v>
      </x:c>
      <x:c r="AD298" s="64" t="n">
        <x:f aca="0">SUM(Z298:AC298)</x:f>
        <x:v>1.0658816187408895</x:v>
      </x:c>
      <x:c r="AE298" s="64" t="n">
        <x:f aca="0">MAX(AE297,AD298)</x:f>
        <x:v>1.0658816187408895</x:v>
      </x:c>
      <x:c r="AF298" s="63" t="n">
        <x:f aca="0">AD298/AE298-1</x:f>
        <x:v>0</x:v>
      </x:c>
      <x:c r="AG298" s="63" t="n">
        <x:f aca="0">AD298/AD297-1</x:f>
        <x:v>0.0026605210254209144</x:v>
      </x:c>
      <x:c r="AH298" s="61" t="n">
        <x:f aca="0">IF(OR(T298="年末+季度",T298="季度+动态",T298="季度",T298="动态"),A298,AH297)</x:f>
        <x:v>44196</x:v>
      </x:c>
      <x:c r="AI298" s="68" t="n">
        <x:f aca="0">YEAR(A298)</x:f>
        <x:v>2021</x:v>
      </x:c>
      <x:c r="AJ298" s="68" t="n">
        <x:f aca="0">MONTH(A298)</x:f>
        <x:v>1</x:v>
      </x:c>
      <x:c r="AK298" s="66" t="n">
        <x:f aca="0">IF(MONTH(A298)&lt;&gt;MONTH(A299),1,0)</x:f>
        <x:v>0</x:v>
      </x:c>
      <x:c r="AL298" s="64" t="n">
        <x:f aca="0">IF(AK297,AD297,AL297)</x:f>
        <x:v>1.0563816363718</x:v>
      </x:c>
      <x:c r="AM298" s="65" t="str">
        <x:f aca="0">IF(AK298,AD298/AL298-1,"")</x:f>
      </x:c>
      <x:c r="AN298" s="64" t="n">
        <x:f aca="0">IF(AI298&lt;&gt;AI297,AD298,MAX(AN297,AD298))</x:f>
        <x:v>1.0658816187408895</x:v>
      </x:c>
      <x:c r="AO298" s="65" t="n">
        <x:f aca="0">AD298/AN298-1</x:f>
        <x:v>0</x:v>
      </x:c>
      <x:c r="AP298" s="69" t="n">
        <x:f aca="0">IFERROR(SUM(Z298:AC298)/AD298,0)</x:f>
        <x:v>1</x:v>
      </x:c>
      <x:c r="AQ298" s="66" t="b">
        <x:f aca="0">AND(B298&gt;0,C298&gt;0,D298&gt;0,E298&gt;0)</x:f>
        <x:v>1</x:v>
      </x:c>
    </x:row>
    <x:row r="299" ht="13.5" hidden="0">
      <x:c r="A299" s="61" t="n">
        <x:f aca="0">'净值底稿'!A261</x:f>
        <x:v>44218</x:v>
      </x:c>
      <x:c r="B299" s="62" t="n">
        <x:f aca="0">'净值底稿'!W261</x:f>
        <x:v>1.0763070326660749</x:v>
      </x:c>
      <x:c r="C299" s="62" t="n">
        <x:f aca="0">'净值底稿'!T261</x:f>
        <x:v>1.3598546223268562</x:v>
      </x:c>
      <x:c r="D299" s="62" t="n">
        <x:f aca="0">'净值底稿'!U261</x:f>
        <x:v>1.4457</x:v>
      </x:c>
      <x:c r="E299" s="62" t="n">
        <x:f aca="0">'净值底稿'!V261</x:f>
        <x:v>1.4107</x:v>
      </x:c>
      <x:c r="F299" s="63" t="n">
        <x:f aca="0">IFERROR(B299/B298-1,0)</x:f>
        <x:v>-0.012665400352026346</x:v>
      </x:c>
      <x:c r="G299" s="63" t="n">
        <x:f aca="0">IFERROR(C299/C298-1,0)</x:f>
        <x:v>0.0006473512590339237</x:v>
      </x:c>
      <x:c r="H299" s="63" t="n">
        <x:f aca="0">IFERROR(D299/D298-1,0)</x:f>
        <x:v>0.00041519618019503213</x:v>
      </x:c>
      <x:c r="I299" s="63" t="n">
        <x:f aca="0">IFERROR(E299/E298-1,0)</x:f>
        <x:v>-0.0032501943050943227</x:v>
      </x:c>
      <x:c r="J299" s="64" t="n">
        <x:f aca="0">Z298*(1+F299)</x:f>
        <x:v>0.10757321450576726</x:v>
      </x:c>
      <x:c r="K299" s="64" t="n">
        <x:f aca="0">AA298*(1+G299)</x:f>
        <x:v>0.10931916899521055</x:v>
      </x:c>
      <x:c r="L299" s="64" t="n">
        <x:f aca="0">AB298*(1+H299)</x:f>
        <x:v>0.7902087833401104</x:v>
      </x:c>
      <x:c r="M299" s="64" t="n">
        <x:f aca="0">AC298*(1+I299)</x:f>
        <x:v>0.05761133564852077</x:v>
      </x:c>
      <x:c r="N299" s="64" t="n">
        <x:f aca="0">SUM(J299:M299)</x:f>
        <x:v>1.064712502489609</x:v>
      </x:c>
      <x:c r="O299" s="65" t="n">
        <x:f aca="0">IFERROR((J299+K299)/N299,0)</x:f>
        <x:v>0.20370981179785158</x:v>
      </x:c>
      <x:c r="P299" s="66" t="b">
        <x:f aca="0">AND(MONTH(A299)=12,OR(A300="",YEAR(A299)&lt;&gt;YEAR(A300)))</x:f>
        <x:v>0</x:v>
      </x:c>
      <x:c r="Q299" s="66" t="b">
        <x:f aca="0">AND(MOD(MONTH(A299),3)=0,OR(A300="",MONTH(A299)&lt;&gt;MONTH(A300)))</x:f>
        <x:v>0</x:v>
      </x:c>
      <x:c r="R299" s="66" t="b">
        <x:f aca="0">OR(O299&gt;$E$7,O299&lt;$E$6)</x:f>
        <x:v>0</x:v>
      </x:c>
      <x:c r="S299" s="66" t="b">
        <x:f aca="0">AND(OR(P299,Q299,R299),A299-AH298&gt;$E$8)</x:f>
        <x:v>0</x:v>
      </x:c>
      <x:c r="T299" s="67" t="str">
        <x:f aca="0">IF(NOT(OR(P299,Q299,R299)),"不调",IF(NOT(S299),"间隔规则跳过",IF(P299,"年末+季度",IF(AND(Q299,R299),"季度+动态",IF(Q299,"季度","动态")))))</x:f>
        <x:v>不调</x:v>
      </x:c>
      <x:c r="U299" s="64" t="n">
        <x:f aca="0">IF(OR(T299="年末+季度",T299="季度+动态"),N299*$E$5/2,IF(T299="季度",(J299+K299)/2,IF(T299="动态",N299*$E$5*IF(J299+K299=0,0.5,J299/(J299+K299)),J299)))</x:f>
        <x:v>0.10757321450576726</x:v>
      </x:c>
      <x:c r="V299" s="64" t="n">
        <x:f aca="0">IF(OR(T299="年末+季度",T299="季度+动态"),N299*$E$5/2,IF(T299="季度",(J299+K299)/2,IF(T299="动态",N299*$E$5*IF(J299+K299=0,0.5,K299/(J299+K299)),K299)))</x:f>
        <x:v>0.10931916899521055</x:v>
      </x:c>
      <x:c r="W299" s="64" t="n">
        <x:f aca="0">IF(OR(T299="年末+季度",T299="季度+动态",T299="动态"),N299*(1-$E$5)*IF(L299+M299=0,$B$7/($B$7+$B$8),L299/(L299+M299)),L299)</x:f>
        <x:v>0.7902087833401104</x:v>
      </x:c>
      <x:c r="X299" s="64" t="n">
        <x:f aca="0">IF(OR(T299="年末+季度",T299="季度+动态",T299="动态"),N299*(1-$E$5)*IF(L299+M299=0,$B$8/($B$7+$B$8),M299/(L299+M299)),M299)</x:f>
        <x:v>0.05761133564852077</x:v>
      </x:c>
      <x:c r="Y299" s="64" t="n">
        <x:f aca="0">POWER(1-$H$5,(A299-A298)/$H$8)</x:f>
        <x:v>0.9999862671029998</x:v>
      </x:c>
      <x:c r="Z299" s="64" t="n">
        <x:f aca="0">U299*Y299</x:f>
        <x:v>0.10757173721389247</x:v>
      </x:c>
      <x:c r="AA299" s="64" t="n">
        <x:f aca="0">V299*Y299</x:f>
        <x:v>0.10931766772632258</x:v>
      </x:c>
      <x:c r="AB299" s="64" t="n">
        <x:f aca="0">W299*Y299</x:f>
        <x:v>0.7901979314842801</x:v>
      </x:c>
      <x:c r="AC299" s="64" t="n">
        <x:f aca="0">X299*Y299</x:f>
        <x:v>0.057610544477982265</x:v>
      </x:c>
      <x:c r="AD299" s="64" t="n">
        <x:f aca="0">SUM(Z299:AC299)</x:f>
        <x:v>1.0646978809024774</x:v>
      </x:c>
      <x:c r="AE299" s="64" t="n">
        <x:f aca="0">MAX(AE298,AD299)</x:f>
        <x:v>1.0658816187408895</x:v>
      </x:c>
      <x:c r="AF299" s="63" t="n">
        <x:f aca="0">AD299/AE299-1</x:f>
        <x:v>-0.0011105715846854158</x:v>
      </x:c>
      <x:c r="AG299" s="63" t="n">
        <x:f aca="0">AD299/AD298-1</x:f>
        <x:v>-0.0011105715846854158</x:v>
      </x:c>
      <x:c r="AH299" s="61" t="n">
        <x:f aca="0">IF(OR(T299="年末+季度",T299="季度+动态",T299="季度",T299="动态"),A299,AH298)</x:f>
        <x:v>44196</x:v>
      </x:c>
      <x:c r="AI299" s="68" t="n">
        <x:f aca="0">YEAR(A299)</x:f>
        <x:v>2021</x:v>
      </x:c>
      <x:c r="AJ299" s="68" t="n">
        <x:f aca="0">MONTH(A299)</x:f>
        <x:v>1</x:v>
      </x:c>
      <x:c r="AK299" s="66" t="n">
        <x:f aca="0">IF(MONTH(A299)&lt;&gt;MONTH(A300),1,0)</x:f>
        <x:v>0</x:v>
      </x:c>
      <x:c r="AL299" s="64" t="n">
        <x:f aca="0">IF(AK298,AD298,AL298)</x:f>
        <x:v>1.0563816363718</x:v>
      </x:c>
      <x:c r="AM299" s="65" t="str">
        <x:f aca="0">IF(AK299,AD299/AL299-1,"")</x:f>
      </x:c>
      <x:c r="AN299" s="64" t="n">
        <x:f aca="0">IF(AI299&lt;&gt;AI298,AD299,MAX(AN298,AD299))</x:f>
        <x:v>1.0658816187408895</x:v>
      </x:c>
      <x:c r="AO299" s="65" t="n">
        <x:f aca="0">AD299/AN299-1</x:f>
        <x:v>-0.0011105715846854158</x:v>
      </x:c>
      <x:c r="AP299" s="69" t="n">
        <x:f aca="0">IFERROR(SUM(Z299:AC299)/AD299,0)</x:f>
        <x:v>1</x:v>
      </x:c>
      <x:c r="AQ299" s="66" t="b">
        <x:f aca="0">AND(B299&gt;0,C299&gt;0,D299&gt;0,E299&gt;0)</x:f>
        <x:v>1</x:v>
      </x:c>
    </x:row>
    <x:row r="300" ht="13.5" hidden="0">
      <x:c r="A300" s="61" t="n">
        <x:f aca="0">'净值底稿'!A262</x:f>
        <x:v>44221</x:v>
      </x:c>
      <x:c r="B300" s="62" t="n">
        <x:f aca="0">'净值底稿'!W262</x:f>
        <x:v>1.066727828417013</x:v>
      </x:c>
      <x:c r="C300" s="62" t="n">
        <x:f aca="0">'净值底稿'!T262</x:f>
        <x:v>1.3579734169912112</x:v>
      </x:c>
      <x:c r="D300" s="62" t="n">
        <x:f aca="0">'净值底稿'!U262</x:f>
        <x:v>1.446</x:v>
      </x:c>
      <x:c r="E300" s="62" t="n">
        <x:f aca="0">'净值底稿'!V262</x:f>
        <x:v>1.4032</x:v>
      </x:c>
      <x:c r="F300" s="63" t="n">
        <x:f aca="0">IFERROR(B300/B299-1,0)</x:f>
        <x:v>-0.008900066577966714</x:v>
      </x:c>
      <x:c r="G300" s="63" t="n">
        <x:f aca="0">IFERROR(C300/C299-1,0)</x:f>
        <x:v>-0.0013833870950308302</x:v>
      </x:c>
      <x:c r="H300" s="63" t="n">
        <x:f aca="0">IFERROR(D300/D299-1,0)</x:f>
        <x:v>0.0002075119319360219</x:v>
      </x:c>
      <x:c r="I300" s="63" t="n">
        <x:f aca="0">IFERROR(E300/E299-1,0)</x:f>
        <x:v>-0.005316509534273761</x:v>
      </x:c>
      <x:c r="J300" s="64" t="n">
        <x:f aca="0">Z299*(1+F300)</x:f>
        <x:v>0.10661434159078129</x:v>
      </x:c>
      <x:c r="K300" s="64" t="n">
        <x:f aca="0">AA299*(1+G300)</x:f>
        <x:v>0.10916643907553111</x:v>
      </x:c>
      <x:c r="L300" s="64" t="n">
        <x:f aca="0">AB299*(1+H300)</x:f>
        <x:v>0.7903619069836543</x:v>
      </x:c>
      <x:c r="M300" s="64" t="n">
        <x:f aca="0">AC299*(1+I300)</x:f>
        <x:v>0.05730425746899037</x:v>
      </x:c>
      <x:c r="N300" s="64" t="n">
        <x:f aca="0">SUM(J300:M300)</x:f>
        <x:v>1.063446945118957</x:v>
      </x:c>
      <x:c r="O300" s="65" t="n">
        <x:f aca="0">IFERROR((J300+K300)/N300,0)</x:f>
        <x:v>0.20290695427422117</x:v>
      </x:c>
      <x:c r="P300" s="66" t="b">
        <x:f aca="0">AND(MONTH(A300)=12,OR(A301="",YEAR(A300)&lt;&gt;YEAR(A301)))</x:f>
        <x:v>0</x:v>
      </x:c>
      <x:c r="Q300" s="66" t="b">
        <x:f aca="0">AND(MOD(MONTH(A300),3)=0,OR(A301="",MONTH(A300)&lt;&gt;MONTH(A301)))</x:f>
        <x:v>0</x:v>
      </x:c>
      <x:c r="R300" s="66" t="b">
        <x:f aca="0">OR(O300&gt;$E$7,O300&lt;$E$6)</x:f>
        <x:v>0</x:v>
      </x:c>
      <x:c r="S300" s="66" t="b">
        <x:f aca="0">AND(OR(P300,Q300,R300),A300-AH299&gt;$E$8)</x:f>
        <x:v>0</x:v>
      </x:c>
      <x:c r="T300" s="67" t="str">
        <x:f aca="0">IF(NOT(OR(P300,Q300,R300)),"不调",IF(NOT(S300),"间隔规则跳过",IF(P300,"年末+季度",IF(AND(Q300,R300),"季度+动态",IF(Q300,"季度","动态")))))</x:f>
        <x:v>不调</x:v>
      </x:c>
      <x:c r="U300" s="64" t="n">
        <x:f aca="0">IF(OR(T300="年末+季度",T300="季度+动态"),N300*$E$5/2,IF(T300="季度",(J300+K300)/2,IF(T300="动态",N300*$E$5*IF(J300+K300=0,0.5,J300/(J300+K300)),J300)))</x:f>
        <x:v>0.10661434159078129</x:v>
      </x:c>
      <x:c r="V300" s="64" t="n">
        <x:f aca="0">IF(OR(T300="年末+季度",T300="季度+动态"),N300*$E$5/2,IF(T300="季度",(J300+K300)/2,IF(T300="动态",N300*$E$5*IF(J300+K300=0,0.5,K300/(J300+K300)),K300)))</x:f>
        <x:v>0.10916643907553111</x:v>
      </x:c>
      <x:c r="W300" s="64" t="n">
        <x:f aca="0">IF(OR(T300="年末+季度",T300="季度+动态",T300="动态"),N300*(1-$E$5)*IF(L300+M300=0,$B$7/($B$7+$B$8),L300/(L300+M300)),L300)</x:f>
        <x:v>0.7903619069836543</x:v>
      </x:c>
      <x:c r="X300" s="64" t="n">
        <x:f aca="0">IF(OR(T300="年末+季度",T300="季度+动态",T300="动态"),N300*(1-$E$5)*IF(L300+M300=0,$B$8/($B$7+$B$8),M300/(L300+M300)),M300)</x:f>
        <x:v>0.05730425746899037</x:v>
      </x:c>
      <x:c r="Y300" s="64" t="n">
        <x:f aca="0">POWER(1-$H$5,(A300-A299)/$H$8)</x:f>
        <x:v>0.9999588018747739</x:v>
      </x:c>
      <x:c r="Z300" s="64" t="n">
        <x:f aca="0">U300*Y300</x:f>
        <x:v>0.10660994927978554</x:v>
      </x:c>
      <x:c r="AA300" s="64" t="n">
        <x:f aca="0">V300*Y300</x:f>
        <x:v>0.10916194162290359</x:v>
      </x:c>
      <x:c r="AB300" s="64" t="n">
        <x:f aca="0">W300*Y300</x:f>
        <x:v>0.7903293455548365</x:v>
      </x:c>
      <x:c r="AC300" s="64" t="n">
        <x:f aca="0">X300*Y300</x:f>
        <x:v>0.057301896641015176</x:v>
      </x:c>
      <x:c r="AD300" s="64" t="n">
        <x:f aca="0">SUM(Z300:AC300)</x:f>
        <x:v>1.063403133098541</x:v>
      </x:c>
      <x:c r="AE300" s="64" t="n">
        <x:f aca="0">MAX(AE299,AD300)</x:f>
        <x:v>1.0658816187408895</x:v>
      </x:c>
      <x:c r="AF300" s="63" t="n">
        <x:f aca="0">AD300/AE300-1</x:f>
        <x:v>-0.002325291663511697</x:v>
      </x:c>
      <x:c r="AG300" s="63" t="n">
        <x:f aca="0">AD300/AD299-1</x:f>
        <x:v>-0.0012160706122933407</x:v>
      </x:c>
      <x:c r="AH300" s="61" t="n">
        <x:f aca="0">IF(OR(T300="年末+季度",T300="季度+动态",T300="季度",T300="动态"),A300,AH299)</x:f>
        <x:v>44196</x:v>
      </x:c>
      <x:c r="AI300" s="68" t="n">
        <x:f aca="0">YEAR(A300)</x:f>
        <x:v>2021</x:v>
      </x:c>
      <x:c r="AJ300" s="68" t="n">
        <x:f aca="0">MONTH(A300)</x:f>
        <x:v>1</x:v>
      </x:c>
      <x:c r="AK300" s="66" t="n">
        <x:f aca="0">IF(MONTH(A300)&lt;&gt;MONTH(A301),1,0)</x:f>
        <x:v>0</x:v>
      </x:c>
      <x:c r="AL300" s="64" t="n">
        <x:f aca="0">IF(AK299,AD299,AL299)</x:f>
        <x:v>1.0563816363718</x:v>
      </x:c>
      <x:c r="AM300" s="65" t="str">
        <x:f aca="0">IF(AK300,AD300/AL300-1,"")</x:f>
      </x:c>
      <x:c r="AN300" s="64" t="n">
        <x:f aca="0">IF(AI300&lt;&gt;AI299,AD300,MAX(AN299,AD300))</x:f>
        <x:v>1.0658816187408895</x:v>
      </x:c>
      <x:c r="AO300" s="65" t="n">
        <x:f aca="0">AD300/AN300-1</x:f>
        <x:v>-0.002325291663511697</x:v>
      </x:c>
      <x:c r="AP300" s="69" t="n">
        <x:f aca="0">IFERROR(SUM(Z300:AC300)/AD300,0)</x:f>
        <x:v>1</x:v>
      </x:c>
      <x:c r="AQ300" s="66" t="b">
        <x:f aca="0">AND(B300&gt;0,C300&gt;0,D300&gt;0,E300&gt;0)</x:f>
        <x:v>1</x:v>
      </x:c>
    </x:row>
    <x:row r="301" ht="13.5" hidden="0">
      <x:c r="A301" s="61" t="n">
        <x:f aca="0">'净值底稿'!A263</x:f>
        <x:v>44222</x:v>
      </x:c>
      <x:c r="B301" s="62" t="n">
        <x:f aca="0">'净值底稿'!W263</x:f>
        <x:v>1.0602051818458338</x:v>
      </x:c>
      <x:c r="C301" s="62" t="n">
        <x:f aca="0">'净值底稿'!T263</x:f>
        <x:v>1.3359321543360463</x:v>
      </x:c>
      <x:c r="D301" s="62" t="n">
        <x:f aca="0">'净值底稿'!U263</x:f>
        <x:v>1.4443</x:v>
      </x:c>
      <x:c r="E301" s="62" t="n">
        <x:f aca="0">'净值底稿'!V263</x:f>
        <x:v>1.4083</x:v>
      </x:c>
      <x:c r="F301" s="63" t="n">
        <x:f aca="0">IFERROR(B301/B300-1,0)</x:f>
        <x:v>-0.006114630552817357</x:v>
      </x:c>
      <x:c r="G301" s="63" t="n">
        <x:f aca="0">IFERROR(C301/C300-1,0)</x:f>
        <x:v>-0.016230997145732506</x:v>
      </x:c>
      <x:c r="H301" s="63" t="n">
        <x:f aca="0">IFERROR(D301/D300-1,0)</x:f>
        <x:v>-0.0011756569847856113</x:v>
      </x:c>
      <x:c r="I301" s="63" t="n">
        <x:f aca="0">IFERROR(E301/E300-1,0)</x:f>
        <x:v>0.0036345496009122513</x:v>
      </x:c>
      <x:c r="J301" s="64" t="n">
        <x:f aca="0">Z300*(1+F301)</x:f>
        <x:v>0.10595806882668506</x:v>
      </x:c>
      <x:c r="K301" s="64" t="n">
        <x:f aca="0">AA300*(1+G301)</x:f>
        <x:v>0.10739013445999962</x:v>
      </x:c>
      <x:c r="L301" s="64" t="n">
        <x:f aca="0">AB300*(1+H301)</x:f>
        <x:v>0.7894001893394539</x:v>
      </x:c>
      <x:c r="M301" s="64" t="n">
        <x:f aca="0">AC300*(1+I301)</x:f>
        <x:v>0.05751016322658329</x:v>
      </x:c>
      <x:c r="N301" s="64" t="n">
        <x:f aca="0">SUM(J301:M301)</x:f>
        <x:v>1.060258555852722</x:v>
      </x:c>
      <x:c r="O301" s="65" t="n">
        <x:f aca="0">IFERROR((J301+K301)/N301,0)</x:f>
        <x:v>0.20122280750198482</x:v>
      </x:c>
      <x:c r="P301" s="66" t="b">
        <x:f aca="0">AND(MONTH(A301)=12,OR(A302="",YEAR(A301)&lt;&gt;YEAR(A302)))</x:f>
        <x:v>0</x:v>
      </x:c>
      <x:c r="Q301" s="66" t="b">
        <x:f aca="0">AND(MOD(MONTH(A301),3)=0,OR(A302="",MONTH(A301)&lt;&gt;MONTH(A302)))</x:f>
        <x:v>0</x:v>
      </x:c>
      <x:c r="R301" s="66" t="b">
        <x:f aca="0">OR(O301&gt;$E$7,O301&lt;$E$6)</x:f>
        <x:v>0</x:v>
      </x:c>
      <x:c r="S301" s="66" t="b">
        <x:f aca="0">AND(OR(P301,Q301,R301),A301-AH300&gt;$E$8)</x:f>
        <x:v>0</x:v>
      </x:c>
      <x:c r="T301" s="67" t="str">
        <x:f aca="0">IF(NOT(OR(P301,Q301,R301)),"不调",IF(NOT(S301),"间隔规则跳过",IF(P301,"年末+季度",IF(AND(Q301,R301),"季度+动态",IF(Q301,"季度","动态")))))</x:f>
        <x:v>不调</x:v>
      </x:c>
      <x:c r="U301" s="64" t="n">
        <x:f aca="0">IF(OR(T301="年末+季度",T301="季度+动态"),N301*$E$5/2,IF(T301="季度",(J301+K301)/2,IF(T301="动态",N301*$E$5*IF(J301+K301=0,0.5,J301/(J301+K301)),J301)))</x:f>
        <x:v>0.10595806882668506</x:v>
      </x:c>
      <x:c r="V301" s="64" t="n">
        <x:f aca="0">IF(OR(T301="年末+季度",T301="季度+动态"),N301*$E$5/2,IF(T301="季度",(J301+K301)/2,IF(T301="动态",N301*$E$5*IF(J301+K301=0,0.5,K301/(J301+K301)),K301)))</x:f>
        <x:v>0.10739013445999962</x:v>
      </x:c>
      <x:c r="W301" s="64" t="n">
        <x:f aca="0">IF(OR(T301="年末+季度",T301="季度+动态",T301="动态"),N301*(1-$E$5)*IF(L301+M301=0,$B$7/($B$7+$B$8),L301/(L301+M301)),L301)</x:f>
        <x:v>0.7894001893394539</x:v>
      </x:c>
      <x:c r="X301" s="64" t="n">
        <x:f aca="0">IF(OR(T301="年末+季度",T301="季度+动态",T301="动态"),N301*(1-$E$5)*IF(L301+M301=0,$B$8/($B$7+$B$8),M301/(L301+M301)),M301)</x:f>
        <x:v>0.05751016322658329</x:v>
      </x:c>
      <x:c r="Y301" s="64" t="n">
        <x:f aca="0">POWER(1-$H$5,(A301-A300)/$H$8)</x:f>
        <x:v>0.9999862671029998</x:v>
      </x:c>
      <x:c r="Z301" s="64" t="n">
        <x:f aca="0">U301*Y301</x:f>
        <x:v>0.10595661371543952</x:v>
      </x:c>
      <x:c r="AA301" s="64" t="n">
        <x:f aca="0">V301*Y301</x:f>
        <x:v>0.10738865968234423</x:v>
      </x:c>
      <x:c r="AB301" s="64" t="n">
        <x:f aca="0">W301*Y301</x:f>
        <x:v>0.7893893485879617</x:v>
      </x:c>
      <x:c r="AC301" s="64" t="n">
        <x:f aca="0">X301*Y301</x:f>
        <x:v>0.05750937344543523</x:v>
      </x:c>
      <x:c r="AD301" s="64" t="n">
        <x:f aca="0">SUM(Z301:AC301)</x:f>
        <x:v>1.0602439954311806</x:v>
      </x:c>
      <x:c r="AE301" s="64" t="n">
        <x:f aca="0">MAX(AE300,AD301)</x:f>
        <x:v>1.0658816187408895</x:v>
      </x:c>
      <x:c r="AF301" s="63" t="n">
        <x:f aca="0">AD301/AE301-1</x:f>
        <x:v>-0.005289164585058237</x:v>
      </x:c>
      <x:c r="AG301" s="63" t="n">
        <x:f aca="0">AD301/AD300-1</x:f>
        <x:v>-0.002970780853499333</x:v>
      </x:c>
      <x:c r="AH301" s="61" t="n">
        <x:f aca="0">IF(OR(T301="年末+季度",T301="季度+动态",T301="季度",T301="动态"),A301,AH300)</x:f>
        <x:v>44196</x:v>
      </x:c>
      <x:c r="AI301" s="68" t="n">
        <x:f aca="0">YEAR(A301)</x:f>
        <x:v>2021</x:v>
      </x:c>
      <x:c r="AJ301" s="68" t="n">
        <x:f aca="0">MONTH(A301)</x:f>
        <x:v>1</x:v>
      </x:c>
      <x:c r="AK301" s="66" t="n">
        <x:f aca="0">IF(MONTH(A301)&lt;&gt;MONTH(A302),1,0)</x:f>
        <x:v>0</x:v>
      </x:c>
      <x:c r="AL301" s="64" t="n">
        <x:f aca="0">IF(AK300,AD300,AL300)</x:f>
        <x:v>1.0563816363718</x:v>
      </x:c>
      <x:c r="AM301" s="65" t="str">
        <x:f aca="0">IF(AK301,AD301/AL301-1,"")</x:f>
      </x:c>
      <x:c r="AN301" s="64" t="n">
        <x:f aca="0">IF(AI301&lt;&gt;AI300,AD301,MAX(AN300,AD301))</x:f>
        <x:v>1.0658816187408895</x:v>
      </x:c>
      <x:c r="AO301" s="65" t="n">
        <x:f aca="0">AD301/AN301-1</x:f>
        <x:v>-0.005289164585058237</x:v>
      </x:c>
      <x:c r="AP301" s="69" t="n">
        <x:f aca="0">IFERROR(SUM(Z301:AC301)/AD301,0)</x:f>
        <x:v>1</x:v>
      </x:c>
      <x:c r="AQ301" s="66" t="b">
        <x:f aca="0">AND(B301&gt;0,C301&gt;0,D301&gt;0,E301&gt;0)</x:f>
        <x:v>1</x:v>
      </x:c>
    </x:row>
    <x:row r="302" ht="13.5" hidden="0">
      <x:c r="A302" s="61" t="n">
        <x:f aca="0">'净值底稿'!A264</x:f>
        <x:v>44223</x:v>
      </x:c>
      <x:c r="B302" s="62" t="n">
        <x:f aca="0">'净值底稿'!W264</x:f>
        <x:v>1.062471599971603</x:v>
      </x:c>
      <x:c r="C302" s="62" t="n">
        <x:f aca="0">'净值底稿'!T264</x:f>
        <x:v>1.340109017327707</x:v>
      </x:c>
      <x:c r="D302" s="62" t="n">
        <x:f aca="0">'净值底稿'!U264</x:f>
        <x:v>1.4439</x:v>
      </x:c>
      <x:c r="E302" s="62" t="n">
        <x:f aca="0">'净值底稿'!V264</x:f>
        <x:v>1.4007</x:v>
      </x:c>
      <x:c r="F302" s="63" t="n">
        <x:f aca="0">IFERROR(B302/B301-1,0)</x:f>
        <x:v>0.00213771651429151</x:v>
      </x:c>
      <x:c r="G302" s="63" t="n">
        <x:f aca="0">IFERROR(C302/C301-1,0)</x:f>
        <x:v>0.0031265532295960963</x:v>
      </x:c>
      <x:c r="H302" s="63" t="n">
        <x:f aca="0">IFERROR(D302/D301-1,0)</x:f>
        <x:v>-0.00027695077200029505</x:v>
      </x:c>
      <x:c r="I302" s="63" t="n">
        <x:f aca="0">IFERROR(E302/E301-1,0)</x:f>
        <x:v>-0.00539657743378541</x:v>
      </x:c>
      <x:c r="J302" s="64" t="n">
        <x:f aca="0">Z301*(1+F302)</x:f>
        <x:v>0.10618311891837742</x:v>
      </x:c>
      <x:c r="K302" s="64" t="n">
        <x:f aca="0">AA301*(1+G302)</x:f>
        <x:v>0.10772441604309606</x:v>
      </x:c>
      <x:c r="L302" s="64" t="n">
        <x:f aca="0">AB301*(1+H302)</x:f>
        <x:v>0.7891707265984614</x:v>
      </x:c>
      <x:c r="M302" s="64" t="n">
        <x:f aca="0">AC301*(1+I302)</x:f>
        <x:v>0.05719901965846846</x:v>
      </x:c>
      <x:c r="N302" s="64" t="n">
        <x:f aca="0">SUM(J302:M302)</x:f>
        <x:v>1.0602772812184034</x:v>
      </x:c>
      <x:c r="O302" s="65" t="n">
        <x:f aca="0">IFERROR((J302+K302)/N302,0)</x:f>
        <x:v>0.20174678713823285</x:v>
      </x:c>
      <x:c r="P302" s="66" t="b">
        <x:f aca="0">AND(MONTH(A302)=12,OR(A303="",YEAR(A302)&lt;&gt;YEAR(A303)))</x:f>
        <x:v>0</x:v>
      </x:c>
      <x:c r="Q302" s="66" t="b">
        <x:f aca="0">AND(MOD(MONTH(A302),3)=0,OR(A303="",MONTH(A302)&lt;&gt;MONTH(A303)))</x:f>
        <x:v>0</x:v>
      </x:c>
      <x:c r="R302" s="66" t="b">
        <x:f aca="0">OR(O302&gt;$E$7,O302&lt;$E$6)</x:f>
        <x:v>0</x:v>
      </x:c>
      <x:c r="S302" s="66" t="b">
        <x:f aca="0">AND(OR(P302,Q302,R302),A302-AH301&gt;$E$8)</x:f>
        <x:v>0</x:v>
      </x:c>
      <x:c r="T302" s="67" t="str">
        <x:f aca="0">IF(NOT(OR(P302,Q302,R302)),"不调",IF(NOT(S302),"间隔规则跳过",IF(P302,"年末+季度",IF(AND(Q302,R302),"季度+动态",IF(Q302,"季度","动态")))))</x:f>
        <x:v>不调</x:v>
      </x:c>
      <x:c r="U302" s="64" t="n">
        <x:f aca="0">IF(OR(T302="年末+季度",T302="季度+动态"),N302*$E$5/2,IF(T302="季度",(J302+K302)/2,IF(T302="动态",N302*$E$5*IF(J302+K302=0,0.5,J302/(J302+K302)),J302)))</x:f>
        <x:v>0.10618311891837742</x:v>
      </x:c>
      <x:c r="V302" s="64" t="n">
        <x:f aca="0">IF(OR(T302="年末+季度",T302="季度+动态"),N302*$E$5/2,IF(T302="季度",(J302+K302)/2,IF(T302="动态",N302*$E$5*IF(J302+K302=0,0.5,K302/(J302+K302)),K302)))</x:f>
        <x:v>0.10772441604309606</x:v>
      </x:c>
      <x:c r="W302" s="64" t="n">
        <x:f aca="0">IF(OR(T302="年末+季度",T302="季度+动态",T302="动态"),N302*(1-$E$5)*IF(L302+M302=0,$B$7/($B$7+$B$8),L302/(L302+M302)),L302)</x:f>
        <x:v>0.7891707265984614</x:v>
      </x:c>
      <x:c r="X302" s="64" t="n">
        <x:f aca="0">IF(OR(T302="年末+季度",T302="季度+动态",T302="动态"),N302*(1-$E$5)*IF(L302+M302=0,$B$8/($B$7+$B$8),M302/(L302+M302)),M302)</x:f>
        <x:v>0.05719901965846846</x:v>
      </x:c>
      <x:c r="Y302" s="64" t="n">
        <x:f aca="0">POWER(1-$H$5,(A302-A301)/$H$8)</x:f>
        <x:v>0.9999862671029998</x:v>
      </x:c>
      <x:c r="Z302" s="64" t="n">
        <x:f aca="0">U302*Y302</x:f>
        <x:v>0.10618166071654216</x:v>
      </x:c>
      <x:c r="AA302" s="64" t="n">
        <x:f aca="0">V302*Y302</x:f>
        <x:v>0.10772293667478612</x:v>
      </x:c>
      <x:c r="AB302" s="64" t="n">
        <x:f aca="0">W302*Y302</x:f>
        <x:v>0.7891598889981575</x:v>
      </x:c>
      <x:c r="AC302" s="64" t="n">
        <x:f aca="0">X302*Y302</x:f>
        <x:v>0.057198234150222974</x:v>
      </x:c>
      <x:c r="AD302" s="64" t="n">
        <x:f aca="0">SUM(Z302:AC302)</x:f>
        <x:v>1.0602627205397088</x:v>
      </x:c>
      <x:c r="AE302" s="64" t="n">
        <x:f aca="0">MAX(AE301,AD302)</x:f>
        <x:v>1.0658816187408895</x:v>
      </x:c>
      <x:c r="AF302" s="63" t="n">
        <x:f aca="0">AD302/AE302-1</x:f>
        <x:v>-0.005271596866280648</x:v>
      </x:c>
      <x:c r="AG302" s="63" t="n">
        <x:f aca="0">AD302/AD301-1</x:f>
        <x:v>0.000017661131408219788</x:v>
      </x:c>
      <x:c r="AH302" s="61" t="n">
        <x:f aca="0">IF(OR(T302="年末+季度",T302="季度+动态",T302="季度",T302="动态"),A302,AH301)</x:f>
        <x:v>44196</x:v>
      </x:c>
      <x:c r="AI302" s="68" t="n">
        <x:f aca="0">YEAR(A302)</x:f>
        <x:v>2021</x:v>
      </x:c>
      <x:c r="AJ302" s="68" t="n">
        <x:f aca="0">MONTH(A302)</x:f>
        <x:v>1</x:v>
      </x:c>
      <x:c r="AK302" s="66" t="n">
        <x:f aca="0">IF(MONTH(A302)&lt;&gt;MONTH(A303),1,0)</x:f>
        <x:v>0</x:v>
      </x:c>
      <x:c r="AL302" s="64" t="n">
        <x:f aca="0">IF(AK301,AD301,AL301)</x:f>
        <x:v>1.0563816363718</x:v>
      </x:c>
      <x:c r="AM302" s="65" t="str">
        <x:f aca="0">IF(AK302,AD302/AL302-1,"")</x:f>
      </x:c>
      <x:c r="AN302" s="64" t="n">
        <x:f aca="0">IF(AI302&lt;&gt;AI301,AD302,MAX(AN301,AD302))</x:f>
        <x:v>1.0658816187408895</x:v>
      </x:c>
      <x:c r="AO302" s="65" t="n">
        <x:f aca="0">AD302/AN302-1</x:f>
        <x:v>-0.005271596866280648</x:v>
      </x:c>
      <x:c r="AP302" s="69" t="n">
        <x:f aca="0">IFERROR(SUM(Z302:AC302)/AD302,0)</x:f>
        <x:v>1</x:v>
      </x:c>
      <x:c r="AQ302" s="66" t="b">
        <x:f aca="0">AND(B302&gt;0,C302&gt;0,D302&gt;0,E302&gt;0)</x:f>
        <x:v>1</x:v>
      </x:c>
    </x:row>
    <x:row r="303" ht="13.5" hidden="0">
      <x:c r="A303" s="61" t="n">
        <x:f aca="0">'净值底稿'!A265</x:f>
        <x:v>44224</x:v>
      </x:c>
      <x:c r="B303" s="62" t="n">
        <x:f aca="0">'净值底稿'!W265</x:f>
        <x:v>1.047324099824779</x:v>
      </x:c>
      <x:c r="C303" s="62" t="n">
        <x:f aca="0">'净值底稿'!T265</x:f>
        <x:v>1.3105207909829317</x:v>
      </x:c>
      <x:c r="D303" s="62" t="n">
        <x:f aca="0">'净值底稿'!U265</x:f>
        <x:v>1.4419</x:v>
      </x:c>
      <x:c r="E303" s="62" t="n">
        <x:f aca="0">'净值底稿'!V265</x:f>
        <x:v>1.3901</x:v>
      </x:c>
      <x:c r="F303" s="63" t="n">
        <x:f aca="0">IFERROR(B303/B302-1,0)</x:f>
        <x:v>-0.014256851804065995</x:v>
      </x:c>
      <x:c r="G303" s="63" t="n">
        <x:f aca="0">IFERROR(C303/C302-1,0)</x:f>
        <x:v>-0.02207896966753997</x:v>
      </x:c>
      <x:c r="H303" s="63" t="n">
        <x:f aca="0">IFERROR(D303/D302-1,0)</x:f>
        <x:v>-0.0013851374748944378</x:v>
      </x:c>
      <x:c r="I303" s="63" t="n">
        <x:f aca="0">IFERROR(E303/E302-1,0)</x:f>
        <x:v>-0.0075676447490541365</x:v>
      </x:c>
      <x:c r="J303" s="64" t="n">
        <x:f aca="0">Z302*(1+F303)</x:f>
        <x:v>0.1046678445153968</x:v>
      </x:c>
      <x:c r="K303" s="64" t="n">
        <x:f aca="0">AA302*(1+G303)</x:f>
        <x:v>0.10534452522344519</x:v>
      </x:c>
      <x:c r="L303" s="64" t="n">
        <x:f aca="0">AB302*(1+H303)</x:f>
        <x:v>0.7880667940622226</x:v>
      </x:c>
      <x:c r="M303" s="64" t="n">
        <x:f aca="0">AC302*(1+I303)</x:f>
        <x:v>0.05676537823390087</x:v>
      </x:c>
      <x:c r="N303" s="64" t="n">
        <x:f aca="0">SUM(J303:M303)</x:f>
        <x:v>1.0548445420349655</x:v>
      </x:c>
      <x:c r="O303" s="65" t="n">
        <x:f aca="0">IFERROR((J303+K303)/N303,0)</x:f>
        <x:v>0.19909319465567335</x:v>
      </x:c>
      <x:c r="P303" s="66" t="b">
        <x:f aca="0">AND(MONTH(A303)=12,OR(A304="",YEAR(A303)&lt;&gt;YEAR(A304)))</x:f>
        <x:v>0</x:v>
      </x:c>
      <x:c r="Q303" s="66" t="b">
        <x:f aca="0">AND(MOD(MONTH(A303),3)=0,OR(A304="",MONTH(A303)&lt;&gt;MONTH(A304)))</x:f>
        <x:v>0</x:v>
      </x:c>
      <x:c r="R303" s="66" t="b">
        <x:f aca="0">OR(O303&gt;$E$7,O303&lt;$E$6)</x:f>
        <x:v>0</x:v>
      </x:c>
      <x:c r="S303" s="66" t="b">
        <x:f aca="0">AND(OR(P303,Q303,R303),A303-AH302&gt;$E$8)</x:f>
        <x:v>0</x:v>
      </x:c>
      <x:c r="T303" s="67" t="str">
        <x:f aca="0">IF(NOT(OR(P303,Q303,R303)),"不调",IF(NOT(S303),"间隔规则跳过",IF(P303,"年末+季度",IF(AND(Q303,R303),"季度+动态",IF(Q303,"季度","动态")))))</x:f>
        <x:v>不调</x:v>
      </x:c>
      <x:c r="U303" s="64" t="n">
        <x:f aca="0">IF(OR(T303="年末+季度",T303="季度+动态"),N303*$E$5/2,IF(T303="季度",(J303+K303)/2,IF(T303="动态",N303*$E$5*IF(J303+K303=0,0.5,J303/(J303+K303)),J303)))</x:f>
        <x:v>0.1046678445153968</x:v>
      </x:c>
      <x:c r="V303" s="64" t="n">
        <x:f aca="0">IF(OR(T303="年末+季度",T303="季度+动态"),N303*$E$5/2,IF(T303="季度",(J303+K303)/2,IF(T303="动态",N303*$E$5*IF(J303+K303=0,0.5,K303/(J303+K303)),K303)))</x:f>
        <x:v>0.10534452522344519</x:v>
      </x:c>
      <x:c r="W303" s="64" t="n">
        <x:f aca="0">IF(OR(T303="年末+季度",T303="季度+动态",T303="动态"),N303*(1-$E$5)*IF(L303+M303=0,$B$7/($B$7+$B$8),L303/(L303+M303)),L303)</x:f>
        <x:v>0.7880667940622226</x:v>
      </x:c>
      <x:c r="X303" s="64" t="n">
        <x:f aca="0">IF(OR(T303="年末+季度",T303="季度+动态",T303="动态"),N303*(1-$E$5)*IF(L303+M303=0,$B$8/($B$7+$B$8),M303/(L303+M303)),M303)</x:f>
        <x:v>0.05676537823390087</x:v>
      </x:c>
      <x:c r="Y303" s="64" t="n">
        <x:f aca="0">POWER(1-$H$5,(A303-A302)/$H$8)</x:f>
        <x:v>0.9999862671029998</x:v>
      </x:c>
      <x:c r="Z303" s="64" t="n">
        <x:f aca="0">U303*Y303</x:f>
        <x:v>0.10466640712266884</x:v>
      </x:c>
      <x:c r="AA303" s="64" t="n">
        <x:f aca="0">V303*Y303</x:f>
        <x:v>0.10534307853793075</x:v>
      </x:c>
      <x:c r="AB303" s="64" t="n">
        <x:f aca="0">W303*Y303</x:f>
        <x:v>0.7880559716221104</x:v>
      </x:c>
      <x:c r="AC303" s="64" t="n">
        <x:f aca="0">X303*Y303</x:f>
        <x:v>0.0567645986808084</x:v>
      </x:c>
      <x:c r="AD303" s="64" t="n">
        <x:f aca="0">SUM(Z303:AC303)</x:f>
        <x:v>1.0548300559635182</x:v>
      </x:c>
      <x:c r="AE303" s="64" t="n">
        <x:f aca="0">MAX(AE302,AD303)</x:f>
        <x:v>1.0658816187408895</x:v>
      </x:c>
      <x:c r="AF303" s="63" t="n">
        <x:f aca="0">AD303/AE303-1</x:f>
        <x:v>-0.010368471116357525</x:v>
      </x:c>
      <x:c r="AG303" s="63" t="n">
        <x:f aca="0">AD303/AD302-1</x:f>
        <x:v>-0.005123885307808607</x:v>
      </x:c>
      <x:c r="AH303" s="61" t="n">
        <x:f aca="0">IF(OR(T303="年末+季度",T303="季度+动态",T303="季度",T303="动态"),A303,AH302)</x:f>
        <x:v>44196</x:v>
      </x:c>
      <x:c r="AI303" s="68" t="n">
        <x:f aca="0">YEAR(A303)</x:f>
        <x:v>2021</x:v>
      </x:c>
      <x:c r="AJ303" s="68" t="n">
        <x:f aca="0">MONTH(A303)</x:f>
        <x:v>1</x:v>
      </x:c>
      <x:c r="AK303" s="66" t="n">
        <x:f aca="0">IF(MONTH(A303)&lt;&gt;MONTH(A304),1,0)</x:f>
        <x:v>0</x:v>
      </x:c>
      <x:c r="AL303" s="64" t="n">
        <x:f aca="0">IF(AK302,AD302,AL302)</x:f>
        <x:v>1.0563816363718</x:v>
      </x:c>
      <x:c r="AM303" s="65" t="str">
        <x:f aca="0">IF(AK303,AD303/AL303-1,"")</x:f>
      </x:c>
      <x:c r="AN303" s="64" t="n">
        <x:f aca="0">IF(AI303&lt;&gt;AI302,AD303,MAX(AN302,AD303))</x:f>
        <x:v>1.0658816187408895</x:v>
      </x:c>
      <x:c r="AO303" s="65" t="n">
        <x:f aca="0">AD303/AN303-1</x:f>
        <x:v>-0.010368471116357525</x:v>
      </x:c>
      <x:c r="AP303" s="69" t="n">
        <x:f aca="0">IFERROR(SUM(Z303:AC303)/AD303,0)</x:f>
        <x:v>1</x:v>
      </x:c>
      <x:c r="AQ303" s="66" t="b">
        <x:f aca="0">AND(B303&gt;0,C303&gt;0,D303&gt;0,E303&gt;0)</x:f>
        <x:v>1</x:v>
      </x:c>
    </x:row>
    <x:row r="304" ht="13.5" hidden="0">
      <x:c r="A304" s="61" t="n">
        <x:f aca="0">'净值底稿'!A266</x:f>
        <x:v>44225</x:v>
      </x:c>
      <x:c r="B304" s="62" t="n">
        <x:f aca="0">'净值底稿'!W266</x:f>
        <x:v>1.0417142514018956</x:v>
      </x:c>
      <x:c r="C304" s="62" t="n">
        <x:f aca="0">'净值底稿'!T266</x:f>
        <x:v>1.2974897756333328</x:v>
      </x:c>
      <x:c r="D304" s="62" t="n">
        <x:f aca="0">'净值底稿'!U266</x:f>
        <x:v>1.4416</x:v>
      </x:c>
      <x:c r="E304" s="62" t="n">
        <x:f aca="0">'净值底稿'!V266</x:f>
        <x:v>1.3976</x:v>
      </x:c>
      <x:c r="F304" s="63" t="n">
        <x:f aca="0">IFERROR(B304/B303-1,0)</x:f>
        <x:v>-0.005356363349054982</x:v>
      </x:c>
      <x:c r="G304" s="63" t="n">
        <x:f aca="0">IFERROR(C304/C303-1,0)</x:f>
        <x:v>-0.00994338696437258</x:v>
      </x:c>
      <x:c r="H304" s="63" t="n">
        <x:f aca="0">IFERROR(D304/D303-1,0)</x:f>
        <x:v>-0.00020805881129060122</x:v>
      </x:c>
      <x:c r="I304" s="63" t="n">
        <x:f aca="0">IFERROR(E304/E303-1,0)</x:f>
        <x:v>0.005395295302496272</x:v>
      </x:c>
      <x:c r="J304" s="64" t="n">
        <x:f aca="0">Z303*(1+F304)</x:f>
        <x:v>0.1041057758156797</x:v>
      </x:c>
      <x:c r="K304" s="64" t="n">
        <x:f aca="0">AA303*(1+G304)</x:f>
        <x:v>0.1042956115440098</x:v>
      </x:c>
      <x:c r="L304" s="64" t="n">
        <x:f aca="0">AB303*(1+H304)</x:f>
        <x:v>0.7878920096334242</x:v>
      </x:c>
      <x:c r="M304" s="64" t="n">
        <x:f aca="0">AC303*(1+I304)</x:f>
        <x:v>0.05707086045341905</x:v>
      </x:c>
      <x:c r="N304" s="64" t="n">
        <x:f aca="0">SUM(J304:M304)</x:f>
        <x:v>1.0533642574465327</x:v>
      </x:c>
      <x:c r="O304" s="65" t="n">
        <x:f aca="0">IFERROR((J304+K304)/N304,0)</x:f>
        <x:v>0.19784361002040896</x:v>
      </x:c>
      <x:c r="P304" s="66" t="b">
        <x:f aca="0">AND(MONTH(A304)=12,OR(A305="",YEAR(A304)&lt;&gt;YEAR(A305)))</x:f>
        <x:v>0</x:v>
      </x:c>
      <x:c r="Q304" s="66" t="b">
        <x:f aca="0">AND(MOD(MONTH(A304),3)=0,OR(A305="",MONTH(A304)&lt;&gt;MONTH(A305)))</x:f>
        <x:v>0</x:v>
      </x:c>
      <x:c r="R304" s="66" t="b">
        <x:f aca="0">OR(O304&gt;$E$7,O304&lt;$E$6)</x:f>
        <x:v>0</x:v>
      </x:c>
      <x:c r="S304" s="66" t="b">
        <x:f aca="0">AND(OR(P304,Q304,R304),A304-AH303&gt;$E$8)</x:f>
        <x:v>0</x:v>
      </x:c>
      <x:c r="T304" s="67" t="str">
        <x:f aca="0">IF(NOT(OR(P304,Q304,R304)),"不调",IF(NOT(S304),"间隔规则跳过",IF(P304,"年末+季度",IF(AND(Q304,R304),"季度+动态",IF(Q304,"季度","动态")))))</x:f>
        <x:v>不调</x:v>
      </x:c>
      <x:c r="U304" s="64" t="n">
        <x:f aca="0">IF(OR(T304="年末+季度",T304="季度+动态"),N304*$E$5/2,IF(T304="季度",(J304+K304)/2,IF(T304="动态",N304*$E$5*IF(J304+K304=0,0.5,J304/(J304+K304)),J304)))</x:f>
        <x:v>0.1041057758156797</x:v>
      </x:c>
      <x:c r="V304" s="64" t="n">
        <x:f aca="0">IF(OR(T304="年末+季度",T304="季度+动态"),N304*$E$5/2,IF(T304="季度",(J304+K304)/2,IF(T304="动态",N304*$E$5*IF(J304+K304=0,0.5,K304/(J304+K304)),K304)))</x:f>
        <x:v>0.1042956115440098</x:v>
      </x:c>
      <x:c r="W304" s="64" t="n">
        <x:f aca="0">IF(OR(T304="年末+季度",T304="季度+动态",T304="动态"),N304*(1-$E$5)*IF(L304+M304=0,$B$7/($B$7+$B$8),L304/(L304+M304)),L304)</x:f>
        <x:v>0.7878920096334242</x:v>
      </x:c>
      <x:c r="X304" s="64" t="n">
        <x:f aca="0">IF(OR(T304="年末+季度",T304="季度+动态",T304="动态"),N304*(1-$E$5)*IF(L304+M304=0,$B$8/($B$7+$B$8),M304/(L304+M304)),M304)</x:f>
        <x:v>0.05707086045341905</x:v>
      </x:c>
      <x:c r="Y304" s="64" t="n">
        <x:f aca="0">POWER(1-$H$5,(A304-A303)/$H$8)</x:f>
        <x:v>0.9999862671029998</x:v>
      </x:c>
      <x:c r="Z304" s="64" t="n">
        <x:f aca="0">U304*Y304</x:f>
        <x:v>0.1041043461417833</x:v>
      </x:c>
      <x:c r="AA304" s="64" t="n">
        <x:f aca="0">V304*Y304</x:f>
        <x:v>0.10429417926311889</x:v>
      </x:c>
      <x:c r="AB304" s="64" t="n">
        <x:f aca="0">W304*Y304</x:f>
        <x:v>0.7878811895936086</x:v>
      </x:c>
      <x:c r="AC304" s="64" t="n">
        <x:f aca="0">X304*Y304</x:f>
        <x:v>0.05707007670517073</x:v>
      </x:c>
      <x:c r="AD304" s="64" t="n">
        <x:f aca="0">SUM(Z304:AC304)</x:f>
        <x:v>1.0533497917036816</x:v>
      </x:c>
      <x:c r="AE304" s="64" t="n">
        <x:f aca="0">MAX(AE303,AD304)</x:f>
        <x:v>1.0658816187408895</x:v>
      </x:c>
      <x:c r="AF304" s="63" t="n">
        <x:f aca="0">AD304/AE304-1</x:f>
        <x:v>-0.011757240970166616</x:v>
      </x:c>
      <x:c r="AG304" s="63" t="n">
        <x:f aca="0">AD304/AD303-1</x:f>
        <x:v>-0.0014033201381282723</x:v>
      </x:c>
      <x:c r="AH304" s="61" t="n">
        <x:f aca="0">IF(OR(T304="年末+季度",T304="季度+动态",T304="季度",T304="动态"),A304,AH303)</x:f>
        <x:v>44196</x:v>
      </x:c>
      <x:c r="AI304" s="68" t="n">
        <x:f aca="0">YEAR(A304)</x:f>
        <x:v>2021</x:v>
      </x:c>
      <x:c r="AJ304" s="68" t="n">
        <x:f aca="0">MONTH(A304)</x:f>
        <x:v>1</x:v>
      </x:c>
      <x:c r="AK304" s="66" t="n">
        <x:f aca="0">IF(MONTH(A304)&lt;&gt;MONTH(A305),1,0)</x:f>
        <x:v>1</x:v>
      </x:c>
      <x:c r="AL304" s="64" t="n">
        <x:f aca="0">IF(AK303,AD303,AL303)</x:f>
        <x:v>1.0563816363718</x:v>
      </x:c>
      <x:c r="AM304" s="65" t="n">
        <x:f aca="0">IF(AK304,AD304/AL304-1,"")</x:f>
        <x:v>-0.0028700278040910687</x:v>
      </x:c>
      <x:c r="AN304" s="64" t="n">
        <x:f aca="0">IF(AI304&lt;&gt;AI303,AD304,MAX(AN303,AD304))</x:f>
        <x:v>1.0658816187408895</x:v>
      </x:c>
      <x:c r="AO304" s="65" t="n">
        <x:f aca="0">AD304/AN304-1</x:f>
        <x:v>-0.011757240970166616</x:v>
      </x:c>
      <x:c r="AP304" s="69" t="n">
        <x:f aca="0">IFERROR(SUM(Z304:AC304)/AD304,0)</x:f>
        <x:v>1</x:v>
      </x:c>
      <x:c r="AQ304" s="66" t="b">
        <x:f aca="0">AND(B304&gt;0,C304&gt;0,D304&gt;0,E304&gt;0)</x:f>
        <x:v>1</x:v>
      </x:c>
    </x:row>
    <x:row r="305" ht="13.5" hidden="0">
      <x:c r="A305" s="61" t="n">
        <x:f aca="0">'净值底稿'!A267</x:f>
        <x:v>44228</x:v>
      </x:c>
      <x:c r="B305" s="62" t="n">
        <x:f aca="0">'净值底稿'!W267</x:f>
        <x:v>1.0509759142891035</x:v>
      </x:c>
      <x:c r="C305" s="62" t="n">
        <x:f aca="0">'净值底稿'!T267</x:f>
        <x:v>1.3098856114771174</x:v>
      </x:c>
      <x:c r="D305" s="62" t="n">
        <x:f aca="0">'净值底稿'!U267</x:f>
        <x:v>1.4425</x:v>
      </x:c>
      <x:c r="E305" s="62" t="n">
        <x:f aca="0">'净值底稿'!V267</x:f>
        <x:v>1.4115</x:v>
      </x:c>
      <x:c r="F305" s="63" t="n">
        <x:f aca="0">IFERROR(B305/B304-1,0)</x:f>
        <x:v>0.008890790228456513</x:v>
      </x:c>
      <x:c r="G305" s="63" t="n">
        <x:f aca="0">IFERROR(C305/C304-1,0)</x:f>
        <x:v>0.009553705991813155</x:v>
      </x:c>
      <x:c r="H305" s="63" t="n">
        <x:f aca="0">IFERROR(D305/D304-1,0)</x:f>
        <x:v>0.0006243063263040582</x:v>
      </x:c>
      <x:c r="I305" s="63" t="n">
        <x:f aca="0">IFERROR(E305/E304-1,0)</x:f>
        <x:v>0.00994562106468222</x:v>
      </x:c>
      <x:c r="J305" s="64" t="n">
        <x:f aca="0">Z304*(1+F305)</x:f>
        <x:v>0.10502991604520051</x:v>
      </x:c>
      <x:c r="K305" s="64" t="n">
        <x:f aca="0">AA304*(1+G305)</x:f>
        <x:v>0.10529057518845618</x:v>
      </x:c>
      <x:c r="L305" s="64" t="n">
        <x:f aca="0">AB304*(1+H305)</x:f>
        <x:v>0.7883730688046479</x:v>
      </x:c>
      <x:c r="M305" s="64" t="n">
        <x:f aca="0">AC304*(1+I305)</x:f>
        <x:v>0.05763767406221271</x:v>
      </x:c>
      <x:c r="N305" s="64" t="n">
        <x:f aca="0">SUM(J305:M305)</x:f>
        <x:v>1.0563312341005173</x:v>
      </x:c>
      <x:c r="O305" s="65" t="n">
        <x:f aca="0">IFERROR((J305+K305)/N305,0)</x:f>
        <x:v>0.1991046789530444</x:v>
      </x:c>
      <x:c r="P305" s="66" t="b">
        <x:f aca="0">AND(MONTH(A305)=12,OR(A306="",YEAR(A305)&lt;&gt;YEAR(A306)))</x:f>
        <x:v>0</x:v>
      </x:c>
      <x:c r="Q305" s="66" t="b">
        <x:f aca="0">AND(MOD(MONTH(A305),3)=0,OR(A306="",MONTH(A305)&lt;&gt;MONTH(A306)))</x:f>
        <x:v>0</x:v>
      </x:c>
      <x:c r="R305" s="66" t="b">
        <x:f aca="0">OR(O305&gt;$E$7,O305&lt;$E$6)</x:f>
        <x:v>0</x:v>
      </x:c>
      <x:c r="S305" s="66" t="b">
        <x:f aca="0">AND(OR(P305,Q305,R305),A305-AH304&gt;$E$8)</x:f>
        <x:v>0</x:v>
      </x:c>
      <x:c r="T305" s="67" t="str">
        <x:f aca="0">IF(NOT(OR(P305,Q305,R305)),"不调",IF(NOT(S305),"间隔规则跳过",IF(P305,"年末+季度",IF(AND(Q305,R305),"季度+动态",IF(Q305,"季度","动态")))))</x:f>
        <x:v>不调</x:v>
      </x:c>
      <x:c r="U305" s="64" t="n">
        <x:f aca="0">IF(OR(T305="年末+季度",T305="季度+动态"),N305*$E$5/2,IF(T305="季度",(J305+K305)/2,IF(T305="动态",N305*$E$5*IF(J305+K305=0,0.5,J305/(J305+K305)),J305)))</x:f>
        <x:v>0.10502991604520051</x:v>
      </x:c>
      <x:c r="V305" s="64" t="n">
        <x:f aca="0">IF(OR(T305="年末+季度",T305="季度+动态"),N305*$E$5/2,IF(T305="季度",(J305+K305)/2,IF(T305="动态",N305*$E$5*IF(J305+K305=0,0.5,K305/(J305+K305)),K305)))</x:f>
        <x:v>0.10529057518845618</x:v>
      </x:c>
      <x:c r="W305" s="64" t="n">
        <x:f aca="0">IF(OR(T305="年末+季度",T305="季度+动态",T305="动态"),N305*(1-$E$5)*IF(L305+M305=0,$B$7/($B$7+$B$8),L305/(L305+M305)),L305)</x:f>
        <x:v>0.7883730688046479</x:v>
      </x:c>
      <x:c r="X305" s="64" t="n">
        <x:f aca="0">IF(OR(T305="年末+季度",T305="季度+动态",T305="动态"),N305*(1-$E$5)*IF(L305+M305=0,$B$8/($B$7+$B$8),M305/(L305+M305)),M305)</x:f>
        <x:v>0.05763767406221271</x:v>
      </x:c>
      <x:c r="Y305" s="64" t="n">
        <x:f aca="0">POWER(1-$H$5,(A305-A304)/$H$8)</x:f>
        <x:v>0.9999588018747739</x:v>
      </x:c>
      <x:c r="Z305" s="64" t="n">
        <x:f aca="0">U305*Y305</x:f>
        <x:v>0.1050255890095668</x:v>
      </x:c>
      <x:c r="AA305" s="64" t="n">
        <x:f aca="0">V305*Y305</x:f>
        <x:v>0.10528623741415444</x:v>
      </x:c>
      <x:c r="AB305" s="64" t="n">
        <x:f aca="0">W305*Y305</x:f>
        <x:v>0.7883405893122344</x:v>
      </x:c>
      <x:c r="AC305" s="64" t="n">
        <x:f aca="0">X305*Y305</x:f>
        <x:v>0.05763529949809895</x:v>
      </x:c>
      <x:c r="AD305" s="64" t="n">
        <x:f aca="0">SUM(Z305:AC305)</x:f>
        <x:v>1.0562877152340546</x:v>
      </x:c>
      <x:c r="AE305" s="64" t="n">
        <x:f aca="0">MAX(AE304,AD305)</x:f>
        <x:v>1.0658816187408895</x:v>
      </x:c>
      <x:c r="AF305" s="63" t="n">
        <x:f aca="0">AD305/AE305-1</x:f>
        <x:v>-0.0090009090485752</x:v>
      </x:c>
      <x:c r="AG305" s="63" t="n">
        <x:f aca="0">AD305/AD304-1</x:f>
        <x:v>0.0027891243284163814</x:v>
      </x:c>
      <x:c r="AH305" s="61" t="n">
        <x:f aca="0">IF(OR(T305="年末+季度",T305="季度+动态",T305="季度",T305="动态"),A305,AH304)</x:f>
        <x:v>44196</x:v>
      </x:c>
      <x:c r="AI305" s="68" t="n">
        <x:f aca="0">YEAR(A305)</x:f>
        <x:v>2021</x:v>
      </x:c>
      <x:c r="AJ305" s="68" t="n">
        <x:f aca="0">MONTH(A305)</x:f>
        <x:v>2</x:v>
      </x:c>
      <x:c r="AK305" s="66" t="n">
        <x:f aca="0">IF(MONTH(A305)&lt;&gt;MONTH(A306),1,0)</x:f>
        <x:v>0</x:v>
      </x:c>
      <x:c r="AL305" s="64" t="n">
        <x:f aca="0">IF(AK304,AD304,AL304)</x:f>
        <x:v>1.0533497917036816</x:v>
      </x:c>
      <x:c r="AM305" s="65" t="str">
        <x:f aca="0">IF(AK305,AD305/AL305-1,"")</x:f>
      </x:c>
      <x:c r="AN305" s="64" t="n">
        <x:f aca="0">IF(AI305&lt;&gt;AI304,AD305,MAX(AN304,AD305))</x:f>
        <x:v>1.0658816187408895</x:v>
      </x:c>
      <x:c r="AO305" s="65" t="n">
        <x:f aca="0">AD305/AN305-1</x:f>
        <x:v>-0.0090009090485752</x:v>
      </x:c>
      <x:c r="AP305" s="69" t="n">
        <x:f aca="0">IFERROR(SUM(Z305:AC305)/AD305,0)</x:f>
        <x:v>1</x:v>
      </x:c>
      <x:c r="AQ305" s="66" t="b">
        <x:f aca="0">AND(B305&gt;0,C305&gt;0,D305&gt;0,E305&gt;0)</x:f>
        <x:v>1</x:v>
      </x:c>
    </x:row>
    <x:row r="306" ht="13.5" hidden="0">
      <x:c r="A306" s="61" t="n">
        <x:f aca="0">'净值底稿'!A268</x:f>
        <x:v>44229</x:v>
      </x:c>
      <x:c r="B306" s="62" t="n">
        <x:f aca="0">'净值底稿'!W268</x:f>
        <x:v>1.0551545043563695</x:v>
      </x:c>
      <x:c r="C306" s="62" t="n">
        <x:f aca="0">'净值底稿'!T268</x:f>
        <x:v>1.3240650743351743</x:v>
      </x:c>
      <x:c r="D306" s="62" t="n">
        <x:f aca="0">'净值底稿'!U268</x:f>
        <x:v>1.443</x:v>
      </x:c>
      <x:c r="E306" s="62" t="n">
        <x:f aca="0">'净值底稿'!V268</x:f>
        <x:v>1.3999</x:v>
      </x:c>
      <x:c r="F306" s="63" t="n">
        <x:f aca="0">IFERROR(B306/B305-1,0)</x:f>
        <x:v>0.00397591420550536</x:v>
      </x:c>
      <x:c r="G306" s="63" t="n">
        <x:f aca="0">IFERROR(C306/C305-1,0)</x:f>
        <x:v>0.010824962679044203</x:v>
      </x:c>
      <x:c r="H306" s="63" t="n">
        <x:f aca="0">IFERROR(D306/D305-1,0)</x:f>
        <x:v>0.00034662045060662727</x:v>
      </x:c>
      <x:c r="I306" s="63" t="n">
        <x:f aca="0">IFERROR(E306/E305-1,0)</x:f>
        <x:v>-0.00821820758058811</x:v>
      </x:c>
      <x:c r="J306" s="64" t="n">
        <x:f aca="0">Z305*(1+F306)</x:f>
        <x:v>0.1054431617408515</x:v>
      </x:c>
      <x:c r="K306" s="64" t="n">
        <x:f aca="0">AA305*(1+G306)</x:f>
        <x:v>0.10642595700477965</x:v>
      </x:c>
      <x:c r="L306" s="64" t="n">
        <x:f aca="0">AB305*(1+H306)</x:f>
        <x:v>0.7886138442825333</x:v>
      </x:c>
      <x:c r="M306" s="64" t="n">
        <x:f aca="0">AC305*(1+I306)</x:f>
        <x:v>0.05716164064285421</x:v>
      </x:c>
      <x:c r="N306" s="64" t="n">
        <x:f aca="0">SUM(J306:M306)</x:f>
        <x:v>1.0576446036710185</x:v>
      </x:c>
      <x:c r="O306" s="65" t="n">
        <x:f aca="0">IFERROR((J306+K306)/N306,0)</x:f>
        <x:v>0.20032165626359424</x:v>
      </x:c>
      <x:c r="P306" s="66" t="b">
        <x:f aca="0">AND(MONTH(A306)=12,OR(A307="",YEAR(A306)&lt;&gt;YEAR(A307)))</x:f>
        <x:v>0</x:v>
      </x:c>
      <x:c r="Q306" s="66" t="b">
        <x:f aca="0">AND(MOD(MONTH(A306),3)=0,OR(A307="",MONTH(A306)&lt;&gt;MONTH(A307)))</x:f>
        <x:v>0</x:v>
      </x:c>
      <x:c r="R306" s="66" t="b">
        <x:f aca="0">OR(O306&gt;$E$7,O306&lt;$E$6)</x:f>
        <x:v>0</x:v>
      </x:c>
      <x:c r="S306" s="66" t="b">
        <x:f aca="0">AND(OR(P306,Q306,R306),A306-AH305&gt;$E$8)</x:f>
        <x:v>0</x:v>
      </x:c>
      <x:c r="T306" s="67" t="str">
        <x:f aca="0">IF(NOT(OR(P306,Q306,R306)),"不调",IF(NOT(S306),"间隔规则跳过",IF(P306,"年末+季度",IF(AND(Q306,R306),"季度+动态",IF(Q306,"季度","动态")))))</x:f>
        <x:v>不调</x:v>
      </x:c>
      <x:c r="U306" s="64" t="n">
        <x:f aca="0">IF(OR(T306="年末+季度",T306="季度+动态"),N306*$E$5/2,IF(T306="季度",(J306+K306)/2,IF(T306="动态",N306*$E$5*IF(J306+K306=0,0.5,J306/(J306+K306)),J306)))</x:f>
        <x:v>0.1054431617408515</x:v>
      </x:c>
      <x:c r="V306" s="64" t="n">
        <x:f aca="0">IF(OR(T306="年末+季度",T306="季度+动态"),N306*$E$5/2,IF(T306="季度",(J306+K306)/2,IF(T306="动态",N306*$E$5*IF(J306+K306=0,0.5,K306/(J306+K306)),K306)))</x:f>
        <x:v>0.10642595700477965</x:v>
      </x:c>
      <x:c r="W306" s="64" t="n">
        <x:f aca="0">IF(OR(T306="年末+季度",T306="季度+动态",T306="动态"),N306*(1-$E$5)*IF(L306+M306=0,$B$7/($B$7+$B$8),L306/(L306+M306)),L306)</x:f>
        <x:v>0.7886138442825333</x:v>
      </x:c>
      <x:c r="X306" s="64" t="n">
        <x:f aca="0">IF(OR(T306="年末+季度",T306="季度+动态",T306="动态"),N306*(1-$E$5)*IF(L306+M306=0,$B$8/($B$7+$B$8),M306/(L306+M306)),M306)</x:f>
        <x:v>0.05716164064285421</x:v>
      </x:c>
      <x:c r="Y306" s="64" t="n">
        <x:f aca="0">POWER(1-$H$5,(A306-A305)/$H$8)</x:f>
        <x:v>0.9999862671029998</x:v>
      </x:c>
      <x:c r="Z306" s="64" t="n">
        <x:f aca="0">U306*Y306</x:f>
        <x:v>0.10544171370077193</x:v>
      </x:c>
      <x:c r="AA306" s="64" t="n">
        <x:f aca="0">V306*Y306</x:f>
        <x:v>0.10642449546807395</x:v>
      </x:c>
      <x:c r="AB306" s="64" t="n">
        <x:f aca="0">W306*Y306</x:f>
        <x:v>0.7886030143298368</x:v>
      </x:c>
      <x:c r="AC306" s="64" t="n">
        <x:f aca="0">X306*Y306</x:f>
        <x:v>0.05716085564793089</x:v>
      </x:c>
      <x:c r="AD306" s="64" t="n">
        <x:f aca="0">SUM(Z306:AC306)</x:f>
        <x:v>1.0576300791466136</x:v>
      </x:c>
      <x:c r="AE306" s="64" t="n">
        <x:f aca="0">MAX(AE305,AD306)</x:f>
        <x:v>1.0658816187408895</x:v>
      </x:c>
      <x:c r="AF306" s="63" t="n">
        <x:f aca="0">AD306/AE306-1</x:f>
        <x:v>-0.00774151598938666</x:v>
      </x:c>
      <x:c r="AG306" s="63" t="n">
        <x:f aca="0">AD306/AD305-1</x:f>
        <x:v>0.0012708316997338542</x:v>
      </x:c>
      <x:c r="AH306" s="61" t="n">
        <x:f aca="0">IF(OR(T306="年末+季度",T306="季度+动态",T306="季度",T306="动态"),A306,AH305)</x:f>
        <x:v>44196</x:v>
      </x:c>
      <x:c r="AI306" s="68" t="n">
        <x:f aca="0">YEAR(A306)</x:f>
        <x:v>2021</x:v>
      </x:c>
      <x:c r="AJ306" s="68" t="n">
        <x:f aca="0">MONTH(A306)</x:f>
        <x:v>2</x:v>
      </x:c>
      <x:c r="AK306" s="66" t="n">
        <x:f aca="0">IF(MONTH(A306)&lt;&gt;MONTH(A307),1,0)</x:f>
        <x:v>0</x:v>
      </x:c>
      <x:c r="AL306" s="64" t="n">
        <x:f aca="0">IF(AK305,AD305,AL305)</x:f>
        <x:v>1.0533497917036816</x:v>
      </x:c>
      <x:c r="AM306" s="65" t="str">
        <x:f aca="0">IF(AK306,AD306/AL306-1,"")</x:f>
      </x:c>
      <x:c r="AN306" s="64" t="n">
        <x:f aca="0">IF(AI306&lt;&gt;AI305,AD306,MAX(AN305,AD306))</x:f>
        <x:v>1.0658816187408895</x:v>
      </x:c>
      <x:c r="AO306" s="65" t="n">
        <x:f aca="0">AD306/AN306-1</x:f>
        <x:v>-0.00774151598938666</x:v>
      </x:c>
      <x:c r="AP306" s="69" t="n">
        <x:f aca="0">IFERROR(SUM(Z306:AC306)/AD306,0)</x:f>
        <x:v>1</x:v>
      </x:c>
      <x:c r="AQ306" s="66" t="b">
        <x:f aca="0">AND(B306&gt;0,C306&gt;0,D306&gt;0,E306&gt;0)</x:f>
        <x:v>1</x:v>
      </x:c>
    </x:row>
    <x:row r="307" ht="13.5" hidden="0">
      <x:c r="A307" s="61" t="n">
        <x:f aca="0">'净值底稿'!A269</x:f>
        <x:v>44230</x:v>
      </x:c>
      <x:c r="B307" s="62" t="n">
        <x:f aca="0">'净值底稿'!W269</x:f>
        <x:v>1.0524952895990165</x:v>
      </x:c>
      <x:c r="C307" s="62" t="n">
        <x:f aca="0">'净值底稿'!T269</x:f>
        <x:v>1.3120015831093645</x:v>
      </x:c>
      <x:c r="D307" s="62" t="n">
        <x:f aca="0">'净值底稿'!U269</x:f>
        <x:v>1.4423</x:v>
      </x:c>
      <x:c r="E307" s="62" t="n">
        <x:f aca="0">'净值底稿'!V269</x:f>
        <x:v>1.3897</x:v>
      </x:c>
      <x:c r="F307" s="63" t="n">
        <x:f aca="0">IFERROR(B307/B306-1,0)</x:f>
        <x:v>-0.00252021362404653</x:v>
      </x:c>
      <x:c r="G307" s="63" t="n">
        <x:f aca="0">IFERROR(C307/C306-1,0)</x:f>
        <x:v>-0.009110950405414875</x:v>
      </x:c>
      <x:c r="H307" s="63" t="n">
        <x:f aca="0">IFERROR(D307/D306-1,0)</x:f>
        <x:v>-0.0004851004851005314</x:v>
      </x:c>
      <x:c r="I307" s="63" t="n">
        <x:f aca="0">IFERROR(E307/E306-1,0)</x:f>
        <x:v>-0.007286234731052166</x:v>
      </x:c>
      <x:c r="J307" s="64" t="n">
        <x:f aca="0">Z306*(1+F307)</x:f>
        <x:v>0.10517597805736044</x:v>
      </x:c>
      <x:c r="K307" s="64" t="n">
        <x:f aca="0">AA306*(1+G307)</x:f>
        <x:v>0.10545486716794303</x:v>
      </x:c>
      <x:c r="L307" s="64" t="n">
        <x:f aca="0">AB306*(1+H307)</x:f>
        <x:v>0.7882204626250336</x:v>
      </x:c>
      <x:c r="M307" s="64" t="n">
        <x:f aca="0">AC306*(1+I307)</x:f>
        <x:v>0.05674436823625228</x:v>
      </x:c>
      <x:c r="N307" s="64" t="n">
        <x:f aca="0">SUM(J307:M307)</x:f>
        <x:v>1.0555956760865894</x:v>
      </x:c>
      <x:c r="O307" s="65" t="n">
        <x:f aca="0">IFERROR((J307+K307)/N307,0)</x:f>
        <x:v>0.19953742706314914</x:v>
      </x:c>
      <x:c r="P307" s="66" t="b">
        <x:f aca="0">AND(MONTH(A307)=12,OR(A308="",YEAR(A307)&lt;&gt;YEAR(A308)))</x:f>
        <x:v>0</x:v>
      </x:c>
      <x:c r="Q307" s="66" t="b">
        <x:f aca="0">AND(MOD(MONTH(A307),3)=0,OR(A308="",MONTH(A307)&lt;&gt;MONTH(A308)))</x:f>
        <x:v>0</x:v>
      </x:c>
      <x:c r="R307" s="66" t="b">
        <x:f aca="0">OR(O307&gt;$E$7,O307&lt;$E$6)</x:f>
        <x:v>0</x:v>
      </x:c>
      <x:c r="S307" s="66" t="b">
        <x:f aca="0">AND(OR(P307,Q307,R307),A307-AH306&gt;$E$8)</x:f>
        <x:v>0</x:v>
      </x:c>
      <x:c r="T307" s="67" t="str">
        <x:f aca="0">IF(NOT(OR(P307,Q307,R307)),"不调",IF(NOT(S307),"间隔规则跳过",IF(P307,"年末+季度",IF(AND(Q307,R307),"季度+动态",IF(Q307,"季度","动态")))))</x:f>
        <x:v>不调</x:v>
      </x:c>
      <x:c r="U307" s="64" t="n">
        <x:f aca="0">IF(OR(T307="年末+季度",T307="季度+动态"),N307*$E$5/2,IF(T307="季度",(J307+K307)/2,IF(T307="动态",N307*$E$5*IF(J307+K307=0,0.5,J307/(J307+K307)),J307)))</x:f>
        <x:v>0.10517597805736044</x:v>
      </x:c>
      <x:c r="V307" s="64" t="n">
        <x:f aca="0">IF(OR(T307="年末+季度",T307="季度+动态"),N307*$E$5/2,IF(T307="季度",(J307+K307)/2,IF(T307="动态",N307*$E$5*IF(J307+K307=0,0.5,K307/(J307+K307)),K307)))</x:f>
        <x:v>0.10545486716794303</x:v>
      </x:c>
      <x:c r="W307" s="64" t="n">
        <x:f aca="0">IF(OR(T307="年末+季度",T307="季度+动态",T307="动态"),N307*(1-$E$5)*IF(L307+M307=0,$B$7/($B$7+$B$8),L307/(L307+M307)),L307)</x:f>
        <x:v>0.7882204626250336</x:v>
      </x:c>
      <x:c r="X307" s="64" t="n">
        <x:f aca="0">IF(OR(T307="年末+季度",T307="季度+动态",T307="动态"),N307*(1-$E$5)*IF(L307+M307=0,$B$8/($B$7+$B$8),M307/(L307+M307)),M307)</x:f>
        <x:v>0.05674436823625228</x:v>
      </x:c>
      <x:c r="Y307" s="64" t="n">
        <x:f aca="0">POWER(1-$H$5,(A307-A306)/$H$8)</x:f>
        <x:v>0.9999862671029998</x:v>
      </x:c>
      <x:c r="Z307" s="64" t="n">
        <x:f aca="0">U307*Y307</x:f>
        <x:v>0.10517453368648688</x:v>
      </x:c>
      <x:c r="AA307" s="64" t="n">
        <x:f aca="0">V307*Y307</x:f>
        <x:v>0.10545341896711403</x:v>
      </x:c>
      <x:c r="AB307" s="64" t="n">
        <x:f aca="0">W307*Y307</x:f>
        <x:v>0.788209638074607</x:v>
      </x:c>
      <x:c r="AC307" s="64" t="n">
        <x:f aca="0">X307*Y307</x:f>
        <x:v>0.05674358897168794</x:v>
      </x:c>
      <x:c r="AD307" s="64" t="n">
        <x:f aca="0">SUM(Z307:AC307)</x:f>
        <x:v>1.0555811796998957</x:v>
      </x:c>
      <x:c r="AE307" s="64" t="n">
        <x:f aca="0">MAX(AE306,AD307)</x:f>
        <x:v>1.0658816187408895</x:v>
      </x:c>
      <x:c r="AF307" s="63" t="n">
        <x:f aca="0">AD307/AE307-1</x:f>
        <x:v>-0.00966377396878415</x:v>
      </x:c>
      <x:c r="AG307" s="63" t="n">
        <x:f aca="0">AD307/AD306-1</x:f>
        <x:v>-0.0019372552720616776</x:v>
      </x:c>
      <x:c r="AH307" s="61" t="n">
        <x:f aca="0">IF(OR(T307="年末+季度",T307="季度+动态",T307="季度",T307="动态"),A307,AH306)</x:f>
        <x:v>44196</x:v>
      </x:c>
      <x:c r="AI307" s="68" t="n">
        <x:f aca="0">YEAR(A307)</x:f>
        <x:v>2021</x:v>
      </x:c>
      <x:c r="AJ307" s="68" t="n">
        <x:f aca="0">MONTH(A307)</x:f>
        <x:v>2</x:v>
      </x:c>
      <x:c r="AK307" s="66" t="n">
        <x:f aca="0">IF(MONTH(A307)&lt;&gt;MONTH(A308),1,0)</x:f>
        <x:v>0</x:v>
      </x:c>
      <x:c r="AL307" s="64" t="n">
        <x:f aca="0">IF(AK306,AD306,AL306)</x:f>
        <x:v>1.0533497917036816</x:v>
      </x:c>
      <x:c r="AM307" s="65" t="str">
        <x:f aca="0">IF(AK307,AD307/AL307-1,"")</x:f>
      </x:c>
      <x:c r="AN307" s="64" t="n">
        <x:f aca="0">IF(AI307&lt;&gt;AI306,AD307,MAX(AN306,AD307))</x:f>
        <x:v>1.0658816187408895</x:v>
      </x:c>
      <x:c r="AO307" s="65" t="n">
        <x:f aca="0">AD307/AN307-1</x:f>
        <x:v>-0.00966377396878415</x:v>
      </x:c>
      <x:c r="AP307" s="69" t="n">
        <x:f aca="0">IFERROR(SUM(Z307:AC307)/AD307,0)</x:f>
        <x:v>1</x:v>
      </x:c>
      <x:c r="AQ307" s="66" t="b">
        <x:f aca="0">AND(B307&gt;0,C307&gt;0,D307&gt;0,E307&gt;0)</x:f>
        <x:v>1</x:v>
      </x:c>
    </x:row>
    <x:row r="308" ht="13.5" hidden="0">
      <x:c r="A308" s="61" t="n">
        <x:f aca="0">'净值底稿'!A270</x:f>
        <x:v>44231</x:v>
      </x:c>
      <x:c r="B308" s="62" t="n">
        <x:f aca="0">'净值底稿'!W270</x:f>
        <x:v>1.0474318294139868</x:v>
      </x:c>
      <x:c r="C308" s="62" t="n">
        <x:f aca="0">'净值底稿'!T270</x:f>
        <x:v>1.2945259203362676</x:v>
      </x:c>
      <x:c r="D308" s="62" t="n">
        <x:f aca="0">'净值底稿'!U270</x:f>
        <x:v>1.4417</x:v>
      </x:c>
      <x:c r="E308" s="62" t="n">
        <x:f aca="0">'净值底稿'!V270</x:f>
        <x:v>1.3792</x:v>
      </x:c>
      <x:c r="F308" s="63" t="n">
        <x:f aca="0">IFERROR(B308/B307-1,0)</x:f>
        <x:v>-0.004810910067786445</x:v>
      </x:c>
      <x:c r="G308" s="63" t="n">
        <x:f aca="0">IFERROR(C308/C307-1,0)</x:f>
        <x:v>-0.013319848846280125</x:v>
      </x:c>
      <x:c r="H308" s="63" t="n">
        <x:f aca="0">IFERROR(D308/D307-1,0)</x:f>
        <x:v>-0.0004160022186784351</x:v>
      </x:c>
      <x:c r="I308" s="63" t="n">
        <x:f aca="0">IFERROR(E308/E307-1,0)</x:f>
        <x:v>-0.007555587536878461</x:v>
      </x:c>
      <x:c r="J308" s="64" t="n">
        <x:f aca="0">Z307*(1+F308)</x:f>
        <x:v>0.10466854846349982</x:v>
      </x:c>
      <x:c r="K308" s="64" t="n">
        <x:f aca="0">AA307*(1+G308)</x:f>
        <x:v>0.10404879536614862</x:v>
      </x:c>
      <x:c r="L308" s="64" t="n">
        <x:f aca="0">AB307*(1+H308)</x:f>
        <x:v>0.7878817411163842</x:v>
      </x:c>
      <x:c r="M308" s="64" t="n">
        <x:f aca="0">AC307*(1+I308)</x:f>
        <x:v>0.0563148578180557</x:v>
      </x:c>
      <x:c r="N308" s="64" t="n">
        <x:f aca="0">SUM(J308:M308)</x:f>
        <x:v>1.0529139427640883</x:v>
      </x:c>
      <x:c r="O308" s="65" t="n">
        <x:f aca="0">IFERROR((J308+K308)/N308,0)</x:f>
        <x:v>0.19822830276302347</x:v>
      </x:c>
      <x:c r="P308" s="66" t="b">
        <x:f aca="0">AND(MONTH(A308)=12,OR(A309="",YEAR(A308)&lt;&gt;YEAR(A309)))</x:f>
        <x:v>0</x:v>
      </x:c>
      <x:c r="Q308" s="66" t="b">
        <x:f aca="0">AND(MOD(MONTH(A308),3)=0,OR(A309="",MONTH(A308)&lt;&gt;MONTH(A309)))</x:f>
        <x:v>0</x:v>
      </x:c>
      <x:c r="R308" s="66" t="b">
        <x:f aca="0">OR(O308&gt;$E$7,O308&lt;$E$6)</x:f>
        <x:v>0</x:v>
      </x:c>
      <x:c r="S308" s="66" t="b">
        <x:f aca="0">AND(OR(P308,Q308,R308),A308-AH307&gt;$E$8)</x:f>
        <x:v>0</x:v>
      </x:c>
      <x:c r="T308" s="67" t="str">
        <x:f aca="0">IF(NOT(OR(P308,Q308,R308)),"不调",IF(NOT(S308),"间隔规则跳过",IF(P308,"年末+季度",IF(AND(Q308,R308),"季度+动态",IF(Q308,"季度","动态")))))</x:f>
        <x:v>不调</x:v>
      </x:c>
      <x:c r="U308" s="64" t="n">
        <x:f aca="0">IF(OR(T308="年末+季度",T308="季度+动态"),N308*$E$5/2,IF(T308="季度",(J308+K308)/2,IF(T308="动态",N308*$E$5*IF(J308+K308=0,0.5,J308/(J308+K308)),J308)))</x:f>
        <x:v>0.10466854846349982</x:v>
      </x:c>
      <x:c r="V308" s="64" t="n">
        <x:f aca="0">IF(OR(T308="年末+季度",T308="季度+动态"),N308*$E$5/2,IF(T308="季度",(J308+K308)/2,IF(T308="动态",N308*$E$5*IF(J308+K308=0,0.5,K308/(J308+K308)),K308)))</x:f>
        <x:v>0.10404879536614862</x:v>
      </x:c>
      <x:c r="W308" s="64" t="n">
        <x:f aca="0">IF(OR(T308="年末+季度",T308="季度+动态",T308="动态"),N308*(1-$E$5)*IF(L308+M308=0,$B$7/($B$7+$B$8),L308/(L308+M308)),L308)</x:f>
        <x:v>0.7878817411163842</x:v>
      </x:c>
      <x:c r="X308" s="64" t="n">
        <x:f aca="0">IF(OR(T308="年末+季度",T308="季度+动态",T308="动态"),N308*(1-$E$5)*IF(L308+M308=0,$B$8/($B$7+$B$8),M308/(L308+M308)),M308)</x:f>
        <x:v>0.0563148578180557</x:v>
      </x:c>
      <x:c r="Y308" s="64" t="n">
        <x:f aca="0">POWER(1-$H$5,(A308-A307)/$H$8)</x:f>
        <x:v>0.9999862671029998</x:v>
      </x:c>
      <x:c r="Z308" s="64" t="n">
        <x:f aca="0">U308*Y308</x:f>
        <x:v>0.10466711106110461</x:v>
      </x:c>
      <x:c r="AA308" s="64" t="n">
        <x:f aca="0">V308*Y308</x:f>
        <x:v>0.10404736647475886</x:v>
      </x:c>
      <x:c r="AB308" s="64" t="n">
        <x:f aca="0">W308*Y308</x:f>
        <x:v>0.7878709212175851</x:v>
      </x:c>
      <x:c r="AC308" s="64" t="n">
        <x:f aca="0">X308*Y308</x:f>
        <x:v>0.0563140844519137</x:v>
      </x:c>
      <x:c r="AD308" s="64" t="n">
        <x:f aca="0">SUM(Z308:AC308)</x:f>
        <x:v>1.0528994832053622</x:v>
      </x:c>
      <x:c r="AE308" s="64" t="n">
        <x:f aca="0">MAX(AE307,AD308)</x:f>
        <x:v>1.0658816187408895</x:v>
      </x:c>
      <x:c r="AF308" s="63" t="n">
        <x:f aca="0">AD308/AE308-1</x:f>
        <x:v>-0.012179716121629824</x:v>
      </x:c>
      <x:c r="AG308" s="63" t="n">
        <x:f aca="0">AD308/AD307-1</x:f>
        <x:v>-0.002540492902020075</x:v>
      </x:c>
      <x:c r="AH308" s="61" t="n">
        <x:f aca="0">IF(OR(T308="年末+季度",T308="季度+动态",T308="季度",T308="动态"),A308,AH307)</x:f>
        <x:v>44196</x:v>
      </x:c>
      <x:c r="AI308" s="68" t="n">
        <x:f aca="0">YEAR(A308)</x:f>
        <x:v>2021</x:v>
      </x:c>
      <x:c r="AJ308" s="68" t="n">
        <x:f aca="0">MONTH(A308)</x:f>
        <x:v>2</x:v>
      </x:c>
      <x:c r="AK308" s="66" t="n">
        <x:f aca="0">IF(MONTH(A308)&lt;&gt;MONTH(A309),1,0)</x:f>
        <x:v>0</x:v>
      </x:c>
      <x:c r="AL308" s="64" t="n">
        <x:f aca="0">IF(AK307,AD307,AL307)</x:f>
        <x:v>1.0533497917036816</x:v>
      </x:c>
      <x:c r="AM308" s="65" t="str">
        <x:f aca="0">IF(AK308,AD308/AL308-1,"")</x:f>
      </x:c>
      <x:c r="AN308" s="64" t="n">
        <x:f aca="0">IF(AI308&lt;&gt;AI307,AD308,MAX(AN307,AD308))</x:f>
        <x:v>1.0658816187408895</x:v>
      </x:c>
      <x:c r="AO308" s="65" t="n">
        <x:f aca="0">AD308/AN308-1</x:f>
        <x:v>-0.012179716121629824</x:v>
      </x:c>
      <x:c r="AP308" s="69" t="n">
        <x:f aca="0">IFERROR(SUM(Z308:AC308)/AD308,0)</x:f>
        <x:v>1</x:v>
      </x:c>
      <x:c r="AQ308" s="66" t="b">
        <x:f aca="0">AND(B308&gt;0,C308&gt;0,D308&gt;0,E308&gt;0)</x:f>
        <x:v>1</x:v>
      </x:c>
    </x:row>
    <x:row r="309" ht="13.5" hidden="0">
      <x:c r="A309" s="61" t="n">
        <x:f aca="0">'净值底稿'!A271</x:f>
        <x:v>44232</x:v>
      </x:c>
      <x:c r="B309" s="62" t="n">
        <x:f aca="0">'净值底稿'!W271</x:f>
        <x:v>1.0504947531981639</x:v>
      </x:c>
      <x:c r="C309" s="62" t="n">
        <x:f aca="0">'净值底稿'!T271</x:f>
        <x:v>1.2806377340518476</x:v>
      </x:c>
      <x:c r="D309" s="62" t="n">
        <x:f aca="0">'净值底稿'!U271</x:f>
        <x:v>1.4417</x:v>
      </x:c>
      <x:c r="E309" s="62" t="n">
        <x:f aca="0">'净值底稿'!V271</x:f>
        <x:v>1.3672</x:v>
      </x:c>
      <x:c r="F309" s="63" t="n">
        <x:f aca="0">IFERROR(B309/B308-1,0)</x:f>
        <x:v>0.00292422255860858</x:v>
      </x:c>
      <x:c r="G309" s="63" t="n">
        <x:f aca="0">IFERROR(C309/C308-1,0)</x:f>
        <x:v>-0.010728395674620694</x:v>
      </x:c>
      <x:c r="H309" s="63" t="n">
        <x:f aca="0">IFERROR(D309/D308-1,0)</x:f>
        <x:v>0</x:v>
      </x:c>
      <x:c r="I309" s="63" t="n">
        <x:f aca="0">IFERROR(E309/E308-1,0)</x:f>
        <x:v>-0.008700696055684465</x:v>
      </x:c>
      <x:c r="J309" s="64" t="n">
        <x:f aca="0">Z308*(1+F309)</x:f>
        <x:v>0.10497318098841389</x:v>
      </x:c>
      <x:c r="K309" s="64" t="n">
        <x:f aca="0">AA308*(1+G309)</x:f>
        <x:v>0.10293110515831538</x:v>
      </x:c>
      <x:c r="L309" s="64" t="n">
        <x:f aca="0">AB308*(1+H309)</x:f>
        <x:v>0.7878709212175851</x:v>
      </x:c>
      <x:c r="M309" s="64" t="n">
        <x:f aca="0">AC308*(1+I309)</x:f>
        <x:v>0.05582411271944345</x:v>
      </x:c>
      <x:c r="N309" s="64" t="n">
        <x:f aca="0">SUM(J309:M309)</x:f>
        <x:v>1.051599320083758</x:v>
      </x:c>
      <x:c r="O309" s="65" t="n">
        <x:f aca="0">IFERROR((J309+K309)/N309,0)</x:f>
        <x:v>0.19770294842922692</x:v>
      </x:c>
      <x:c r="P309" s="66" t="b">
        <x:f aca="0">AND(MONTH(A309)=12,OR(A310="",YEAR(A309)&lt;&gt;YEAR(A310)))</x:f>
        <x:v>0</x:v>
      </x:c>
      <x:c r="Q309" s="66" t="b">
        <x:f aca="0">AND(MOD(MONTH(A309),3)=0,OR(A310="",MONTH(A309)&lt;&gt;MONTH(A310)))</x:f>
        <x:v>0</x:v>
      </x:c>
      <x:c r="R309" s="66" t="b">
        <x:f aca="0">OR(O309&gt;$E$7,O309&lt;$E$6)</x:f>
        <x:v>0</x:v>
      </x:c>
      <x:c r="S309" s="66" t="b">
        <x:f aca="0">AND(OR(P309,Q309,R309),A309-AH308&gt;$E$8)</x:f>
        <x:v>0</x:v>
      </x:c>
      <x:c r="T309" s="67" t="str">
        <x:f aca="0">IF(NOT(OR(P309,Q309,R309)),"不调",IF(NOT(S309),"间隔规则跳过",IF(P309,"年末+季度",IF(AND(Q309,R309),"季度+动态",IF(Q309,"季度","动态")))))</x:f>
        <x:v>不调</x:v>
      </x:c>
      <x:c r="U309" s="64" t="n">
        <x:f aca="0">IF(OR(T309="年末+季度",T309="季度+动态"),N309*$E$5/2,IF(T309="季度",(J309+K309)/2,IF(T309="动态",N309*$E$5*IF(J309+K309=0,0.5,J309/(J309+K309)),J309)))</x:f>
        <x:v>0.10497318098841389</x:v>
      </x:c>
      <x:c r="V309" s="64" t="n">
        <x:f aca="0">IF(OR(T309="年末+季度",T309="季度+动态"),N309*$E$5/2,IF(T309="季度",(J309+K309)/2,IF(T309="动态",N309*$E$5*IF(J309+K309=0,0.5,K309/(J309+K309)),K309)))</x:f>
        <x:v>0.10293110515831538</x:v>
      </x:c>
      <x:c r="W309" s="64" t="n">
        <x:f aca="0">IF(OR(T309="年末+季度",T309="季度+动态",T309="动态"),N309*(1-$E$5)*IF(L309+M309=0,$B$7/($B$7+$B$8),L309/(L309+M309)),L309)</x:f>
        <x:v>0.7878709212175851</x:v>
      </x:c>
      <x:c r="X309" s="64" t="n">
        <x:f aca="0">IF(OR(T309="年末+季度",T309="季度+动态",T309="动态"),N309*(1-$E$5)*IF(L309+M309=0,$B$8/($B$7+$B$8),M309/(L309+M309)),M309)</x:f>
        <x:v>0.05582411271944345</x:v>
      </x:c>
      <x:c r="Y309" s="64" t="n">
        <x:f aca="0">POWER(1-$H$5,(A309-A308)/$H$8)</x:f>
        <x:v>0.9999862671029998</x:v>
      </x:c>
      <x:c r="Z309" s="64" t="n">
        <x:f aca="0">U309*Y309</x:f>
        <x:v>0.10497173940253159</x:v>
      </x:c>
      <x:c r="AA309" s="64" t="n">
        <x:f aca="0">V309*Y309</x:f>
        <x:v>0.10292969161605012</x:v>
      </x:c>
      <x:c r="AB309" s="64" t="n">
        <x:f aca="0">W309*Y309</x:f>
        <x:v>0.7878601014673745</x:v>
      </x:c>
      <x:c r="AC309" s="64" t="n">
        <x:f aca="0">X309*Y309</x:f>
        <x:v>0.055823346092653346</x:v>
      </x:c>
      <x:c r="AD309" s="64" t="n">
        <x:f aca="0">SUM(Z309:AC309)</x:f>
        <x:v>1.0515848785786095</x:v>
      </x:c>
      <x:c r="AE309" s="64" t="n">
        <x:f aca="0">MAX(AE308,AD309)</x:f>
        <x:v>1.0658816187408895</x:v>
      </x:c>
      <x:c r="AF309" s="63" t="n">
        <x:f aca="0">AD309/AE309-1</x:f>
        <x:v>-0.013413065682818082</x:v>
      </x:c>
      <x:c r="AG309" s="63" t="n">
        <x:f aca="0">AD309/AD308-1</x:f>
        <x:v>-0.0012485566264602843</x:v>
      </x:c>
      <x:c r="AH309" s="61" t="n">
        <x:f aca="0">IF(OR(T309="年末+季度",T309="季度+动态",T309="季度",T309="动态"),A309,AH308)</x:f>
        <x:v>44196</x:v>
      </x:c>
      <x:c r="AI309" s="68" t="n">
        <x:f aca="0">YEAR(A309)</x:f>
        <x:v>2021</x:v>
      </x:c>
      <x:c r="AJ309" s="68" t="n">
        <x:f aca="0">MONTH(A309)</x:f>
        <x:v>2</x:v>
      </x:c>
      <x:c r="AK309" s="66" t="n">
        <x:f aca="0">IF(MONTH(A309)&lt;&gt;MONTH(A310),1,0)</x:f>
        <x:v>0</x:v>
      </x:c>
      <x:c r="AL309" s="64" t="n">
        <x:f aca="0">IF(AK308,AD308,AL308)</x:f>
        <x:v>1.0533497917036816</x:v>
      </x:c>
      <x:c r="AM309" s="65" t="str">
        <x:f aca="0">IF(AK309,AD309/AL309-1,"")</x:f>
      </x:c>
      <x:c r="AN309" s="64" t="n">
        <x:f aca="0">IF(AI309&lt;&gt;AI308,AD309,MAX(AN308,AD309))</x:f>
        <x:v>1.0658816187408895</x:v>
      </x:c>
      <x:c r="AO309" s="65" t="n">
        <x:f aca="0">AD309/AN309-1</x:f>
        <x:v>-0.013413065682818082</x:v>
      </x:c>
      <x:c r="AP309" s="69" t="n">
        <x:f aca="0">IFERROR(SUM(Z309:AC309)/AD309,0)</x:f>
        <x:v>1</x:v>
      </x:c>
      <x:c r="AQ309" s="66" t="b">
        <x:f aca="0">AND(B309&gt;0,C309&gt;0,D309&gt;0,E309&gt;0)</x:f>
        <x:v>1</x:v>
      </x:c>
    </x:row>
    <x:row r="310" ht="13.5" hidden="0">
      <x:c r="A310" s="61" t="n">
        <x:f aca="0">'净值底稿'!A272</x:f>
        <x:v>44235</x:v>
      </x:c>
      <x:c r="B310" s="62" t="n">
        <x:f aca="0">'净值底稿'!W272</x:f>
        <x:v>1.058142761137918</x:v>
      </x:c>
      <x:c r="C310" s="62" t="n">
        <x:f aca="0">'净值底稿'!T272</x:f>
        <x:v>1.2927054989521682</x:v>
      </x:c>
      <x:c r="D310" s="62" t="n">
        <x:f aca="0">'净值底稿'!U272</x:f>
        <x:v>1.4416</x:v>
      </x:c>
      <x:c r="E310" s="62" t="n">
        <x:f aca="0">'净值底稿'!V272</x:f>
        <x:v>1.3754</x:v>
      </x:c>
      <x:c r="F310" s="63" t="n">
        <x:f aca="0">IFERROR(B310/B309-1,0)</x:f>
        <x:v>0.007280386614469281</x:v>
      </x:c>
      <x:c r="G310" s="63" t="n">
        <x:f aca="0">IFERROR(C310/C309-1,0)</x:f>
        <x:v>0.009423246386891293</x:v>
      </x:c>
      <x:c r="H310" s="63" t="n">
        <x:f aca="0">IFERROR(D310/D309-1,0)</x:f>
        <x:v>-0.0000693625580910906</x:v>
      </x:c>
      <x:c r="I310" s="63" t="n">
        <x:f aca="0">IFERROR(E310/E309-1,0)</x:f>
        <x:v>0.00599765944997066</x:v>
      </x:c>
      <x:c r="J310" s="64" t="n">
        <x:f aca="0">Z309*(1+F310)</x:f>
        <x:v>0.10573597424897534</x:v>
      </x:c>
      <x:c r="K310" s="64" t="n">
        <x:f aca="0">AA309*(1+G310)</x:f>
        <x:v>0.1038996234606749</x:v>
      </x:c>
      <x:c r="L310" s="64" t="n">
        <x:f aca="0">AB309*(1+H310)</x:f>
        <x:v>0.7878054534753188</x:v>
      </x:c>
      <x:c r="M310" s="64" t="n">
        <x:f aca="0">AC309*(1+I310)</x:f>
        <x:v>0.05615815551187493</x:v>
      </x:c>
      <x:c r="N310" s="64" t="n">
        <x:f aca="0">SUM(J310:M310)</x:f>
        <x:v>1.053599206696844</x:v>
      </x:c>
      <x:c r="O310" s="65" t="n">
        <x:f aca="0">IFERROR((J310+K310)/N310,0)</x:f>
        <x:v>0.1989709145348374</x:v>
      </x:c>
      <x:c r="P310" s="66" t="b">
        <x:f aca="0">AND(MONTH(A310)=12,OR(A311="",YEAR(A310)&lt;&gt;YEAR(A311)))</x:f>
        <x:v>0</x:v>
      </x:c>
      <x:c r="Q310" s="66" t="b">
        <x:f aca="0">AND(MOD(MONTH(A310),3)=0,OR(A311="",MONTH(A310)&lt;&gt;MONTH(A311)))</x:f>
        <x:v>0</x:v>
      </x:c>
      <x:c r="R310" s="66" t="b">
        <x:f aca="0">OR(O310&gt;$E$7,O310&lt;$E$6)</x:f>
        <x:v>0</x:v>
      </x:c>
      <x:c r="S310" s="66" t="b">
        <x:f aca="0">AND(OR(P310,Q310,R310),A310-AH309&gt;$E$8)</x:f>
        <x:v>0</x:v>
      </x:c>
      <x:c r="T310" s="67" t="str">
        <x:f aca="0">IF(NOT(OR(P310,Q310,R310)),"不调",IF(NOT(S310),"间隔规则跳过",IF(P310,"年末+季度",IF(AND(Q310,R310),"季度+动态",IF(Q310,"季度","动态")))))</x:f>
        <x:v>不调</x:v>
      </x:c>
      <x:c r="U310" s="64" t="n">
        <x:f aca="0">IF(OR(T310="年末+季度",T310="季度+动态"),N310*$E$5/2,IF(T310="季度",(J310+K310)/2,IF(T310="动态",N310*$E$5*IF(J310+K310=0,0.5,J310/(J310+K310)),J310)))</x:f>
        <x:v>0.10573597424897534</x:v>
      </x:c>
      <x:c r="V310" s="64" t="n">
        <x:f aca="0">IF(OR(T310="年末+季度",T310="季度+动态"),N310*$E$5/2,IF(T310="季度",(J310+K310)/2,IF(T310="动态",N310*$E$5*IF(J310+K310=0,0.5,K310/(J310+K310)),K310)))</x:f>
        <x:v>0.1038996234606749</x:v>
      </x:c>
      <x:c r="W310" s="64" t="n">
        <x:f aca="0">IF(OR(T310="年末+季度",T310="季度+动态",T310="动态"),N310*(1-$E$5)*IF(L310+M310=0,$B$7/($B$7+$B$8),L310/(L310+M310)),L310)</x:f>
        <x:v>0.7878054534753188</x:v>
      </x:c>
      <x:c r="X310" s="64" t="n">
        <x:f aca="0">IF(OR(T310="年末+季度",T310="季度+动态",T310="动态"),N310*(1-$E$5)*IF(L310+M310=0,$B$8/($B$7+$B$8),M310/(L310+M310)),M310)</x:f>
        <x:v>0.05615815551187493</x:v>
      </x:c>
      <x:c r="Y310" s="64" t="n">
        <x:f aca="0">POWER(1-$H$5,(A310-A309)/$H$8)</x:f>
        <x:v>0.9999588018747739</x:v>
      </x:c>
      <x:c r="Z310" s="64" t="n">
        <x:f aca="0">U310*Y310</x:f>
        <x:v>0.10573161812506733</x:v>
      </x:c>
      <x:c r="AA310" s="64" t="n">
        <x:f aca="0">V310*Y310</x:f>
        <x:v>0.10389534299097662</x:v>
      </x:c>
      <x:c r="AB310" s="64" t="n">
        <x:f aca="0">W310*Y310</x:f>
        <x:v>0.7877729973675928</x:v>
      </x:c>
      <x:c r="AC310" s="64" t="n">
        <x:f aca="0">X310*Y310</x:f>
        <x:v>0.056155841901151686</x:v>
      </x:c>
      <x:c r="AD310" s="64" t="n">
        <x:f aca="0">SUM(Z310:AC310)</x:f>
        <x:v>1.0535558003847885</x:v>
      </x:c>
      <x:c r="AE310" s="64" t="n">
        <x:f aca="0">MAX(AE309,AD310)</x:f>
        <x:v>1.0658816187408895</x:v>
      </x:c>
      <x:c r="AF310" s="63" t="n">
        <x:f aca="0">AD310/AE310-1</x:f>
        <x:v>-0.011563965584340696</x:v>
      </x:c>
      <x:c r="AG310" s="63" t="n">
        <x:f aca="0">AD310/AD309-1</x:f>
        <x:v>0.001874239394582311</x:v>
      </x:c>
      <x:c r="AH310" s="61" t="n">
        <x:f aca="0">IF(OR(T310="年末+季度",T310="季度+动态",T310="季度",T310="动态"),A310,AH309)</x:f>
        <x:v>44196</x:v>
      </x:c>
      <x:c r="AI310" s="68" t="n">
        <x:f aca="0">YEAR(A310)</x:f>
        <x:v>2021</x:v>
      </x:c>
      <x:c r="AJ310" s="68" t="n">
        <x:f aca="0">MONTH(A310)</x:f>
        <x:v>2</x:v>
      </x:c>
      <x:c r="AK310" s="66" t="n">
        <x:f aca="0">IF(MONTH(A310)&lt;&gt;MONTH(A311),1,0)</x:f>
        <x:v>0</x:v>
      </x:c>
      <x:c r="AL310" s="64" t="n">
        <x:f aca="0">IF(AK309,AD309,AL309)</x:f>
        <x:v>1.0533497917036816</x:v>
      </x:c>
      <x:c r="AM310" s="65" t="str">
        <x:f aca="0">IF(AK310,AD310/AL310-1,"")</x:f>
      </x:c>
      <x:c r="AN310" s="64" t="n">
        <x:f aca="0">IF(AI310&lt;&gt;AI309,AD310,MAX(AN309,AD310))</x:f>
        <x:v>1.0658816187408895</x:v>
      </x:c>
      <x:c r="AO310" s="65" t="n">
        <x:f aca="0">AD310/AN310-1</x:f>
        <x:v>-0.011563965584340696</x:v>
      </x:c>
      <x:c r="AP310" s="69" t="n">
        <x:f aca="0">IFERROR(SUM(Z310:AC310)/AD310,0)</x:f>
        <x:v>1</x:v>
      </x:c>
      <x:c r="AQ310" s="66" t="b">
        <x:f aca="0">AND(B310&gt;0,C310&gt;0,D310&gt;0,E310&gt;0)</x:f>
        <x:v>1</x:v>
      </x:c>
    </x:row>
    <x:row r="311" ht="13.5" hidden="0">
      <x:c r="A311" s="61" t="n">
        <x:f aca="0">'净值底稿'!A273</x:f>
        <x:v>44236</x:v>
      </x:c>
      <x:c r="B311" s="62" t="n">
        <x:f aca="0">'净值底稿'!W273</x:f>
        <x:v>1.0689788736819508</x:v>
      </x:c>
      <x:c r="C311" s="62" t="n">
        <x:f aca="0">'净值底稿'!T273</x:f>
        <x:v>1.321550255741986</x:v>
      </x:c>
      <x:c r="D311" s="62" t="n">
        <x:f aca="0">'净值底稿'!U273</x:f>
        <x:v>1.442</x:v>
      </x:c>
      <x:c r="E311" s="62" t="n">
        <x:f aca="0">'净值底稿'!V273</x:f>
        <x:v>1.3904</x:v>
      </x:c>
      <x:c r="F311" s="63" t="n">
        <x:f aca="0">IFERROR(B311/B310-1,0)</x:f>
        <x:v>0.010240690521172935</x:v>
      </x:c>
      <x:c r="G311" s="63" t="n">
        <x:f aca="0">IFERROR(C311/C310-1,0)</x:f>
        <x:v>0.02231347883427315</x:v>
      </x:c>
      <x:c r="H311" s="63" t="n">
        <x:f aca="0">IFERROR(D311/D310-1,0)</x:f>
        <x:v>0.0002774694783573839</x:v>
      </x:c>
      <x:c r="I311" s="63" t="n">
        <x:f aca="0">IFERROR(E311/E310-1,0)</x:f>
        <x:v>0.010905918278319104</x:v>
      </x:c>
      <x:c r="J311" s="64" t="n">
        <x:f aca="0">Z310*(1+F311)</x:f>
        <x:v>0.10681438290458899</x:v>
      </x:c>
      <x:c r="K311" s="64" t="n">
        <x:f aca="0">AA310*(1+G311)</x:f>
        <x:v>0.10621360952778533</x:v>
      </x:c>
      <x:c r="L311" s="64" t="n">
        <x:f aca="0">AB310*(1+H311)</x:f>
        <x:v>0.7879915803302364</x:v>
      </x:c>
      <x:c r="M311" s="64" t="n">
        <x:f aca="0">AC310*(1+I311)</x:f>
        <x:v>0.056768272923775856</x:v>
      </x:c>
      <x:c r="N311" s="64" t="n">
        <x:f aca="0">SUM(J311:M311)</x:f>
        <x:v>1.0577878456863867</x:v>
      </x:c>
      <x:c r="O311" s="65" t="n">
        <x:f aca="0">IFERROR((J311+K311)/N311,0)</x:f>
        <x:v>0.2013900928254123</x:v>
      </x:c>
      <x:c r="P311" s="66" t="b">
        <x:f aca="0">AND(MONTH(A311)=12,OR(A312="",YEAR(A311)&lt;&gt;YEAR(A312)))</x:f>
        <x:v>0</x:v>
      </x:c>
      <x:c r="Q311" s="66" t="b">
        <x:f aca="0">AND(MOD(MONTH(A311),3)=0,OR(A312="",MONTH(A311)&lt;&gt;MONTH(A312)))</x:f>
        <x:v>0</x:v>
      </x:c>
      <x:c r="R311" s="66" t="b">
        <x:f aca="0">OR(O311&gt;$E$7,O311&lt;$E$6)</x:f>
        <x:v>0</x:v>
      </x:c>
      <x:c r="S311" s="66" t="b">
        <x:f aca="0">AND(OR(P311,Q311,R311),A311-AH310&gt;$E$8)</x:f>
        <x:v>0</x:v>
      </x:c>
      <x:c r="T311" s="67" t="str">
        <x:f aca="0">IF(NOT(OR(P311,Q311,R311)),"不调",IF(NOT(S311),"间隔规则跳过",IF(P311,"年末+季度",IF(AND(Q311,R311),"季度+动态",IF(Q311,"季度","动态")))))</x:f>
        <x:v>不调</x:v>
      </x:c>
      <x:c r="U311" s="64" t="n">
        <x:f aca="0">IF(OR(T311="年末+季度",T311="季度+动态"),N311*$E$5/2,IF(T311="季度",(J311+K311)/2,IF(T311="动态",N311*$E$5*IF(J311+K311=0,0.5,J311/(J311+K311)),J311)))</x:f>
        <x:v>0.10681438290458899</x:v>
      </x:c>
      <x:c r="V311" s="64" t="n">
        <x:f aca="0">IF(OR(T311="年末+季度",T311="季度+动态"),N311*$E$5/2,IF(T311="季度",(J311+K311)/2,IF(T311="动态",N311*$E$5*IF(J311+K311=0,0.5,K311/(J311+K311)),K311)))</x:f>
        <x:v>0.10621360952778533</x:v>
      </x:c>
      <x:c r="W311" s="64" t="n">
        <x:f aca="0">IF(OR(T311="年末+季度",T311="季度+动态",T311="动态"),N311*(1-$E$5)*IF(L311+M311=0,$B$7/($B$7+$B$8),L311/(L311+M311)),L311)</x:f>
        <x:v>0.7879915803302364</x:v>
      </x:c>
      <x:c r="X311" s="64" t="n">
        <x:f aca="0">IF(OR(T311="年末+季度",T311="季度+动态",T311="动态"),N311*(1-$E$5)*IF(L311+M311=0,$B$8/($B$7+$B$8),M311/(L311+M311)),M311)</x:f>
        <x:v>0.056768272923775856</x:v>
      </x:c>
      <x:c r="Y311" s="64" t="n">
        <x:f aca="0">POWER(1-$H$5,(A311-A310)/$H$8)</x:f>
        <x:v>0.9999862671029998</x:v>
      </x:c>
      <x:c r="Z311" s="64" t="n">
        <x:f aca="0">U311*Y311</x:f>
        <x:v>0.10681291603367041</x:v>
      </x:c>
      <x:c r="AA311" s="64" t="n">
        <x:f aca="0">V311*Y311</x:f>
        <x:v>0.10621215090722566</x:v>
      </x:c>
      <x:c r="AB311" s="64" t="n">
        <x:f aca="0">W311*Y311</x:f>
        <x:v>0.7879807589230267</x:v>
      </x:c>
      <x:c r="AC311" s="64" t="n">
        <x:f aca="0">X311*Y311</x:f>
        <x:v>0.05676749333093091</x:v>
      </x:c>
      <x:c r="AD311" s="64" t="n">
        <x:f aca="0">SUM(Z311:AC311)</x:f>
        <x:v>1.0577733191948537</x:v>
      </x:c>
      <x:c r="AE311" s="64" t="n">
        <x:f aca="0">MAX(AE310,AD311)</x:f>
        <x:v>1.0658816187408895</x:v>
      </x:c>
      <x:c r="AF311" s="63" t="n">
        <x:f aca="0">AD311/AE311-1</x:f>
        <x:v>-0.007607129538094504</x:v>
      </x:c>
      <x:c r="AG311" s="63" t="n">
        <x:f aca="0">AD311/AD310-1</x:f>
        <x:v>0.00400312808161174</x:v>
      </x:c>
      <x:c r="AH311" s="61" t="n">
        <x:f aca="0">IF(OR(T311="年末+季度",T311="季度+动态",T311="季度",T311="动态"),A311,AH310)</x:f>
        <x:v>44196</x:v>
      </x:c>
      <x:c r="AI311" s="68" t="n">
        <x:f aca="0">YEAR(A311)</x:f>
        <x:v>2021</x:v>
      </x:c>
      <x:c r="AJ311" s="68" t="n">
        <x:f aca="0">MONTH(A311)</x:f>
        <x:v>2</x:v>
      </x:c>
      <x:c r="AK311" s="66" t="n">
        <x:f aca="0">IF(MONTH(A311)&lt;&gt;MONTH(A312),1,0)</x:f>
        <x:v>0</x:v>
      </x:c>
      <x:c r="AL311" s="64" t="n">
        <x:f aca="0">IF(AK310,AD310,AL310)</x:f>
        <x:v>1.0533497917036816</x:v>
      </x:c>
      <x:c r="AM311" s="65" t="str">
        <x:f aca="0">IF(AK311,AD311/AL311-1,"")</x:f>
      </x:c>
      <x:c r="AN311" s="64" t="n">
        <x:f aca="0">IF(AI311&lt;&gt;AI310,AD311,MAX(AN310,AD311))</x:f>
        <x:v>1.0658816187408895</x:v>
      </x:c>
      <x:c r="AO311" s="65" t="n">
        <x:f aca="0">AD311/AN311-1</x:f>
        <x:v>-0.007607129538094504</x:v>
      </x:c>
      <x:c r="AP311" s="69" t="n">
        <x:f aca="0">IFERROR(SUM(Z311:AC311)/AD311,0)</x:f>
        <x:v>1</x:v>
      </x:c>
      <x:c r="AQ311" s="66" t="b">
        <x:f aca="0">AND(B311&gt;0,C311&gt;0,D311&gt;0,E311&gt;0)</x:f>
        <x:v>1</x:v>
      </x:c>
    </x:row>
    <x:row r="312" ht="13.5" hidden="0">
      <x:c r="A312" s="61" t="n">
        <x:f aca="0">'净值底稿'!A274</x:f>
        <x:v>44237</x:v>
      </x:c>
      <x:c r="B312" s="62" t="n">
        <x:f aca="0">'净值底稿'!W274</x:f>
        <x:v>1.0771835199810065</x:v>
      </x:c>
      <x:c r="C312" s="62" t="n">
        <x:f aca="0">'净值底稿'!T274</x:f>
        <x:v>1.336260393546646</x:v>
      </x:c>
      <x:c r="D312" s="62" t="n">
        <x:f aca="0">'净值底稿'!U274</x:f>
        <x:v>1.4419</x:v>
      </x:c>
      <x:c r="E312" s="62" t="n">
        <x:f aca="0">'净值底稿'!V274</x:f>
        <x:v>1.3913</x:v>
      </x:c>
      <x:c r="F312" s="63" t="n">
        <x:f aca="0">IFERROR(B312/B311-1,0)</x:f>
        <x:v>0.007675218379944226</x:v>
      </x:c>
      <x:c r="G312" s="63" t="n">
        <x:f aca="0">IFERROR(C312/C311-1,0)</x:f>
        <x:v>0.01113097117627282</x:v>
      </x:c>
      <x:c r="H312" s="63" t="n">
        <x:f aca="0">IFERROR(D312/D311-1,0)</x:f>
        <x:v>-0.00006934812760051035</x:v>
      </x:c>
      <x:c r="I312" s="63" t="n">
        <x:f aca="0">IFERROR(E312/E311-1,0)</x:f>
        <x:v>0.0006472957422323233</x:v>
      </x:c>
      <x:c r="J312" s="64" t="n">
        <x:f aca="0">Z311*(1+F312)</x:f>
        <x:v>0.10763272849002747</x:v>
      </x:c>
      <x:c r="K312" s="64" t="n">
        <x:f aca="0">AA311*(1+G312)</x:f>
        <x:v>0.10739439529754392</x:v>
      </x:c>
      <x:c r="L312" s="64" t="n">
        <x:f aca="0">AB311*(1+H312)</x:f>
        <x:v>0.7879261139328101</x:v>
      </x:c>
      <x:c r="M312" s="64" t="n">
        <x:f aca="0">AC311*(1+I312)</x:f>
        <x:v>0.056804238687661227</x:v>
      </x:c>
      <x:c r="N312" s="64" t="n">
        <x:f aca="0">SUM(J312:M312)</x:f>
        <x:v>1.0597574764080426</x:v>
      </x:c>
      <x:c r="O312" s="65" t="n">
        <x:f aca="0">IFERROR((J312+K312)/N312,0)</x:f>
        <x:v>0.20290220033774845</x:v>
      </x:c>
      <x:c r="P312" s="66" t="b">
        <x:f aca="0">AND(MONTH(A312)=12,OR(A313="",YEAR(A312)&lt;&gt;YEAR(A313)))</x:f>
        <x:v>0</x:v>
      </x:c>
      <x:c r="Q312" s="66" t="b">
        <x:f aca="0">AND(MOD(MONTH(A312),3)=0,OR(A313="",MONTH(A312)&lt;&gt;MONTH(A313)))</x:f>
        <x:v>0</x:v>
      </x:c>
      <x:c r="R312" s="66" t="b">
        <x:f aca="0">OR(O312&gt;$E$7,O312&lt;$E$6)</x:f>
        <x:v>0</x:v>
      </x:c>
      <x:c r="S312" s="66" t="b">
        <x:f aca="0">AND(OR(P312,Q312,R312),A312-AH311&gt;$E$8)</x:f>
        <x:v>0</x:v>
      </x:c>
      <x:c r="T312" s="67" t="str">
        <x:f aca="0">IF(NOT(OR(P312,Q312,R312)),"不调",IF(NOT(S312),"间隔规则跳过",IF(P312,"年末+季度",IF(AND(Q312,R312),"季度+动态",IF(Q312,"季度","动态")))))</x:f>
        <x:v>不调</x:v>
      </x:c>
      <x:c r="U312" s="64" t="n">
        <x:f aca="0">IF(OR(T312="年末+季度",T312="季度+动态"),N312*$E$5/2,IF(T312="季度",(J312+K312)/2,IF(T312="动态",N312*$E$5*IF(J312+K312=0,0.5,J312/(J312+K312)),J312)))</x:f>
        <x:v>0.10763272849002747</x:v>
      </x:c>
      <x:c r="V312" s="64" t="n">
        <x:f aca="0">IF(OR(T312="年末+季度",T312="季度+动态"),N312*$E$5/2,IF(T312="季度",(J312+K312)/2,IF(T312="动态",N312*$E$5*IF(J312+K312=0,0.5,K312/(J312+K312)),K312)))</x:f>
        <x:v>0.10739439529754392</x:v>
      </x:c>
      <x:c r="W312" s="64" t="n">
        <x:f aca="0">IF(OR(T312="年末+季度",T312="季度+动态",T312="动态"),N312*(1-$E$5)*IF(L312+M312=0,$B$7/($B$7+$B$8),L312/(L312+M312)),L312)</x:f>
        <x:v>0.7879261139328101</x:v>
      </x:c>
      <x:c r="X312" s="64" t="n">
        <x:f aca="0">IF(OR(T312="年末+季度",T312="季度+动态",T312="动态"),N312*(1-$E$5)*IF(L312+M312=0,$B$8/($B$7+$B$8),M312/(L312+M312)),M312)</x:f>
        <x:v>0.056804238687661227</x:v>
      </x:c>
      <x:c r="Y312" s="64" t="n">
        <x:f aca="0">POWER(1-$H$5,(A312-A311)/$H$8)</x:f>
        <x:v>0.9999862671029998</x:v>
      </x:c>
      <x:c r="Z312" s="64" t="n">
        <x:f aca="0">U312*Y312</x:f>
        <x:v>0.10763125038085326</x:v>
      </x:c>
      <x:c r="AA312" s="64" t="n">
        <x:f aca="0">V312*Y312</x:f>
        <x:v>0.1073929204613749</x:v>
      </x:c>
      <x:c r="AB312" s="64" t="n">
        <x:f aca="0">W312*Y312</x:f>
        <x:v>0.7879152934246436</x:v>
      </x:c>
      <x:c r="AC312" s="64" t="n">
        <x:f aca="0">X312*Y312</x:f>
        <x:v>0.05680345860090215</x:v>
      </x:c>
      <x:c r="AD312" s="64" t="n">
        <x:f aca="0">SUM(Z312:AC312)</x:f>
        <x:v>1.059742922867774</x:v>
      </x:c>
      <x:c r="AE312" s="64" t="n">
        <x:f aca="0">MAX(AE311,AD312)</x:f>
        <x:v>1.0658816187408895</x:v>
      </x:c>
      <x:c r="AF312" s="63" t="n">
        <x:f aca="0">AD312/AE312-1</x:f>
        <x:v>-0.005759266099707339</x:v>
      </x:c>
      <x:c r="AG312" s="63" t="n">
        <x:f aca="0">AD312/AD311-1</x:f>
        <x:v>0.0018620281275569806</x:v>
      </x:c>
      <x:c r="AH312" s="61" t="n">
        <x:f aca="0">IF(OR(T312="年末+季度",T312="季度+动态",T312="季度",T312="动态"),A312,AH311)</x:f>
        <x:v>44196</x:v>
      </x:c>
      <x:c r="AI312" s="68" t="n">
        <x:f aca="0">YEAR(A312)</x:f>
        <x:v>2021</x:v>
      </x:c>
      <x:c r="AJ312" s="68" t="n">
        <x:f aca="0">MONTH(A312)</x:f>
        <x:v>2</x:v>
      </x:c>
      <x:c r="AK312" s="66" t="n">
        <x:f aca="0">IF(MONTH(A312)&lt;&gt;MONTH(A313),1,0)</x:f>
        <x:v>0</x:v>
      </x:c>
      <x:c r="AL312" s="64" t="n">
        <x:f aca="0">IF(AK311,AD311,AL311)</x:f>
        <x:v>1.0533497917036816</x:v>
      </x:c>
      <x:c r="AM312" s="65" t="str">
        <x:f aca="0">IF(AK312,AD312/AL312-1,"")</x:f>
      </x:c>
      <x:c r="AN312" s="64" t="n">
        <x:f aca="0">IF(AI312&lt;&gt;AI311,AD312,MAX(AN311,AD312))</x:f>
        <x:v>1.0658816187408895</x:v>
      </x:c>
      <x:c r="AO312" s="65" t="n">
        <x:f aca="0">AD312/AN312-1</x:f>
        <x:v>-0.005759266099707339</x:v>
      </x:c>
      <x:c r="AP312" s="69" t="n">
        <x:f aca="0">IFERROR(SUM(Z312:AC312)/AD312,0)</x:f>
        <x:v>1</x:v>
      </x:c>
      <x:c r="AQ312" s="66" t="b">
        <x:f aca="0">AND(B312&gt;0,C312&gt;0,D312&gt;0,E312&gt;0)</x:f>
        <x:v>1</x:v>
      </x:c>
    </x:row>
    <x:row r="313" ht="13.5" hidden="0">
      <x:c r="A313" s="61" t="n">
        <x:f aca="0">'净值底稿'!A275</x:f>
        <x:v>44245</x:v>
      </x:c>
      <x:c r="B313" s="62" t="n">
        <x:f aca="0">'净值底稿'!W275</x:f>
        <x:v>1.1026327841848782</x:v>
      </x:c>
      <x:c r="C313" s="62" t="n">
        <x:f aca="0">'净值底稿'!T275</x:f>
        <x:v>1.3468438384665529</x:v>
      </x:c>
      <x:c r="D313" s="62" t="n">
        <x:f aca="0">'净值底稿'!U275</x:f>
        <x:v>1.4415</x:v>
      </x:c>
      <x:c r="E313" s="62" t="n">
        <x:f aca="0">'净值底稿'!V275</x:f>
        <x:v>1.3518</x:v>
      </x:c>
      <x:c r="F313" s="63" t="n">
        <x:f aca="0">IFERROR(B313/B312-1,0)</x:f>
        <x:v>0.023625745967892797</x:v>
      </x:c>
      <x:c r="G313" s="63" t="n">
        <x:f aca="0">IFERROR(C313/C312-1,0)</x:f>
        <x:v>0.007920196520841971</x:v>
      </x:c>
      <x:c r="H313" s="63" t="n">
        <x:f aca="0">IFERROR(D313/D312-1,0)</x:f>
        <x:v>-0.0002774117483874683</x:v>
      </x:c>
      <x:c r="I313" s="63" t="n">
        <x:f aca="0">IFERROR(E313/E312-1,0)</x:f>
        <x:v>-0.028390713720980454</x:v>
      </x:c>
      <x:c r="J313" s="64" t="n">
        <x:f aca="0">Z312*(1+F313)</x:f>
        <x:v>0.11017411896055797</x:v>
      </x:c>
      <x:c r="K313" s="64" t="n">
        <x:f aca="0">AA312*(1+G313)</x:f>
        <x:v>0.10824349349637614</x:v>
      </x:c>
      <x:c r="L313" s="64" t="n">
        <x:f aca="0">AB312*(1+H313)</x:f>
        <x:v>0.7876967164655134</x:v>
      </x:c>
      <x:c r="M313" s="64" t="n">
        <x:f aca="0">AC312*(1+I313)</x:f>
        <x:v>0.05519076786940237</x:v>
      </x:c>
      <x:c r="N313" s="64" t="n">
        <x:f aca="0">SUM(J313:M313)</x:f>
        <x:v>1.0613050967918498</x:v>
      </x:c>
      <x:c r="O313" s="65" t="n">
        <x:f aca="0">IFERROR((J313+K313)/N313,0)</x:f>
        <x:v>0.2058009644136964</x:v>
      </x:c>
      <x:c r="P313" s="66" t="b">
        <x:f aca="0">AND(MONTH(A313)=12,OR(A314="",YEAR(A313)&lt;&gt;YEAR(A314)))</x:f>
        <x:v>0</x:v>
      </x:c>
      <x:c r="Q313" s="66" t="b">
        <x:f aca="0">AND(MOD(MONTH(A313),3)=0,OR(A314="",MONTH(A313)&lt;&gt;MONTH(A314)))</x:f>
        <x:v>0</x:v>
      </x:c>
      <x:c r="R313" s="66" t="b">
        <x:f aca="0">OR(O313&gt;$E$7,O313&lt;$E$6)</x:f>
        <x:v>0</x:v>
      </x:c>
      <x:c r="S313" s="66" t="b">
        <x:f aca="0">AND(OR(P313,Q313,R313),A313-AH312&gt;$E$8)</x:f>
        <x:v>0</x:v>
      </x:c>
      <x:c r="T313" s="67" t="str">
        <x:f aca="0">IF(NOT(OR(P313,Q313,R313)),"不调",IF(NOT(S313),"间隔规则跳过",IF(P313,"年末+季度",IF(AND(Q313,R313),"季度+动态",IF(Q313,"季度","动态")))))</x:f>
        <x:v>不调</x:v>
      </x:c>
      <x:c r="U313" s="64" t="n">
        <x:f aca="0">IF(OR(T313="年末+季度",T313="季度+动态"),N313*$E$5/2,IF(T313="季度",(J313+K313)/2,IF(T313="动态",N313*$E$5*IF(J313+K313=0,0.5,J313/(J313+K313)),J313)))</x:f>
        <x:v>0.11017411896055797</x:v>
      </x:c>
      <x:c r="V313" s="64" t="n">
        <x:f aca="0">IF(OR(T313="年末+季度",T313="季度+动态"),N313*$E$5/2,IF(T313="季度",(J313+K313)/2,IF(T313="动态",N313*$E$5*IF(J313+K313=0,0.5,K313/(J313+K313)),K313)))</x:f>
        <x:v>0.10824349349637614</x:v>
      </x:c>
      <x:c r="W313" s="64" t="n">
        <x:f aca="0">IF(OR(T313="年末+季度",T313="季度+动态",T313="动态"),N313*(1-$E$5)*IF(L313+M313=0,$B$7/($B$7+$B$8),L313/(L313+M313)),L313)</x:f>
        <x:v>0.7876967164655134</x:v>
      </x:c>
      <x:c r="X313" s="64" t="n">
        <x:f aca="0">IF(OR(T313="年末+季度",T313="季度+动态",T313="动态"),N313*(1-$E$5)*IF(L313+M313=0,$B$8/($B$7+$B$8),M313/(L313+M313)),M313)</x:f>
        <x:v>0.05519076786940237</x:v>
      </x:c>
      <x:c r="Y313" s="64" t="n">
        <x:f aca="0">POWER(1-$H$5,(A313-A312)/$H$8)</x:f>
        <x:v>0.9998901421044415</x:v>
      </x:c>
      <x:c r="Z313" s="64" t="n">
        <x:f aca="0">U313*Y313</x:f>
        <x:v>0.11016201546370395</x:v>
      </x:c>
      <x:c r="AA313" s="64" t="n">
        <x:f aca="0">V313*Y313</x:f>
        <x:v>0.10823160209397273</x:v>
      </x:c>
      <x:c r="AB313" s="64" t="n">
        <x:f aca="0">W313*Y313</x:f>
        <x:v>0.7876101817619042</x:v>
      </x:c>
      <x:c r="AC313" s="64" t="n">
        <x:f aca="0">X313*Y313</x:f>
        <x:v>0.05518470472778998</x:v>
      </x:c>
      <x:c r="AD313" s="64" t="n">
        <x:f aca="0">SUM(Z313:AC313)</x:f>
        <x:v>1.061188504047371</x:v>
      </x:c>
      <x:c r="AE313" s="64" t="n">
        <x:f aca="0">MAX(AE312,AD313)</x:f>
        <x:v>1.0658816187408895</x:v>
      </x:c>
      <x:c r="AF313" s="63" t="n">
        <x:f aca="0">AD313/AE313-1</x:f>
        <x:v>-0.004403035582002501</x:v>
      </x:c>
      <x:c r="AG313" s="63" t="n">
        <x:f aca="0">AD313/AD312-1</x:f>
        <x:v>0.0013640866557382836</x:v>
      </x:c>
      <x:c r="AH313" s="61" t="n">
        <x:f aca="0">IF(OR(T313="年末+季度",T313="季度+动态",T313="季度",T313="动态"),A313,AH312)</x:f>
        <x:v>44196</x:v>
      </x:c>
      <x:c r="AI313" s="68" t="n">
        <x:f aca="0">YEAR(A313)</x:f>
        <x:v>2021</x:v>
      </x:c>
      <x:c r="AJ313" s="68" t="n">
        <x:f aca="0">MONTH(A313)</x:f>
        <x:v>2</x:v>
      </x:c>
      <x:c r="AK313" s="66" t="n">
        <x:f aca="0">IF(MONTH(A313)&lt;&gt;MONTH(A314),1,0)</x:f>
        <x:v>0</x:v>
      </x:c>
      <x:c r="AL313" s="64" t="n">
        <x:f aca="0">IF(AK312,AD312,AL312)</x:f>
        <x:v>1.0533497917036816</x:v>
      </x:c>
      <x:c r="AM313" s="65" t="str">
        <x:f aca="0">IF(AK313,AD313/AL313-1,"")</x:f>
      </x:c>
      <x:c r="AN313" s="64" t="n">
        <x:f aca="0">IF(AI313&lt;&gt;AI312,AD313,MAX(AN312,AD313))</x:f>
        <x:v>1.0658816187408895</x:v>
      </x:c>
      <x:c r="AO313" s="65" t="n">
        <x:f aca="0">AD313/AN313-1</x:f>
        <x:v>-0.004403035582002501</x:v>
      </x:c>
      <x:c r="AP313" s="69" t="n">
        <x:f aca="0">IFERROR(SUM(Z313:AC313)/AD313,0)</x:f>
        <x:v>1</x:v>
      </x:c>
      <x:c r="AQ313" s="66" t="b">
        <x:f aca="0">AND(B313&gt;0,C313&gt;0,D313&gt;0,E313&gt;0)</x:f>
        <x:v>1</x:v>
      </x:c>
    </x:row>
    <x:row r="314" ht="13.5" hidden="0">
      <x:c r="A314" s="61" t="n">
        <x:f aca="0">'净值底稿'!A276</x:f>
        <x:v>44246</x:v>
      </x:c>
      <x:c r="B314" s="62" t="n">
        <x:f aca="0">'净值底稿'!W276</x:f>
        <x:v>1.1183064816977966</x:v>
      </x:c>
      <x:c r="C314" s="62" t="n">
        <x:f aca="0">'净值底稿'!T276</x:f>
        <x:v>1.3616265492815147</x:v>
      </x:c>
      <x:c r="D314" s="62" t="n">
        <x:f aca="0">'净值底稿'!U276</x:f>
        <x:v>1.4425</x:v>
      </x:c>
      <x:c r="E314" s="62" t="n">
        <x:f aca="0">'净值底稿'!V276</x:f>
        <x:v>1.3469</x:v>
      </x:c>
      <x:c r="F314" s="63" t="n">
        <x:f aca="0">IFERROR(B314/B313-1,0)</x:f>
        <x:v>0.01421479366270173</x:v>
      </x:c>
      <x:c r="G314" s="63" t="n">
        <x:f aca="0">IFERROR(C314/C313-1,0)</x:f>
        <x:v>0.01097581649242474</x:v>
      </x:c>
      <x:c r="H314" s="63" t="n">
        <x:f aca="0">IFERROR(D314/D313-1,0)</x:f>
        <x:v>0.0006937218175511184</x:v>
      </x:c>
      <x:c r="I314" s="63" t="n">
        <x:f aca="0">IFERROR(E314/E313-1,0)</x:f>
        <x:v>-0.0036247965675395566</x:v>
      </x:c>
      <x:c r="J314" s="64" t="n">
        <x:f aca="0">Z313*(1+F314)</x:f>
        <x:v>0.11172794578298786</x:v>
      </x:c>
      <x:c r="K314" s="64" t="n">
        <x:f aca="0">AA313*(1+G314)</x:f>
        <x:v>0.1094195322972373</x:v>
      </x:c>
      <x:c r="L314" s="64" t="n">
        <x:f aca="0">AB313*(1+H314)</x:f>
        <x:v>0.7881565641287178</x:v>
      </x:c>
      <x:c r="M314" s="64" t="n">
        <x:f aca="0">AC313*(1+I314)</x:f>
        <x:v>0.054984671399512006</x:v>
      </x:c>
      <x:c r="N314" s="64" t="n">
        <x:f aca="0">SUM(J314:M314)</x:f>
        <x:v>1.064288713608455</x:v>
      </x:c>
      <x:c r="O314" s="65" t="n">
        <x:f aca="0">IFERROR((J314+K314)/N314,0)</x:f>
        <x:v>0.20778899113796664</x:v>
      </x:c>
      <x:c r="P314" s="66" t="b">
        <x:f aca="0">AND(MONTH(A314)=12,OR(A315="",YEAR(A314)&lt;&gt;YEAR(A315)))</x:f>
        <x:v>0</x:v>
      </x:c>
      <x:c r="Q314" s="66" t="b">
        <x:f aca="0">AND(MOD(MONTH(A314),3)=0,OR(A315="",MONTH(A314)&lt;&gt;MONTH(A315)))</x:f>
        <x:v>0</x:v>
      </x:c>
      <x:c r="R314" s="66" t="b">
        <x:f aca="0">OR(O314&gt;$E$7,O314&lt;$E$6)</x:f>
        <x:v>0</x:v>
      </x:c>
      <x:c r="S314" s="66" t="b">
        <x:f aca="0">AND(OR(P314,Q314,R314),A314-AH313&gt;$E$8)</x:f>
        <x:v>0</x:v>
      </x:c>
      <x:c r="T314" s="67" t="str">
        <x:f aca="0">IF(NOT(OR(P314,Q314,R314)),"不调",IF(NOT(S314),"间隔规则跳过",IF(P314,"年末+季度",IF(AND(Q314,R314),"季度+动态",IF(Q314,"季度","动态")))))</x:f>
        <x:v>不调</x:v>
      </x:c>
      <x:c r="U314" s="64" t="n">
        <x:f aca="0">IF(OR(T314="年末+季度",T314="季度+动态"),N314*$E$5/2,IF(T314="季度",(J314+K314)/2,IF(T314="动态",N314*$E$5*IF(J314+K314=0,0.5,J314/(J314+K314)),J314)))</x:f>
        <x:v>0.11172794578298786</x:v>
      </x:c>
      <x:c r="V314" s="64" t="n">
        <x:f aca="0">IF(OR(T314="年末+季度",T314="季度+动态"),N314*$E$5/2,IF(T314="季度",(J314+K314)/2,IF(T314="动态",N314*$E$5*IF(J314+K314=0,0.5,K314/(J314+K314)),K314)))</x:f>
        <x:v>0.1094195322972373</x:v>
      </x:c>
      <x:c r="W314" s="64" t="n">
        <x:f aca="0">IF(OR(T314="年末+季度",T314="季度+动态",T314="动态"),N314*(1-$E$5)*IF(L314+M314=0,$B$7/($B$7+$B$8),L314/(L314+M314)),L314)</x:f>
        <x:v>0.7881565641287178</x:v>
      </x:c>
      <x:c r="X314" s="64" t="n">
        <x:f aca="0">IF(OR(T314="年末+季度",T314="季度+动态",T314="动态"),N314*(1-$E$5)*IF(L314+M314=0,$B$8/($B$7+$B$8),M314/(L314+M314)),M314)</x:f>
        <x:v>0.054984671399512006</x:v>
      </x:c>
      <x:c r="Y314" s="64" t="n">
        <x:f aca="0">POWER(1-$H$5,(A314-A313)/$H$8)</x:f>
        <x:v>0.9999862671029998</x:v>
      </x:c>
      <x:c r="Z314" s="64" t="n">
        <x:f aca="0">U314*Y314</x:f>
        <x:v>0.11172641143461638</x:v>
      </x:c>
      <x:c r="AA314" s="64" t="n">
        <x:f aca="0">V314*Y314</x:f>
        <x:v>0.10941802965007046</x:v>
      </x:c>
      <x:c r="AB314" s="64" t="n">
        <x:f aca="0">W314*Y314</x:f>
        <x:v>0.7881457404558025</x:v>
      </x:c>
      <x:c r="AC314" s="64" t="n">
        <x:f aca="0">X314*Y314</x:f>
        <x:v>0.05498391630068308</x:v>
      </x:c>
      <x:c r="AD314" s="64" t="n">
        <x:f aca="0">SUM(Z314:AC314)</x:f>
        <x:v>1.0642740978411724</x:v>
      </x:c>
      <x:c r="AE314" s="64" t="n">
        <x:f aca="0">MAX(AE313,AD314)</x:f>
        <x:v>1.0658816187408895</x:v>
      </x:c>
      <x:c r="AF314" s="63" t="n">
        <x:f aca="0">AD314/AE314-1</x:f>
        <x:v>-0.001508160823352922</x:v>
      </x:c>
      <x:c r="AG314" s="63" t="n">
        <x:f aca="0">AD314/AD313-1</x:f>
        <x:v>0.0029076773655509758</x:v>
      </x:c>
      <x:c r="AH314" s="61" t="n">
        <x:f aca="0">IF(OR(T314="年末+季度",T314="季度+动态",T314="季度",T314="动态"),A314,AH313)</x:f>
        <x:v>44196</x:v>
      </x:c>
      <x:c r="AI314" s="68" t="n">
        <x:f aca="0">YEAR(A314)</x:f>
        <x:v>2021</x:v>
      </x:c>
      <x:c r="AJ314" s="68" t="n">
        <x:f aca="0">MONTH(A314)</x:f>
        <x:v>2</x:v>
      </x:c>
      <x:c r="AK314" s="66" t="n">
        <x:f aca="0">IF(MONTH(A314)&lt;&gt;MONTH(A315),1,0)</x:f>
        <x:v>0</x:v>
      </x:c>
      <x:c r="AL314" s="64" t="n">
        <x:f aca="0">IF(AK313,AD313,AL313)</x:f>
        <x:v>1.0533497917036816</x:v>
      </x:c>
      <x:c r="AM314" s="65" t="str">
        <x:f aca="0">IF(AK314,AD314/AL314-1,"")</x:f>
      </x:c>
      <x:c r="AN314" s="64" t="n">
        <x:f aca="0">IF(AI314&lt;&gt;AI313,AD314,MAX(AN313,AD314))</x:f>
        <x:v>1.0658816187408895</x:v>
      </x:c>
      <x:c r="AO314" s="65" t="n">
        <x:f aca="0">AD314/AN314-1</x:f>
        <x:v>-0.001508160823352922</x:v>
      </x:c>
      <x:c r="AP314" s="69" t="n">
        <x:f aca="0">IFERROR(SUM(Z314:AC314)/AD314,0)</x:f>
        <x:v>1</x:v>
      </x:c>
      <x:c r="AQ314" s="66" t="b">
        <x:f aca="0">AND(B314&gt;0,C314&gt;0,D314&gt;0,E314&gt;0)</x:f>
        <x:v>1</x:v>
      </x:c>
    </x:row>
    <x:row r="315" ht="13.5" hidden="0">
      <x:c r="A315" s="61" t="n">
        <x:f aca="0">'净值底稿'!A277</x:f>
        <x:v>44249</x:v>
      </x:c>
      <x:c r="B315" s="62" t="n">
        <x:f aca="0">'净值底稿'!W277</x:f>
        <x:v>1.1247552440940165</x:v>
      </x:c>
      <x:c r="C315" s="62" t="n">
        <x:f aca="0">'净值底稿'!T277</x:f>
        <x:v>1.3471337871405966</x:v>
      </x:c>
      <x:c r="D315" s="62" t="n">
        <x:f aca="0">'净值底稿'!U277</x:f>
        <x:v>1.4425</x:v>
      </x:c>
      <x:c r="E315" s="62" t="n">
        <x:f aca="0">'净值底稿'!V277</x:f>
        <x:v>1.3604</x:v>
      </x:c>
      <x:c r="F315" s="63" t="n">
        <x:f aca="0">IFERROR(B315/B314-1,0)</x:f>
        <x:v>0.005766542984200207</x:v>
      </x:c>
      <x:c r="G315" s="63" t="n">
        <x:f aca="0">IFERROR(C315/C314-1,0)</x:f>
        <x:v>-0.010643712953867901</x:v>
      </x:c>
      <x:c r="H315" s="63" t="n">
        <x:f aca="0">IFERROR(D315/D314-1,0)</x:f>
        <x:v>0</x:v>
      </x:c>
      <x:c r="I315" s="63" t="n">
        <x:f aca="0">IFERROR(E315/E314-1,0)</x:f>
        <x:v>0.010023015814091707</x:v>
      </x:c>
      <x:c r="J315" s="64" t="n">
        <x:f aca="0">Z314*(1+F315)</x:f>
        <x:v>0.11237068658862454</x:v>
      </x:c>
      <x:c r="K315" s="64" t="n">
        <x:f aca="0">AA314*(1+G315)</x:f>
        <x:v>0.10825341555049729</x:v>
      </x:c>
      <x:c r="L315" s="64" t="n">
        <x:f aca="0">AB314*(1+H315)</x:f>
        <x:v>0.7881457404558025</x:v>
      </x:c>
      <x:c r="M315" s="64" t="n">
        <x:f aca="0">AC314*(1+I315)</x:f>
        <x:v>0.055535020963285525</x:v>
      </x:c>
      <x:c r="N315" s="64" t="n">
        <x:f aca="0">SUM(J315:M315)</x:f>
        <x:v>1.0643048635582097</x:v>
      </x:c>
      <x:c r="O315" s="65" t="n">
        <x:f aca="0">IFERROR((J315+K315)/N315,0)</x:f>
        <x:v>0.20729408432986576</x:v>
      </x:c>
      <x:c r="P315" s="66" t="b">
        <x:f aca="0">AND(MONTH(A315)=12,OR(A316="",YEAR(A315)&lt;&gt;YEAR(A316)))</x:f>
        <x:v>0</x:v>
      </x:c>
      <x:c r="Q315" s="66" t="b">
        <x:f aca="0">AND(MOD(MONTH(A315),3)=0,OR(A316="",MONTH(A315)&lt;&gt;MONTH(A316)))</x:f>
        <x:v>0</x:v>
      </x:c>
      <x:c r="R315" s="66" t="b">
        <x:f aca="0">OR(O315&gt;$E$7,O315&lt;$E$6)</x:f>
        <x:v>0</x:v>
      </x:c>
      <x:c r="S315" s="66" t="b">
        <x:f aca="0">AND(OR(P315,Q315,R315),A315-AH314&gt;$E$8)</x:f>
        <x:v>0</x:v>
      </x:c>
      <x:c r="T315" s="67" t="str">
        <x:f aca="0">IF(NOT(OR(P315,Q315,R315)),"不调",IF(NOT(S315),"间隔规则跳过",IF(P315,"年末+季度",IF(AND(Q315,R315),"季度+动态",IF(Q315,"季度","动态")))))</x:f>
        <x:v>不调</x:v>
      </x:c>
      <x:c r="U315" s="64" t="n">
        <x:f aca="0">IF(OR(T315="年末+季度",T315="季度+动态"),N315*$E$5/2,IF(T315="季度",(J315+K315)/2,IF(T315="动态",N315*$E$5*IF(J315+K315=0,0.5,J315/(J315+K315)),J315)))</x:f>
        <x:v>0.11237068658862454</x:v>
      </x:c>
      <x:c r="V315" s="64" t="n">
        <x:f aca="0">IF(OR(T315="年末+季度",T315="季度+动态"),N315*$E$5/2,IF(T315="季度",(J315+K315)/2,IF(T315="动态",N315*$E$5*IF(J315+K315=0,0.5,K315/(J315+K315)),K315)))</x:f>
        <x:v>0.10825341555049729</x:v>
      </x:c>
      <x:c r="W315" s="64" t="n">
        <x:f aca="0">IF(OR(T315="年末+季度",T315="季度+动态",T315="动态"),N315*(1-$E$5)*IF(L315+M315=0,$B$7/($B$7+$B$8),L315/(L315+M315)),L315)</x:f>
        <x:v>0.7881457404558025</x:v>
      </x:c>
      <x:c r="X315" s="64" t="n">
        <x:f aca="0">IF(OR(T315="年末+季度",T315="季度+动态",T315="动态"),N315*(1-$E$5)*IF(L315+M315=0,$B$8/($B$7+$B$8),M315/(L315+M315)),M315)</x:f>
        <x:v>0.055535020963285525</x:v>
      </x:c>
      <x:c r="Y315" s="64" t="n">
        <x:f aca="0">POWER(1-$H$5,(A315-A314)/$H$8)</x:f>
        <x:v>0.9999588018747739</x:v>
      </x:c>
      <x:c r="Z315" s="64" t="n">
        <x:f aca="0">U315*Y315</x:f>
        <x:v>0.11236605712700672</x:v>
      </x:c>
      <x:c r="AA315" s="64" t="n">
        <x:f aca="0">V315*Y315</x:f>
        <x:v>0.10824895571272729</x:v>
      </x:c>
      <x:c r="AB315" s="64" t="n">
        <x:f aca="0">W315*Y315</x:f>
        <x:v>0.7881132703288909</x:v>
      </x:c>
      <x:c r="AC315" s="64" t="n">
        <x:f aca="0">X315*Y315</x:f>
        <x:v>0.05553273302453745</x:v>
      </x:c>
      <x:c r="AD315" s="64" t="n">
        <x:f aca="0">SUM(Z315:AC315)</x:f>
        <x:v>1.0642610161931623</x:v>
      </x:c>
      <x:c r="AE315" s="64" t="n">
        <x:f aca="0">MAX(AE314,AD315)</x:f>
        <x:v>1.0658816187408895</x:v>
      </x:c>
      <x:c r="AF315" s="63" t="n">
        <x:f aca="0">AD315/AE315-1</x:f>
        <x:v>-0.001520433901132101</x:v>
      </x:c>
      <x:c r="AG315" s="63" t="n">
        <x:f aca="0">AD315/AD314-1</x:f>
        <x:v>-0.000012291615512083354</x:v>
      </x:c>
      <x:c r="AH315" s="61" t="n">
        <x:f aca="0">IF(OR(T315="年末+季度",T315="季度+动态",T315="季度",T315="动态"),A315,AH314)</x:f>
        <x:v>44196</x:v>
      </x:c>
      <x:c r="AI315" s="68" t="n">
        <x:f aca="0">YEAR(A315)</x:f>
        <x:v>2021</x:v>
      </x:c>
      <x:c r="AJ315" s="68" t="n">
        <x:f aca="0">MONTH(A315)</x:f>
        <x:v>2</x:v>
      </x:c>
      <x:c r="AK315" s="66" t="n">
        <x:f aca="0">IF(MONTH(A315)&lt;&gt;MONTH(A316),1,0)</x:f>
        <x:v>0</x:v>
      </x:c>
      <x:c r="AL315" s="64" t="n">
        <x:f aca="0">IF(AK314,AD314,AL314)</x:f>
        <x:v>1.0533497917036816</x:v>
      </x:c>
      <x:c r="AM315" s="65" t="str">
        <x:f aca="0">IF(AK315,AD315/AL315-1,"")</x:f>
      </x:c>
      <x:c r="AN315" s="64" t="n">
        <x:f aca="0">IF(AI315&lt;&gt;AI314,AD315,MAX(AN314,AD315))</x:f>
        <x:v>1.0658816187408895</x:v>
      </x:c>
      <x:c r="AO315" s="65" t="n">
        <x:f aca="0">AD315/AN315-1</x:f>
        <x:v>-0.001520433901132101</x:v>
      </x:c>
      <x:c r="AP315" s="69" t="n">
        <x:f aca="0">IFERROR(SUM(Z315:AC315)/AD315,0)</x:f>
        <x:v>1</x:v>
      </x:c>
      <x:c r="AQ315" s="66" t="b">
        <x:f aca="0">AND(B315&gt;0,C315&gt;0,D315&gt;0,E315&gt;0)</x:f>
        <x:v>1</x:v>
      </x:c>
    </x:row>
    <x:row r="316" ht="13.5" hidden="0">
      <x:c r="A316" s="61" t="n">
        <x:f aca="0">'净值底稿'!A278</x:f>
        <x:v>44250</x:v>
      </x:c>
      <x:c r="B316" s="62" t="n">
        <x:f aca="0">'净值底稿'!W278</x:f>
        <x:v>1.1199336872570327</x:v>
      </x:c>
      <x:c r="C316" s="62" t="n">
        <x:f aca="0">'净值底稿'!T278</x:f>
        <x:v>1.3412315685780194</x:v>
      </x:c>
      <x:c r="D316" s="62" t="n">
        <x:f aca="0">'净值底稿'!U278</x:f>
        <x:v>1.4431</x:v>
      </x:c>
      <x:c r="E316" s="62" t="n">
        <x:f aca="0">'净值底稿'!V278</x:f>
        <x:v>1.3731</x:v>
      </x:c>
      <x:c r="F316" s="63" t="n">
        <x:f aca="0">IFERROR(B316/B315-1,0)</x:f>
        <x:v>-0.004286760930701461</x:v>
      </x:c>
      <x:c r="G316" s="63" t="n">
        <x:f aca="0">IFERROR(C316/C315-1,0)</x:f>
        <x:v>-0.004381315812073239</x:v>
      </x:c>
      <x:c r="H316" s="63" t="n">
        <x:f aca="0">IFERROR(D316/D315-1,0)</x:f>
        <x:v>0.0004159445407279083</x:v>
      </x:c>
      <x:c r="I316" s="63" t="n">
        <x:f aca="0">IFERROR(E316/E315-1,0)</x:f>
        <x:v>0.009335489561893562</x:v>
      </x:c>
      <x:c r="J316" s="64" t="n">
        <x:f aca="0">Z315*(1+F316)</x:f>
        <x:v>0.1118843707033777</x:v>
      </x:c>
      <x:c r="K316" s="64" t="n">
        <x:f aca="0">AA315*(1+G316)</x:f>
        <x:v>0.1077746828514227</x:v>
      </x:c>
      <x:c r="L316" s="64" t="n">
        <x:f aca="0">AB315*(1+H316)</x:f>
        <x:v>0.7884410817411595</x:v>
      </x:c>
      <x:c r="M316" s="64" t="n">
        <x:f aca="0">AC315*(1+I316)</x:f>
        <x:v>0.05605115827403144</x:v>
      </x:c>
      <x:c r="N316" s="64" t="n">
        <x:f aca="0">SUM(J316:M316)</x:f>
        <x:v>1.0641512935699915</x:v>
      </x:c>
      <x:c r="O316" s="65" t="n">
        <x:f aca="0">IFERROR((J316+K316)/N316,0)</x:f>
        <x:v>0.2064171277919449</x:v>
      </x:c>
      <x:c r="P316" s="66" t="b">
        <x:f aca="0">AND(MONTH(A316)=12,OR(A317="",YEAR(A316)&lt;&gt;YEAR(A317)))</x:f>
        <x:v>0</x:v>
      </x:c>
      <x:c r="Q316" s="66" t="b">
        <x:f aca="0">AND(MOD(MONTH(A316),3)=0,OR(A317="",MONTH(A316)&lt;&gt;MONTH(A317)))</x:f>
        <x:v>0</x:v>
      </x:c>
      <x:c r="R316" s="66" t="b">
        <x:f aca="0">OR(O316&gt;$E$7,O316&lt;$E$6)</x:f>
        <x:v>0</x:v>
      </x:c>
      <x:c r="S316" s="66" t="b">
        <x:f aca="0">AND(OR(P316,Q316,R316),A316-AH315&gt;$E$8)</x:f>
        <x:v>0</x:v>
      </x:c>
      <x:c r="T316" s="67" t="str">
        <x:f aca="0">IF(NOT(OR(P316,Q316,R316)),"不调",IF(NOT(S316),"间隔规则跳过",IF(P316,"年末+季度",IF(AND(Q316,R316),"季度+动态",IF(Q316,"季度","动态")))))</x:f>
        <x:v>不调</x:v>
      </x:c>
      <x:c r="U316" s="64" t="n">
        <x:f aca="0">IF(OR(T316="年末+季度",T316="季度+动态"),N316*$E$5/2,IF(T316="季度",(J316+K316)/2,IF(T316="动态",N316*$E$5*IF(J316+K316=0,0.5,J316/(J316+K316)),J316)))</x:f>
        <x:v>0.1118843707033777</x:v>
      </x:c>
      <x:c r="V316" s="64" t="n">
        <x:f aca="0">IF(OR(T316="年末+季度",T316="季度+动态"),N316*$E$5/2,IF(T316="季度",(J316+K316)/2,IF(T316="动态",N316*$E$5*IF(J316+K316=0,0.5,K316/(J316+K316)),K316)))</x:f>
        <x:v>0.1077746828514227</x:v>
      </x:c>
      <x:c r="W316" s="64" t="n">
        <x:f aca="0">IF(OR(T316="年末+季度",T316="季度+动态",T316="动态"),N316*(1-$E$5)*IF(L316+M316=0,$B$7/($B$7+$B$8),L316/(L316+M316)),L316)</x:f>
        <x:v>0.7884410817411595</x:v>
      </x:c>
      <x:c r="X316" s="64" t="n">
        <x:f aca="0">IF(OR(T316="年末+季度",T316="季度+动态",T316="动态"),N316*(1-$E$5)*IF(L316+M316=0,$B$8/($B$7+$B$8),M316/(L316+M316)),M316)</x:f>
        <x:v>0.05605115827403144</x:v>
      </x:c>
      <x:c r="Y316" s="64" t="n">
        <x:f aca="0">POWER(1-$H$5,(A316-A315)/$H$8)</x:f>
        <x:v>0.9999862671029998</x:v>
      </x:c>
      <x:c r="Z316" s="64" t="n">
        <x:f aca="0">U316*Y316</x:f>
        <x:v>0.1118828342068389</x:v>
      </x:c>
      <x:c r="AA316" s="64" t="n">
        <x:f aca="0">V316*Y316</x:f>
        <x:v>0.10777320279280388</x:v>
      </x:c>
      <x:c r="AB316" s="64" t="n">
        <x:f aca="0">W316*Y316</x:f>
        <x:v>0.7884302541609931</x:v>
      </x:c>
      <x:c r="AC316" s="64" t="n">
        <x:f aca="0">X316*Y316</x:f>
        <x:v>0.05605038852924812</x:v>
      </x:c>
      <x:c r="AD316" s="64" t="n">
        <x:f aca="0">SUM(Z316:AC316)</x:f>
        <x:v>1.064136679689884</x:v>
      </x:c>
      <x:c r="AE316" s="64" t="n">
        <x:f aca="0">MAX(AE315,AD316)</x:f>
        <x:v>1.0658816187408895</x:v>
      </x:c>
      <x:c r="AF316" s="63" t="n">
        <x:f aca="0">AD316/AE316-1</x:f>
        <x:v>-0.001637085226281365</x:v>
      </x:c>
      <x:c r="AG316" s="63" t="n">
        <x:f aca="0">AD316/AD315-1</x:f>
        <x:v>-0.00011682895585440889</x:v>
      </x:c>
      <x:c r="AH316" s="61" t="n">
        <x:f aca="0">IF(OR(T316="年末+季度",T316="季度+动态",T316="季度",T316="动态"),A316,AH315)</x:f>
        <x:v>44196</x:v>
      </x:c>
      <x:c r="AI316" s="68" t="n">
        <x:f aca="0">YEAR(A316)</x:f>
        <x:v>2021</x:v>
      </x:c>
      <x:c r="AJ316" s="68" t="n">
        <x:f aca="0">MONTH(A316)</x:f>
        <x:v>2</x:v>
      </x:c>
      <x:c r="AK316" s="66" t="n">
        <x:f aca="0">IF(MONTH(A316)&lt;&gt;MONTH(A317),1,0)</x:f>
        <x:v>0</x:v>
      </x:c>
      <x:c r="AL316" s="64" t="n">
        <x:f aca="0">IF(AK315,AD315,AL315)</x:f>
        <x:v>1.0533497917036816</x:v>
      </x:c>
      <x:c r="AM316" s="65" t="str">
        <x:f aca="0">IF(AK316,AD316/AL316-1,"")</x:f>
      </x:c>
      <x:c r="AN316" s="64" t="n">
        <x:f aca="0">IF(AI316&lt;&gt;AI315,AD316,MAX(AN315,AD316))</x:f>
        <x:v>1.0658816187408895</x:v>
      </x:c>
      <x:c r="AO316" s="65" t="n">
        <x:f aca="0">AD316/AN316-1</x:f>
        <x:v>-0.001637085226281365</x:v>
      </x:c>
      <x:c r="AP316" s="69" t="n">
        <x:f aca="0">IFERROR(SUM(Z316:AC316)/AD316,0)</x:f>
        <x:v>1</x:v>
      </x:c>
      <x:c r="AQ316" s="66" t="b">
        <x:f aca="0">AND(B316&gt;0,C316&gt;0,D316&gt;0,E316&gt;0)</x:f>
        <x:v>1</x:v>
      </x:c>
    </x:row>
    <x:row r="317" ht="13.5" hidden="0">
      <x:c r="A317" s="61" t="n">
        <x:f aca="0">'净值底稿'!A279</x:f>
        <x:v>44251</x:v>
      </x:c>
      <x:c r="B317" s="62" t="n">
        <x:f aca="0">'净值底稿'!W279</x:f>
        <x:v>1.1091920871536622</x:v>
      </x:c>
      <x:c r="C317" s="62" t="n">
        <x:f aca="0">'净值底稿'!T279</x:f>
        <x:v>1.3218555279104223</x:v>
      </x:c>
      <x:c r="D317" s="62" t="n">
        <x:f aca="0">'净值底稿'!U279</x:f>
        <x:v>1.4438</x:v>
      </x:c>
      <x:c r="E317" s="62" t="n">
        <x:f aca="0">'净值底稿'!V279</x:f>
        <x:v>1.3705</x:v>
      </x:c>
      <x:c r="F317" s="63" t="n">
        <x:f aca="0">IFERROR(B317/B316-1,0)</x:f>
        <x:v>-0.009591282256790623</x:v>
      </x:c>
      <x:c r="G317" s="63" t="n">
        <x:f aca="0">IFERROR(C317/C316-1,0)</x:f>
        <x:v>-0.01444645437934311</x:v>
      </x:c>
      <x:c r="H317" s="63" t="n">
        <x:f aca="0">IFERROR(D317/D316-1,0)</x:f>
        <x:v>0.00048506686993277093</x:v>
      </x:c>
      <x:c r="I317" s="63" t="n">
        <x:f aca="0">IFERROR(E317/E316-1,0)</x:f>
        <x:v>-0.0018935255990094602</x:v>
      </x:c>
      <x:c r="J317" s="64" t="n">
        <x:f aca="0">Z316*(1+F317)</x:f>
        <x:v>0.1108097343642714</x:v>
      </x:c>
      <x:c r="K317" s="64" t="n">
        <x:f aca="0">AA316*(1+G317)</x:f>
        <x:v>0.10621626213534194</x:v>
      </x:c>
      <x:c r="L317" s="64" t="n">
        <x:f aca="0">AB316*(1+H317)</x:f>
        <x:v>0.7888126955565393</x:v>
      </x:c>
      <x:c r="M317" s="64" t="n">
        <x:f aca="0">AC316*(1+I317)</x:f>
        <x:v>0.05594425568373356</x:v>
      </x:c>
      <x:c r="N317" s="64" t="n">
        <x:f aca="0">SUM(J317:M317)</x:f>
        <x:v>1.0617829477398861</x:v>
      </x:c>
      <x:c r="O317" s="65" t="n">
        <x:f aca="0">IFERROR((J317+K317)/N317,0)</x:f>
        <x:v>0.20439770384481634</x:v>
      </x:c>
      <x:c r="P317" s="66" t="b">
        <x:f aca="0">AND(MONTH(A317)=12,OR(A318="",YEAR(A317)&lt;&gt;YEAR(A318)))</x:f>
        <x:v>0</x:v>
      </x:c>
      <x:c r="Q317" s="66" t="b">
        <x:f aca="0">AND(MOD(MONTH(A317),3)=0,OR(A318="",MONTH(A317)&lt;&gt;MONTH(A318)))</x:f>
        <x:v>0</x:v>
      </x:c>
      <x:c r="R317" s="66" t="b">
        <x:f aca="0">OR(O317&gt;$E$7,O317&lt;$E$6)</x:f>
        <x:v>0</x:v>
      </x:c>
      <x:c r="S317" s="66" t="b">
        <x:f aca="0">AND(OR(P317,Q317,R317),A317-AH316&gt;$E$8)</x:f>
        <x:v>0</x:v>
      </x:c>
      <x:c r="T317" s="67" t="str">
        <x:f aca="0">IF(NOT(OR(P317,Q317,R317)),"不调",IF(NOT(S317),"间隔规则跳过",IF(P317,"年末+季度",IF(AND(Q317,R317),"季度+动态",IF(Q317,"季度","动态")))))</x:f>
        <x:v>不调</x:v>
      </x:c>
      <x:c r="U317" s="64" t="n">
        <x:f aca="0">IF(OR(T317="年末+季度",T317="季度+动态"),N317*$E$5/2,IF(T317="季度",(J317+K317)/2,IF(T317="动态",N317*$E$5*IF(J317+K317=0,0.5,J317/(J317+K317)),J317)))</x:f>
        <x:v>0.1108097343642714</x:v>
      </x:c>
      <x:c r="V317" s="64" t="n">
        <x:f aca="0">IF(OR(T317="年末+季度",T317="季度+动态"),N317*$E$5/2,IF(T317="季度",(J317+K317)/2,IF(T317="动态",N317*$E$5*IF(J317+K317=0,0.5,K317/(J317+K317)),K317)))</x:f>
        <x:v>0.10621626213534194</x:v>
      </x:c>
      <x:c r="W317" s="64" t="n">
        <x:f aca="0">IF(OR(T317="年末+季度",T317="季度+动态",T317="动态"),N317*(1-$E$5)*IF(L317+M317=0,$B$7/($B$7+$B$8),L317/(L317+M317)),L317)</x:f>
        <x:v>0.7888126955565393</x:v>
      </x:c>
      <x:c r="X317" s="64" t="n">
        <x:f aca="0">IF(OR(T317="年末+季度",T317="季度+动态",T317="动态"),N317*(1-$E$5)*IF(L317+M317=0,$B$8/($B$7+$B$8),M317/(L317+M317)),M317)</x:f>
        <x:v>0.05594425568373356</x:v>
      </x:c>
      <x:c r="Y317" s="64" t="n">
        <x:f aca="0">POWER(1-$H$5,(A317-A316)/$H$8)</x:f>
        <x:v>0.9999862671029998</x:v>
      </x:c>
      <x:c r="Z317" s="64" t="n">
        <x:f aca="0">U317*Y317</x:f>
        <x:v>0.11080821262560275</x:v>
      </x:c>
      <x:c r="AA317" s="64" t="n">
        <x:f aca="0">V317*Y317</x:f>
        <x:v>0.10621480347835428</x:v>
      </x:c>
      <x:c r="AB317" s="64" t="n">
        <x:f aca="0">W317*Y317</x:f>
        <x:v>0.7888018628730388</x:v>
      </x:c>
      <x:c r="AC317" s="64" t="n">
        <x:f aca="0">X317*Y317</x:f>
        <x:v>0.0559434874070325</x:v>
      </x:c>
      <x:c r="AD317" s="64" t="n">
        <x:f aca="0">SUM(Z317:AC317)</x:f>
        <x:v>1.0617683663840283</x:v>
      </x:c>
      <x:c r="AE317" s="64" t="n">
        <x:f aca="0">MAX(AE316,AD317)</x:f>
        <x:v>1.0658816187408895</x:v>
      </x:c>
      <x:c r="AF317" s="63" t="n">
        <x:f aca="0">AD317/AE317-1</x:f>
        <x:v>-0.0038590142512450187</x:v>
      </x:c>
      <x:c r="AG317" s="63" t="n">
        <x:f aca="0">AD317/AD316-1</x:f>
        <x:v>-0.0022255724767854534</x:v>
      </x:c>
      <x:c r="AH317" s="61" t="n">
        <x:f aca="0">IF(OR(T317="年末+季度",T317="季度+动态",T317="季度",T317="动态"),A317,AH316)</x:f>
        <x:v>44196</x:v>
      </x:c>
      <x:c r="AI317" s="68" t="n">
        <x:f aca="0">YEAR(A317)</x:f>
        <x:v>2021</x:v>
      </x:c>
      <x:c r="AJ317" s="68" t="n">
        <x:f aca="0">MONTH(A317)</x:f>
        <x:v>2</x:v>
      </x:c>
      <x:c r="AK317" s="66" t="n">
        <x:f aca="0">IF(MONTH(A317)&lt;&gt;MONTH(A318),1,0)</x:f>
        <x:v>0</x:v>
      </x:c>
      <x:c r="AL317" s="64" t="n">
        <x:f aca="0">IF(AK316,AD316,AL316)</x:f>
        <x:v>1.0533497917036816</x:v>
      </x:c>
      <x:c r="AM317" s="65" t="str">
        <x:f aca="0">IF(AK317,AD317/AL317-1,"")</x:f>
      </x:c>
      <x:c r="AN317" s="64" t="n">
        <x:f aca="0">IF(AI317&lt;&gt;AI316,AD317,MAX(AN316,AD317))</x:f>
        <x:v>1.0658816187408895</x:v>
      </x:c>
      <x:c r="AO317" s="65" t="n">
        <x:f aca="0">AD317/AN317-1</x:f>
        <x:v>-0.0038590142512450187</x:v>
      </x:c>
      <x:c r="AP317" s="69" t="n">
        <x:f aca="0">IFERROR(SUM(Z317:AC317)/AD317,0)</x:f>
        <x:v>1</x:v>
      </x:c>
      <x:c r="AQ317" s="66" t="b">
        <x:f aca="0">AND(B317&gt;0,C317&gt;0,D317&gt;0,E317&gt;0)</x:f>
        <x:v>1</x:v>
      </x:c>
    </x:row>
    <x:row r="318" ht="13.5" hidden="0">
      <x:c r="A318" s="61" t="n">
        <x:f aca="0">'净值底稿'!A280</x:f>
        <x:v>44252</x:v>
      </x:c>
      <x:c r="B318" s="62" t="n">
        <x:f aca="0">'净值底稿'!W280</x:f>
        <x:v>1.125524568714376</x:v>
      </x:c>
      <x:c r="C318" s="62" t="n">
        <x:f aca="0">'净值底稿'!T280</x:f>
        <x:v>1.319413876110136</x:v>
      </x:c>
      <x:c r="D318" s="62" t="n">
        <x:f aca="0">'净值底稿'!U280</x:f>
        <x:v>1.4439</x:v>
      </x:c>
      <x:c r="E318" s="62" t="n">
        <x:f aca="0">'净值底稿'!V280</x:f>
        <x:v>1.3555</x:v>
      </x:c>
      <x:c r="F318" s="63" t="n">
        <x:f aca="0">IFERROR(B318/B317-1,0)</x:f>
        <x:v>0.014724664690518141</x:v>
      </x:c>
      <x:c r="G318" s="63" t="n">
        <x:f aca="0">IFERROR(C318/C317-1,0)</x:f>
        <x:v>-0.001847139682614185</x:v>
      </x:c>
      <x:c r="H318" s="63" t="n">
        <x:f aca="0">IFERROR(D318/D317-1,0)</x:f>
        <x:v>0.00006926167059151389</x:v>
      </x:c>
      <x:c r="I318" s="63" t="n">
        <x:f aca="0">IFERROR(E318/E317-1,0)</x:f>
        <x:v>-0.010944910616563441</x:v>
      </x:c>
      <x:c r="J318" s="64" t="n">
        <x:f aca="0">Z317*(1+F318)</x:f>
        <x:v>0.11243982640147039</x:v>
      </x:c>
      <x:c r="K318" s="64" t="n">
        <x:f aca="0">AA317*(1+G318)</x:f>
        <x:v>0.10601860989996835</x:v>
      </x:c>
      <x:c r="L318" s="64" t="n">
        <x:f aca="0">AB317*(1+H318)</x:f>
        <x:v>0.7888564966078271</x:v>
      </x:c>
      <x:c r="M318" s="64" t="n">
        <x:f aca="0">AC317*(1+I318)</x:f>
        <x:v>0.055331190937783686</x:v>
      </x:c>
      <x:c r="N318" s="64" t="n">
        <x:f aca="0">SUM(J318:M318)</x:f>
        <x:v>1.0626461238470495</x:v>
      </x:c>
      <x:c r="O318" s="65" t="n">
        <x:f aca="0">IFERROR((J318+K318)/N318,0)</x:f>
        <x:v>0.20557966702081742</x:v>
      </x:c>
      <x:c r="P318" s="66" t="b">
        <x:f aca="0">AND(MONTH(A318)=12,OR(A319="",YEAR(A318)&lt;&gt;YEAR(A319)))</x:f>
        <x:v>0</x:v>
      </x:c>
      <x:c r="Q318" s="66" t="b">
        <x:f aca="0">AND(MOD(MONTH(A318),3)=0,OR(A319="",MONTH(A318)&lt;&gt;MONTH(A319)))</x:f>
        <x:v>0</x:v>
      </x:c>
      <x:c r="R318" s="66" t="b">
        <x:f aca="0">OR(O318&gt;$E$7,O318&lt;$E$6)</x:f>
        <x:v>0</x:v>
      </x:c>
      <x:c r="S318" s="66" t="b">
        <x:f aca="0">AND(OR(P318,Q318,R318),A318-AH317&gt;$E$8)</x:f>
        <x:v>0</x:v>
      </x:c>
      <x:c r="T318" s="67" t="str">
        <x:f aca="0">IF(NOT(OR(P318,Q318,R318)),"不调",IF(NOT(S318),"间隔规则跳过",IF(P318,"年末+季度",IF(AND(Q318,R318),"季度+动态",IF(Q318,"季度","动态")))))</x:f>
        <x:v>不调</x:v>
      </x:c>
      <x:c r="U318" s="64" t="n">
        <x:f aca="0">IF(OR(T318="年末+季度",T318="季度+动态"),N318*$E$5/2,IF(T318="季度",(J318+K318)/2,IF(T318="动态",N318*$E$5*IF(J318+K318=0,0.5,J318/(J318+K318)),J318)))</x:f>
        <x:v>0.11243982640147039</x:v>
      </x:c>
      <x:c r="V318" s="64" t="n">
        <x:f aca="0">IF(OR(T318="年末+季度",T318="季度+动态"),N318*$E$5/2,IF(T318="季度",(J318+K318)/2,IF(T318="动态",N318*$E$5*IF(J318+K318=0,0.5,K318/(J318+K318)),K318)))</x:f>
        <x:v>0.10601860989996835</x:v>
      </x:c>
      <x:c r="W318" s="64" t="n">
        <x:f aca="0">IF(OR(T318="年末+季度",T318="季度+动态",T318="动态"),N318*(1-$E$5)*IF(L318+M318=0,$B$7/($B$7+$B$8),L318/(L318+M318)),L318)</x:f>
        <x:v>0.7888564966078271</x:v>
      </x:c>
      <x:c r="X318" s="64" t="n">
        <x:f aca="0">IF(OR(T318="年末+季度",T318="季度+动态",T318="动态"),N318*(1-$E$5)*IF(L318+M318=0,$B$8/($B$7+$B$8),M318/(L318+M318)),M318)</x:f>
        <x:v>0.055331190937783686</x:v>
      </x:c>
      <x:c r="Y318" s="64" t="n">
        <x:f aca="0">POWER(1-$H$5,(A318-A317)/$H$8)</x:f>
        <x:v>0.9999862671029998</x:v>
      </x:c>
      <x:c r="Z318" s="64" t="n">
        <x:f aca="0">U318*Y318</x:f>
        <x:v>0.1124382822769157</x:v>
      </x:c>
      <x:c r="AA318" s="64" t="n">
        <x:f aca="0">V318*Y318</x:f>
        <x:v>0.10601715395731849</x:v>
      </x:c>
      <x:c r="AB318" s="64" t="n">
        <x:f aca="0">W318*Y318</x:f>
        <x:v>0.7888456633228113</x:v>
      </x:c>
      <x:c r="AC318" s="64" t="n">
        <x:f aca="0">X318*Y318</x:f>
        <x:v>0.055330431080237635</x:v>
      </x:c>
      <x:c r="AD318" s="64" t="n">
        <x:f aca="0">SUM(Z318:AC318)</x:f>
        <x:v>1.062631530637283</x:v>
      </x:c>
      <x:c r="AE318" s="64" t="n">
        <x:f aca="0">MAX(AE317,AD318)</x:f>
        <x:v>1.0658816187408895</x:v>
      </x:c>
      <x:c r="AF318" s="63" t="n">
        <x:f aca="0">AD318/AE318-1</x:f>
        <x:v>-0.0030492017560502793</x:v>
      </x:c>
      <x:c r="AG318" s="63" t="n">
        <x:f aca="0">AD318/AD317-1</x:f>
        <x:v>0.0008129496795938884</x:v>
      </x:c>
      <x:c r="AH318" s="61" t="n">
        <x:f aca="0">IF(OR(T318="年末+季度",T318="季度+动态",T318="季度",T318="动态"),A318,AH317)</x:f>
        <x:v>44196</x:v>
      </x:c>
      <x:c r="AI318" s="68" t="n">
        <x:f aca="0">YEAR(A318)</x:f>
        <x:v>2021</x:v>
      </x:c>
      <x:c r="AJ318" s="68" t="n">
        <x:f aca="0">MONTH(A318)</x:f>
        <x:v>2</x:v>
      </x:c>
      <x:c r="AK318" s="66" t="n">
        <x:f aca="0">IF(MONTH(A318)&lt;&gt;MONTH(A319),1,0)</x:f>
        <x:v>0</x:v>
      </x:c>
      <x:c r="AL318" s="64" t="n">
        <x:f aca="0">IF(AK317,AD317,AL317)</x:f>
        <x:v>1.0533497917036816</x:v>
      </x:c>
      <x:c r="AM318" s="65" t="str">
        <x:f aca="0">IF(AK318,AD318/AL318-1,"")</x:f>
      </x:c>
      <x:c r="AN318" s="64" t="n">
        <x:f aca="0">IF(AI318&lt;&gt;AI317,AD318,MAX(AN317,AD318))</x:f>
        <x:v>1.0658816187408895</x:v>
      </x:c>
      <x:c r="AO318" s="65" t="n">
        <x:f aca="0">AD318/AN318-1</x:f>
        <x:v>-0.0030492017560502793</x:v>
      </x:c>
      <x:c r="AP318" s="69" t="n">
        <x:f aca="0">IFERROR(SUM(Z318:AC318)/AD318,0)</x:f>
        <x:v>1</x:v>
      </x:c>
      <x:c r="AQ318" s="66" t="b">
        <x:f aca="0">AND(B318&gt;0,C318&gt;0,D318&gt;0,E318&gt;0)</x:f>
        <x:v>1</x:v>
      </x:c>
    </x:row>
    <x:row r="319" ht="13.5" hidden="0">
      <x:c r="A319" s="61" t="n">
        <x:f aca="0">'净值底稿'!A281</x:f>
        <x:v>44253</x:v>
      </x:c>
      <x:c r="B319" s="62" t="n">
        <x:f aca="0">'净值底稿'!W281</x:f>
        <x:v>1.1031840666248678</x:v>
      </x:c>
      <x:c r="C319" s="62" t="n">
        <x:f aca="0">'净值底稿'!T281</x:f>
        <x:v>1.3000209208181113</x:v>
      </x:c>
      <x:c r="D319" s="62" t="n">
        <x:f aca="0">'净值底稿'!U281</x:f>
        <x:v>1.4438</x:v>
      </x:c>
      <x:c r="E319" s="62" t="n">
        <x:f aca="0">'净值底稿'!V281</x:f>
        <x:v>1.3379</x:v>
      </x:c>
      <x:c r="F319" s="63" t="n">
        <x:f aca="0">IFERROR(B319/B318-1,0)</x:f>
        <x:v>-0.019848968836838954</x:v>
      </x:c>
      <x:c r="G319" s="63" t="n">
        <x:f aca="0">IFERROR(C319/C318-1,0)</x:f>
        <x:v>-0.014698159268415889</x:v>
      </x:c>
      <x:c r="H319" s="63" t="n">
        <x:f aca="0">IFERROR(D319/D318-1,0)</x:f>
        <x:v>-0.00006925687374470524</x:v>
      </x:c>
      <x:c r="I319" s="63" t="n">
        <x:f aca="0">IFERROR(E319/E318-1,0)</x:f>
        <x:v>-0.012984138694208669</x:v>
      </x:c>
      <x:c r="J319" s="64" t="n">
        <x:f aca="0">Z318*(1+F319)</x:f>
        <x:v>0.1102064983159335</x:v>
      </x:c>
      <x:c r="K319" s="64" t="n">
        <x:f aca="0">AA318*(1+G319)</x:f>
        <x:v>0.10445889694326965</x:v>
      </x:c>
      <x:c r="L319" s="64" t="n">
        <x:f aca="0">AB318*(1+H319)</x:f>
        <x:v>0.7887910303383024</x:v>
      </x:c>
      <x:c r="M319" s="64" t="n">
        <x:f aca="0">AC318*(1+I319)</x:f>
        <x:v>0.05461201308908148</x:v>
      </x:c>
      <x:c r="N319" s="64" t="n">
        <x:f aca="0">SUM(J319:M319)</x:f>
        <x:v>1.058068438686587</x:v>
      </x:c>
      <x:c r="O319" s="65" t="n">
        <x:f aca="0">IFERROR((J319+K319)/N319,0)</x:f>
        <x:v>0.20288422507496198</x:v>
      </x:c>
      <x:c r="P319" s="66" t="b">
        <x:f aca="0">AND(MONTH(A319)=12,OR(A320="",YEAR(A319)&lt;&gt;YEAR(A320)))</x:f>
        <x:v>0</x:v>
      </x:c>
      <x:c r="Q319" s="66" t="b">
        <x:f aca="0">AND(MOD(MONTH(A319),3)=0,OR(A320="",MONTH(A319)&lt;&gt;MONTH(A320)))</x:f>
        <x:v>0</x:v>
      </x:c>
      <x:c r="R319" s="66" t="b">
        <x:f aca="0">OR(O319&gt;$E$7,O319&lt;$E$6)</x:f>
        <x:v>0</x:v>
      </x:c>
      <x:c r="S319" s="66" t="b">
        <x:f aca="0">AND(OR(P319,Q319,R319),A319-AH318&gt;$E$8)</x:f>
        <x:v>0</x:v>
      </x:c>
      <x:c r="T319" s="67" t="str">
        <x:f aca="0">IF(NOT(OR(P319,Q319,R319)),"不调",IF(NOT(S319),"间隔规则跳过",IF(P319,"年末+季度",IF(AND(Q319,R319),"季度+动态",IF(Q319,"季度","动态")))))</x:f>
        <x:v>不调</x:v>
      </x:c>
      <x:c r="U319" s="64" t="n">
        <x:f aca="0">IF(OR(T319="年末+季度",T319="季度+动态"),N319*$E$5/2,IF(T319="季度",(J319+K319)/2,IF(T319="动态",N319*$E$5*IF(J319+K319=0,0.5,J319/(J319+K319)),J319)))</x:f>
        <x:v>0.1102064983159335</x:v>
      </x:c>
      <x:c r="V319" s="64" t="n">
        <x:f aca="0">IF(OR(T319="年末+季度",T319="季度+动态"),N319*$E$5/2,IF(T319="季度",(J319+K319)/2,IF(T319="动态",N319*$E$5*IF(J319+K319=0,0.5,K319/(J319+K319)),K319)))</x:f>
        <x:v>0.10445889694326965</x:v>
      </x:c>
      <x:c r="W319" s="64" t="n">
        <x:f aca="0">IF(OR(T319="年末+季度",T319="季度+动态",T319="动态"),N319*(1-$E$5)*IF(L319+M319=0,$B$7/($B$7+$B$8),L319/(L319+M319)),L319)</x:f>
        <x:v>0.7887910303383024</x:v>
      </x:c>
      <x:c r="X319" s="64" t="n">
        <x:f aca="0">IF(OR(T319="年末+季度",T319="季度+动态",T319="动态"),N319*(1-$E$5)*IF(L319+M319=0,$B$8/($B$7+$B$8),M319/(L319+M319)),M319)</x:f>
        <x:v>0.05461201308908148</x:v>
      </x:c>
      <x:c r="Y319" s="64" t="n">
        <x:f aca="0">POWER(1-$H$5,(A319-A318)/$H$8)</x:f>
        <x:v>0.9999862671029998</x:v>
      </x:c>
      <x:c r="Z319" s="64" t="n">
        <x:f aca="0">U319*Y319</x:f>
        <x:v>0.11020498486144337</x:v>
      </x:c>
      <x:c r="AA319" s="64" t="n">
        <x:f aca="0">V319*Y319</x:f>
        <x:v>0.10445746241999718</x:v>
      </x:c>
      <x:c r="AB319" s="64" t="n">
        <x:f aca="0">W319*Y319</x:f>
        <x:v>0.7887801979523281</x:v>
      </x:c>
      <x:c r="AC319" s="64" t="n">
        <x:f aca="0">X319*Y319</x:f>
        <x:v>0.05461126310793075</x:v>
      </x:c>
      <x:c r="AD319" s="64" t="n">
        <x:f aca="0">SUM(Z319:AC319)</x:f>
        <x:v>1.0580539083416993</x:v>
      </x:c>
      <x:c r="AE319" s="64" t="n">
        <x:f aca="0">MAX(AE318,AD319)</x:f>
        <x:v>1.0658816187408895</x:v>
      </x:c>
      <x:c r="AF319" s="63" t="n">
        <x:f aca="0">AD319/AE319-1</x:f>
        <x:v>-0.007343883468444612</x:v>
      </x:c>
      <x:c r="AG319" s="63" t="n">
        <x:f aca="0">AD319/AD318-1</x:f>
        <x:v>-0.004307817115908885</x:v>
      </x:c>
      <x:c r="AH319" s="61" t="n">
        <x:f aca="0">IF(OR(T319="年末+季度",T319="季度+动态",T319="季度",T319="动态"),A319,AH318)</x:f>
        <x:v>44196</x:v>
      </x:c>
      <x:c r="AI319" s="68" t="n">
        <x:f aca="0">YEAR(A319)</x:f>
        <x:v>2021</x:v>
      </x:c>
      <x:c r="AJ319" s="68" t="n">
        <x:f aca="0">MONTH(A319)</x:f>
        <x:v>2</x:v>
      </x:c>
      <x:c r="AK319" s="66" t="n">
        <x:f aca="0">IF(MONTH(A319)&lt;&gt;MONTH(A320),1,0)</x:f>
        <x:v>1</x:v>
      </x:c>
      <x:c r="AL319" s="64" t="n">
        <x:f aca="0">IF(AK318,AD318,AL318)</x:f>
        <x:v>1.0533497917036816</x:v>
      </x:c>
      <x:c r="AM319" s="65" t="n">
        <x:f aca="0">IF(AK319,AD319/AL319-1,"")</x:f>
        <x:v>0.004465863737827647</x:v>
      </x:c>
      <x:c r="AN319" s="64" t="n">
        <x:f aca="0">IF(AI319&lt;&gt;AI318,AD319,MAX(AN318,AD319))</x:f>
        <x:v>1.0658816187408895</x:v>
      </x:c>
      <x:c r="AO319" s="65" t="n">
        <x:f aca="0">AD319/AN319-1</x:f>
        <x:v>-0.007343883468444612</x:v>
      </x:c>
      <x:c r="AP319" s="69" t="n">
        <x:f aca="0">IFERROR(SUM(Z319:AC319)/AD319,0)</x:f>
        <x:v>1</x:v>
      </x:c>
      <x:c r="AQ319" s="66" t="b">
        <x:f aca="0">AND(B319&gt;0,C319&gt;0,D319&gt;0,E319&gt;0)</x:f>
        <x:v>1</x:v>
      </x:c>
    </x:row>
    <x:row r="320" ht="13.5" hidden="0">
      <x:c r="A320" s="61" t="n">
        <x:f aca="0">'净值底稿'!A282</x:f>
        <x:v>44256</x:v>
      </x:c>
      <x:c r="B320" s="62" t="n">
        <x:f aca="0">'净值底稿'!W282</x:f>
        <x:v>1.118713382016746</x:v>
      </x:c>
      <x:c r="C320" s="62" t="n">
        <x:f aca="0">'净值底稿'!T282</x:f>
        <x:v>1.3281527321830013</x:v>
      </x:c>
      <x:c r="D320" s="62" t="n">
        <x:f aca="0">'净值底稿'!U282</x:f>
        <x:v>1.4453</x:v>
      </x:c>
      <x:c r="E320" s="62" t="n">
        <x:f aca="0">'净值底稿'!V282</x:f>
        <x:v>1.3336</x:v>
      </x:c>
      <x:c r="F320" s="63" t="n">
        <x:f aca="0">IFERROR(B320/B319-1,0)</x:f>
        <x:v>0.014076812620571477</x:v>
      </x:c>
      <x:c r="G320" s="63" t="n">
        <x:f aca="0">IFERROR(C320/C319-1,0)</x:f>
        <x:v>0.02163950665285186</x:v>
      </x:c>
      <x:c r="H320" s="63" t="n">
        <x:f aca="0">IFERROR(D320/D319-1,0)</x:f>
        <x:v>0.0010389250588724863</x:v>
      </x:c>
      <x:c r="I320" s="63" t="n">
        <x:f aca="0">IFERROR(E320/E319-1,0)</x:f>
        <x:v>-0.0032139920771359076</x:v>
      </x:c>
      <x:c r="J320" s="64" t="n">
        <x:f aca="0">Z319*(1+F320)</x:f>
        <x:v>0.11175631978319082</x:v>
      </x:c>
      <x:c r="K320" s="64" t="n">
        <x:f aca="0">AA319*(1+G320)</x:f>
        <x:v>0.10671787037297473</x:v>
      </x:c>
      <x:c r="L320" s="64" t="n">
        <x:f aca="0">AB319*(1+H320)</x:f>
        <x:v>0.7895996814659232</x:v>
      </x:c>
      <x:c r="M320" s="64" t="n">
        <x:f aca="0">AC319*(1+I320)</x:f>
        <x:v>0.05443574294097948</x:v>
      </x:c>
      <x:c r="N320" s="64" t="n">
        <x:f aca="0">SUM(J320:M320)</x:f>
        <x:v>1.0625096145630681</x:v>
      </x:c>
      <x:c r="O320" s="65" t="n">
        <x:f aca="0">IFERROR((J320+K320)/N320,0)</x:f>
        <x:v>0.2056209065421096</x:v>
      </x:c>
      <x:c r="P320" s="66" t="b">
        <x:f aca="0">AND(MONTH(A320)=12,OR(A321="",YEAR(A320)&lt;&gt;YEAR(A321)))</x:f>
        <x:v>0</x:v>
      </x:c>
      <x:c r="Q320" s="66" t="b">
        <x:f aca="0">AND(MOD(MONTH(A320),3)=0,OR(A321="",MONTH(A320)&lt;&gt;MONTH(A321)))</x:f>
        <x:v>0</x:v>
      </x:c>
      <x:c r="R320" s="66" t="b">
        <x:f aca="0">OR(O320&gt;$E$7,O320&lt;$E$6)</x:f>
        <x:v>0</x:v>
      </x:c>
      <x:c r="S320" s="66" t="b">
        <x:f aca="0">AND(OR(P320,Q320,R320),A320-AH319&gt;$E$8)</x:f>
        <x:v>0</x:v>
      </x:c>
      <x:c r="T320" s="67" t="str">
        <x:f aca="0">IF(NOT(OR(P320,Q320,R320)),"不调",IF(NOT(S320),"间隔规则跳过",IF(P320,"年末+季度",IF(AND(Q320,R320),"季度+动态",IF(Q320,"季度","动态")))))</x:f>
        <x:v>不调</x:v>
      </x:c>
      <x:c r="U320" s="64" t="n">
        <x:f aca="0">IF(OR(T320="年末+季度",T320="季度+动态"),N320*$E$5/2,IF(T320="季度",(J320+K320)/2,IF(T320="动态",N320*$E$5*IF(J320+K320=0,0.5,J320/(J320+K320)),J320)))</x:f>
        <x:v>0.11175631978319082</x:v>
      </x:c>
      <x:c r="V320" s="64" t="n">
        <x:f aca="0">IF(OR(T320="年末+季度",T320="季度+动态"),N320*$E$5/2,IF(T320="季度",(J320+K320)/2,IF(T320="动态",N320*$E$5*IF(J320+K320=0,0.5,K320/(J320+K320)),K320)))</x:f>
        <x:v>0.10671787037297473</x:v>
      </x:c>
      <x:c r="W320" s="64" t="n">
        <x:f aca="0">IF(OR(T320="年末+季度",T320="季度+动态",T320="动态"),N320*(1-$E$5)*IF(L320+M320=0,$B$7/($B$7+$B$8),L320/(L320+M320)),L320)</x:f>
        <x:v>0.7895996814659232</x:v>
      </x:c>
      <x:c r="X320" s="64" t="n">
        <x:f aca="0">IF(OR(T320="年末+季度",T320="季度+动态",T320="动态"),N320*(1-$E$5)*IF(L320+M320=0,$B$8/($B$7+$B$8),M320/(L320+M320)),M320)</x:f>
        <x:v>0.05443574294097948</x:v>
      </x:c>
      <x:c r="Y320" s="64" t="n">
        <x:f aca="0">POWER(1-$H$5,(A320-A319)/$H$8)</x:f>
        <x:v>0.9999588018747739</x:v>
      </x:c>
      <x:c r="Z320" s="64" t="n">
        <x:f aca="0">U320*Y320</x:f>
        <x:v>0.11175171563233359</x:v>
      </x:c>
      <x:c r="AA320" s="64" t="n">
        <x:f aca="0">V320*Y320</x:f>
        <x:v>0.10671347379678724</x:v>
      </x:c>
      <x:c r="AB320" s="64" t="n">
        <x:f aca="0">W320*Y320</x:f>
        <x:v>0.7895671514393677</x:v>
      </x:c>
      <x:c r="AC320" s="64" t="n">
        <x:f aca="0">X320*Y320</x:f>
        <x:v>0.05443350029042502</x:v>
      </x:c>
      <x:c r="AD320" s="64" t="n">
        <x:f aca="0">SUM(Z320:AC320)</x:f>
        <x:v>1.0624658411589136</x:v>
      </x:c>
      <x:c r="AE320" s="64" t="n">
        <x:f aca="0">MAX(AE319,AD320)</x:f>
        <x:v>1.0658816187408895</x:v>
      </x:c>
      <x:c r="AF320" s="63" t="n">
        <x:f aca="0">AD320/AE320-1</x:f>
        <x:v>-0.0032046500492342034</x:v>
      </x:c>
      <x:c r="AG320" s="63" t="n">
        <x:f aca="0">AD320/AD319-1</x:f>
        <x:v>0.0041698563583865145</x:v>
      </x:c>
      <x:c r="AH320" s="61" t="n">
        <x:f aca="0">IF(OR(T320="年末+季度",T320="季度+动态",T320="季度",T320="动态"),A320,AH319)</x:f>
        <x:v>44196</x:v>
      </x:c>
      <x:c r="AI320" s="68" t="n">
        <x:f aca="0">YEAR(A320)</x:f>
        <x:v>2021</x:v>
      </x:c>
      <x:c r="AJ320" s="68" t="n">
        <x:f aca="0">MONTH(A320)</x:f>
        <x:v>3</x:v>
      </x:c>
      <x:c r="AK320" s="66" t="n">
        <x:f aca="0">IF(MONTH(A320)&lt;&gt;MONTH(A321),1,0)</x:f>
        <x:v>0</x:v>
      </x:c>
      <x:c r="AL320" s="64" t="n">
        <x:f aca="0">IF(AK319,AD319,AL319)</x:f>
        <x:v>1.0580539083416993</x:v>
      </x:c>
      <x:c r="AM320" s="65" t="str">
        <x:f aca="0">IF(AK320,AD320/AL320-1,"")</x:f>
      </x:c>
      <x:c r="AN320" s="64" t="n">
        <x:f aca="0">IF(AI320&lt;&gt;AI319,AD320,MAX(AN319,AD320))</x:f>
        <x:v>1.0658816187408895</x:v>
      </x:c>
      <x:c r="AO320" s="65" t="n">
        <x:f aca="0">AD320/AN320-1</x:f>
        <x:v>-0.0032046500492342034</x:v>
      </x:c>
      <x:c r="AP320" s="69" t="n">
        <x:f aca="0">IFERROR(SUM(Z320:AC320)/AD320,0)</x:f>
        <x:v>1</x:v>
      </x:c>
      <x:c r="AQ320" s="66" t="b">
        <x:f aca="0">AND(B320&gt;0,C320&gt;0,D320&gt;0,E320&gt;0)</x:f>
        <x:v>1</x:v>
      </x:c>
    </x:row>
    <x:row r="321" ht="13.5" hidden="0">
      <x:c r="A321" s="61" t="n">
        <x:f aca="0">'净值底稿'!A283</x:f>
        <x:v>44257</x:v>
      </x:c>
      <x:c r="B321" s="62" t="n">
        <x:f aca="0">'净值底稿'!W283</x:f>
        <x:v>1.1115669553496497</x:v>
      </x:c>
      <x:c r="C321" s="62" t="n">
        <x:f aca="0">'净值底稿'!T283</x:f>
        <x:v>1.31745229120811</x:v>
      </x:c>
      <x:c r="D321" s="62" t="n">
        <x:f aca="0">'净值底稿'!U283</x:f>
        <x:v>1.4459</x:v>
      </x:c>
      <x:c r="E321" s="62" t="n">
        <x:f aca="0">'净值底稿'!V283</x:f>
        <x:v>1.3096</x:v>
      </x:c>
      <x:c r="F321" s="63" t="n">
        <x:f aca="0">IFERROR(B321/B320-1,0)</x:f>
        <x:v>-0.006388076501072426</x:v>
      </x:c>
      <x:c r="G321" s="63" t="n">
        <x:f aca="0">IFERROR(C321/C320-1,0)</x:f>
        <x:v>-0.008056634388203032</x:v>
      </x:c>
      <x:c r="H321" s="63" t="n">
        <x:f aca="0">IFERROR(D321/D320-1,0)</x:f>
        <x:v>0.0004151387255240113</x:v>
      </x:c>
      <x:c r="I321" s="63" t="n">
        <x:f aca="0">IFERROR(E321/E320-1,0)</x:f>
        <x:v>-0.017996400719855865</x:v>
      </x:c>
      <x:c r="J321" s="64" t="n">
        <x:f aca="0">Z320*(1+F321)</x:f>
        <x:v>0.11103783712374815</x:v>
      </x:c>
      <x:c r="K321" s="64" t="n">
        <x:f aca="0">AA320*(1+G321)</x:f>
        <x:v>0.10585372235411143</x:v>
      </x:c>
      <x:c r="L321" s="64" t="n">
        <x:f aca="0">AB320*(1+H321)</x:f>
        <x:v>0.7898949313403318</x:v>
      </x:c>
      <x:c r="M321" s="64" t="n">
        <x:f aca="0">AC320*(1+I321)</x:f>
        <x:v>0.05345389320661414</x:v>
      </x:c>
      <x:c r="N321" s="64" t="n">
        <x:f aca="0">SUM(J321:M321)</x:f>
        <x:v>1.0602403840248056</x:v>
      </x:c>
      <x:c r="O321" s="65" t="n">
        <x:f aca="0">IFERROR((J321+K321)/N321,0)</x:f>
        <x:v>0.20456828729208748</x:v>
      </x:c>
      <x:c r="P321" s="66" t="b">
        <x:f aca="0">AND(MONTH(A321)=12,OR(A322="",YEAR(A321)&lt;&gt;YEAR(A322)))</x:f>
        <x:v>0</x:v>
      </x:c>
      <x:c r="Q321" s="66" t="b">
        <x:f aca="0">AND(MOD(MONTH(A321),3)=0,OR(A322="",MONTH(A321)&lt;&gt;MONTH(A322)))</x:f>
        <x:v>0</x:v>
      </x:c>
      <x:c r="R321" s="66" t="b">
        <x:f aca="0">OR(O321&gt;$E$7,O321&lt;$E$6)</x:f>
        <x:v>0</x:v>
      </x:c>
      <x:c r="S321" s="66" t="b">
        <x:f aca="0">AND(OR(P321,Q321,R321),A321-AH320&gt;$E$8)</x:f>
        <x:v>0</x:v>
      </x:c>
      <x:c r="T321" s="67" t="str">
        <x:f aca="0">IF(NOT(OR(P321,Q321,R321)),"不调",IF(NOT(S321),"间隔规则跳过",IF(P321,"年末+季度",IF(AND(Q321,R321),"季度+动态",IF(Q321,"季度","动态")))))</x:f>
        <x:v>不调</x:v>
      </x:c>
      <x:c r="U321" s="64" t="n">
        <x:f aca="0">IF(OR(T321="年末+季度",T321="季度+动态"),N321*$E$5/2,IF(T321="季度",(J321+K321)/2,IF(T321="动态",N321*$E$5*IF(J321+K321=0,0.5,J321/(J321+K321)),J321)))</x:f>
        <x:v>0.11103783712374815</x:v>
      </x:c>
      <x:c r="V321" s="64" t="n">
        <x:f aca="0">IF(OR(T321="年末+季度",T321="季度+动态"),N321*$E$5/2,IF(T321="季度",(J321+K321)/2,IF(T321="动态",N321*$E$5*IF(J321+K321=0,0.5,K321/(J321+K321)),K321)))</x:f>
        <x:v>0.10585372235411143</x:v>
      </x:c>
      <x:c r="W321" s="64" t="n">
        <x:f aca="0">IF(OR(T321="年末+季度",T321="季度+动态",T321="动态"),N321*(1-$E$5)*IF(L321+M321=0,$B$7/($B$7+$B$8),L321/(L321+M321)),L321)</x:f>
        <x:v>0.7898949313403318</x:v>
      </x:c>
      <x:c r="X321" s="64" t="n">
        <x:f aca="0">IF(OR(T321="年末+季度",T321="季度+动态",T321="动态"),N321*(1-$E$5)*IF(L321+M321=0,$B$8/($B$7+$B$8),M321/(L321+M321)),M321)</x:f>
        <x:v>0.05345389320661414</x:v>
      </x:c>
      <x:c r="Y321" s="64" t="n">
        <x:f aca="0">POWER(1-$H$5,(A321-A320)/$H$8)</x:f>
        <x:v>0.9999862671029998</x:v>
      </x:c>
      <x:c r="Z321" s="64" t="n">
        <x:f aca="0">U321*Y321</x:f>
        <x:v>0.1110363122525678</x:v>
      </x:c>
      <x:c r="AA321" s="64" t="n">
        <x:f aca="0">V321*Y321</x:f>
        <x:v>0.10585226867584525</x:v>
      </x:c>
      <x:c r="AB321" s="64" t="n">
        <x:f aca="0">W321*Y321</x:f>
        <x:v>0.7898840837945987</x:v>
      </x:c>
      <x:c r="AC321" s="64" t="n">
        <x:f aca="0">X321*Y321</x:f>
        <x:v>0.05345315912980447</x:v>
      </x:c>
      <x:c r="AD321" s="64" t="n">
        <x:f aca="0">SUM(Z321:AC321)</x:f>
        <x:v>1.0602258238528162</x:v>
      </x:c>
      <x:c r="AE321" s="64" t="n">
        <x:f aca="0">MAX(AE320,AD321)</x:f>
        <x:v>1.0658816187408895</x:v>
      </x:c>
      <x:c r="AF321" s="63" t="n">
        <x:f aca="0">AD321/AE321-1</x:f>
        <x:v>-0.0053062129870993235</x:v>
      </x:c>
      <x:c r="AG321" s="63" t="n">
        <x:f aca="0">AD321/AD320-1</x:f>
        <x:v>-0.002108319363617439</x:v>
      </x:c>
      <x:c r="AH321" s="61" t="n">
        <x:f aca="0">IF(OR(T321="年末+季度",T321="季度+动态",T321="季度",T321="动态"),A321,AH320)</x:f>
        <x:v>44196</x:v>
      </x:c>
      <x:c r="AI321" s="68" t="n">
        <x:f aca="0">YEAR(A321)</x:f>
        <x:v>2021</x:v>
      </x:c>
      <x:c r="AJ321" s="68" t="n">
        <x:f aca="0">MONTH(A321)</x:f>
        <x:v>3</x:v>
      </x:c>
      <x:c r="AK321" s="66" t="n">
        <x:f aca="0">IF(MONTH(A321)&lt;&gt;MONTH(A322),1,0)</x:f>
        <x:v>0</x:v>
      </x:c>
      <x:c r="AL321" s="64" t="n">
        <x:f aca="0">IF(AK320,AD320,AL320)</x:f>
        <x:v>1.0580539083416993</x:v>
      </x:c>
      <x:c r="AM321" s="65" t="str">
        <x:f aca="0">IF(AK321,AD321/AL321-1,"")</x:f>
      </x:c>
      <x:c r="AN321" s="64" t="n">
        <x:f aca="0">IF(AI321&lt;&gt;AI320,AD321,MAX(AN320,AD321))</x:f>
        <x:v>1.0658816187408895</x:v>
      </x:c>
      <x:c r="AO321" s="65" t="n">
        <x:f aca="0">AD321/AN321-1</x:f>
        <x:v>-0.0053062129870993235</x:v>
      </x:c>
      <x:c r="AP321" s="69" t="n">
        <x:f aca="0">IFERROR(SUM(Z321:AC321)/AD321,0)</x:f>
        <x:v>1</x:v>
      </x:c>
      <x:c r="AQ321" s="66" t="b">
        <x:f aca="0">AND(B321&gt;0,C321&gt;0,D321&gt;0,E321&gt;0)</x:f>
        <x:v>1</x:v>
      </x:c>
    </x:row>
    <x:row r="322" ht="13.5" hidden="0">
      <x:c r="A322" s="61" t="n">
        <x:f aca="0">'净值底稿'!A284</x:f>
        <x:v>44258</x:v>
      </x:c>
      <x:c r="B322" s="62" t="n">
        <x:f aca="0">'净值底稿'!W284</x:f>
        <x:v>1.133672518372332</x:v>
      </x:c>
      <x:c r="C322" s="62" t="n">
        <x:f aca="0">'净值底稿'!T284</x:f>
        <x:v>1.3376477485183287</x:v>
      </x:c>
      <x:c r="D322" s="62" t="n">
        <x:f aca="0">'净值底稿'!U284</x:f>
        <x:v>1.446</x:v>
      </x:c>
      <x:c r="E322" s="62" t="n">
        <x:f aca="0">'净值底稿'!V284</x:f>
        <x:v>1.3155</x:v>
      </x:c>
      <x:c r="F322" s="63" t="n">
        <x:f aca="0">IFERROR(B322/B321-1,0)</x:f>
        <x:v>0.019886847945861152</x:v>
      </x:c>
      <x:c r="G322" s="63" t="n">
        <x:f aca="0">IFERROR(C322/C321-1,0)</x:f>
        <x:v>0.015329175443385079</x:v>
      </x:c>
      <x:c r="H322" s="63" t="n">
        <x:f aca="0">IFERROR(D322/D321-1,0)</x:f>
        <x:v>0.00006916107614629574</x:v>
      </x:c>
      <x:c r="I322" s="63" t="n">
        <x:f aca="0">IFERROR(E322/E321-1,0)</x:f>
        <x:v>0.004505192425167781</x:v>
      </x:c>
      <x:c r="J322" s="64" t="n">
        <x:f aca="0">Z321*(1+F322)</x:f>
        <x:v>0.11324447451080377</x:v>
      </x:c>
      <x:c r="K322" s="64" t="n">
        <x:f aca="0">AA321*(1+G322)</x:f>
        <x:v>0.10747489667345762</x:v>
      </x:c>
      <x:c r="L322" s="64" t="n">
        <x:f aca="0">AB321*(1+H322)</x:f>
        <x:v>0.7899387130278648</x:v>
      </x:c>
      <x:c r="M322" s="64" t="n">
        <x:f aca="0">AC321*(1+I322)</x:f>
        <x:v>0.053693975897417354</x:v>
      </x:c>
      <x:c r="N322" s="64" t="n">
        <x:f aca="0">SUM(J322:M322)</x:f>
        <x:v>1.0643520601095435</x:v>
      </x:c>
      <x:c r="O322" s="65" t="n">
        <x:f aca="0">IFERROR((J322+K322)/N322,0)</x:f>
        <x:v>0.2073744012498504</x:v>
      </x:c>
      <x:c r="P322" s="66" t="b">
        <x:f aca="0">AND(MONTH(A322)=12,OR(A323="",YEAR(A322)&lt;&gt;YEAR(A323)))</x:f>
        <x:v>0</x:v>
      </x:c>
      <x:c r="Q322" s="66" t="b">
        <x:f aca="0">AND(MOD(MONTH(A322),3)=0,OR(A323="",MONTH(A322)&lt;&gt;MONTH(A323)))</x:f>
        <x:v>0</x:v>
      </x:c>
      <x:c r="R322" s="66" t="b">
        <x:f aca="0">OR(O322&gt;$E$7,O322&lt;$E$6)</x:f>
        <x:v>0</x:v>
      </x:c>
      <x:c r="S322" s="66" t="b">
        <x:f aca="0">AND(OR(P322,Q322,R322),A322-AH321&gt;$E$8)</x:f>
        <x:v>0</x:v>
      </x:c>
      <x:c r="T322" s="67" t="str">
        <x:f aca="0">IF(NOT(OR(P322,Q322,R322)),"不调",IF(NOT(S322),"间隔规则跳过",IF(P322,"年末+季度",IF(AND(Q322,R322),"季度+动态",IF(Q322,"季度","动态")))))</x:f>
        <x:v>不调</x:v>
      </x:c>
      <x:c r="U322" s="64" t="n">
        <x:f aca="0">IF(OR(T322="年末+季度",T322="季度+动态"),N322*$E$5/2,IF(T322="季度",(J322+K322)/2,IF(T322="动态",N322*$E$5*IF(J322+K322=0,0.5,J322/(J322+K322)),J322)))</x:f>
        <x:v>0.11324447451080377</x:v>
      </x:c>
      <x:c r="V322" s="64" t="n">
        <x:f aca="0">IF(OR(T322="年末+季度",T322="季度+动态"),N322*$E$5/2,IF(T322="季度",(J322+K322)/2,IF(T322="动态",N322*$E$5*IF(J322+K322=0,0.5,K322/(J322+K322)),K322)))</x:f>
        <x:v>0.10747489667345762</x:v>
      </x:c>
      <x:c r="W322" s="64" t="n">
        <x:f aca="0">IF(OR(T322="年末+季度",T322="季度+动态",T322="动态"),N322*(1-$E$5)*IF(L322+M322=0,$B$7/($B$7+$B$8),L322/(L322+M322)),L322)</x:f>
        <x:v>0.7899387130278648</x:v>
      </x:c>
      <x:c r="X322" s="64" t="n">
        <x:f aca="0">IF(OR(T322="年末+季度",T322="季度+动态",T322="动态"),N322*(1-$E$5)*IF(L322+M322=0,$B$8/($B$7+$B$8),M322/(L322+M322)),M322)</x:f>
        <x:v>0.053693975897417354</x:v>
      </x:c>
      <x:c r="Y322" s="64" t="n">
        <x:f aca="0">POWER(1-$H$5,(A322-A321)/$H$8)</x:f>
        <x:v>0.9999862671029998</x:v>
      </x:c>
      <x:c r="Z322" s="64" t="n">
        <x:f aca="0">U322*Y322</x:f>
        <x:v>0.11324291933609947</x:v>
      </x:c>
      <x:c r="AA322" s="64" t="n">
        <x:f aca="0">V322*Y322</x:f>
        <x:v>0.10747342073177149</x:v>
      </x:c>
      <x:c r="AB322" s="64" t="n">
        <x:f aca="0">W322*Y322</x:f>
        <x:v>0.7899278648808823</x:v>
      </x:c>
      <x:c r="AC322" s="64" t="n">
        <x:f aca="0">X322*Y322</x:f>
        <x:v>0.05369323852357682</x:v>
      </x:c>
      <x:c r="AD322" s="64" t="n">
        <x:f aca="0">SUM(Z322:AC322)</x:f>
        <x:v>1.06433744347233</x:v>
      </x:c>
      <x:c r="AE322" s="64" t="n">
        <x:f aca="0">MAX(AE321,AD322)</x:f>
        <x:v>1.0658816187408895</x:v>
      </x:c>
      <x:c r="AF322" s="63" t="n">
        <x:f aca="0">AD322/AE322-1</x:f>
        <x:v>-0.0014487305545090035</x:v>
      </x:c>
      <x:c r="AG322" s="63" t="n">
        <x:f aca="0">AD322/AD321-1</x:f>
        <x:v>0.0038780602462336056</x:v>
      </x:c>
      <x:c r="AH322" s="61" t="n">
        <x:f aca="0">IF(OR(T322="年末+季度",T322="季度+动态",T322="季度",T322="动态"),A322,AH321)</x:f>
        <x:v>44196</x:v>
      </x:c>
      <x:c r="AI322" s="68" t="n">
        <x:f aca="0">YEAR(A322)</x:f>
        <x:v>2021</x:v>
      </x:c>
      <x:c r="AJ322" s="68" t="n">
        <x:f aca="0">MONTH(A322)</x:f>
        <x:v>3</x:v>
      </x:c>
      <x:c r="AK322" s="66" t="n">
        <x:f aca="0">IF(MONTH(A322)&lt;&gt;MONTH(A323),1,0)</x:f>
        <x:v>0</x:v>
      </x:c>
      <x:c r="AL322" s="64" t="n">
        <x:f aca="0">IF(AK321,AD321,AL321)</x:f>
        <x:v>1.0580539083416993</x:v>
      </x:c>
      <x:c r="AM322" s="65" t="str">
        <x:f aca="0">IF(AK322,AD322/AL322-1,"")</x:f>
      </x:c>
      <x:c r="AN322" s="64" t="n">
        <x:f aca="0">IF(AI322&lt;&gt;AI321,AD322,MAX(AN321,AD322))</x:f>
        <x:v>1.0658816187408895</x:v>
      </x:c>
      <x:c r="AO322" s="65" t="n">
        <x:f aca="0">AD322/AN322-1</x:f>
        <x:v>-0.0014487305545090035</x:v>
      </x:c>
      <x:c r="AP322" s="69" t="n">
        <x:f aca="0">IFERROR(SUM(Z322:AC322)/AD322,0)</x:f>
        <x:v>1</x:v>
      </x:c>
      <x:c r="AQ322" s="66" t="b">
        <x:f aca="0">AND(B322&gt;0,C322&gt;0,D322&gt;0,E322&gt;0)</x:f>
        <x:v>1</x:v>
      </x:c>
    </x:row>
    <x:row r="323" ht="13.5" hidden="0">
      <x:c r="A323" s="61" t="n">
        <x:f aca="0">'净值底稿'!A285</x:f>
        <x:v>44259</x:v>
      </x:c>
      <x:c r="B323" s="62" t="n">
        <x:f aca="0">'净值底稿'!W285</x:f>
        <x:v>1.126201873147516</x:v>
      </x:c>
      <x:c r="C323" s="62" t="n">
        <x:f aca="0">'净值底稿'!T285</x:f>
        <x:v>1.3112892066979562</x:v>
      </x:c>
      <x:c r="D323" s="62" t="n">
        <x:f aca="0">'净值底稿'!U285</x:f>
        <x:v>1.4463</x:v>
      </x:c>
      <x:c r="E323" s="62" t="n">
        <x:f aca="0">'净值底稿'!V285</x:f>
        <x:v>1.3044</x:v>
      </x:c>
      <x:c r="F323" s="63" t="n">
        <x:f aca="0">IFERROR(B323/B322-1,0)</x:f>
        <x:v>-0.006589773593120074</x:v>
      </x:c>
      <x:c r="G323" s="63" t="n">
        <x:f aca="0">IFERROR(C323/C322-1,0)</x:f>
        <x:v>-0.019705144235146355</x:v>
      </x:c>
      <x:c r="H323" s="63" t="n">
        <x:f aca="0">IFERROR(D323/D322-1,0)</x:f>
        <x:v>0.00020746887966804906</x:v>
      </x:c>
      <x:c r="I323" s="63" t="n">
        <x:f aca="0">IFERROR(E323/E322-1,0)</x:f>
        <x:v>-0.008437856328392113</x:v>
      </x:c>
      <x:c r="J323" s="64" t="n">
        <x:f aca="0">Z322*(1+F323)</x:f>
        <x:v>0.11249667413665061</x:v>
      </x:c>
      <x:c r="K323" s="64" t="n">
        <x:f aca="0">AA322*(1+G323)</x:f>
        <x:v>0.10535564147480736</x:v>
      </x:c>
      <x:c r="L323" s="64" t="n">
        <x:f aca="0">AB322*(1+H323)</x:f>
        <x:v>0.7900917503300277</x:v>
      </x:c>
      <x:c r="M323" s="64" t="n">
        <x:f aca="0">AC322*(1+I323)</x:f>
        <x:v>0.053240182691108785</x:v>
      </x:c>
      <x:c r="N323" s="64" t="n">
        <x:f aca="0">SUM(J323:M323)</x:f>
        <x:v>1.0611842486325944</x:v>
      </x:c>
      <x:c r="O323" s="65" t="n">
        <x:f aca="0">IFERROR((J323+K323)/N323,0)</x:f>
        <x:v>0.20529169735809308</x:v>
      </x:c>
      <x:c r="P323" s="66" t="b">
        <x:f aca="0">AND(MONTH(A323)=12,OR(A324="",YEAR(A323)&lt;&gt;YEAR(A324)))</x:f>
        <x:v>0</x:v>
      </x:c>
      <x:c r="Q323" s="66" t="b">
        <x:f aca="0">AND(MOD(MONTH(A323),3)=0,OR(A324="",MONTH(A323)&lt;&gt;MONTH(A324)))</x:f>
        <x:v>0</x:v>
      </x:c>
      <x:c r="R323" s="66" t="b">
        <x:f aca="0">OR(O323&gt;$E$7,O323&lt;$E$6)</x:f>
        <x:v>0</x:v>
      </x:c>
      <x:c r="S323" s="66" t="b">
        <x:f aca="0">AND(OR(P323,Q323,R323),A323-AH322&gt;$E$8)</x:f>
        <x:v>0</x:v>
      </x:c>
      <x:c r="T323" s="67" t="str">
        <x:f aca="0">IF(NOT(OR(P323,Q323,R323)),"不调",IF(NOT(S323),"间隔规则跳过",IF(P323,"年末+季度",IF(AND(Q323,R323),"季度+动态",IF(Q323,"季度","动态")))))</x:f>
        <x:v>不调</x:v>
      </x:c>
      <x:c r="U323" s="64" t="n">
        <x:f aca="0">IF(OR(T323="年末+季度",T323="季度+动态"),N323*$E$5/2,IF(T323="季度",(J323+K323)/2,IF(T323="动态",N323*$E$5*IF(J323+K323=0,0.5,J323/(J323+K323)),J323)))</x:f>
        <x:v>0.11249667413665061</x:v>
      </x:c>
      <x:c r="V323" s="64" t="n">
        <x:f aca="0">IF(OR(T323="年末+季度",T323="季度+动态"),N323*$E$5/2,IF(T323="季度",(J323+K323)/2,IF(T323="动态",N323*$E$5*IF(J323+K323=0,0.5,K323/(J323+K323)),K323)))</x:f>
        <x:v>0.10535564147480736</x:v>
      </x:c>
      <x:c r="W323" s="64" t="n">
        <x:f aca="0">IF(OR(T323="年末+季度",T323="季度+动态",T323="动态"),N323*(1-$E$5)*IF(L323+M323=0,$B$7/($B$7+$B$8),L323/(L323+M323)),L323)</x:f>
        <x:v>0.7900917503300277</x:v>
      </x:c>
      <x:c r="X323" s="64" t="n">
        <x:f aca="0">IF(OR(T323="年末+季度",T323="季度+动态",T323="动态"),N323*(1-$E$5)*IF(L323+M323=0,$B$8/($B$7+$B$8),M323/(L323+M323)),M323)</x:f>
        <x:v>0.053240182691108785</x:v>
      </x:c>
      <x:c r="Y323" s="64" t="n">
        <x:f aca="0">POWER(1-$H$5,(A323-A322)/$H$8)</x:f>
        <x:v>0.9999862671029998</x:v>
      </x:c>
      <x:c r="Z323" s="64" t="n">
        <x:f aca="0">U323*Y323</x:f>
        <x:v>0.11249512923141182</x:v>
      </x:c>
      <x:c r="AA323" s="64" t="n">
        <x:f aca="0">V323*Y323</x:f>
        <x:v>0.10535419463663459</x:v>
      </x:c>
      <x:c r="AB323" s="64" t="n">
        <x:f aca="0">W323*Y323</x:f>
        <x:v>0.7900809000813996</x:v>
      </x:c>
      <x:c r="AC323" s="64" t="n">
        <x:f aca="0">X323*Y323</x:f>
        <x:v>0.05323945154916362</x:v>
      </x:c>
      <x:c r="AD323" s="64" t="n">
        <x:f aca="0">SUM(Z323:AC323)</x:f>
        <x:v>1.0611696754986097</x:v>
      </x:c>
      <x:c r="AE323" s="64" t="n">
        <x:f aca="0">MAX(AE322,AD323)</x:f>
        <x:v>1.0658816187408895</x:v>
      </x:c>
      <x:c r="AF323" s="63" t="n">
        <x:f aca="0">AD323/AE323-1</x:f>
        <x:v>-0.0044207003474231454</x:v>
      </x:c>
      <x:c r="AG323" s="63" t="n">
        <x:f aca="0">AD323/AD322-1</x:f>
        <x:v>-0.0029762816230402</x:v>
      </x:c>
      <x:c r="AH323" s="61" t="n">
        <x:f aca="0">IF(OR(T323="年末+季度",T323="季度+动态",T323="季度",T323="动态"),A323,AH322)</x:f>
        <x:v>44196</x:v>
      </x:c>
      <x:c r="AI323" s="68" t="n">
        <x:f aca="0">YEAR(A323)</x:f>
        <x:v>2021</x:v>
      </x:c>
      <x:c r="AJ323" s="68" t="n">
        <x:f aca="0">MONTH(A323)</x:f>
        <x:v>3</x:v>
      </x:c>
      <x:c r="AK323" s="66" t="n">
        <x:f aca="0">IF(MONTH(A323)&lt;&gt;MONTH(A324),1,0)</x:f>
        <x:v>0</x:v>
      </x:c>
      <x:c r="AL323" s="64" t="n">
        <x:f aca="0">IF(AK322,AD322,AL322)</x:f>
        <x:v>1.0580539083416993</x:v>
      </x:c>
      <x:c r="AM323" s="65" t="str">
        <x:f aca="0">IF(AK323,AD323/AL323-1,"")</x:f>
      </x:c>
      <x:c r="AN323" s="64" t="n">
        <x:f aca="0">IF(AI323&lt;&gt;AI322,AD323,MAX(AN322,AD323))</x:f>
        <x:v>1.0658816187408895</x:v>
      </x:c>
      <x:c r="AO323" s="65" t="n">
        <x:f aca="0">AD323/AN323-1</x:f>
        <x:v>-0.0044207003474231454</x:v>
      </x:c>
      <x:c r="AP323" s="69" t="n">
        <x:f aca="0">IFERROR(SUM(Z323:AC323)/AD323,0)</x:f>
        <x:v>1</x:v>
      </x:c>
      <x:c r="AQ323" s="66" t="b">
        <x:f aca="0">AND(B323&gt;0,C323&gt;0,D323&gt;0,E323&gt;0)</x:f>
        <x:v>1</x:v>
      </x:c>
    </x:row>
    <x:row r="324" ht="13.5" hidden="0">
      <x:c r="A324" s="61" t="n">
        <x:f aca="0">'净值底稿'!A286</x:f>
        <x:v>44260</x:v>
      </x:c>
      <x:c r="B324" s="62" t="n">
        <x:f aca="0">'净值底稿'!W286</x:f>
        <x:v>1.119282222969202</x:v>
      </x:c>
      <x:c r="C324" s="62" t="n">
        <x:f aca="0">'净值底稿'!T286</x:f>
        <x:v>1.3124819997337525</x:v>
      </x:c>
      <x:c r="D324" s="62" t="n">
        <x:f aca="0">'净值底稿'!U286</x:f>
        <x:v>1.4472</x:v>
      </x:c>
      <x:c r="E324" s="62" t="n">
        <x:f aca="0">'净值底稿'!V286</x:f>
        <x:v>1.2925</x:v>
      </x:c>
      <x:c r="F324" s="63" t="n">
        <x:f aca="0">IFERROR(B324/B323-1,0)</x:f>
        <x:v>-0.006144236076410459</x:v>
      </x:c>
      <x:c r="G324" s="63" t="n">
        <x:f aca="0">IFERROR(C324/C323-1,0)</x:f>
        <x:v>0.0009096338395095938</x:v>
      </x:c>
      <x:c r="H324" s="63" t="n">
        <x:f aca="0">IFERROR(D324/D323-1,0)</x:f>
        <x:v>0.0006222775357811461</x:v>
      </x:c>
      <x:c r="I324" s="63" t="n">
        <x:f aca="0">IFERROR(E324/E323-1,0)</x:f>
        <x:v>-0.00912296841459681</x:v>
      </x:c>
      <x:c r="J324" s="64" t="n">
        <x:f aca="0">Z323*(1+F324)</x:f>
        <x:v>0.11180393259996772</x:v>
      </x:c>
      <x:c r="K324" s="64" t="n">
        <x:f aca="0">AA323*(1+G324)</x:f>
        <x:v>0.10545002837721035</x:v>
      </x:c>
      <x:c r="L324" s="64" t="n">
        <x:f aca="0">AB323*(1+H324)</x:f>
        <x:v>0.79057254967697</x:v>
      </x:c>
      <x:c r="M324" s="64" t="n">
        <x:f aca="0">AC323*(1+I324)</x:f>
        <x:v>0.05275374971427014</x:v>
      </x:c>
      <x:c r="N324" s="64" t="n">
        <x:f aca="0">SUM(J324:M324)</x:f>
        <x:v>1.060580260368418</x:v>
      </x:c>
      <x:c r="O324" s="65" t="n">
        <x:f aca="0">IFERROR((J324+K324)/N324,0)</x:f>
        <x:v>0.20484443195436214</x:v>
      </x:c>
      <x:c r="P324" s="66" t="b">
        <x:f aca="0">AND(MONTH(A324)=12,OR(A325="",YEAR(A324)&lt;&gt;YEAR(A325)))</x:f>
        <x:v>0</x:v>
      </x:c>
      <x:c r="Q324" s="66" t="b">
        <x:f aca="0">AND(MOD(MONTH(A324),3)=0,OR(A325="",MONTH(A324)&lt;&gt;MONTH(A325)))</x:f>
        <x:v>0</x:v>
      </x:c>
      <x:c r="R324" s="66" t="b">
        <x:f aca="0">OR(O324&gt;$E$7,O324&lt;$E$6)</x:f>
        <x:v>0</x:v>
      </x:c>
      <x:c r="S324" s="66" t="b">
        <x:f aca="0">AND(OR(P324,Q324,R324),A324-AH323&gt;$E$8)</x:f>
        <x:v>0</x:v>
      </x:c>
      <x:c r="T324" s="67" t="str">
        <x:f aca="0">IF(NOT(OR(P324,Q324,R324)),"不调",IF(NOT(S324),"间隔规则跳过",IF(P324,"年末+季度",IF(AND(Q324,R324),"季度+动态",IF(Q324,"季度","动态")))))</x:f>
        <x:v>不调</x:v>
      </x:c>
      <x:c r="U324" s="64" t="n">
        <x:f aca="0">IF(OR(T324="年末+季度",T324="季度+动态"),N324*$E$5/2,IF(T324="季度",(J324+K324)/2,IF(T324="动态",N324*$E$5*IF(J324+K324=0,0.5,J324/(J324+K324)),J324)))</x:f>
        <x:v>0.11180393259996772</x:v>
      </x:c>
      <x:c r="V324" s="64" t="n">
        <x:f aca="0">IF(OR(T324="年末+季度",T324="季度+动态"),N324*$E$5/2,IF(T324="季度",(J324+K324)/2,IF(T324="动态",N324*$E$5*IF(J324+K324=0,0.5,K324/(J324+K324)),K324)))</x:f>
        <x:v>0.10545002837721035</x:v>
      </x:c>
      <x:c r="W324" s="64" t="n">
        <x:f aca="0">IF(OR(T324="年末+季度",T324="季度+动态",T324="动态"),N324*(1-$E$5)*IF(L324+M324=0,$B$7/($B$7+$B$8),L324/(L324+M324)),L324)</x:f>
        <x:v>0.79057254967697</x:v>
      </x:c>
      <x:c r="X324" s="64" t="n">
        <x:f aca="0">IF(OR(T324="年末+季度",T324="季度+动态",T324="动态"),N324*(1-$E$5)*IF(L324+M324=0,$B$8/($B$7+$B$8),M324/(L324+M324)),M324)</x:f>
        <x:v>0.05275374971427014</x:v>
      </x:c>
      <x:c r="Y324" s="64" t="n">
        <x:f aca="0">POWER(1-$H$5,(A324-A323)/$H$8)</x:f>
        <x:v>0.9999862671029998</x:v>
      </x:c>
      <x:c r="Z324" s="64" t="n">
        <x:f aca="0">U324*Y324</x:f>
        <x:v>0.11180239720807711</x:v>
      </x:c>
      <x:c r="AA324" s="64" t="n">
        <x:f aca="0">V324*Y324</x:f>
        <x:v>0.10544858024283198</x:v>
      </x:c>
      <x:c r="AB324" s="64" t="n">
        <x:f aca="0">W324*Y324</x:f>
        <x:v>0.7905616928255741</x:v>
      </x:c>
      <x:c r="AC324" s="64" t="n">
        <x:f aca="0">X324*Y324</x:f>
        <x:v>0.05275302525245894</x:v>
      </x:c>
      <x:c r="AD324" s="64" t="n">
        <x:f aca="0">SUM(Z324:AC324)</x:f>
        <x:v>1.060565695528942</x:v>
      </x:c>
      <x:c r="AE324" s="64" t="n">
        <x:f aca="0">MAX(AE323,AD324)</x:f>
        <x:v>1.0658816187408895</x:v>
      </x:c>
      <x:c r="AF324" s="63" t="n">
        <x:f aca="0">AD324/AE324-1</x:f>
        <x:v>-0.004987348612153664</x:v>
      </x:c>
      <x:c r="AG324" s="63" t="n">
        <x:f aca="0">AD324/AD323-1</x:f>
        <x:v>-0.0005691643698582105</x:v>
      </x:c>
      <x:c r="AH324" s="61" t="n">
        <x:f aca="0">IF(OR(T324="年末+季度",T324="季度+动态",T324="季度",T324="动态"),A324,AH323)</x:f>
        <x:v>44196</x:v>
      </x:c>
      <x:c r="AI324" s="68" t="n">
        <x:f aca="0">YEAR(A324)</x:f>
        <x:v>2021</x:v>
      </x:c>
      <x:c r="AJ324" s="68" t="n">
        <x:f aca="0">MONTH(A324)</x:f>
        <x:v>3</x:v>
      </x:c>
      <x:c r="AK324" s="66" t="n">
        <x:f aca="0">IF(MONTH(A324)&lt;&gt;MONTH(A325),1,0)</x:f>
        <x:v>0</x:v>
      </x:c>
      <x:c r="AL324" s="64" t="n">
        <x:f aca="0">IF(AK323,AD323,AL323)</x:f>
        <x:v>1.0580539083416993</x:v>
      </x:c>
      <x:c r="AM324" s="65" t="str">
        <x:f aca="0">IF(AK324,AD324/AL324-1,"")</x:f>
      </x:c>
      <x:c r="AN324" s="64" t="n">
        <x:f aca="0">IF(AI324&lt;&gt;AI323,AD324,MAX(AN323,AD324))</x:f>
        <x:v>1.0658816187408895</x:v>
      </x:c>
      <x:c r="AO324" s="65" t="n">
        <x:f aca="0">AD324/AN324-1</x:f>
        <x:v>-0.004987348612153664</x:v>
      </x:c>
      <x:c r="AP324" s="69" t="n">
        <x:f aca="0">IFERROR(SUM(Z324:AC324)/AD324,0)</x:f>
        <x:v>1</x:v>
      </x:c>
      <x:c r="AQ324" s="66" t="b">
        <x:f aca="0">AND(B324&gt;0,C324&gt;0,D324&gt;0,E324&gt;0)</x:f>
        <x:v>1</x:v>
      </x:c>
    </x:row>
    <x:row r="325" ht="13.5" hidden="0">
      <x:c r="A325" s="61" t="n">
        <x:f aca="0">'净值底稿'!A287</x:f>
        <x:v>44263</x:v>
      </x:c>
      <x:c r="B325" s="62" t="n">
        <x:f aca="0">'净值底稿'!W287</x:f>
        <x:v>1.1125267727693724</x:v>
      </x:c>
      <x:c r="C325" s="62" t="n">
        <x:f aca="0">'净值底稿'!T287</x:f>
        <x:v>1.2823011310845138</x:v>
      </x:c>
      <x:c r="D325" s="62" t="n">
        <x:f aca="0">'净值底稿'!U287</x:f>
        <x:v>1.448</x:v>
      </x:c>
      <x:c r="E325" s="62" t="n">
        <x:f aca="0">'净值底稿'!V287</x:f>
        <x:v>1.3042</x:v>
      </x:c>
      <x:c r="F325" s="63" t="n">
        <x:f aca="0">IFERROR(B325/B324-1,0)</x:f>
        <x:v>-0.0060355199619887</x:v>
      </x:c>
      <x:c r="G325" s="63" t="n">
        <x:f aca="0">IFERROR(C325/C324-1,0)</x:f>
        <x:v>-0.02299526291054743</x:v>
      </x:c>
      <x:c r="H325" s="63" t="n">
        <x:f aca="0">IFERROR(D325/D324-1,0)</x:f>
        <x:v>0.0005527915975676034</x:v>
      </x:c>
      <x:c r="I325" s="63" t="n">
        <x:f aca="0">IFERROR(E325/E324-1,0)</x:f>
        <x:v>0.009052224371373319</x:v>
      </x:c>
      <x:c r="J325" s="64" t="n">
        <x:f aca="0">Z324*(1+F325)</x:f>
        <x:v>0.11112761160792957</x:v>
      </x:c>
      <x:c r="K325" s="64" t="n">
        <x:f aca="0">AA324*(1+G325)</x:f>
        <x:v>0.1030237624166041</x:v>
      </x:c>
      <x:c r="L325" s="64" t="n">
        <x:f aca="0">AB324*(1+H325)</x:f>
        <x:v>0.7909987086867268</x:v>
      </x:c>
      <x:c r="M325" s="64" t="n">
        <x:f aca="0">AC324*(1+I325)</x:f>
        <x:v>0.05323055747331292</x:v>
      </x:c>
      <x:c r="N325" s="64" t="n">
        <x:f aca="0">SUM(J325:M325)</x:f>
        <x:v>1.0583806401845735</x:v>
      </x:c>
      <x:c r="O325" s="65" t="n">
        <x:f aca="0">IFERROR((J325+K325)/N325,0)</x:f>
        <x:v>0.2023387105674829</x:v>
      </x:c>
      <x:c r="P325" s="66" t="b">
        <x:f aca="0">AND(MONTH(A325)=12,OR(A326="",YEAR(A325)&lt;&gt;YEAR(A326)))</x:f>
        <x:v>0</x:v>
      </x:c>
      <x:c r="Q325" s="66" t="b">
        <x:f aca="0">AND(MOD(MONTH(A325),3)=0,OR(A326="",MONTH(A325)&lt;&gt;MONTH(A326)))</x:f>
        <x:v>0</x:v>
      </x:c>
      <x:c r="R325" s="66" t="b">
        <x:f aca="0">OR(O325&gt;$E$7,O325&lt;$E$6)</x:f>
        <x:v>0</x:v>
      </x:c>
      <x:c r="S325" s="66" t="b">
        <x:f aca="0">AND(OR(P325,Q325,R325),A325-AH324&gt;$E$8)</x:f>
        <x:v>0</x:v>
      </x:c>
      <x:c r="T325" s="67" t="str">
        <x:f aca="0">IF(NOT(OR(P325,Q325,R325)),"不调",IF(NOT(S325),"间隔规则跳过",IF(P325,"年末+季度",IF(AND(Q325,R325),"季度+动态",IF(Q325,"季度","动态")))))</x:f>
        <x:v>不调</x:v>
      </x:c>
      <x:c r="U325" s="64" t="n">
        <x:f aca="0">IF(OR(T325="年末+季度",T325="季度+动态"),N325*$E$5/2,IF(T325="季度",(J325+K325)/2,IF(T325="动态",N325*$E$5*IF(J325+K325=0,0.5,J325/(J325+K325)),J325)))</x:f>
        <x:v>0.11112761160792957</x:v>
      </x:c>
      <x:c r="V325" s="64" t="n">
        <x:f aca="0">IF(OR(T325="年末+季度",T325="季度+动态"),N325*$E$5/2,IF(T325="季度",(J325+K325)/2,IF(T325="动态",N325*$E$5*IF(J325+K325=0,0.5,K325/(J325+K325)),K325)))</x:f>
        <x:v>0.1030237624166041</x:v>
      </x:c>
      <x:c r="W325" s="64" t="n">
        <x:f aca="0">IF(OR(T325="年末+季度",T325="季度+动态",T325="动态"),N325*(1-$E$5)*IF(L325+M325=0,$B$7/($B$7+$B$8),L325/(L325+M325)),L325)</x:f>
        <x:v>0.7909987086867268</x:v>
      </x:c>
      <x:c r="X325" s="64" t="n">
        <x:f aca="0">IF(OR(T325="年末+季度",T325="季度+动态",T325="动态"),N325*(1-$E$5)*IF(L325+M325=0,$B$8/($B$7+$B$8),M325/(L325+M325)),M325)</x:f>
        <x:v>0.05323055747331292</x:v>
      </x:c>
      <x:c r="Y325" s="64" t="n">
        <x:f aca="0">POWER(1-$H$5,(A325-A324)/$H$8)</x:f>
        <x:v>0.9999588018747739</x:v>
      </x:c>
      <x:c r="Z325" s="64" t="n">
        <x:f aca="0">U325*Y325</x:f>
        <x:v>0.11112303335867046</x:v>
      </x:c>
      <x:c r="AA325" s="64" t="n">
        <x:f aca="0">V325*Y325</x:f>
        <x:v>0.1030195180307388</x:v>
      </x:c>
      <x:c r="AB325" s="64" t="n">
        <x:f aca="0">W325*Y325</x:f>
        <x:v>0.7909661210228727</x:v>
      </x:c>
      <x:c r="AC325" s="64" t="n">
        <x:f aca="0">X325*Y325</x:f>
        <x:v>0.05322836447414028</x:v>
      </x:c>
      <x:c r="AD325" s="64" t="n">
        <x:f aca="0">SUM(Z325:AC325)</x:f>
        <x:v>1.0583370368864222</x:v>
      </x:c>
      <x:c r="AE325" s="64" t="n">
        <x:f aca="0">MAX(AE324,AD325)</x:f>
        <x:v>1.0658816187408895</x:v>
      </x:c>
      <x:c r="AF325" s="63" t="n">
        <x:f aca="0">AD325/AE325-1</x:f>
        <x:v>-0.007078254959851482</x:v>
      </x:c>
      <x:c r="AG325" s="63" t="n">
        <x:f aca="0">AD325/AD324-1</x:f>
        <x:v>-0.0021013866957183547</x:v>
      </x:c>
      <x:c r="AH325" s="61" t="n">
        <x:f aca="0">IF(OR(T325="年末+季度",T325="季度+动态",T325="季度",T325="动态"),A325,AH324)</x:f>
        <x:v>44196</x:v>
      </x:c>
      <x:c r="AI325" s="68" t="n">
        <x:f aca="0">YEAR(A325)</x:f>
        <x:v>2021</x:v>
      </x:c>
      <x:c r="AJ325" s="68" t="n">
        <x:f aca="0">MONTH(A325)</x:f>
        <x:v>3</x:v>
      </x:c>
      <x:c r="AK325" s="66" t="n">
        <x:f aca="0">IF(MONTH(A325)&lt;&gt;MONTH(A326),1,0)</x:f>
        <x:v>0</x:v>
      </x:c>
      <x:c r="AL325" s="64" t="n">
        <x:f aca="0">IF(AK324,AD324,AL324)</x:f>
        <x:v>1.0580539083416993</x:v>
      </x:c>
      <x:c r="AM325" s="65" t="str">
        <x:f aca="0">IF(AK325,AD325/AL325-1,"")</x:f>
      </x:c>
      <x:c r="AN325" s="64" t="n">
        <x:f aca="0">IF(AI325&lt;&gt;AI324,AD325,MAX(AN324,AD325))</x:f>
        <x:v>1.0658816187408895</x:v>
      </x:c>
      <x:c r="AO325" s="65" t="n">
        <x:f aca="0">AD325/AN325-1</x:f>
        <x:v>-0.007078254959851482</x:v>
      </x:c>
      <x:c r="AP325" s="69" t="n">
        <x:f aca="0">IFERROR(SUM(Z325:AC325)/AD325,0)</x:f>
        <x:v>1</x:v>
      </x:c>
      <x:c r="AQ325" s="66" t="b">
        <x:f aca="0">AND(B325&gt;0,C325&gt;0,D325&gt;0,E325&gt;0)</x:f>
        <x:v>1</x:v>
      </x:c>
    </x:row>
    <x:row r="326" ht="13.5" hidden="0">
      <x:c r="A326" s="61" t="n">
        <x:f aca="0">'净值底稿'!A288</x:f>
        <x:v>44264</x:v>
      </x:c>
      <x:c r="B326" s="62" t="n">
        <x:f aca="0">'净值底稿'!W288</x:f>
        <x:v>1.1036388299873159</x:v>
      </x:c>
      <x:c r="C326" s="62" t="n">
        <x:f aca="0">'净值底稿'!T288</x:f>
        <x:v>1.2510373678033897</x:v>
      </x:c>
      <x:c r="D326" s="62" t="n">
        <x:f aca="0">'净值底稿'!U288</x:f>
        <x:v>1.4477</x:v>
      </x:c>
      <x:c r="E326" s="62" t="n">
        <x:f aca="0">'净值底稿'!V288</x:f>
        <x:v>1.2997</x:v>
      </x:c>
      <x:c r="F326" s="63" t="n">
        <x:f aca="0">IFERROR(B326/B325-1,0)</x:f>
        <x:v>-0.007988969793447875</x:v>
      </x:c>
      <x:c r="G326" s="63" t="n">
        <x:f aca="0">IFERROR(C326/C325-1,0)</x:f>
        <x:v>-0.024380983938369183</x:v>
      </x:c>
      <x:c r="H326" s="63" t="n">
        <x:f aca="0">IFERROR(D326/D325-1,0)</x:f>
        <x:v>-0.0002071823204419232</x:v>
      </x:c>
      <x:c r="I326" s="63" t="n">
        <x:f aca="0">IFERROR(E326/E325-1,0)</x:f>
        <x:v>-0.003450391044318324</x:v>
      </x:c>
      <x:c r="J326" s="64" t="n">
        <x:f aca="0">Z325*(1+F326)</x:f>
        <x:v>0.11023527480181175</x:v>
      </x:c>
      <x:c r="K326" s="64" t="n">
        <x:f aca="0">AA325*(1+G326)</x:f>
        <x:v>0.10050780081629283</x:v>
      </x:c>
      <x:c r="L326" s="64" t="n">
        <x:f aca="0">AB325*(1+H326)</x:f>
        <x:v>0.7908022468265282</x:v>
      </x:c>
      <x:c r="M326" s="64" t="n">
        <x:f aca="0">AC325*(1+I326)</x:f>
        <x:v>0.053044705802054996</x:v>
      </x:c>
      <x:c r="N326" s="64" t="n">
        <x:f aca="0">SUM(J326:M326)</x:f>
        <x:v>1.0545900282466878</x:v>
      </x:c>
      <x:c r="O326" s="65" t="n">
        <x:f aca="0">IFERROR((J326+K326)/N326,0)</x:f>
        <x:v>0.19983412508505904</x:v>
      </x:c>
      <x:c r="P326" s="66" t="b">
        <x:f aca="0">AND(MONTH(A326)=12,OR(A327="",YEAR(A326)&lt;&gt;YEAR(A327)))</x:f>
        <x:v>0</x:v>
      </x:c>
      <x:c r="Q326" s="66" t="b">
        <x:f aca="0">AND(MOD(MONTH(A326),3)=0,OR(A327="",MONTH(A326)&lt;&gt;MONTH(A327)))</x:f>
        <x:v>0</x:v>
      </x:c>
      <x:c r="R326" s="66" t="b">
        <x:f aca="0">OR(O326&gt;$E$7,O326&lt;$E$6)</x:f>
        <x:v>0</x:v>
      </x:c>
      <x:c r="S326" s="66" t="b">
        <x:f aca="0">AND(OR(P326,Q326,R326),A326-AH325&gt;$E$8)</x:f>
        <x:v>0</x:v>
      </x:c>
      <x:c r="T326" s="67" t="str">
        <x:f aca="0">IF(NOT(OR(P326,Q326,R326)),"不调",IF(NOT(S326),"间隔规则跳过",IF(P326,"年末+季度",IF(AND(Q326,R326),"季度+动态",IF(Q326,"季度","动态")))))</x:f>
        <x:v>不调</x:v>
      </x:c>
      <x:c r="U326" s="64" t="n">
        <x:f aca="0">IF(OR(T326="年末+季度",T326="季度+动态"),N326*$E$5/2,IF(T326="季度",(J326+K326)/2,IF(T326="动态",N326*$E$5*IF(J326+K326=0,0.5,J326/(J326+K326)),J326)))</x:f>
        <x:v>0.11023527480181175</x:v>
      </x:c>
      <x:c r="V326" s="64" t="n">
        <x:f aca="0">IF(OR(T326="年末+季度",T326="季度+动态"),N326*$E$5/2,IF(T326="季度",(J326+K326)/2,IF(T326="动态",N326*$E$5*IF(J326+K326=0,0.5,K326/(J326+K326)),K326)))</x:f>
        <x:v>0.10050780081629283</x:v>
      </x:c>
      <x:c r="W326" s="64" t="n">
        <x:f aca="0">IF(OR(T326="年末+季度",T326="季度+动态",T326="动态"),N326*(1-$E$5)*IF(L326+M326=0,$B$7/($B$7+$B$8),L326/(L326+M326)),L326)</x:f>
        <x:v>0.7908022468265282</x:v>
      </x:c>
      <x:c r="X326" s="64" t="n">
        <x:f aca="0">IF(OR(T326="年末+季度",T326="季度+动态",T326="动态"),N326*(1-$E$5)*IF(L326+M326=0,$B$8/($B$7+$B$8),M326/(L326+M326)),M326)</x:f>
        <x:v>0.053044705802054996</x:v>
      </x:c>
      <x:c r="Y326" s="64" t="n">
        <x:f aca="0">POWER(1-$H$5,(A326-A325)/$H$8)</x:f>
        <x:v>0.9999862671029998</x:v>
      </x:c>
      <x:c r="Z326" s="64" t="n">
        <x:f aca="0">U326*Y326</x:f>
        <x:v>0.1102337609521371</x:v>
      </x:c>
      <x:c r="AA326" s="64" t="n">
        <x:f aca="0">V326*Y326</x:f>
        <x:v>0.1005064205530165</x:v>
      </x:c>
      <x:c r="AB326" s="64" t="n">
        <x:f aca="0">W326*Y326</x:f>
        <x:v>0.790791386820725</x:v>
      </x:c>
      <x:c r="AC326" s="64" t="n">
        <x:f aca="0">X326*Y326</x:f>
        <x:v>0.053043977344573806</x:v>
      </x:c>
      <x:c r="AD326" s="64" t="n">
        <x:f aca="0">SUM(Z326:AC326)</x:f>
        <x:v>1.0545755456704526</x:v>
      </x:c>
      <x:c r="AE326" s="64" t="n">
        <x:f aca="0">MAX(AE325,AD326)</x:f>
        <x:v>1.0658816187408895</x:v>
      </x:c>
      <x:c r="AF326" s="63" t="n">
        <x:f aca="0">AD326/AE326-1</x:f>
        <x:v>-0.01060725025335607</x:v>
      </x:c>
      <x:c r="AG326" s="63" t="n">
        <x:f aca="0">AD326/AD325-1</x:f>
        <x:v>-0.003554152491001994</x:v>
      </x:c>
      <x:c r="AH326" s="61" t="n">
        <x:f aca="0">IF(OR(T326="年末+季度",T326="季度+动态",T326="季度",T326="动态"),A326,AH325)</x:f>
        <x:v>44196</x:v>
      </x:c>
      <x:c r="AI326" s="68" t="n">
        <x:f aca="0">YEAR(A326)</x:f>
        <x:v>2021</x:v>
      </x:c>
      <x:c r="AJ326" s="68" t="n">
        <x:f aca="0">MONTH(A326)</x:f>
        <x:v>3</x:v>
      </x:c>
      <x:c r="AK326" s="66" t="n">
        <x:f aca="0">IF(MONTH(A326)&lt;&gt;MONTH(A327),1,0)</x:f>
        <x:v>0</x:v>
      </x:c>
      <x:c r="AL326" s="64" t="n">
        <x:f aca="0">IF(AK325,AD325,AL325)</x:f>
        <x:v>1.0580539083416993</x:v>
      </x:c>
      <x:c r="AM326" s="65" t="str">
        <x:f aca="0">IF(AK326,AD326/AL326-1,"")</x:f>
      </x:c>
      <x:c r="AN326" s="64" t="n">
        <x:f aca="0">IF(AI326&lt;&gt;AI325,AD326,MAX(AN325,AD326))</x:f>
        <x:v>1.0658816187408895</x:v>
      </x:c>
      <x:c r="AO326" s="65" t="n">
        <x:f aca="0">AD326/AN326-1</x:f>
        <x:v>-0.01060725025335607</x:v>
      </x:c>
      <x:c r="AP326" s="69" t="n">
        <x:f aca="0">IFERROR(SUM(Z326:AC326)/AD326,0)</x:f>
        <x:v>1</x:v>
      </x:c>
      <x:c r="AQ326" s="66" t="b">
        <x:f aca="0">AND(B326&gt;0,C326&gt;0,D326&gt;0,E326&gt;0)</x:f>
        <x:v>1</x:v>
      </x:c>
    </x:row>
    <x:row r="327" ht="13.5" hidden="0">
      <x:c r="A327" s="61" t="n">
        <x:f aca="0">'净值底稿'!A289</x:f>
        <x:v>44265</x:v>
      </x:c>
      <x:c r="B327" s="62" t="n">
        <x:f aca="0">'净值底稿'!W289</x:f>
        <x:v>1.0993274735842273</x:v>
      </x:c>
      <x:c r="C327" s="62" t="n">
        <x:f aca="0">'净值底稿'!T289</x:f>
        <x:v>1.2460438095110222</x:v>
      </x:c>
      <x:c r="D327" s="62" t="n">
        <x:f aca="0">'净值底稿'!U289</x:f>
        <x:v>1.4481</x:v>
      </x:c>
      <x:c r="E327" s="62" t="n">
        <x:f aca="0">'净值底稿'!V289</x:f>
        <x:v>1.3121</x:v>
      </x:c>
      <x:c r="F327" s="63" t="n">
        <x:f aca="0">IFERROR(B327/B326-1,0)</x:f>
        <x:v>-0.003906492129438832</x:v>
      </x:c>
      <x:c r="G327" s="63" t="n">
        <x:f aca="0">IFERROR(C327/C326-1,0)</x:f>
        <x:v>-0.003991534082739112</x:v>
      </x:c>
      <x:c r="H327" s="63" t="n">
        <x:f aca="0">IFERROR(D327/D326-1,0)</x:f>
        <x:v>0.00027630033846781643</x:v>
      </x:c>
      <x:c r="I327" s="63" t="n">
        <x:f aca="0">IFERROR(E327/E326-1,0)</x:f>
        <x:v>0.009540663229976154</x:v>
      </x:c>
      <x:c r="J327" s="64" t="n">
        <x:f aca="0">Z326*(1+F327)</x:f>
        <x:v>0.10980313363257914</x:v>
      </x:c>
      <x:c r="K327" s="64" t="n">
        <x:f aca="0">AA326*(1+G327)</x:f>
        <x:v>0.10010524574984503</x:v>
      </x:c>
      <x:c r="L327" s="64" t="n">
        <x:f aca="0">AB326*(1+H327)</x:f>
        <x:v>0.791009882748561</x:v>
      </x:c>
      <x:c r="M327" s="64" t="n">
        <x:f aca="0">AC326*(1+I327)</x:f>
        <x:v>0.05355005206879687</x:v>
      </x:c>
      <x:c r="N327" s="64" t="n">
        <x:f aca="0">SUM(J327:M327)</x:f>
        <x:v>1.054468314199782</x:v>
      </x:c>
      <x:c r="O327" s="65" t="n">
        <x:f aca="0">IFERROR((J327+K327)/N327,0)</x:f>
        <x:v>0.19906561112907417</x:v>
      </x:c>
      <x:c r="P327" s="66" t="b">
        <x:f aca="0">AND(MONTH(A327)=12,OR(A328="",YEAR(A327)&lt;&gt;YEAR(A328)))</x:f>
        <x:v>0</x:v>
      </x:c>
      <x:c r="Q327" s="66" t="b">
        <x:f aca="0">AND(MOD(MONTH(A327),3)=0,OR(A328="",MONTH(A327)&lt;&gt;MONTH(A328)))</x:f>
        <x:v>0</x:v>
      </x:c>
      <x:c r="R327" s="66" t="b">
        <x:f aca="0">OR(O327&gt;$E$7,O327&lt;$E$6)</x:f>
        <x:v>0</x:v>
      </x:c>
      <x:c r="S327" s="66" t="b">
        <x:f aca="0">AND(OR(P327,Q327,R327),A327-AH326&gt;$E$8)</x:f>
        <x:v>0</x:v>
      </x:c>
      <x:c r="T327" s="67" t="str">
        <x:f aca="0">IF(NOT(OR(P327,Q327,R327)),"不调",IF(NOT(S327),"间隔规则跳过",IF(P327,"年末+季度",IF(AND(Q327,R327),"季度+动态",IF(Q327,"季度","动态")))))</x:f>
        <x:v>不调</x:v>
      </x:c>
      <x:c r="U327" s="64" t="n">
        <x:f aca="0">IF(OR(T327="年末+季度",T327="季度+动态"),N327*$E$5/2,IF(T327="季度",(J327+K327)/2,IF(T327="动态",N327*$E$5*IF(J327+K327=0,0.5,J327/(J327+K327)),J327)))</x:f>
        <x:v>0.10980313363257914</x:v>
      </x:c>
      <x:c r="V327" s="64" t="n">
        <x:f aca="0">IF(OR(T327="年末+季度",T327="季度+动态"),N327*$E$5/2,IF(T327="季度",(J327+K327)/2,IF(T327="动态",N327*$E$5*IF(J327+K327=0,0.5,K327/(J327+K327)),K327)))</x:f>
        <x:v>0.10010524574984503</x:v>
      </x:c>
      <x:c r="W327" s="64" t="n">
        <x:f aca="0">IF(OR(T327="年末+季度",T327="季度+动态",T327="动态"),N327*(1-$E$5)*IF(L327+M327=0,$B$7/($B$7+$B$8),L327/(L327+M327)),L327)</x:f>
        <x:v>0.791009882748561</x:v>
      </x:c>
      <x:c r="X327" s="64" t="n">
        <x:f aca="0">IF(OR(T327="年末+季度",T327="季度+动态",T327="动态"),N327*(1-$E$5)*IF(L327+M327=0,$B$8/($B$7+$B$8),M327/(L327+M327)),M327)</x:f>
        <x:v>0.05355005206879687</x:v>
      </x:c>
      <x:c r="Y327" s="64" t="n">
        <x:f aca="0">POWER(1-$H$5,(A327-A326)/$H$8)</x:f>
        <x:v>0.9999862671029998</x:v>
      </x:c>
      <x:c r="Z327" s="64" t="n">
        <x:f aca="0">U327*Y327</x:f>
        <x:v>0.10980162571745467</x:v>
      </x:c>
      <x:c r="AA327" s="64" t="n">
        <x:f aca="0">V327*Y327</x:f>
        <x:v>0.10010387101481596</x:v>
      </x:c>
      <x:c r="AB327" s="64" t="n">
        <x:f aca="0">W327*Y327</x:f>
        <x:v>0.790999019891315</x:v>
      </x:c>
      <x:c r="AC327" s="64" t="n">
        <x:f aca="0">X327*Y327</x:f>
        <x:v>0.05354931667144745</x:v>
      </x:c>
      <x:c r="AD327" s="64" t="n">
        <x:f aca="0">SUM(Z327:AC327)</x:f>
        <x:v>1.054453833295033</x:v>
      </x:c>
      <x:c r="AE327" s="64" t="n">
        <x:f aca="0">MAX(AE326,AD327)</x:f>
        <x:v>1.0658816187408895</x:v>
      </x:c>
      <x:c r="AF327" s="63" t="n">
        <x:f aca="0">AD327/AE327-1</x:f>
        <x:v>-0.010721439646699138</x:v>
      </x:c>
      <x:c r="AG327" s="63" t="n">
        <x:f aca="0">AD327/AD326-1</x:f>
        <x:v>-0.00011541361443401232</x:v>
      </x:c>
      <x:c r="AH327" s="61" t="n">
        <x:f aca="0">IF(OR(T327="年末+季度",T327="季度+动态",T327="季度",T327="动态"),A327,AH326)</x:f>
        <x:v>44196</x:v>
      </x:c>
      <x:c r="AI327" s="68" t="n">
        <x:f aca="0">YEAR(A327)</x:f>
        <x:v>2021</x:v>
      </x:c>
      <x:c r="AJ327" s="68" t="n">
        <x:f aca="0">MONTH(A327)</x:f>
        <x:v>3</x:v>
      </x:c>
      <x:c r="AK327" s="66" t="n">
        <x:f aca="0">IF(MONTH(A327)&lt;&gt;MONTH(A328),1,0)</x:f>
        <x:v>0</x:v>
      </x:c>
      <x:c r="AL327" s="64" t="n">
        <x:f aca="0">IF(AK326,AD326,AL326)</x:f>
        <x:v>1.0580539083416993</x:v>
      </x:c>
      <x:c r="AM327" s="65" t="str">
        <x:f aca="0">IF(AK327,AD327/AL327-1,"")</x:f>
      </x:c>
      <x:c r="AN327" s="64" t="n">
        <x:f aca="0">IF(AI327&lt;&gt;AI326,AD327,MAX(AN326,AD327))</x:f>
        <x:v>1.0658816187408895</x:v>
      </x:c>
      <x:c r="AO327" s="65" t="n">
        <x:f aca="0">AD327/AN327-1</x:f>
        <x:v>-0.010721439646699138</x:v>
      </x:c>
      <x:c r="AP327" s="69" t="n">
        <x:f aca="0">IFERROR(SUM(Z327:AC327)/AD327,0)</x:f>
        <x:v>1</x:v>
      </x:c>
      <x:c r="AQ327" s="66" t="b">
        <x:f aca="0">AND(B327&gt;0,C327&gt;0,D327&gt;0,E327&gt;0)</x:f>
        <x:v>1</x:v>
      </x:c>
    </x:row>
    <x:row r="328" ht="13.5" hidden="0">
      <x:c r="A328" s="61" t="n">
        <x:f aca="0">'净值底稿'!A290</x:f>
        <x:v>44266</x:v>
      </x:c>
      <x:c r="B328" s="62" t="n">
        <x:f aca="0">'净值底稿'!W290</x:f>
        <x:v>1.119978140146674</x:v>
      </x:c>
      <x:c r="C328" s="62" t="n">
        <x:f aca="0">'净值底稿'!T290</x:f>
        <x:v>1.2753142936288773</x:v>
      </x:c>
      <x:c r="D328" s="62" t="n">
        <x:f aca="0">'净值底稿'!U290</x:f>
        <x:v>1.448</x:v>
      </x:c>
      <x:c r="E328" s="62" t="n">
        <x:f aca="0">'净值底稿'!V290</x:f>
        <x:v>1.3256</x:v>
      </x:c>
      <x:c r="F328" s="63" t="n">
        <x:f aca="0">IFERROR(B328/B327-1,0)</x:f>
        <x:v>0.01878481804436083</x:v>
      </x:c>
      <x:c r="G328" s="63" t="n">
        <x:f aca="0">IFERROR(C328/C327-1,0)</x:f>
        <x:v>0.023490734350136044</x:v>
      </x:c>
      <x:c r="H328" s="63" t="n">
        <x:f aca="0">IFERROR(D328/D327-1,0)</x:f>
        <x:v>-0.00006905600441953208</x:v>
      </x:c>
      <x:c r="I328" s="63" t="n">
        <x:f aca="0">IFERROR(E328/E327-1,0)</x:f>
        <x:v>0.01028884993521828</x:v>
      </x:c>
      <x:c r="J328" s="64" t="n">
        <x:f aca="0">Z327*(1+F328)</x:f>
        <x:v>0.11186422927753206</x:v>
      </x:c>
      <x:c r="K328" s="64" t="n">
        <x:f aca="0">AA327*(1+G328)</x:f>
        <x:v>0.10245538445624529</x:v>
      </x:c>
      <x:c r="L328" s="64" t="n">
        <x:f aca="0">AB327*(1+H328)</x:f>
        <x:v>0.7909443966595016</x:v>
      </x:c>
      <x:c r="M328" s="64" t="n">
        <x:f aca="0">AC327*(1+I328)</x:f>
        <x:v>0.05410027755481346</x:v>
      </x:c>
      <x:c r="N328" s="64" t="n">
        <x:f aca="0">SUM(J328:M328)</x:f>
        <x:v>1.0593642879480922</x:v>
      </x:c>
      <x:c r="O328" s="65" t="n">
        <x:f aca="0">IFERROR((J328+K328)/N328,0)</x:f>
        <x:v>0.2023096456733482</x:v>
      </x:c>
      <x:c r="P328" s="66" t="b">
        <x:f aca="0">AND(MONTH(A328)=12,OR(A329="",YEAR(A328)&lt;&gt;YEAR(A329)))</x:f>
        <x:v>0</x:v>
      </x:c>
      <x:c r="Q328" s="66" t="b">
        <x:f aca="0">AND(MOD(MONTH(A328),3)=0,OR(A329="",MONTH(A328)&lt;&gt;MONTH(A329)))</x:f>
        <x:v>0</x:v>
      </x:c>
      <x:c r="R328" s="66" t="b">
        <x:f aca="0">OR(O328&gt;$E$7,O328&lt;$E$6)</x:f>
        <x:v>0</x:v>
      </x:c>
      <x:c r="S328" s="66" t="b">
        <x:f aca="0">AND(OR(P328,Q328,R328),A328-AH327&gt;$E$8)</x:f>
        <x:v>0</x:v>
      </x:c>
      <x:c r="T328" s="67" t="str">
        <x:f aca="0">IF(NOT(OR(P328,Q328,R328)),"不调",IF(NOT(S328),"间隔规则跳过",IF(P328,"年末+季度",IF(AND(Q328,R328),"季度+动态",IF(Q328,"季度","动态")))))</x:f>
        <x:v>不调</x:v>
      </x:c>
      <x:c r="U328" s="64" t="n">
        <x:f aca="0">IF(OR(T328="年末+季度",T328="季度+动态"),N328*$E$5/2,IF(T328="季度",(J328+K328)/2,IF(T328="动态",N328*$E$5*IF(J328+K328=0,0.5,J328/(J328+K328)),J328)))</x:f>
        <x:v>0.11186422927753206</x:v>
      </x:c>
      <x:c r="V328" s="64" t="n">
        <x:f aca="0">IF(OR(T328="年末+季度",T328="季度+动态"),N328*$E$5/2,IF(T328="季度",(J328+K328)/2,IF(T328="动态",N328*$E$5*IF(J328+K328=0,0.5,K328/(J328+K328)),K328)))</x:f>
        <x:v>0.10245538445624529</x:v>
      </x:c>
      <x:c r="W328" s="64" t="n">
        <x:f aca="0">IF(OR(T328="年末+季度",T328="季度+动态",T328="动态"),N328*(1-$E$5)*IF(L328+M328=0,$B$7/($B$7+$B$8),L328/(L328+M328)),L328)</x:f>
        <x:v>0.7909443966595016</x:v>
      </x:c>
      <x:c r="X328" s="64" t="n">
        <x:f aca="0">IF(OR(T328="年末+季度",T328="季度+动态",T328="动态"),N328*(1-$E$5)*IF(L328+M328=0,$B$8/($B$7+$B$8),M328/(L328+M328)),M328)</x:f>
        <x:v>0.05410027755481346</x:v>
      </x:c>
      <x:c r="Y328" s="64" t="n">
        <x:f aca="0">POWER(1-$H$5,(A328-A327)/$H$8)</x:f>
        <x:v>0.9999862671029998</x:v>
      </x:c>
      <x:c r="Z328" s="64" t="n">
        <x:f aca="0">U328*Y328</x:f>
        <x:v>0.11186269305759339</x:v>
      </x:c>
      <x:c r="AA328" s="64" t="n">
        <x:f aca="0">V328*Y328</x:f>
        <x:v>0.10245397744700344</x:v>
      </x:c>
      <x:c r="AB328" s="64" t="n">
        <x:f aca="0">W328*Y328</x:f>
        <x:v>0.7909335347015694</x:v>
      </x:c>
      <x:c r="AC328" s="64" t="n">
        <x:f aca="0">X328*Y328</x:f>
        <x:v>0.05409953460127412</x:v>
      </x:c>
      <x:c r="AD328" s="64" t="n">
        <x:f aca="0">SUM(Z328:AC328)</x:f>
        <x:v>1.0593497398074403</x:v>
      </x:c>
      <x:c r="AE328" s="64" t="n">
        <x:f aca="0">MAX(AE327,AD328)</x:f>
        <x:v>1.0658816187408895</x:v>
      </x:c>
      <x:c r="AF328" s="63" t="n">
        <x:f aca="0">AD328/AE328-1</x:f>
        <x:v>-0.006128146708416993</x:v>
      </x:c>
      <x:c r="AG328" s="63" t="n">
        <x:f aca="0">AD328/AD327-1</x:f>
        <x:v>0.0046430733691851245</x:v>
      </x:c>
      <x:c r="AH328" s="61" t="n">
        <x:f aca="0">IF(OR(T328="年末+季度",T328="季度+动态",T328="季度",T328="动态"),A328,AH327)</x:f>
        <x:v>44196</x:v>
      </x:c>
      <x:c r="AI328" s="68" t="n">
        <x:f aca="0">YEAR(A328)</x:f>
        <x:v>2021</x:v>
      </x:c>
      <x:c r="AJ328" s="68" t="n">
        <x:f aca="0">MONTH(A328)</x:f>
        <x:v>3</x:v>
      </x:c>
      <x:c r="AK328" s="66" t="n">
        <x:f aca="0">IF(MONTH(A328)&lt;&gt;MONTH(A329),1,0)</x:f>
        <x:v>0</x:v>
      </x:c>
      <x:c r="AL328" s="64" t="n">
        <x:f aca="0">IF(AK327,AD327,AL327)</x:f>
        <x:v>1.0580539083416993</x:v>
      </x:c>
      <x:c r="AM328" s="65" t="str">
        <x:f aca="0">IF(AK328,AD328/AL328-1,"")</x:f>
      </x:c>
      <x:c r="AN328" s="64" t="n">
        <x:f aca="0">IF(AI328&lt;&gt;AI327,AD328,MAX(AN327,AD328))</x:f>
        <x:v>1.0658816187408895</x:v>
      </x:c>
      <x:c r="AO328" s="65" t="n">
        <x:f aca="0">AD328/AN328-1</x:f>
        <x:v>-0.006128146708416993</x:v>
      </x:c>
      <x:c r="AP328" s="69" t="n">
        <x:f aca="0">IFERROR(SUM(Z328:AC328)/AD328,0)</x:f>
        <x:v>1</x:v>
      </x:c>
      <x:c r="AQ328" s="66" t="b">
        <x:f aca="0">AND(B328&gt;0,C328&gt;0,D328&gt;0,E328&gt;0)</x:f>
        <x:v>1</x:v>
      </x:c>
    </x:row>
    <x:row r="329" ht="13.5" hidden="0">
      <x:c r="A329" s="61" t="n">
        <x:f aca="0">'净值底稿'!A291</x:f>
        <x:v>44267</x:v>
      </x:c>
      <x:c r="B329" s="62" t="n">
        <x:f aca="0">'净值底稿'!W291</x:f>
        <x:v>1.1302418750537004</x:v>
      </x:c>
      <x:c r="C329" s="62" t="n">
        <x:f aca="0">'净值底稿'!T291</x:f>
        <x:v>1.278109303568261</x:v>
      </x:c>
      <x:c r="D329" s="62" t="n">
        <x:f aca="0">'净值底稿'!U291</x:f>
        <x:v>1.4477</x:v>
      </x:c>
      <x:c r="E329" s="62" t="n">
        <x:f aca="0">'净值底稿'!V291</x:f>
        <x:v>1.3074</x:v>
      </x:c>
      <x:c r="F329" s="63" t="n">
        <x:f aca="0">IFERROR(B329/B328-1,0)</x:f>
        <x:v>0.009164227889021381</x:v>
      </x:c>
      <x:c r="G329" s="63" t="n">
        <x:f aca="0">IFERROR(C329/C328-1,0)</x:f>
        <x:v>0.002191624412387405</x:v>
      </x:c>
      <x:c r="H329" s="63" t="n">
        <x:f aca="0">IFERROR(D329/D328-1,0)</x:f>
        <x:v>-0.0002071823204419232</x:v>
      </x:c>
      <x:c r="I329" s="63" t="n">
        <x:f aca="0">IFERROR(E329/E328-1,0)</x:f>
        <x:v>-0.013729631864815905</x:v>
      </x:c>
      <x:c r="J329" s="64" t="n">
        <x:f aca="0">Z328*(1+F329)</x:f>
        <x:v>0.11288782826905282</x:v>
      </x:c>
      <x:c r="K329" s="64" t="n">
        <x:f aca="0">AA328*(1+G329)</x:f>
        <x:v>0.10267851808512247</x:v>
      </x:c>
      <x:c r="L329" s="64" t="n">
        <x:f aca="0">AB328*(1+H329)</x:f>
        <x:v>0.7907696672565345</x:v>
      </x:c>
      <x:c r="M329" s="64" t="n">
        <x:f aca="0">AC328*(1+I329)</x:f>
        <x:v>0.05335676790714076</x:v>
      </x:c>
      <x:c r="N329" s="64" t="n">
        <x:f aca="0">SUM(J329:M329)</x:f>
        <x:v>1.0596927815178505</x:v>
      </x:c>
      <x:c r="O329" s="65" t="n">
        <x:f aca="0">IFERROR((J329+K329)/N329,0)</x:f>
        <x:v>0.20342343565406656</x:v>
      </x:c>
      <x:c r="P329" s="66" t="b">
        <x:f aca="0">AND(MONTH(A329)=12,OR(A330="",YEAR(A329)&lt;&gt;YEAR(A330)))</x:f>
        <x:v>0</x:v>
      </x:c>
      <x:c r="Q329" s="66" t="b">
        <x:f aca="0">AND(MOD(MONTH(A329),3)=0,OR(A330="",MONTH(A329)&lt;&gt;MONTH(A330)))</x:f>
        <x:v>0</x:v>
      </x:c>
      <x:c r="R329" s="66" t="b">
        <x:f aca="0">OR(O329&gt;$E$7,O329&lt;$E$6)</x:f>
        <x:v>0</x:v>
      </x:c>
      <x:c r="S329" s="66" t="b">
        <x:f aca="0">AND(OR(P329,Q329,R329),A329-AH328&gt;$E$8)</x:f>
        <x:v>0</x:v>
      </x:c>
      <x:c r="T329" s="67" t="str">
        <x:f aca="0">IF(NOT(OR(P329,Q329,R329)),"不调",IF(NOT(S329),"间隔规则跳过",IF(P329,"年末+季度",IF(AND(Q329,R329),"季度+动态",IF(Q329,"季度","动态")))))</x:f>
        <x:v>不调</x:v>
      </x:c>
      <x:c r="U329" s="64" t="n">
        <x:f aca="0">IF(OR(T329="年末+季度",T329="季度+动态"),N329*$E$5/2,IF(T329="季度",(J329+K329)/2,IF(T329="动态",N329*$E$5*IF(J329+K329=0,0.5,J329/(J329+K329)),J329)))</x:f>
        <x:v>0.11288782826905282</x:v>
      </x:c>
      <x:c r="V329" s="64" t="n">
        <x:f aca="0">IF(OR(T329="年末+季度",T329="季度+动态"),N329*$E$5/2,IF(T329="季度",(J329+K329)/2,IF(T329="动态",N329*$E$5*IF(J329+K329=0,0.5,K329/(J329+K329)),K329)))</x:f>
        <x:v>0.10267851808512247</x:v>
      </x:c>
      <x:c r="W329" s="64" t="n">
        <x:f aca="0">IF(OR(T329="年末+季度",T329="季度+动态",T329="动态"),N329*(1-$E$5)*IF(L329+M329=0,$B$7/($B$7+$B$8),L329/(L329+M329)),L329)</x:f>
        <x:v>0.7907696672565345</x:v>
      </x:c>
      <x:c r="X329" s="64" t="n">
        <x:f aca="0">IF(OR(T329="年末+季度",T329="季度+动态",T329="动态"),N329*(1-$E$5)*IF(L329+M329=0,$B$8/($B$7+$B$8),M329/(L329+M329)),M329)</x:f>
        <x:v>0.05335676790714076</x:v>
      </x:c>
      <x:c r="Y329" s="64" t="n">
        <x:f aca="0">POWER(1-$H$5,(A329-A328)/$H$8)</x:f>
        <x:v>0.9999862671029998</x:v>
      </x:c>
      <x:c r="Z329" s="64" t="n">
        <x:f aca="0">U329*Y329</x:f>
        <x:v>0.11288627799213462</x:v>
      </x:c>
      <x:c r="AA329" s="64" t="n">
        <x:f aca="0">V329*Y329</x:f>
        <x:v>0.10267710801160948</x:v>
      </x:c>
      <x:c r="AB329" s="64" t="n">
        <x:f aca="0">W329*Y329</x:f>
        <x:v>0.7907588076981432</x:v>
      </x:c>
      <x:c r="AC329" s="64" t="n">
        <x:f aca="0">X329*Y329</x:f>
        <x:v>0.05335603516414282</x:v>
      </x:c>
      <x:c r="AD329" s="64" t="n">
        <x:f aca="0">SUM(Z329:AC329)</x:f>
        <x:v>1.0596782288660302</x:v>
      </x:c>
      <x:c r="AE329" s="64" t="n">
        <x:f aca="0">MAX(AE328,AD329)</x:f>
        <x:v>1.0658816187408895</x:v>
      </x:c>
      <x:c r="AF329" s="63" t="n">
        <x:f aca="0">AD329/AE329-1</x:f>
        <x:v>-0.0058199613970144615</x:v>
      </x:c>
      <x:c r="AG329" s="63" t="n">
        <x:f aca="0">AD329/AD328-1</x:f>
        <x:v>0.00031008556121392417</x:v>
      </x:c>
      <x:c r="AH329" s="61" t="n">
        <x:f aca="0">IF(OR(T329="年末+季度",T329="季度+动态",T329="季度",T329="动态"),A329,AH328)</x:f>
        <x:v>44196</x:v>
      </x:c>
      <x:c r="AI329" s="68" t="n">
        <x:f aca="0">YEAR(A329)</x:f>
        <x:v>2021</x:v>
      </x:c>
      <x:c r="AJ329" s="68" t="n">
        <x:f aca="0">MONTH(A329)</x:f>
        <x:v>3</x:v>
      </x:c>
      <x:c r="AK329" s="66" t="n">
        <x:f aca="0">IF(MONTH(A329)&lt;&gt;MONTH(A330),1,0)</x:f>
        <x:v>0</x:v>
      </x:c>
      <x:c r="AL329" s="64" t="n">
        <x:f aca="0">IF(AK328,AD328,AL328)</x:f>
        <x:v>1.0580539083416993</x:v>
      </x:c>
      <x:c r="AM329" s="65" t="str">
        <x:f aca="0">IF(AK329,AD329/AL329-1,"")</x:f>
      </x:c>
      <x:c r="AN329" s="64" t="n">
        <x:f aca="0">IF(AI329&lt;&gt;AI328,AD329,MAX(AN328,AD329))</x:f>
        <x:v>1.0658816187408895</x:v>
      </x:c>
      <x:c r="AO329" s="65" t="n">
        <x:f aca="0">AD329/AN329-1</x:f>
        <x:v>-0.0058199613970144615</x:v>
      </x:c>
      <x:c r="AP329" s="69" t="n">
        <x:f aca="0">IFERROR(SUM(Z329:AC329)/AD329,0)</x:f>
        <x:v>1</x:v>
      </x:c>
      <x:c r="AQ329" s="66" t="b">
        <x:f aca="0">AND(B329&gt;0,C329&gt;0,D329&gt;0,E329&gt;0)</x:f>
        <x:v>1</x:v>
      </x:c>
    </x:row>
    <x:row r="330" ht="13.5" hidden="0">
      <x:c r="A330" s="61" t="n">
        <x:f aca="0">'净值底稿'!A292</x:f>
        <x:v>44270</x:v>
      </x:c>
      <x:c r="B330" s="62" t="n">
        <x:f aca="0">'净值底稿'!W292</x:f>
        <x:v>1.1344337649568015</x:v>
      </x:c>
      <x:c r="C330" s="62" t="n">
        <x:f aca="0">'净值底稿'!T292</x:f>
        <x:v>1.265097863960178</x:v>
      </x:c>
      <x:c r="D330" s="62" t="n">
        <x:f aca="0">'净值底稿'!U292</x:f>
        <x:v>1.4477</x:v>
      </x:c>
      <x:c r="E330" s="62" t="n">
        <x:f aca="0">'净值底稿'!V292</x:f>
        <x:v>1.3184</x:v>
      </x:c>
      <x:c r="F330" s="63" t="n">
        <x:f aca="0">IFERROR(B330/B329-1,0)</x:f>
        <x:v>0.003708843209248247</x:v>
      </x:c>
      <x:c r="G330" s="63" t="n">
        <x:f aca="0">IFERROR(C330/C329-1,0)</x:f>
        <x:v>-0.010180224470440202</x:v>
      </x:c>
      <x:c r="H330" s="63" t="n">
        <x:f aca="0">IFERROR(D330/D329-1,0)</x:f>
        <x:v>0</x:v>
      </x:c>
      <x:c r="I330" s="63" t="n">
        <x:f aca="0">IFERROR(E330/E329-1,0)</x:f>
        <x:v>0.008413645403090086</x:v>
      </x:c>
      <x:c r="J330" s="64" t="n">
        <x:f aca="0">Z329*(1+F330)</x:f>
        <x:v>0.11330495549768306</x:v>
      </x:c>
      <x:c r="K330" s="64" t="n">
        <x:f aca="0">AA329*(1+G330)</x:f>
        <x:v>0.10163183200407566</x:v>
      </x:c>
      <x:c r="L330" s="64" t="n">
        <x:f aca="0">AB329*(1+H330)</x:f>
        <x:v>0.7907588076981432</x:v>
      </x:c>
      <x:c r="M330" s="64" t="n">
        <x:f aca="0">AC329*(1+I330)</x:f>
        <x:v>0.05380495392412872</x:v>
      </x:c>
      <x:c r="N330" s="64" t="n">
        <x:f aca="0">SUM(J330:M330)</x:f>
        <x:v>1.0595005491240308</x:v>
      </x:c>
      <x:c r="O330" s="65" t="n">
        <x:f aca="0">IFERROR((J330+K330)/N330,0)</x:f>
        <x:v>0.2028661407296704</x:v>
      </x:c>
      <x:c r="P330" s="66" t="b">
        <x:f aca="0">AND(MONTH(A330)=12,OR(A331="",YEAR(A330)&lt;&gt;YEAR(A331)))</x:f>
        <x:v>0</x:v>
      </x:c>
      <x:c r="Q330" s="66" t="b">
        <x:f aca="0">AND(MOD(MONTH(A330),3)=0,OR(A331="",MONTH(A330)&lt;&gt;MONTH(A331)))</x:f>
        <x:v>0</x:v>
      </x:c>
      <x:c r="R330" s="66" t="b">
        <x:f aca="0">OR(O330&gt;$E$7,O330&lt;$E$6)</x:f>
        <x:v>0</x:v>
      </x:c>
      <x:c r="S330" s="66" t="b">
        <x:f aca="0">AND(OR(P330,Q330,R330),A330-AH329&gt;$E$8)</x:f>
        <x:v>0</x:v>
      </x:c>
      <x:c r="T330" s="67" t="str">
        <x:f aca="0">IF(NOT(OR(P330,Q330,R330)),"不调",IF(NOT(S330),"间隔规则跳过",IF(P330,"年末+季度",IF(AND(Q330,R330),"季度+动态",IF(Q330,"季度","动态")))))</x:f>
        <x:v>不调</x:v>
      </x:c>
      <x:c r="U330" s="64" t="n">
        <x:f aca="0">IF(OR(T330="年末+季度",T330="季度+动态"),N330*$E$5/2,IF(T330="季度",(J330+K330)/2,IF(T330="动态",N330*$E$5*IF(J330+K330=0,0.5,J330/(J330+K330)),J330)))</x:f>
        <x:v>0.11330495549768306</x:v>
      </x:c>
      <x:c r="V330" s="64" t="n">
        <x:f aca="0">IF(OR(T330="年末+季度",T330="季度+动态"),N330*$E$5/2,IF(T330="季度",(J330+K330)/2,IF(T330="动态",N330*$E$5*IF(J330+K330=0,0.5,K330/(J330+K330)),K330)))</x:f>
        <x:v>0.10163183200407566</x:v>
      </x:c>
      <x:c r="W330" s="64" t="n">
        <x:f aca="0">IF(OR(T330="年末+季度",T330="季度+动态",T330="动态"),N330*(1-$E$5)*IF(L330+M330=0,$B$7/($B$7+$B$8),L330/(L330+M330)),L330)</x:f>
        <x:v>0.7907588076981432</x:v>
      </x:c>
      <x:c r="X330" s="64" t="n">
        <x:f aca="0">IF(OR(T330="年末+季度",T330="季度+动态",T330="动态"),N330*(1-$E$5)*IF(L330+M330=0,$B$8/($B$7+$B$8),M330/(L330+M330)),M330)</x:f>
        <x:v>0.05380495392412872</x:v>
      </x:c>
      <x:c r="Y330" s="64" t="n">
        <x:f aca="0">POWER(1-$H$5,(A330-A329)/$H$8)</x:f>
        <x:v>0.9999588018747739</x:v>
      </x:c>
      <x:c r="Z330" s="64" t="n">
        <x:f aca="0">U330*Y330</x:f>
        <x:v>0.11330028754593774</x:v>
      </x:c>
      <x:c r="AA330" s="64" t="n">
        <x:f aca="0">V330*Y330</x:f>
        <x:v>0.1016276449631338</x:v>
      </x:c>
      <x:c r="AB330" s="64" t="n">
        <x:f aca="0">W330*Y330</x:f>
        <x:v>0.7907262299177601</x:v>
      </x:c>
      <x:c r="AC330" s="64" t="n">
        <x:f aca="0">X330*Y330</x:f>
        <x:v>0.053802737260899174</x:v>
      </x:c>
      <x:c r="AD330" s="64" t="n">
        <x:f aca="0">SUM(Z330:AC330)</x:f>
        <x:v>1.0594568996877307</x:v>
      </x:c>
      <x:c r="AE330" s="64" t="n">
        <x:f aca="0">MAX(AE329,AD330)</x:f>
        <x:v>1.0658816187408895</x:v>
      </x:c>
      <x:c r="AF330" s="63" t="n">
        <x:f aca="0">AD330/AE330-1</x:f>
        <x:v>-0.00602761032763488</x:v>
      </x:c>
      <x:c r="AG330" s="63" t="n">
        <x:f aca="0">AD330/AD329-1</x:f>
        <x:v>-0.0002088645140293499</x:v>
      </x:c>
      <x:c r="AH330" s="61" t="n">
        <x:f aca="0">IF(OR(T330="年末+季度",T330="季度+动态",T330="季度",T330="动态"),A330,AH329)</x:f>
        <x:v>44196</x:v>
      </x:c>
      <x:c r="AI330" s="68" t="n">
        <x:f aca="0">YEAR(A330)</x:f>
        <x:v>2021</x:v>
      </x:c>
      <x:c r="AJ330" s="68" t="n">
        <x:f aca="0">MONTH(A330)</x:f>
        <x:v>3</x:v>
      </x:c>
      <x:c r="AK330" s="66" t="n">
        <x:f aca="0">IF(MONTH(A330)&lt;&gt;MONTH(A331),1,0)</x:f>
        <x:v>0</x:v>
      </x:c>
      <x:c r="AL330" s="64" t="n">
        <x:f aca="0">IF(AK329,AD329,AL329)</x:f>
        <x:v>1.0580539083416993</x:v>
      </x:c>
      <x:c r="AM330" s="65" t="str">
        <x:f aca="0">IF(AK330,AD330/AL330-1,"")</x:f>
      </x:c>
      <x:c r="AN330" s="64" t="n">
        <x:f aca="0">IF(AI330&lt;&gt;AI329,AD330,MAX(AN329,AD330))</x:f>
        <x:v>1.0658816187408895</x:v>
      </x:c>
      <x:c r="AO330" s="65" t="n">
        <x:f aca="0">AD330/AN330-1</x:f>
        <x:v>-0.00602761032763488</x:v>
      </x:c>
      <x:c r="AP330" s="69" t="n">
        <x:f aca="0">IFERROR(SUM(Z330:AC330)/AD330,0)</x:f>
        <x:v>1</x:v>
      </x:c>
      <x:c r="AQ330" s="66" t="b">
        <x:f aca="0">AND(B330&gt;0,C330&gt;0,D330&gt;0,E330&gt;0)</x:f>
        <x:v>1</x:v>
      </x:c>
    </x:row>
    <x:row r="331" ht="13.5" hidden="0">
      <x:c r="A331" s="61" t="n">
        <x:f aca="0">'净值底稿'!A293</x:f>
        <x:v>44271</x:v>
      </x:c>
      <x:c r="B331" s="62" t="n">
        <x:f aca="0">'净值底稿'!W293</x:f>
        <x:v>1.139108614604989</x:v>
      </x:c>
      <x:c r="C331" s="62" t="n">
        <x:f aca="0">'净值底稿'!T293</x:f>
        <x:v>1.275638612400055</x:v>
      </x:c>
      <x:c r="D331" s="62" t="n">
        <x:f aca="0">'净值底稿'!U293</x:f>
        <x:v>1.4486</x:v>
      </x:c>
      <x:c r="E331" s="62" t="n">
        <x:f aca="0">'净值底稿'!V293</x:f>
        <x:v>1.3203</x:v>
      </x:c>
      <x:c r="F331" s="63" t="n">
        <x:f aca="0">IFERROR(B331/B330-1,0)</x:f>
        <x:v>0.004120866103068943</x:v>
      </x:c>
      <x:c r="G331" s="63" t="n">
        <x:f aca="0">IFERROR(C331/C330-1,0)</x:f>
        <x:v>0.008331962878255883</x:v>
      </x:c>
      <x:c r="H331" s="63" t="n">
        <x:f aca="0">IFERROR(D331/D330-1,0)</x:f>
        <x:v>0.00062167576155292</x:v>
      </x:c>
      <x:c r="I331" s="63" t="n">
        <x:f aca="0">IFERROR(E331/E330-1,0)</x:f>
        <x:v>0.0014411407766989903</x:v>
      </x:c>
      <x:c r="J331" s="64" t="n">
        <x:f aca="0">Z330*(1+F331)</x:f>
        <x:v>0.11376718286035375</x:v>
      </x:c>
      <x:c r="K331" s="64" t="n">
        <x:f aca="0">AA330*(1+G331)</x:f>
        <x:v>0.1024744027283712</x:v>
      </x:c>
      <x:c r="L331" s="64" t="n">
        <x:f aca="0">AB330*(1+H331)</x:f>
        <x:v>0.791217805248924</x:v>
      </x:c>
      <x:c r="M331" s="64" t="n">
        <x:f aca="0">AC330*(1+I331)</x:f>
        <x:v>0.05388027457946388</x:v>
      </x:c>
      <x:c r="N331" s="64" t="n">
        <x:f aca="0">SUM(J331:M331)</x:f>
        <x:v>1.061339665417113</x:v>
      </x:c>
      <x:c r="O331" s="65" t="n">
        <x:f aca="0">IFERROR((J331+K331)/N331,0)</x:f>
        <x:v>0.20374399698304002</x:v>
      </x:c>
      <x:c r="P331" s="66" t="b">
        <x:f aca="0">AND(MONTH(A331)=12,OR(A332="",YEAR(A331)&lt;&gt;YEAR(A332)))</x:f>
        <x:v>0</x:v>
      </x:c>
      <x:c r="Q331" s="66" t="b">
        <x:f aca="0">AND(MOD(MONTH(A331),3)=0,OR(A332="",MONTH(A331)&lt;&gt;MONTH(A332)))</x:f>
        <x:v>0</x:v>
      </x:c>
      <x:c r="R331" s="66" t="b">
        <x:f aca="0">OR(O331&gt;$E$7,O331&lt;$E$6)</x:f>
        <x:v>0</x:v>
      </x:c>
      <x:c r="S331" s="66" t="b">
        <x:f aca="0">AND(OR(P331,Q331,R331),A331-AH330&gt;$E$8)</x:f>
        <x:v>0</x:v>
      </x:c>
      <x:c r="T331" s="67" t="str">
        <x:f aca="0">IF(NOT(OR(P331,Q331,R331)),"不调",IF(NOT(S331),"间隔规则跳过",IF(P331,"年末+季度",IF(AND(Q331,R331),"季度+动态",IF(Q331,"季度","动态")))))</x:f>
        <x:v>不调</x:v>
      </x:c>
      <x:c r="U331" s="64" t="n">
        <x:f aca="0">IF(OR(T331="年末+季度",T331="季度+动态"),N331*$E$5/2,IF(T331="季度",(J331+K331)/2,IF(T331="动态",N331*$E$5*IF(J331+K331=0,0.5,J331/(J331+K331)),J331)))</x:f>
        <x:v>0.11376718286035375</x:v>
      </x:c>
      <x:c r="V331" s="64" t="n">
        <x:f aca="0">IF(OR(T331="年末+季度",T331="季度+动态"),N331*$E$5/2,IF(T331="季度",(J331+K331)/2,IF(T331="动态",N331*$E$5*IF(J331+K331=0,0.5,K331/(J331+K331)),K331)))</x:f>
        <x:v>0.1024744027283712</x:v>
      </x:c>
      <x:c r="W331" s="64" t="n">
        <x:f aca="0">IF(OR(T331="年末+季度",T331="季度+动态",T331="动态"),N331*(1-$E$5)*IF(L331+M331=0,$B$7/($B$7+$B$8),L331/(L331+M331)),L331)</x:f>
        <x:v>0.791217805248924</x:v>
      </x:c>
      <x:c r="X331" s="64" t="n">
        <x:f aca="0">IF(OR(T331="年末+季度",T331="季度+动态",T331="动态"),N331*(1-$E$5)*IF(L331+M331=0,$B$8/($B$7+$B$8),M331/(L331+M331)),M331)</x:f>
        <x:v>0.05388027457946388</x:v>
      </x:c>
      <x:c r="Y331" s="64" t="n">
        <x:f aca="0">POWER(1-$H$5,(A331-A330)/$H$8)</x:f>
        <x:v>0.9999862671029998</x:v>
      </x:c>
      <x:c r="Z331" s="64" t="n">
        <x:f aca="0">U331*Y331</x:f>
        <x:v>0.11376562050734952</x:v>
      </x:c>
      <x:c r="AA331" s="64" t="n">
        <x:f aca="0">V331*Y331</x:f>
        <x:v>0.10247299545795337</x:v>
      </x:c>
      <x:c r="AB331" s="64" t="n">
        <x:f aca="0">W331*Y331</x:f>
        <x:v>0.7912069395362998</x:v>
      </x:c>
      <x:c r="AC331" s="64" t="n">
        <x:f aca="0">X331*Y331</x:f>
        <x:v>0.053879534647202736</x:v>
      </x:c>
      <x:c r="AD331" s="64" t="n">
        <x:f aca="0">SUM(Z331:AC331)</x:f>
        <x:v>1.0613250901488054</x:v>
      </x:c>
      <x:c r="AE331" s="64" t="n">
        <x:f aca="0">MAX(AE330,AD331)</x:f>
        <x:v>1.0658816187408895</x:v>
      </x:c>
      <x:c r="AF331" s="63" t="n">
        <x:f aca="0">AD331/AE331-1</x:f>
        <x:v>-0.0042748918003358005</x:v>
      </x:c>
      <x:c r="AG331" s="63" t="n">
        <x:f aca="0">AD331/AD330-1</x:f>
        <x:v>0.0017633472976816833</x:v>
      </x:c>
      <x:c r="AH331" s="61" t="n">
        <x:f aca="0">IF(OR(T331="年末+季度",T331="季度+动态",T331="季度",T331="动态"),A331,AH330)</x:f>
        <x:v>44196</x:v>
      </x:c>
      <x:c r="AI331" s="68" t="n">
        <x:f aca="0">YEAR(A331)</x:f>
        <x:v>2021</x:v>
      </x:c>
      <x:c r="AJ331" s="68" t="n">
        <x:f aca="0">MONTH(A331)</x:f>
        <x:v>3</x:v>
      </x:c>
      <x:c r="AK331" s="66" t="n">
        <x:f aca="0">IF(MONTH(A331)&lt;&gt;MONTH(A332),1,0)</x:f>
        <x:v>0</x:v>
      </x:c>
      <x:c r="AL331" s="64" t="n">
        <x:f aca="0">IF(AK330,AD330,AL330)</x:f>
        <x:v>1.0580539083416993</x:v>
      </x:c>
      <x:c r="AM331" s="65" t="str">
        <x:f aca="0">IF(AK331,AD331/AL331-1,"")</x:f>
      </x:c>
      <x:c r="AN331" s="64" t="n">
        <x:f aca="0">IF(AI331&lt;&gt;AI330,AD331,MAX(AN330,AD331))</x:f>
        <x:v>1.0658816187408895</x:v>
      </x:c>
      <x:c r="AO331" s="65" t="n">
        <x:f aca="0">AD331/AN331-1</x:f>
        <x:v>-0.0042748918003358005</x:v>
      </x:c>
      <x:c r="AP331" s="69" t="n">
        <x:f aca="0">IFERROR(SUM(Z331:AC331)/AD331,0)</x:f>
        <x:v>1</x:v>
      </x:c>
      <x:c r="AQ331" s="66" t="b">
        <x:f aca="0">AND(B331&gt;0,C331&gt;0,D331&gt;0,E331&gt;0)</x:f>
        <x:v>1</x:v>
      </x:c>
    </x:row>
    <x:row r="332" ht="13.5" hidden="0">
      <x:c r="A332" s="61" t="n">
        <x:f aca="0">'净值底稿'!A294</x:f>
        <x:v>44272</x:v>
      </x:c>
      <x:c r="B332" s="62" t="n">
        <x:f aca="0">'净值底稿'!W294</x:f>
        <x:v>1.1365313694867527</x:v>
      </x:c>
      <x:c r="C332" s="62" t="n">
        <x:f aca="0">'净值底稿'!T294</x:f>
        <x:v>1.282689941414275</x:v>
      </x:c>
      <x:c r="D332" s="62" t="n">
        <x:f aca="0">'净值底稿'!U294</x:f>
        <x:v>1.449</x:v>
      </x:c>
      <x:c r="E332" s="62" t="n">
        <x:f aca="0">'净值底稿'!V294</x:f>
        <x:v>1.3252</x:v>
      </x:c>
      <x:c r="F332" s="63" t="n">
        <x:f aca="0">IFERROR(B332/B331-1,0)</x:f>
        <x:v>-0.0022625104271816188</x:v>
      </x:c>
      <x:c r="G332" s="63" t="n">
        <x:f aca="0">IFERROR(C332/C331-1,0)</x:f>
        <x:v>0.005527685463325049</x:v>
      </x:c>
      <x:c r="H332" s="63" t="n">
        <x:f aca="0">IFERROR(D332/D331-1,0)</x:f>
        <x:v>0.0002761286759629389</x:v>
      </x:c>
      <x:c r="I332" s="63" t="n">
        <x:f aca="0">IFERROR(E332/E331-1,0)</x:f>
        <x:v>0.003711277739907537</x:v>
      </x:c>
      <x:c r="J332" s="64" t="n">
        <x:f aca="0">Z331*(1+F332)</x:f>
        <x:v>0.11350822460469685</x:v>
      </x:c>
      <x:c r="K332" s="64" t="n">
        <x:f aca="0">AA331*(1+G332)</x:f>
        <x:v>0.10303943394532968</x:v>
      </x:c>
      <x:c r="L332" s="64" t="n">
        <x:f aca="0">AB331*(1+H332)</x:f>
        <x:v>0.7914254144609267</x:v>
      </x:c>
      <x:c r="M332" s="64" t="n">
        <x:f aca="0">AC331*(1+I332)</x:f>
        <x:v>0.054079496564775474</x:v>
      </x:c>
      <x:c r="N332" s="64" t="n">
        <x:f aca="0">SUM(J332:M332)</x:f>
        <x:v>1.0620525695757288</x:v>
      </x:c>
      <x:c r="O332" s="65" t="n">
        <x:f aca="0">IFERROR((J332+K332)/N332,0)</x:f>
        <x:v>0.20389542359144566</x:v>
      </x:c>
      <x:c r="P332" s="66" t="b">
        <x:f aca="0">AND(MONTH(A332)=12,OR(A333="",YEAR(A332)&lt;&gt;YEAR(A333)))</x:f>
        <x:v>0</x:v>
      </x:c>
      <x:c r="Q332" s="66" t="b">
        <x:f aca="0">AND(MOD(MONTH(A332),3)=0,OR(A333="",MONTH(A332)&lt;&gt;MONTH(A333)))</x:f>
        <x:v>0</x:v>
      </x:c>
      <x:c r="R332" s="66" t="b">
        <x:f aca="0">OR(O332&gt;$E$7,O332&lt;$E$6)</x:f>
        <x:v>0</x:v>
      </x:c>
      <x:c r="S332" s="66" t="b">
        <x:f aca="0">AND(OR(P332,Q332,R332),A332-AH331&gt;$E$8)</x:f>
        <x:v>0</x:v>
      </x:c>
      <x:c r="T332" s="67" t="str">
        <x:f aca="0">IF(NOT(OR(P332,Q332,R332)),"不调",IF(NOT(S332),"间隔规则跳过",IF(P332,"年末+季度",IF(AND(Q332,R332),"季度+动态",IF(Q332,"季度","动态")))))</x:f>
        <x:v>不调</x:v>
      </x:c>
      <x:c r="U332" s="64" t="n">
        <x:f aca="0">IF(OR(T332="年末+季度",T332="季度+动态"),N332*$E$5/2,IF(T332="季度",(J332+K332)/2,IF(T332="动态",N332*$E$5*IF(J332+K332=0,0.5,J332/(J332+K332)),J332)))</x:f>
        <x:v>0.11350822460469685</x:v>
      </x:c>
      <x:c r="V332" s="64" t="n">
        <x:f aca="0">IF(OR(T332="年末+季度",T332="季度+动态"),N332*$E$5/2,IF(T332="季度",(J332+K332)/2,IF(T332="动态",N332*$E$5*IF(J332+K332=0,0.5,K332/(J332+K332)),K332)))</x:f>
        <x:v>0.10303943394532968</x:v>
      </x:c>
      <x:c r="W332" s="64" t="n">
        <x:f aca="0">IF(OR(T332="年末+季度",T332="季度+动态",T332="动态"),N332*(1-$E$5)*IF(L332+M332=0,$B$7/($B$7+$B$8),L332/(L332+M332)),L332)</x:f>
        <x:v>0.7914254144609267</x:v>
      </x:c>
      <x:c r="X332" s="64" t="n">
        <x:f aca="0">IF(OR(T332="年末+季度",T332="季度+动态",T332="动态"),N332*(1-$E$5)*IF(L332+M332=0,$B$8/($B$7+$B$8),M332/(L332+M332)),M332)</x:f>
        <x:v>0.054079496564775474</x:v>
      </x:c>
      <x:c r="Y332" s="64" t="n">
        <x:f aca="0">POWER(1-$H$5,(A332-A331)/$H$8)</x:f>
        <x:v>0.9999862671029998</x:v>
      </x:c>
      <x:c r="Z332" s="64" t="n">
        <x:f aca="0">U332*Y332</x:f>
        <x:v>0.11350666580793968</x:v>
      </x:c>
      <x:c r="AA332" s="64" t="n">
        <x:f aca="0">V332*Y332</x:f>
        <x:v>0.10303801891539634</x:v>
      </x:c>
      <x:c r="AB332" s="64" t="n">
        <x:f aca="0">W332*Y332</x:f>
        <x:v>0.7914145458972266</x:v>
      </x:c>
      <x:c r="AC332" s="64" t="n">
        <x:f aca="0">X332*Y332</x:f>
        <x:v>0.05407875389661933</x:v>
      </x:c>
      <x:c r="AD332" s="64" t="n">
        <x:f aca="0">SUM(Z332:AC332)</x:f>
        <x:v>1.0620379845171821</x:v>
      </x:c>
      <x:c r="AE332" s="64" t="n">
        <x:f aca="0">MAX(AE331,AD332)</x:f>
        <x:v>1.0658816187408895</x:v>
      </x:c>
      <x:c r="AF332" s="63" t="n">
        <x:f aca="0">AD332/AE332-1</x:f>
        <x:v>-0.003606061082325307</x:v>
      </x:c>
      <x:c r="AG332" s="63" t="n">
        <x:f aca="0">AD332/AD331-1</x:f>
        <x:v>0.0006717021721183158</x:v>
      </x:c>
      <x:c r="AH332" s="61" t="n">
        <x:f aca="0">IF(OR(T332="年末+季度",T332="季度+动态",T332="季度",T332="动态"),A332,AH331)</x:f>
        <x:v>44196</x:v>
      </x:c>
      <x:c r="AI332" s="68" t="n">
        <x:f aca="0">YEAR(A332)</x:f>
        <x:v>2021</x:v>
      </x:c>
      <x:c r="AJ332" s="68" t="n">
        <x:f aca="0">MONTH(A332)</x:f>
        <x:v>3</x:v>
      </x:c>
      <x:c r="AK332" s="66" t="n">
        <x:f aca="0">IF(MONTH(A332)&lt;&gt;MONTH(A333),1,0)</x:f>
        <x:v>0</x:v>
      </x:c>
      <x:c r="AL332" s="64" t="n">
        <x:f aca="0">IF(AK331,AD331,AL331)</x:f>
        <x:v>1.0580539083416993</x:v>
      </x:c>
      <x:c r="AM332" s="65" t="str">
        <x:f aca="0">IF(AK332,AD332/AL332-1,"")</x:f>
      </x:c>
      <x:c r="AN332" s="64" t="n">
        <x:f aca="0">IF(AI332&lt;&gt;AI331,AD332,MAX(AN331,AD332))</x:f>
        <x:v>1.0658816187408895</x:v>
      </x:c>
      <x:c r="AO332" s="65" t="n">
        <x:f aca="0">AD332/AN332-1</x:f>
        <x:v>-0.003606061082325307</x:v>
      </x:c>
      <x:c r="AP332" s="69" t="n">
        <x:f aca="0">IFERROR(SUM(Z332:AC332)/AD332,0)</x:f>
        <x:v>1</x:v>
      </x:c>
      <x:c r="AQ332" s="66" t="b">
        <x:f aca="0">AND(B332&gt;0,C332&gt;0,D332&gt;0,E332&gt;0)</x:f>
        <x:v>1</x:v>
      </x:c>
    </x:row>
    <x:row r="333" ht="13.5" hidden="0">
      <x:c r="A333" s="61" t="n">
        <x:f aca="0">'净值底稿'!A295</x:f>
        <x:v>44273</x:v>
      </x:c>
      <x:c r="B333" s="62" t="n">
        <x:f aca="0">'净值底稿'!W295</x:f>
        <x:v>1.1399647903374228</x:v>
      </x:c>
      <x:c r="C333" s="62" t="n">
        <x:f aca="0">'净值底稿'!T295</x:f>
        <x:v>1.2905053033051888</x:v>
      </x:c>
      <x:c r="D333" s="62" t="n">
        <x:f aca="0">'净值底稿'!U295</x:f>
        <x:v>1.4489</x:v>
      </x:c>
      <x:c r="E333" s="62" t="n">
        <x:f aca="0">'净值底稿'!V295</x:f>
        <x:v>1.3329</x:v>
      </x:c>
      <x:c r="F333" s="63" t="n">
        <x:f aca="0">IFERROR(B333/B332-1,0)</x:f>
        <x:v>0.0030209644386856027</x:v>
      </x:c>
      <x:c r="G333" s="63" t="n">
        <x:f aca="0">IFERROR(C333/C332-1,0)</x:f>
        <x:v>0.006092947047122488</x:v>
      </x:c>
      <x:c r="H333" s="63" t="n">
        <x:f aca="0">IFERROR(D333/D332-1,0)</x:f>
        <x:v>-0.00006901311249141173</x:v>
      </x:c>
      <x:c r="I333" s="63" t="n">
        <x:f aca="0">IFERROR(E333/E332-1,0)</x:f>
        <x:v>0.005810443706610435</x:v>
      </x:c>
      <x:c r="J333" s="64" t="n">
        <x:f aca="0">Z332*(1+F333)</x:f>
        <x:v>0.11384956540889923</x:v>
      </x:c>
      <x:c r="K333" s="64" t="n">
        <x:f aca="0">AA332*(1+G333)</x:f>
        <x:v>0.10366582410848825</x:v>
      </x:c>
      <x:c r="L333" s="64" t="n">
        <x:f aca="0">AB332*(1+H333)</x:f>
        <x:v>0.7913599279161433</x:v>
      </x:c>
      <x:c r="M333" s="64" t="n">
        <x:f aca="0">AC332*(1+I333)</x:f>
        <x:v>0.054392975451859275</x:v>
      </x:c>
      <x:c r="N333" s="64" t="n">
        <x:f aca="0">SUM(J333:M333)</x:f>
        <x:v>1.06326829288539</x:v>
      </x:c>
      <x:c r="O333" s="65" t="n">
        <x:f aca="0">IFERROR((J333+K333)/N333,0)</x:f>
        <x:v>0.20457244043938919</x:v>
      </x:c>
      <x:c r="P333" s="66" t="b">
        <x:f aca="0">AND(MONTH(A333)=12,OR(A334="",YEAR(A333)&lt;&gt;YEAR(A334)))</x:f>
        <x:v>0</x:v>
      </x:c>
      <x:c r="Q333" s="66" t="b">
        <x:f aca="0">AND(MOD(MONTH(A333),3)=0,OR(A334="",MONTH(A333)&lt;&gt;MONTH(A334)))</x:f>
        <x:v>0</x:v>
      </x:c>
      <x:c r="R333" s="66" t="b">
        <x:f aca="0">OR(O333&gt;$E$7,O333&lt;$E$6)</x:f>
        <x:v>0</x:v>
      </x:c>
      <x:c r="S333" s="66" t="b">
        <x:f aca="0">AND(OR(P333,Q333,R333),A333-AH332&gt;$E$8)</x:f>
        <x:v>0</x:v>
      </x:c>
      <x:c r="T333" s="67" t="str">
        <x:f aca="0">IF(NOT(OR(P333,Q333,R333)),"不调",IF(NOT(S333),"间隔规则跳过",IF(P333,"年末+季度",IF(AND(Q333,R333),"季度+动态",IF(Q333,"季度","动态")))))</x:f>
        <x:v>不调</x:v>
      </x:c>
      <x:c r="U333" s="64" t="n">
        <x:f aca="0">IF(OR(T333="年末+季度",T333="季度+动态"),N333*$E$5/2,IF(T333="季度",(J333+K333)/2,IF(T333="动态",N333*$E$5*IF(J333+K333=0,0.5,J333/(J333+K333)),J333)))</x:f>
        <x:v>0.11384956540889923</x:v>
      </x:c>
      <x:c r="V333" s="64" t="n">
        <x:f aca="0">IF(OR(T333="年末+季度",T333="季度+动态"),N333*$E$5/2,IF(T333="季度",(J333+K333)/2,IF(T333="动态",N333*$E$5*IF(J333+K333=0,0.5,K333/(J333+K333)),K333)))</x:f>
        <x:v>0.10366582410848825</x:v>
      </x:c>
      <x:c r="W333" s="64" t="n">
        <x:f aca="0">IF(OR(T333="年末+季度",T333="季度+动态",T333="动态"),N333*(1-$E$5)*IF(L333+M333=0,$B$7/($B$7+$B$8),L333/(L333+M333)),L333)</x:f>
        <x:v>0.7913599279161433</x:v>
      </x:c>
      <x:c r="X333" s="64" t="n">
        <x:f aca="0">IF(OR(T333="年末+季度",T333="季度+动态",T333="动态"),N333*(1-$E$5)*IF(L333+M333=0,$B$8/($B$7+$B$8),M333/(L333+M333)),M333)</x:f>
        <x:v>0.054392975451859275</x:v>
      </x:c>
      <x:c r="Y333" s="64" t="n">
        <x:f aca="0">POWER(1-$H$5,(A333-A332)/$H$8)</x:f>
        <x:v>0.9999862671029998</x:v>
      </x:c>
      <x:c r="Z333" s="64" t="n">
        <x:f aca="0">U333*Y333</x:f>
        <x:v>0.11384800192454395</x:v>
      </x:c>
      <x:c r="AA333" s="64" t="n">
        <x:f aca="0">V333*Y333</x:f>
        <x:v>0.10366440047640332</x:v>
      </x:c>
      <x:c r="AB333" s="64" t="n">
        <x:f aca="0">W333*Y333</x:f>
        <x:v>0.7913490602517631</x:v>
      </x:c>
      <x:c r="AC333" s="64" t="n">
        <x:f aca="0">X333*Y333</x:f>
        <x:v>0.054392228478729855</x:v>
      </x:c>
      <x:c r="AD333" s="64" t="n">
        <x:f aca="0">SUM(Z333:AC333)</x:f>
        <x:v>1.0632536911314403</x:v>
      </x:c>
      <x:c r="AE333" s="64" t="n">
        <x:f aca="0">MAX(AE332,AD333)</x:f>
        <x:v>1.0658816187408895</x:v>
      </x:c>
      <x:c r="AF333" s="63" t="n">
        <x:f aca="0">AD333/AE333-1</x:f>
        <x:v>-0.0024654966961091818</x:v>
      </x:c>
      <x:c r="AG333" s="63" t="n">
        <x:f aca="0">AD333/AD332-1</x:f>
        <x:v>0.0011446922162683393</x:v>
      </x:c>
      <x:c r="AH333" s="61" t="n">
        <x:f aca="0">IF(OR(T333="年末+季度",T333="季度+动态",T333="季度",T333="动态"),A333,AH332)</x:f>
        <x:v>44196</x:v>
      </x:c>
      <x:c r="AI333" s="68" t="n">
        <x:f aca="0">YEAR(A333)</x:f>
        <x:v>2021</x:v>
      </x:c>
      <x:c r="AJ333" s="68" t="n">
        <x:f aca="0">MONTH(A333)</x:f>
        <x:v>3</x:v>
      </x:c>
      <x:c r="AK333" s="66" t="n">
        <x:f aca="0">IF(MONTH(A333)&lt;&gt;MONTH(A334),1,0)</x:f>
        <x:v>0</x:v>
      </x:c>
      <x:c r="AL333" s="64" t="n">
        <x:f aca="0">IF(AK332,AD332,AL332)</x:f>
        <x:v>1.0580539083416993</x:v>
      </x:c>
      <x:c r="AM333" s="65" t="str">
        <x:f aca="0">IF(AK333,AD333/AL333-1,"")</x:f>
      </x:c>
      <x:c r="AN333" s="64" t="n">
        <x:f aca="0">IF(AI333&lt;&gt;AI332,AD333,MAX(AN332,AD333))</x:f>
        <x:v>1.0658816187408895</x:v>
      </x:c>
      <x:c r="AO333" s="65" t="n">
        <x:f aca="0">AD333/AN333-1</x:f>
        <x:v>-0.0024654966961091818</x:v>
      </x:c>
      <x:c r="AP333" s="69" t="n">
        <x:f aca="0">IFERROR(SUM(Z333:AC333)/AD333,0)</x:f>
        <x:v>1</x:v>
      </x:c>
      <x:c r="AQ333" s="66" t="b">
        <x:f aca="0">AND(B333&gt;0,C333&gt;0,D333&gt;0,E333&gt;0)</x:f>
        <x:v>1</x:v>
      </x:c>
    </x:row>
    <x:row r="334" ht="13.5" hidden="0">
      <x:c r="A334" s="61" t="n">
        <x:f aca="0">'净值底稿'!A296</x:f>
        <x:v>44274</x:v>
      </x:c>
      <x:c r="B334" s="62" t="n">
        <x:f aca="0">'净值底稿'!W296</x:f>
        <x:v>1.128022839642684</x:v>
      </x:c>
      <x:c r="C334" s="62" t="n">
        <x:f aca="0">'净值底稿'!T296</x:f>
        <x:v>1.2744258202934375</x:v>
      </x:c>
      <x:c r="D334" s="62" t="n">
        <x:f aca="0">'净值底稿'!U296</x:f>
        <x:v>1.4494</x:v>
      </x:c>
      <x:c r="E334" s="62" t="n">
        <x:f aca="0">'净值底稿'!V296</x:f>
        <x:v>1.3316</x:v>
      </x:c>
      <x:c r="F334" s="63" t="n">
        <x:f aca="0">IFERROR(B334/B333-1,0)</x:f>
        <x:v>-0.010475718895847752</x:v>
      </x:c>
      <x:c r="G334" s="63" t="n">
        <x:f aca="0">IFERROR(C334/C333-1,0)</x:f>
        <x:v>-0.012459834896121014</x:v>
      </x:c>
      <x:c r="H334" s="63" t="n">
        <x:f aca="0">IFERROR(D334/D333-1,0)</x:f>
        <x:v>0.0003450893781489217</x:v>
      </x:c>
      <x:c r="I334" s="63" t="n">
        <x:f aca="0">IFERROR(E334/E333-1,0)</x:f>
        <x:v>-0.0009753169780178927</x:v>
      </x:c>
      <x:c r="J334" s="64" t="n">
        <x:f aca="0">Z333*(1+F334)</x:f>
        <x:v>0.11265536225952849</x:v>
      </x:c>
      <x:c r="K334" s="64" t="n">
        <x:f aca="0">AA333*(1+G334)</x:f>
        <x:v>0.10237275916186198</x:v>
      </x:c>
      <x:c r="L334" s="64" t="n">
        <x:f aca="0">AB333*(1+H334)</x:f>
        <x:v>0.7916221464068641</x:v>
      </x:c>
      <x:c r="M334" s="64" t="n">
        <x:f aca="0">AC333*(1+I334)</x:f>
        <x:v>0.05433917881482232</x:v>
      </x:c>
      <x:c r="N334" s="64" t="n">
        <x:f aca="0">SUM(J334:M334)</x:f>
        <x:v>1.060989446643077</x:v>
      </x:c>
      <x:c r="O334" s="65" t="n">
        <x:f aca="0">IFERROR((J334+K334)/N334,0)</x:f>
        <x:v>0.2026675402867859</x:v>
      </x:c>
      <x:c r="P334" s="66" t="b">
        <x:f aca="0">AND(MONTH(A334)=12,OR(A335="",YEAR(A334)&lt;&gt;YEAR(A335)))</x:f>
        <x:v>0</x:v>
      </x:c>
      <x:c r="Q334" s="66" t="b">
        <x:f aca="0">AND(MOD(MONTH(A334),3)=0,OR(A335="",MONTH(A334)&lt;&gt;MONTH(A335)))</x:f>
        <x:v>0</x:v>
      </x:c>
      <x:c r="R334" s="66" t="b">
        <x:f aca="0">OR(O334&gt;$E$7,O334&lt;$E$6)</x:f>
        <x:v>0</x:v>
      </x:c>
      <x:c r="S334" s="66" t="b">
        <x:f aca="0">AND(OR(P334,Q334,R334),A334-AH333&gt;$E$8)</x:f>
        <x:v>0</x:v>
      </x:c>
      <x:c r="T334" s="67" t="str">
        <x:f aca="0">IF(NOT(OR(P334,Q334,R334)),"不调",IF(NOT(S334),"间隔规则跳过",IF(P334,"年末+季度",IF(AND(Q334,R334),"季度+动态",IF(Q334,"季度","动态")))))</x:f>
        <x:v>不调</x:v>
      </x:c>
      <x:c r="U334" s="64" t="n">
        <x:f aca="0">IF(OR(T334="年末+季度",T334="季度+动态"),N334*$E$5/2,IF(T334="季度",(J334+K334)/2,IF(T334="动态",N334*$E$5*IF(J334+K334=0,0.5,J334/(J334+K334)),J334)))</x:f>
        <x:v>0.11265536225952849</x:v>
      </x:c>
      <x:c r="V334" s="64" t="n">
        <x:f aca="0">IF(OR(T334="年末+季度",T334="季度+动态"),N334*$E$5/2,IF(T334="季度",(J334+K334)/2,IF(T334="动态",N334*$E$5*IF(J334+K334=0,0.5,K334/(J334+K334)),K334)))</x:f>
        <x:v>0.10237275916186198</x:v>
      </x:c>
      <x:c r="W334" s="64" t="n">
        <x:f aca="0">IF(OR(T334="年末+季度",T334="季度+动态",T334="动态"),N334*(1-$E$5)*IF(L334+M334=0,$B$7/($B$7+$B$8),L334/(L334+M334)),L334)</x:f>
        <x:v>0.7916221464068641</x:v>
      </x:c>
      <x:c r="X334" s="64" t="n">
        <x:f aca="0">IF(OR(T334="年末+季度",T334="季度+动态",T334="动态"),N334*(1-$E$5)*IF(L334+M334=0,$B$8/($B$7+$B$8),M334/(L334+M334)),M334)</x:f>
        <x:v>0.05433917881482232</x:v>
      </x:c>
      <x:c r="Y334" s="64" t="n">
        <x:f aca="0">POWER(1-$H$5,(A334-A333)/$H$8)</x:f>
        <x:v>0.9999862671029998</x:v>
      </x:c>
      <x:c r="Z334" s="64" t="n">
        <x:f aca="0">U334*Y334</x:f>
        <x:v>0.11265381517504205</x:v>
      </x:c>
      <x:c r="AA334" s="64" t="n">
        <x:f aca="0">V334*Y334</x:f>
        <x:v>0.10237135328730478</x:v>
      </x:c>
      <x:c r="AB334" s="64" t="n">
        <x:f aca="0">W334*Y334</x:f>
        <x:v>0.7916112751414645</x:v>
      </x:c>
      <x:c r="AC334" s="64" t="n">
        <x:f aca="0">X334*Y334</x:f>
        <x:v>0.05433843258047658</x:v>
      </x:c>
      <x:c r="AD334" s="64" t="n">
        <x:f aca="0">SUM(Z334:AC334)</x:f>
        <x:v>1.0609748761842879</x:v>
      </x:c>
      <x:c r="AE334" s="64" t="n">
        <x:f aca="0">MAX(AE333,AD334)</x:f>
        <x:v>1.0658816187408895</x:v>
      </x:c>
      <x:c r="AF334" s="63" t="n">
        <x:f aca="0">AD334/AE334-1</x:f>
        <x:v>-0.004603459211913075</x:v>
      </x:c>
      <x:c r="AG334" s="63" t="n">
        <x:f aca="0">AD334/AD333-1</x:f>
        <x:v>-0.0021432466834208075</x:v>
      </x:c>
      <x:c r="AH334" s="61" t="n">
        <x:f aca="0">IF(OR(T334="年末+季度",T334="季度+动态",T334="季度",T334="动态"),A334,AH333)</x:f>
        <x:v>44196</x:v>
      </x:c>
      <x:c r="AI334" s="68" t="n">
        <x:f aca="0">YEAR(A334)</x:f>
        <x:v>2021</x:v>
      </x:c>
      <x:c r="AJ334" s="68" t="n">
        <x:f aca="0">MONTH(A334)</x:f>
        <x:v>3</x:v>
      </x:c>
      <x:c r="AK334" s="66" t="n">
        <x:f aca="0">IF(MONTH(A334)&lt;&gt;MONTH(A335),1,0)</x:f>
        <x:v>0</x:v>
      </x:c>
      <x:c r="AL334" s="64" t="n">
        <x:f aca="0">IF(AK333,AD333,AL333)</x:f>
        <x:v>1.0580539083416993</x:v>
      </x:c>
      <x:c r="AM334" s="65" t="str">
        <x:f aca="0">IF(AK334,AD334/AL334-1,"")</x:f>
      </x:c>
      <x:c r="AN334" s="64" t="n">
        <x:f aca="0">IF(AI334&lt;&gt;AI333,AD334,MAX(AN333,AD334))</x:f>
        <x:v>1.0658816187408895</x:v>
      </x:c>
      <x:c r="AO334" s="65" t="n">
        <x:f aca="0">AD334/AN334-1</x:f>
        <x:v>-0.004603459211913075</x:v>
      </x:c>
      <x:c r="AP334" s="69" t="n">
        <x:f aca="0">IFERROR(SUM(Z334:AC334)/AD334,0)</x:f>
        <x:v>1</x:v>
      </x:c>
      <x:c r="AQ334" s="66" t="b">
        <x:f aca="0">AND(B334&gt;0,C334&gt;0,D334&gt;0,E334&gt;0)</x:f>
        <x:v>1</x:v>
      </x:c>
    </x:row>
    <x:row r="335" ht="13.5" hidden="0">
      <x:c r="A335" s="61" t="n">
        <x:f aca="0">'净值底稿'!A297</x:f>
        <x:v>44277</x:v>
      </x:c>
      <x:c r="B335" s="62" t="n">
        <x:f aca="0">'净值底稿'!W297</x:f>
        <x:v>1.1393253168797965</x:v>
      </x:c>
      <x:c r="C335" s="62" t="n">
        <x:f aca="0">'净值底稿'!T297</x:f>
        <x:v>1.2934413148159463</x:v>
      </x:c>
      <x:c r="D335" s="62" t="n">
        <x:f aca="0">'净值底稿'!U297</x:f>
        <x:v>1.4501</x:v>
      </x:c>
      <x:c r="E335" s="62" t="n">
        <x:f aca="0">'净值底稿'!V297</x:f>
        <x:v>1.3243</x:v>
      </x:c>
      <x:c r="F335" s="63" t="n">
        <x:f aca="0">IFERROR(B335/B334-1,0)</x:f>
        <x:v>0.010019723750179343</x:v>
      </x:c>
      <x:c r="G335" s="63" t="n">
        <x:f aca="0">IFERROR(C335/C334-1,0)</x:f>
        <x:v>0.014920832754416802</x:v>
      </x:c>
      <x:c r="H335" s="63" t="n">
        <x:f aca="0">IFERROR(D335/D334-1,0)</x:f>
        <x:v>0.00048295846557189215</x:v>
      </x:c>
      <x:c r="I335" s="63" t="n">
        <x:f aca="0">IFERROR(E335/E334-1,0)</x:f>
        <x:v>-0.005482126764794093</x:v>
      </x:c>
      <x:c r="J335" s="64" t="n">
        <x:f aca="0">Z334*(1+F335)</x:f>
        <x:v>0.11378257528249974</x:v>
      </x:c>
      <x:c r="K335" s="64" t="n">
        <x:f aca="0">AA334*(1+G335)</x:f>
        <x:v>0.10389881912854797</x:v>
      </x:c>
      <x:c r="L335" s="64" t="n">
        <x:f aca="0">AB334*(1+H335)</x:f>
        <x:v>0.7919935905082361</x:v>
      </x:c>
      <x:c r="M335" s="64" t="n">
        <x:f aca="0">AC334*(1+I335)</x:f>
        <x:v>0.05404054240487019</x:v>
      </x:c>
      <x:c r="N335" s="64" t="n">
        <x:f aca="0">SUM(J335:M335)</x:f>
        <x:v>1.063715527324154</x:v>
      </x:c>
      <x:c r="O335" s="65" t="n">
        <x:f aca="0">IFERROR((J335+K335)/N335,0)</x:f>
        <x:v>0.20464249023292863</x:v>
      </x:c>
      <x:c r="P335" s="66" t="b">
        <x:f aca="0">AND(MONTH(A335)=12,OR(A336="",YEAR(A335)&lt;&gt;YEAR(A336)))</x:f>
        <x:v>0</x:v>
      </x:c>
      <x:c r="Q335" s="66" t="b">
        <x:f aca="0">AND(MOD(MONTH(A335),3)=0,OR(A336="",MONTH(A335)&lt;&gt;MONTH(A336)))</x:f>
        <x:v>0</x:v>
      </x:c>
      <x:c r="R335" s="66" t="b">
        <x:f aca="0">OR(O335&gt;$E$7,O335&lt;$E$6)</x:f>
        <x:v>0</x:v>
      </x:c>
      <x:c r="S335" s="66" t="b">
        <x:f aca="0">AND(OR(P335,Q335,R335),A335-AH334&gt;$E$8)</x:f>
        <x:v>0</x:v>
      </x:c>
      <x:c r="T335" s="67" t="str">
        <x:f aca="0">IF(NOT(OR(P335,Q335,R335)),"不调",IF(NOT(S335),"间隔规则跳过",IF(P335,"年末+季度",IF(AND(Q335,R335),"季度+动态",IF(Q335,"季度","动态")))))</x:f>
        <x:v>不调</x:v>
      </x:c>
      <x:c r="U335" s="64" t="n">
        <x:f aca="0">IF(OR(T335="年末+季度",T335="季度+动态"),N335*$E$5/2,IF(T335="季度",(J335+K335)/2,IF(T335="动态",N335*$E$5*IF(J335+K335=0,0.5,J335/(J335+K335)),J335)))</x:f>
        <x:v>0.11378257528249974</x:v>
      </x:c>
      <x:c r="V335" s="64" t="n">
        <x:f aca="0">IF(OR(T335="年末+季度",T335="季度+动态"),N335*$E$5/2,IF(T335="季度",(J335+K335)/2,IF(T335="动态",N335*$E$5*IF(J335+K335=0,0.5,K335/(J335+K335)),K335)))</x:f>
        <x:v>0.10389881912854797</x:v>
      </x:c>
      <x:c r="W335" s="64" t="n">
        <x:f aca="0">IF(OR(T335="年末+季度",T335="季度+动态",T335="动态"),N335*(1-$E$5)*IF(L335+M335=0,$B$7/($B$7+$B$8),L335/(L335+M335)),L335)</x:f>
        <x:v>0.7919935905082361</x:v>
      </x:c>
      <x:c r="X335" s="64" t="n">
        <x:f aca="0">IF(OR(T335="年末+季度",T335="季度+动态",T335="动态"),N335*(1-$E$5)*IF(L335+M335=0,$B$8/($B$7+$B$8),M335/(L335+M335)),M335)</x:f>
        <x:v>0.05404054240487019</x:v>
      </x:c>
      <x:c r="Y335" s="64" t="n">
        <x:f aca="0">POWER(1-$H$5,(A335-A334)/$H$8)</x:f>
        <x:v>0.9999588018747739</x:v>
      </x:c>
      <x:c r="Z335" s="64" t="n">
        <x:f aca="0">U335*Y335</x:f>
        <x:v>0.11377788765371472</x:v>
      </x:c>
      <x:c r="AA335" s="64" t="n">
        <x:f aca="0">V335*Y335</x:f>
        <x:v>0.10389453869198667</x:v>
      </x:c>
      <x:c r="AB335" s="64" t="n">
        <x:f aca="0">W335*Y335</x:f>
        <x:v>0.7919609618571162</x:v>
      </x:c>
      <x:c r="AC335" s="64" t="n">
        <x:f aca="0">X335*Y335</x:f>
        <x:v>0.054038316035836906</x:v>
      </x:c>
      <x:c r="AD335" s="64" t="n">
        <x:f aca="0">SUM(Z335:AC335)</x:f>
        <x:v>1.0636717042386543</x:v>
      </x:c>
      <x:c r="AE335" s="64" t="n">
        <x:f aca="0">MAX(AE334,AD335)</x:f>
        <x:v>1.0658816187408895</x:v>
      </x:c>
      <x:c r="AF335" s="63" t="n">
        <x:f aca="0">AD335/AE335-1</x:f>
        <x:v>-0.0020733207735074144</x:v>
      </x:c>
      <x:c r="AG335" s="63" t="n">
        <x:f aca="0">AD335/AD334-1</x:f>
        <x:v>0.002541839693759096</x:v>
      </x:c>
      <x:c r="AH335" s="61" t="n">
        <x:f aca="0">IF(OR(T335="年末+季度",T335="季度+动态",T335="季度",T335="动态"),A335,AH334)</x:f>
        <x:v>44196</x:v>
      </x:c>
      <x:c r="AI335" s="68" t="n">
        <x:f aca="0">YEAR(A335)</x:f>
        <x:v>2021</x:v>
      </x:c>
      <x:c r="AJ335" s="68" t="n">
        <x:f aca="0">MONTH(A335)</x:f>
        <x:v>3</x:v>
      </x:c>
      <x:c r="AK335" s="66" t="n">
        <x:f aca="0">IF(MONTH(A335)&lt;&gt;MONTH(A336),1,0)</x:f>
        <x:v>0</x:v>
      </x:c>
      <x:c r="AL335" s="64" t="n">
        <x:f aca="0">IF(AK334,AD334,AL334)</x:f>
        <x:v>1.0580539083416993</x:v>
      </x:c>
      <x:c r="AM335" s="65" t="str">
        <x:f aca="0">IF(AK335,AD335/AL335-1,"")</x:f>
      </x:c>
      <x:c r="AN335" s="64" t="n">
        <x:f aca="0">IF(AI335&lt;&gt;AI334,AD335,MAX(AN334,AD335))</x:f>
        <x:v>1.0658816187408895</x:v>
      </x:c>
      <x:c r="AO335" s="65" t="n">
        <x:f aca="0">AD335/AN335-1</x:f>
        <x:v>-0.0020733207735074144</x:v>
      </x:c>
      <x:c r="AP335" s="69" t="n">
        <x:f aca="0">IFERROR(SUM(Z335:AC335)/AD335,0)</x:f>
        <x:v>1</x:v>
      </x:c>
      <x:c r="AQ335" s="66" t="b">
        <x:f aca="0">AND(B335&gt;0,C335&gt;0,D335&gt;0,E335&gt;0)</x:f>
        <x:v>1</x:v>
      </x:c>
    </x:row>
    <x:row r="336" ht="13.5" hidden="0">
      <x:c r="A336" s="61" t="n">
        <x:f aca="0">'净值底稿'!A298</x:f>
        <x:v>44278</x:v>
      </x:c>
      <x:c r="B336" s="62" t="n">
        <x:f aca="0">'净值底稿'!W298</x:f>
        <x:v>1.1262766615776343</x:v>
      </x:c>
      <x:c r="C336" s="62" t="n">
        <x:f aca="0">'净值底稿'!T298</x:f>
        <x:v>1.2783426982727775</x:v>
      </x:c>
      <x:c r="D336" s="62" t="n">
        <x:f aca="0">'净值底稿'!U298</x:f>
        <x:v>1.4508</x:v>
      </x:c>
      <x:c r="E336" s="62" t="n">
        <x:f aca="0">'净值底稿'!V298</x:f>
        <x:v>1.3303</x:v>
      </x:c>
      <x:c r="F336" s="63" t="n">
        <x:f aca="0">IFERROR(B336/B335-1,0)</x:f>
        <x:v>-0.011452967040088136</x:v>
      </x:c>
      <x:c r="G336" s="63" t="n">
        <x:f aca="0">IFERROR(C336/C335-1,0)</x:f>
        <x:v>-0.01167321344248018</x:v>
      </x:c>
      <x:c r="H336" s="63" t="n">
        <x:f aca="0">IFERROR(D336/D335-1,0)</x:f>
        <x:v>0.0004827253292878364</x:v>
      </x:c>
      <x:c r="I336" s="63" t="n">
        <x:f aca="0">IFERROR(E336/E335-1,0)</x:f>
        <x:v>0.004530695461753442</x:v>
      </x:c>
      <x:c r="J336" s="64" t="n">
        <x:f aca="0">Z335*(1+F336)</x:f>
        <x:v>0.11247479325652587</x:v>
      </x:c>
      <x:c r="K336" s="64" t="n">
        <x:f aca="0">AA335*(1+G336)</x:f>
        <x:v>0.1026817555663271</x:v>
      </x:c>
      <x:c r="L336" s="64" t="n">
        <x:f aca="0">AB335*(1+H336)</x:f>
        <x:v>0.7923432614732118</x:v>
      </x:c>
      <x:c r="M336" s="64" t="n">
        <x:f aca="0">AC335*(1+I336)</x:f>
        <x:v>0.05428314718906127</x:v>
      </x:c>
      <x:c r="N336" s="64" t="n">
        <x:f aca="0">SUM(J336:M336)</x:f>
        <x:v>1.0617829574851259</x:v>
      </x:c>
      <x:c r="O336" s="65" t="n">
        <x:f aca="0">IFERROR((J336+K336)/N336,0)</x:f>
        <x:v>0.20263703359155397</x:v>
      </x:c>
      <x:c r="P336" s="66" t="b">
        <x:f aca="0">AND(MONTH(A336)=12,OR(A337="",YEAR(A336)&lt;&gt;YEAR(A337)))</x:f>
        <x:v>0</x:v>
      </x:c>
      <x:c r="Q336" s="66" t="b">
        <x:f aca="0">AND(MOD(MONTH(A336),3)=0,OR(A337="",MONTH(A336)&lt;&gt;MONTH(A337)))</x:f>
        <x:v>0</x:v>
      </x:c>
      <x:c r="R336" s="66" t="b">
        <x:f aca="0">OR(O336&gt;$E$7,O336&lt;$E$6)</x:f>
        <x:v>0</x:v>
      </x:c>
      <x:c r="S336" s="66" t="b">
        <x:f aca="0">AND(OR(P336,Q336,R336),A336-AH335&gt;$E$8)</x:f>
        <x:v>0</x:v>
      </x:c>
      <x:c r="T336" s="67" t="str">
        <x:f aca="0">IF(NOT(OR(P336,Q336,R336)),"不调",IF(NOT(S336),"间隔规则跳过",IF(P336,"年末+季度",IF(AND(Q336,R336),"季度+动态",IF(Q336,"季度","动态")))))</x:f>
        <x:v>不调</x:v>
      </x:c>
      <x:c r="U336" s="64" t="n">
        <x:f aca="0">IF(OR(T336="年末+季度",T336="季度+动态"),N336*$E$5/2,IF(T336="季度",(J336+K336)/2,IF(T336="动态",N336*$E$5*IF(J336+K336=0,0.5,J336/(J336+K336)),J336)))</x:f>
        <x:v>0.11247479325652587</x:v>
      </x:c>
      <x:c r="V336" s="64" t="n">
        <x:f aca="0">IF(OR(T336="年末+季度",T336="季度+动态"),N336*$E$5/2,IF(T336="季度",(J336+K336)/2,IF(T336="动态",N336*$E$5*IF(J336+K336=0,0.5,K336/(J336+K336)),K336)))</x:f>
        <x:v>0.1026817555663271</x:v>
      </x:c>
      <x:c r="W336" s="64" t="n">
        <x:f aca="0">IF(OR(T336="年末+季度",T336="季度+动态",T336="动态"),N336*(1-$E$5)*IF(L336+M336=0,$B$7/($B$7+$B$8),L336/(L336+M336)),L336)</x:f>
        <x:v>0.7923432614732118</x:v>
      </x:c>
      <x:c r="X336" s="64" t="n">
        <x:f aca="0">IF(OR(T336="年末+季度",T336="季度+动态",T336="动态"),N336*(1-$E$5)*IF(L336+M336=0,$B$8/($B$7+$B$8),M336/(L336+M336)),M336)</x:f>
        <x:v>0.05428314718906127</x:v>
      </x:c>
      <x:c r="Y336" s="64" t="n">
        <x:f aca="0">POWER(1-$H$5,(A336-A335)/$H$8)</x:f>
        <x:v>0.9999862671029998</x:v>
      </x:c>
      <x:c r="Z336" s="64" t="n">
        <x:f aca="0">U336*Y336</x:f>
        <x:v>0.11247324865177495</x:v>
      </x:c>
      <x:c r="AA336" s="64" t="n">
        <x:f aca="0">V336*Y336</x:f>
        <x:v>0.1026803454483541</x:v>
      </x:c>
      <x:c r="AB336" s="64" t="n">
        <x:f aca="0">W336*Y336</x:f>
        <x:v>0.7923323803048131</x:v>
      </x:c>
      <x:c r="AC336" s="64" t="n">
        <x:f aca="0">X336*Y336</x:f>
        <x:v>0.054282401724192075</x:v>
      </x:c>
      <x:c r="AD336" s="64" t="n">
        <x:f aca="0">SUM(Z336:AC336)</x:f>
        <x:v>1.0617683761291343</x:v>
      </x:c>
      <x:c r="AE336" s="64" t="n">
        <x:f aca="0">MAX(AE335,AD336)</x:f>
        <x:v>1.0658816187408895</x:v>
      </x:c>
      <x:c r="AF336" s="63" t="n">
        <x:f aca="0">AD336/AE336-1</x:f>
        <x:v>-0.003859005108479141</x:v>
      </x:c>
      <x:c r="AG336" s="63" t="n">
        <x:f aca="0">AD336/AD335-1</x:f>
        <x:v>-0.001789394323394533</x:v>
      </x:c>
      <x:c r="AH336" s="61" t="n">
        <x:f aca="0">IF(OR(T336="年末+季度",T336="季度+动态",T336="季度",T336="动态"),A336,AH335)</x:f>
        <x:v>44196</x:v>
      </x:c>
      <x:c r="AI336" s="68" t="n">
        <x:f aca="0">YEAR(A336)</x:f>
        <x:v>2021</x:v>
      </x:c>
      <x:c r="AJ336" s="68" t="n">
        <x:f aca="0">MONTH(A336)</x:f>
        <x:v>3</x:v>
      </x:c>
      <x:c r="AK336" s="66" t="n">
        <x:f aca="0">IF(MONTH(A336)&lt;&gt;MONTH(A337),1,0)</x:f>
        <x:v>0</x:v>
      </x:c>
      <x:c r="AL336" s="64" t="n">
        <x:f aca="0">IF(AK335,AD335,AL335)</x:f>
        <x:v>1.0580539083416993</x:v>
      </x:c>
      <x:c r="AM336" s="65" t="str">
        <x:f aca="0">IF(AK336,AD336/AL336-1,"")</x:f>
      </x:c>
      <x:c r="AN336" s="64" t="n">
        <x:f aca="0">IF(AI336&lt;&gt;AI335,AD336,MAX(AN335,AD336))</x:f>
        <x:v>1.0658816187408895</x:v>
      </x:c>
      <x:c r="AO336" s="65" t="n">
        <x:f aca="0">AD336/AN336-1</x:f>
        <x:v>-0.003859005108479141</x:v>
      </x:c>
      <x:c r="AP336" s="69" t="n">
        <x:f aca="0">IFERROR(SUM(Z336:AC336)/AD336,0)</x:f>
        <x:v>1</x:v>
      </x:c>
      <x:c r="AQ336" s="66" t="b">
        <x:f aca="0">AND(B336&gt;0,C336&gt;0,D336&gt;0,E336&gt;0)</x:f>
        <x:v>1</x:v>
      </x:c>
    </x:row>
    <x:row r="337" ht="13.5" hidden="0">
      <x:c r="A337" s="61" t="n">
        <x:f aca="0">'净值底稿'!A299</x:f>
        <x:v>44279</x:v>
      </x:c>
      <x:c r="B337" s="62" t="n">
        <x:f aca="0">'净值底稿'!W299</x:f>
        <x:v>1.1088508888344402</x:v>
      </x:c>
      <x:c r="C337" s="62" t="n">
        <x:f aca="0">'净值底稿'!T299</x:f>
        <x:v>1.261784476416505</x:v>
      </x:c>
      <x:c r="D337" s="62" t="n">
        <x:f aca="0">'净值底稿'!U299</x:f>
        <x:v>1.4518</x:v>
      </x:c>
      <x:c r="E337" s="62" t="n">
        <x:f aca="0">'净值底稿'!V299</x:f>
        <x:v>1.3249</x:v>
      </x:c>
      <x:c r="F337" s="63" t="n">
        <x:f aca="0">IFERROR(B337/B336-1,0)</x:f>
        <x:v>-0.015472017966513651</x:v>
      </x:c>
      <x:c r="G337" s="63" t="n">
        <x:f aca="0">IFERROR(C337/C336-1,0)</x:f>
        <x:v>-0.012952881788776294</x:v>
      </x:c>
      <x:c r="H337" s="63" t="n">
        <x:f aca="0">IFERROR(D337/D336-1,0)</x:f>
        <x:v>0.0006892748828231099</x:v>
      </x:c>
      <x:c r="I337" s="63" t="n">
        <x:f aca="0">IFERROR(E337/E336-1,0)</x:f>
        <x:v>-0.004059234759076991</x:v>
      </x:c>
      <x:c r="J337" s="64" t="n">
        <x:f aca="0">Z336*(1+F337)</x:f>
        <x:v>0.11073306052788254</x:v>
      </x:c>
      <x:c r="K337" s="64" t="n">
        <x:f aca="0">AA336*(1+G337)</x:f>
        <x:v>0.10135033907173085</x:v>
      </x:c>
      <x:c r="L337" s="64" t="n">
        <x:f aca="0">AB336*(1+H337)</x:f>
        <x:v>0.7928785151134047</x:v>
      </x:c>
      <x:c r="M337" s="64" t="n">
        <x:f aca="0">AC336*(1+I337)</x:f>
        <x:v>0.05406205671230705</x:v>
      </x:c>
      <x:c r="N337" s="64" t="n">
        <x:f aca="0">SUM(J337:M337)</x:f>
        <x:v>1.0590239714253251</x:v>
      </x:c>
      <x:c r="O337" s="65" t="n">
        <x:f aca="0">IFERROR((J337+K337)/N337,0)</x:f>
        <x:v>0.20026307743928912</x:v>
      </x:c>
      <x:c r="P337" s="66" t="b">
        <x:f aca="0">AND(MONTH(A337)=12,OR(A338="",YEAR(A337)&lt;&gt;YEAR(A338)))</x:f>
        <x:v>0</x:v>
      </x:c>
      <x:c r="Q337" s="66" t="b">
        <x:f aca="0">AND(MOD(MONTH(A337),3)=0,OR(A338="",MONTH(A337)&lt;&gt;MONTH(A338)))</x:f>
        <x:v>0</x:v>
      </x:c>
      <x:c r="R337" s="66" t="b">
        <x:f aca="0">OR(O337&gt;$E$7,O337&lt;$E$6)</x:f>
        <x:v>0</x:v>
      </x:c>
      <x:c r="S337" s="66" t="b">
        <x:f aca="0">AND(OR(P337,Q337,R337),A337-AH336&gt;$E$8)</x:f>
        <x:v>0</x:v>
      </x:c>
      <x:c r="T337" s="67" t="str">
        <x:f aca="0">IF(NOT(OR(P337,Q337,R337)),"不调",IF(NOT(S337),"间隔规则跳过",IF(P337,"年末+季度",IF(AND(Q337,R337),"季度+动态",IF(Q337,"季度","动态")))))</x:f>
        <x:v>不调</x:v>
      </x:c>
      <x:c r="U337" s="64" t="n">
        <x:f aca="0">IF(OR(T337="年末+季度",T337="季度+动态"),N337*$E$5/2,IF(T337="季度",(J337+K337)/2,IF(T337="动态",N337*$E$5*IF(J337+K337=0,0.5,J337/(J337+K337)),J337)))</x:f>
        <x:v>0.11073306052788254</x:v>
      </x:c>
      <x:c r="V337" s="64" t="n">
        <x:f aca="0">IF(OR(T337="年末+季度",T337="季度+动态"),N337*$E$5/2,IF(T337="季度",(J337+K337)/2,IF(T337="动态",N337*$E$5*IF(J337+K337=0,0.5,K337/(J337+K337)),K337)))</x:f>
        <x:v>0.10135033907173085</x:v>
      </x:c>
      <x:c r="W337" s="64" t="n">
        <x:f aca="0">IF(OR(T337="年末+季度",T337="季度+动态",T337="动态"),N337*(1-$E$5)*IF(L337+M337=0,$B$7/($B$7+$B$8),L337/(L337+M337)),L337)</x:f>
        <x:v>0.7928785151134047</x:v>
      </x:c>
      <x:c r="X337" s="64" t="n">
        <x:f aca="0">IF(OR(T337="年末+季度",T337="季度+动态",T337="动态"),N337*(1-$E$5)*IF(L337+M337=0,$B$8/($B$7+$B$8),M337/(L337+M337)),M337)</x:f>
        <x:v>0.05406205671230705</x:v>
      </x:c>
      <x:c r="Y337" s="64" t="n">
        <x:f aca="0">POWER(1-$H$5,(A337-A336)/$H$8)</x:f>
        <x:v>0.9999862671029998</x:v>
      </x:c>
      <x:c r="Z337" s="64" t="n">
        <x:f aca="0">U337*Y337</x:f>
        <x:v>0.11073153984216778</x:v>
      </x:c>
      <x:c r="AA337" s="64" t="n">
        <x:f aca="0">V337*Y337</x:f>
        <x:v>0.10134894723796345</x:v>
      </x:c>
      <x:c r="AB337" s="64" t="n">
        <x:f aca="0">W337*Y337</x:f>
        <x:v>0.7928676265944229</x:v>
      </x:c>
      <x:c r="AC337" s="64" t="n">
        <x:f aca="0">X337*Y337</x:f>
        <x:v>0.0540613142836506</x:v>
      </x:c>
      <x:c r="AD337" s="64" t="n">
        <x:f aca="0">SUM(Z337:AC337)</x:f>
        <x:v>1.0590094279582047</x:v>
      </x:c>
      <x:c r="AE337" s="64" t="n">
        <x:f aca="0">MAX(AE336,AD337)</x:f>
        <x:v>1.0658816187408895</x:v>
      </x:c>
      <x:c r="AF337" s="63" t="n">
        <x:f aca="0">AD337/AE337-1</x:f>
        <x:v>-0.006447424049588868</x:v>
      </x:c>
      <x:c r="AG337" s="63" t="n">
        <x:f aca="0">AD337/AD336-1</x:f>
        <x:v>-0.0025984463588827333</x:v>
      </x:c>
      <x:c r="AH337" s="61" t="n">
        <x:f aca="0">IF(OR(T337="年末+季度",T337="季度+动态",T337="季度",T337="动态"),A337,AH336)</x:f>
        <x:v>44196</x:v>
      </x:c>
      <x:c r="AI337" s="68" t="n">
        <x:f aca="0">YEAR(A337)</x:f>
        <x:v>2021</x:v>
      </x:c>
      <x:c r="AJ337" s="68" t="n">
        <x:f aca="0">MONTH(A337)</x:f>
        <x:v>3</x:v>
      </x:c>
      <x:c r="AK337" s="66" t="n">
        <x:f aca="0">IF(MONTH(A337)&lt;&gt;MONTH(A338),1,0)</x:f>
        <x:v>0</x:v>
      </x:c>
      <x:c r="AL337" s="64" t="n">
        <x:f aca="0">IF(AK336,AD336,AL336)</x:f>
        <x:v>1.0580539083416993</x:v>
      </x:c>
      <x:c r="AM337" s="65" t="str">
        <x:f aca="0">IF(AK337,AD337/AL337-1,"")</x:f>
      </x:c>
      <x:c r="AN337" s="64" t="n">
        <x:f aca="0">IF(AI337&lt;&gt;AI336,AD337,MAX(AN336,AD337))</x:f>
        <x:v>1.0658816187408895</x:v>
      </x:c>
      <x:c r="AO337" s="65" t="n">
        <x:f aca="0">AD337/AN337-1</x:f>
        <x:v>-0.006447424049588868</x:v>
      </x:c>
      <x:c r="AP337" s="69" t="n">
        <x:f aca="0">IFERROR(SUM(Z337:AC337)/AD337,0)</x:f>
        <x:v>1</x:v>
      </x:c>
      <x:c r="AQ337" s="66" t="b">
        <x:f aca="0">AND(B337&gt;0,C337&gt;0,D337&gt;0,E337&gt;0)</x:f>
        <x:v>1</x:v>
      </x:c>
    </x:row>
    <x:row r="338" ht="13.5" hidden="0">
      <x:c r="A338" s="61" t="n">
        <x:f aca="0">'净值底稿'!A300</x:f>
        <x:v>44280</x:v>
      </x:c>
      <x:c r="B338" s="62" t="n">
        <x:f aca="0">'净值底稿'!W300</x:f>
        <x:v>1.1081601164718042</x:v>
      </x:c>
      <x:c r="C338" s="62" t="n">
        <x:f aca="0">'净值底稿'!T300</x:f>
        <x:v>1.261581137599773</x:v>
      </x:c>
      <x:c r="D338" s="62" t="n">
        <x:f aca="0">'净值底稿'!U300</x:f>
        <x:v>1.452</x:v>
      </x:c>
      <x:c r="E338" s="62" t="n">
        <x:f aca="0">'净值底稿'!V300</x:f>
        <x:v>1.3288</x:v>
      </x:c>
      <x:c r="F338" s="63" t="n">
        <x:f aca="0">IFERROR(B338/B337-1,0)</x:f>
        <x:v>-0.000622962356428336</x:v>
      </x:c>
      <x:c r="G338" s="63" t="n">
        <x:f aca="0">IFERROR(C338/C337-1,0)</x:f>
        <x:v>-0.00016115178188702561</x:v>
      </x:c>
      <x:c r="H338" s="63" t="n">
        <x:f aca="0">IFERROR(D338/D337-1,0)</x:f>
        <x:v>0.00013776002204157756</x:v>
      </x:c>
      <x:c r="I338" s="63" t="n">
        <x:f aca="0">IFERROR(E338/E337-1,0)</x:f>
        <x:v>0.002943618386293423</x:v>
      </x:c>
      <x:c r="J338" s="64" t="n">
        <x:f aca="0">Z337*(1+F338)</x:f>
        <x:v>0.11066255826117677</x:v>
      </x:c>
      <x:c r="K338" s="64" t="n">
        <x:f aca="0">AA337*(1+G338)</x:f>
        <x:v>0.10133261467452367</x:v>
      </x:c>
      <x:c r="L338" s="64" t="n">
        <x:f aca="0">AB337*(1+H338)</x:f>
        <x:v>0.7929768520561385</x:v>
      </x:c>
      <x:c r="M338" s="64" t="n">
        <x:f aca="0">AC337*(1+I338)</x:f>
        <x:v>0.05422045016236314</x:v>
      </x:c>
      <x:c r="N338" s="64" t="n">
        <x:f aca="0">SUM(J338:M338)</x:f>
        <x:v>1.0591924751542021</x:v>
      </x:c>
      <x:c r="O338" s="65" t="n">
        <x:f aca="0">IFERROR((J338+K338)/N338,0)</x:f>
        <x:v>0.20014792203356355</x:v>
      </x:c>
      <x:c r="P338" s="66" t="b">
        <x:f aca="0">AND(MONTH(A338)=12,OR(A339="",YEAR(A338)&lt;&gt;YEAR(A339)))</x:f>
        <x:v>0</x:v>
      </x:c>
      <x:c r="Q338" s="66" t="b">
        <x:f aca="0">AND(MOD(MONTH(A338),3)=0,OR(A339="",MONTH(A338)&lt;&gt;MONTH(A339)))</x:f>
        <x:v>0</x:v>
      </x:c>
      <x:c r="R338" s="66" t="b">
        <x:f aca="0">OR(O338&gt;$E$7,O338&lt;$E$6)</x:f>
        <x:v>0</x:v>
      </x:c>
      <x:c r="S338" s="66" t="b">
        <x:f aca="0">AND(OR(P338,Q338,R338),A338-AH337&gt;$E$8)</x:f>
        <x:v>0</x:v>
      </x:c>
      <x:c r="T338" s="67" t="str">
        <x:f aca="0">IF(NOT(OR(P338,Q338,R338)),"不调",IF(NOT(S338),"间隔规则跳过",IF(P338,"年末+季度",IF(AND(Q338,R338),"季度+动态",IF(Q338,"季度","动态")))))</x:f>
        <x:v>不调</x:v>
      </x:c>
      <x:c r="U338" s="64" t="n">
        <x:f aca="0">IF(OR(T338="年末+季度",T338="季度+动态"),N338*$E$5/2,IF(T338="季度",(J338+K338)/2,IF(T338="动态",N338*$E$5*IF(J338+K338=0,0.5,J338/(J338+K338)),J338)))</x:f>
        <x:v>0.11066255826117677</x:v>
      </x:c>
      <x:c r="V338" s="64" t="n">
        <x:f aca="0">IF(OR(T338="年末+季度",T338="季度+动态"),N338*$E$5/2,IF(T338="季度",(J338+K338)/2,IF(T338="动态",N338*$E$5*IF(J338+K338=0,0.5,K338/(J338+K338)),K338)))</x:f>
        <x:v>0.10133261467452367</x:v>
      </x:c>
      <x:c r="W338" s="64" t="n">
        <x:f aca="0">IF(OR(T338="年末+季度",T338="季度+动态",T338="动态"),N338*(1-$E$5)*IF(L338+M338=0,$B$7/($B$7+$B$8),L338/(L338+M338)),L338)</x:f>
        <x:v>0.7929768520561385</x:v>
      </x:c>
      <x:c r="X338" s="64" t="n">
        <x:f aca="0">IF(OR(T338="年末+季度",T338="季度+动态",T338="动态"),N338*(1-$E$5)*IF(L338+M338=0,$B$8/($B$7+$B$8),M338/(L338+M338)),M338)</x:f>
        <x:v>0.05422045016236314</x:v>
      </x:c>
      <x:c r="Y338" s="64" t="n">
        <x:f aca="0">POWER(1-$H$5,(A338-A337)/$H$8)</x:f>
        <x:v>0.9999862671029998</x:v>
      </x:c>
      <x:c r="Z338" s="64" t="n">
        <x:f aca="0">U338*Y338</x:f>
        <x:v>0.11066103854366238</x:v>
      </x:c>
      <x:c r="AA338" s="64" t="n">
        <x:f aca="0">V338*Y338</x:f>
        <x:v>0.10133122308416359</x:v>
      </x:c>
      <x:c r="AB338" s="64" t="n">
        <x:f aca="0">W338*Y338</x:f>
        <x:v>0.7929659621867057</x:v>
      </x:c>
      <x:c r="AC338" s="64" t="n">
        <x:f aca="0">X338*Y338</x:f>
        <x:v>0.054219705558505756</x:v>
      </x:c>
      <x:c r="AD338" s="64" t="n">
        <x:f aca="0">SUM(Z338:AC338)</x:f>
        <x:v>1.0591779293730375</x:v>
      </x:c>
      <x:c r="AE338" s="64" t="n">
        <x:f aca="0">MAX(AE337,AD338)</x:f>
        <x:v>1.0658816187408895</x:v>
      </x:c>
      <x:c r="AF338" s="63" t="n">
        <x:f aca="0">AD338/AE338-1</x:f>
        <x:v>-0.0062893376243517984</x:v>
      </x:c>
      <x:c r="AG338" s="63" t="n">
        <x:f aca="0">AD338/AD337-1</x:f>
        <x:v>0.00015911228963982893</x:v>
      </x:c>
      <x:c r="AH338" s="61" t="n">
        <x:f aca="0">IF(OR(T338="年末+季度",T338="季度+动态",T338="季度",T338="动态"),A338,AH337)</x:f>
        <x:v>44196</x:v>
      </x:c>
      <x:c r="AI338" s="68" t="n">
        <x:f aca="0">YEAR(A338)</x:f>
        <x:v>2021</x:v>
      </x:c>
      <x:c r="AJ338" s="68" t="n">
        <x:f aca="0">MONTH(A338)</x:f>
        <x:v>3</x:v>
      </x:c>
      <x:c r="AK338" s="66" t="n">
        <x:f aca="0">IF(MONTH(A338)&lt;&gt;MONTH(A339),1,0)</x:f>
        <x:v>0</x:v>
      </x:c>
      <x:c r="AL338" s="64" t="n">
        <x:f aca="0">IF(AK337,AD337,AL337)</x:f>
        <x:v>1.0580539083416993</x:v>
      </x:c>
      <x:c r="AM338" s="65" t="str">
        <x:f aca="0">IF(AK338,AD338/AL338-1,"")</x:f>
      </x:c>
      <x:c r="AN338" s="64" t="n">
        <x:f aca="0">IF(AI338&lt;&gt;AI337,AD338,MAX(AN337,AD338))</x:f>
        <x:v>1.0658816187408895</x:v>
      </x:c>
      <x:c r="AO338" s="65" t="n">
        <x:f aca="0">AD338/AN338-1</x:f>
        <x:v>-0.0062893376243517984</x:v>
      </x:c>
      <x:c r="AP338" s="69" t="n">
        <x:f aca="0">IFERROR(SUM(Z338:AC338)/AD338,0)</x:f>
        <x:v>1</x:v>
      </x:c>
      <x:c r="AQ338" s="66" t="b">
        <x:f aca="0">AND(B338&gt;0,C338&gt;0,D338&gt;0,E338&gt;0)</x:f>
        <x:v>1</x:v>
      </x:c>
    </x:row>
    <x:row r="339" ht="13.5" hidden="0">
      <x:c r="A339" s="61" t="n">
        <x:f aca="0">'净值底稿'!A301</x:f>
        <x:v>44281</x:v>
      </x:c>
      <x:c r="B339" s="62" t="n">
        <x:f aca="0">'净值底稿'!W301</x:f>
        <x:v>1.1185180933961607</x:v>
      </x:c>
      <x:c r="C339" s="62" t="n">
        <x:f aca="0">'净值底稿'!T301</x:f>
        <x:v>1.28345165295991</x:v>
      </x:c>
      <x:c r="D339" s="62" t="n">
        <x:f aca="0">'净值底稿'!U301</x:f>
        <x:v>1.4518</x:v>
      </x:c>
      <x:c r="E339" s="62" t="n">
        <x:f aca="0">'净值底稿'!V301</x:f>
        <x:v>1.3269</x:v>
      </x:c>
      <x:c r="F339" s="63" t="n">
        <x:f aca="0">IFERROR(B339/B338-1,0)</x:f>
        <x:v>0.009347003894468298</x:v>
      </x:c>
      <x:c r="G339" s="63" t="n">
        <x:f aca="0">IFERROR(C339/C338-1,0)</x:f>
        <x:v>0.017335797681429232</x:v>
      </x:c>
      <x:c r="H339" s="63" t="n">
        <x:f aca="0">IFERROR(D339/D338-1,0)</x:f>
        <x:v>-0.00013774104683195176</x:v>
      </x:c>
      <x:c r="I339" s="63" t="n">
        <x:f aca="0">IFERROR(E339/E338-1,0)</x:f>
        <x:v>-0.0014298615291993277</x:v>
      </x:c>
      <x:c r="J339" s="64" t="n">
        <x:f aca="0">Z338*(1+F339)</x:f>
        <x:v>0.1116953877018959</x:v>
      </x:c>
      <x:c r="K339" s="64" t="n">
        <x:f aca="0">AA338*(1+G339)</x:f>
        <x:v>0.10308788066636242</x:v>
      </x:c>
      <x:c r="L339" s="64" t="n">
        <x:f aca="0">AB338*(1+H339)</x:f>
        <x:v>0.7928567382249719</x:v>
      </x:c>
      <x:c r="M339" s="64" t="n">
        <x:f aca="0">AC338*(1+I339)</x:f>
        <x:v>0.054142178887403136</x:v>
      </x:c>
      <x:c r="N339" s="64" t="n">
        <x:f aca="0">SUM(J339:M339)</x:f>
        <x:v>1.0617821854806335</x:v>
      </x:c>
      <x:c r="O339" s="65" t="n">
        <x:f aca="0">IFERROR((J339+K339)/N339,0)</x:f>
        <x:v>0.20228562063417277</x:v>
      </x:c>
      <x:c r="P339" s="66" t="b">
        <x:f aca="0">AND(MONTH(A339)=12,OR(A340="",YEAR(A339)&lt;&gt;YEAR(A340)))</x:f>
        <x:v>0</x:v>
      </x:c>
      <x:c r="Q339" s="66" t="b">
        <x:f aca="0">AND(MOD(MONTH(A339),3)=0,OR(A340="",MONTH(A339)&lt;&gt;MONTH(A340)))</x:f>
        <x:v>0</x:v>
      </x:c>
      <x:c r="R339" s="66" t="b">
        <x:f aca="0">OR(O339&gt;$E$7,O339&lt;$E$6)</x:f>
        <x:v>0</x:v>
      </x:c>
      <x:c r="S339" s="66" t="b">
        <x:f aca="0">AND(OR(P339,Q339,R339),A339-AH338&gt;$E$8)</x:f>
        <x:v>0</x:v>
      </x:c>
      <x:c r="T339" s="67" t="str">
        <x:f aca="0">IF(NOT(OR(P339,Q339,R339)),"不调",IF(NOT(S339),"间隔规则跳过",IF(P339,"年末+季度",IF(AND(Q339,R339),"季度+动态",IF(Q339,"季度","动态")))))</x:f>
        <x:v>不调</x:v>
      </x:c>
      <x:c r="U339" s="64" t="n">
        <x:f aca="0">IF(OR(T339="年末+季度",T339="季度+动态"),N339*$E$5/2,IF(T339="季度",(J339+K339)/2,IF(T339="动态",N339*$E$5*IF(J339+K339=0,0.5,J339/(J339+K339)),J339)))</x:f>
        <x:v>0.1116953877018959</x:v>
      </x:c>
      <x:c r="V339" s="64" t="n">
        <x:f aca="0">IF(OR(T339="年末+季度",T339="季度+动态"),N339*$E$5/2,IF(T339="季度",(J339+K339)/2,IF(T339="动态",N339*$E$5*IF(J339+K339=0,0.5,K339/(J339+K339)),K339)))</x:f>
        <x:v>0.10308788066636242</x:v>
      </x:c>
      <x:c r="W339" s="64" t="n">
        <x:f aca="0">IF(OR(T339="年末+季度",T339="季度+动态",T339="动态"),N339*(1-$E$5)*IF(L339+M339=0,$B$7/($B$7+$B$8),L339/(L339+M339)),L339)</x:f>
        <x:v>0.7928567382249719</x:v>
      </x:c>
      <x:c r="X339" s="64" t="n">
        <x:f aca="0">IF(OR(T339="年末+季度",T339="季度+动态",T339="动态"),N339*(1-$E$5)*IF(L339+M339=0,$B$8/($B$7+$B$8),M339/(L339+M339)),M339)</x:f>
        <x:v>0.054142178887403136</x:v>
      </x:c>
      <x:c r="Y339" s="64" t="n">
        <x:f aca="0">POWER(1-$H$5,(A339-A338)/$H$8)</x:f>
        <x:v>0.9999862671029998</x:v>
      </x:c>
      <x:c r="Z339" s="64" t="n">
        <x:f aca="0">U339*Y339</x:f>
        <x:v>0.11169385380064119</x:v>
      </x:c>
      <x:c r="AA339" s="64" t="n">
        <x:f aca="0">V339*Y339</x:f>
        <x:v>0.10308646497111525</x:v>
      </x:c>
      <x:c r="AB339" s="64" t="n">
        <x:f aca="0">W339*Y339</x:f>
        <x:v>0.7928458500050499</x:v>
      </x:c>
      <x:c r="AC339" s="64" t="n">
        <x:f aca="0">X339*Y339</x:f>
        <x:v>0.05414143535843711</x:v>
      </x:c>
      <x:c r="AD339" s="64" t="n">
        <x:f aca="0">SUM(Z339:AC339)</x:f>
        <x:v>1.0617676041352435</x:v>
      </x:c>
      <x:c r="AE339" s="64" t="n">
        <x:f aca="0">MAX(AE338,AD339)</x:f>
        <x:v>1.0658816187408895</x:v>
      </x:c>
      <x:c r="AF339" s="63" t="n">
        <x:f aca="0">AD339/AE339-1</x:f>
        <x:v>-0.0038597293858072534</x:v>
      </x:c>
      <x:c r="AG339" s="63" t="n">
        <x:f aca="0">AD339/AD338-1</x:f>
        <x:v>0.002444985578333281</x:v>
      </x:c>
      <x:c r="AH339" s="61" t="n">
        <x:f aca="0">IF(OR(T339="年末+季度",T339="季度+动态",T339="季度",T339="动态"),A339,AH338)</x:f>
        <x:v>44196</x:v>
      </x:c>
      <x:c r="AI339" s="68" t="n">
        <x:f aca="0">YEAR(A339)</x:f>
        <x:v>2021</x:v>
      </x:c>
      <x:c r="AJ339" s="68" t="n">
        <x:f aca="0">MONTH(A339)</x:f>
        <x:v>3</x:v>
      </x:c>
      <x:c r="AK339" s="66" t="n">
        <x:f aca="0">IF(MONTH(A339)&lt;&gt;MONTH(A340),1,0)</x:f>
        <x:v>0</x:v>
      </x:c>
      <x:c r="AL339" s="64" t="n">
        <x:f aca="0">IF(AK338,AD338,AL338)</x:f>
        <x:v>1.0580539083416993</x:v>
      </x:c>
      <x:c r="AM339" s="65" t="str">
        <x:f aca="0">IF(AK339,AD339/AL339-1,"")</x:f>
      </x:c>
      <x:c r="AN339" s="64" t="n">
        <x:f aca="0">IF(AI339&lt;&gt;AI338,AD339,MAX(AN338,AD339))</x:f>
        <x:v>1.0658816187408895</x:v>
      </x:c>
      <x:c r="AO339" s="65" t="n">
        <x:f aca="0">AD339/AN339-1</x:f>
        <x:v>-0.0038597293858072534</x:v>
      </x:c>
      <x:c r="AP339" s="69" t="n">
        <x:f aca="0">IFERROR(SUM(Z339:AC339)/AD339,0)</x:f>
        <x:v>1</x:v>
      </x:c>
      <x:c r="AQ339" s="66" t="b">
        <x:f aca="0">AND(B339&gt;0,C339&gt;0,D339&gt;0,E339&gt;0)</x:f>
        <x:v>1</x:v>
      </x:c>
    </x:row>
    <x:row r="340" ht="13.5" hidden="0">
      <x:c r="A340" s="61" t="n">
        <x:f aca="0">'净值底稿'!A302</x:f>
        <x:v>44284</x:v>
      </x:c>
      <x:c r="B340" s="62" t="n">
        <x:f aca="0">'净值底稿'!W302</x:f>
        <x:v>1.134706521655155</x:v>
      </x:c>
      <x:c r="C340" s="62" t="n">
        <x:f aca="0">'净值底稿'!T302</x:f>
        <x:v>1.2866627653629474</x:v>
      </x:c>
      <x:c r="D340" s="62" t="n">
        <x:f aca="0">'净值底稿'!U302</x:f>
        <x:v>1.4524</x:v>
      </x:c>
      <x:c r="E340" s="62" t="n">
        <x:f aca="0">'净值底稿'!V302</x:f>
        <x:v>1.3277</x:v>
      </x:c>
      <x:c r="F340" s="63" t="n">
        <x:f aca="0">IFERROR(B340/B339-1,0)</x:f>
        <x:v>0.014473103613229288</x:v>
      </x:c>
      <x:c r="G340" s="63" t="n">
        <x:f aca="0">IFERROR(C340/C339-1,0)</x:f>
        <x:v>0.002501934837694897</x:v>
      </x:c>
      <x:c r="H340" s="63" t="n">
        <x:f aca="0">IFERROR(D340/D339-1,0)</x:f>
        <x:v>0.00041328006612473267</x:v>
      </x:c>
      <x:c r="I340" s="63" t="n">
        <x:f aca="0">IFERROR(E340/E339-1,0)</x:f>
        <x:v>0.000602909036099275</x:v>
      </x:c>
      <x:c r="J340" s="64" t="n">
        <x:f aca="0">Z339*(1+F340)</x:f>
        <x:v>0.11331041051965875</x:v>
      </x:c>
      <x:c r="K340" s="64" t="n">
        <x:f aca="0">AA339*(1+G340)</x:f>
        <x:v>0.10334438058912129</x:v>
      </x:c>
      <x:c r="L340" s="64" t="n">
        <x:f aca="0">AB339*(1+H340)</x:f>
        <x:v>0.7931735173903667</x:v>
      </x:c>
      <x:c r="M340" s="64" t="n">
        <x:f aca="0">AC339*(1+I340)</x:f>
        <x:v>0.0541740777190421</x:v>
      </x:c>
      <x:c r="N340" s="64" t="n">
        <x:f aca="0">SUM(J340:M340)</x:f>
        <x:v>1.0640023862181889</x:v>
      </x:c>
      <x:c r="O340" s="65" t="n">
        <x:f aca="0">IFERROR((J340+K340)/N340,0)</x:f>
        <x:v>0.2036224673131061</x:v>
      </x:c>
      <x:c r="P340" s="66" t="b">
        <x:f aca="0">AND(MONTH(A340)=12,OR(A341="",YEAR(A340)&lt;&gt;YEAR(A341)))</x:f>
        <x:v>0</x:v>
      </x:c>
      <x:c r="Q340" s="66" t="b">
        <x:f aca="0">AND(MOD(MONTH(A340),3)=0,OR(A341="",MONTH(A340)&lt;&gt;MONTH(A341)))</x:f>
        <x:v>0</x:v>
      </x:c>
      <x:c r="R340" s="66" t="b">
        <x:f aca="0">OR(O340&gt;$E$7,O340&lt;$E$6)</x:f>
        <x:v>0</x:v>
      </x:c>
      <x:c r="S340" s="66" t="b">
        <x:f aca="0">AND(OR(P340,Q340,R340),A340-AH339&gt;$E$8)</x:f>
        <x:v>0</x:v>
      </x:c>
      <x:c r="T340" s="67" t="str">
        <x:f aca="0">IF(NOT(OR(P340,Q340,R340)),"不调",IF(NOT(S340),"间隔规则跳过",IF(P340,"年末+季度",IF(AND(Q340,R340),"季度+动态",IF(Q340,"季度","动态")))))</x:f>
        <x:v>不调</x:v>
      </x:c>
      <x:c r="U340" s="64" t="n">
        <x:f aca="0">IF(OR(T340="年末+季度",T340="季度+动态"),N340*$E$5/2,IF(T340="季度",(J340+K340)/2,IF(T340="动态",N340*$E$5*IF(J340+K340=0,0.5,J340/(J340+K340)),J340)))</x:f>
        <x:v>0.11331041051965875</x:v>
      </x:c>
      <x:c r="V340" s="64" t="n">
        <x:f aca="0">IF(OR(T340="年末+季度",T340="季度+动态"),N340*$E$5/2,IF(T340="季度",(J340+K340)/2,IF(T340="动态",N340*$E$5*IF(J340+K340=0,0.5,K340/(J340+K340)),K340)))</x:f>
        <x:v>0.10334438058912129</x:v>
      </x:c>
      <x:c r="W340" s="64" t="n">
        <x:f aca="0">IF(OR(T340="年末+季度",T340="季度+动态",T340="动态"),N340*(1-$E$5)*IF(L340+M340=0,$B$7/($B$7+$B$8),L340/(L340+M340)),L340)</x:f>
        <x:v>0.7931735173903667</x:v>
      </x:c>
      <x:c r="X340" s="64" t="n">
        <x:f aca="0">IF(OR(T340="年末+季度",T340="季度+动态",T340="动态"),N340*(1-$E$5)*IF(L340+M340=0,$B$8/($B$7+$B$8),M340/(L340+M340)),M340)</x:f>
        <x:v>0.0541740777190421</x:v>
      </x:c>
      <x:c r="Y340" s="64" t="n">
        <x:f aca="0">POWER(1-$H$5,(A340-A339)/$H$8)</x:f>
        <x:v>0.9999588018747739</x:v>
      </x:c>
      <x:c r="Z340" s="64" t="n">
        <x:f aca="0">U340*Y340</x:f>
        <x:v>0.11330574234317674</x:v>
      </x:c>
      <x:c r="AA340" s="64" t="n">
        <x:f aca="0">V340*Y340</x:f>
        <x:v>0.10334012299438837</x:v>
      </x:c>
      <x:c r="AB340" s="64" t="n">
        <x:f aca="0">W340*Y340</x:f>
        <x:v>0.7931408401284712</x:v>
      </x:c>
      <x:c r="AC340" s="64" t="n">
        <x:f aca="0">X340*Y340</x:f>
        <x:v>0.054171845848604225</x:v>
      </x:c>
      <x:c r="AD340" s="64" t="n">
        <x:f aca="0">SUM(Z340:AC340)</x:f>
        <x:v>1.0639585513146406</x:v>
      </x:c>
      <x:c r="AE340" s="64" t="n">
        <x:f aca="0">MAX(AE339,AD340)</x:f>
        <x:v>1.0658816187408895</x:v>
      </x:c>
      <x:c r="AF340" s="63" t="n">
        <x:f aca="0">AD340/AE340-1</x:f>
        <x:v>-0.0018042035742399376</x:v>
      </x:c>
      <x:c r="AG340" s="63" t="n">
        <x:f aca="0">AD340/AD339-1</x:f>
        <x:v>0.0020634903258152093</x:v>
      </x:c>
      <x:c r="AH340" s="61" t="n">
        <x:f aca="0">IF(OR(T340="年末+季度",T340="季度+动态",T340="季度",T340="动态"),A340,AH339)</x:f>
        <x:v>44196</x:v>
      </x:c>
      <x:c r="AI340" s="68" t="n">
        <x:f aca="0">YEAR(A340)</x:f>
        <x:v>2021</x:v>
      </x:c>
      <x:c r="AJ340" s="68" t="n">
        <x:f aca="0">MONTH(A340)</x:f>
        <x:v>3</x:v>
      </x:c>
      <x:c r="AK340" s="66" t="n">
        <x:f aca="0">IF(MONTH(A340)&lt;&gt;MONTH(A341),1,0)</x:f>
        <x:v>0</x:v>
      </x:c>
      <x:c r="AL340" s="64" t="n">
        <x:f aca="0">IF(AK339,AD339,AL339)</x:f>
        <x:v>1.0580539083416993</x:v>
      </x:c>
      <x:c r="AM340" s="65" t="str">
        <x:f aca="0">IF(AK340,AD340/AL340-1,"")</x:f>
      </x:c>
      <x:c r="AN340" s="64" t="n">
        <x:f aca="0">IF(AI340&lt;&gt;AI339,AD340,MAX(AN339,AD340))</x:f>
        <x:v>1.0658816187408895</x:v>
      </x:c>
      <x:c r="AO340" s="65" t="n">
        <x:f aca="0">AD340/AN340-1</x:f>
        <x:v>-0.0018042035742399376</x:v>
      </x:c>
      <x:c r="AP340" s="69" t="n">
        <x:f aca="0">IFERROR(SUM(Z340:AC340)/AD340,0)</x:f>
        <x:v>1</x:v>
      </x:c>
      <x:c r="AQ340" s="66" t="b">
        <x:f aca="0">AND(B340&gt;0,C340&gt;0,D340&gt;0,E340&gt;0)</x:f>
        <x:v>1</x:v>
      </x:c>
    </x:row>
    <x:row r="341" ht="13.5" hidden="0">
      <x:c r="A341" s="61" t="n">
        <x:f aca="0">'净值底稿'!A303</x:f>
        <x:v>44285</x:v>
      </x:c>
      <x:c r="B341" s="62" t="n">
        <x:f aca="0">'净值底稿'!W303</x:f>
        <x:v>1.1314288734821967</x:v>
      </x:c>
      <x:c r="C341" s="62" t="n">
        <x:f aca="0">'净值底稿'!T303</x:f>
        <x:v>1.2873745832142958</x:v>
      </x:c>
      <x:c r="D341" s="62" t="n">
        <x:f aca="0">'净值底稿'!U303</x:f>
        <x:v>1.4523</x:v>
      </x:c>
      <x:c r="E341" s="62" t="n">
        <x:f aca="0">'净值底稿'!V303</x:f>
        <x:v>1.3109</x:v>
      </x:c>
      <x:c r="F341" s="63" t="n">
        <x:f aca="0">IFERROR(B341/B340-1,0)</x:f>
        <x:v>-0.002888542641120484</x:v>
      </x:c>
      <x:c r="G341" s="63" t="n">
        <x:f aca="0">IFERROR(C341/C340-1,0)</x:f>
        <x:v>0.0005532279867814793</x:v>
      </x:c>
      <x:c r="H341" s="63" t="n">
        <x:f aca="0">IFERROR(D341/D340-1,0)</x:f>
        <x:v>-0.00006885155604519078</x:v>
      </x:c>
      <x:c r="I341" s="63" t="n">
        <x:f aca="0">IFERROR(E341/E340-1,0)</x:f>
        <x:v>-0.012653460872185107</x:v>
      </x:c>
      <x:c r="J341" s="64" t="n">
        <x:f aca="0">Z340*(1+F341)</x:f>
        <x:v>0.11297845387493466</x:v>
      </x:c>
      <x:c r="K341" s="64" t="n">
        <x:f aca="0">AA340*(1+G341)</x:f>
        <x:v>0.1033972936425863</x:v>
      </x:c>
      <x:c r="L341" s="64" t="n">
        <x:f aca="0">AB340*(1+H341)</x:f>
        <x:v>0.7930862311474653</x:v>
      </x:c>
      <x:c r="M341" s="64" t="n">
        <x:f aca="0">AC340*(1+I341)</x:f>
        <x:v>0.05348638451678487</x:v>
      </x:c>
      <x:c r="N341" s="64" t="n">
        <x:f aca="0">SUM(J341:M341)</x:f>
        <x:v>1.062948363181771</x:v>
      </x:c>
      <x:c r="O341" s="65" t="n">
        <x:f aca="0">IFERROR((J341+K341)/N341,0)</x:f>
        <x:v>0.20356186152809316</x:v>
      </x:c>
      <x:c r="P341" s="66" t="b">
        <x:f aca="0">AND(MONTH(A341)=12,OR(A342="",YEAR(A341)&lt;&gt;YEAR(A342)))</x:f>
        <x:v>0</x:v>
      </x:c>
      <x:c r="Q341" s="66" t="b">
        <x:f aca="0">AND(MOD(MONTH(A341),3)=0,OR(A342="",MONTH(A341)&lt;&gt;MONTH(A342)))</x:f>
        <x:v>0</x:v>
      </x:c>
      <x:c r="R341" s="66" t="b">
        <x:f aca="0">OR(O341&gt;$E$7,O341&lt;$E$6)</x:f>
        <x:v>0</x:v>
      </x:c>
      <x:c r="S341" s="66" t="b">
        <x:f aca="0">AND(OR(P341,Q341,R341),A341-AH340&gt;$E$8)</x:f>
        <x:v>0</x:v>
      </x:c>
      <x:c r="T341" s="67" t="str">
        <x:f aca="0">IF(NOT(OR(P341,Q341,R341)),"不调",IF(NOT(S341),"间隔规则跳过",IF(P341,"年末+季度",IF(AND(Q341,R341),"季度+动态",IF(Q341,"季度","动态")))))</x:f>
        <x:v>不调</x:v>
      </x:c>
      <x:c r="U341" s="64" t="n">
        <x:f aca="0">IF(OR(T341="年末+季度",T341="季度+动态"),N341*$E$5/2,IF(T341="季度",(J341+K341)/2,IF(T341="动态",N341*$E$5*IF(J341+K341=0,0.5,J341/(J341+K341)),J341)))</x:f>
        <x:v>0.11297845387493466</x:v>
      </x:c>
      <x:c r="V341" s="64" t="n">
        <x:f aca="0">IF(OR(T341="年末+季度",T341="季度+动态"),N341*$E$5/2,IF(T341="季度",(J341+K341)/2,IF(T341="动态",N341*$E$5*IF(J341+K341=0,0.5,K341/(J341+K341)),K341)))</x:f>
        <x:v>0.1033972936425863</x:v>
      </x:c>
      <x:c r="W341" s="64" t="n">
        <x:f aca="0">IF(OR(T341="年末+季度",T341="季度+动态",T341="动态"),N341*(1-$E$5)*IF(L341+M341=0,$B$7/($B$7+$B$8),L341/(L341+M341)),L341)</x:f>
        <x:v>0.7930862311474653</x:v>
      </x:c>
      <x:c r="X341" s="64" t="n">
        <x:f aca="0">IF(OR(T341="年末+季度",T341="季度+动态",T341="动态"),N341*(1-$E$5)*IF(L341+M341=0,$B$8/($B$7+$B$8),M341/(L341+M341)),M341)</x:f>
        <x:v>0.05348638451678487</x:v>
      </x:c>
      <x:c r="Y341" s="64" t="n">
        <x:f aca="0">POWER(1-$H$5,(A341-A340)/$H$8)</x:f>
        <x:v>0.9999862671029998</x:v>
      </x:c>
      <x:c r="Z341" s="64" t="n">
        <x:f aca="0">U341*Y341</x:f>
        <x:v>0.11297690235346435</x:v>
      </x:c>
      <x:c r="AA341" s="64" t="n">
        <x:f aca="0">V341*Y341</x:f>
        <x:v>0.1033958736982026</x:v>
      </x:c>
      <x:c r="AB341" s="64" t="n">
        <x:f aca="0">W341*Y341</x:f>
        <x:v>0.7930753397759407</x:v>
      </x:c>
      <x:c r="AC341" s="64" t="n">
        <x:f aca="0">X341*Y341</x:f>
        <x:v>0.053485649993775385</x:v>
      </x:c>
      <x:c r="AD341" s="64" t="n">
        <x:f aca="0">SUM(Z341:AC341)</x:f>
        <x:v>1.062933765821383</x:v>
      </x:c>
      <x:c r="AE341" s="64" t="n">
        <x:f aca="0">MAX(AE340,AD341)</x:f>
        <x:v>1.0658816187408895</x:v>
      </x:c>
      <x:c r="AF341" s="63" t="n">
        <x:f aca="0">AD341/AE341-1</x:f>
        <x:v>-0.0027656475800649227</x:v>
      </x:c>
      <x:c r="AG341" s="63" t="n">
        <x:f aca="0">AD341/AD340-1</x:f>
        <x:v>-0.000963181781838407</x:v>
      </x:c>
      <x:c r="AH341" s="61" t="n">
        <x:f aca="0">IF(OR(T341="年末+季度",T341="季度+动态",T341="季度",T341="动态"),A341,AH340)</x:f>
        <x:v>44196</x:v>
      </x:c>
      <x:c r="AI341" s="68" t="n">
        <x:f aca="0">YEAR(A341)</x:f>
        <x:v>2021</x:v>
      </x:c>
      <x:c r="AJ341" s="68" t="n">
        <x:f aca="0">MONTH(A341)</x:f>
        <x:v>3</x:v>
      </x:c>
      <x:c r="AK341" s="66" t="n">
        <x:f aca="0">IF(MONTH(A341)&lt;&gt;MONTH(A342),1,0)</x:f>
        <x:v>0</x:v>
      </x:c>
      <x:c r="AL341" s="64" t="n">
        <x:f aca="0">IF(AK340,AD340,AL340)</x:f>
        <x:v>1.0580539083416993</x:v>
      </x:c>
      <x:c r="AM341" s="65" t="str">
        <x:f aca="0">IF(AK341,AD341/AL341-1,"")</x:f>
      </x:c>
      <x:c r="AN341" s="64" t="n">
        <x:f aca="0">IF(AI341&lt;&gt;AI340,AD341,MAX(AN340,AD341))</x:f>
        <x:v>1.0658816187408895</x:v>
      </x:c>
      <x:c r="AO341" s="65" t="n">
        <x:f aca="0">AD341/AN341-1</x:f>
        <x:v>-0.0027656475800649227</x:v>
      </x:c>
      <x:c r="AP341" s="69" t="n">
        <x:f aca="0">IFERROR(SUM(Z341:AC341)/AD341,0)</x:f>
        <x:v>1</x:v>
      </x:c>
      <x:c r="AQ341" s="66" t="b">
        <x:f aca="0">AND(B341&gt;0,C341&gt;0,D341&gt;0,E341&gt;0)</x:f>
        <x:v>1</x:v>
      </x:c>
    </x:row>
    <x:row r="342" ht="13.5" hidden="0">
      <x:c r="A342" s="61" t="n">
        <x:f aca="0">'净值底稿'!A304</x:f>
        <x:v>44286</x:v>
      </x:c>
      <x:c r="B342" s="62" t="n">
        <x:f aca="0">'净值底稿'!W304</x:f>
        <x:v>1.1306826707577171</x:v>
      </x:c>
      <x:c r="C342" s="62" t="n">
        <x:f aca="0">'净值底稿'!T304</x:f>
        <x:v>1.2846490277129787</x:v>
      </x:c>
      <x:c r="D342" s="62" t="n">
        <x:f aca="0">'净值底稿'!U304</x:f>
        <x:v>1.453</x:v>
      </x:c>
      <x:c r="E342" s="62" t="n">
        <x:f aca="0">'净值底稿'!V304</x:f>
        <x:v>1.2965</x:v>
      </x:c>
      <x:c r="F342" s="63" t="n">
        <x:f aca="0">IFERROR(B342/B341-1,0)</x:f>
        <x:v>-0.0006595224339493999</x:v>
      </x:c>
      <x:c r="G342" s="63" t="n">
        <x:f aca="0">IFERROR(C342/C341-1,0)</x:f>
        <x:v>-0.0021171425448776038</x:v>
      </x:c>
      <x:c r="H342" s="63" t="n">
        <x:f aca="0">IFERROR(D342/D341-1,0)</x:f>
        <x:v>0.00048199407835847197</x:v>
      </x:c>
      <x:c r="I342" s="63" t="n">
        <x:f aca="0">IFERROR(E342/E341-1,0)</x:f>
        <x:v>-0.010984819589594963</x:v>
      </x:c>
      <x:c r="J342" s="64" t="n">
        <x:f aca="0">Z341*(1+F342)</x:f>
        <x:v>0.11290239155184413</x:v>
      </x:c>
      <x:c r="K342" s="64" t="n">
        <x:f aca="0">AA341*(1+G342)</x:f>
        <x:v>0.10317696989503135</x:v>
      </x:c>
      <x:c r="L342" s="64" t="n">
        <x:f aca="0">AB341*(1+H342)</x:f>
        <x:v>0.7934575973934048</x:v>
      </x:c>
      <x:c r="M342" s="64" t="n">
        <x:f aca="0">AC341*(1+I342)</x:f>
        <x:v>0.05289811977796154</x:v>
      </x:c>
      <x:c r="N342" s="64" t="n">
        <x:f aca="0">SUM(J342:M342)</x:f>
        <x:v>1.0624350786182417</x:v>
      </x:c>
      <x:c r="O342" s="65" t="n">
        <x:f aca="0">IFERROR((J342+K342)/N342,0)</x:f>
        <x:v>0.20338123787092874</x:v>
      </x:c>
      <x:c r="P342" s="66" t="b">
        <x:f aca="0">AND(MONTH(A342)=12,OR(A343="",YEAR(A342)&lt;&gt;YEAR(A343)))</x:f>
        <x:v>0</x:v>
      </x:c>
      <x:c r="Q342" s="66" t="b">
        <x:f aca="0">AND(MOD(MONTH(A342),3)=0,OR(A343="",MONTH(A342)&lt;&gt;MONTH(A343)))</x:f>
        <x:v>1</x:v>
      </x:c>
      <x:c r="R342" s="66" t="b">
        <x:f aca="0">OR(O342&gt;$E$7,O342&lt;$E$6)</x:f>
        <x:v>0</x:v>
      </x:c>
      <x:c r="S342" s="66" t="b">
        <x:f aca="0">AND(OR(P342,Q342,R342),A342-AH341&gt;$E$8)</x:f>
        <x:v>1</x:v>
      </x:c>
      <x:c r="T342" s="67" t="str">
        <x:f aca="0">IF(NOT(OR(P342,Q342,R342)),"不调",IF(NOT(S342),"间隔规则跳过",IF(P342,"年末+季度",IF(AND(Q342,R342),"季度+动态",IF(Q342,"季度","动态")))))</x:f>
        <x:v>季度</x:v>
      </x:c>
      <x:c r="U342" s="64" t="n">
        <x:f aca="0">IF(OR(T342="年末+季度",T342="季度+动态"),N342*$E$5/2,IF(T342="季度",(J342+K342)/2,IF(T342="动态",N342*$E$5*IF(J342+K342=0,0.5,J342/(J342+K342)),J342)))</x:f>
        <x:v>0.10803968072343774</x:v>
      </x:c>
      <x:c r="V342" s="64" t="n">
        <x:f aca="0">IF(OR(T342="年末+季度",T342="季度+动态"),N342*$E$5/2,IF(T342="季度",(J342+K342)/2,IF(T342="动态",N342*$E$5*IF(J342+K342=0,0.5,K342/(J342+K342)),K342)))</x:f>
        <x:v>0.10803968072343774</x:v>
      </x:c>
      <x:c r="W342" s="64" t="n">
        <x:f aca="0">IF(OR(T342="年末+季度",T342="季度+动态",T342="动态"),N342*(1-$E$5)*IF(L342+M342=0,$B$7/($B$7+$B$8),L342/(L342+M342)),L342)</x:f>
        <x:v>0.7934575973934048</x:v>
      </x:c>
      <x:c r="X342" s="64" t="n">
        <x:f aca="0">IF(OR(T342="年末+季度",T342="季度+动态",T342="动态"),N342*(1-$E$5)*IF(L342+M342=0,$B$8/($B$7+$B$8),M342/(L342+M342)),M342)</x:f>
        <x:v>0.05289811977796154</x:v>
      </x:c>
      <x:c r="Y342" s="64" t="n">
        <x:f aca="0">POWER(1-$H$5,(A342-A341)/$H$8)</x:f>
        <x:v>0.9999862671029998</x:v>
      </x:c>
      <x:c r="Z342" s="64" t="n">
        <x:f aca="0">U342*Y342</x:f>
        <x:v>0.10803819702563043</x:v>
      </x:c>
      <x:c r="AA342" s="64" t="n">
        <x:f aca="0">V342*Y342</x:f>
        <x:v>0.10803819702563043</x:v>
      </x:c>
      <x:c r="AB342" s="64" t="n">
        <x:f aca="0">W342*Y342</x:f>
        <x:v>0.7934467009219458</x:v>
      </x:c>
      <x:c r="AC342" s="64" t="n">
        <x:f aca="0">X342*Y342</x:f>
        <x:v>0.05289739333353113</x:v>
      </x:c>
      <x:c r="AD342" s="64" t="n">
        <x:f aca="0">SUM(Z342:AC342)</x:f>
        <x:v>1.0624204883067376</x:v>
      </x:c>
      <x:c r="AE342" s="64" t="n">
        <x:f aca="0">MAX(AE341,AD342)</x:f>
        <x:v>1.0658816187408895</x:v>
      </x:c>
      <x:c r="AF342" s="63" t="n">
        <x:f aca="0">AD342/AE342-1</x:f>
        <x:v>-0.0032471996639180656</x:v>
      </x:c>
      <x:c r="AG342" s="63" t="n">
        <x:f aca="0">AD342/AD341-1</x:f>
        <x:v>-0.0004828875807222355</x:v>
      </x:c>
      <x:c r="AH342" s="61" t="n">
        <x:f aca="0">IF(OR(T342="年末+季度",T342="季度+动态",T342="季度",T342="动态"),A342,AH341)</x:f>
        <x:v>44286</x:v>
      </x:c>
      <x:c r="AI342" s="68" t="n">
        <x:f aca="0">YEAR(A342)</x:f>
        <x:v>2021</x:v>
      </x:c>
      <x:c r="AJ342" s="68" t="n">
        <x:f aca="0">MONTH(A342)</x:f>
        <x:v>3</x:v>
      </x:c>
      <x:c r="AK342" s="66" t="n">
        <x:f aca="0">IF(MONTH(A342)&lt;&gt;MONTH(A343),1,0)</x:f>
        <x:v>1</x:v>
      </x:c>
      <x:c r="AL342" s="64" t="n">
        <x:f aca="0">IF(AK341,AD341,AL341)</x:f>
        <x:v>1.0580539083416993</x:v>
      </x:c>
      <x:c r="AM342" s="65" t="n">
        <x:f aca="0">IF(AK342,AD342/AL342-1,"")</x:f>
        <x:v>0.00412699195250088</x:v>
      </x:c>
      <x:c r="AN342" s="64" t="n">
        <x:f aca="0">IF(AI342&lt;&gt;AI341,AD342,MAX(AN341,AD342))</x:f>
        <x:v>1.0658816187408895</x:v>
      </x:c>
      <x:c r="AO342" s="65" t="n">
        <x:f aca="0">AD342/AN342-1</x:f>
        <x:v>-0.0032471996639180656</x:v>
      </x:c>
      <x:c r="AP342" s="69" t="n">
        <x:f aca="0">IFERROR(SUM(Z342:AC342)/AD342,0)</x:f>
        <x:v>1</x:v>
      </x:c>
      <x:c r="AQ342" s="66" t="b">
        <x:f aca="0">AND(B342&gt;0,C342&gt;0,D342&gt;0,E342&gt;0)</x:f>
        <x:v>1</x:v>
      </x:c>
    </x:row>
    <x:row r="343" ht="13.5" hidden="0">
      <x:c r="A343" s="61" t="n">
        <x:f aca="0">'净值底稿'!A305</x:f>
        <x:v>44287</x:v>
      </x:c>
      <x:c r="B343" s="62" t="n">
        <x:f aca="0">'净值底稿'!W305</x:f>
        <x:v>1.1359724375158893</x:v>
      </x:c>
      <x:c r="C343" s="62" t="n">
        <x:f aca="0">'净值底稿'!T305</x:f>
        <x:v>1.294301966616685</x:v>
      </x:c>
      <x:c r="D343" s="62" t="n">
        <x:f aca="0">'净值底稿'!U305</x:f>
        <x:v>1.453</x:v>
      </x:c>
      <x:c r="E343" s="62" t="n">
        <x:f aca="0">'净值底稿'!V305</x:f>
        <x:v>1.3234</x:v>
      </x:c>
      <x:c r="F343" s="63" t="n">
        <x:f aca="0">IFERROR(B343/B342-1,0)</x:f>
        <x:v>0.004678383152920684</x:v>
      </x:c>
      <x:c r="G343" s="63" t="n">
        <x:f aca="0">IFERROR(C343/C342-1,0)</x:f>
        <x:v>0.007514067029569249</x:v>
      </x:c>
      <x:c r="H343" s="63" t="n">
        <x:f aca="0">IFERROR(D343/D342-1,0)</x:f>
        <x:v>0</x:v>
      </x:c>
      <x:c r="I343" s="63" t="n">
        <x:f aca="0">IFERROR(E343/E342-1,0)</x:f>
        <x:v>0.020748168145005685</x:v>
      </x:c>
      <x:c r="J343" s="64" t="n">
        <x:f aca="0">Z342*(1+F343)</x:f>
        <x:v>0.10854364110646707</x:v>
      </x:c>
      <x:c r="K343" s="64" t="n">
        <x:f aca="0">AA342*(1+G343)</x:f>
        <x:v>0.10885000327983482</x:v>
      </x:c>
      <x:c r="L343" s="64" t="n">
        <x:f aca="0">AB342*(1+H343)</x:f>
        <x:v>0.7934467009219458</x:v>
      </x:c>
      <x:c r="M343" s="64" t="n">
        <x:f aca="0">AC342*(1+I343)</x:f>
        <x:v>0.05399491734484774</x:v>
      </x:c>
      <x:c r="N343" s="64" t="n">
        <x:f aca="0">SUM(J343:M343)</x:f>
        <x:v>1.0648352626530955</x:v>
      </x:c>
      <x:c r="O343" s="65" t="n">
        <x:f aca="0">IFERROR((J343+K343)/N343,0)</x:f>
        <x:v>0.20415706730509064</x:v>
      </x:c>
      <x:c r="P343" s="66" t="b">
        <x:f aca="0">AND(MONTH(A343)=12,OR(A344="",YEAR(A343)&lt;&gt;YEAR(A344)))</x:f>
        <x:v>0</x:v>
      </x:c>
      <x:c r="Q343" s="66" t="b">
        <x:f aca="0">AND(MOD(MONTH(A343),3)=0,OR(A344="",MONTH(A343)&lt;&gt;MONTH(A344)))</x:f>
        <x:v>0</x:v>
      </x:c>
      <x:c r="R343" s="66" t="b">
        <x:f aca="0">OR(O343&gt;$E$7,O343&lt;$E$6)</x:f>
        <x:v>0</x:v>
      </x:c>
      <x:c r="S343" s="66" t="b">
        <x:f aca="0">AND(OR(P343,Q343,R343),A343-AH342&gt;$E$8)</x:f>
        <x:v>0</x:v>
      </x:c>
      <x:c r="T343" s="67" t="str">
        <x:f aca="0">IF(NOT(OR(P343,Q343,R343)),"不调",IF(NOT(S343),"间隔规则跳过",IF(P343,"年末+季度",IF(AND(Q343,R343),"季度+动态",IF(Q343,"季度","动态")))))</x:f>
        <x:v>不调</x:v>
      </x:c>
      <x:c r="U343" s="64" t="n">
        <x:f aca="0">IF(OR(T343="年末+季度",T343="季度+动态"),N343*$E$5/2,IF(T343="季度",(J343+K343)/2,IF(T343="动态",N343*$E$5*IF(J343+K343=0,0.5,J343/(J343+K343)),J343)))</x:f>
        <x:v>0.10854364110646707</x:v>
      </x:c>
      <x:c r="V343" s="64" t="n">
        <x:f aca="0">IF(OR(T343="年末+季度",T343="季度+动态"),N343*$E$5/2,IF(T343="季度",(J343+K343)/2,IF(T343="动态",N343*$E$5*IF(J343+K343=0,0.5,K343/(J343+K343)),K343)))</x:f>
        <x:v>0.10885000327983482</x:v>
      </x:c>
      <x:c r="W343" s="64" t="n">
        <x:f aca="0">IF(OR(T343="年末+季度",T343="季度+动态",T343="动态"),N343*(1-$E$5)*IF(L343+M343=0,$B$7/($B$7+$B$8),L343/(L343+M343)),L343)</x:f>
        <x:v>0.7934467009219458</x:v>
      </x:c>
      <x:c r="X343" s="64" t="n">
        <x:f aca="0">IF(OR(T343="年末+季度",T343="季度+动态",T343="动态"),N343*(1-$E$5)*IF(L343+M343=0,$B$8/($B$7+$B$8),M343/(L343+M343)),M343)</x:f>
        <x:v>0.05399491734484774</x:v>
      </x:c>
      <x:c r="Y343" s="64" t="n">
        <x:f aca="0">POWER(1-$H$5,(A343-A342)/$H$8)</x:f>
        <x:v>0.9999862671029998</x:v>
      </x:c>
      <x:c r="Z343" s="64" t="n">
        <x:f aca="0">U343*Y343</x:f>
        <x:v>0.10854215048782372</x:v>
      </x:c>
      <x:c r="AA343" s="64" t="n">
        <x:f aca="0">V343*Y343</x:f>
        <x:v>0.1088485084539513</x:v>
      </x:c>
      <x:c r="AB343" s="64" t="n">
        <x:f aca="0">W343*Y343</x:f>
        <x:v>0.7934358046001269</x:v>
      </x:c>
      <x:c r="AC343" s="64" t="n">
        <x:f aca="0">X343*Y343</x:f>
        <x:v>0.053994175838209306</x:v>
      </x:c>
      <x:c r="AD343" s="64" t="n">
        <x:f aca="0">SUM(Z343:AC343)</x:f>
        <x:v>1.0648206393801112</x:v>
      </x:c>
      <x:c r="AE343" s="64" t="n">
        <x:f aca="0">MAX(AE342,AD343)</x:f>
        <x:v>1.0658816187408895</x:v>
      </x:c>
      <x:c r="AF343" s="63" t="n">
        <x:f aca="0">AD343/AE343-1</x:f>
        <x:v>-0.0009954007481915994</x:v>
      </x:c>
      <x:c r="AG343" s="63" t="n">
        <x:f aca="0">AD343/AD342-1</x:f>
        <x:v>0.0022591347774165715</x:v>
      </x:c>
      <x:c r="AH343" s="61" t="n">
        <x:f aca="0">IF(OR(T343="年末+季度",T343="季度+动态",T343="季度",T343="动态"),A343,AH342)</x:f>
        <x:v>44286</x:v>
      </x:c>
      <x:c r="AI343" s="68" t="n">
        <x:f aca="0">YEAR(A343)</x:f>
        <x:v>2021</x:v>
      </x:c>
      <x:c r="AJ343" s="68" t="n">
        <x:f aca="0">MONTH(A343)</x:f>
        <x:v>4</x:v>
      </x:c>
      <x:c r="AK343" s="66" t="n">
        <x:f aca="0">IF(MONTH(A343)&lt;&gt;MONTH(A344),1,0)</x:f>
        <x:v>0</x:v>
      </x:c>
      <x:c r="AL343" s="64" t="n">
        <x:f aca="0">IF(AK342,AD342,AL342)</x:f>
        <x:v>1.0624204883067376</x:v>
      </x:c>
      <x:c r="AM343" s="65" t="str">
        <x:f aca="0">IF(AK343,AD343/AL343-1,"")</x:f>
      </x:c>
      <x:c r="AN343" s="64" t="n">
        <x:f aca="0">IF(AI343&lt;&gt;AI342,AD343,MAX(AN342,AD343))</x:f>
        <x:v>1.0658816187408895</x:v>
      </x:c>
      <x:c r="AO343" s="65" t="n">
        <x:f aca="0">AD343/AN343-1</x:f>
        <x:v>-0.0009954007481915994</x:v>
      </x:c>
      <x:c r="AP343" s="69" t="n">
        <x:f aca="0">IFERROR(SUM(Z343:AC343)/AD343,0)</x:f>
        <x:v>1</x:v>
      </x:c>
      <x:c r="AQ343" s="66" t="b">
        <x:f aca="0">AND(B343&gt;0,C343&gt;0,D343&gt;0,E343&gt;0)</x:f>
        <x:v>1</x:v>
      </x:c>
    </x:row>
    <x:row r="344" ht="13.5" hidden="0">
      <x:c r="A344" s="61" t="n">
        <x:f aca="0">'净值底稿'!A306</x:f>
        <x:v>44288</x:v>
      </x:c>
      <x:c r="B344" s="62" t="n">
        <x:f aca="0">'净值底稿'!W306</x:f>
        <x:v>1.1309903778779802</x:v>
      </x:c>
      <x:c r="C344" s="62" t="n">
        <x:f aca="0">'净值底稿'!T306</x:f>
        <x:v>1.2992625040352088</x:v>
      </x:c>
      <x:c r="D344" s="62" t="n">
        <x:f aca="0">'净值底稿'!U306</x:f>
        <x:v>1.453</x:v>
      </x:c>
      <x:c r="E344" s="62" t="n">
        <x:f aca="0">'净值底稿'!V306</x:f>
        <x:v>1.3366</x:v>
      </x:c>
      <x:c r="F344" s="63" t="n">
        <x:f aca="0">IFERROR(B344/B343-1,0)</x:f>
        <x:v>-0.004385722288124949</x:v>
      </x:c>
      <x:c r="G344" s="63" t="n">
        <x:f aca="0">IFERROR(C344/C343-1,0)</x:f>
        <x:v>0.0038325966787260413</x:v>
      </x:c>
      <x:c r="H344" s="63" t="n">
        <x:f aca="0">IFERROR(D344/D343-1,0)</x:f>
        <x:v>0</x:v>
      </x:c>
      <x:c r="I344" s="63" t="n">
        <x:f aca="0">IFERROR(E344/E343-1,0)</x:f>
        <x:v>0.00997430859906312</x:v>
      </x:c>
      <x:c r="J344" s="64" t="n">
        <x:f aca="0">Z343*(1+F344)</x:f>
        <x:v>0.10806611475922825</x:v>
      </x:c>
      <x:c r="K344" s="64" t="n">
        <x:f aca="0">AA343*(1+G344)</x:f>
        <x:v>0.1092656808859362</x:v>
      </x:c>
      <x:c r="L344" s="64" t="n">
        <x:f aca="0">AB343*(1+H344)</x:f>
        <x:v>0.7934358046001269</x:v>
      </x:c>
      <x:c r="M344" s="64" t="n">
        <x:f aca="0">AC343*(1+I344)</x:f>
        <x:v>0.05453273041057168</x:v>
      </x:c>
      <x:c r="N344" s="64" t="n">
        <x:f aca="0">SUM(J344:M344)</x:f>
        <x:v>1.0653003306558628</x:v>
      </x:c>
      <x:c r="O344" s="65" t="n">
        <x:f aca="0">IFERROR((J344+K344)/N344,0)</x:f>
        <x:v>0.20400988283873148</x:v>
      </x:c>
      <x:c r="P344" s="66" t="b">
        <x:f aca="0">AND(MONTH(A344)=12,OR(A345="",YEAR(A344)&lt;&gt;YEAR(A345)))</x:f>
        <x:v>0</x:v>
      </x:c>
      <x:c r="Q344" s="66" t="b">
        <x:f aca="0">AND(MOD(MONTH(A344),3)=0,OR(A345="",MONTH(A344)&lt;&gt;MONTH(A345)))</x:f>
        <x:v>0</x:v>
      </x:c>
      <x:c r="R344" s="66" t="b">
        <x:f aca="0">OR(O344&gt;$E$7,O344&lt;$E$6)</x:f>
        <x:v>0</x:v>
      </x:c>
      <x:c r="S344" s="66" t="b">
        <x:f aca="0">AND(OR(P344,Q344,R344),A344-AH343&gt;$E$8)</x:f>
        <x:v>0</x:v>
      </x:c>
      <x:c r="T344" s="67" t="str">
        <x:f aca="0">IF(NOT(OR(P344,Q344,R344)),"不调",IF(NOT(S344),"间隔规则跳过",IF(P344,"年末+季度",IF(AND(Q344,R344),"季度+动态",IF(Q344,"季度","动态")))))</x:f>
        <x:v>不调</x:v>
      </x:c>
      <x:c r="U344" s="64" t="n">
        <x:f aca="0">IF(OR(T344="年末+季度",T344="季度+动态"),N344*$E$5/2,IF(T344="季度",(J344+K344)/2,IF(T344="动态",N344*$E$5*IF(J344+K344=0,0.5,J344/(J344+K344)),J344)))</x:f>
        <x:v>0.10806611475922825</x:v>
      </x:c>
      <x:c r="V344" s="64" t="n">
        <x:f aca="0">IF(OR(T344="年末+季度",T344="季度+动态"),N344*$E$5/2,IF(T344="季度",(J344+K344)/2,IF(T344="动态",N344*$E$5*IF(J344+K344=0,0.5,K344/(J344+K344)),K344)))</x:f>
        <x:v>0.1092656808859362</x:v>
      </x:c>
      <x:c r="W344" s="64" t="n">
        <x:f aca="0">IF(OR(T344="年末+季度",T344="季度+动态",T344="动态"),N344*(1-$E$5)*IF(L344+M344=0,$B$7/($B$7+$B$8),L344/(L344+M344)),L344)</x:f>
        <x:v>0.7934358046001269</x:v>
      </x:c>
      <x:c r="X344" s="64" t="n">
        <x:f aca="0">IF(OR(T344="年末+季度",T344="季度+动态",T344="动态"),N344*(1-$E$5)*IF(L344+M344=0,$B$8/($B$7+$B$8),M344/(L344+M344)),M344)</x:f>
        <x:v>0.05453273041057168</x:v>
      </x:c>
      <x:c r="Y344" s="64" t="n">
        <x:f aca="0">POWER(1-$H$5,(A344-A343)/$H$8)</x:f>
        <x:v>0.9999862671029998</x:v>
      </x:c>
      <x:c r="Z344" s="64" t="n">
        <x:f aca="0">U344*Y344</x:f>
        <x:v>0.10806463069840505</x:v>
      </x:c>
      <x:c r="AA344" s="64" t="n">
        <x:f aca="0">V344*Y344</x:f>
        <x:v>0.10926418035159494</x:v>
      </x:c>
      <x:c r="AB344" s="64" t="n">
        <x:f aca="0">W344*Y344</x:f>
        <x:v>0.793424908427946</x:v>
      </x:c>
      <x:c r="AC344" s="64" t="n">
        <x:f aca="0">X344*Y344</x:f>
        <x:v>0.054531981518201815</x:v>
      </x:c>
      <x:c r="AD344" s="64" t="n">
        <x:f aca="0">SUM(Z344:AC344)</x:f>
        <x:v>1.0652857009961476</x:v>
      </x:c>
      <x:c r="AE344" s="64" t="n">
        <x:f aca="0">MAX(AE343,AD344)</x:f>
        <x:v>1.0658816187408895</x:v>
      </x:c>
      <x:c r="AF344" s="63" t="n">
        <x:f aca="0">AD344/AE344-1</x:f>
        <x:v>-0.0005590843619630581</x:v>
      </x:c>
      <x:c r="AG344" s="63" t="n">
        <x:f aca="0">AD344/AD343-1</x:f>
        <x:v>0.0004367511286287318</x:v>
      </x:c>
      <x:c r="AH344" s="61" t="n">
        <x:f aca="0">IF(OR(T344="年末+季度",T344="季度+动态",T344="季度",T344="动态"),A344,AH343)</x:f>
        <x:v>44286</x:v>
      </x:c>
      <x:c r="AI344" s="68" t="n">
        <x:f aca="0">YEAR(A344)</x:f>
        <x:v>2021</x:v>
      </x:c>
      <x:c r="AJ344" s="68" t="n">
        <x:f aca="0">MONTH(A344)</x:f>
        <x:v>4</x:v>
      </x:c>
      <x:c r="AK344" s="66" t="n">
        <x:f aca="0">IF(MONTH(A344)&lt;&gt;MONTH(A345),1,0)</x:f>
        <x:v>0</x:v>
      </x:c>
      <x:c r="AL344" s="64" t="n">
        <x:f aca="0">IF(AK343,AD343,AL343)</x:f>
        <x:v>1.0624204883067376</x:v>
      </x:c>
      <x:c r="AM344" s="65" t="str">
        <x:f aca="0">IF(AK344,AD344/AL344-1,"")</x:f>
      </x:c>
      <x:c r="AN344" s="64" t="n">
        <x:f aca="0">IF(AI344&lt;&gt;AI343,AD344,MAX(AN343,AD344))</x:f>
        <x:v>1.0658816187408895</x:v>
      </x:c>
      <x:c r="AO344" s="65" t="n">
        <x:f aca="0">AD344/AN344-1</x:f>
        <x:v>-0.0005590843619630581</x:v>
      </x:c>
      <x:c r="AP344" s="69" t="n">
        <x:f aca="0">IFERROR(SUM(Z344:AC344)/AD344,0)</x:f>
        <x:v>1</x:v>
      </x:c>
      <x:c r="AQ344" s="66" t="b">
        <x:f aca="0">AND(B344&gt;0,C344&gt;0,D344&gt;0,E344&gt;0)</x:f>
        <x:v>1</x:v>
      </x:c>
    </x:row>
    <x:row r="345" ht="13.5" hidden="0">
      <x:c r="A345" s="61" t="n">
        <x:f aca="0">'净值底稿'!A307</x:f>
        <x:v>44292</x:v>
      </x:c>
      <x:c r="B345" s="62" t="n">
        <x:f aca="0">'净值底稿'!W307</x:f>
        <x:v>1.1323387569518453</x:v>
      </x:c>
      <x:c r="C345" s="62" t="n">
        <x:f aca="0">'净值底稿'!T307</x:f>
        <x:v>1.3059002637804487</x:v>
      </x:c>
      <x:c r="D345" s="62" t="n">
        <x:f aca="0">'净值底稿'!U307</x:f>
        <x:v>1.4532</x:v>
      </x:c>
      <x:c r="E345" s="62" t="n">
        <x:f aca="0">'净值底稿'!V307</x:f>
        <x:v>1.3308</x:v>
      </x:c>
      <x:c r="F345" s="63" t="n">
        <x:f aca="0">IFERROR(B345/B344-1,0)</x:f>
        <x:v>0.001192210915529568</x:v>
      </x:c>
      <x:c r="G345" s="63" t="n">
        <x:f aca="0">IFERROR(C345/C344-1,0)</x:f>
        <x:v>0.005108867318670773</x:v>
      </x:c>
      <x:c r="H345" s="63" t="n">
        <x:f aca="0">IFERROR(D345/D344-1,0)</x:f>
        <x:v>0.00013764624913958912</x:v>
      </x:c>
      <x:c r="I345" s="63" t="n">
        <x:f aca="0">IFERROR(E345/E344-1,0)</x:f>
        <x:v>-0.004339368547059741</x:v>
      </x:c>
      <x:c r="J345" s="64" t="n">
        <x:f aca="0">Z344*(1+F345)</x:f>
        <x:v>0.10819346653070636</x:v>
      </x:c>
      <x:c r="K345" s="64" t="n">
        <x:f aca="0">AA344*(1+G345)</x:f>
        <x:v>0.10982239655169455</x:v>
      </x:c>
      <x:c r="L345" s="64" t="n">
        <x:f aca="0">AB344*(1+H345)</x:f>
        <x:v>0.793534120390565</x:v>
      </x:c>
      <x:c r="M345" s="64" t="n">
        <x:f aca="0">AC344*(1+I345)</x:f>
        <x:v>0.05429534715279289</x:v>
      </x:c>
      <x:c r="N345" s="64" t="n">
        <x:f aca="0">SUM(J345:M345)</x:f>
        <x:v>1.065845330625759</x:v>
      </x:c>
      <x:c r="O345" s="65" t="n">
        <x:f aca="0">IFERROR((J345+K345)/N345,0)</x:f>
        <x:v>0.20454737363666411</x:v>
      </x:c>
      <x:c r="P345" s="66" t="b">
        <x:f aca="0">AND(MONTH(A345)=12,OR(A346="",YEAR(A345)&lt;&gt;YEAR(A346)))</x:f>
        <x:v>0</x:v>
      </x:c>
      <x:c r="Q345" s="66" t="b">
        <x:f aca="0">AND(MOD(MONTH(A345),3)=0,OR(A346="",MONTH(A345)&lt;&gt;MONTH(A346)))</x:f>
        <x:v>0</x:v>
      </x:c>
      <x:c r="R345" s="66" t="b">
        <x:f aca="0">OR(O345&gt;$E$7,O345&lt;$E$6)</x:f>
        <x:v>0</x:v>
      </x:c>
      <x:c r="S345" s="66" t="b">
        <x:f aca="0">AND(OR(P345,Q345,R345),A345-AH344&gt;$E$8)</x:f>
        <x:v>0</x:v>
      </x:c>
      <x:c r="T345" s="67" t="str">
        <x:f aca="0">IF(NOT(OR(P345,Q345,R345)),"不调",IF(NOT(S345),"间隔规则跳过",IF(P345,"年末+季度",IF(AND(Q345,R345),"季度+动态",IF(Q345,"季度","动态")))))</x:f>
        <x:v>不调</x:v>
      </x:c>
      <x:c r="U345" s="64" t="n">
        <x:f aca="0">IF(OR(T345="年末+季度",T345="季度+动态"),N345*$E$5/2,IF(T345="季度",(J345+K345)/2,IF(T345="动态",N345*$E$5*IF(J345+K345=0,0.5,J345/(J345+K345)),J345)))</x:f>
        <x:v>0.10819346653070636</x:v>
      </x:c>
      <x:c r="V345" s="64" t="n">
        <x:f aca="0">IF(OR(T345="年末+季度",T345="季度+动态"),N345*$E$5/2,IF(T345="季度",(J345+K345)/2,IF(T345="动态",N345*$E$5*IF(J345+K345=0,0.5,K345/(J345+K345)),K345)))</x:f>
        <x:v>0.10982239655169455</x:v>
      </x:c>
      <x:c r="W345" s="64" t="n">
        <x:f aca="0">IF(OR(T345="年末+季度",T345="季度+动态",T345="动态"),N345*(1-$E$5)*IF(L345+M345=0,$B$7/($B$7+$B$8),L345/(L345+M345)),L345)</x:f>
        <x:v>0.793534120390565</x:v>
      </x:c>
      <x:c r="X345" s="64" t="n">
        <x:f aca="0">IF(OR(T345="年末+季度",T345="季度+动态",T345="动态"),N345*(1-$E$5)*IF(L345+M345=0,$B$8/($B$7+$B$8),M345/(L345+M345)),M345)</x:f>
        <x:v>0.05429534715279289</x:v>
      </x:c>
      <x:c r="Y345" s="64" t="n">
        <x:f aca="0">POWER(1-$H$5,(A345-A344)/$H$8)</x:f>
        <x:v>0.9999450695435432</x:v>
      </x:c>
      <x:c r="Z345" s="64" t="n">
        <x:f aca="0">U345*Y345</x:f>
        <x:v>0.10818752341420418</x:v>
      </x:c>
      <x:c r="AA345" s="64" t="n">
        <x:f aca="0">V345*Y345</x:f>
        <x:v>0.10981636395732279</x:v>
      </x:c>
      <x:c r="AB345" s="64" t="n">
        <x:f aca="0">W345*Y345</x:f>
        <x:v>0.7934905311991179</x:v>
      </x:c>
      <x:c r="AC345" s="64" t="n">
        <x:f aca="0">X345*Y345</x:f>
        <x:v>0.05429236468459031</x:v>
      </x:c>
      <x:c r="AD345" s="64" t="n">
        <x:f aca="0">SUM(Z345:AC345)</x:f>
        <x:v>1.0657867832552352</x:v>
      </x:c>
      <x:c r="AE345" s="64" t="n">
        <x:f aca="0">MAX(AE344,AD345)</x:f>
        <x:v>1.0658816187408895</x:v>
      </x:c>
      <x:c r="AF345" s="63" t="n">
        <x:f aca="0">AD345/AE345-1</x:f>
        <x:v>-0.00008897375091831972</x:v>
      </x:c>
      <x:c r="AG345" s="63" t="n">
        <x:f aca="0">AD345/AD344-1</x:f>
        <x:v>0.00047037358956303343</x:v>
      </x:c>
      <x:c r="AH345" s="61" t="n">
        <x:f aca="0">IF(OR(T345="年末+季度",T345="季度+动态",T345="季度",T345="动态"),A345,AH344)</x:f>
        <x:v>44286</x:v>
      </x:c>
      <x:c r="AI345" s="68" t="n">
        <x:f aca="0">YEAR(A345)</x:f>
        <x:v>2021</x:v>
      </x:c>
      <x:c r="AJ345" s="68" t="n">
        <x:f aca="0">MONTH(A345)</x:f>
        <x:v>4</x:v>
      </x:c>
      <x:c r="AK345" s="66" t="n">
        <x:f aca="0">IF(MONTH(A345)&lt;&gt;MONTH(A346),1,0)</x:f>
        <x:v>0</x:v>
      </x:c>
      <x:c r="AL345" s="64" t="n">
        <x:f aca="0">IF(AK344,AD344,AL344)</x:f>
        <x:v>1.0624204883067376</x:v>
      </x:c>
      <x:c r="AM345" s="65" t="str">
        <x:f aca="0">IF(AK345,AD345/AL345-1,"")</x:f>
      </x:c>
      <x:c r="AN345" s="64" t="n">
        <x:f aca="0">IF(AI345&lt;&gt;AI344,AD345,MAX(AN344,AD345))</x:f>
        <x:v>1.0658816187408895</x:v>
      </x:c>
      <x:c r="AO345" s="65" t="n">
        <x:f aca="0">AD345/AN345-1</x:f>
        <x:v>-0.00008897375091831972</x:v>
      </x:c>
      <x:c r="AP345" s="69" t="n">
        <x:f aca="0">IFERROR(SUM(Z345:AC345)/AD345,0)</x:f>
        <x:v>1</x:v>
      </x:c>
      <x:c r="AQ345" s="66" t="b">
        <x:f aca="0">AND(B345&gt;0,C345&gt;0,D345&gt;0,E345&gt;0)</x:f>
        <x:v>1</x:v>
      </x:c>
    </x:row>
    <x:row r="346" ht="13.5" hidden="0">
      <x:c r="A346" s="61" t="n">
        <x:f aca="0">'净值底稿'!A308</x:f>
        <x:v>44293</x:v>
      </x:c>
      <x:c r="B346" s="62" t="n">
        <x:f aca="0">'净值底稿'!W308</x:f>
        <x:v>1.138974099540636</x:v>
      </x:c>
      <x:c r="C346" s="62" t="n">
        <x:f aca="0">'净值底稿'!T308</x:f>
        <x:v>1.30438509889203</x:v>
      </x:c>
      <x:c r="D346" s="62" t="n">
        <x:f aca="0">'净值底稿'!U308</x:f>
        <x:v>1.4529</x:v>
      </x:c>
      <x:c r="E346" s="62" t="n">
        <x:f aca="0">'净值底稿'!V308</x:f>
        <x:v>1.3369</x:v>
      </x:c>
      <x:c r="F346" s="63" t="n">
        <x:f aca="0">IFERROR(B346/B345-1,0)</x:f>
        <x:v>0.005859856467911317</x:v>
      </x:c>
      <x:c r="G346" s="63" t="n">
        <x:f aca="0">IFERROR(C346/C345-1,0)</x:f>
        <x:v>-0.0011602454876855628</x:v>
      </x:c>
      <x:c r="H346" s="63" t="n">
        <x:f aca="0">IFERROR(D346/D345-1,0)</x:f>
        <x:v>-0.00020644095788602268</x:v>
      </x:c>
      <x:c r="I346" s="63" t="n">
        <x:f aca="0">IFERROR(E346/E345-1,0)</x:f>
        <x:v>0.0045837090471896325</x:v>
      </x:c>
      <x:c r="J346" s="64" t="n">
        <x:f aca="0">Z345*(1+F346)</x:f>
        <x:v>0.1088214867730302</x:v>
      </x:c>
      <x:c r="K346" s="64" t="n">
        <x:f aca="0">AA345*(1+G346)</x:f>
        <x:v>0.10968895001656727</x:v>
      </x:c>
      <x:c r="L346" s="64" t="n">
        <x:f aca="0">AB345*(1+H346)</x:f>
        <x:v>0.7933267222537838</x:v>
      </x:c>
      <x:c r="M346" s="64" t="n">
        <x:f aca="0">AC345*(1+I346)</x:f>
        <x:v>0.054541225087788386</x:v>
      </x:c>
      <x:c r="N346" s="64" t="n">
        <x:f aca="0">SUM(J346:M346)</x:f>
        <x:v>1.0663783841311696</x:v>
      </x:c>
      <x:c r="O346" s="65" t="n">
        <x:f aca="0">IFERROR((J346+K346)/N346,0)</x:f>
        <x:v>0.20490891417273857</x:v>
      </x:c>
      <x:c r="P346" s="66" t="b">
        <x:f aca="0">AND(MONTH(A346)=12,OR(A347="",YEAR(A346)&lt;&gt;YEAR(A347)))</x:f>
        <x:v>0</x:v>
      </x:c>
      <x:c r="Q346" s="66" t="b">
        <x:f aca="0">AND(MOD(MONTH(A346),3)=0,OR(A347="",MONTH(A346)&lt;&gt;MONTH(A347)))</x:f>
        <x:v>0</x:v>
      </x:c>
      <x:c r="R346" s="66" t="b">
        <x:f aca="0">OR(O346&gt;$E$7,O346&lt;$E$6)</x:f>
        <x:v>0</x:v>
      </x:c>
      <x:c r="S346" s="66" t="b">
        <x:f aca="0">AND(OR(P346,Q346,R346),A346-AH345&gt;$E$8)</x:f>
        <x:v>0</x:v>
      </x:c>
      <x:c r="T346" s="67" t="str">
        <x:f aca="0">IF(NOT(OR(P346,Q346,R346)),"不调",IF(NOT(S346),"间隔规则跳过",IF(P346,"年末+季度",IF(AND(Q346,R346),"季度+动态",IF(Q346,"季度","动态")))))</x:f>
        <x:v>不调</x:v>
      </x:c>
      <x:c r="U346" s="64" t="n">
        <x:f aca="0">IF(OR(T346="年末+季度",T346="季度+动态"),N346*$E$5/2,IF(T346="季度",(J346+K346)/2,IF(T346="动态",N346*$E$5*IF(J346+K346=0,0.5,J346/(J346+K346)),J346)))</x:f>
        <x:v>0.1088214867730302</x:v>
      </x:c>
      <x:c r="V346" s="64" t="n">
        <x:f aca="0">IF(OR(T346="年末+季度",T346="季度+动态"),N346*$E$5/2,IF(T346="季度",(J346+K346)/2,IF(T346="动态",N346*$E$5*IF(J346+K346=0,0.5,K346/(J346+K346)),K346)))</x:f>
        <x:v>0.10968895001656727</x:v>
      </x:c>
      <x:c r="W346" s="64" t="n">
        <x:f aca="0">IF(OR(T346="年末+季度",T346="季度+动态",T346="动态"),N346*(1-$E$5)*IF(L346+M346=0,$B$7/($B$7+$B$8),L346/(L346+M346)),L346)</x:f>
        <x:v>0.7933267222537838</x:v>
      </x:c>
      <x:c r="X346" s="64" t="n">
        <x:f aca="0">IF(OR(T346="年末+季度",T346="季度+动态",T346="动态"),N346*(1-$E$5)*IF(L346+M346=0,$B$8/($B$7+$B$8),M346/(L346+M346)),M346)</x:f>
        <x:v>0.054541225087788386</x:v>
      </x:c>
      <x:c r="Y346" s="64" t="n">
        <x:f aca="0">POWER(1-$H$5,(A346-A345)/$H$8)</x:f>
        <x:v>0.9999862671029998</x:v>
      </x:c>
      <x:c r="Z346" s="64" t="n">
        <x:f aca="0">U346*Y346</x:f>
        <x:v>0.10881999233876094</x:v>
      </x:c>
      <x:c r="AA346" s="64" t="n">
        <x:f aca="0">V346*Y346</x:f>
        <x:v>0.10968744366951462</x:v>
      </x:c>
      <x:c r="AB346" s="64" t="n">
        <x:f aca="0">W346*Y346</x:f>
        <x:v>0.7933158275796195</x:v>
      </x:c>
      <x:c r="AC346" s="64" t="n">
        <x:f aca="0">X346*Y346</x:f>
        <x:v>0.05454047607876199</x:v>
      </x:c>
      <x:c r="AD346" s="64" t="n">
        <x:f aca="0">SUM(Z346:AC346)</x:f>
        <x:v>1.066363739666657</x:v>
      </x:c>
      <x:c r="AE346" s="64" t="n">
        <x:f aca="0">MAX(AE345,AD346)</x:f>
        <x:v>1.066363739666657</x:v>
      </x:c>
      <x:c r="AF346" s="63" t="n">
        <x:f aca="0">AD346/AE346-1</x:f>
        <x:v>0</x:v>
      </x:c>
      <x:c r="AG346" s="63" t="n">
        <x:f aca="0">AD346/AD345-1</x:f>
        <x:v>0.000541343184665477</x:v>
      </x:c>
      <x:c r="AH346" s="61" t="n">
        <x:f aca="0">IF(OR(T346="年末+季度",T346="季度+动态",T346="季度",T346="动态"),A346,AH345)</x:f>
        <x:v>44286</x:v>
      </x:c>
      <x:c r="AI346" s="68" t="n">
        <x:f aca="0">YEAR(A346)</x:f>
        <x:v>2021</x:v>
      </x:c>
      <x:c r="AJ346" s="68" t="n">
        <x:f aca="0">MONTH(A346)</x:f>
        <x:v>4</x:v>
      </x:c>
      <x:c r="AK346" s="66" t="n">
        <x:f aca="0">IF(MONTH(A346)&lt;&gt;MONTH(A347),1,0)</x:f>
        <x:v>0</x:v>
      </x:c>
      <x:c r="AL346" s="64" t="n">
        <x:f aca="0">IF(AK345,AD345,AL345)</x:f>
        <x:v>1.0624204883067376</x:v>
      </x:c>
      <x:c r="AM346" s="65" t="str">
        <x:f aca="0">IF(AK346,AD346/AL346-1,"")</x:f>
      </x:c>
      <x:c r="AN346" s="64" t="n">
        <x:f aca="0">IF(AI346&lt;&gt;AI345,AD346,MAX(AN345,AD346))</x:f>
        <x:v>1.066363739666657</x:v>
      </x:c>
      <x:c r="AO346" s="65" t="n">
        <x:f aca="0">AD346/AN346-1</x:f>
        <x:v>0</x:v>
      </x:c>
      <x:c r="AP346" s="69" t="n">
        <x:f aca="0">IFERROR(SUM(Z346:AC346)/AD346,0)</x:f>
        <x:v>1</x:v>
      </x:c>
      <x:c r="AQ346" s="66" t="b">
        <x:f aca="0">AND(B346&gt;0,C346&gt;0,D346&gt;0,E346&gt;0)</x:f>
        <x:v>1</x:v>
      </x:c>
    </x:row>
    <x:row r="347" ht="13.5" hidden="0">
      <x:c r="A347" s="61" t="n">
        <x:f aca="0">'净值底稿'!A309</x:f>
        <x:v>44294</x:v>
      </x:c>
      <x:c r="B347" s="62" t="n">
        <x:f aca="0">'净值底稿'!W309</x:f>
        <x:v>1.1377182129215708</x:v>
      </x:c>
      <x:c r="C347" s="62" t="n">
        <x:f aca="0">'净值底稿'!T309</x:f>
        <x:v>1.3019654876050237</x:v>
      </x:c>
      <x:c r="D347" s="62" t="n">
        <x:f aca="0">'净值底稿'!U309</x:f>
        <x:v>1.4529</x:v>
      </x:c>
      <x:c r="E347" s="62" t="n">
        <x:f aca="0">'净值底稿'!V309</x:f>
        <x:v>1.3406</x:v>
      </x:c>
      <x:c r="F347" s="63" t="n">
        <x:f aca="0">IFERROR(B347/B346-1,0)</x:f>
        <x:v>-0.0011026472152192435</x:v>
      </x:c>
      <x:c r="G347" s="63" t="n">
        <x:f aca="0">IFERROR(C347/C346-1,0)</x:f>
        <x:v>-0.0018549823124026643</x:v>
      </x:c>
      <x:c r="H347" s="63" t="n">
        <x:f aca="0">IFERROR(D347/D346-1,0)</x:f>
        <x:v>0</x:v>
      </x:c>
      <x:c r="I347" s="63" t="n">
        <x:f aca="0">IFERROR(E347/E346-1,0)</x:f>
        <x:v>0.0027675966788840434</x:v>
      </x:c>
      <x:c r="J347" s="64" t="n">
        <x:f aca="0">Z346*(1+F347)</x:f>
        <x:v>0.10870000227724842</x:v>
      </x:c>
      <x:c r="K347" s="64" t="n">
        <x:f aca="0">AA346*(1+G347)</x:f>
        <x:v>0.109483975401615</x:v>
      </x:c>
      <x:c r="L347" s="64" t="n">
        <x:f aca="0">AB346*(1+H347)</x:f>
        <x:v>0.7933158275796195</x:v>
      </x:c>
      <x:c r="M347" s="64" t="n">
        <x:f aca="0">AC346*(1+I347)</x:f>
        <x:v>0.05469142211922232</x:v>
      </x:c>
      <x:c r="N347" s="64" t="n">
        <x:f aca="0">SUM(J347:M347)</x:f>
        <x:v>1.0661912273777052</x:v>
      </x:c>
      <x:c r="O347" s="65" t="n">
        <x:f aca="0">IFERROR((J347+K347)/N347,0)</x:f>
        <x:v>0.20463869151829958</x:v>
      </x:c>
      <x:c r="P347" s="66" t="b">
        <x:f aca="0">AND(MONTH(A347)=12,OR(A348="",YEAR(A347)&lt;&gt;YEAR(A348)))</x:f>
        <x:v>0</x:v>
      </x:c>
      <x:c r="Q347" s="66" t="b">
        <x:f aca="0">AND(MOD(MONTH(A347),3)=0,OR(A348="",MONTH(A347)&lt;&gt;MONTH(A348)))</x:f>
        <x:v>0</x:v>
      </x:c>
      <x:c r="R347" s="66" t="b">
        <x:f aca="0">OR(O347&gt;$E$7,O347&lt;$E$6)</x:f>
        <x:v>0</x:v>
      </x:c>
      <x:c r="S347" s="66" t="b">
        <x:f aca="0">AND(OR(P347,Q347,R347),A347-AH346&gt;$E$8)</x:f>
        <x:v>0</x:v>
      </x:c>
      <x:c r="T347" s="67" t="str">
        <x:f aca="0">IF(NOT(OR(P347,Q347,R347)),"不调",IF(NOT(S347),"间隔规则跳过",IF(P347,"年末+季度",IF(AND(Q347,R347),"季度+动态",IF(Q347,"季度","动态")))))</x:f>
        <x:v>不调</x:v>
      </x:c>
      <x:c r="U347" s="64" t="n">
        <x:f aca="0">IF(OR(T347="年末+季度",T347="季度+动态"),N347*$E$5/2,IF(T347="季度",(J347+K347)/2,IF(T347="动态",N347*$E$5*IF(J347+K347=0,0.5,J347/(J347+K347)),J347)))</x:f>
        <x:v>0.10870000227724842</x:v>
      </x:c>
      <x:c r="V347" s="64" t="n">
        <x:f aca="0">IF(OR(T347="年末+季度",T347="季度+动态"),N347*$E$5/2,IF(T347="季度",(J347+K347)/2,IF(T347="动态",N347*$E$5*IF(J347+K347=0,0.5,K347/(J347+K347)),K347)))</x:f>
        <x:v>0.109483975401615</x:v>
      </x:c>
      <x:c r="W347" s="64" t="n">
        <x:f aca="0">IF(OR(T347="年末+季度",T347="季度+动态",T347="动态"),N347*(1-$E$5)*IF(L347+M347=0,$B$7/($B$7+$B$8),L347/(L347+M347)),L347)</x:f>
        <x:v>0.7933158275796195</x:v>
      </x:c>
      <x:c r="X347" s="64" t="n">
        <x:f aca="0">IF(OR(T347="年末+季度",T347="季度+动态",T347="动态"),N347*(1-$E$5)*IF(L347+M347=0,$B$8/($B$7+$B$8),M347/(L347+M347)),M347)</x:f>
        <x:v>0.05469142211922232</x:v>
      </x:c>
      <x:c r="Y347" s="64" t="n">
        <x:f aca="0">POWER(1-$H$5,(A347-A346)/$H$8)</x:f>
        <x:v>0.9999862671029998</x:v>
      </x:c>
      <x:c r="Z347" s="64" t="n">
        <x:f aca="0">U347*Y347</x:f>
        <x:v>0.10869850951131323</x:v>
      </x:c>
      <x:c r="AA347" s="64" t="n">
        <x:f aca="0">V347*Y347</x:f>
        <x:v>0.10948247186945763</x:v>
      </x:c>
      <x:c r="AB347" s="64" t="n">
        <x:f aca="0">W347*Y347</x:f>
        <x:v>0.7933049330550707</x:v>
      </x:c>
      <x:c r="AC347" s="64" t="n">
        <x:f aca="0">X347*Y347</x:f>
        <x:v>0.05469067104755556</x:v>
      </x:c>
      <x:c r="AD347" s="64" t="n">
        <x:f aca="0">SUM(Z347:AC347)</x:f>
        <x:v>1.066176585483397</x:v>
      </x:c>
      <x:c r="AE347" s="64" t="n">
        <x:f aca="0">MAX(AE346,AD347)</x:f>
        <x:v>1.066363739666657</x:v>
      </x:c>
      <x:c r="AF347" s="63" t="n">
        <x:f aca="0">AD347/AE347-1</x:f>
        <x:v>-0.00017550688972078898</x:v>
      </x:c>
      <x:c r="AG347" s="63" t="n">
        <x:f aca="0">AD347/AD346-1</x:f>
        <x:v>-0.00017550688972078898</x:v>
      </x:c>
      <x:c r="AH347" s="61" t="n">
        <x:f aca="0">IF(OR(T347="年末+季度",T347="季度+动态",T347="季度",T347="动态"),A347,AH346)</x:f>
        <x:v>44286</x:v>
      </x:c>
      <x:c r="AI347" s="68" t="n">
        <x:f aca="0">YEAR(A347)</x:f>
        <x:v>2021</x:v>
      </x:c>
      <x:c r="AJ347" s="68" t="n">
        <x:f aca="0">MONTH(A347)</x:f>
        <x:v>4</x:v>
      </x:c>
      <x:c r="AK347" s="66" t="n">
        <x:f aca="0">IF(MONTH(A347)&lt;&gt;MONTH(A348),1,0)</x:f>
        <x:v>0</x:v>
      </x:c>
      <x:c r="AL347" s="64" t="n">
        <x:f aca="0">IF(AK346,AD346,AL346)</x:f>
        <x:v>1.0624204883067376</x:v>
      </x:c>
      <x:c r="AM347" s="65" t="str">
        <x:f aca="0">IF(AK347,AD347/AL347-1,"")</x:f>
      </x:c>
      <x:c r="AN347" s="64" t="n">
        <x:f aca="0">IF(AI347&lt;&gt;AI346,AD347,MAX(AN346,AD347))</x:f>
        <x:v>1.066363739666657</x:v>
      </x:c>
      <x:c r="AO347" s="65" t="n">
        <x:f aca="0">AD347/AN347-1</x:f>
        <x:v>-0.00017550688972078898</x:v>
      </x:c>
      <x:c r="AP347" s="69" t="n">
        <x:f aca="0">IFERROR(SUM(Z347:AC347)/AD347,0)</x:f>
        <x:v>1</x:v>
      </x:c>
      <x:c r="AQ347" s="66" t="b">
        <x:f aca="0">AND(B347&gt;0,C347&gt;0,D347&gt;0,E347&gt;0)</x:f>
        <x:v>1</x:v>
      </x:c>
    </x:row>
    <x:row r="348" ht="13.5" hidden="0">
      <x:c r="A348" s="61" t="n">
        <x:f aca="0">'净值底稿'!A310</x:f>
        <x:v>44295</x:v>
      </x:c>
      <x:c r="B348" s="62" t="n">
        <x:f aca="0">'净值底稿'!W310</x:f>
        <x:v>1.1353225643920786</x:v>
      </x:c>
      <x:c r="C348" s="62" t="n">
        <x:f aca="0">'净值底稿'!T310</x:f>
        <x:v>1.29749610920322</x:v>
      </x:c>
      <x:c r="D348" s="62" t="n">
        <x:f aca="0">'净值底稿'!U310</x:f>
        <x:v>1.4538</x:v>
      </x:c>
      <x:c r="E348" s="62" t="n">
        <x:f aca="0">'净值底稿'!V310</x:f>
        <x:v>1.3447</x:v>
      </x:c>
      <x:c r="F348" s="63" t="n">
        <x:f aca="0">IFERROR(B348/B347-1,0)</x:f>
        <x:v>-0.0021056607007639006</x:v>
      </x:c>
      <x:c r="G348" s="63" t="n">
        <x:f aca="0">IFERROR(C348/C347-1,0)</x:f>
        <x:v>-0.003432793299325665</x:v>
      </x:c>
      <x:c r="H348" s="63" t="n">
        <x:f aca="0">IFERROR(D348/D347-1,0)</x:f>
        <x:v>0.0006194507536649851</x:v>
      </x:c>
      <x:c r="I348" s="63" t="n">
        <x:f aca="0">IFERROR(E348/E347-1,0)</x:f>
        <x:v>0.0030583320901089728</x:v>
      </x:c>
      <x:c r="J348" s="64" t="n">
        <x:f aca="0">Z347*(1+F348)</x:f>
        <x:v>0.10846962733160365</x:v>
      </x:c>
      <x:c r="K348" s="64" t="n">
        <x:f aca="0">AA347*(1+G348)</x:f>
        <x:v>0.10910664117363054</x:v>
      </x:c>
      <x:c r="L348" s="64" t="n">
        <x:f aca="0">AB347*(1+H348)</x:f>
        <x:v>0.7937963463937378</x:v>
      </x:c>
      <x:c r="M348" s="64" t="n">
        <x:f aca="0">AC347*(1+I348)</x:f>
        <x:v>0.054857933281849895</x:v>
      </x:c>
      <x:c r="N348" s="64" t="n">
        <x:f aca="0">SUM(J348:M348)</x:f>
        <x:v>1.0662305481808219</x:v>
      </x:c>
      <x:c r="O348" s="65" t="n">
        <x:f aca="0">IFERROR((J348+K348)/N348,0)</x:f>
        <x:v>0.20406118439999477</x:v>
      </x:c>
      <x:c r="P348" s="66" t="b">
        <x:f aca="0">AND(MONTH(A348)=12,OR(A349="",YEAR(A348)&lt;&gt;YEAR(A349)))</x:f>
        <x:v>0</x:v>
      </x:c>
      <x:c r="Q348" s="66" t="b">
        <x:f aca="0">AND(MOD(MONTH(A348),3)=0,OR(A349="",MONTH(A348)&lt;&gt;MONTH(A349)))</x:f>
        <x:v>0</x:v>
      </x:c>
      <x:c r="R348" s="66" t="b">
        <x:f aca="0">OR(O348&gt;$E$7,O348&lt;$E$6)</x:f>
        <x:v>0</x:v>
      </x:c>
      <x:c r="S348" s="66" t="b">
        <x:f aca="0">AND(OR(P348,Q348,R348),A348-AH347&gt;$E$8)</x:f>
        <x:v>0</x:v>
      </x:c>
      <x:c r="T348" s="67" t="str">
        <x:f aca="0">IF(NOT(OR(P348,Q348,R348)),"不调",IF(NOT(S348),"间隔规则跳过",IF(P348,"年末+季度",IF(AND(Q348,R348),"季度+动态",IF(Q348,"季度","动态")))))</x:f>
        <x:v>不调</x:v>
      </x:c>
      <x:c r="U348" s="64" t="n">
        <x:f aca="0">IF(OR(T348="年末+季度",T348="季度+动态"),N348*$E$5/2,IF(T348="季度",(J348+K348)/2,IF(T348="动态",N348*$E$5*IF(J348+K348=0,0.5,J348/(J348+K348)),J348)))</x:f>
        <x:v>0.10846962733160365</x:v>
      </x:c>
      <x:c r="V348" s="64" t="n">
        <x:f aca="0">IF(OR(T348="年末+季度",T348="季度+动态"),N348*$E$5/2,IF(T348="季度",(J348+K348)/2,IF(T348="动态",N348*$E$5*IF(J348+K348=0,0.5,K348/(J348+K348)),K348)))</x:f>
        <x:v>0.10910664117363054</x:v>
      </x:c>
      <x:c r="W348" s="64" t="n">
        <x:f aca="0">IF(OR(T348="年末+季度",T348="季度+动态",T348="动态"),N348*(1-$E$5)*IF(L348+M348=0,$B$7/($B$7+$B$8),L348/(L348+M348)),L348)</x:f>
        <x:v>0.7937963463937378</x:v>
      </x:c>
      <x:c r="X348" s="64" t="n">
        <x:f aca="0">IF(OR(T348="年末+季度",T348="季度+动态",T348="动态"),N348*(1-$E$5)*IF(L348+M348=0,$B$8/($B$7+$B$8),M348/(L348+M348)),M348)</x:f>
        <x:v>0.054857933281849895</x:v>
      </x:c>
      <x:c r="Y348" s="64" t="n">
        <x:f aca="0">POWER(1-$H$5,(A348-A347)/$H$8)</x:f>
        <x:v>0.9999862671029998</x:v>
      </x:c>
      <x:c r="Z348" s="64" t="n">
        <x:f aca="0">U348*Y348</x:f>
        <x:v>0.10846813772938385</x:v>
      </x:c>
      <x:c r="AA348" s="64" t="n">
        <x:f aca="0">V348*Y348</x:f>
        <x:v>0.10910514282336527</x:v>
      </x:c>
      <x:c r="AB348" s="64" t="n">
        <x:f aca="0">W348*Y348</x:f>
        <x:v>0.7937854452702735</x:v>
      </x:c>
      <x:c r="AC348" s="64" t="n">
        <x:f aca="0">X348*Y348</x:f>
        <x:v>0.05485717992350249</x:v>
      </x:c>
      <x:c r="AD348" s="64" t="n">
        <x:f aca="0">SUM(Z348:AC348)</x:f>
        <x:v>1.066215905746525</x:v>
      </x:c>
      <x:c r="AE348" s="64" t="n">
        <x:f aca="0">MAX(AE347,AD348)</x:f>
        <x:v>1.066363739666657</x:v>
      </x:c>
      <x:c r="AF348" s="63" t="n">
        <x:f aca="0">AD348/AE348-1</x:f>
        <x:v>-0.0001386336712632108</x:v>
      </x:c>
      <x:c r="AG348" s="63" t="n">
        <x:f aca="0">AD348/AD347-1</x:f>
        <x:v>0.00003687969109744671</x:v>
      </x:c>
      <x:c r="AH348" s="61" t="n">
        <x:f aca="0">IF(OR(T348="年末+季度",T348="季度+动态",T348="季度",T348="动态"),A348,AH347)</x:f>
        <x:v>44286</x:v>
      </x:c>
      <x:c r="AI348" s="68" t="n">
        <x:f aca="0">YEAR(A348)</x:f>
        <x:v>2021</x:v>
      </x:c>
      <x:c r="AJ348" s="68" t="n">
        <x:f aca="0">MONTH(A348)</x:f>
        <x:v>4</x:v>
      </x:c>
      <x:c r="AK348" s="66" t="n">
        <x:f aca="0">IF(MONTH(A348)&lt;&gt;MONTH(A349),1,0)</x:f>
        <x:v>0</x:v>
      </x:c>
      <x:c r="AL348" s="64" t="n">
        <x:f aca="0">IF(AK347,AD347,AL347)</x:f>
        <x:v>1.0624204883067376</x:v>
      </x:c>
      <x:c r="AM348" s="65" t="str">
        <x:f aca="0">IF(AK348,AD348/AL348-1,"")</x:f>
      </x:c>
      <x:c r="AN348" s="64" t="n">
        <x:f aca="0">IF(AI348&lt;&gt;AI347,AD348,MAX(AN347,AD348))</x:f>
        <x:v>1.066363739666657</x:v>
      </x:c>
      <x:c r="AO348" s="65" t="n">
        <x:f aca="0">AD348/AN348-1</x:f>
        <x:v>-0.0001386336712632108</x:v>
      </x:c>
      <x:c r="AP348" s="69" t="n">
        <x:f aca="0">IFERROR(SUM(Z348:AC348)/AD348,0)</x:f>
        <x:v>1</x:v>
      </x:c>
      <x:c r="AQ348" s="66" t="b">
        <x:f aca="0">AND(B348&gt;0,C348&gt;0,D348&gt;0,E348&gt;0)</x:f>
        <x:v>1</x:v>
      </x:c>
    </x:row>
    <x:row r="349" ht="13.5" hidden="0">
      <x:c r="A349" s="61" t="n">
        <x:f aca="0">'净值底稿'!A311</x:f>
        <x:v>44298</x:v>
      </x:c>
      <x:c r="B349" s="62" t="n">
        <x:f aca="0">'净值底稿'!W311</x:f>
        <x:v>1.1303665244074534</x:v>
      </x:c>
      <x:c r="C349" s="62" t="n">
        <x:f aca="0">'净值底稿'!T311</x:f>
        <x:v>1.2737112789161462</x:v>
      </x:c>
      <x:c r="D349" s="62" t="n">
        <x:f aca="0">'净值底稿'!U311</x:f>
        <x:v>1.4549</x:v>
      </x:c>
      <x:c r="E349" s="62" t="n">
        <x:f aca="0">'净值底稿'!V311</x:f>
        <x:v>1.3386</x:v>
      </x:c>
      <x:c r="F349" s="63" t="n">
        <x:f aca="0">IFERROR(B349/B348-1,0)</x:f>
        <x:v>-0.004365314440199497</x:v>
      </x:c>
      <x:c r="G349" s="63" t="n">
        <x:f aca="0">IFERROR(C349/C348-1,0)</x:f>
        <x:v>-0.018331330721045314</x:v>
      </x:c>
      <x:c r="H349" s="63" t="n">
        <x:f aca="0">IFERROR(D349/D348-1,0)</x:f>
        <x:v>0.0007566377768606358</x:v>
      </x:c>
      <x:c r="I349" s="63" t="n">
        <x:f aca="0">IFERROR(E349/E348-1,0)</x:f>
        <x:v>-0.004536327805458429</x:v>
      </x:c>
      <x:c r="J349" s="64" t="n">
        <x:f aca="0">Z348*(1+F349)</x:f>
        <x:v>0.10799464020145222</x:v>
      </x:c>
      <x:c r="K349" s="64" t="n">
        <x:f aca="0">AA348*(1+G349)</x:f>
        <x:v>0.10710510036690328</x:v>
      </x:c>
      <x:c r="L349" s="64" t="n">
        <x:f aca="0">AB348*(1+H349)</x:f>
        <x:v>0.7943860533248871</x:v>
      </x:c>
      <x:c r="M349" s="64" t="n">
        <x:f aca="0">AC348*(1+I349)</x:f>
        <x:v>0.05460832977288647</x:v>
      </x:c>
      <x:c r="N349" s="64" t="n">
        <x:f aca="0">SUM(J349:M349)</x:f>
        <x:v>1.0640941236661292</x:v>
      </x:c>
      <x:c r="O349" s="65" t="n">
        <x:f aca="0">IFERROR((J349+K349)/N349,0)</x:f>
        <x:v>0.20214352826916404</x:v>
      </x:c>
      <x:c r="P349" s="66" t="b">
        <x:f aca="0">AND(MONTH(A349)=12,OR(A350="",YEAR(A349)&lt;&gt;YEAR(A350)))</x:f>
        <x:v>0</x:v>
      </x:c>
      <x:c r="Q349" s="66" t="b">
        <x:f aca="0">AND(MOD(MONTH(A349),3)=0,OR(A350="",MONTH(A349)&lt;&gt;MONTH(A350)))</x:f>
        <x:v>0</x:v>
      </x:c>
      <x:c r="R349" s="66" t="b">
        <x:f aca="0">OR(O349&gt;$E$7,O349&lt;$E$6)</x:f>
        <x:v>0</x:v>
      </x:c>
      <x:c r="S349" s="66" t="b">
        <x:f aca="0">AND(OR(P349,Q349,R349),A349-AH348&gt;$E$8)</x:f>
        <x:v>0</x:v>
      </x:c>
      <x:c r="T349" s="67" t="str">
        <x:f aca="0">IF(NOT(OR(P349,Q349,R349)),"不调",IF(NOT(S349),"间隔规则跳过",IF(P349,"年末+季度",IF(AND(Q349,R349),"季度+动态",IF(Q349,"季度","动态")))))</x:f>
        <x:v>不调</x:v>
      </x:c>
      <x:c r="U349" s="64" t="n">
        <x:f aca="0">IF(OR(T349="年末+季度",T349="季度+动态"),N349*$E$5/2,IF(T349="季度",(J349+K349)/2,IF(T349="动态",N349*$E$5*IF(J349+K349=0,0.5,J349/(J349+K349)),J349)))</x:f>
        <x:v>0.10799464020145222</x:v>
      </x:c>
      <x:c r="V349" s="64" t="n">
        <x:f aca="0">IF(OR(T349="年末+季度",T349="季度+动态"),N349*$E$5/2,IF(T349="季度",(J349+K349)/2,IF(T349="动态",N349*$E$5*IF(J349+K349=0,0.5,K349/(J349+K349)),K349)))</x:f>
        <x:v>0.10710510036690328</x:v>
      </x:c>
      <x:c r="W349" s="64" t="n">
        <x:f aca="0">IF(OR(T349="年末+季度",T349="季度+动态",T349="动态"),N349*(1-$E$5)*IF(L349+M349=0,$B$7/($B$7+$B$8),L349/(L349+M349)),L349)</x:f>
        <x:v>0.7943860533248871</x:v>
      </x:c>
      <x:c r="X349" s="64" t="n">
        <x:f aca="0">IF(OR(T349="年末+季度",T349="季度+动态",T349="动态"),N349*(1-$E$5)*IF(L349+M349=0,$B$8/($B$7+$B$8),M349/(L349+M349)),M349)</x:f>
        <x:v>0.05460832977288647</x:v>
      </x:c>
      <x:c r="Y349" s="64" t="n">
        <x:f aca="0">POWER(1-$H$5,(A349-A348)/$H$8)</x:f>
        <x:v>0.9999588018747739</x:v>
      </x:c>
      <x:c r="Z349" s="64" t="n">
        <x:f aca="0">U349*Y349</x:f>
        <x:v>0.10799019102474146</x:v>
      </x:c>
      <x:c r="AA349" s="64" t="n">
        <x:f aca="0">V349*Y349</x:f>
        <x:v>0.10710068783756602</x:v>
      </x:c>
      <x:c r="AB349" s="64" t="n">
        <x:f aca="0">W349*Y349</x:f>
        <x:v>0.7943533261087844</x:v>
      </x:c>
      <x:c r="AC349" s="64" t="n">
        <x:f aca="0">X349*Y349</x:f>
        <x:v>0.0546060800120781</x:v>
      </x:c>
      <x:c r="AD349" s="64" t="n">
        <x:f aca="0">SUM(Z349:AC349)</x:f>
        <x:v>1.06405028498317</x:v>
      </x:c>
      <x:c r="AE349" s="64" t="n">
        <x:f aca="0">MAX(AE348,AD349)</x:f>
        <x:v>1.066363739666657</x:v>
      </x:c>
      <x:c r="AF349" s="63" t="n">
        <x:f aca="0">AD349/AE349-1</x:f>
        <x:v>-0.0021694798851752406</x:v>
      </x:c>
      <x:c r="AG349" s="63" t="n">
        <x:f aca="0">AD349/AD348-1</x:f>
        <x:v>-0.002031127796615295</x:v>
      </x:c>
      <x:c r="AH349" s="61" t="n">
        <x:f aca="0">IF(OR(T349="年末+季度",T349="季度+动态",T349="季度",T349="动态"),A349,AH348)</x:f>
        <x:v>44286</x:v>
      </x:c>
      <x:c r="AI349" s="68" t="n">
        <x:f aca="0">YEAR(A349)</x:f>
        <x:v>2021</x:v>
      </x:c>
      <x:c r="AJ349" s="68" t="n">
        <x:f aca="0">MONTH(A349)</x:f>
        <x:v>4</x:v>
      </x:c>
      <x:c r="AK349" s="66" t="n">
        <x:f aca="0">IF(MONTH(A349)&lt;&gt;MONTH(A350),1,0)</x:f>
        <x:v>0</x:v>
      </x:c>
      <x:c r="AL349" s="64" t="n">
        <x:f aca="0">IF(AK348,AD348,AL348)</x:f>
        <x:v>1.0624204883067376</x:v>
      </x:c>
      <x:c r="AM349" s="65" t="str">
        <x:f aca="0">IF(AK349,AD349/AL349-1,"")</x:f>
      </x:c>
      <x:c r="AN349" s="64" t="n">
        <x:f aca="0">IF(AI349&lt;&gt;AI348,AD349,MAX(AN348,AD349))</x:f>
        <x:v>1.066363739666657</x:v>
      </x:c>
      <x:c r="AO349" s="65" t="n">
        <x:f aca="0">AD349/AN349-1</x:f>
        <x:v>-0.0021694798851752406</x:v>
      </x:c>
      <x:c r="AP349" s="69" t="n">
        <x:f aca="0">IFERROR(SUM(Z349:AC349)/AD349,0)</x:f>
        <x:v>1</x:v>
      </x:c>
      <x:c r="AQ349" s="66" t="b">
        <x:f aca="0">AND(B349&gt;0,C349&gt;0,D349&gt;0,E349&gt;0)</x:f>
        <x:v>1</x:v>
      </x:c>
    </x:row>
    <x:row r="350" ht="13.5" hidden="0">
      <x:c r="A350" s="61" t="n">
        <x:f aca="0">'净值底稿'!A312</x:f>
        <x:v>44299</x:v>
      </x:c>
      <x:c r="B350" s="62" t="n">
        <x:f aca="0">'净值底稿'!W312</x:f>
        <x:v>1.1251759112755666</x:v>
      </x:c>
      <x:c r="C350" s="62" t="n">
        <x:f aca="0">'净值底稿'!T312</x:f>
        <x:v>1.2697720725628567</x:v>
      </x:c>
      <x:c r="D350" s="62" t="n">
        <x:f aca="0">'净值底稿'!U312</x:f>
        <x:v>1.4563</x:v>
      </x:c>
      <x:c r="E350" s="62" t="n">
        <x:f aca="0">'净值底稿'!V312</x:f>
        <x:v>1.3278</x:v>
      </x:c>
      <x:c r="F350" s="63" t="n">
        <x:f aca="0">IFERROR(B350/B349-1,0)</x:f>
        <x:v>-0.004591973505768676</x:v>
      </x:c>
      <x:c r="G350" s="63" t="n">
        <x:f aca="0">IFERROR(C350/C349-1,0)</x:f>
        <x:v>-0.0030926995925179</x:v>
      </x:c>
      <x:c r="H350" s="63" t="n">
        <x:f aca="0">IFERROR(D350/D349-1,0)</x:f>
        <x:v>0.0009622654477969839</x:v>
      </x:c>
      <x:c r="I350" s="63" t="n">
        <x:f aca="0">IFERROR(E350/E349-1,0)</x:f>
        <x:v>-0.008068130883012059</x:v>
      </x:c>
      <x:c r="J350" s="64" t="n">
        <x:f aca="0">Z349*(1+F350)</x:f>
        <x:v>0.10749430292867294</x:v>
      </x:c>
      <x:c r="K350" s="64" t="n">
        <x:f aca="0">AA349*(1+G350)</x:f>
        <x:v>0.10676945758393239</x:v>
      </x:c>
      <x:c r="L350" s="64" t="n">
        <x:f aca="0">AB349*(1+H350)</x:f>
        <x:v>0.7951177048678415</x:v>
      </x:c>
      <x:c r="M350" s="64" t="n">
        <x:f aca="0">AC349*(1+I350)</x:f>
        <x:v>0.05416551101153242</x:v>
      </x:c>
      <x:c r="N350" s="64" t="n">
        <x:f aca="0">SUM(J350:M350)</x:f>
        <x:v>1.0635469763919794</x:v>
      </x:c>
      <x:c r="O350" s="65" t="n">
        <x:f aca="0">IFERROR((J350+K350)/N350,0)</x:f>
        <x:v>0.20146149184635223</x:v>
      </x:c>
      <x:c r="P350" s="66" t="b">
        <x:f aca="0">AND(MONTH(A350)=12,OR(A351="",YEAR(A350)&lt;&gt;YEAR(A351)))</x:f>
        <x:v>0</x:v>
      </x:c>
      <x:c r="Q350" s="66" t="b">
        <x:f aca="0">AND(MOD(MONTH(A350),3)=0,OR(A351="",MONTH(A350)&lt;&gt;MONTH(A351)))</x:f>
        <x:v>0</x:v>
      </x:c>
      <x:c r="R350" s="66" t="b">
        <x:f aca="0">OR(O350&gt;$E$7,O350&lt;$E$6)</x:f>
        <x:v>0</x:v>
      </x:c>
      <x:c r="S350" s="66" t="b">
        <x:f aca="0">AND(OR(P350,Q350,R350),A350-AH349&gt;$E$8)</x:f>
        <x:v>0</x:v>
      </x:c>
      <x:c r="T350" s="67" t="str">
        <x:f aca="0">IF(NOT(OR(P350,Q350,R350)),"不调",IF(NOT(S350),"间隔规则跳过",IF(P350,"年末+季度",IF(AND(Q350,R350),"季度+动态",IF(Q350,"季度","动态")))))</x:f>
        <x:v>不调</x:v>
      </x:c>
      <x:c r="U350" s="64" t="n">
        <x:f aca="0">IF(OR(T350="年末+季度",T350="季度+动态"),N350*$E$5/2,IF(T350="季度",(J350+K350)/2,IF(T350="动态",N350*$E$5*IF(J350+K350=0,0.5,J350/(J350+K350)),J350)))</x:f>
        <x:v>0.10749430292867294</x:v>
      </x:c>
      <x:c r="V350" s="64" t="n">
        <x:f aca="0">IF(OR(T350="年末+季度",T350="季度+动态"),N350*$E$5/2,IF(T350="季度",(J350+K350)/2,IF(T350="动态",N350*$E$5*IF(J350+K350=0,0.5,K350/(J350+K350)),K350)))</x:f>
        <x:v>0.10676945758393239</x:v>
      </x:c>
      <x:c r="W350" s="64" t="n">
        <x:f aca="0">IF(OR(T350="年末+季度",T350="季度+动态",T350="动态"),N350*(1-$E$5)*IF(L350+M350=0,$B$7/($B$7+$B$8),L350/(L350+M350)),L350)</x:f>
        <x:v>0.7951177048678415</x:v>
      </x:c>
      <x:c r="X350" s="64" t="n">
        <x:f aca="0">IF(OR(T350="年末+季度",T350="季度+动态",T350="动态"),N350*(1-$E$5)*IF(L350+M350=0,$B$8/($B$7+$B$8),M350/(L350+M350)),M350)</x:f>
        <x:v>0.05416551101153242</x:v>
      </x:c>
      <x:c r="Y350" s="64" t="n">
        <x:f aca="0">POWER(1-$H$5,(A350-A349)/$H$8)</x:f>
        <x:v>0.9999862671029998</x:v>
      </x:c>
      <x:c r="Z350" s="64" t="n">
        <x:f aca="0">U350*Y350</x:f>
        <x:v>0.10749282672048271</x:v>
      </x:c>
      <x:c r="AA350" s="64" t="n">
        <x:f aca="0">V350*Y350</x:f>
        <x:v>0.10676799132996861</x:v>
      </x:c>
      <x:c r="AB350" s="64" t="n">
        <x:f aca="0">W350*Y350</x:f>
        <x:v>0.7951067855982975</x:v>
      </x:c>
      <x:c r="AC350" s="64" t="n">
        <x:f aca="0">X350*Y350</x:f>
        <x:v>0.054164767162148734</x:v>
      </x:c>
      <x:c r="AD350" s="64" t="n">
        <x:f aca="0">SUM(Z350:AC350)</x:f>
        <x:v>1.0635323708108977</x:v>
      </x:c>
      <x:c r="AE350" s="64" t="n">
        <x:f aca="0">MAX(AE349,AD350)</x:f>
        <x:v>1.066363739666657</x:v>
      </x:c>
      <x:c r="AF350" s="63" t="n">
        <x:f aca="0">AD350/AE350-1</x:f>
        <x:v>-0.002655162352617535</x:v>
      </x:c>
      <x:c r="AG350" s="63" t="n">
        <x:f aca="0">AD350/AD349-1</x:f>
        <x:v>-0.00048673843669000405</x:v>
      </x:c>
      <x:c r="AH350" s="61" t="n">
        <x:f aca="0">IF(OR(T350="年末+季度",T350="季度+动态",T350="季度",T350="动态"),A350,AH349)</x:f>
        <x:v>44286</x:v>
      </x:c>
      <x:c r="AI350" s="68" t="n">
        <x:f aca="0">YEAR(A350)</x:f>
        <x:v>2021</x:v>
      </x:c>
      <x:c r="AJ350" s="68" t="n">
        <x:f aca="0">MONTH(A350)</x:f>
        <x:v>4</x:v>
      </x:c>
      <x:c r="AK350" s="66" t="n">
        <x:f aca="0">IF(MONTH(A350)&lt;&gt;MONTH(A351),1,0)</x:f>
        <x:v>0</x:v>
      </x:c>
      <x:c r="AL350" s="64" t="n">
        <x:f aca="0">IF(AK349,AD349,AL349)</x:f>
        <x:v>1.0624204883067376</x:v>
      </x:c>
      <x:c r="AM350" s="65" t="str">
        <x:f aca="0">IF(AK350,AD350/AL350-1,"")</x:f>
      </x:c>
      <x:c r="AN350" s="64" t="n">
        <x:f aca="0">IF(AI350&lt;&gt;AI349,AD350,MAX(AN349,AD350))</x:f>
        <x:v>1.066363739666657</x:v>
      </x:c>
      <x:c r="AO350" s="65" t="n">
        <x:f aca="0">AD350/AN350-1</x:f>
        <x:v>-0.002655162352617535</x:v>
      </x:c>
      <x:c r="AP350" s="69" t="n">
        <x:f aca="0">IFERROR(SUM(Z350:AC350)/AD350,0)</x:f>
        <x:v>1</x:v>
      </x:c>
      <x:c r="AQ350" s="66" t="b">
        <x:f aca="0">AND(B350&gt;0,C350&gt;0,D350&gt;0,E350&gt;0)</x:f>
        <x:v>1</x:v>
      </x:c>
    </x:row>
    <x:row r="351" ht="13.5" hidden="0">
      <x:c r="A351" s="61" t="n">
        <x:f aca="0">'净值底稿'!A313</x:f>
        <x:v>44300</x:v>
      </x:c>
      <x:c r="B351" s="62" t="n">
        <x:f aca="0">'净值底稿'!W313</x:f>
        <x:v>1.1327434286632108</x:v>
      </x:c>
      <x:c r="C351" s="62" t="n">
        <x:f aca="0">'净值底稿'!T313</x:f>
        <x:v>1.2839371789621288</x:v>
      </x:c>
      <x:c r="D351" s="62" t="n">
        <x:f aca="0">'净值底稿'!U313</x:f>
        <x:v>1.4566</x:v>
      </x:c>
      <x:c r="E351" s="62" t="n">
        <x:f aca="0">'净值底稿'!V313</x:f>
        <x:v>1.3386</x:v>
      </x:c>
      <x:c r="F351" s="63" t="n">
        <x:f aca="0">IFERROR(B351/B350-1,0)</x:f>
        <x:v>0.006725630465253429</x:v>
      </x:c>
      <x:c r="G351" s="63" t="n">
        <x:f aca="0">IFERROR(C351/C350-1,0)</x:f>
        <x:v>0.011155629191530236</x:v>
      </x:c>
      <x:c r="H351" s="63" t="n">
        <x:f aca="0">IFERROR(D351/D350-1,0)</x:f>
        <x:v>0.00020600151067773353</x:v>
      </x:c>
      <x:c r="I351" s="63" t="n">
        <x:f aca="0">IFERROR(E351/E350-1,0)</x:f>
        <x:v>0.008133755083596927</x:v>
      </x:c>
      <x:c r="J351" s="64" t="n">
        <x:f aca="0">Z350*(1+F351)</x:f>
        <x:v>0.1082157837506702</x:v>
      </x:c>
      <x:c r="K351" s="64" t="n">
        <x:f aca="0">AA350*(1+G351)</x:f>
        <x:v>0.10795905545077025</x:v>
      </x:c>
      <x:c r="L351" s="64" t="n">
        <x:f aca="0">AB350*(1+H351)</x:f>
        <x:v>0.7952705787972809</x:v>
      </x:c>
      <x:c r="M351" s="64" t="n">
        <x:f aca="0">AC350*(1+I351)</x:f>
        <x:v>0.0546053301124057</x:v>
      </x:c>
      <x:c r="N351" s="64" t="n">
        <x:f aca="0">SUM(J351:M351)</x:f>
        <x:v>1.066050748111127</x:v>
      </x:c>
      <x:c r="O351" s="65" t="n">
        <x:f aca="0">IFERROR((J351+K351)/N351,0)</x:f>
        <x:v>0.20278100229699947</x:v>
      </x:c>
      <x:c r="P351" s="66" t="b">
        <x:f aca="0">AND(MONTH(A351)=12,OR(A352="",YEAR(A351)&lt;&gt;YEAR(A352)))</x:f>
        <x:v>0</x:v>
      </x:c>
      <x:c r="Q351" s="66" t="b">
        <x:f aca="0">AND(MOD(MONTH(A351),3)=0,OR(A352="",MONTH(A351)&lt;&gt;MONTH(A352)))</x:f>
        <x:v>0</x:v>
      </x:c>
      <x:c r="R351" s="66" t="b">
        <x:f aca="0">OR(O351&gt;$E$7,O351&lt;$E$6)</x:f>
        <x:v>0</x:v>
      </x:c>
      <x:c r="S351" s="66" t="b">
        <x:f aca="0">AND(OR(P351,Q351,R351),A351-AH350&gt;$E$8)</x:f>
        <x:v>0</x:v>
      </x:c>
      <x:c r="T351" s="67" t="str">
        <x:f aca="0">IF(NOT(OR(P351,Q351,R351)),"不调",IF(NOT(S351),"间隔规则跳过",IF(P351,"年末+季度",IF(AND(Q351,R351),"季度+动态",IF(Q351,"季度","动态")))))</x:f>
        <x:v>不调</x:v>
      </x:c>
      <x:c r="U351" s="64" t="n">
        <x:f aca="0">IF(OR(T351="年末+季度",T351="季度+动态"),N351*$E$5/2,IF(T351="季度",(J351+K351)/2,IF(T351="动态",N351*$E$5*IF(J351+K351=0,0.5,J351/(J351+K351)),J351)))</x:f>
        <x:v>0.1082157837506702</x:v>
      </x:c>
      <x:c r="V351" s="64" t="n">
        <x:f aca="0">IF(OR(T351="年末+季度",T351="季度+动态"),N351*$E$5/2,IF(T351="季度",(J351+K351)/2,IF(T351="动态",N351*$E$5*IF(J351+K351=0,0.5,K351/(J351+K351)),K351)))</x:f>
        <x:v>0.10795905545077025</x:v>
      </x:c>
      <x:c r="W351" s="64" t="n">
        <x:f aca="0">IF(OR(T351="年末+季度",T351="季度+动态",T351="动态"),N351*(1-$E$5)*IF(L351+M351=0,$B$7/($B$7+$B$8),L351/(L351+M351)),L351)</x:f>
        <x:v>0.7952705787972809</x:v>
      </x:c>
      <x:c r="X351" s="64" t="n">
        <x:f aca="0">IF(OR(T351="年末+季度",T351="季度+动态",T351="动态"),N351*(1-$E$5)*IF(L351+M351=0,$B$8/($B$7+$B$8),M351/(L351+M351)),M351)</x:f>
        <x:v>0.0546053301124057</x:v>
      </x:c>
      <x:c r="Y351" s="64" t="n">
        <x:f aca="0">POWER(1-$H$5,(A351-A350)/$H$8)</x:f>
        <x:v>0.9999862671029998</x:v>
      </x:c>
      <x:c r="Z351" s="64" t="n">
        <x:f aca="0">U351*Y351</x:f>
        <x:v>0.10821429763445815</x:v>
      </x:c>
      <x:c r="AA351" s="64" t="n">
        <x:f aca="0">V351*Y351</x:f>
        <x:v>0.1079575728601815</x:v>
      </x:c>
      <x:c r="AB351" s="64" t="n">
        <x:f aca="0">W351*Y351</x:f>
        <x:v>0.7952596574283349</x:v>
      </x:c>
      <x:c r="AC351" s="64" t="n">
        <x:f aca="0">X351*Y351</x:f>
        <x:v>0.05460458022303161</x:v>
      </x:c>
      <x:c r="AD351" s="64" t="n">
        <x:f aca="0">SUM(Z351:AC351)</x:f>
        <x:v>1.0660361081460064</x:v>
      </x:c>
      <x:c r="AE351" s="64" t="n">
        <x:f aca="0">MAX(AE350,AD351)</x:f>
        <x:v>1.066363739666657</x:v>
      </x:c>
      <x:c r="AF351" s="63" t="n">
        <x:f aca="0">AD351/AE351-1</x:f>
        <x:v>-0.00030724180545849133</x:v>
      </x:c>
      <x:c r="AG351" s="63" t="n">
        <x:f aca="0">AD351/AD350-1</x:f>
        <x:v>0.002354171254044468</x:v>
      </x:c>
      <x:c r="AH351" s="61" t="n">
        <x:f aca="0">IF(OR(T351="年末+季度",T351="季度+动态",T351="季度",T351="动态"),A351,AH350)</x:f>
        <x:v>44286</x:v>
      </x:c>
      <x:c r="AI351" s="68" t="n">
        <x:f aca="0">YEAR(A351)</x:f>
        <x:v>2021</x:v>
      </x:c>
      <x:c r="AJ351" s="68" t="n">
        <x:f aca="0">MONTH(A351)</x:f>
        <x:v>4</x:v>
      </x:c>
      <x:c r="AK351" s="66" t="n">
        <x:f aca="0">IF(MONTH(A351)&lt;&gt;MONTH(A352),1,0)</x:f>
        <x:v>0</x:v>
      </x:c>
      <x:c r="AL351" s="64" t="n">
        <x:f aca="0">IF(AK350,AD350,AL350)</x:f>
        <x:v>1.0624204883067376</x:v>
      </x:c>
      <x:c r="AM351" s="65" t="str">
        <x:f aca="0">IF(AK351,AD351/AL351-1,"")</x:f>
      </x:c>
      <x:c r="AN351" s="64" t="n">
        <x:f aca="0">IF(AI351&lt;&gt;AI350,AD351,MAX(AN350,AD351))</x:f>
        <x:v>1.066363739666657</x:v>
      </x:c>
      <x:c r="AO351" s="65" t="n">
        <x:f aca="0">AD351/AN351-1</x:f>
        <x:v>-0.00030724180545849133</x:v>
      </x:c>
      <x:c r="AP351" s="69" t="n">
        <x:f aca="0">IFERROR(SUM(Z351:AC351)/AD351,0)</x:f>
        <x:v>1</x:v>
      </x:c>
      <x:c r="AQ351" s="66" t="b">
        <x:f aca="0">AND(B351&gt;0,C351&gt;0,D351&gt;0,E351&gt;0)</x:f>
        <x:v>1</x:v>
      </x:c>
    </x:row>
    <x:row r="352" ht="13.5" hidden="0">
      <x:c r="A352" s="61" t="n">
        <x:f aca="0">'净值底稿'!A314</x:f>
        <x:v>44301</x:v>
      </x:c>
      <x:c r="B352" s="62" t="n">
        <x:f aca="0">'净值底稿'!W314</x:f>
        <x:v>1.134845007251119</x:v>
      </x:c>
      <x:c r="C352" s="62" t="n">
        <x:f aca="0">'净值底稿'!T314</x:f>
        <x:v>1.2813642480711287</x:v>
      </x:c>
      <x:c r="D352" s="62" t="n">
        <x:f aca="0">'净值底稿'!U314</x:f>
        <x:v>1.4567</x:v>
      </x:c>
      <x:c r="E352" s="62" t="n">
        <x:f aca="0">'净值底稿'!V314</x:f>
        <x:v>1.338</x:v>
      </x:c>
      <x:c r="F352" s="63" t="n">
        <x:f aca="0">IFERROR(B352/B351-1,0)</x:f>
        <x:v>0.0018552997393137538</x:v>
      </x:c>
      <x:c r="G352" s="63" t="n">
        <x:f aca="0">IFERROR(C352/C351-1,0)</x:f>
        <x:v>-0.0020039383025577395</x:v>
      </x:c>
      <x:c r="H352" s="63" t="n">
        <x:f aca="0">IFERROR(D352/D351-1,0)</x:f>
        <x:v>0.00006865302759861969</x:v>
      </x:c>
      <x:c r="I352" s="63" t="n">
        <x:f aca="0">IFERROR(E352/E351-1,0)</x:f>
        <x:v>-0.00044822949350065144</x:v>
      </x:c>
      <x:c r="J352" s="64" t="n">
        <x:f aca="0">Z351*(1+F352)</x:f>
        <x:v>0.10841506759264939</x:v>
      </x:c>
      <x:c r="K352" s="64" t="n">
        <x:f aca="0">AA351*(1+G352)</x:f>
        <x:v>0.10774123254487582</x:v>
      </x:c>
      <x:c r="L352" s="64" t="n">
        <x:f aca="0">AB351*(1+H352)</x:f>
        <x:v>0.7953142544115445</x:v>
      </x:c>
      <x:c r="M352" s="64" t="n">
        <x:f aca="0">AC351*(1+I352)</x:f>
        <x:v>0.05458010483969542</x:v>
      </x:c>
      <x:c r="N352" s="64" t="n">
        <x:f aca="0">SUM(J352:M352)</x:f>
        <x:v>1.066050659388765</x:v>
      </x:c>
      <x:c r="O352" s="65" t="n">
        <x:f aca="0">IFERROR((J352+K352)/N352,0)</x:f>
        <x:v>0.2027636287580005</x:v>
      </x:c>
      <x:c r="P352" s="66" t="b">
        <x:f aca="0">AND(MONTH(A352)=12,OR(A353="",YEAR(A352)&lt;&gt;YEAR(A353)))</x:f>
        <x:v>0</x:v>
      </x:c>
      <x:c r="Q352" s="66" t="b">
        <x:f aca="0">AND(MOD(MONTH(A352),3)=0,OR(A353="",MONTH(A352)&lt;&gt;MONTH(A353)))</x:f>
        <x:v>0</x:v>
      </x:c>
      <x:c r="R352" s="66" t="b">
        <x:f aca="0">OR(O352&gt;$E$7,O352&lt;$E$6)</x:f>
        <x:v>0</x:v>
      </x:c>
      <x:c r="S352" s="66" t="b">
        <x:f aca="0">AND(OR(P352,Q352,R352),A352-AH351&gt;$E$8)</x:f>
        <x:v>0</x:v>
      </x:c>
      <x:c r="T352" s="67" t="str">
        <x:f aca="0">IF(NOT(OR(P352,Q352,R352)),"不调",IF(NOT(S352),"间隔规则跳过",IF(P352,"年末+季度",IF(AND(Q352,R352),"季度+动态",IF(Q352,"季度","动态")))))</x:f>
        <x:v>不调</x:v>
      </x:c>
      <x:c r="U352" s="64" t="n">
        <x:f aca="0">IF(OR(T352="年末+季度",T352="季度+动态"),N352*$E$5/2,IF(T352="季度",(J352+K352)/2,IF(T352="动态",N352*$E$5*IF(J352+K352=0,0.5,J352/(J352+K352)),J352)))</x:f>
        <x:v>0.10841506759264939</x:v>
      </x:c>
      <x:c r="V352" s="64" t="n">
        <x:f aca="0">IF(OR(T352="年末+季度",T352="季度+动态"),N352*$E$5/2,IF(T352="季度",(J352+K352)/2,IF(T352="动态",N352*$E$5*IF(J352+K352=0,0.5,K352/(J352+K352)),K352)))</x:f>
        <x:v>0.10774123254487582</x:v>
      </x:c>
      <x:c r="W352" s="64" t="n">
        <x:f aca="0">IF(OR(T352="年末+季度",T352="季度+动态",T352="动态"),N352*(1-$E$5)*IF(L352+M352=0,$B$7/($B$7+$B$8),L352/(L352+M352)),L352)</x:f>
        <x:v>0.7953142544115445</x:v>
      </x:c>
      <x:c r="X352" s="64" t="n">
        <x:f aca="0">IF(OR(T352="年末+季度",T352="季度+动态",T352="动态"),N352*(1-$E$5)*IF(L352+M352=0,$B$8/($B$7+$B$8),M352/(L352+M352)),M352)</x:f>
        <x:v>0.05458010483969542</x:v>
      </x:c>
      <x:c r="Y352" s="64" t="n">
        <x:f aca="0">POWER(1-$H$5,(A352-A351)/$H$8)</x:f>
        <x:v>0.9999862671029998</x:v>
      </x:c>
      <x:c r="Z352" s="64" t="n">
        <x:f aca="0">U352*Y352</x:f>
        <x:v>0.10841357873969287</x:v>
      </x:c>
      <x:c r="AA352" s="64" t="n">
        <x:f aca="0">V352*Y352</x:f>
        <x:v>0.1077397529456266</x:v>
      </x:c>
      <x:c r="AB352" s="64" t="n">
        <x:f aca="0">W352*Y352</x:f>
        <x:v>0.7953033324428058</x:v>
      </x:c>
      <x:c r="AC352" s="64" t="n">
        <x:f aca="0">X352*Y352</x:f>
        <x:v>0.054579355296737395</x:v>
      </x:c>
      <x:c r="AD352" s="64" t="n">
        <x:f aca="0">SUM(Z352:AC352)</x:f>
        <x:v>1.0660360194248626</x:v>
      </x:c>
      <x:c r="AE352" s="64" t="n">
        <x:f aca="0">MAX(AE351,AD352)</x:f>
        <x:v>1.066363739666657</x:v>
      </x:c>
      <x:c r="AF352" s="63" t="n">
        <x:f aca="0">AD352/AE352-1</x:f>
        <x:v>-0.0003073250051589538</x:v>
      </x:c>
      <x:c r="AG352" s="63" t="n">
        <x:f aca="0">AD352/AD351-1</x:f>
        <x:v>-8.322527078608033e-8</x:v>
      </x:c>
      <x:c r="AH352" s="61" t="n">
        <x:f aca="0">IF(OR(T352="年末+季度",T352="季度+动态",T352="季度",T352="动态"),A352,AH351)</x:f>
        <x:v>44286</x:v>
      </x:c>
      <x:c r="AI352" s="68" t="n">
        <x:f aca="0">YEAR(A352)</x:f>
        <x:v>2021</x:v>
      </x:c>
      <x:c r="AJ352" s="68" t="n">
        <x:f aca="0">MONTH(A352)</x:f>
        <x:v>4</x:v>
      </x:c>
      <x:c r="AK352" s="66" t="n">
        <x:f aca="0">IF(MONTH(A352)&lt;&gt;MONTH(A353),1,0)</x:f>
        <x:v>0</x:v>
      </x:c>
      <x:c r="AL352" s="64" t="n">
        <x:f aca="0">IF(AK351,AD351,AL351)</x:f>
        <x:v>1.0624204883067376</x:v>
      </x:c>
      <x:c r="AM352" s="65" t="str">
        <x:f aca="0">IF(AK352,AD352/AL352-1,"")</x:f>
      </x:c>
      <x:c r="AN352" s="64" t="n">
        <x:f aca="0">IF(AI352&lt;&gt;AI351,AD352,MAX(AN351,AD352))</x:f>
        <x:v>1.066363739666657</x:v>
      </x:c>
      <x:c r="AO352" s="65" t="n">
        <x:f aca="0">AD352/AN352-1</x:f>
        <x:v>-0.0003073250051589538</x:v>
      </x:c>
      <x:c r="AP352" s="69" t="n">
        <x:f aca="0">IFERROR(SUM(Z352:AC352)/AD352,0)</x:f>
        <x:v>1</x:v>
      </x:c>
      <x:c r="AQ352" s="66" t="b">
        <x:f aca="0">AND(B352&gt;0,C352&gt;0,D352&gt;0,E352&gt;0)</x:f>
        <x:v>1</x:v>
      </x:c>
    </x:row>
    <x:row r="353" ht="13.5" hidden="0">
      <x:c r="A353" s="61" t="n">
        <x:f aca="0">'净值底稿'!A315</x:f>
        <x:v>44302</x:v>
      </x:c>
      <x:c r="B353" s="62" t="n">
        <x:f aca="0">'净值底稿'!W315</x:f>
        <x:v>1.146458725382076</x:v>
      </x:c>
      <x:c r="C353" s="62" t="n">
        <x:f aca="0">'净值底稿'!T315</x:f>
        <x:v>1.2944215564737251</x:v>
      </x:c>
      <x:c r="D353" s="62" t="n">
        <x:f aca="0">'净值底稿'!U315</x:f>
        <x:v>1.4571</x:v>
      </x:c>
      <x:c r="E353" s="62" t="n">
        <x:f aca="0">'净值底稿'!V315</x:f>
        <x:v>1.35</x:v>
      </x:c>
      <x:c r="F353" s="63" t="n">
        <x:f aca="0">IFERROR(B353/B352-1,0)</x:f>
        <x:v>0.010233748271130327</x:v>
      </x:c>
      <x:c r="G353" s="63" t="n">
        <x:f aca="0">IFERROR(C353/C352-1,0)</x:f>
        <x:v>0.01019016132395767</x:v>
      </x:c>
      <x:c r="H353" s="63" t="n">
        <x:f aca="0">IFERROR(D353/D352-1,0)</x:f>
        <x:v>0.00027459325873557816</x:v>
      </x:c>
      <x:c r="I353" s="63" t="n">
        <x:f aca="0">IFERROR(E353/E352-1,0)</x:f>
        <x:v>0.008968609865470878</x:v>
      </x:c>
      <x:c r="J353" s="64" t="n">
        <x:f aca="0">Z352*(1+F353)</x:f>
        <x:v>0.10952305601368725</x:v>
      </x:c>
      <x:c r="K353" s="64" t="n">
        <x:f aca="0">AA352*(1+G353)</x:f>
        <x:v>0.10883763840914588</x:v>
      </x:c>
      <x:c r="L353" s="64" t="n">
        <x:f aca="0">AB352*(1+H353)</x:f>
        <x:v>0.7955217173765445</x:v>
      </x:c>
      <x:c r="M353" s="64" t="n">
        <x:f aca="0">AC352*(1+I353)</x:f>
        <x:v>0.055068856241102755</x:v>
      </x:c>
      <x:c r="N353" s="64" t="n">
        <x:f aca="0">SUM(J353:M353)</x:f>
        <x:v>1.0689512680404805</x:v>
      </x:c>
      <x:c r="O353" s="65" t="n">
        <x:f aca="0">IFERROR((J353+K353)/N353,0)</x:f>
        <x:v>0.20427563065911808</x:v>
      </x:c>
      <x:c r="P353" s="66" t="b">
        <x:f aca="0">AND(MONTH(A353)=12,OR(A354="",YEAR(A353)&lt;&gt;YEAR(A354)))</x:f>
        <x:v>0</x:v>
      </x:c>
      <x:c r="Q353" s="66" t="b">
        <x:f aca="0">AND(MOD(MONTH(A353),3)=0,OR(A354="",MONTH(A353)&lt;&gt;MONTH(A354)))</x:f>
        <x:v>0</x:v>
      </x:c>
      <x:c r="R353" s="66" t="b">
        <x:f aca="0">OR(O353&gt;$E$7,O353&lt;$E$6)</x:f>
        <x:v>0</x:v>
      </x:c>
      <x:c r="S353" s="66" t="b">
        <x:f aca="0">AND(OR(P353,Q353,R353),A353-AH352&gt;$E$8)</x:f>
        <x:v>0</x:v>
      </x:c>
      <x:c r="T353" s="67" t="str">
        <x:f aca="0">IF(NOT(OR(P353,Q353,R353)),"不调",IF(NOT(S353),"间隔规则跳过",IF(P353,"年末+季度",IF(AND(Q353,R353),"季度+动态",IF(Q353,"季度","动态")))))</x:f>
        <x:v>不调</x:v>
      </x:c>
      <x:c r="U353" s="64" t="n">
        <x:f aca="0">IF(OR(T353="年末+季度",T353="季度+动态"),N353*$E$5/2,IF(T353="季度",(J353+K353)/2,IF(T353="动态",N353*$E$5*IF(J353+K353=0,0.5,J353/(J353+K353)),J353)))</x:f>
        <x:v>0.10952305601368725</x:v>
      </x:c>
      <x:c r="V353" s="64" t="n">
        <x:f aca="0">IF(OR(T353="年末+季度",T353="季度+动态"),N353*$E$5/2,IF(T353="季度",(J353+K353)/2,IF(T353="动态",N353*$E$5*IF(J353+K353=0,0.5,K353/(J353+K353)),K353)))</x:f>
        <x:v>0.10883763840914588</x:v>
      </x:c>
      <x:c r="W353" s="64" t="n">
        <x:f aca="0">IF(OR(T353="年末+季度",T353="季度+动态",T353="动态"),N353*(1-$E$5)*IF(L353+M353=0,$B$7/($B$7+$B$8),L353/(L353+M353)),L353)</x:f>
        <x:v>0.7955217173765445</x:v>
      </x:c>
      <x:c r="X353" s="64" t="n">
        <x:f aca="0">IF(OR(T353="年末+季度",T353="季度+动态",T353="动态"),N353*(1-$E$5)*IF(L353+M353=0,$B$8/($B$7+$B$8),M353/(L353+M353)),M353)</x:f>
        <x:v>0.055068856241102755</x:v>
      </x:c>
      <x:c r="Y353" s="64" t="n">
        <x:f aca="0">POWER(1-$H$5,(A353-A352)/$H$8)</x:f>
        <x:v>0.9999862671029998</x:v>
      </x:c>
      <x:c r="Z353" s="64" t="n">
        <x:f aca="0">U353*Y353</x:f>
        <x:v>0.10952155194483987</x:v>
      </x:c>
      <x:c r="AA353" s="64" t="n">
        <x:f aca="0">V353*Y353</x:f>
        <x:v>0.10883614375306787</x:v>
      </x:c>
      <x:c r="AB353" s="64" t="n">
        <x:f aca="0">W353*Y353</x:f>
        <x:v>0.7955107925587384</x:v>
      </x:c>
      <x:c r="AC353" s="64" t="n">
        <x:f aca="0">X353*Y353</x:f>
        <x:v>0.05506809998617208</x:v>
      </x:c>
      <x:c r="AD353" s="64" t="n">
        <x:f aca="0">SUM(Z353:AC353)</x:f>
        <x:v>1.0689365882428183</x:v>
      </x:c>
      <x:c r="AE353" s="64" t="n">
        <x:f aca="0">MAX(AE352,AD353)</x:f>
        <x:v>1.0689365882428183</x:v>
      </x:c>
      <x:c r="AF353" s="63" t="n">
        <x:f aca="0">AD353/AE353-1</x:f>
        <x:v>0</x:v>
      </x:c>
      <x:c r="AG353" s="63" t="n">
        <x:f aca="0">AD353/AD352-1</x:f>
        <x:v>0.0027208919446461977</x:v>
      </x:c>
      <x:c r="AH353" s="61" t="n">
        <x:f aca="0">IF(OR(T353="年末+季度",T353="季度+动态",T353="季度",T353="动态"),A353,AH352)</x:f>
        <x:v>44286</x:v>
      </x:c>
      <x:c r="AI353" s="68" t="n">
        <x:f aca="0">YEAR(A353)</x:f>
        <x:v>2021</x:v>
      </x:c>
      <x:c r="AJ353" s="68" t="n">
        <x:f aca="0">MONTH(A353)</x:f>
        <x:v>4</x:v>
      </x:c>
      <x:c r="AK353" s="66" t="n">
        <x:f aca="0">IF(MONTH(A353)&lt;&gt;MONTH(A354),1,0)</x:f>
        <x:v>0</x:v>
      </x:c>
      <x:c r="AL353" s="64" t="n">
        <x:f aca="0">IF(AK352,AD352,AL352)</x:f>
        <x:v>1.0624204883067376</x:v>
      </x:c>
      <x:c r="AM353" s="65" t="str">
        <x:f aca="0">IF(AK353,AD353/AL353-1,"")</x:f>
      </x:c>
      <x:c r="AN353" s="64" t="n">
        <x:f aca="0">IF(AI353&lt;&gt;AI352,AD353,MAX(AN352,AD353))</x:f>
        <x:v>1.0689365882428183</x:v>
      </x:c>
      <x:c r="AO353" s="65" t="n">
        <x:f aca="0">AD353/AN353-1</x:f>
        <x:v>0</x:v>
      </x:c>
      <x:c r="AP353" s="69" t="n">
        <x:f aca="0">IFERROR(SUM(Z353:AC353)/AD353,0)</x:f>
        <x:v>1</x:v>
      </x:c>
      <x:c r="AQ353" s="66" t="b">
        <x:f aca="0">AND(B353&gt;0,C353&gt;0,D353&gt;0,E353&gt;0)</x:f>
        <x:v>1</x:v>
      </x:c>
    </x:row>
    <x:row r="354" ht="13.5" hidden="0">
      <x:c r="A354" s="61" t="n">
        <x:f aca="0">'净值底稿'!A316</x:f>
        <x:v>44305</x:v>
      </x:c>
      <x:c r="B354" s="62" t="n">
        <x:f aca="0">'净值底稿'!W316</x:f>
        <x:v>1.1518617125498685</x:v>
      </x:c>
      <x:c r="C354" s="62" t="n">
        <x:f aca="0">'净值底稿'!T316</x:f>
        <x:v>1.3141956998075588</x:v>
      </x:c>
      <x:c r="D354" s="62" t="n">
        <x:f aca="0">'净值底稿'!U316</x:f>
        <x:v>1.458</x:v>
      </x:c>
      <x:c r="E354" s="62" t="n">
        <x:f aca="0">'净值底稿'!V316</x:f>
        <x:v>1.3608</x:v>
      </x:c>
      <x:c r="F354" s="63" t="n">
        <x:f aca="0">IFERROR(B354/B353-1,0)</x:f>
        <x:v>0.004712762045569363</x:v>
      </x:c>
      <x:c r="G354" s="63" t="n">
        <x:f aca="0">IFERROR(C354/C353-1,0)</x:f>
        <x:v>0.015276432345350033</x:v>
      </x:c>
      <x:c r="H354" s="63" t="n">
        <x:f aca="0">IFERROR(D354/D353-1,0)</x:f>
        <x:v>0.0006176652254477055</x:v>
      </x:c>
      <x:c r="I354" s="63" t="n">
        <x:f aca="0">IFERROR(E354/E353-1,0)</x:f>
        <x:v>0.008000000000000007</x:v>
      </x:c>
      <x:c r="J354" s="64" t="n">
        <x:f aca="0">Z353*(1+F354)</x:f>
        <x:v>0.11003770095801736</x:v>
      </x:c>
      <x:c r="K354" s="64" t="n">
        <x:f aca="0">AA353*(1+G354)</x:f>
        <x:v>0.1104987717398404</x:v>
      </x:c>
      <x:c r="L354" s="64" t="n">
        <x:f aca="0">AB353*(1+H354)</x:f>
        <x:v>0.7960021519117703</x:v>
      </x:c>
      <x:c r="M354" s="64" t="n">
        <x:f aca="0">AC353*(1+I354)</x:f>
        <x:v>0.055508644786061455</x:v>
      </x:c>
      <x:c r="N354" s="64" t="n">
        <x:f aca="0">SUM(J354:M354)</x:f>
        <x:v>1.0720472693956895</x:v>
      </x:c>
      <x:c r="O354" s="65" t="n">
        <x:f aca="0">IFERROR((J354+K354)/N354,0)</x:f>
        <x:v>0.20571525061779564</x:v>
      </x:c>
      <x:c r="P354" s="66" t="b">
        <x:f aca="0">AND(MONTH(A354)=12,OR(A355="",YEAR(A354)&lt;&gt;YEAR(A355)))</x:f>
        <x:v>0</x:v>
      </x:c>
      <x:c r="Q354" s="66" t="b">
        <x:f aca="0">AND(MOD(MONTH(A354),3)=0,OR(A355="",MONTH(A354)&lt;&gt;MONTH(A355)))</x:f>
        <x:v>0</x:v>
      </x:c>
      <x:c r="R354" s="66" t="b">
        <x:f aca="0">OR(O354&gt;$E$7,O354&lt;$E$6)</x:f>
        <x:v>0</x:v>
      </x:c>
      <x:c r="S354" s="66" t="b">
        <x:f aca="0">AND(OR(P354,Q354,R354),A354-AH353&gt;$E$8)</x:f>
        <x:v>0</x:v>
      </x:c>
      <x:c r="T354" s="67" t="str">
        <x:f aca="0">IF(NOT(OR(P354,Q354,R354)),"不调",IF(NOT(S354),"间隔规则跳过",IF(P354,"年末+季度",IF(AND(Q354,R354),"季度+动态",IF(Q354,"季度","动态")))))</x:f>
        <x:v>不调</x:v>
      </x:c>
      <x:c r="U354" s="64" t="n">
        <x:f aca="0">IF(OR(T354="年末+季度",T354="季度+动态"),N354*$E$5/2,IF(T354="季度",(J354+K354)/2,IF(T354="动态",N354*$E$5*IF(J354+K354=0,0.5,J354/(J354+K354)),J354)))</x:f>
        <x:v>0.11003770095801736</x:v>
      </x:c>
      <x:c r="V354" s="64" t="n">
        <x:f aca="0">IF(OR(T354="年末+季度",T354="季度+动态"),N354*$E$5/2,IF(T354="季度",(J354+K354)/2,IF(T354="动态",N354*$E$5*IF(J354+K354=0,0.5,K354/(J354+K354)),K354)))</x:f>
        <x:v>0.1104987717398404</x:v>
      </x:c>
      <x:c r="W354" s="64" t="n">
        <x:f aca="0">IF(OR(T354="年末+季度",T354="季度+动态",T354="动态"),N354*(1-$E$5)*IF(L354+M354=0,$B$7/($B$7+$B$8),L354/(L354+M354)),L354)</x:f>
        <x:v>0.7960021519117703</x:v>
      </x:c>
      <x:c r="X354" s="64" t="n">
        <x:f aca="0">IF(OR(T354="年末+季度",T354="季度+动态",T354="动态"),N354*(1-$E$5)*IF(L354+M354=0,$B$8/($B$7+$B$8),M354/(L354+M354)),M354)</x:f>
        <x:v>0.055508644786061455</x:v>
      </x:c>
      <x:c r="Y354" s="64" t="n">
        <x:f aca="0">POWER(1-$H$5,(A354-A353)/$H$8)</x:f>
        <x:v>0.9999588018747739</x:v>
      </x:c>
      <x:c r="Z354" s="64" t="n">
        <x:f aca="0">U354*Y354</x:f>
        <x:v>0.11003316761103371</x:v>
      </x:c>
      <x:c r="AA354" s="64" t="n">
        <x:f aca="0">V354*Y354</x:f>
        <x:v>0.11049421939760494</x:v>
      </x:c>
      <x:c r="AB354" s="64" t="n">
        <x:f aca="0">W354*Y354</x:f>
        <x:v>0.7959693581154356</x:v>
      </x:c>
      <x:c r="AC354" s="64" t="n">
        <x:f aca="0">X354*Y354</x:f>
        <x:v>0.05550635793396243</x:v>
      </x:c>
      <x:c r="AD354" s="64" t="n">
        <x:f aca="0">SUM(Z354:AC354)</x:f>
        <x:v>1.0720031030580368</x:v>
      </x:c>
      <x:c r="AE354" s="64" t="n">
        <x:f aca="0">MAX(AE353,AD354)</x:f>
        <x:v>1.0720031030580368</x:v>
      </x:c>
      <x:c r="AF354" s="63" t="n">
        <x:f aca="0">AD354/AE354-1</x:f>
        <x:v>0</x:v>
      </x:c>
      <x:c r="AG354" s="63" t="n">
        <x:f aca="0">AD354/AD353-1</x:f>
        <x:v>0.002868752785662787</x:v>
      </x:c>
      <x:c r="AH354" s="61" t="n">
        <x:f aca="0">IF(OR(T354="年末+季度",T354="季度+动态",T354="季度",T354="动态"),A354,AH353)</x:f>
        <x:v>44286</x:v>
      </x:c>
      <x:c r="AI354" s="68" t="n">
        <x:f aca="0">YEAR(A354)</x:f>
        <x:v>2021</x:v>
      </x:c>
      <x:c r="AJ354" s="68" t="n">
        <x:f aca="0">MONTH(A354)</x:f>
        <x:v>4</x:v>
      </x:c>
      <x:c r="AK354" s="66" t="n">
        <x:f aca="0">IF(MONTH(A354)&lt;&gt;MONTH(A355),1,0)</x:f>
        <x:v>0</x:v>
      </x:c>
      <x:c r="AL354" s="64" t="n">
        <x:f aca="0">IF(AK353,AD353,AL353)</x:f>
        <x:v>1.0624204883067376</x:v>
      </x:c>
      <x:c r="AM354" s="65" t="str">
        <x:f aca="0">IF(AK354,AD354/AL354-1,"")</x:f>
      </x:c>
      <x:c r="AN354" s="64" t="n">
        <x:f aca="0">IF(AI354&lt;&gt;AI353,AD354,MAX(AN353,AD354))</x:f>
        <x:v>1.0720031030580368</x:v>
      </x:c>
      <x:c r="AO354" s="65" t="n">
        <x:f aca="0">AD354/AN354-1</x:f>
        <x:v>0</x:v>
      </x:c>
      <x:c r="AP354" s="69" t="n">
        <x:f aca="0">IFERROR(SUM(Z354:AC354)/AD354,0)</x:f>
        <x:v>1</x:v>
      </x:c>
      <x:c r="AQ354" s="66" t="b">
        <x:f aca="0">AND(B354&gt;0,C354&gt;0,D354&gt;0,E354&gt;0)</x:f>
        <x:v>1</x:v>
      </x:c>
    </x:row>
    <x:row r="355" ht="13.5" hidden="0">
      <x:c r="A355" s="61" t="n">
        <x:f aca="0">'净值底稿'!A317</x:f>
        <x:v>44306</x:v>
      </x:c>
      <x:c r="B355" s="62" t="n">
        <x:f aca="0">'净值底稿'!W317</x:f>
        <x:v>1.1516765103424045</x:v>
      </x:c>
      <x:c r="C355" s="62" t="n">
        <x:f aca="0">'净值底稿'!T317</x:f>
        <x:v>1.3130589038035336</x:v>
      </x:c>
      <x:c r="D355" s="62" t="n">
        <x:f aca="0">'净值底稿'!U317</x:f>
        <x:v>1.4591</x:v>
      </x:c>
      <x:c r="E355" s="62" t="n">
        <x:f aca="0">'净值底稿'!V317</x:f>
        <x:v>1.3488</x:v>
      </x:c>
      <x:c r="F355" s="63" t="n">
        <x:f aca="0">IFERROR(B355/B354-1,0)</x:f>
        <x:v>-0.00016078510592565376</x:v>
      </x:c>
      <x:c r="G355" s="63" t="n">
        <x:f aca="0">IFERROR(C355/C354-1,0)</x:f>
        <x:v>-0.0008650127254195006</x:v>
      </x:c>
      <x:c r="H355" s="63" t="n">
        <x:f aca="0">IFERROR(D355/D354-1,0)</x:f>
        <x:v>0.0007544581618657009</x:v>
      </x:c>
      <x:c r="I355" s="63" t="n">
        <x:f aca="0">IFERROR(E355/E354-1,0)</x:f>
        <x:v>-0.00881834215167554</x:v>
      </x:c>
      <x:c r="J355" s="64" t="n">
        <x:f aca="0">Z354*(1+F355)</x:f>
        <x:v>0.11001547591652404</x:v>
      </x:c>
      <x:c r="K355" s="64" t="n">
        <x:f aca="0">AA354*(1+G355)</x:f>
        <x:v>0.11039864049174072</x:v>
      </x:c>
      <x:c r="L355" s="64" t="n">
        <x:f aca="0">AB354*(1+H355)</x:f>
        <x:v>0.7965698836942607</x:v>
      </x:c>
      <x:c r="M355" s="64" t="n">
        <x:f aca="0">AC354*(1+I355)</x:f>
        <x:v>0.055016883878107374</x:v>
      </x:c>
      <x:c r="N355" s="64" t="n">
        <x:f aca="0">SUM(J355:M355)</x:f>
        <x:v>1.0720008839806328</x:v>
      </x:c>
      <x:c r="O355" s="65" t="n">
        <x:f aca="0">IFERROR((J355+K355)/N355,0)</x:f>
        <x:v>0.2056100136688384</x:v>
      </x:c>
      <x:c r="P355" s="66" t="b">
        <x:f aca="0">AND(MONTH(A355)=12,OR(A356="",YEAR(A355)&lt;&gt;YEAR(A356)))</x:f>
        <x:v>0</x:v>
      </x:c>
      <x:c r="Q355" s="66" t="b">
        <x:f aca="0">AND(MOD(MONTH(A355),3)=0,OR(A356="",MONTH(A355)&lt;&gt;MONTH(A356)))</x:f>
        <x:v>0</x:v>
      </x:c>
      <x:c r="R355" s="66" t="b">
        <x:f aca="0">OR(O355&gt;$E$7,O355&lt;$E$6)</x:f>
        <x:v>0</x:v>
      </x:c>
      <x:c r="S355" s="66" t="b">
        <x:f aca="0">AND(OR(P355,Q355,R355),A355-AH354&gt;$E$8)</x:f>
        <x:v>0</x:v>
      </x:c>
      <x:c r="T355" s="67" t="str">
        <x:f aca="0">IF(NOT(OR(P355,Q355,R355)),"不调",IF(NOT(S355),"间隔规则跳过",IF(P355,"年末+季度",IF(AND(Q355,R355),"季度+动态",IF(Q355,"季度","动态")))))</x:f>
        <x:v>不调</x:v>
      </x:c>
      <x:c r="U355" s="64" t="n">
        <x:f aca="0">IF(OR(T355="年末+季度",T355="季度+动态"),N355*$E$5/2,IF(T355="季度",(J355+K355)/2,IF(T355="动态",N355*$E$5*IF(J355+K355=0,0.5,J355/(J355+K355)),J355)))</x:f>
        <x:v>0.11001547591652404</x:v>
      </x:c>
      <x:c r="V355" s="64" t="n">
        <x:f aca="0">IF(OR(T355="年末+季度",T355="季度+动态"),N355*$E$5/2,IF(T355="季度",(J355+K355)/2,IF(T355="动态",N355*$E$5*IF(J355+K355=0,0.5,K355/(J355+K355)),K355)))</x:f>
        <x:v>0.11039864049174072</x:v>
      </x:c>
      <x:c r="W355" s="64" t="n">
        <x:f aca="0">IF(OR(T355="年末+季度",T355="季度+动态",T355="动态"),N355*(1-$E$5)*IF(L355+M355=0,$B$7/($B$7+$B$8),L355/(L355+M355)),L355)</x:f>
        <x:v>0.7965698836942607</x:v>
      </x:c>
      <x:c r="X355" s="64" t="n">
        <x:f aca="0">IF(OR(T355="年末+季度",T355="季度+动态",T355="动态"),N355*(1-$E$5)*IF(L355+M355=0,$B$8/($B$7+$B$8),M355/(L355+M355)),M355)</x:f>
        <x:v>0.055016883878107374</x:v>
      </x:c>
      <x:c r="Y355" s="64" t="n">
        <x:f aca="0">POWER(1-$H$5,(A355-A354)/$H$8)</x:f>
        <x:v>0.9999862671029998</x:v>
      </x:c>
      <x:c r="Z355" s="64" t="n">
        <x:f aca="0">U355*Y355</x:f>
        <x:v>0.11001396508532485</x:v>
      </x:c>
      <x:c r="AA355" s="64" t="n">
        <x:f aca="0">V355*Y355</x:f>
        <x:v>0.11039712439858189</x:v>
      </x:c>
      <x:c r="AB355" s="64" t="n">
        <x:f aca="0">W355*Y355</x:f>
        <x:v>0.7965589444820945</x:v>
      </x:c>
      <x:c r="AC355" s="64" t="n">
        <x:f aca="0">X355*Y355</x:f>
        <x:v>0.055016128336907805</x:v>
      </x:c>
      <x:c r="AD355" s="64" t="n">
        <x:f aca="0">SUM(Z355:AC355)</x:f>
        <x:v>1.071986162302909</x:v>
      </x:c>
      <x:c r="AE355" s="64" t="n">
        <x:f aca="0">MAX(AE354,AD355)</x:f>
        <x:v>1.0720031030580368</x:v>
      </x:c>
      <x:c r="AF355" s="63" t="n">
        <x:f aca="0">AD355/AE355-1</x:f>
        <x:v>-0.000015802897472494415</x:v>
      </x:c>
      <x:c r="AG355" s="63" t="n">
        <x:f aca="0">AD355/AD354-1</x:f>
        <x:v>-0.000015802897472494415</x:v>
      </x:c>
      <x:c r="AH355" s="61" t="n">
        <x:f aca="0">IF(OR(T355="年末+季度",T355="季度+动态",T355="季度",T355="动态"),A355,AH354)</x:f>
        <x:v>44286</x:v>
      </x:c>
      <x:c r="AI355" s="68" t="n">
        <x:f aca="0">YEAR(A355)</x:f>
        <x:v>2021</x:v>
      </x:c>
      <x:c r="AJ355" s="68" t="n">
        <x:f aca="0">MONTH(A355)</x:f>
        <x:v>4</x:v>
      </x:c>
      <x:c r="AK355" s="66" t="n">
        <x:f aca="0">IF(MONTH(A355)&lt;&gt;MONTH(A356),1,0)</x:f>
        <x:v>0</x:v>
      </x:c>
      <x:c r="AL355" s="64" t="n">
        <x:f aca="0">IF(AK354,AD354,AL354)</x:f>
        <x:v>1.0624204883067376</x:v>
      </x:c>
      <x:c r="AM355" s="65" t="str">
        <x:f aca="0">IF(AK355,AD355/AL355-1,"")</x:f>
      </x:c>
      <x:c r="AN355" s="64" t="n">
        <x:f aca="0">IF(AI355&lt;&gt;AI354,AD355,MAX(AN354,AD355))</x:f>
        <x:v>1.0720031030580368</x:v>
      </x:c>
      <x:c r="AO355" s="65" t="n">
        <x:f aca="0">AD355/AN355-1</x:f>
        <x:v>-0.000015802897472494415</x:v>
      </x:c>
      <x:c r="AP355" s="69" t="n">
        <x:f aca="0">IFERROR(SUM(Z355:AC355)/AD355,0)</x:f>
        <x:v>1</x:v>
      </x:c>
      <x:c r="AQ355" s="66" t="b">
        <x:f aca="0">AND(B355&gt;0,C355&gt;0,D355&gt;0,E355&gt;0)</x:f>
        <x:v>1</x:v>
      </x:c>
    </x:row>
    <x:row r="356" ht="13.5" hidden="0">
      <x:c r="A356" s="61" t="n">
        <x:f aca="0">'净值底稿'!A318</x:f>
        <x:v>44307</x:v>
      </x:c>
      <x:c r="B356" s="62" t="n">
        <x:f aca="0">'净值底稿'!W318</x:f>
        <x:v>1.1498250176879385</x:v>
      </x:c>
      <x:c r="C356" s="62" t="n">
        <x:f aca="0">'净值底稿'!T318</x:f>
        <x:v>1.3127429627581437</x:v>
      </x:c>
      <x:c r="D356" s="62" t="n">
        <x:f aca="0">'净值底稿'!U318</x:f>
        <x:v>1.4597</x:v>
      </x:c>
      <x:c r="E356" s="62" t="n">
        <x:f aca="0">'净值底稿'!V318</x:f>
        <x:v>1.3603</x:v>
      </x:c>
      <x:c r="F356" s="63" t="n">
        <x:f aca="0">IFERROR(B356/B355-1,0)</x:f>
        <x:v>-0.001607649924122767</x:v>
      </x:c>
      <x:c r="G356" s="63" t="n">
        <x:f aca="0">IFERROR(C356/C355-1,0)</x:f>
        <x:v>-0.00024061452572665676</x:v>
      </x:c>
      <x:c r="H356" s="63" t="n">
        <x:f aca="0">IFERROR(D356/D355-1,0)</x:f>
        <x:v>0.00041121239119989994</x:v>
      </x:c>
      <x:c r="I356" s="63" t="n">
        <x:f aca="0">IFERROR(E356/E355-1,0)</x:f>
        <x:v>0.008526097271648991</x:v>
      </x:c>
      <x:c r="J356" s="64" t="n">
        <x:f aca="0">Z355*(1+F356)</x:f>
        <x:v>0.10983710114270298</x:v>
      </x:c>
      <x:c r="K356" s="64" t="n">
        <x:f aca="0">AA355*(1+G356)</x:f>
        <x:v>0.11037056124685314</x:v>
      </x:c>
      <x:c r="L356" s="64" t="n">
        <x:f aca="0">AB355*(1+H356)</x:f>
        <x:v>0.7968864993903867</x:v>
      </x:c>
      <x:c r="M356" s="64" t="n">
        <x:f aca="0">AC355*(1+I356)</x:f>
        <x:v>0.05548520119861781</x:v>
      </x:c>
      <x:c r="N356" s="64" t="n">
        <x:f aca="0">SUM(J356:M356)</x:f>
        <x:v>1.0725793629785607</x:v>
      </x:c>
      <x:c r="O356" s="65" t="n">
        <x:f aca="0">IFERROR((J356+K356)/N356,0)</x:f>
        <x:v>0.20530663742964236</x:v>
      </x:c>
      <x:c r="P356" s="66" t="b">
        <x:f aca="0">AND(MONTH(A356)=12,OR(A357="",YEAR(A356)&lt;&gt;YEAR(A357)))</x:f>
        <x:v>0</x:v>
      </x:c>
      <x:c r="Q356" s="66" t="b">
        <x:f aca="0">AND(MOD(MONTH(A356),3)=0,OR(A357="",MONTH(A356)&lt;&gt;MONTH(A357)))</x:f>
        <x:v>0</x:v>
      </x:c>
      <x:c r="R356" s="66" t="b">
        <x:f aca="0">OR(O356&gt;$E$7,O356&lt;$E$6)</x:f>
        <x:v>0</x:v>
      </x:c>
      <x:c r="S356" s="66" t="b">
        <x:f aca="0">AND(OR(P356,Q356,R356),A356-AH355&gt;$E$8)</x:f>
        <x:v>0</x:v>
      </x:c>
      <x:c r="T356" s="67" t="str">
        <x:f aca="0">IF(NOT(OR(P356,Q356,R356)),"不调",IF(NOT(S356),"间隔规则跳过",IF(P356,"年末+季度",IF(AND(Q356,R356),"季度+动态",IF(Q356,"季度","动态")))))</x:f>
        <x:v>不调</x:v>
      </x:c>
      <x:c r="U356" s="64" t="n">
        <x:f aca="0">IF(OR(T356="年末+季度",T356="季度+动态"),N356*$E$5/2,IF(T356="季度",(J356+K356)/2,IF(T356="动态",N356*$E$5*IF(J356+K356=0,0.5,J356/(J356+K356)),J356)))</x:f>
        <x:v>0.10983710114270298</x:v>
      </x:c>
      <x:c r="V356" s="64" t="n">
        <x:f aca="0">IF(OR(T356="年末+季度",T356="季度+动态"),N356*$E$5/2,IF(T356="季度",(J356+K356)/2,IF(T356="动态",N356*$E$5*IF(J356+K356=0,0.5,K356/(J356+K356)),K356)))</x:f>
        <x:v>0.11037056124685314</x:v>
      </x:c>
      <x:c r="W356" s="64" t="n">
        <x:f aca="0">IF(OR(T356="年末+季度",T356="季度+动态",T356="动态"),N356*(1-$E$5)*IF(L356+M356=0,$B$7/($B$7+$B$8),L356/(L356+M356)),L356)</x:f>
        <x:v>0.7968864993903867</x:v>
      </x:c>
      <x:c r="X356" s="64" t="n">
        <x:f aca="0">IF(OR(T356="年末+季度",T356="季度+动态",T356="动态"),N356*(1-$E$5)*IF(L356+M356=0,$B$8/($B$7+$B$8),M356/(L356+M356)),M356)</x:f>
        <x:v>0.05548520119861781</x:v>
      </x:c>
      <x:c r="Y356" s="64" t="n">
        <x:f aca="0">POWER(1-$H$5,(A356-A355)/$H$8)</x:f>
        <x:v>0.9999862671029998</x:v>
      </x:c>
      <x:c r="Z356" s="64" t="n">
        <x:f aca="0">U356*Y356</x:f>
        <x:v>0.10983559276110619</x:v>
      </x:c>
      <x:c r="AA356" s="64" t="n">
        <x:f aca="0">V356*Y356</x:f>
        <x:v>0.11036904553930368</x:v>
      </x:c>
      <x:c r="AB356" s="64" t="n">
        <x:f aca="0">W356*Y356</x:f>
        <x:v>0.7968755558301697</x:v>
      </x:c>
      <x:c r="AC356" s="64" t="n">
        <x:f aca="0">X356*Y356</x:f>
        <x:v>0.05548443922606471</x:v>
      </x:c>
      <x:c r="AD356" s="64" t="n">
        <x:f aca="0">SUM(Z356:AC356)</x:f>
        <x:v>1.0725646333566443</x:v>
      </x:c>
      <x:c r="AE356" s="64" t="n">
        <x:f aca="0">MAX(AE355,AD356)</x:f>
        <x:v>1.0725646333566443</x:v>
      </x:c>
      <x:c r="AF356" s="63" t="n">
        <x:f aca="0">AD356/AE356-1</x:f>
        <x:v>0</x:v>
      </x:c>
      <x:c r="AG356" s="63" t="n">
        <x:f aca="0">AD356/AD355-1</x:f>
        <x:v>0.000539625485922901</x:v>
      </x:c>
      <x:c r="AH356" s="61" t="n">
        <x:f aca="0">IF(OR(T356="年末+季度",T356="季度+动态",T356="季度",T356="动态"),A356,AH355)</x:f>
        <x:v>44286</x:v>
      </x:c>
      <x:c r="AI356" s="68" t="n">
        <x:f aca="0">YEAR(A356)</x:f>
        <x:v>2021</x:v>
      </x:c>
      <x:c r="AJ356" s="68" t="n">
        <x:f aca="0">MONTH(A356)</x:f>
        <x:v>4</x:v>
      </x:c>
      <x:c r="AK356" s="66" t="n">
        <x:f aca="0">IF(MONTH(A356)&lt;&gt;MONTH(A357),1,0)</x:f>
        <x:v>0</x:v>
      </x:c>
      <x:c r="AL356" s="64" t="n">
        <x:f aca="0">IF(AK355,AD355,AL355)</x:f>
        <x:v>1.0624204883067376</x:v>
      </x:c>
      <x:c r="AM356" s="65" t="str">
        <x:f aca="0">IF(AK356,AD356/AL356-1,"")</x:f>
      </x:c>
      <x:c r="AN356" s="64" t="n">
        <x:f aca="0">IF(AI356&lt;&gt;AI355,AD356,MAX(AN355,AD356))</x:f>
        <x:v>1.0725646333566443</x:v>
      </x:c>
      <x:c r="AO356" s="65" t="n">
        <x:f aca="0">AD356/AN356-1</x:f>
        <x:v>0</x:v>
      </x:c>
      <x:c r="AP356" s="69" t="n">
        <x:f aca="0">IFERROR(SUM(Z356:AC356)/AD356,0)</x:f>
        <x:v>1</x:v>
      </x:c>
      <x:c r="AQ356" s="66" t="b">
        <x:f aca="0">AND(B356&gt;0,C356&gt;0,D356&gt;0,E356&gt;0)</x:f>
        <x:v>1</x:v>
      </x:c>
    </x:row>
    <x:row r="357" ht="13.5" hidden="0">
      <x:c r="A357" s="61" t="n">
        <x:f aca="0">'净值底稿'!A319</x:f>
        <x:v>44308</x:v>
      </x:c>
      <x:c r="B357" s="62" t="n">
        <x:f aca="0">'净值底稿'!W319</x:f>
        <x:v>1.1516075437754951</x:v>
      </x:c>
      <x:c r="C357" s="62" t="n">
        <x:f aca="0">'净值底稿'!T319</x:f>
        <x:v>1.3172525850612162</x:v>
      </x:c>
      <x:c r="D357" s="62" t="n">
        <x:f aca="0">'净值底稿'!U319</x:f>
        <x:v>1.4597</x:v>
      </x:c>
      <x:c r="E357" s="62" t="n">
        <x:f aca="0">'净值底稿'!V319</x:f>
        <x:v>1.3626</x:v>
      </x:c>
      <x:c r="F357" s="63" t="n">
        <x:f aca="0">IFERROR(B357/B356-1,0)</x:f>
        <x:v>0.0015502585699003202</x:v>
      </x:c>
      <x:c r="G357" s="63" t="n">
        <x:f aca="0">IFERROR(C357/C356-1,0)</x:f>
        <x:v>0.00343526678946926</x:v>
      </x:c>
      <x:c r="H357" s="63" t="n">
        <x:f aca="0">IFERROR(D357/D356-1,0)</x:f>
        <x:v>0</x:v>
      </x:c>
      <x:c r="I357" s="63" t="n">
        <x:f aca="0">IFERROR(E357/E356-1,0)</x:f>
        <x:v>0.0016908034992280108</x:v>
      </x:c>
      <x:c r="J357" s="64" t="n">
        <x:f aca="0">Z356*(1+F357)</x:f>
        <x:v>0.11000586633006418</x:v>
      </x:c>
      <x:c r="K357" s="64" t="n">
        <x:f aca="0">AA356*(1+G357)</x:f>
        <x:v>0.11074819265603028</x:v>
      </x:c>
      <x:c r="L357" s="64" t="n">
        <x:f aca="0">AB356*(1+H357)</x:f>
        <x:v>0.7968755558301697</x:v>
      </x:c>
      <x:c r="M357" s="64" t="n">
        <x:f aca="0">AC356*(1+I357)</x:f>
        <x:v>0.05557825251006085</x:v>
      </x:c>
      <x:c r="N357" s="64" t="n">
        <x:f aca="0">SUM(J357:M357)</x:f>
        <x:v>1.0732078673263248</x:v>
      </x:c>
      <x:c r="O357" s="65" t="n">
        <x:f aca="0">IFERROR((J357+K357)/N357,0)</x:f>
        <x:v>0.20569552805837837</x:v>
      </x:c>
      <x:c r="P357" s="66" t="b">
        <x:f aca="0">AND(MONTH(A357)=12,OR(A358="",YEAR(A357)&lt;&gt;YEAR(A358)))</x:f>
        <x:v>0</x:v>
      </x:c>
      <x:c r="Q357" s="66" t="b">
        <x:f aca="0">AND(MOD(MONTH(A357),3)=0,OR(A358="",MONTH(A357)&lt;&gt;MONTH(A358)))</x:f>
        <x:v>0</x:v>
      </x:c>
      <x:c r="R357" s="66" t="b">
        <x:f aca="0">OR(O357&gt;$E$7,O357&lt;$E$6)</x:f>
        <x:v>0</x:v>
      </x:c>
      <x:c r="S357" s="66" t="b">
        <x:f aca="0">AND(OR(P357,Q357,R357),A357-AH356&gt;$E$8)</x:f>
        <x:v>0</x:v>
      </x:c>
      <x:c r="T357" s="67" t="str">
        <x:f aca="0">IF(NOT(OR(P357,Q357,R357)),"不调",IF(NOT(S357),"间隔规则跳过",IF(P357,"年末+季度",IF(AND(Q357,R357),"季度+动态",IF(Q357,"季度","动态")))))</x:f>
        <x:v>不调</x:v>
      </x:c>
      <x:c r="U357" s="64" t="n">
        <x:f aca="0">IF(OR(T357="年末+季度",T357="季度+动态"),N357*$E$5/2,IF(T357="季度",(J357+K357)/2,IF(T357="动态",N357*$E$5*IF(J357+K357=0,0.5,J357/(J357+K357)),J357)))</x:f>
        <x:v>0.11000586633006418</x:v>
      </x:c>
      <x:c r="V357" s="64" t="n">
        <x:f aca="0">IF(OR(T357="年末+季度",T357="季度+动态"),N357*$E$5/2,IF(T357="季度",(J357+K357)/2,IF(T357="动态",N357*$E$5*IF(J357+K357=0,0.5,K357/(J357+K357)),K357)))</x:f>
        <x:v>0.11074819265603028</x:v>
      </x:c>
      <x:c r="W357" s="64" t="n">
        <x:f aca="0">IF(OR(T357="年末+季度",T357="季度+动态",T357="动态"),N357*(1-$E$5)*IF(L357+M357=0,$B$7/($B$7+$B$8),L357/(L357+M357)),L357)</x:f>
        <x:v>0.7968755558301697</x:v>
      </x:c>
      <x:c r="X357" s="64" t="n">
        <x:f aca="0">IF(OR(T357="年末+季度",T357="季度+动态",T357="动态"),N357*(1-$E$5)*IF(L357+M357=0,$B$8/($B$7+$B$8),M357/(L357+M357)),M357)</x:f>
        <x:v>0.05557825251006085</x:v>
      </x:c>
      <x:c r="Y357" s="64" t="n">
        <x:f aca="0">POWER(1-$H$5,(A357-A356)/$H$8)</x:f>
        <x:v>0.9999862671029998</x:v>
      </x:c>
      <x:c r="Z357" s="64" t="n">
        <x:f aca="0">U357*Y357</x:f>
        <x:v>0.11000435563083244</x:v>
      </x:c>
      <x:c r="AA357" s="64" t="n">
        <x:f aca="0">V357*Y357</x:f>
        <x:v>0.11074667176250758</x:v>
      </x:c>
      <x:c r="AB357" s="64" t="n">
        <x:f aca="0">W357*Y357</x:f>
        <x:v>0.7968646124202394</x:v>
      </x:c>
      <x:c r="AC357" s="64" t="n">
        <x:f aca="0">X357*Y357</x:f>
        <x:v>0.055577489259643675</x:v>
      </x:c>
      <x:c r="AD357" s="64" t="n">
        <x:f aca="0">SUM(Z357:AC357)</x:f>
        <x:v>1.073193129073223</x:v>
      </x:c>
      <x:c r="AE357" s="64" t="n">
        <x:f aca="0">MAX(AE356,AD357)</x:f>
        <x:v>1.073193129073223</x:v>
      </x:c>
      <x:c r="AF357" s="63" t="n">
        <x:f aca="0">AD357/AE357-1</x:f>
        <x:v>0</x:v>
      </x:c>
      <x:c r="AG357" s="63" t="n">
        <x:f aca="0">AD357/AD356-1</x:f>
        <x:v>0.0005859746788516862</x:v>
      </x:c>
      <x:c r="AH357" s="61" t="n">
        <x:f aca="0">IF(OR(T357="年末+季度",T357="季度+动态",T357="季度",T357="动态"),A357,AH356)</x:f>
        <x:v>44286</x:v>
      </x:c>
      <x:c r="AI357" s="68" t="n">
        <x:f aca="0">YEAR(A357)</x:f>
        <x:v>2021</x:v>
      </x:c>
      <x:c r="AJ357" s="68" t="n">
        <x:f aca="0">MONTH(A357)</x:f>
        <x:v>4</x:v>
      </x:c>
      <x:c r="AK357" s="66" t="n">
        <x:f aca="0">IF(MONTH(A357)&lt;&gt;MONTH(A358),1,0)</x:f>
        <x:v>0</x:v>
      </x:c>
      <x:c r="AL357" s="64" t="n">
        <x:f aca="0">IF(AK356,AD356,AL356)</x:f>
        <x:v>1.0624204883067376</x:v>
      </x:c>
      <x:c r="AM357" s="65" t="str">
        <x:f aca="0">IF(AK357,AD357/AL357-1,"")</x:f>
      </x:c>
      <x:c r="AN357" s="64" t="n">
        <x:f aca="0">IF(AI357&lt;&gt;AI356,AD357,MAX(AN356,AD357))</x:f>
        <x:v>1.073193129073223</x:v>
      </x:c>
      <x:c r="AO357" s="65" t="n">
        <x:f aca="0">AD357/AN357-1</x:f>
        <x:v>0</x:v>
      </x:c>
      <x:c r="AP357" s="69" t="n">
        <x:f aca="0">IFERROR(SUM(Z357:AC357)/AD357,0)</x:f>
        <x:v>1</x:v>
      </x:c>
      <x:c r="AQ357" s="66" t="b">
        <x:f aca="0">AND(B357&gt;0,C357&gt;0,D357&gt;0,E357&gt;0)</x:f>
        <x:v>1</x:v>
      </x:c>
    </x:row>
    <x:row r="358" ht="13.5" hidden="0">
      <x:c r="A358" s="61" t="n">
        <x:f aca="0">'净值底稿'!A320</x:f>
        <x:v>44309</x:v>
      </x:c>
      <x:c r="B358" s="62" t="n">
        <x:f aca="0">'净值底稿'!W320</x:f>
        <x:v>1.1482608640440446</x:v>
      </x:c>
      <x:c r="C358" s="62" t="n">
        <x:f aca="0">'净值底稿'!T320</x:f>
        <x:v>1.3183770333448837</x:v>
      </x:c>
      <x:c r="D358" s="62" t="n">
        <x:f aca="0">'净值底稿'!U320</x:f>
        <x:v>1.4592</x:v>
      </x:c>
      <x:c r="E358" s="62" t="n">
        <x:f aca="0">'净值底稿'!V320</x:f>
        <x:v>1.3576</x:v>
      </x:c>
      <x:c r="F358" s="63" t="n">
        <x:f aca="0">IFERROR(B358/B357-1,0)</x:f>
        <x:v>-0.0029060939636419425</x:v>
      </x:c>
      <x:c r="G358" s="63" t="n">
        <x:f aca="0">IFERROR(C358/C357-1,0)</x:f>
        <x:v>0.0008536314875520201</x:v>
      </x:c>
      <x:c r="H358" s="63" t="n">
        <x:f aca="0">IFERROR(D358/D357-1,0)</x:f>
        <x:v>-0.0003425361375625213</x:v>
      </x:c>
      <x:c r="I358" s="63" t="n">
        <x:f aca="0">IFERROR(E358/E357-1,0)</x:f>
        <x:v>-0.0036694554528108325</x:v>
      </x:c>
      <x:c r="J358" s="64" t="n">
        <x:f aca="0">Z357*(1+F358)</x:f>
        <x:v>0.10968467263695936</x:v>
      </x:c>
      <x:c r="K358" s="64" t="n">
        <x:f aca="0">AA357*(1+G358)</x:f>
        <x:v>0.11084120860866564</x:v>
      </x:c>
      <x:c r="L358" s="64" t="n">
        <x:f aca="0">AB357*(1+H358)</x:f>
        <x:v>0.7965916574937407</x:v>
      </x:c>
      <x:c r="M358" s="64" t="n">
        <x:f aca="0">AC357*(1+I358)</x:f>
        <x:v>0.05537355013862634</x:v>
      </x:c>
      <x:c r="N358" s="64" t="n">
        <x:f aca="0">SUM(J358:M358)</x:f>
        <x:v>1.0724910888779922</x:v>
      </x:c>
      <x:c r="O358" s="65" t="n">
        <x:f aca="0">IFERROR((J358+K358)/N358,0)</x:f>
        <x:v>0.20562024573680376</x:v>
      </x:c>
      <x:c r="P358" s="66" t="b">
        <x:f aca="0">AND(MONTH(A358)=12,OR(A359="",YEAR(A358)&lt;&gt;YEAR(A359)))</x:f>
        <x:v>0</x:v>
      </x:c>
      <x:c r="Q358" s="66" t="b">
        <x:f aca="0">AND(MOD(MONTH(A358),3)=0,OR(A359="",MONTH(A358)&lt;&gt;MONTH(A359)))</x:f>
        <x:v>0</x:v>
      </x:c>
      <x:c r="R358" s="66" t="b">
        <x:f aca="0">OR(O358&gt;$E$7,O358&lt;$E$6)</x:f>
        <x:v>0</x:v>
      </x:c>
      <x:c r="S358" s="66" t="b">
        <x:f aca="0">AND(OR(P358,Q358,R358),A358-AH357&gt;$E$8)</x:f>
        <x:v>0</x:v>
      </x:c>
      <x:c r="T358" s="67" t="str">
        <x:f aca="0">IF(NOT(OR(P358,Q358,R358)),"不调",IF(NOT(S358),"间隔规则跳过",IF(P358,"年末+季度",IF(AND(Q358,R358),"季度+动态",IF(Q358,"季度","动态")))))</x:f>
        <x:v>不调</x:v>
      </x:c>
      <x:c r="U358" s="64" t="n">
        <x:f aca="0">IF(OR(T358="年末+季度",T358="季度+动态"),N358*$E$5/2,IF(T358="季度",(J358+K358)/2,IF(T358="动态",N358*$E$5*IF(J358+K358=0,0.5,J358/(J358+K358)),J358)))</x:f>
        <x:v>0.10968467263695936</x:v>
      </x:c>
      <x:c r="V358" s="64" t="n">
        <x:f aca="0">IF(OR(T358="年末+季度",T358="季度+动态"),N358*$E$5/2,IF(T358="季度",(J358+K358)/2,IF(T358="动态",N358*$E$5*IF(J358+K358=0,0.5,K358/(J358+K358)),K358)))</x:f>
        <x:v>0.11084120860866564</x:v>
      </x:c>
      <x:c r="W358" s="64" t="n">
        <x:f aca="0">IF(OR(T358="年末+季度",T358="季度+动态",T358="动态"),N358*(1-$E$5)*IF(L358+M358=0,$B$7/($B$7+$B$8),L358/(L358+M358)),L358)</x:f>
        <x:v>0.7965916574937407</x:v>
      </x:c>
      <x:c r="X358" s="64" t="n">
        <x:f aca="0">IF(OR(T358="年末+季度",T358="季度+动态",T358="动态"),N358*(1-$E$5)*IF(L358+M358=0,$B$8/($B$7+$B$8),M358/(L358+M358)),M358)</x:f>
        <x:v>0.05537355013862634</x:v>
      </x:c>
      <x:c r="Y358" s="64" t="n">
        <x:f aca="0">POWER(1-$H$5,(A358-A357)/$H$8)</x:f>
        <x:v>0.9999862671029998</x:v>
      </x:c>
      <x:c r="Z358" s="64" t="n">
        <x:f aca="0">U358*Y358</x:f>
        <x:v>0.10968316634864753</x:v>
      </x:c>
      <x:c r="AA358" s="64" t="n">
        <x:f aca="0">V358*Y358</x:f>
        <x:v>0.11083968643776444</x:v>
      </x:c>
      <x:c r="AB358" s="64" t="n">
        <x:f aca="0">W358*Y358</x:f>
        <x:v>0.7965807179825571</x:v>
      </x:c>
      <x:c r="AC358" s="64" t="n">
        <x:f aca="0">X358*Y358</x:f>
        <x:v>0.05537278969936575</x:v>
      </x:c>
      <x:c r="AD358" s="64" t="n">
        <x:f aca="0">SUM(Z358:AC358)</x:f>
        <x:v>1.0724763604683347</x:v>
      </x:c>
      <x:c r="AE358" s="64" t="n">
        <x:f aca="0">MAX(AE357,AD358)</x:f>
        <x:v>1.073193129073223</x:v>
      </x:c>
      <x:c r="AF358" s="63" t="n">
        <x:f aca="0">AD358/AE358-1</x:f>
        <x:v>-0.0006678840792685437</x:v>
      </x:c>
      <x:c r="AG358" s="63" t="n">
        <x:f aca="0">AD358/AD357-1</x:f>
        <x:v>-0.0006678840792685437</x:v>
      </x:c>
      <x:c r="AH358" s="61" t="n">
        <x:f aca="0">IF(OR(T358="年末+季度",T358="季度+动态",T358="季度",T358="动态"),A358,AH357)</x:f>
        <x:v>44286</x:v>
      </x:c>
      <x:c r="AI358" s="68" t="n">
        <x:f aca="0">YEAR(A358)</x:f>
        <x:v>2021</x:v>
      </x:c>
      <x:c r="AJ358" s="68" t="n">
        <x:f aca="0">MONTH(A358)</x:f>
        <x:v>4</x:v>
      </x:c>
      <x:c r="AK358" s="66" t="n">
        <x:f aca="0">IF(MONTH(A358)&lt;&gt;MONTH(A359),1,0)</x:f>
        <x:v>0</x:v>
      </x:c>
      <x:c r="AL358" s="64" t="n">
        <x:f aca="0">IF(AK357,AD357,AL357)</x:f>
        <x:v>1.0624204883067376</x:v>
      </x:c>
      <x:c r="AM358" s="65" t="str">
        <x:f aca="0">IF(AK358,AD358/AL358-1,"")</x:f>
      </x:c>
      <x:c r="AN358" s="64" t="n">
        <x:f aca="0">IF(AI358&lt;&gt;AI357,AD358,MAX(AN357,AD358))</x:f>
        <x:v>1.073193129073223</x:v>
      </x:c>
      <x:c r="AO358" s="65" t="n">
        <x:f aca="0">AD358/AN358-1</x:f>
        <x:v>-0.0006678840792685437</x:v>
      </x:c>
      <x:c r="AP358" s="69" t="n">
        <x:f aca="0">IFERROR(SUM(Z358:AC358)/AD358,0)</x:f>
        <x:v>1</x:v>
      </x:c>
      <x:c r="AQ358" s="66" t="b">
        <x:f aca="0">AND(B358&gt;0,C358&gt;0,D358&gt;0,E358&gt;0)</x:f>
        <x:v>1</x:v>
      </x:c>
    </x:row>
    <x:row r="359" ht="13.5" hidden="0">
      <x:c r="A359" s="61" t="n">
        <x:f aca="0">'净值底稿'!A321</x:f>
        <x:v>44312</x:v>
      </x:c>
      <x:c r="B359" s="62" t="n">
        <x:f aca="0">'净值底稿'!W321</x:f>
        <x:v>1.1434499739572883</x:v>
      </x:c>
      <x:c r="C359" s="62" t="n">
        <x:f aca="0">'净值底稿'!T321</x:f>
        <x:v>1.31340748852659</x:v>
      </x:c>
      <x:c r="D359" s="62" t="n">
        <x:f aca="0">'净值底稿'!U321</x:f>
        <x:v>1.458</x:v>
      </x:c>
      <x:c r="E359" s="62" t="n">
        <x:f aca="0">'净值底稿'!V321</x:f>
        <x:v>1.3539</x:v>
      </x:c>
      <x:c r="F359" s="63" t="n">
        <x:f aca="0">IFERROR(B359/B358-1,0)</x:f>
        <x:v>-0.004189718762871442</x:v>
      </x:c>
      <x:c r="G359" s="63" t="n">
        <x:f aca="0">IFERROR(C359/C358-1,0)</x:f>
        <x:v>-0.0037694412847023573</x:v>
      </x:c>
      <x:c r="H359" s="63" t="n">
        <x:f aca="0">IFERROR(D359/D358-1,0)</x:f>
        <x:v>-0.000822368421052655</x:v>
      </x:c>
      <x:c r="I359" s="63" t="n">
        <x:f aca="0">IFERROR(E359/E358-1,0)</x:f>
        <x:v>-0.002725397760754089</x:v>
      </x:c>
      <x:c r="J359" s="64" t="n">
        <x:f aca="0">Z358*(1+F359)</x:f>
        <x:v>0.10922362472862544</x:v>
      </x:c>
      <x:c r="K359" s="64" t="n">
        <x:f aca="0">AA358*(1+G359)</x:f>
        <x:v>0.11042188274772247</x:v>
      </x:c>
      <x:c r="L359" s="64" t="n">
        <x:f aca="0">AB358*(1+H359)</x:f>
        <x:v>0.7959256351552688</x:v>
      </x:c>
      <x:c r="M359" s="64" t="n">
        <x:f aca="0">AC358*(1+I359)</x:f>
        <x:v>0.055221876822312395</x:v>
      </x:c>
      <x:c r="N359" s="64" t="n">
        <x:f aca="0">SUM(J359:M359)</x:f>
        <x:v>1.0707930194539292</x:v>
      </x:c>
      <x:c r="O359" s="65" t="n">
        <x:f aca="0">IFERROR((J359+K359)/N359,0)</x:f>
        <x:v>0.20512414956567443</x:v>
      </x:c>
      <x:c r="P359" s="66" t="b">
        <x:f aca="0">AND(MONTH(A359)=12,OR(A360="",YEAR(A359)&lt;&gt;YEAR(A360)))</x:f>
        <x:v>0</x:v>
      </x:c>
      <x:c r="Q359" s="66" t="b">
        <x:f aca="0">AND(MOD(MONTH(A359),3)=0,OR(A360="",MONTH(A359)&lt;&gt;MONTH(A360)))</x:f>
        <x:v>0</x:v>
      </x:c>
      <x:c r="R359" s="66" t="b">
        <x:f aca="0">OR(O359&gt;$E$7,O359&lt;$E$6)</x:f>
        <x:v>0</x:v>
      </x:c>
      <x:c r="S359" s="66" t="b">
        <x:f aca="0">AND(OR(P359,Q359,R359),A359-AH358&gt;$E$8)</x:f>
        <x:v>0</x:v>
      </x:c>
      <x:c r="T359" s="67" t="str">
        <x:f aca="0">IF(NOT(OR(P359,Q359,R359)),"不调",IF(NOT(S359),"间隔规则跳过",IF(P359,"年末+季度",IF(AND(Q359,R359),"季度+动态",IF(Q359,"季度","动态")))))</x:f>
        <x:v>不调</x:v>
      </x:c>
      <x:c r="U359" s="64" t="n">
        <x:f aca="0">IF(OR(T359="年末+季度",T359="季度+动态"),N359*$E$5/2,IF(T359="季度",(J359+K359)/2,IF(T359="动态",N359*$E$5*IF(J359+K359=0,0.5,J359/(J359+K359)),J359)))</x:f>
        <x:v>0.10922362472862544</x:v>
      </x:c>
      <x:c r="V359" s="64" t="n">
        <x:f aca="0">IF(OR(T359="年末+季度",T359="季度+动态"),N359*$E$5/2,IF(T359="季度",(J359+K359)/2,IF(T359="动态",N359*$E$5*IF(J359+K359=0,0.5,K359/(J359+K359)),K359)))</x:f>
        <x:v>0.11042188274772247</x:v>
      </x:c>
      <x:c r="W359" s="64" t="n">
        <x:f aca="0">IF(OR(T359="年末+季度",T359="季度+动态",T359="动态"),N359*(1-$E$5)*IF(L359+M359=0,$B$7/($B$7+$B$8),L359/(L359+M359)),L359)</x:f>
        <x:v>0.7959256351552688</x:v>
      </x:c>
      <x:c r="X359" s="64" t="n">
        <x:f aca="0">IF(OR(T359="年末+季度",T359="季度+动态",T359="动态"),N359*(1-$E$5)*IF(L359+M359=0,$B$8/($B$7+$B$8),M359/(L359+M359)),M359)</x:f>
        <x:v>0.055221876822312395</x:v>
      </x:c>
      <x:c r="Y359" s="64" t="n">
        <x:f aca="0">POWER(1-$H$5,(A359-A358)/$H$8)</x:f>
        <x:v>0.9999588018747739</x:v>
      </x:c>
      <x:c r="Z359" s="64" t="n">
        <x:f aca="0">U359*Y359</x:f>
        <x:v>0.10921912492005623</x:v>
      </x:c>
      <x:c r="AA359" s="64" t="n">
        <x:f aca="0">V359*Y359</x:f>
        <x:v>0.11041733357316932</x:v>
      </x:c>
      <x:c r="AB359" s="64" t="n">
        <x:f aca="0">W359*Y359</x:f>
        <x:v>0.7958928445112811</x:v>
      </x:c>
      <x:c r="AC359" s="64" t="n">
        <x:f aca="0">X359*Y359</x:f>
        <x:v>0.05521960178451585</x:v>
      </x:c>
      <x:c r="AD359" s="64" t="n">
        <x:f aca="0">SUM(Z359:AC359)</x:f>
        <x:v>1.0707489047890226</x:v>
      </x:c>
      <x:c r="AE359" s="64" t="n">
        <x:f aca="0">MAX(AE358,AD359)</x:f>
        <x:v>1.073193129073223</x:v>
      </x:c>
      <x:c r="AF359" s="63" t="n">
        <x:f aca="0">AD359/AE359-1</x:f>
        <x:v>-0.002277525095889521</x:v>
      </x:c>
      <x:c r="AG359" s="63" t="n">
        <x:f aca="0">AD359/AD358-1</x:f>
        <x:v>-0.0016107167887203788</x:v>
      </x:c>
      <x:c r="AH359" s="61" t="n">
        <x:f aca="0">IF(OR(T359="年末+季度",T359="季度+动态",T359="季度",T359="动态"),A359,AH358)</x:f>
        <x:v>44286</x:v>
      </x:c>
      <x:c r="AI359" s="68" t="n">
        <x:f aca="0">YEAR(A359)</x:f>
        <x:v>2021</x:v>
      </x:c>
      <x:c r="AJ359" s="68" t="n">
        <x:f aca="0">MONTH(A359)</x:f>
        <x:v>4</x:v>
      </x:c>
      <x:c r="AK359" s="66" t="n">
        <x:f aca="0">IF(MONTH(A359)&lt;&gt;MONTH(A360),1,0)</x:f>
        <x:v>0</x:v>
      </x:c>
      <x:c r="AL359" s="64" t="n">
        <x:f aca="0">IF(AK358,AD358,AL358)</x:f>
        <x:v>1.0624204883067376</x:v>
      </x:c>
      <x:c r="AM359" s="65" t="str">
        <x:f aca="0">IF(AK359,AD359/AL359-1,"")</x:f>
      </x:c>
      <x:c r="AN359" s="64" t="n">
        <x:f aca="0">IF(AI359&lt;&gt;AI358,AD359,MAX(AN358,AD359))</x:f>
        <x:v>1.073193129073223</x:v>
      </x:c>
      <x:c r="AO359" s="65" t="n">
        <x:f aca="0">AD359/AN359-1</x:f>
        <x:v>-0.002277525095889521</x:v>
      </x:c>
      <x:c r="AP359" s="69" t="n">
        <x:f aca="0">IFERROR(SUM(Z359:AC359)/AD359,0)</x:f>
        <x:v>1</x:v>
      </x:c>
      <x:c r="AQ359" s="66" t="b">
        <x:f aca="0">AND(B359&gt;0,C359&gt;0,D359&gt;0,E359&gt;0)</x:f>
        <x:v>1</x:v>
      </x:c>
    </x:row>
    <x:row r="360" ht="13.5" hidden="0">
      <x:c r="A360" s="61" t="n">
        <x:f aca="0">'净值底稿'!A322</x:f>
        <x:v>44313</x:v>
      </x:c>
      <x:c r="B360" s="62" t="n">
        <x:f aca="0">'净值底稿'!W322</x:f>
        <x:v>1.1425734197243995</x:v>
      </x:c>
      <x:c r="C360" s="62" t="n">
        <x:f aca="0">'净值底稿'!T322</x:f>
        <x:v>1.3121740433213025</x:v>
      </x:c>
      <x:c r="D360" s="62" t="n">
        <x:f aca="0">'净值底稿'!U322</x:f>
        <x:v>1.4579</x:v>
      </x:c>
      <x:c r="E360" s="62" t="n">
        <x:f aca="0">'净值底稿'!V322</x:f>
        <x:v>1.3542</x:v>
      </x:c>
      <x:c r="F360" s="63" t="n">
        <x:f aca="0">IFERROR(B360/B359-1,0)</x:f>
        <x:v>-0.0007665873040821891</x:v>
      </x:c>
      <x:c r="G360" s="63" t="n">
        <x:f aca="0">IFERROR(C360/C359-1,0)</x:f>
        <x:v>-0.0009391184503381167</x:v>
      </x:c>
      <x:c r="H360" s="63" t="n">
        <x:f aca="0">IFERROR(D360/D359-1,0)</x:f>
        <x:v>-0.00006858710562418491</x:v>
      </x:c>
      <x:c r="I360" s="63" t="n">
        <x:f aca="0">IFERROR(E360/E359-1,0)</x:f>
        <x:v>0.00022158209616662816</x:v>
      </x:c>
      <x:c r="J360" s="64" t="n">
        <x:f aca="0">Z359*(1+F360)</x:f>
        <x:v>0.10913539892552955</x:v>
      </x:c>
      <x:c r="K360" s="64" t="n">
        <x:f aca="0">AA359*(1+G360)</x:f>
        <x:v>0.11031363861797362</x:v>
      </x:c>
      <x:c r="L360" s="64" t="n">
        <x:f aca="0">AB359*(1+H360)</x:f>
        <x:v>0.795838256524689</x:v>
      </x:c>
      <x:c r="M360" s="64" t="n">
        <x:f aca="0">AC359*(1+I360)</x:f>
        <x:v>0.05523183745962875</x:v>
      </x:c>
      <x:c r="N360" s="64" t="n">
        <x:f aca="0">SUM(J360:M360)</x:f>
        <x:v>1.0705191315278209</x:v>
      </x:c>
      <x:c r="O360" s="65" t="n">
        <x:f aca="0">IFERROR((J360+K360)/N360,0)</x:f>
        <x:v>0.2049931020198681</x:v>
      </x:c>
      <x:c r="P360" s="66" t="b">
        <x:f aca="0">AND(MONTH(A360)=12,OR(A361="",YEAR(A360)&lt;&gt;YEAR(A361)))</x:f>
        <x:v>0</x:v>
      </x:c>
      <x:c r="Q360" s="66" t="b">
        <x:f aca="0">AND(MOD(MONTH(A360),3)=0,OR(A361="",MONTH(A360)&lt;&gt;MONTH(A361)))</x:f>
        <x:v>0</x:v>
      </x:c>
      <x:c r="R360" s="66" t="b">
        <x:f aca="0">OR(O360&gt;$E$7,O360&lt;$E$6)</x:f>
        <x:v>0</x:v>
      </x:c>
      <x:c r="S360" s="66" t="b">
        <x:f aca="0">AND(OR(P360,Q360,R360),A360-AH359&gt;$E$8)</x:f>
        <x:v>0</x:v>
      </x:c>
      <x:c r="T360" s="67" t="str">
        <x:f aca="0">IF(NOT(OR(P360,Q360,R360)),"不调",IF(NOT(S360),"间隔规则跳过",IF(P360,"年末+季度",IF(AND(Q360,R360),"季度+动态",IF(Q360,"季度","动态")))))</x:f>
        <x:v>不调</x:v>
      </x:c>
      <x:c r="U360" s="64" t="n">
        <x:f aca="0">IF(OR(T360="年末+季度",T360="季度+动态"),N360*$E$5/2,IF(T360="季度",(J360+K360)/2,IF(T360="动态",N360*$E$5*IF(J360+K360=0,0.5,J360/(J360+K360)),J360)))</x:f>
        <x:v>0.10913539892552955</x:v>
      </x:c>
      <x:c r="V360" s="64" t="n">
        <x:f aca="0">IF(OR(T360="年末+季度",T360="季度+动态"),N360*$E$5/2,IF(T360="季度",(J360+K360)/2,IF(T360="动态",N360*$E$5*IF(J360+K360=0,0.5,K360/(J360+K360)),K360)))</x:f>
        <x:v>0.11031363861797362</x:v>
      </x:c>
      <x:c r="W360" s="64" t="n">
        <x:f aca="0">IF(OR(T360="年末+季度",T360="季度+动态",T360="动态"),N360*(1-$E$5)*IF(L360+M360=0,$B$7/($B$7+$B$8),L360/(L360+M360)),L360)</x:f>
        <x:v>0.795838256524689</x:v>
      </x:c>
      <x:c r="X360" s="64" t="n">
        <x:f aca="0">IF(OR(T360="年末+季度",T360="季度+动态",T360="动态"),N360*(1-$E$5)*IF(L360+M360=0,$B$8/($B$7+$B$8),M360/(L360+M360)),M360)</x:f>
        <x:v>0.05523183745962875</x:v>
      </x:c>
      <x:c r="Y360" s="64" t="n">
        <x:f aca="0">POWER(1-$H$5,(A360-A359)/$H$8)</x:f>
        <x:v>0.9999862671029998</x:v>
      </x:c>
      <x:c r="Z360" s="64" t="n">
        <x:f aca="0">U360*Y360</x:f>
        <x:v>0.10913390018033703</x:v>
      </x:c>
      <x:c r="AA360" s="64" t="n">
        <x:f aca="0">V360*Y360</x:f>
        <x:v>0.11031212369213676</x:v>
      </x:c>
      <x:c r="AB360" s="64" t="n">
        <x:f aca="0">W360*Y360</x:f>
        <x:v>0.7958273273598833</x:v>
      </x:c>
      <x:c r="AC360" s="64" t="n">
        <x:f aca="0">X360*Y360</x:f>
        <x:v>0.055231078966493784</x:v>
      </x:c>
      <x:c r="AD360" s="64" t="n">
        <x:f aca="0">SUM(Z360:AC360)</x:f>
        <x:v>1.0705044301988509</x:v>
      </x:c>
      <x:c r="AE360" s="64" t="n">
        <x:f aca="0">MAX(AE359,AD360)</x:f>
        <x:v>1.073193129073223</x:v>
      </x:c>
      <x:c r="AF360" s="63" t="n">
        <x:f aca="0">AD360/AE360-1</x:f>
        <x:v>-0.00250532620973265</x:v>
      </x:c>
      <x:c r="AG360" s="63" t="n">
        <x:f aca="0">AD360/AD359-1</x:f>
        <x:v>-0.00022832112092596724</x:v>
      </x:c>
      <x:c r="AH360" s="61" t="n">
        <x:f aca="0">IF(OR(T360="年末+季度",T360="季度+动态",T360="季度",T360="动态"),A360,AH359)</x:f>
        <x:v>44286</x:v>
      </x:c>
      <x:c r="AI360" s="68" t="n">
        <x:f aca="0">YEAR(A360)</x:f>
        <x:v>2021</x:v>
      </x:c>
      <x:c r="AJ360" s="68" t="n">
        <x:f aca="0">MONTH(A360)</x:f>
        <x:v>4</x:v>
      </x:c>
      <x:c r="AK360" s="66" t="n">
        <x:f aca="0">IF(MONTH(A360)&lt;&gt;MONTH(A361),1,0)</x:f>
        <x:v>0</x:v>
      </x:c>
      <x:c r="AL360" s="64" t="n">
        <x:f aca="0">IF(AK359,AD359,AL359)</x:f>
        <x:v>1.0624204883067376</x:v>
      </x:c>
      <x:c r="AM360" s="65" t="str">
        <x:f aca="0">IF(AK360,AD360/AL360-1,"")</x:f>
      </x:c>
      <x:c r="AN360" s="64" t="n">
        <x:f aca="0">IF(AI360&lt;&gt;AI359,AD360,MAX(AN359,AD360))</x:f>
        <x:v>1.073193129073223</x:v>
      </x:c>
      <x:c r="AO360" s="65" t="n">
        <x:f aca="0">AD360/AN360-1</x:f>
        <x:v>-0.00250532620973265</x:v>
      </x:c>
      <x:c r="AP360" s="69" t="n">
        <x:f aca="0">IFERROR(SUM(Z360:AC360)/AD360,0)</x:f>
        <x:v>1</x:v>
      </x:c>
      <x:c r="AQ360" s="66" t="b">
        <x:f aca="0">AND(B360&gt;0,C360&gt;0,D360&gt;0,E360&gt;0)</x:f>
        <x:v>1</x:v>
      </x:c>
    </x:row>
    <x:row r="361" ht="13.5" hidden="0">
      <x:c r="A361" s="61" t="n">
        <x:f aca="0">'净值底稿'!A323</x:f>
        <x:v>44314</x:v>
      </x:c>
      <x:c r="B361" s="62" t="n">
        <x:f aca="0">'净值底稿'!W323</x:f>
        <x:v>1.1485872669883659</x:v>
      </x:c>
      <x:c r="C361" s="62" t="n">
        <x:f aca="0">'净值底稿'!T323</x:f>
        <x:v>1.3186306044199676</x:v>
      </x:c>
      <x:c r="D361" s="62" t="n">
        <x:f aca="0">'净值底稿'!U323</x:f>
        <x:v>1.4588</x:v>
      </x:c>
      <x:c r="E361" s="62" t="n">
        <x:f aca="0">'净值底稿'!V323</x:f>
        <x:v>1.3439</x:v>
      </x:c>
      <x:c r="F361" s="63" t="n">
        <x:f aca="0">IFERROR(B361/B360-1,0)</x:f>
        <x:v>0.0052634230414856376</x:v>
      </x:c>
      <x:c r="G361" s="63" t="n">
        <x:f aca="0">IFERROR(C361/C360-1,0)</x:f>
        <x:v>0.004920506644318756</x:v>
      </x:c>
      <x:c r="H361" s="63" t="n">
        <x:f aca="0">IFERROR(D361/D360-1,0)</x:f>
        <x:v>0.0006173262912410049</x:v>
      </x:c>
      <x:c r="I361" s="63" t="n">
        <x:f aca="0">IFERROR(E361/E360-1,0)</x:f>
        <x:v>-0.007605966622360016</x:v>
      </x:c>
      <x:c r="J361" s="64" t="n">
        <x:f aca="0">Z360*(1+F361)</x:f>
        <x:v>0.10970831806515341</x:v>
      </x:c>
      <x:c r="K361" s="64" t="n">
        <x:f aca="0">AA360*(1+G361)</x:f>
        <x:v>0.11085491522971283</x:v>
      </x:c>
      <x:c r="L361" s="64" t="n">
        <x:f aca="0">AB360*(1+H361)</x:f>
        <x:v>0.7963186124923506</x:v>
      </x:c>
      <x:c r="M361" s="64" t="n">
        <x:f aca="0">AC360*(1+I361)</x:f>
        <x:v>0.0548109932233577</x:v>
      </x:c>
      <x:c r="N361" s="64" t="n">
        <x:f aca="0">SUM(J361:M361)</x:f>
        <x:v>1.0716928390105747</x:v>
      </x:c>
      <x:c r="O361" s="65" t="n">
        <x:f aca="0">IFERROR((J361+K361)/N361,0)</x:f>
        <x:v>0.20580825518858384</x:v>
      </x:c>
      <x:c r="P361" s="66" t="b">
        <x:f aca="0">AND(MONTH(A361)=12,OR(A362="",YEAR(A361)&lt;&gt;YEAR(A362)))</x:f>
        <x:v>0</x:v>
      </x:c>
      <x:c r="Q361" s="66" t="b">
        <x:f aca="0">AND(MOD(MONTH(A361),3)=0,OR(A362="",MONTH(A361)&lt;&gt;MONTH(A362)))</x:f>
        <x:v>0</x:v>
      </x:c>
      <x:c r="R361" s="66" t="b">
        <x:f aca="0">OR(O361&gt;$E$7,O361&lt;$E$6)</x:f>
        <x:v>0</x:v>
      </x:c>
      <x:c r="S361" s="66" t="b">
        <x:f aca="0">AND(OR(P361,Q361,R361),A361-AH360&gt;$E$8)</x:f>
        <x:v>0</x:v>
      </x:c>
      <x:c r="T361" s="67" t="str">
        <x:f aca="0">IF(NOT(OR(P361,Q361,R361)),"不调",IF(NOT(S361),"间隔规则跳过",IF(P361,"年末+季度",IF(AND(Q361,R361),"季度+动态",IF(Q361,"季度","动态")))))</x:f>
        <x:v>不调</x:v>
      </x:c>
      <x:c r="U361" s="64" t="n">
        <x:f aca="0">IF(OR(T361="年末+季度",T361="季度+动态"),N361*$E$5/2,IF(T361="季度",(J361+K361)/2,IF(T361="动态",N361*$E$5*IF(J361+K361=0,0.5,J361/(J361+K361)),J361)))</x:f>
        <x:v>0.10970831806515341</x:v>
      </x:c>
      <x:c r="V361" s="64" t="n">
        <x:f aca="0">IF(OR(T361="年末+季度",T361="季度+动态"),N361*$E$5/2,IF(T361="季度",(J361+K361)/2,IF(T361="动态",N361*$E$5*IF(J361+K361=0,0.5,K361/(J361+K361)),K361)))</x:f>
        <x:v>0.11085491522971283</x:v>
      </x:c>
      <x:c r="W361" s="64" t="n">
        <x:f aca="0">IF(OR(T361="年末+季度",T361="季度+动态",T361="动态"),N361*(1-$E$5)*IF(L361+M361=0,$B$7/($B$7+$B$8),L361/(L361+M361)),L361)</x:f>
        <x:v>0.7963186124923506</x:v>
      </x:c>
      <x:c r="X361" s="64" t="n">
        <x:f aca="0">IF(OR(T361="年末+季度",T361="季度+动态",T361="动态"),N361*(1-$E$5)*IF(L361+M361=0,$B$8/($B$7+$B$8),M361/(L361+M361)),M361)</x:f>
        <x:v>0.0548109932233577</x:v>
      </x:c>
      <x:c r="Y361" s="64" t="n">
        <x:f aca="0">POWER(1-$H$5,(A361-A360)/$H$8)</x:f>
        <x:v>0.9999862671029998</x:v>
      </x:c>
      <x:c r="Z361" s="64" t="n">
        <x:f aca="0">U361*Y361</x:f>
        <x:v>0.10970681145212136</x:v>
      </x:c>
      <x:c r="AA361" s="64" t="n">
        <x:f aca="0">V361*Y361</x:f>
        <x:v>0.11085339287058</x:v>
      </x:c>
      <x:c r="AB361" s="64" t="n">
        <x:f aca="0">W361*Y361</x:f>
        <x:v>0.7963076767308659</x:v>
      </x:c>
      <x:c r="AC361" s="64" t="n">
        <x:f aca="0">X361*Y361</x:f>
        <x:v>0.05481024050963328</x:v>
      </x:c>
      <x:c r="AD361" s="64" t="n">
        <x:f aca="0">SUM(Z361:AC361)</x:f>
        <x:v>1.0716781215632005</x:v>
      </x:c>
      <x:c r="AE361" s="64" t="n">
        <x:f aca="0">MAX(AE360,AD361)</x:f>
        <x:v>1.073193129073223</x:v>
      </x:c>
      <x:c r="AF361" s="63" t="n">
        <x:f aca="0">AD361/AE361-1</x:f>
        <x:v>-0.0014116820812399844</x:v>
      </x:c>
      <x:c r="AG361" s="63" t="n">
        <x:f aca="0">AD361/AD360-1</x:f>
        <x:v>0.0010963909454644316</x:v>
      </x:c>
      <x:c r="AH361" s="61" t="n">
        <x:f aca="0">IF(OR(T361="年末+季度",T361="季度+动态",T361="季度",T361="动态"),A361,AH360)</x:f>
        <x:v>44286</x:v>
      </x:c>
      <x:c r="AI361" s="68" t="n">
        <x:f aca="0">YEAR(A361)</x:f>
        <x:v>2021</x:v>
      </x:c>
      <x:c r="AJ361" s="68" t="n">
        <x:f aca="0">MONTH(A361)</x:f>
        <x:v>4</x:v>
      </x:c>
      <x:c r="AK361" s="66" t="n">
        <x:f aca="0">IF(MONTH(A361)&lt;&gt;MONTH(A362),1,0)</x:f>
        <x:v>0</x:v>
      </x:c>
      <x:c r="AL361" s="64" t="n">
        <x:f aca="0">IF(AK360,AD360,AL360)</x:f>
        <x:v>1.0624204883067376</x:v>
      </x:c>
      <x:c r="AM361" s="65" t="str">
        <x:f aca="0">IF(AK361,AD361/AL361-1,"")</x:f>
      </x:c>
      <x:c r="AN361" s="64" t="n">
        <x:f aca="0">IF(AI361&lt;&gt;AI360,AD361,MAX(AN360,AD361))</x:f>
        <x:v>1.073193129073223</x:v>
      </x:c>
      <x:c r="AO361" s="65" t="n">
        <x:f aca="0">AD361/AN361-1</x:f>
        <x:v>-0.0014116820812399844</x:v>
      </x:c>
      <x:c r="AP361" s="69" t="n">
        <x:f aca="0">IFERROR(SUM(Z361:AC361)/AD361,0)</x:f>
        <x:v>1</x:v>
      </x:c>
      <x:c r="AQ361" s="66" t="b">
        <x:f aca="0">AND(B361&gt;0,C361&gt;0,D361&gt;0,E361&gt;0)</x:f>
        <x:v>1</x:v>
      </x:c>
    </x:row>
    <x:row r="362" ht="13.5" hidden="0">
      <x:c r="A362" s="61" t="n">
        <x:f aca="0">'净值底稿'!A324</x:f>
        <x:v>44315</x:v>
      </x:c>
      <x:c r="B362" s="62" t="n">
        <x:f aca="0">'净值底稿'!W324</x:f>
        <x:v>1.1558727661204675</x:v>
      </x:c>
      <x:c r="C362" s="62" t="n">
        <x:f aca="0">'净值底稿'!T324</x:f>
        <x:v>1.3195706089430788</x:v>
      </x:c>
      <x:c r="D362" s="62" t="n">
        <x:f aca="0">'净值底稿'!U324</x:f>
        <x:v>1.4597</x:v>
      </x:c>
      <x:c r="E362" s="62" t="n">
        <x:f aca="0">'净值底稿'!V324</x:f>
        <x:v>1.3524</x:v>
      </x:c>
      <x:c r="F362" s="63" t="n">
        <x:f aca="0">IFERROR(B362/B361-1,0)</x:f>
        <x:v>0.006343008791316773</x:v>
      </x:c>
      <x:c r="G362" s="63" t="n">
        <x:f aca="0">IFERROR(C362/C361-1,0)</x:f>
        <x:v>0.000712864178914252</x:v>
      </x:c>
      <x:c r="H362" s="63" t="n">
        <x:f aca="0">IFERROR(D362/D361-1,0)</x:f>
        <x:v>0.0006169454346036662</x:v>
      </x:c>
      <x:c r="I362" s="63" t="n">
        <x:f aca="0">IFERROR(E362/E361-1,0)</x:f>
        <x:v>0.00632487536275006</x:v>
      </x:c>
      <x:c r="J362" s="64" t="n">
        <x:f aca="0">Z361*(1+F362)</x:f>
        <x:v>0.1104026827216295</x:v>
      </x:c>
      <x:c r="K362" s="64" t="n">
        <x:f aca="0">AA361*(1+G362)</x:f>
        <x:v>0.11093241628346855</x:v>
      </x:c>
      <x:c r="L362" s="64" t="n">
        <x:f aca="0">AB361*(1+H362)</x:f>
        <x:v>0.7967989551165648</x:v>
      </x:c>
      <x:c r="M362" s="64" t="n">
        <x:f aca="0">AC361*(1+I362)</x:f>
        <x:v>0.055156908449459065</x:v>
      </x:c>
      <x:c r="N362" s="64" t="n">
        <x:f aca="0">SUM(J362:M362)</x:f>
        <x:v>1.0732909625711218</x:v>
      </x:c>
      <x:c r="O362" s="65" t="n">
        <x:f aca="0">IFERROR((J362+K362)/N362,0)</x:f>
        <x:v>0.20622096591112518</x:v>
      </x:c>
      <x:c r="P362" s="66" t="b">
        <x:f aca="0">AND(MONTH(A362)=12,OR(A363="",YEAR(A362)&lt;&gt;YEAR(A363)))</x:f>
        <x:v>0</x:v>
      </x:c>
      <x:c r="Q362" s="66" t="b">
        <x:f aca="0">AND(MOD(MONTH(A362),3)=0,OR(A363="",MONTH(A362)&lt;&gt;MONTH(A363)))</x:f>
        <x:v>0</x:v>
      </x:c>
      <x:c r="R362" s="66" t="b">
        <x:f aca="0">OR(O362&gt;$E$7,O362&lt;$E$6)</x:f>
        <x:v>0</x:v>
      </x:c>
      <x:c r="S362" s="66" t="b">
        <x:f aca="0">AND(OR(P362,Q362,R362),A362-AH361&gt;$E$8)</x:f>
        <x:v>0</x:v>
      </x:c>
      <x:c r="T362" s="67" t="str">
        <x:f aca="0">IF(NOT(OR(P362,Q362,R362)),"不调",IF(NOT(S362),"间隔规则跳过",IF(P362,"年末+季度",IF(AND(Q362,R362),"季度+动态",IF(Q362,"季度","动态")))))</x:f>
        <x:v>不调</x:v>
      </x:c>
      <x:c r="U362" s="64" t="n">
        <x:f aca="0">IF(OR(T362="年末+季度",T362="季度+动态"),N362*$E$5/2,IF(T362="季度",(J362+K362)/2,IF(T362="动态",N362*$E$5*IF(J362+K362=0,0.5,J362/(J362+K362)),J362)))</x:f>
        <x:v>0.1104026827216295</x:v>
      </x:c>
      <x:c r="V362" s="64" t="n">
        <x:f aca="0">IF(OR(T362="年末+季度",T362="季度+动态"),N362*$E$5/2,IF(T362="季度",(J362+K362)/2,IF(T362="动态",N362*$E$5*IF(J362+K362=0,0.5,K362/(J362+K362)),K362)))</x:f>
        <x:v>0.11093241628346855</x:v>
      </x:c>
      <x:c r="W362" s="64" t="n">
        <x:f aca="0">IF(OR(T362="年末+季度",T362="季度+动态",T362="动态"),N362*(1-$E$5)*IF(L362+M362=0,$B$7/($B$7+$B$8),L362/(L362+M362)),L362)</x:f>
        <x:v>0.7967989551165648</x:v>
      </x:c>
      <x:c r="X362" s="64" t="n">
        <x:f aca="0">IF(OR(T362="年末+季度",T362="季度+动态",T362="动态"),N362*(1-$E$5)*IF(L362+M362=0,$B$8/($B$7+$B$8),M362/(L362+M362)),M362)</x:f>
        <x:v>0.055156908449459065</x:v>
      </x:c>
      <x:c r="Y362" s="64" t="n">
        <x:f aca="0">POWER(1-$H$5,(A362-A361)/$H$8)</x:f>
        <x:v>0.9999862671029998</x:v>
      </x:c>
      <x:c r="Z362" s="64" t="n">
        <x:f aca="0">U362*Y362</x:f>
        <x:v>0.11040116657295913</x:v>
      </x:c>
      <x:c r="AA362" s="64" t="n">
        <x:f aca="0">V362*Y362</x:f>
        <x:v>0.11093089286002174</x:v>
      </x:c>
      <x:c r="AB362" s="64" t="n">
        <x:f aca="0">W362*Y362</x:f>
        <x:v>0.7967880127585844</x:v>
      </x:c>
      <x:c r="AC362" s="64" t="n">
        <x:f aca="0">X362*Y362</x:f>
        <x:v>0.055156150985316475</x:v>
      </x:c>
      <x:c r="AD362" s="64" t="n">
        <x:f aca="0">SUM(Z362:AC362)</x:f>
        <x:v>1.0732762231768818</x:v>
      </x:c>
      <x:c r="AE362" s="64" t="n">
        <x:f aca="0">MAX(AE361,AD362)</x:f>
        <x:v>1.0732762231768818</x:v>
      </x:c>
      <x:c r="AF362" s="63" t="n">
        <x:f aca="0">AD362/AE362-1</x:f>
        <x:v>0</x:v>
      </x:c>
      <x:c r="AG362" s="63" t="n">
        <x:f aca="0">AD362/AD361-1</x:f>
        <x:v>0.0014912141822491787</x:v>
      </x:c>
      <x:c r="AH362" s="61" t="n">
        <x:f aca="0">IF(OR(T362="年末+季度",T362="季度+动态",T362="季度",T362="动态"),A362,AH361)</x:f>
        <x:v>44286</x:v>
      </x:c>
      <x:c r="AI362" s="68" t="n">
        <x:f aca="0">YEAR(A362)</x:f>
        <x:v>2021</x:v>
      </x:c>
      <x:c r="AJ362" s="68" t="n">
        <x:f aca="0">MONTH(A362)</x:f>
        <x:v>4</x:v>
      </x:c>
      <x:c r="AK362" s="66" t="n">
        <x:f aca="0">IF(MONTH(A362)&lt;&gt;MONTH(A363),1,0)</x:f>
        <x:v>0</x:v>
      </x:c>
      <x:c r="AL362" s="64" t="n">
        <x:f aca="0">IF(AK361,AD361,AL361)</x:f>
        <x:v>1.0624204883067376</x:v>
      </x:c>
      <x:c r="AM362" s="65" t="str">
        <x:f aca="0">IF(AK362,AD362/AL362-1,"")</x:f>
      </x:c>
      <x:c r="AN362" s="64" t="n">
        <x:f aca="0">IF(AI362&lt;&gt;AI361,AD362,MAX(AN361,AD362))</x:f>
        <x:v>1.0732762231768818</x:v>
      </x:c>
      <x:c r="AO362" s="65" t="n">
        <x:f aca="0">AD362/AN362-1</x:f>
        <x:v>0</x:v>
      </x:c>
      <x:c r="AP362" s="69" t="n">
        <x:f aca="0">IFERROR(SUM(Z362:AC362)/AD362,0)</x:f>
        <x:v>1</x:v>
      </x:c>
      <x:c r="AQ362" s="66" t="b">
        <x:f aca="0">AND(B362&gt;0,C362&gt;0,D362&gt;0,E362&gt;0)</x:f>
        <x:v>1</x:v>
      </x:c>
    </x:row>
    <x:row r="363" ht="13.5" hidden="0">
      <x:c r="A363" s="61" t="n">
        <x:f aca="0">'净值底稿'!A325</x:f>
        <x:v>44316</x:v>
      </x:c>
      <x:c r="B363" s="62" t="n">
        <x:f aca="0">'净值底稿'!W325</x:f>
        <x:v>1.1483899643488076</x:v>
      </x:c>
      <x:c r="C363" s="62" t="n">
        <x:f aca="0">'净值底稿'!T325</x:f>
        <x:v>1.3133701126572337</x:v>
      </x:c>
      <x:c r="D363" s="62" t="n">
        <x:f aca="0">'净值底稿'!U325</x:f>
        <x:v>1.4608</x:v>
      </x:c>
      <x:c r="E363" s="62" t="n">
        <x:f aca="0">'净值底稿'!V325</x:f>
        <x:v>1.3467</x:v>
      </x:c>
      <x:c r="F363" s="63" t="n">
        <x:f aca="0">IFERROR(B363/B362-1,0)</x:f>
        <x:v>-0.006473724436621975</x:v>
      </x:c>
      <x:c r="G363" s="63" t="n">
        <x:f aca="0">IFERROR(C363/C362-1,0)</x:f>
        <x:v>-0.004698874197274994</x:v>
      </x:c>
      <x:c r="H363" s="63" t="n">
        <x:f aca="0">IFERROR(D363/D362-1,0)</x:f>
        <x:v>0.0007535795026376579</x:v>
      </x:c>
      <x:c r="I363" s="63" t="n">
        <x:f aca="0">IFERROR(E363/E362-1,0)</x:f>
        <x:v>-0.004214729370008885</x:v>
      </x:c>
      <x:c r="J363" s="64" t="n">
        <x:f aca="0">Z362*(1+F363)</x:f>
        <x:v>0.1096864598430842</x:v>
      </x:c>
      <x:c r="K363" s="64" t="n">
        <x:f aca="0">AA362*(1+G363)</x:f>
        <x:v>0.1104096425498811</x:v>
      </x:c>
      <x:c r="L363" s="64" t="n">
        <x:f aca="0">AB362*(1+H363)</x:f>
        <x:v>0.7973884558729466</x:v>
      </x:c>
      <x:c r="M363" s="64" t="n">
        <x:f aca="0">AC362*(1+I363)</x:f>
        <x:v>0.054923682735822016</x:v>
      </x:c>
      <x:c r="N363" s="64" t="n">
        <x:f aca="0">SUM(J363:M363)</x:f>
        <x:v>1.0724082410017337</x:v>
      </x:c>
      <x:c r="O363" s="65" t="n">
        <x:f aca="0">IFERROR((J363+K363)/N363,0)</x:f>
        <x:v>0.20523537024237531</x:v>
      </x:c>
      <x:c r="P363" s="66" t="b">
        <x:f aca="0">AND(MONTH(A363)=12,OR(A364="",YEAR(A363)&lt;&gt;YEAR(A364)))</x:f>
        <x:v>0</x:v>
      </x:c>
      <x:c r="Q363" s="66" t="b">
        <x:f aca="0">AND(MOD(MONTH(A363),3)=0,OR(A364="",MONTH(A363)&lt;&gt;MONTH(A364)))</x:f>
        <x:v>0</x:v>
      </x:c>
      <x:c r="R363" s="66" t="b">
        <x:f aca="0">OR(O363&gt;$E$7,O363&lt;$E$6)</x:f>
        <x:v>0</x:v>
      </x:c>
      <x:c r="S363" s="66" t="b">
        <x:f aca="0">AND(OR(P363,Q363,R363),A363-AH362&gt;$E$8)</x:f>
        <x:v>0</x:v>
      </x:c>
      <x:c r="T363" s="67" t="str">
        <x:f aca="0">IF(NOT(OR(P363,Q363,R363)),"不调",IF(NOT(S363),"间隔规则跳过",IF(P363,"年末+季度",IF(AND(Q363,R363),"季度+动态",IF(Q363,"季度","动态")))))</x:f>
        <x:v>不调</x:v>
      </x:c>
      <x:c r="U363" s="64" t="n">
        <x:f aca="0">IF(OR(T363="年末+季度",T363="季度+动态"),N363*$E$5/2,IF(T363="季度",(J363+K363)/2,IF(T363="动态",N363*$E$5*IF(J363+K363=0,0.5,J363/(J363+K363)),J363)))</x:f>
        <x:v>0.1096864598430842</x:v>
      </x:c>
      <x:c r="V363" s="64" t="n">
        <x:f aca="0">IF(OR(T363="年末+季度",T363="季度+动态"),N363*$E$5/2,IF(T363="季度",(J363+K363)/2,IF(T363="动态",N363*$E$5*IF(J363+K363=0,0.5,K363/(J363+K363)),K363)))</x:f>
        <x:v>0.1104096425498811</x:v>
      </x:c>
      <x:c r="W363" s="64" t="n">
        <x:f aca="0">IF(OR(T363="年末+季度",T363="季度+动态",T363="动态"),N363*(1-$E$5)*IF(L363+M363=0,$B$7/($B$7+$B$8),L363/(L363+M363)),L363)</x:f>
        <x:v>0.7973884558729466</x:v>
      </x:c>
      <x:c r="X363" s="64" t="n">
        <x:f aca="0">IF(OR(T363="年末+季度",T363="季度+动态",T363="动态"),N363*(1-$E$5)*IF(L363+M363=0,$B$8/($B$7+$B$8),M363/(L363+M363)),M363)</x:f>
        <x:v>0.054923682735822016</x:v>
      </x:c>
      <x:c r="Y363" s="64" t="n">
        <x:f aca="0">POWER(1-$H$5,(A363-A362)/$H$8)</x:f>
        <x:v>0.9999862671029998</x:v>
      </x:c>
      <x:c r="Z363" s="64" t="n">
        <x:f aca="0">U363*Y363</x:f>
        <x:v>0.10968495353022885</x:v>
      </x:c>
      <x:c r="AA363" s="64" t="n">
        <x:f aca="0">V363*Y363</x:f>
        <x:v>0.11040812630563213</x:v>
      </x:c>
      <x:c r="AB363" s="64" t="n">
        <x:f aca="0">W363*Y363</x:f>
        <x:v>0.7973775054194129</x:v>
      </x:c>
      <x:c r="AC363" s="64" t="n">
        <x:f aca="0">X363*Y363</x:f>
        <x:v>0.05492292847454413</x:v>
      </x:c>
      <x:c r="AD363" s="64" t="n">
        <x:f aca="0">SUM(Z363:AC363)</x:f>
        <x:v>1.072393513729818</x:v>
      </x:c>
      <x:c r="AE363" s="64" t="n">
        <x:f aca="0">MAX(AE362,AD363)</x:f>
        <x:v>1.0732762231768818</x:v>
      </x:c>
      <x:c r="AF363" s="63" t="n">
        <x:f aca="0">AD363/AE363-1</x:f>
        <x:v>-0.000822443866734468</x:v>
      </x:c>
      <x:c r="AG363" s="63" t="n">
        <x:f aca="0">AD363/AD362-1</x:f>
        <x:v>-0.000822443866734468</x:v>
      </x:c>
      <x:c r="AH363" s="61" t="n">
        <x:f aca="0">IF(OR(T363="年末+季度",T363="季度+动态",T363="季度",T363="动态"),A363,AH362)</x:f>
        <x:v>44286</x:v>
      </x:c>
      <x:c r="AI363" s="68" t="n">
        <x:f aca="0">YEAR(A363)</x:f>
        <x:v>2021</x:v>
      </x:c>
      <x:c r="AJ363" s="68" t="n">
        <x:f aca="0">MONTH(A363)</x:f>
        <x:v>4</x:v>
      </x:c>
      <x:c r="AK363" s="66" t="n">
        <x:f aca="0">IF(MONTH(A363)&lt;&gt;MONTH(A364),1,0)</x:f>
        <x:v>1</x:v>
      </x:c>
      <x:c r="AL363" s="64" t="n">
        <x:f aca="0">IF(AK362,AD362,AL362)</x:f>
        <x:v>1.0624204883067376</x:v>
      </x:c>
      <x:c r="AM363" s="65" t="n">
        <x:f aca="0">IF(AK363,AD363/AL363-1,"")</x:f>
        <x:v>0.00938707934649785</x:v>
      </x:c>
      <x:c r="AN363" s="64" t="n">
        <x:f aca="0">IF(AI363&lt;&gt;AI362,AD363,MAX(AN362,AD363))</x:f>
        <x:v>1.0732762231768818</x:v>
      </x:c>
      <x:c r="AO363" s="65" t="n">
        <x:f aca="0">AD363/AN363-1</x:f>
        <x:v>-0.000822443866734468</x:v>
      </x:c>
      <x:c r="AP363" s="69" t="n">
        <x:f aca="0">IFERROR(SUM(Z363:AC363)/AD363,0)</x:f>
        <x:v>1</x:v>
      </x:c>
      <x:c r="AQ363" s="66" t="b">
        <x:f aca="0">AND(B363&gt;0,C363&gt;0,D363&gt;0,E363&gt;0)</x:f>
        <x:v>1</x:v>
      </x:c>
    </x:row>
    <x:row r="364" ht="13.5" hidden="0">
      <x:c r="A364" s="61" t="n">
        <x:f aca="0">'净值底稿'!A326</x:f>
        <x:v>44322</x:v>
      </x:c>
      <x:c r="B364" s="62" t="n">
        <x:f aca="0">'净值底稿'!W326</x:f>
        <x:v>1.1625856096419929</x:v>
      </x:c>
      <x:c r="C364" s="62" t="n">
        <x:f aca="0">'净值底稿'!T326</x:f>
        <x:v>1.312769890469595</x:v>
      </x:c>
      <x:c r="D364" s="62" t="n">
        <x:f aca="0">'净值底稿'!U326</x:f>
        <x:v>1.4621</x:v>
      </x:c>
      <x:c r="E364" s="62" t="n">
        <x:f aca="0">'净值底稿'!V326</x:f>
        <x:v>1.3625</x:v>
      </x:c>
      <x:c r="F364" s="63" t="n">
        <x:f aca="0">IFERROR(B364/B363-1,0)</x:f>
        <x:v>0.012361345652506461</x:v>
      </x:c>
      <x:c r="G364" s="63" t="n">
        <x:f aca="0">IFERROR(C364/C363-1,0)</x:f>
        <x:v>-0.00045700917194180235</x:v>
      </x:c>
      <x:c r="H364" s="63" t="n">
        <x:f aca="0">IFERROR(D364/D363-1,0)</x:f>
        <x:v>0.0008899233296821851</x:v>
      </x:c>
      <x:c r="I364" s="63" t="n">
        <x:f aca="0">IFERROR(E364/E363-1,0)</x:f>
        <x:v>0.011732382861810331</x:v>
      </x:c>
      <x:c r="J364" s="64" t="n">
        <x:f aca="0">Z363*(1+F364)</x:f>
        <x:v>0.11104080715369512</x:v>
      </x:c>
      <x:c r="K364" s="64" t="n">
        <x:f aca="0">AA363*(1+G364)</x:f>
        <x:v>0.11035766877925354</x:v>
      </x:c>
      <x:c r="L364" s="64" t="n">
        <x:f aca="0">AB363*(1+H364)</x:f>
        <x:v>0.7980871102640494</x:v>
      </x:c>
      <x:c r="M364" s="64" t="n">
        <x:f aca="0">AC363*(1+I364)</x:f>
        <x:v>0.055567305299299305</x:v>
      </x:c>
      <x:c r="N364" s="64" t="n">
        <x:f aca="0">SUM(J364:M364)</x:f>
        <x:v>1.0750528914962973</x:v>
      </x:c>
      <x:c r="O364" s="65" t="n">
        <x:f aca="0">IFERROR((J364+K364)/N364,0)</x:f>
        <x:v>0.2059419380052997</x:v>
      </x:c>
      <x:c r="P364" s="66" t="b">
        <x:f aca="0">AND(MONTH(A364)=12,OR(A365="",YEAR(A364)&lt;&gt;YEAR(A365)))</x:f>
        <x:v>0</x:v>
      </x:c>
      <x:c r="Q364" s="66" t="b">
        <x:f aca="0">AND(MOD(MONTH(A364),3)=0,OR(A365="",MONTH(A364)&lt;&gt;MONTH(A365)))</x:f>
        <x:v>0</x:v>
      </x:c>
      <x:c r="R364" s="66" t="b">
        <x:f aca="0">OR(O364&gt;$E$7,O364&lt;$E$6)</x:f>
        <x:v>0</x:v>
      </x:c>
      <x:c r="S364" s="66" t="b">
        <x:f aca="0">AND(OR(P364,Q364,R364),A364-AH363&gt;$E$8)</x:f>
        <x:v>0</x:v>
      </x:c>
      <x:c r="T364" s="67" t="str">
        <x:f aca="0">IF(NOT(OR(P364,Q364,R364)),"不调",IF(NOT(S364),"间隔规则跳过",IF(P364,"年末+季度",IF(AND(Q364,R364),"季度+动态",IF(Q364,"季度","动态")))))</x:f>
        <x:v>不调</x:v>
      </x:c>
      <x:c r="U364" s="64" t="n">
        <x:f aca="0">IF(OR(T364="年末+季度",T364="季度+动态"),N364*$E$5/2,IF(T364="季度",(J364+K364)/2,IF(T364="动态",N364*$E$5*IF(J364+K364=0,0.5,J364/(J364+K364)),J364)))</x:f>
        <x:v>0.11104080715369512</x:v>
      </x:c>
      <x:c r="V364" s="64" t="n">
        <x:f aca="0">IF(OR(T364="年末+季度",T364="季度+动态"),N364*$E$5/2,IF(T364="季度",(J364+K364)/2,IF(T364="动态",N364*$E$5*IF(J364+K364=0,0.5,K364/(J364+K364)),K364)))</x:f>
        <x:v>0.11035766877925354</x:v>
      </x:c>
      <x:c r="W364" s="64" t="n">
        <x:f aca="0">IF(OR(T364="年末+季度",T364="季度+动态",T364="动态"),N364*(1-$E$5)*IF(L364+M364=0,$B$7/($B$7+$B$8),L364/(L364+M364)),L364)</x:f>
        <x:v>0.7980871102640494</x:v>
      </x:c>
      <x:c r="X364" s="64" t="n">
        <x:f aca="0">IF(OR(T364="年末+季度",T364="季度+动态",T364="动态"),N364*(1-$E$5)*IF(L364+M364=0,$B$8/($B$7+$B$8),M364/(L364+M364)),M364)</x:f>
        <x:v>0.055567305299299305</x:v>
      </x:c>
      <x:c r="Y364" s="64" t="n">
        <x:f aca="0">POWER(1-$H$5,(A364-A363)/$H$8)</x:f>
        <x:v>0.9999176054468334</x:v>
      </x:c>
      <x:c r="Z364" s="64" t="n">
        <x:f aca="0">U364*Y364</x:f>
        <x:v>0.11103165799600644</x:v>
      </x:c>
      <x:c r="AA364" s="64" t="n">
        <x:f aca="0">V364*Y364</x:f>
        <x:v>0.11034857590844596</x:v>
      </x:c>
      <x:c r="AB364" s="64" t="n">
        <x:f aca="0">W364*Y364</x:f>
        <x:v>0.7980213522332112</x:v>
      </x:c>
      <x:c r="AC364" s="64" t="n">
        <x:f aca="0">X364*Y364</x:f>
        <x:v>0.0555627268560085</x:v>
      </x:c>
      <x:c r="AD364" s="64" t="n">
        <x:f aca="0">SUM(Z364:AC364)</x:f>
        <x:v>1.0749643129936721</x:v>
      </x:c>
      <x:c r="AE364" s="64" t="n">
        <x:f aca="0">MAX(AE363,AD364)</x:f>
        <x:v>1.0749643129936721</x:v>
      </x:c>
      <x:c r="AF364" s="63" t="n">
        <x:f aca="0">AD364/AE364-1</x:f>
        <x:v>0</x:v>
      </x:c>
      <x:c r="AG364" s="63" t="n">
        <x:f aca="0">AD364/AD363-1</x:f>
        <x:v>0.002397253648908082</x:v>
      </x:c>
      <x:c r="AH364" s="61" t="n">
        <x:f aca="0">IF(OR(T364="年末+季度",T364="季度+动态",T364="季度",T364="动态"),A364,AH363)</x:f>
        <x:v>44286</x:v>
      </x:c>
      <x:c r="AI364" s="68" t="n">
        <x:f aca="0">YEAR(A364)</x:f>
        <x:v>2021</x:v>
      </x:c>
      <x:c r="AJ364" s="68" t="n">
        <x:f aca="0">MONTH(A364)</x:f>
        <x:v>5</x:v>
      </x:c>
      <x:c r="AK364" s="66" t="n">
        <x:f aca="0">IF(MONTH(A364)&lt;&gt;MONTH(A365),1,0)</x:f>
        <x:v>0</x:v>
      </x:c>
      <x:c r="AL364" s="64" t="n">
        <x:f aca="0">IF(AK363,AD363,AL363)</x:f>
        <x:v>1.072393513729818</x:v>
      </x:c>
      <x:c r="AM364" s="65" t="str">
        <x:f aca="0">IF(AK364,AD364/AL364-1,"")</x:f>
      </x:c>
      <x:c r="AN364" s="64" t="n">
        <x:f aca="0">IF(AI364&lt;&gt;AI363,AD364,MAX(AN363,AD364))</x:f>
        <x:v>1.0749643129936721</x:v>
      </x:c>
      <x:c r="AO364" s="65" t="n">
        <x:f aca="0">AD364/AN364-1</x:f>
        <x:v>0</x:v>
      </x:c>
      <x:c r="AP364" s="69" t="n">
        <x:f aca="0">IFERROR(SUM(Z364:AC364)/AD364,0)</x:f>
        <x:v>1</x:v>
      </x:c>
      <x:c r="AQ364" s="66" t="b">
        <x:f aca="0">AND(B364&gt;0,C364&gt;0,D364&gt;0,E364&gt;0)</x:f>
        <x:v>1</x:v>
      </x:c>
    </x:row>
    <x:row r="365" ht="13.5" hidden="0">
      <x:c r="A365" s="61" t="n">
        <x:f aca="0">'净值底稿'!A327</x:f>
        <x:v>44323</x:v>
      </x:c>
      <x:c r="B365" s="62" t="n">
        <x:f aca="0">'净值底稿'!W327</x:f>
        <x:v>1.165332809385532</x:v>
      </x:c>
      <x:c r="C365" s="62" t="n">
        <x:f aca="0">'净值底稿'!T327</x:f>
        <x:v>1.3017573784895748</x:v>
      </x:c>
      <x:c r="D365" s="62" t="n">
        <x:f aca="0">'净值底稿'!U327</x:f>
        <x:v>1.462</x:v>
      </x:c>
      <x:c r="E365" s="62" t="n">
        <x:f aca="0">'净值底稿'!V327</x:f>
        <x:v>1.3786</x:v>
      </x:c>
      <x:c r="F365" s="63" t="n">
        <x:f aca="0">IFERROR(B365/B364-1,0)</x:f>
        <x:v>0.0023630085567505343</x:v>
      </x:c>
      <x:c r="G365" s="63" t="n">
        <x:f aca="0">IFERROR(C365/C364-1,0)</x:f>
        <x:v>-0.008388760330327871</x:v>
      </x:c>
      <x:c r="H365" s="63" t="n">
        <x:f aca="0">IFERROR(D365/D364-1,0)</x:f>
        <x:v>-0.00006839477463915777</x:v>
      </x:c>
      <x:c r="I365" s="63" t="n">
        <x:f aca="0">IFERROR(E365/E364-1,0)</x:f>
        <x:v>0.011816513761467862</x:v>
      </x:c>
      <x:c r="J365" s="64" t="n">
        <x:f aca="0">Z364*(1+F365)</x:f>
        <x:v>0.1112940267539212</x:v>
      </x:c>
      <x:c r="K365" s="64" t="n">
        <x:f aca="0">AA364*(1+G365)</x:f>
        <x:v>0.10942288815235701</x:v>
      </x:c>
      <x:c r="L365" s="64" t="n">
        <x:f aca="0">AB364*(1+H365)</x:f>
        <x:v>0.7979667717426681</x:v>
      </x:c>
      <x:c r="M365" s="64" t="n">
        <x:f aca="0">AC364*(1+I365)</x:f>
        <x:v>0.0562192845825272</x:v>
      </x:c>
      <x:c r="N365" s="64" t="n">
        <x:f aca="0">SUM(J365:M365)</x:f>
        <x:v>1.0749029712314735</x:v>
      </x:c>
      <x:c r="O365" s="65" t="n">
        <x:f aca="0">IFERROR((J365+K365)/N365,0)</x:f>
        <x:v>0.20533659391918102</x:v>
      </x:c>
      <x:c r="P365" s="66" t="b">
        <x:f aca="0">AND(MONTH(A365)=12,OR(A366="",YEAR(A365)&lt;&gt;YEAR(A366)))</x:f>
        <x:v>0</x:v>
      </x:c>
      <x:c r="Q365" s="66" t="b">
        <x:f aca="0">AND(MOD(MONTH(A365),3)=0,OR(A366="",MONTH(A365)&lt;&gt;MONTH(A366)))</x:f>
        <x:v>0</x:v>
      </x:c>
      <x:c r="R365" s="66" t="b">
        <x:f aca="0">OR(O365&gt;$E$7,O365&lt;$E$6)</x:f>
        <x:v>0</x:v>
      </x:c>
      <x:c r="S365" s="66" t="b">
        <x:f aca="0">AND(OR(P365,Q365,R365),A365-AH364&gt;$E$8)</x:f>
        <x:v>0</x:v>
      </x:c>
      <x:c r="T365" s="67" t="str">
        <x:f aca="0">IF(NOT(OR(P365,Q365,R365)),"不调",IF(NOT(S365),"间隔规则跳过",IF(P365,"年末+季度",IF(AND(Q365,R365),"季度+动态",IF(Q365,"季度","动态")))))</x:f>
        <x:v>不调</x:v>
      </x:c>
      <x:c r="U365" s="64" t="n">
        <x:f aca="0">IF(OR(T365="年末+季度",T365="季度+动态"),N365*$E$5/2,IF(T365="季度",(J365+K365)/2,IF(T365="动态",N365*$E$5*IF(J365+K365=0,0.5,J365/(J365+K365)),J365)))</x:f>
        <x:v>0.1112940267539212</x:v>
      </x:c>
      <x:c r="V365" s="64" t="n">
        <x:f aca="0">IF(OR(T365="年末+季度",T365="季度+动态"),N365*$E$5/2,IF(T365="季度",(J365+K365)/2,IF(T365="动态",N365*$E$5*IF(J365+K365=0,0.5,K365/(J365+K365)),K365)))</x:f>
        <x:v>0.10942288815235701</x:v>
      </x:c>
      <x:c r="W365" s="64" t="n">
        <x:f aca="0">IF(OR(T365="年末+季度",T365="季度+动态",T365="动态"),N365*(1-$E$5)*IF(L365+M365=0,$B$7/($B$7+$B$8),L365/(L365+M365)),L365)</x:f>
        <x:v>0.7979667717426681</x:v>
      </x:c>
      <x:c r="X365" s="64" t="n">
        <x:f aca="0">IF(OR(T365="年末+季度",T365="季度+动态",T365="动态"),N365*(1-$E$5)*IF(L365+M365=0,$B$8/($B$7+$B$8),M365/(L365+M365)),M365)</x:f>
        <x:v>0.0562192845825272</x:v>
      </x:c>
      <x:c r="Y365" s="64" t="n">
        <x:f aca="0">POWER(1-$H$5,(A365-A364)/$H$8)</x:f>
        <x:v>0.9999862671029998</x:v>
      </x:c>
      <x:c r="Z365" s="64" t="n">
        <x:f aca="0">U365*Y365</x:f>
        <x:v>0.11129249836451505</x:v>
      </x:c>
      <x:c r="AA365" s="64" t="n">
        <x:f aca="0">V365*Y365</x:f>
        <x:v>0.10942138545910454</x:v>
      </x:c>
      <x:c r="AB365" s="64" t="n">
        <x:f aca="0">W365*Y365</x:f>
        <x:v>0.7979558133471821</x:v>
      </x:c>
      <x:c r="AC365" s="64" t="n">
        <x:f aca="0">X365*Y365</x:f>
        <x:v>0.0562185125288826</x:v>
      </x:c>
      <x:c r="AD365" s="64" t="n">
        <x:f aca="0">SUM(Z365:AC365)</x:f>
        <x:v>1.0748882096996843</x:v>
      </x:c>
      <x:c r="AE365" s="64" t="n">
        <x:f aca="0">MAX(AE364,AD365)</x:f>
        <x:v>1.0749643129936721</x:v>
      </x:c>
      <x:c r="AF365" s="63" t="n">
        <x:f aca="0">AD365/AE365-1</x:f>
        <x:v>-0.0000707961120828271</x:v>
      </x:c>
      <x:c r="AG365" s="63" t="n">
        <x:f aca="0">AD365/AD364-1</x:f>
        <x:v>-0.0000707961120828271</x:v>
      </x:c>
      <x:c r="AH365" s="61" t="n">
        <x:f aca="0">IF(OR(T365="年末+季度",T365="季度+动态",T365="季度",T365="动态"),A365,AH364)</x:f>
        <x:v>44286</x:v>
      </x:c>
      <x:c r="AI365" s="68" t="n">
        <x:f aca="0">YEAR(A365)</x:f>
        <x:v>2021</x:v>
      </x:c>
      <x:c r="AJ365" s="68" t="n">
        <x:f aca="0">MONTH(A365)</x:f>
        <x:v>5</x:v>
      </x:c>
      <x:c r="AK365" s="66" t="n">
        <x:f aca="0">IF(MONTH(A365)&lt;&gt;MONTH(A366),1,0)</x:f>
        <x:v>0</x:v>
      </x:c>
      <x:c r="AL365" s="64" t="n">
        <x:f aca="0">IF(AK364,AD364,AL364)</x:f>
        <x:v>1.072393513729818</x:v>
      </x:c>
      <x:c r="AM365" s="65" t="str">
        <x:f aca="0">IF(AK365,AD365/AL365-1,"")</x:f>
      </x:c>
      <x:c r="AN365" s="64" t="n">
        <x:f aca="0">IF(AI365&lt;&gt;AI364,AD365,MAX(AN364,AD365))</x:f>
        <x:v>1.0749643129936721</x:v>
      </x:c>
      <x:c r="AO365" s="65" t="n">
        <x:f aca="0">AD365/AN365-1</x:f>
        <x:v>-0.0000707961120828271</x:v>
      </x:c>
      <x:c r="AP365" s="69" t="n">
        <x:f aca="0">IFERROR(SUM(Z365:AC365)/AD365,0)</x:f>
        <x:v>1</x:v>
      </x:c>
      <x:c r="AQ365" s="66" t="b">
        <x:f aca="0">AND(B365&gt;0,C365&gt;0,D365&gt;0,E365&gt;0)</x:f>
        <x:v>1</x:v>
      </x:c>
    </x:row>
    <x:row r="366" ht="13.5" hidden="0">
      <x:c r="A366" s="61" t="n">
        <x:f aca="0">'净值底稿'!A328</x:f>
        <x:v>44326</x:v>
      </x:c>
      <x:c r="B366" s="62" t="n">
        <x:f aca="0">'净值底稿'!W328</x:f>
        <x:v>1.175245213979341</x:v>
      </x:c>
      <x:c r="C366" s="62" t="n">
        <x:f aca="0">'净值底稿'!T328</x:f>
        <x:v>1.3066081312030948</x:v>
      </x:c>
      <x:c r="D366" s="62" t="n">
        <x:f aca="0">'净值底稿'!U328</x:f>
        <x:v>1.4632</x:v>
      </x:c>
      <x:c r="E366" s="62" t="n">
        <x:f aca="0">'净值底稿'!V328</x:f>
        <x:v>1.3822</x:v>
      </x:c>
      <x:c r="F366" s="63" t="n">
        <x:f aca="0">IFERROR(B366/B365-1,0)</x:f>
        <x:v>0.00850607183971408</x:v>
      </x:c>
      <x:c r="G366" s="63" t="n">
        <x:f aca="0">IFERROR(C366/C365-1,0)</x:f>
        <x:v>0.003726310903763297</x:v>
      </x:c>
      <x:c r="H366" s="63" t="n">
        <x:f aca="0">IFERROR(D366/D365-1,0)</x:f>
        <x:v>0.0008207934336526002</x:v>
      </x:c>
      <x:c r="I366" s="63" t="n">
        <x:f aca="0">IFERROR(E366/E365-1,0)</x:f>
        <x:v>0.0026113448425939545</x:v>
      </x:c>
      <x:c r="J366" s="64" t="n">
        <x:f aca="0">Z365*(1+F366)</x:f>
        <x:v>0.11223916035082487</x:v>
      </x:c>
      <x:c r="K366" s="64" t="n">
        <x:f aca="0">AA365*(1+G366)</x:f>
        <x:v>0.10982912356084569</x:v>
      </x:c>
      <x:c r="L366" s="64" t="n">
        <x:f aca="0">AB365*(1+H366)</x:f>
        <x:v>0.7986107702391224</x:v>
      </x:c>
      <x:c r="M366" s="64" t="n">
        <x:f aca="0">AC365*(1+I366)</x:f>
        <x:v>0.0563653184516332</x:v>
      </x:c>
      <x:c r="N366" s="64" t="n">
        <x:f aca="0">SUM(J366:M366)</x:f>
        <x:v>1.0770443726024264</x:v>
      </x:c>
      <x:c r="O366" s="65" t="n">
        <x:f aca="0">IFERROR((J366+K366)/N366,0)</x:f>
        <x:v>0.20618304088539488</x:v>
      </x:c>
      <x:c r="P366" s="66" t="b">
        <x:f aca="0">AND(MONTH(A366)=12,OR(A367="",YEAR(A366)&lt;&gt;YEAR(A367)))</x:f>
        <x:v>0</x:v>
      </x:c>
      <x:c r="Q366" s="66" t="b">
        <x:f aca="0">AND(MOD(MONTH(A366),3)=0,OR(A367="",MONTH(A366)&lt;&gt;MONTH(A367)))</x:f>
        <x:v>0</x:v>
      </x:c>
      <x:c r="R366" s="66" t="b">
        <x:f aca="0">OR(O366&gt;$E$7,O366&lt;$E$6)</x:f>
        <x:v>0</x:v>
      </x:c>
      <x:c r="S366" s="66" t="b">
        <x:f aca="0">AND(OR(P366,Q366,R366),A366-AH365&gt;$E$8)</x:f>
        <x:v>0</x:v>
      </x:c>
      <x:c r="T366" s="67" t="str">
        <x:f aca="0">IF(NOT(OR(P366,Q366,R366)),"不调",IF(NOT(S366),"间隔规则跳过",IF(P366,"年末+季度",IF(AND(Q366,R366),"季度+动态",IF(Q366,"季度","动态")))))</x:f>
        <x:v>不调</x:v>
      </x:c>
      <x:c r="U366" s="64" t="n">
        <x:f aca="0">IF(OR(T366="年末+季度",T366="季度+动态"),N366*$E$5/2,IF(T366="季度",(J366+K366)/2,IF(T366="动态",N366*$E$5*IF(J366+K366=0,0.5,J366/(J366+K366)),J366)))</x:f>
        <x:v>0.11223916035082487</x:v>
      </x:c>
      <x:c r="V366" s="64" t="n">
        <x:f aca="0">IF(OR(T366="年末+季度",T366="季度+动态"),N366*$E$5/2,IF(T366="季度",(J366+K366)/2,IF(T366="动态",N366*$E$5*IF(J366+K366=0,0.5,K366/(J366+K366)),K366)))</x:f>
        <x:v>0.10982912356084569</x:v>
      </x:c>
      <x:c r="W366" s="64" t="n">
        <x:f aca="0">IF(OR(T366="年末+季度",T366="季度+动态",T366="动态"),N366*(1-$E$5)*IF(L366+M366=0,$B$7/($B$7+$B$8),L366/(L366+M366)),L366)</x:f>
        <x:v>0.7986107702391224</x:v>
      </x:c>
      <x:c r="X366" s="64" t="n">
        <x:f aca="0">IF(OR(T366="年末+季度",T366="季度+动态",T366="动态"),N366*(1-$E$5)*IF(L366+M366=0,$B$8/($B$7+$B$8),M366/(L366+M366)),M366)</x:f>
        <x:v>0.0563653184516332</x:v>
      </x:c>
      <x:c r="Y366" s="64" t="n">
        <x:f aca="0">POWER(1-$H$5,(A366-A365)/$H$8)</x:f>
        <x:v>0.9999588018747739</x:v>
      </x:c>
      <x:c r="Z366" s="64" t="n">
        <x:f aca="0">U366*Y366</x:f>
        <x:v>0.11223453630784147</x:v>
      </x:c>
      <x:c r="AA366" s="64" t="n">
        <x:f aca="0">V366*Y366</x:f>
        <x:v>0.10982459880685976</x:v>
      </x:c>
      <x:c r="AB366" s="64" t="n">
        <x:f aca="0">W366*Y366</x:f>
        <x:v>0.7985778689726032</x:v>
      </x:c>
      <x:c r="AC366" s="64" t="n">
        <x:f aca="0">X366*Y366</x:f>
        <x:v>0.05636299630618522</x:v>
      </x:c>
      <x:c r="AD366" s="64" t="n">
        <x:f aca="0">SUM(Z366:AC366)</x:f>
        <x:v>1.0770000003934896</x:v>
      </x:c>
      <x:c r="AE366" s="64" t="n">
        <x:f aca="0">MAX(AE365,AD366)</x:f>
        <x:v>1.0770000003934896</x:v>
      </x:c>
      <x:c r="AF366" s="63" t="n">
        <x:f aca="0">AD366/AE366-1</x:f>
        <x:v>0</x:v>
      </x:c>
      <x:c r="AG366" s="63" t="n">
        <x:f aca="0">AD366/AD365-1</x:f>
        <x:v>0.001964660766346382</x:v>
      </x:c>
      <x:c r="AH366" s="61" t="n">
        <x:f aca="0">IF(OR(T366="年末+季度",T366="季度+动态",T366="季度",T366="动态"),A366,AH365)</x:f>
        <x:v>44286</x:v>
      </x:c>
      <x:c r="AI366" s="68" t="n">
        <x:f aca="0">YEAR(A366)</x:f>
        <x:v>2021</x:v>
      </x:c>
      <x:c r="AJ366" s="68" t="n">
        <x:f aca="0">MONTH(A366)</x:f>
        <x:v>5</x:v>
      </x:c>
      <x:c r="AK366" s="66" t="n">
        <x:f aca="0">IF(MONTH(A366)&lt;&gt;MONTH(A367),1,0)</x:f>
        <x:v>0</x:v>
      </x:c>
      <x:c r="AL366" s="64" t="n">
        <x:f aca="0">IF(AK365,AD365,AL365)</x:f>
        <x:v>1.072393513729818</x:v>
      </x:c>
      <x:c r="AM366" s="65" t="str">
        <x:f aca="0">IF(AK366,AD366/AL366-1,"")</x:f>
      </x:c>
      <x:c r="AN366" s="64" t="n">
        <x:f aca="0">IF(AI366&lt;&gt;AI365,AD366,MAX(AN365,AD366))</x:f>
        <x:v>1.0770000003934896</x:v>
      </x:c>
      <x:c r="AO366" s="65" t="n">
        <x:f aca="0">AD366/AN366-1</x:f>
        <x:v>0</x:v>
      </x:c>
      <x:c r="AP366" s="69" t="n">
        <x:f aca="0">IFERROR(SUM(Z366:AC366)/AD366,0)</x:f>
        <x:v>1</x:v>
      </x:c>
      <x:c r="AQ366" s="66" t="b">
        <x:f aca="0">AND(B366&gt;0,C366&gt;0,D366&gt;0,E366&gt;0)</x:f>
        <x:v>1</x:v>
      </x:c>
    </x:row>
    <x:row r="367" ht="13.5" hidden="0">
      <x:c r="A367" s="61" t="n">
        <x:f aca="0">'净值底稿'!A329</x:f>
        <x:v>44327</x:v>
      </x:c>
      <x:c r="B367" s="62" t="n">
        <x:f aca="0">'净值底稿'!W329</x:f>
        <x:v>1.1680177299262329</x:v>
      </x:c>
      <x:c r="C367" s="62" t="n">
        <x:f aca="0">'净值底稿'!T329</x:f>
        <x:v>1.3061402578567813</x:v>
      </x:c>
      <x:c r="D367" s="62" t="n">
        <x:f aca="0">'净值底稿'!U329</x:f>
        <x:v>1.4641</x:v>
      </x:c>
      <x:c r="E367" s="62" t="n">
        <x:f aca="0">'净值底稿'!V329</x:f>
        <x:v>1.3821</x:v>
      </x:c>
      <x:c r="F367" s="63" t="n">
        <x:f aca="0">IFERROR(B367/B366-1,0)</x:f>
        <x:v>-0.006149766846219373</x:v>
      </x:c>
      <x:c r="G367" s="63" t="n">
        <x:f aca="0">IFERROR(C367/C366-1,0)</x:f>
        <x:v>-0.0003580823776770936</x:v>
      </x:c>
      <x:c r="H367" s="63" t="n">
        <x:f aca="0">IFERROR(D367/D366-1,0)</x:f>
        <x:v>0.0006150902132311398</x:v>
      </x:c>
      <x:c r="I367" s="63" t="n">
        <x:f aca="0">IFERROR(E367/E366-1,0)</x:f>
        <x:v>-0.00007234843003911529</x:v>
      </x:c>
      <x:c r="J367" s="64" t="n">
        <x:f aca="0">Z366*(1+F367)</x:f>
        <x:v>0.1115443200774547</x:v>
      </x:c>
      <x:c r="K367" s="64" t="n">
        <x:f aca="0">AA366*(1+G367)</x:f>
        <x:v>0.10978527255339156</x:v>
      </x:c>
      <x:c r="L367" s="64" t="n">
        <x:f aca="0">AB366*(1+H367)</x:f>
        <x:v>0.7990690664043112</x:v>
      </x:c>
      <x:c r="M367" s="64" t="n">
        <x:f aca="0">AC366*(1+I367)</x:f>
        <x:v>0.05635891853189017</x:v>
      </x:c>
      <x:c r="N367" s="64" t="n">
        <x:f aca="0">SUM(J367:M367)</x:f>
        <x:v>1.0767575775670477</x:v>
      </x:c>
      <x:c r="O367" s="65" t="n">
        <x:f aca="0">IFERROR((J367+K367)/N367,0)</x:f>
        <x:v>0.20555192481760312</x:v>
      </x:c>
      <x:c r="P367" s="66" t="b">
        <x:f aca="0">AND(MONTH(A367)=12,OR(A368="",YEAR(A367)&lt;&gt;YEAR(A368)))</x:f>
        <x:v>0</x:v>
      </x:c>
      <x:c r="Q367" s="66" t="b">
        <x:f aca="0">AND(MOD(MONTH(A367),3)=0,OR(A368="",MONTH(A367)&lt;&gt;MONTH(A368)))</x:f>
        <x:v>0</x:v>
      </x:c>
      <x:c r="R367" s="66" t="b">
        <x:f aca="0">OR(O367&gt;$E$7,O367&lt;$E$6)</x:f>
        <x:v>0</x:v>
      </x:c>
      <x:c r="S367" s="66" t="b">
        <x:f aca="0">AND(OR(P367,Q367,R367),A367-AH366&gt;$E$8)</x:f>
        <x:v>0</x:v>
      </x:c>
      <x:c r="T367" s="67" t="str">
        <x:f aca="0">IF(NOT(OR(P367,Q367,R367)),"不调",IF(NOT(S367),"间隔规则跳过",IF(P367,"年末+季度",IF(AND(Q367,R367),"季度+动态",IF(Q367,"季度","动态")))))</x:f>
        <x:v>不调</x:v>
      </x:c>
      <x:c r="U367" s="64" t="n">
        <x:f aca="0">IF(OR(T367="年末+季度",T367="季度+动态"),N367*$E$5/2,IF(T367="季度",(J367+K367)/2,IF(T367="动态",N367*$E$5*IF(J367+K367=0,0.5,J367/(J367+K367)),J367)))</x:f>
        <x:v>0.1115443200774547</x:v>
      </x:c>
      <x:c r="V367" s="64" t="n">
        <x:f aca="0">IF(OR(T367="年末+季度",T367="季度+动态"),N367*$E$5/2,IF(T367="季度",(J367+K367)/2,IF(T367="动态",N367*$E$5*IF(J367+K367=0,0.5,K367/(J367+K367)),K367)))</x:f>
        <x:v>0.10978527255339156</x:v>
      </x:c>
      <x:c r="W367" s="64" t="n">
        <x:f aca="0">IF(OR(T367="年末+季度",T367="季度+动态",T367="动态"),N367*(1-$E$5)*IF(L367+M367=0,$B$7/($B$7+$B$8),L367/(L367+M367)),L367)</x:f>
        <x:v>0.7990690664043112</x:v>
      </x:c>
      <x:c r="X367" s="64" t="n">
        <x:f aca="0">IF(OR(T367="年末+季度",T367="季度+动态",T367="动态"),N367*(1-$E$5)*IF(L367+M367=0,$B$8/($B$7+$B$8),M367/(L367+M367)),M367)</x:f>
        <x:v>0.05635891853189017</x:v>
      </x:c>
      <x:c r="Y367" s="64" t="n">
        <x:f aca="0">POWER(1-$H$5,(A367-A366)/$H$8)</x:f>
        <x:v>0.9999862671029998</x:v>
      </x:c>
      <x:c r="Z367" s="64" t="n">
        <x:f aca="0">U367*Y367</x:f>
        <x:v>0.11154278825079611</x:v>
      </x:c>
      <x:c r="AA367" s="64" t="n">
        <x:f aca="0">V367*Y367</x:f>
        <x:v>0.10978376488355143</x:v>
      </x:c>
      <x:c r="AB367" s="64" t="n">
        <x:f aca="0">W367*Y367</x:f>
        <x:v>0.7990580928711262</x:v>
      </x:c>
      <x:c r="AC367" s="64" t="n">
        <x:f aca="0">X367*Y367</x:f>
        <x:v>0.05635814456066693</x:v>
      </x:c>
      <x:c r="AD367" s="64" t="n">
        <x:f aca="0">SUM(Z367:AC367)</x:f>
        <x:v>1.0767427905661406</x:v>
      </x:c>
      <x:c r="AE367" s="64" t="n">
        <x:f aca="0">MAX(AE366,AD367)</x:f>
        <x:v>1.0770000003934896</x:v>
      </x:c>
      <x:c r="AF367" s="63" t="n">
        <x:f aca="0">AD367/AE367-1</x:f>
        <x:v>-0.00023882063811975218</x:v>
      </x:c>
      <x:c r="AG367" s="63" t="n">
        <x:f aca="0">AD367/AD366-1</x:f>
        <x:v>-0.00023882063811975218</x:v>
      </x:c>
      <x:c r="AH367" s="61" t="n">
        <x:f aca="0">IF(OR(T367="年末+季度",T367="季度+动态",T367="季度",T367="动态"),A367,AH366)</x:f>
        <x:v>44286</x:v>
      </x:c>
      <x:c r="AI367" s="68" t="n">
        <x:f aca="0">YEAR(A367)</x:f>
        <x:v>2021</x:v>
      </x:c>
      <x:c r="AJ367" s="68" t="n">
        <x:f aca="0">MONTH(A367)</x:f>
        <x:v>5</x:v>
      </x:c>
      <x:c r="AK367" s="66" t="n">
        <x:f aca="0">IF(MONTH(A367)&lt;&gt;MONTH(A368),1,0)</x:f>
        <x:v>0</x:v>
      </x:c>
      <x:c r="AL367" s="64" t="n">
        <x:f aca="0">IF(AK366,AD366,AL366)</x:f>
        <x:v>1.072393513729818</x:v>
      </x:c>
      <x:c r="AM367" s="65" t="str">
        <x:f aca="0">IF(AK367,AD367/AL367-1,"")</x:f>
      </x:c>
      <x:c r="AN367" s="64" t="n">
        <x:f aca="0">IF(AI367&lt;&gt;AI366,AD367,MAX(AN366,AD367))</x:f>
        <x:v>1.0770000003934896</x:v>
      </x:c>
      <x:c r="AO367" s="65" t="n">
        <x:f aca="0">AD367/AN367-1</x:f>
        <x:v>-0.00023882063811975218</x:v>
      </x:c>
      <x:c r="AP367" s="69" t="n">
        <x:f aca="0">IFERROR(SUM(Z367:AC367)/AD367,0)</x:f>
        <x:v>1</x:v>
      </x:c>
      <x:c r="AQ367" s="66" t="b">
        <x:f aca="0">AND(B367&gt;0,C367&gt;0,D367&gt;0,E367&gt;0)</x:f>
        <x:v>1</x:v>
      </x:c>
    </x:row>
    <x:row r="368" ht="13.5" hidden="0">
      <x:c r="A368" s="61" t="n">
        <x:f aca="0">'净值底稿'!A330</x:f>
        <x:v>44328</x:v>
      </x:c>
      <x:c r="B368" s="62" t="n">
        <x:f aca="0">'净值底稿'!W330</x:f>
        <x:v>1.1775788416333017</x:v>
      </x:c>
      <x:c r="C368" s="62" t="n">
        <x:f aca="0">'净值底稿'!T330</x:f>
        <x:v>1.3184497530274975</x:v>
      </x:c>
      <x:c r="D368" s="62" t="n">
        <x:f aca="0">'净值底稿'!U330</x:f>
        <x:v>1.4645</x:v>
      </x:c>
      <x:c r="E368" s="62" t="n">
        <x:f aca="0">'净值底稿'!V330</x:f>
        <x:v>1.3838</x:v>
      </x:c>
      <x:c r="F368" s="63" t="n">
        <x:f aca="0">IFERROR(B368/B367-1,0)</x:f>
        <x:v>0.008185759053223274</x:v>
      </x:c>
      <x:c r="G368" s="63" t="n">
        <x:f aca="0">IFERROR(C368/C367-1,0)</x:f>
        <x:v>0.009424328740096133</x:v>
      </x:c>
      <x:c r="H368" s="63" t="n">
        <x:f aca="0">IFERROR(D368/D367-1,0)</x:f>
        <x:v>0.0002732053821459246</x:v>
      </x:c>
      <x:c r="I368" s="63" t="n">
        <x:f aca="0">IFERROR(E368/E367-1,0)</x:f>
        <x:v>0.0012300123001227625</x:v>
      </x:c>
      <x:c r="J368" s="64" t="n">
        <x:f aca="0">Z367*(1+F368)</x:f>
        <x:v>0.11245585063954183</x:v>
      </x:c>
      <x:c r="K368" s="64" t="n">
        <x:f aca="0">AA367*(1+G368)</x:f>
        <x:v>0.11081840317413945</x:v>
      </x:c>
      <x:c r="L368" s="64" t="n">
        <x:f aca="0">AB367*(1+H368)</x:f>
        <x:v>0.7992763998427458</x:v>
      </x:c>
      <x:c r="M368" s="64" t="n">
        <x:f aca="0">AC367*(1+I368)</x:f>
        <x:v>0.05642746577168865</x:v>
      </x:c>
      <x:c r="N368" s="64" t="n">
        <x:f aca="0">SUM(J368:M368)</x:f>
        <x:v>1.0789781194281156</x:v>
      </x:c>
      <x:c r="O368" s="65" t="n">
        <x:f aca="0">IFERROR((J368+K368)/N368,0)</x:f>
        <x:v>0.20693121555794106</x:v>
      </x:c>
      <x:c r="P368" s="66" t="b">
        <x:f aca="0">AND(MONTH(A368)=12,OR(A369="",YEAR(A368)&lt;&gt;YEAR(A369)))</x:f>
        <x:v>0</x:v>
      </x:c>
      <x:c r="Q368" s="66" t="b">
        <x:f aca="0">AND(MOD(MONTH(A368),3)=0,OR(A369="",MONTH(A368)&lt;&gt;MONTH(A369)))</x:f>
        <x:v>0</x:v>
      </x:c>
      <x:c r="R368" s="66" t="b">
        <x:f aca="0">OR(O368&gt;$E$7,O368&lt;$E$6)</x:f>
        <x:v>0</x:v>
      </x:c>
      <x:c r="S368" s="66" t="b">
        <x:f aca="0">AND(OR(P368,Q368,R368),A368-AH367&gt;$E$8)</x:f>
        <x:v>0</x:v>
      </x:c>
      <x:c r="T368" s="67" t="str">
        <x:f aca="0">IF(NOT(OR(P368,Q368,R368)),"不调",IF(NOT(S368),"间隔规则跳过",IF(P368,"年末+季度",IF(AND(Q368,R368),"季度+动态",IF(Q368,"季度","动态")))))</x:f>
        <x:v>不调</x:v>
      </x:c>
      <x:c r="U368" s="64" t="n">
        <x:f aca="0">IF(OR(T368="年末+季度",T368="季度+动态"),N368*$E$5/2,IF(T368="季度",(J368+K368)/2,IF(T368="动态",N368*$E$5*IF(J368+K368=0,0.5,J368/(J368+K368)),J368)))</x:f>
        <x:v>0.11245585063954183</x:v>
      </x:c>
      <x:c r="V368" s="64" t="n">
        <x:f aca="0">IF(OR(T368="年末+季度",T368="季度+动态"),N368*$E$5/2,IF(T368="季度",(J368+K368)/2,IF(T368="动态",N368*$E$5*IF(J368+K368=0,0.5,K368/(J368+K368)),K368)))</x:f>
        <x:v>0.11081840317413945</x:v>
      </x:c>
      <x:c r="W368" s="64" t="n">
        <x:f aca="0">IF(OR(T368="年末+季度",T368="季度+动态",T368="动态"),N368*(1-$E$5)*IF(L368+M368=0,$B$7/($B$7+$B$8),L368/(L368+M368)),L368)</x:f>
        <x:v>0.7992763998427458</x:v>
      </x:c>
      <x:c r="X368" s="64" t="n">
        <x:f aca="0">IF(OR(T368="年末+季度",T368="季度+动态",T368="动态"),N368*(1-$E$5)*IF(L368+M368=0,$B$8/($B$7+$B$8),M368/(L368+M368)),M368)</x:f>
        <x:v>0.05642746577168865</x:v>
      </x:c>
      <x:c r="Y368" s="64" t="n">
        <x:f aca="0">POWER(1-$H$5,(A368-A367)/$H$8)</x:f>
        <x:v>0.9999862671029998</x:v>
      </x:c>
      <x:c r="Z368" s="64" t="n">
        <x:f aca="0">U368*Y368</x:f>
        <x:v>0.11245430629492792</x:v>
      </x:c>
      <x:c r="AA368" s="64" t="n">
        <x:f aca="0">V368*Y368</x:f>
        <x:v>0.11081688131642292</x:v>
      </x:c>
      <x:c r="AB368" s="64" t="n">
        <x:f aca="0">W368*Y368</x:f>
        <x:v>0.799265423462272</x:v>
      </x:c>
      <x:c r="AC368" s="64" t="n">
        <x:f aca="0">X368*Y368</x:f>
        <x:v>0.05642669085911322</x:v>
      </x:c>
      <x:c r="AD368" s="64" t="n">
        <x:f aca="0">SUM(Z368:AC368)</x:f>
        <x:v>1.078963301932736</x:v>
      </x:c>
      <x:c r="AE368" s="64" t="n">
        <x:f aca="0">MAX(AE367,AD368)</x:f>
        <x:v>1.078963301932736</x:v>
      </x:c>
      <x:c r="AF368" s="63" t="n">
        <x:f aca="0">AD368/AE368-1</x:f>
        <x:v>0</x:v>
      </x:c>
      <x:c r="AG368" s="63" t="n">
        <x:f aca="0">AD368/AD367-1</x:f>
        <x:v>0.0020622486503278914</x:v>
      </x:c>
      <x:c r="AH368" s="61" t="n">
        <x:f aca="0">IF(OR(T368="年末+季度",T368="季度+动态",T368="季度",T368="动态"),A368,AH367)</x:f>
        <x:v>44286</x:v>
      </x:c>
      <x:c r="AI368" s="68" t="n">
        <x:f aca="0">YEAR(A368)</x:f>
        <x:v>2021</x:v>
      </x:c>
      <x:c r="AJ368" s="68" t="n">
        <x:f aca="0">MONTH(A368)</x:f>
        <x:v>5</x:v>
      </x:c>
      <x:c r="AK368" s="66" t="n">
        <x:f aca="0">IF(MONTH(A368)&lt;&gt;MONTH(A369),1,0)</x:f>
        <x:v>0</x:v>
      </x:c>
      <x:c r="AL368" s="64" t="n">
        <x:f aca="0">IF(AK367,AD367,AL367)</x:f>
        <x:v>1.072393513729818</x:v>
      </x:c>
      <x:c r="AM368" s="65" t="str">
        <x:f aca="0">IF(AK368,AD368/AL368-1,"")</x:f>
      </x:c>
      <x:c r="AN368" s="64" t="n">
        <x:f aca="0">IF(AI368&lt;&gt;AI367,AD368,MAX(AN367,AD368))</x:f>
        <x:v>1.078963301932736</x:v>
      </x:c>
      <x:c r="AO368" s="65" t="n">
        <x:f aca="0">AD368/AN368-1</x:f>
        <x:v>0</x:v>
      </x:c>
      <x:c r="AP368" s="69" t="n">
        <x:f aca="0">IFERROR(SUM(Z368:AC368)/AD368,0)</x:f>
        <x:v>1</x:v>
      </x:c>
      <x:c r="AQ368" s="66" t="b">
        <x:f aca="0">AND(B368&gt;0,C368&gt;0,D368&gt;0,E368&gt;0)</x:f>
        <x:v>1</x:v>
      </x:c>
    </x:row>
    <x:row r="369" ht="13.5" hidden="0">
      <x:c r="A369" s="61" t="n">
        <x:f aca="0">'净值底稿'!A331</x:f>
        <x:v>44329</x:v>
      </x:c>
      <x:c r="B369" s="62" t="n">
        <x:f aca="0">'净值底稿'!W331</x:f>
        <x:v>1.1682536379693482</x:v>
      </x:c>
      <x:c r="C369" s="62" t="n">
        <x:f aca="0">'净值底稿'!T331</x:f>
        <x:v>1.3054822209810801</x:v>
      </x:c>
      <x:c r="D369" s="62" t="n">
        <x:f aca="0">'净值底稿'!U331</x:f>
        <x:v>1.4645</x:v>
      </x:c>
      <x:c r="E369" s="62" t="n">
        <x:f aca="0">'净值底稿'!V331</x:f>
        <x:v>1.3775</x:v>
      </x:c>
      <x:c r="F369" s="63" t="n">
        <x:f aca="0">IFERROR(B369/B368-1,0)</x:f>
        <x:v>-0.00791896332904507</x:v>
      </x:c>
      <x:c r="G369" s="63" t="n">
        <x:f aca="0">IFERROR(C369/C368-1,0)</x:f>
        <x:v>-0.009835438943835761</x:v>
      </x:c>
      <x:c r="H369" s="63" t="n">
        <x:f aca="0">IFERROR(D369/D368-1,0)</x:f>
        <x:v>0</x:v>
      </x:c>
      <x:c r="I369" s="63" t="n">
        <x:f aca="0">IFERROR(E369/E368-1,0)</x:f>
        <x:v>-0.004552681023269223</x:v>
      </x:c>
      <x:c r="J369" s="64" t="n">
        <x:f aca="0">Z368*(1+F369)</x:f>
        <x:v>0.11156378476718519</x:v>
      </x:c>
      <x:c r="K369" s="64" t="n">
        <x:f aca="0">AA368*(1+G369)</x:f>
        <x:v>0.10972694864628894</x:v>
      </x:c>
      <x:c r="L369" s="64" t="n">
        <x:f aca="0">AB368*(1+H369)</x:f>
        <x:v>0.799265423462272</x:v>
      </x:c>
      <x:c r="M369" s="64" t="n">
        <x:f aca="0">AC368*(1+I369)</x:f>
        <x:v>0.056169798134433055</x:v>
      </x:c>
      <x:c r="N369" s="64" t="n">
        <x:f aca="0">SUM(J369:M369)</x:f>
        <x:v>1.0767259550101793</x:v>
      </x:c>
      <x:c r="O369" s="65" t="n">
        <x:f aca="0">IFERROR((J369+K369)/N369,0)</x:f>
        <x:v>0.20552187154379692</x:v>
      </x:c>
      <x:c r="P369" s="66" t="b">
        <x:f aca="0">AND(MONTH(A369)=12,OR(A370="",YEAR(A369)&lt;&gt;YEAR(A370)))</x:f>
        <x:v>0</x:v>
      </x:c>
      <x:c r="Q369" s="66" t="b">
        <x:f aca="0">AND(MOD(MONTH(A369),3)=0,OR(A370="",MONTH(A369)&lt;&gt;MONTH(A370)))</x:f>
        <x:v>0</x:v>
      </x:c>
      <x:c r="R369" s="66" t="b">
        <x:f aca="0">OR(O369&gt;$E$7,O369&lt;$E$6)</x:f>
        <x:v>0</x:v>
      </x:c>
      <x:c r="S369" s="66" t="b">
        <x:f aca="0">AND(OR(P369,Q369,R369),A369-AH368&gt;$E$8)</x:f>
        <x:v>0</x:v>
      </x:c>
      <x:c r="T369" s="67" t="str">
        <x:f aca="0">IF(NOT(OR(P369,Q369,R369)),"不调",IF(NOT(S369),"间隔规则跳过",IF(P369,"年末+季度",IF(AND(Q369,R369),"季度+动态",IF(Q369,"季度","动态")))))</x:f>
        <x:v>不调</x:v>
      </x:c>
      <x:c r="U369" s="64" t="n">
        <x:f aca="0">IF(OR(T369="年末+季度",T369="季度+动态"),N369*$E$5/2,IF(T369="季度",(J369+K369)/2,IF(T369="动态",N369*$E$5*IF(J369+K369=0,0.5,J369/(J369+K369)),J369)))</x:f>
        <x:v>0.11156378476718519</x:v>
      </x:c>
      <x:c r="V369" s="64" t="n">
        <x:f aca="0">IF(OR(T369="年末+季度",T369="季度+动态"),N369*$E$5/2,IF(T369="季度",(J369+K369)/2,IF(T369="动态",N369*$E$5*IF(J369+K369=0,0.5,K369/(J369+K369)),K369)))</x:f>
        <x:v>0.10972694864628894</x:v>
      </x:c>
      <x:c r="W369" s="64" t="n">
        <x:f aca="0">IF(OR(T369="年末+季度",T369="季度+动态",T369="动态"),N369*(1-$E$5)*IF(L369+M369=0,$B$7/($B$7+$B$8),L369/(L369+M369)),L369)</x:f>
        <x:v>0.799265423462272</x:v>
      </x:c>
      <x:c r="X369" s="64" t="n">
        <x:f aca="0">IF(OR(T369="年末+季度",T369="季度+动态",T369="动态"),N369*(1-$E$5)*IF(L369+M369=0,$B$8/($B$7+$B$8),M369/(L369+M369)),M369)</x:f>
        <x:v>0.056169798134433055</x:v>
      </x:c>
      <x:c r="Y369" s="64" t="n">
        <x:f aca="0">POWER(1-$H$5,(A369-A368)/$H$8)</x:f>
        <x:v>0.9999862671029998</x:v>
      </x:c>
      <x:c r="Z369" s="64" t="n">
        <x:f aca="0">U369*Y369</x:f>
        <x:v>0.11156225267322002</x:v>
      </x:c>
      <x:c r="AA369" s="64" t="n">
        <x:f aca="0">V369*Y369</x:f>
        <x:v>0.10972544177740504</x:v>
      </x:c>
      <x:c r="AB369" s="64" t="n">
        <x:f aca="0">W369*Y369</x:f>
        <x:v>0.7992544472325358</x:v>
      </x:c>
      <x:c r="AC369" s="64" t="n">
        <x:f aca="0">X369*Y369</x:f>
        <x:v>0.05616902676038075</x:v>
      </x:c>
      <x:c r="AD369" s="64" t="n">
        <x:f aca="0">SUM(Z369:AC369)</x:f>
        <x:v>1.0767111684435415</x:v>
      </x:c>
      <x:c r="AE369" s="64" t="n">
        <x:f aca="0">MAX(AE368,AD369)</x:f>
        <x:v>1.078963301932736</x:v>
      </x:c>
      <x:c r="AF369" s="63" t="n">
        <x:f aca="0">AD369/AE369-1</x:f>
        <x:v>-0.002087312409199016</x:v>
      </x:c>
      <x:c r="AG369" s="63" t="n">
        <x:f aca="0">AD369/AD368-1</x:f>
        <x:v>-0.002087312409199016</x:v>
      </x:c>
      <x:c r="AH369" s="61" t="n">
        <x:f aca="0">IF(OR(T369="年末+季度",T369="季度+动态",T369="季度",T369="动态"),A369,AH368)</x:f>
        <x:v>44286</x:v>
      </x:c>
      <x:c r="AI369" s="68" t="n">
        <x:f aca="0">YEAR(A369)</x:f>
        <x:v>2021</x:v>
      </x:c>
      <x:c r="AJ369" s="68" t="n">
        <x:f aca="0">MONTH(A369)</x:f>
        <x:v>5</x:v>
      </x:c>
      <x:c r="AK369" s="66" t="n">
        <x:f aca="0">IF(MONTH(A369)&lt;&gt;MONTH(A370),1,0)</x:f>
        <x:v>0</x:v>
      </x:c>
      <x:c r="AL369" s="64" t="n">
        <x:f aca="0">IF(AK368,AD368,AL368)</x:f>
        <x:v>1.072393513729818</x:v>
      </x:c>
      <x:c r="AM369" s="65" t="str">
        <x:f aca="0">IF(AK369,AD369/AL369-1,"")</x:f>
      </x:c>
      <x:c r="AN369" s="64" t="n">
        <x:f aca="0">IF(AI369&lt;&gt;AI368,AD369,MAX(AN368,AD369))</x:f>
        <x:v>1.078963301932736</x:v>
      </x:c>
      <x:c r="AO369" s="65" t="n">
        <x:f aca="0">AD369/AN369-1</x:f>
        <x:v>-0.002087312409199016</x:v>
      </x:c>
      <x:c r="AP369" s="69" t="n">
        <x:f aca="0">IFERROR(SUM(Z369:AC369)/AD369,0)</x:f>
        <x:v>1</x:v>
      </x:c>
      <x:c r="AQ369" s="66" t="b">
        <x:f aca="0">AND(B369&gt;0,C369&gt;0,D369&gt;0,E369&gt;0)</x:f>
        <x:v>1</x:v>
      </x:c>
    </x:row>
    <x:row r="370" ht="13.5" hidden="0">
      <x:c r="A370" s="61" t="n">
        <x:f aca="0">'净值底稿'!A332</x:f>
        <x:v>44330</x:v>
      </x:c>
      <x:c r="B370" s="62" t="n">
        <x:f aca="0">'净值底稿'!W332</x:f>
        <x:v>1.1727057840883048</x:v>
      </x:c>
      <x:c r="C370" s="62" t="n">
        <x:f aca="0">'净值底稿'!T332</x:f>
        <x:v>1.324210528060569</x:v>
      </x:c>
      <x:c r="D370" s="62" t="n">
        <x:f aca="0">'净值底稿'!U332</x:f>
        <x:v>1.4648</x:v>
      </x:c>
      <x:c r="E370" s="62" t="n">
        <x:f aca="0">'净值底稿'!V332</x:f>
        <x:v>1.3832</x:v>
      </x:c>
      <x:c r="F370" s="63" t="n">
        <x:f aca="0">IFERROR(B370/B369-1,0)</x:f>
        <x:v>0.0038109413694575878</x:v>
      </x:c>
      <x:c r="G370" s="63" t="n">
        <x:f aca="0">IFERROR(C370/C369-1,0)</x:f>
        <x:v>0.014345892099100643</x:v>
      </x:c>
      <x:c r="H370" s="63" t="n">
        <x:f aca="0">IFERROR(D370/D369-1,0)</x:f>
        <x:v>0.00020484807101417424</x:v>
      </x:c>
      <x:c r="I370" s="63" t="n">
        <x:f aca="0">IFERROR(E370/E369-1,0)</x:f>
        <x:v>0.004137931034482678</x:v>
      </x:c>
      <x:c r="J370" s="64" t="n">
        <x:f aca="0">Z369*(1+F370)</x:f>
        <x:v>0.11198740987720228</x:v>
      </x:c>
      <x:c r="K370" s="64" t="n">
        <x:f aca="0">AA369*(1+G370)</x:f>
        <x:v>0.11129955112566983</x:v>
      </x:c>
      <x:c r="L370" s="64" t="n">
        <x:f aca="0">AB369*(1+H370)</x:f>
        <x:v>0.7994181729643008</x:v>
      </x:c>
      <x:c r="M370" s="64" t="n">
        <x:f aca="0">AC369*(1+I370)</x:f>
        <x:v>0.056401450319389215</x:v>
      </x:c>
      <x:c r="N370" s="64" t="n">
        <x:f aca="0">SUM(J370:M370)</x:f>
        <x:v>1.0791065842865621</x:v>
      </x:c>
      <x:c r="O370" s="65" t="n">
        <x:f aca="0">IFERROR((J370+K370)/N370,0)</x:f>
        <x:v>0.20691835658707938</x:v>
      </x:c>
      <x:c r="P370" s="66" t="b">
        <x:f aca="0">AND(MONTH(A370)=12,OR(A371="",YEAR(A370)&lt;&gt;YEAR(A371)))</x:f>
        <x:v>0</x:v>
      </x:c>
      <x:c r="Q370" s="66" t="b">
        <x:f aca="0">AND(MOD(MONTH(A370),3)=0,OR(A371="",MONTH(A370)&lt;&gt;MONTH(A371)))</x:f>
        <x:v>0</x:v>
      </x:c>
      <x:c r="R370" s="66" t="b">
        <x:f aca="0">OR(O370&gt;$E$7,O370&lt;$E$6)</x:f>
        <x:v>0</x:v>
      </x:c>
      <x:c r="S370" s="66" t="b">
        <x:f aca="0">AND(OR(P370,Q370,R370),A370-AH369&gt;$E$8)</x:f>
        <x:v>0</x:v>
      </x:c>
      <x:c r="T370" s="67" t="str">
        <x:f aca="0">IF(NOT(OR(P370,Q370,R370)),"不调",IF(NOT(S370),"间隔规则跳过",IF(P370,"年末+季度",IF(AND(Q370,R370),"季度+动态",IF(Q370,"季度","动态")))))</x:f>
        <x:v>不调</x:v>
      </x:c>
      <x:c r="U370" s="64" t="n">
        <x:f aca="0">IF(OR(T370="年末+季度",T370="季度+动态"),N370*$E$5/2,IF(T370="季度",(J370+K370)/2,IF(T370="动态",N370*$E$5*IF(J370+K370=0,0.5,J370/(J370+K370)),J370)))</x:f>
        <x:v>0.11198740987720228</x:v>
      </x:c>
      <x:c r="V370" s="64" t="n">
        <x:f aca="0">IF(OR(T370="年末+季度",T370="季度+动态"),N370*$E$5/2,IF(T370="季度",(J370+K370)/2,IF(T370="动态",N370*$E$5*IF(J370+K370=0,0.5,K370/(J370+K370)),K370)))</x:f>
        <x:v>0.11129955112566983</x:v>
      </x:c>
      <x:c r="W370" s="64" t="n">
        <x:f aca="0">IF(OR(T370="年末+季度",T370="季度+动态",T370="动态"),N370*(1-$E$5)*IF(L370+M370=0,$B$7/($B$7+$B$8),L370/(L370+M370)),L370)</x:f>
        <x:v>0.7994181729643008</x:v>
      </x:c>
      <x:c r="X370" s="64" t="n">
        <x:f aca="0">IF(OR(T370="年末+季度",T370="季度+动态",T370="动态"),N370*(1-$E$5)*IF(L370+M370=0,$B$8/($B$7+$B$8),M370/(L370+M370)),M370)</x:f>
        <x:v>0.056401450319389215</x:v>
      </x:c>
      <x:c r="Y370" s="64" t="n">
        <x:f aca="0">POWER(1-$H$5,(A370-A369)/$H$8)</x:f>
        <x:v>0.9999862671029998</x:v>
      </x:c>
      <x:c r="Z370" s="64" t="n">
        <x:f aca="0">U370*Y370</x:f>
        <x:v>0.11198587196563711</x:v>
      </x:c>
      <x:c r="AA370" s="64" t="n">
        <x:f aca="0">V370*Y370</x:f>
        <x:v>0.11129802266039805</x:v>
      </x:c>
      <x:c r="AB370" s="64" t="n">
        <x:f aca="0">W370*Y370</x:f>
        <x:v>0.7994071946368714</x:v>
      </x:c>
      <x:c r="AC370" s="64" t="n">
        <x:f aca="0">X370*Y370</x:f>
        <x:v>0.056400675764081316</x:v>
      </x:c>
      <x:c r="AD370" s="64" t="n">
        <x:f aca="0">SUM(Z370:AC370)</x:f>
        <x:v>1.0790917650269878</x:v>
      </x:c>
      <x:c r="AE370" s="64" t="n">
        <x:f aca="0">MAX(AE369,AD370)</x:f>
        <x:v>1.0790917650269878</x:v>
      </x:c>
      <x:c r="AF370" s="63" t="n">
        <x:f aca="0">AD370/AE370-1</x:f>
        <x:v>0</x:v>
      </x:c>
      <x:c r="AG370" s="63" t="n">
        <x:f aca="0">AD370/AD369-1</x:f>
        <x:v>0.0022109890314294667</x:v>
      </x:c>
      <x:c r="AH370" s="61" t="n">
        <x:f aca="0">IF(OR(T370="年末+季度",T370="季度+动态",T370="季度",T370="动态"),A370,AH369)</x:f>
        <x:v>44286</x:v>
      </x:c>
      <x:c r="AI370" s="68" t="n">
        <x:f aca="0">YEAR(A370)</x:f>
        <x:v>2021</x:v>
      </x:c>
      <x:c r="AJ370" s="68" t="n">
        <x:f aca="0">MONTH(A370)</x:f>
        <x:v>5</x:v>
      </x:c>
      <x:c r="AK370" s="66" t="n">
        <x:f aca="0">IF(MONTH(A370)&lt;&gt;MONTH(A371),1,0)</x:f>
        <x:v>0</x:v>
      </x:c>
      <x:c r="AL370" s="64" t="n">
        <x:f aca="0">IF(AK369,AD369,AL369)</x:f>
        <x:v>1.072393513729818</x:v>
      </x:c>
      <x:c r="AM370" s="65" t="str">
        <x:f aca="0">IF(AK370,AD370/AL370-1,"")</x:f>
      </x:c>
      <x:c r="AN370" s="64" t="n">
        <x:f aca="0">IF(AI370&lt;&gt;AI369,AD370,MAX(AN369,AD370))</x:f>
        <x:v>1.0790917650269878</x:v>
      </x:c>
      <x:c r="AO370" s="65" t="n">
        <x:f aca="0">AD370/AN370-1</x:f>
        <x:v>0</x:v>
      </x:c>
      <x:c r="AP370" s="69" t="n">
        <x:f aca="0">IFERROR(SUM(Z370:AC370)/AD370,0)</x:f>
        <x:v>1</x:v>
      </x:c>
      <x:c r="AQ370" s="66" t="b">
        <x:f aca="0">AND(B370&gt;0,C370&gt;0,D370&gt;0,E370&gt;0)</x:f>
        <x:v>1</x:v>
      </x:c>
    </x:row>
    <x:row r="371" ht="13.5" hidden="0">
      <x:c r="A371" s="61" t="n">
        <x:f aca="0">'净值底稿'!A333</x:f>
        <x:v>44333</x:v>
      </x:c>
      <x:c r="B371" s="62" t="n">
        <x:f aca="0">'净值底稿'!W333</x:f>
        <x:v>1.1753803079027758</x:v>
      </x:c>
      <x:c r="C371" s="62" t="n">
        <x:f aca="0">'净值底稿'!T333</x:f>
        <x:v>1.3281322918065388</x:v>
      </x:c>
      <x:c r="D371" s="62" t="n">
        <x:f aca="0">'净值底稿'!U333</x:f>
        <x:v>1.4647</x:v>
      </x:c>
      <x:c r="E371" s="62" t="n">
        <x:f aca="0">'净值底稿'!V333</x:f>
        <x:v>1.3993</x:v>
      </x:c>
      <x:c r="F371" s="63" t="n">
        <x:f aca="0">IFERROR(B371/B370-1,0)</x:f>
        <x:v>0.0022806434919653285</x:v>
      </x:c>
      <x:c r="G371" s="63" t="n">
        <x:f aca="0">IFERROR(C371/C370-1,0)</x:f>
        <x:v>0.002961586290749052</x:v>
      </x:c>
      <x:c r="H371" s="63" t="n">
        <x:f aca="0">IFERROR(D371/D370-1,0)</x:f>
        <x:v>-0.00006826870562548493</x:v>
      </x:c>
      <x:c r="I371" s="63" t="n">
        <x:f aca="0">IFERROR(E371/E370-1,0)</x:f>
        <x:v>0.011639676113360364</x:v>
      </x:c>
      <x:c r="J371" s="64" t="n">
        <x:f aca="0">Z370*(1+F371)</x:f>
        <x:v>0.1122412718157276</x:v>
      </x:c>
      <x:c r="K371" s="64" t="n">
        <x:f aca="0">AA370*(1+G371)</x:f>
        <x:v>0.11162764135849657</x:v>
      </x:c>
      <x:c r="L371" s="64" t="n">
        <x:f aca="0">AB370*(1+H371)</x:f>
        <x:v>0.7993526201424258</x:v>
      </x:c>
      <x:c r="M371" s="64" t="n">
        <x:f aca="0">AC370*(1+I371)</x:f>
        <x:v>0.057057161362549874</x:v>
      </x:c>
      <x:c r="N371" s="64" t="n">
        <x:f aca="0">SUM(J371:M371)</x:f>
        <x:v>1.0802786946791998</x:v>
      </x:c>
      <x:c r="O371" s="65" t="n">
        <x:f aca="0">IFERROR((J371+K371)/N371,0)</x:f>
        <x:v>0.20723255422593</x:v>
      </x:c>
      <x:c r="P371" s="66" t="b">
        <x:f aca="0">AND(MONTH(A371)=12,OR(A372="",YEAR(A371)&lt;&gt;YEAR(A372)))</x:f>
        <x:v>0</x:v>
      </x:c>
      <x:c r="Q371" s="66" t="b">
        <x:f aca="0">AND(MOD(MONTH(A371),3)=0,OR(A372="",MONTH(A371)&lt;&gt;MONTH(A372)))</x:f>
        <x:v>0</x:v>
      </x:c>
      <x:c r="R371" s="66" t="b">
        <x:f aca="0">OR(O371&gt;$E$7,O371&lt;$E$6)</x:f>
        <x:v>0</x:v>
      </x:c>
      <x:c r="S371" s="66" t="b">
        <x:f aca="0">AND(OR(P371,Q371,R371),A371-AH370&gt;$E$8)</x:f>
        <x:v>0</x:v>
      </x:c>
      <x:c r="T371" s="67" t="str">
        <x:f aca="0">IF(NOT(OR(P371,Q371,R371)),"不调",IF(NOT(S371),"间隔规则跳过",IF(P371,"年末+季度",IF(AND(Q371,R371),"季度+动态",IF(Q371,"季度","动态")))))</x:f>
        <x:v>不调</x:v>
      </x:c>
      <x:c r="U371" s="64" t="n">
        <x:f aca="0">IF(OR(T371="年末+季度",T371="季度+动态"),N371*$E$5/2,IF(T371="季度",(J371+K371)/2,IF(T371="动态",N371*$E$5*IF(J371+K371=0,0.5,J371/(J371+K371)),J371)))</x:f>
        <x:v>0.1122412718157276</x:v>
      </x:c>
      <x:c r="V371" s="64" t="n">
        <x:f aca="0">IF(OR(T371="年末+季度",T371="季度+动态"),N371*$E$5/2,IF(T371="季度",(J371+K371)/2,IF(T371="动态",N371*$E$5*IF(J371+K371=0,0.5,K371/(J371+K371)),K371)))</x:f>
        <x:v>0.11162764135849657</x:v>
      </x:c>
      <x:c r="W371" s="64" t="n">
        <x:f aca="0">IF(OR(T371="年末+季度",T371="季度+动态",T371="动态"),N371*(1-$E$5)*IF(L371+M371=0,$B$7/($B$7+$B$8),L371/(L371+M371)),L371)</x:f>
        <x:v>0.7993526201424258</x:v>
      </x:c>
      <x:c r="X371" s="64" t="n">
        <x:f aca="0">IF(OR(T371="年末+季度",T371="季度+动态",T371="动态"),N371*(1-$E$5)*IF(L371+M371=0,$B$8/($B$7+$B$8),M371/(L371+M371)),M371)</x:f>
        <x:v>0.057057161362549874</x:v>
      </x:c>
      <x:c r="Y371" s="64" t="n">
        <x:f aca="0">POWER(1-$H$5,(A371-A370)/$H$8)</x:f>
        <x:v>0.9999588018747739</x:v>
      </x:c>
      <x:c r="Z371" s="64" t="n">
        <x:f aca="0">U371*Y371</x:f>
        <x:v>0.11223664768575581</x:v>
      </x:c>
      <x:c r="AA371" s="64" t="n">
        <x:f aca="0">V371*Y371</x:f>
        <x:v>0.1116230425089492</x:v>
      </x:c>
      <x:c r="AB371" s="64" t="n">
        <x:f aca="0">W371*Y371</x:f>
        <x:v>0.7993196883130814</x:v>
      </x:c>
      <x:c r="AC371" s="64" t="n">
        <x:f aca="0">X371*Y371</x:f>
        <x:v>0.057054810714471015</x:v>
      </x:c>
      <x:c r="AD371" s="64" t="n">
        <x:f aca="0">SUM(Z371:AC371)</x:f>
        <x:v>1.0802341892222576</x:v>
      </x:c>
      <x:c r="AE371" s="64" t="n">
        <x:f aca="0">MAX(AE370,AD371)</x:f>
        <x:v>1.0802341892222576</x:v>
      </x:c>
      <x:c r="AF371" s="63" t="n">
        <x:f aca="0">AD371/AE371-1</x:f>
        <x:v>0</x:v>
      </x:c>
      <x:c r="AG371" s="63" t="n">
        <x:f aca="0">AD371/AD370-1</x:f>
        <x:v>0.0010586904953733267</x:v>
      </x:c>
      <x:c r="AH371" s="61" t="n">
        <x:f aca="0">IF(OR(T371="年末+季度",T371="季度+动态",T371="季度",T371="动态"),A371,AH370)</x:f>
        <x:v>44286</x:v>
      </x:c>
      <x:c r="AI371" s="68" t="n">
        <x:f aca="0">YEAR(A371)</x:f>
        <x:v>2021</x:v>
      </x:c>
      <x:c r="AJ371" s="68" t="n">
        <x:f aca="0">MONTH(A371)</x:f>
        <x:v>5</x:v>
      </x:c>
      <x:c r="AK371" s="66" t="n">
        <x:f aca="0">IF(MONTH(A371)&lt;&gt;MONTH(A372),1,0)</x:f>
        <x:v>0</x:v>
      </x:c>
      <x:c r="AL371" s="64" t="n">
        <x:f aca="0">IF(AK370,AD370,AL370)</x:f>
        <x:v>1.072393513729818</x:v>
      </x:c>
      <x:c r="AM371" s="65" t="str">
        <x:f aca="0">IF(AK371,AD371/AL371-1,"")</x:f>
      </x:c>
      <x:c r="AN371" s="64" t="n">
        <x:f aca="0">IF(AI371&lt;&gt;AI370,AD371,MAX(AN370,AD371))</x:f>
        <x:v>1.0802341892222576</x:v>
      </x:c>
      <x:c r="AO371" s="65" t="n">
        <x:f aca="0">AD371/AN371-1</x:f>
        <x:v>0</x:v>
      </x:c>
      <x:c r="AP371" s="69" t="n">
        <x:f aca="0">IFERROR(SUM(Z371:AC371)/AD371,0)</x:f>
        <x:v>1</x:v>
      </x:c>
      <x:c r="AQ371" s="66" t="b">
        <x:f aca="0">AND(B371&gt;0,C371&gt;0,D371&gt;0,E371&gt;0)</x:f>
        <x:v>1</x:v>
      </x:c>
    </x:row>
    <x:row r="372" ht="13.5" hidden="0">
      <x:c r="A372" s="61" t="n">
        <x:f aca="0">'净值底稿'!A334</x:f>
        <x:v>44334</x:v>
      </x:c>
      <x:c r="B372" s="62" t="n">
        <x:f aca="0">'净值底稿'!W334</x:f>
        <x:v>1.1812163731800005</x:v>
      </x:c>
      <x:c r="C372" s="62" t="n">
        <x:f aca="0">'净值底稿'!T334</x:f>
        <x:v>1.332187494986075</x:v>
      </x:c>
      <x:c r="D372" s="62" t="n">
        <x:f aca="0">'净值底稿'!U334</x:f>
        <x:v>1.4651</x:v>
      </x:c>
      <x:c r="E372" s="62" t="n">
        <x:f aca="0">'净值底稿'!V334</x:f>
        <x:v>1.409</x:v>
      </x:c>
      <x:c r="F372" s="63" t="n">
        <x:f aca="0">IFERROR(B372/B371-1,0)</x:f>
        <x:v>0.004965256979367005</x:v>
      </x:c>
      <x:c r="G372" s="63" t="n">
        <x:f aca="0">IFERROR(C372/C371-1,0)</x:f>
        <x:v>0.0030533126892202667</x:v>
      </x:c>
      <x:c r="H372" s="63" t="n">
        <x:f aca="0">IFERROR(D372/D371-1,0)</x:f>
        <x:v>0.0002730934662389384</x:v>
      </x:c>
      <x:c r="I372" s="63" t="n">
        <x:f aca="0">IFERROR(E372/E371-1,0)</x:f>
        <x:v>0.006932037447295203</x:v>
      </x:c>
      <x:c r="J372" s="64" t="n">
        <x:f aca="0">Z371*(1+F372)</x:f>
        <x:v>0.11279393148401826</x:v>
      </x:c>
      <x:c r="K372" s="64" t="n">
        <x:f aca="0">AA371*(1+G372)</x:f>
        <x:v>0.11196386256105115</x:v>
      </x:c>
      <x:c r="L372" s="64" t="n">
        <x:f aca="0">AB371*(1+H372)</x:f>
        <x:v>0.7995379772973958</x:v>
      </x:c>
      <x:c r="M372" s="64" t="n">
        <x:f aca="0">AC371*(1+I372)</x:f>
        <x:v>0.057450316798892065</x:v>
      </x:c>
      <x:c r="N372" s="64" t="n">
        <x:f aca="0">SUM(J372:M372)</x:f>
        <x:v>1.0817460881413572</x:v>
      </x:c>
      <x:c r="O372" s="65" t="n">
        <x:f aca="0">IFERROR((J372+K372)/N372,0)</x:f>
        <x:v>0.20777315167484958</x:v>
      </x:c>
      <x:c r="P372" s="66" t="b">
        <x:f aca="0">AND(MONTH(A372)=12,OR(A373="",YEAR(A372)&lt;&gt;YEAR(A373)))</x:f>
        <x:v>0</x:v>
      </x:c>
      <x:c r="Q372" s="66" t="b">
        <x:f aca="0">AND(MOD(MONTH(A372),3)=0,OR(A373="",MONTH(A372)&lt;&gt;MONTH(A373)))</x:f>
        <x:v>0</x:v>
      </x:c>
      <x:c r="R372" s="66" t="b">
        <x:f aca="0">OR(O372&gt;$E$7,O372&lt;$E$6)</x:f>
        <x:v>0</x:v>
      </x:c>
      <x:c r="S372" s="66" t="b">
        <x:f aca="0">AND(OR(P372,Q372,R372),A372-AH371&gt;$E$8)</x:f>
        <x:v>0</x:v>
      </x:c>
      <x:c r="T372" s="67" t="str">
        <x:f aca="0">IF(NOT(OR(P372,Q372,R372)),"不调",IF(NOT(S372),"间隔规则跳过",IF(P372,"年末+季度",IF(AND(Q372,R372),"季度+动态",IF(Q372,"季度","动态")))))</x:f>
        <x:v>不调</x:v>
      </x:c>
      <x:c r="U372" s="64" t="n">
        <x:f aca="0">IF(OR(T372="年末+季度",T372="季度+动态"),N372*$E$5/2,IF(T372="季度",(J372+K372)/2,IF(T372="动态",N372*$E$5*IF(J372+K372=0,0.5,J372/(J372+K372)),J372)))</x:f>
        <x:v>0.11279393148401826</x:v>
      </x:c>
      <x:c r="V372" s="64" t="n">
        <x:f aca="0">IF(OR(T372="年末+季度",T372="季度+动态"),N372*$E$5/2,IF(T372="季度",(J372+K372)/2,IF(T372="动态",N372*$E$5*IF(J372+K372=0,0.5,K372/(J372+K372)),K372)))</x:f>
        <x:v>0.11196386256105115</x:v>
      </x:c>
      <x:c r="W372" s="64" t="n">
        <x:f aca="0">IF(OR(T372="年末+季度",T372="季度+动态",T372="动态"),N372*(1-$E$5)*IF(L372+M372=0,$B$7/($B$7+$B$8),L372/(L372+M372)),L372)</x:f>
        <x:v>0.7995379772973958</x:v>
      </x:c>
      <x:c r="X372" s="64" t="n">
        <x:f aca="0">IF(OR(T372="年末+季度",T372="季度+动态",T372="动态"),N372*(1-$E$5)*IF(L372+M372=0,$B$8/($B$7+$B$8),M372/(L372+M372)),M372)</x:f>
        <x:v>0.057450316798892065</x:v>
      </x:c>
      <x:c r="Y372" s="64" t="n">
        <x:f aca="0">POWER(1-$H$5,(A372-A371)/$H$8)</x:f>
        <x:v>0.9999862671029998</x:v>
      </x:c>
      <x:c r="Z372" s="64" t="n">
        <x:f aca="0">U372*Y372</x:f>
        <x:v>0.11279238249657493</x:v>
      </x:c>
      <x:c r="AA372" s="64" t="n">
        <x:f aca="0">V372*Y372</x:f>
        <x:v>0.11196232497285885</x:v>
      </x:c>
      <x:c r="AB372" s="64" t="n">
        <x:f aca="0">W372*Y372</x:f>
        <x:v>0.7995269973247059</x:v>
      </x:c>
      <x:c r="AC372" s="64" t="n">
        <x:f aca="0">X372*Y372</x:f>
        <x:v>0.057449527839608834</x:v>
      </x:c>
      <x:c r="AD372" s="64" t="n">
        <x:f aca="0">SUM(Z372:AC372)</x:f>
        <x:v>1.0817312326337485</x:v>
      </x:c>
      <x:c r="AE372" s="64" t="n">
        <x:f aca="0">MAX(AE371,AD372)</x:f>
        <x:v>1.0817312326337485</x:v>
      </x:c>
      <x:c r="AF372" s="63" t="n">
        <x:f aca="0">AD372/AE372-1</x:f>
        <x:v>0</x:v>
      </x:c>
      <x:c r="AG372" s="63" t="n">
        <x:f aca="0">AD372/AD371-1</x:f>
        <x:v>0.0013858507964543687</x:v>
      </x:c>
      <x:c r="AH372" s="61" t="n">
        <x:f aca="0">IF(OR(T372="年末+季度",T372="季度+动态",T372="季度",T372="动态"),A372,AH371)</x:f>
        <x:v>44286</x:v>
      </x:c>
      <x:c r="AI372" s="68" t="n">
        <x:f aca="0">YEAR(A372)</x:f>
        <x:v>2021</x:v>
      </x:c>
      <x:c r="AJ372" s="68" t="n">
        <x:f aca="0">MONTH(A372)</x:f>
        <x:v>5</x:v>
      </x:c>
      <x:c r="AK372" s="66" t="n">
        <x:f aca="0">IF(MONTH(A372)&lt;&gt;MONTH(A373),1,0)</x:f>
        <x:v>0</x:v>
      </x:c>
      <x:c r="AL372" s="64" t="n">
        <x:f aca="0">IF(AK371,AD371,AL371)</x:f>
        <x:v>1.072393513729818</x:v>
      </x:c>
      <x:c r="AM372" s="65" t="str">
        <x:f aca="0">IF(AK372,AD372/AL372-1,"")</x:f>
      </x:c>
      <x:c r="AN372" s="64" t="n">
        <x:f aca="0">IF(AI372&lt;&gt;AI371,AD372,MAX(AN371,AD372))</x:f>
        <x:v>1.0817312326337485</x:v>
      </x:c>
      <x:c r="AO372" s="65" t="n">
        <x:f aca="0">AD372/AN372-1</x:f>
        <x:v>0</x:v>
      </x:c>
      <x:c r="AP372" s="69" t="n">
        <x:f aca="0">IFERROR(SUM(Z372:AC372)/AD372,0)</x:f>
        <x:v>1</x:v>
      </x:c>
      <x:c r="AQ372" s="66" t="b">
        <x:f aca="0">AND(B372&gt;0,C372&gt;0,D372&gt;0,E372&gt;0)</x:f>
        <x:v>1</x:v>
      </x:c>
    </x:row>
    <x:row r="373" ht="13.5" hidden="0">
      <x:c r="A373" s="61" t="n">
        <x:f aca="0">'净值底稿'!A335</x:f>
        <x:v>44335</x:v>
      </x:c>
      <x:c r="B373" s="62" t="n">
        <x:f aca="0">'净值底稿'!W335</x:f>
        <x:v>1.1789206068680516</x:v>
      </x:c>
      <x:c r="C373" s="62" t="n">
        <x:f aca="0">'净值底稿'!T335</x:f>
        <x:v>1.3302782851536212</x:v>
      </x:c>
      <x:c r="D373" s="62" t="n">
        <x:f aca="0">'净值底稿'!U335</x:f>
        <x:v>1.4662</x:v>
      </x:c>
      <x:c r="E373" s="62" t="n">
        <x:f aca="0">'净值底稿'!V335</x:f>
        <x:v>1.4111</x:v>
      </x:c>
      <x:c r="F373" s="63" t="n">
        <x:f aca="0">IFERROR(B373/B372-1,0)</x:f>
        <x:v>-0.001943561200196009</x:v>
      </x:c>
      <x:c r="G373" s="63" t="n">
        <x:f aca="0">IFERROR(C373/C372-1,0)</x:f>
        <x:v>-0.0014331389835435804</x:v>
      </x:c>
      <x:c r="H373" s="63" t="n">
        <x:f aca="0">IFERROR(D373/D372-1,0)</x:f>
        <x:v>0.0007508019930380083</x:v>
      </x:c>
      <x:c r="I373" s="63" t="n">
        <x:f aca="0">IFERROR(E373/E372-1,0)</x:f>
        <x:v>0.0014904187366926447</x:v>
      </x:c>
      <x:c r="J373" s="64" t="n">
        <x:f aca="0">Z372*(1+F373)</x:f>
        <x:v>0.11257316359827692</x:v>
      </x:c>
      <x:c r="K373" s="64" t="n">
        <x:f aca="0">AA372*(1+G373)</x:f>
        <x:v>0.11180186740025207</x:v>
      </x:c>
      <x:c r="L373" s="64" t="n">
        <x:f aca="0">AB372*(1+H373)</x:f>
        <x:v>0.800127283787785</x:v>
      </x:c>
      <x:c r="M373" s="64" t="n">
        <x:f aca="0">AC372*(1+I373)</x:f>
        <x:v>0.057535151692315135</x:v>
      </x:c>
      <x:c r="N373" s="64" t="n">
        <x:f aca="0">SUM(J373:M373)</x:f>
        <x:v>1.082037466478629</x:v>
      </x:c>
      <x:c r="O373" s="65" t="n">
        <x:f aca="0">IFERROR((J373+K373)/N373,0)</x:f>
        <x:v>0.20736345824394847</x:v>
      </x:c>
      <x:c r="P373" s="66" t="b">
        <x:f aca="0">AND(MONTH(A373)=12,OR(A374="",YEAR(A373)&lt;&gt;YEAR(A374)))</x:f>
        <x:v>0</x:v>
      </x:c>
      <x:c r="Q373" s="66" t="b">
        <x:f aca="0">AND(MOD(MONTH(A373),3)=0,OR(A374="",MONTH(A373)&lt;&gt;MONTH(A374)))</x:f>
        <x:v>0</x:v>
      </x:c>
      <x:c r="R373" s="66" t="b">
        <x:f aca="0">OR(O373&gt;$E$7,O373&lt;$E$6)</x:f>
        <x:v>0</x:v>
      </x:c>
      <x:c r="S373" s="66" t="b">
        <x:f aca="0">AND(OR(P373,Q373,R373),A373-AH372&gt;$E$8)</x:f>
        <x:v>0</x:v>
      </x:c>
      <x:c r="T373" s="67" t="str">
        <x:f aca="0">IF(NOT(OR(P373,Q373,R373)),"不调",IF(NOT(S373),"间隔规则跳过",IF(P373,"年末+季度",IF(AND(Q373,R373),"季度+动态",IF(Q373,"季度","动态")))))</x:f>
        <x:v>不调</x:v>
      </x:c>
      <x:c r="U373" s="64" t="n">
        <x:f aca="0">IF(OR(T373="年末+季度",T373="季度+动态"),N373*$E$5/2,IF(T373="季度",(J373+K373)/2,IF(T373="动态",N373*$E$5*IF(J373+K373=0,0.5,J373/(J373+K373)),J373)))</x:f>
        <x:v>0.11257316359827692</x:v>
      </x:c>
      <x:c r="V373" s="64" t="n">
        <x:f aca="0">IF(OR(T373="年末+季度",T373="季度+动态"),N373*$E$5/2,IF(T373="季度",(J373+K373)/2,IF(T373="动态",N373*$E$5*IF(J373+K373=0,0.5,K373/(J373+K373)),K373)))</x:f>
        <x:v>0.11180186740025207</x:v>
      </x:c>
      <x:c r="W373" s="64" t="n">
        <x:f aca="0">IF(OR(T373="年末+季度",T373="季度+动态",T373="动态"),N373*(1-$E$5)*IF(L373+M373=0,$B$7/($B$7+$B$8),L373/(L373+M373)),L373)</x:f>
        <x:v>0.800127283787785</x:v>
      </x:c>
      <x:c r="X373" s="64" t="n">
        <x:f aca="0">IF(OR(T373="年末+季度",T373="季度+动态",T373="动态"),N373*(1-$E$5)*IF(L373+M373=0,$B$8/($B$7+$B$8),M373/(L373+M373)),M373)</x:f>
        <x:v>0.057535151692315135</x:v>
      </x:c>
      <x:c r="Y373" s="64" t="n">
        <x:f aca="0">POWER(1-$H$5,(A373-A372)/$H$8)</x:f>
        <x:v>0.9999862671029998</x:v>
      </x:c>
      <x:c r="Z373" s="64" t="n">
        <x:f aca="0">U373*Y373</x:f>
        <x:v>0.11257161764261624</x:v>
      </x:c>
      <x:c r="AA373" s="64" t="n">
        <x:f aca="0">V373*Y373</x:f>
        <x:v>0.11180033203672263</x:v>
      </x:c>
      <x:c r="AB373" s="64" t="n">
        <x:f aca="0">W373*Y373</x:f>
        <x:v>0.8001162957222097</x:v>
      </x:c>
      <x:c r="AC373" s="64" t="n">
        <x:f aca="0">X373*Y373</x:f>
        <x:v>0.05753436156800305</x:v>
      </x:c>
      <x:c r="AD373" s="64" t="n">
        <x:f aca="0">SUM(Z373:AC373)</x:f>
        <x:v>1.0820226069695515</x:v>
      </x:c>
      <x:c r="AE373" s="64" t="n">
        <x:f aca="0">MAX(AE372,AD373)</x:f>
        <x:v>1.0820226069695515</x:v>
      </x:c>
      <x:c r="AF373" s="63" t="n">
        <x:f aca="0">AD373/AE373-1</x:f>
        <x:v>0</x:v>
      </x:c>
      <x:c r="AG373" s="63" t="n">
        <x:f aca="0">AD373/AD372-1</x:f>
        <x:v>0.0002693592705960146</x:v>
      </x:c>
      <x:c r="AH373" s="61" t="n">
        <x:f aca="0">IF(OR(T373="年末+季度",T373="季度+动态",T373="季度",T373="动态"),A373,AH372)</x:f>
        <x:v>44286</x:v>
      </x:c>
      <x:c r="AI373" s="68" t="n">
        <x:f aca="0">YEAR(A373)</x:f>
        <x:v>2021</x:v>
      </x:c>
      <x:c r="AJ373" s="68" t="n">
        <x:f aca="0">MONTH(A373)</x:f>
        <x:v>5</x:v>
      </x:c>
      <x:c r="AK373" s="66" t="n">
        <x:f aca="0">IF(MONTH(A373)&lt;&gt;MONTH(A374),1,0)</x:f>
        <x:v>0</x:v>
      </x:c>
      <x:c r="AL373" s="64" t="n">
        <x:f aca="0">IF(AK372,AD372,AL372)</x:f>
        <x:v>1.072393513729818</x:v>
      </x:c>
      <x:c r="AM373" s="65" t="str">
        <x:f aca="0">IF(AK373,AD373/AL373-1,"")</x:f>
      </x:c>
      <x:c r="AN373" s="64" t="n">
        <x:f aca="0">IF(AI373&lt;&gt;AI372,AD373,MAX(AN372,AD373))</x:f>
        <x:v>1.0820226069695515</x:v>
      </x:c>
      <x:c r="AO373" s="65" t="n">
        <x:f aca="0">AD373/AN373-1</x:f>
        <x:v>0</x:v>
      </x:c>
      <x:c r="AP373" s="69" t="n">
        <x:f aca="0">IFERROR(SUM(Z373:AC373)/AD373,0)</x:f>
        <x:v>1</x:v>
      </x:c>
      <x:c r="AQ373" s="66" t="b">
        <x:f aca="0">AND(B373&gt;0,C373&gt;0,D373&gt;0,E373&gt;0)</x:f>
        <x:v>1</x:v>
      </x:c>
    </x:row>
    <x:row r="374" ht="13.5" hidden="0">
      <x:c r="A374" s="61" t="n">
        <x:f aca="0">'净值底稿'!A336</x:f>
        <x:v>44336</x:v>
      </x:c>
      <x:c r="B374" s="62" t="n">
        <x:f aca="0">'净值底稿'!W336</x:f>
        <x:v>1.165340277552242</x:v>
      </x:c>
      <x:c r="C374" s="62" t="n">
        <x:f aca="0">'净值底稿'!T336</x:f>
        <x:v>1.32656348019675</x:v>
      </x:c>
      <x:c r="D374" s="62" t="n">
        <x:f aca="0">'净值底稿'!U336</x:f>
        <x:v>1.4674</x:v>
      </x:c>
      <x:c r="E374" s="62" t="n">
        <x:f aca="0">'净值底稿'!V336</x:f>
        <x:v>1.4125</x:v>
      </x:c>
      <x:c r="F374" s="63" t="n">
        <x:f aca="0">IFERROR(B374/B373-1,0)</x:f>
        <x:v>-0.011519290812879612</x:v>
      </x:c>
      <x:c r="G374" s="63" t="n">
        <x:f aca="0">IFERROR(C374/C373-1,0)</x:f>
        <x:v>-0.002792502139085995</x:v>
      </x:c>
      <x:c r="H374" s="63" t="n">
        <x:f aca="0">IFERROR(D374/D373-1,0)</x:f>
        <x:v>0.0008184422316193096</x:v>
      </x:c>
      <x:c r="I374" s="63" t="n">
        <x:f aca="0">IFERROR(E374/E373-1,0)</x:f>
        <x:v>0.000992133796329231</x:v>
      </x:c>
      <x:c r="J374" s="64" t="n">
        <x:f aca="0">Z373*(1+F374)</x:f>
        <x:v>0.11127487244171465</x:v>
      </x:c>
      <x:c r="K374" s="64" t="n">
        <x:f aca="0">AA373*(1+G374)</x:f>
        <x:v>0.11148812937035955</x:v>
      </x:c>
      <x:c r="L374" s="64" t="n">
        <x:f aca="0">AB373*(1+H374)</x:f>
        <x:v>0.8007711446888355</x:v>
      </x:c>
      <x:c r="M374" s="64" t="n">
        <x:f aca="0">AC373*(1+I374)</x:f>
        <x:v>0.05759144335256489</x:v>
      </x:c>
      <x:c r="N374" s="64" t="n">
        <x:f aca="0">SUM(J374:M374)</x:f>
        <x:v>1.0811255898534746</x:v>
      </x:c>
      <x:c r="O374" s="65" t="n">
        <x:f aca="0">IFERROR((J374+K374)/N374,0)</x:f>
        <x:v>0.2060472935824832</x:v>
      </x:c>
      <x:c r="P374" s="66" t="b">
        <x:f aca="0">AND(MONTH(A374)=12,OR(A375="",YEAR(A374)&lt;&gt;YEAR(A375)))</x:f>
        <x:v>0</x:v>
      </x:c>
      <x:c r="Q374" s="66" t="b">
        <x:f aca="0">AND(MOD(MONTH(A374),3)=0,OR(A375="",MONTH(A374)&lt;&gt;MONTH(A375)))</x:f>
        <x:v>0</x:v>
      </x:c>
      <x:c r="R374" s="66" t="b">
        <x:f aca="0">OR(O374&gt;$E$7,O374&lt;$E$6)</x:f>
        <x:v>0</x:v>
      </x:c>
      <x:c r="S374" s="66" t="b">
        <x:f aca="0">AND(OR(P374,Q374,R374),A374-AH373&gt;$E$8)</x:f>
        <x:v>0</x:v>
      </x:c>
      <x:c r="T374" s="67" t="str">
        <x:f aca="0">IF(NOT(OR(P374,Q374,R374)),"不调",IF(NOT(S374),"间隔规则跳过",IF(P374,"年末+季度",IF(AND(Q374,R374),"季度+动态",IF(Q374,"季度","动态")))))</x:f>
        <x:v>不调</x:v>
      </x:c>
      <x:c r="U374" s="64" t="n">
        <x:f aca="0">IF(OR(T374="年末+季度",T374="季度+动态"),N374*$E$5/2,IF(T374="季度",(J374+K374)/2,IF(T374="动态",N374*$E$5*IF(J374+K374=0,0.5,J374/(J374+K374)),J374)))</x:f>
        <x:v>0.11127487244171465</x:v>
      </x:c>
      <x:c r="V374" s="64" t="n">
        <x:f aca="0">IF(OR(T374="年末+季度",T374="季度+动态"),N374*$E$5/2,IF(T374="季度",(J374+K374)/2,IF(T374="动态",N374*$E$5*IF(J374+K374=0,0.5,K374/(J374+K374)),K374)))</x:f>
        <x:v>0.11148812937035955</x:v>
      </x:c>
      <x:c r="W374" s="64" t="n">
        <x:f aca="0">IF(OR(T374="年末+季度",T374="季度+动态",T374="动态"),N374*(1-$E$5)*IF(L374+M374=0,$B$7/($B$7+$B$8),L374/(L374+M374)),L374)</x:f>
        <x:v>0.8007711446888355</x:v>
      </x:c>
      <x:c r="X374" s="64" t="n">
        <x:f aca="0">IF(OR(T374="年末+季度",T374="季度+动态",T374="动态"),N374*(1-$E$5)*IF(L374+M374=0,$B$8/($B$7+$B$8),M374/(L374+M374)),M374)</x:f>
        <x:v>0.05759144335256489</x:v>
      </x:c>
      <x:c r="Y374" s="64" t="n">
        <x:f aca="0">POWER(1-$H$5,(A374-A373)/$H$8)</x:f>
        <x:v>0.9999862671029998</x:v>
      </x:c>
      <x:c r="Z374" s="64" t="n">
        <x:f aca="0">U374*Y374</x:f>
        <x:v>0.11127334431535268</x:v>
      </x:c>
      <x:c r="AA374" s="64" t="n">
        <x:f aca="0">V374*Y374</x:f>
        <x:v>0.11148659831536216</x:v>
      </x:c>
      <x:c r="AB374" s="64" t="n">
        <x:f aca="0">W374*Y374</x:f>
        <x:v>0.8007601477811847</x:v>
      </x:c>
      <x:c r="AC374" s="64" t="n">
        <x:f aca="0">X374*Y374</x:f>
        <x:v>0.057590652455205234</x:v>
      </x:c>
      <x:c r="AD374" s="64" t="n">
        <x:f aca="0">SUM(Z374:AC374)</x:f>
        <x:v>1.0811107428671047</x:v>
      </x:c>
      <x:c r="AE374" s="64" t="n">
        <x:f aca="0">MAX(AE373,AD374)</x:f>
        <x:v>1.0820226069695515</x:v>
      </x:c>
      <x:c r="AF374" s="63" t="n">
        <x:f aca="0">AD374/AE374-1</x:f>
        <x:v>-0.0008427403425522728</x:v>
      </x:c>
      <x:c r="AG374" s="63" t="n">
        <x:f aca="0">AD374/AD373-1</x:f>
        <x:v>-0.0008427403425522728</x:v>
      </x:c>
      <x:c r="AH374" s="61" t="n">
        <x:f aca="0">IF(OR(T374="年末+季度",T374="季度+动态",T374="季度",T374="动态"),A374,AH373)</x:f>
        <x:v>44286</x:v>
      </x:c>
      <x:c r="AI374" s="68" t="n">
        <x:f aca="0">YEAR(A374)</x:f>
        <x:v>2021</x:v>
      </x:c>
      <x:c r="AJ374" s="68" t="n">
        <x:f aca="0">MONTH(A374)</x:f>
        <x:v>5</x:v>
      </x:c>
      <x:c r="AK374" s="66" t="n">
        <x:f aca="0">IF(MONTH(A374)&lt;&gt;MONTH(A375),1,0)</x:f>
        <x:v>0</x:v>
      </x:c>
      <x:c r="AL374" s="64" t="n">
        <x:f aca="0">IF(AK373,AD373,AL373)</x:f>
        <x:v>1.072393513729818</x:v>
      </x:c>
      <x:c r="AM374" s="65" t="str">
        <x:f aca="0">IF(AK374,AD374/AL374-1,"")</x:f>
      </x:c>
      <x:c r="AN374" s="64" t="n">
        <x:f aca="0">IF(AI374&lt;&gt;AI373,AD374,MAX(AN373,AD374))</x:f>
        <x:v>1.0820226069695515</x:v>
      </x:c>
      <x:c r="AO374" s="65" t="n">
        <x:f aca="0">AD374/AN374-1</x:f>
        <x:v>-0.0008427403425522728</x:v>
      </x:c>
      <x:c r="AP374" s="69" t="n">
        <x:f aca="0">IFERROR(SUM(Z374:AC374)/AD374,0)</x:f>
        <x:v>1</x:v>
      </x:c>
      <x:c r="AQ374" s="66" t="b">
        <x:f aca="0">AND(B374&gt;0,C374&gt;0,D374&gt;0,E374&gt;0)</x:f>
        <x:v>1</x:v>
      </x:c>
    </x:row>
    <x:row r="375" ht="13.5" hidden="0">
      <x:c r="A375" s="61" t="n">
        <x:f aca="0">'净值底稿'!A337</x:f>
        <x:v>44337</x:v>
      </x:c>
      <x:c r="B375" s="62" t="n">
        <x:f aca="0">'净值底稿'!W337</x:f>
        <x:v>1.1675819178136728</x:v>
      </x:c>
      <x:c r="C375" s="62" t="n">
        <x:f aca="0">'净值底稿'!T337</x:f>
        <x:v>1.32421111944679</x:v>
      </x:c>
      <x:c r="D375" s="62" t="n">
        <x:f aca="0">'净值底稿'!U337</x:f>
        <x:v>1.4684</x:v>
      </x:c>
      <x:c r="E375" s="62" t="n">
        <x:f aca="0">'净值底稿'!V337</x:f>
        <x:v>1.4134</x:v>
      </x:c>
      <x:c r="F375" s="63" t="n">
        <x:f aca="0">IFERROR(B375/B374-1,0)</x:f>
        <x:v>0.0019235928806471403</x:v>
      </x:c>
      <x:c r="G375" s="63" t="n">
        <x:f aca="0">IFERROR(C375/C374-1,0)</x:f>
        <x:v>-0.001773274166729788</x:v>
      </x:c>
      <x:c r="H375" s="63" t="n">
        <x:f aca="0">IFERROR(D375/D374-1,0)</x:f>
        <x:v>0.0006814774430965453</x:v>
      </x:c>
      <x:c r="I375" s="63" t="n">
        <x:f aca="0">IFERROR(E375/E374-1,0)</x:f>
        <x:v>0.0006371681415928698</x:v>
      </x:c>
      <x:c r="J375" s="64" t="n">
        <x:f aca="0">Z374*(1+F375)</x:f>
        <x:v>0.1114873889282835</x:v>
      </x:c>
      <x:c r="K375" s="64" t="n">
        <x:f aca="0">AA374*(1+G375)</x:f>
        <x:v>0.11128890201063295</x:v>
      </x:c>
      <x:c r="L375" s="64" t="n">
        <x:f aca="0">AB374*(1+H375)</x:f>
        <x:v>0.8013058477592282</x:v>
      </x:c>
      <x:c r="M375" s="64" t="n">
        <x:f aca="0">AC374*(1+I375)</x:f>
        <x:v>0.05762734738420324</x:v>
      </x:c>
      <x:c r="N375" s="64" t="n">
        <x:f aca="0">SUM(J375:M375)</x:f>
        <x:v>1.081709486082348</x:v>
      </x:c>
      <x:c r="O375" s="65" t="n">
        <x:f aca="0">IFERROR((J375+K375)/N375,0)</x:f>
        <x:v>0.20594835656452495</x:v>
      </x:c>
      <x:c r="P375" s="66" t="b">
        <x:f aca="0">AND(MONTH(A375)=12,OR(A376="",YEAR(A375)&lt;&gt;YEAR(A376)))</x:f>
        <x:v>0</x:v>
      </x:c>
      <x:c r="Q375" s="66" t="b">
        <x:f aca="0">AND(MOD(MONTH(A375),3)=0,OR(A376="",MONTH(A375)&lt;&gt;MONTH(A376)))</x:f>
        <x:v>0</x:v>
      </x:c>
      <x:c r="R375" s="66" t="b">
        <x:f aca="0">OR(O375&gt;$E$7,O375&lt;$E$6)</x:f>
        <x:v>0</x:v>
      </x:c>
      <x:c r="S375" s="66" t="b">
        <x:f aca="0">AND(OR(P375,Q375,R375),A375-AH374&gt;$E$8)</x:f>
        <x:v>0</x:v>
      </x:c>
      <x:c r="T375" s="67" t="str">
        <x:f aca="0">IF(NOT(OR(P375,Q375,R375)),"不调",IF(NOT(S375),"间隔规则跳过",IF(P375,"年末+季度",IF(AND(Q375,R375),"季度+动态",IF(Q375,"季度","动态")))))</x:f>
        <x:v>不调</x:v>
      </x:c>
      <x:c r="U375" s="64" t="n">
        <x:f aca="0">IF(OR(T375="年末+季度",T375="季度+动态"),N375*$E$5/2,IF(T375="季度",(J375+K375)/2,IF(T375="动态",N375*$E$5*IF(J375+K375=0,0.5,J375/(J375+K375)),J375)))</x:f>
        <x:v>0.1114873889282835</x:v>
      </x:c>
      <x:c r="V375" s="64" t="n">
        <x:f aca="0">IF(OR(T375="年末+季度",T375="季度+动态"),N375*$E$5/2,IF(T375="季度",(J375+K375)/2,IF(T375="动态",N375*$E$5*IF(J375+K375=0,0.5,K375/(J375+K375)),K375)))</x:f>
        <x:v>0.11128890201063295</x:v>
      </x:c>
      <x:c r="W375" s="64" t="n">
        <x:f aca="0">IF(OR(T375="年末+季度",T375="季度+动态",T375="动态"),N375*(1-$E$5)*IF(L375+M375=0,$B$7/($B$7+$B$8),L375/(L375+M375)),L375)</x:f>
        <x:v>0.8013058477592282</x:v>
      </x:c>
      <x:c r="X375" s="64" t="n">
        <x:f aca="0">IF(OR(T375="年末+季度",T375="季度+动态",T375="动态"),N375*(1-$E$5)*IF(L375+M375=0,$B$8/($B$7+$B$8),M375/(L375+M375)),M375)</x:f>
        <x:v>0.05762734738420324</x:v>
      </x:c>
      <x:c r="Y375" s="64" t="n">
        <x:f aca="0">POWER(1-$H$5,(A375-A374)/$H$8)</x:f>
        <x:v>0.9999862671029998</x:v>
      </x:c>
      <x:c r="Z375" s="64" t="n">
        <x:f aca="0">U375*Y375</x:f>
        <x:v>0.11148585788345453</x:v>
      </x:c>
      <x:c r="AA375" s="64" t="n">
        <x:f aca="0">V375*Y375</x:f>
        <x:v>0.11128737369160437</x:v>
      </x:c>
      <x:c r="AB375" s="64" t="n">
        <x:f aca="0">W375*Y375</x:f>
        <x:v>0.8012948435085552</x:v>
      </x:c>
      <x:c r="AC375" s="64" t="n">
        <x:f aca="0">X375*Y375</x:f>
        <x:v>0.057626555993777216</x:v>
      </x:c>
      <x:c r="AD375" s="64" t="n">
        <x:f aca="0">SUM(Z375:AC375)</x:f>
        <x:v>1.0816946310773914</x:v>
      </x:c>
      <x:c r="AE375" s="64" t="n">
        <x:f aca="0">MAX(AE374,AD375)</x:f>
        <x:v>1.0820226069695515</x:v>
      </x:c>
      <x:c r="AF375" s="63" t="n">
        <x:f aca="0">AD375/AE375-1</x:f>
        <x:v>-0.00030311371504399</x:v>
      </x:c>
      <x:c r="AG375" s="63" t="n">
        <x:f aca="0">AD375/AD374-1</x:f>
        <x:v>0.0005400817762093446</x:v>
      </x:c>
      <x:c r="AH375" s="61" t="n">
        <x:f aca="0">IF(OR(T375="年末+季度",T375="季度+动态",T375="季度",T375="动态"),A375,AH374)</x:f>
        <x:v>44286</x:v>
      </x:c>
      <x:c r="AI375" s="68" t="n">
        <x:f aca="0">YEAR(A375)</x:f>
        <x:v>2021</x:v>
      </x:c>
      <x:c r="AJ375" s="68" t="n">
        <x:f aca="0">MONTH(A375)</x:f>
        <x:v>5</x:v>
      </x:c>
      <x:c r="AK375" s="66" t="n">
        <x:f aca="0">IF(MONTH(A375)&lt;&gt;MONTH(A376),1,0)</x:f>
        <x:v>0</x:v>
      </x:c>
      <x:c r="AL375" s="64" t="n">
        <x:f aca="0">IF(AK374,AD374,AL374)</x:f>
        <x:v>1.072393513729818</x:v>
      </x:c>
      <x:c r="AM375" s="65" t="str">
        <x:f aca="0">IF(AK375,AD375/AL375-1,"")</x:f>
      </x:c>
      <x:c r="AN375" s="64" t="n">
        <x:f aca="0">IF(AI375&lt;&gt;AI374,AD375,MAX(AN374,AD375))</x:f>
        <x:v>1.0820226069695515</x:v>
      </x:c>
      <x:c r="AO375" s="65" t="n">
        <x:f aca="0">AD375/AN375-1</x:f>
        <x:v>-0.00030311371504399</x:v>
      </x:c>
      <x:c r="AP375" s="69" t="n">
        <x:f aca="0">IFERROR(SUM(Z375:AC375)/AD375,0)</x:f>
        <x:v>1</x:v>
      </x:c>
      <x:c r="AQ375" s="66" t="b">
        <x:f aca="0">AND(B375&gt;0,C375&gt;0,D375&gt;0,E375&gt;0)</x:f>
        <x:v>1</x:v>
      </x:c>
    </x:row>
    <x:row r="376" ht="13.5" hidden="0">
      <x:c r="A376" s="61" t="n">
        <x:f aca="0">'净值底稿'!A338</x:f>
        <x:v>44340</x:v>
      </x:c>
      <x:c r="B376" s="62" t="n">
        <x:f aca="0">'净值底稿'!W338</x:f>
        <x:v>1.1730506416401787</x:v>
      </x:c>
      <x:c r="C376" s="62" t="n">
        <x:f aca="0">'净值底稿'!T338</x:f>
        <x:v>1.3295979561074676</x:v>
      </x:c>
      <x:c r="D376" s="62" t="n">
        <x:f aca="0">'净值底稿'!U338</x:f>
        <x:v>1.469</x:v>
      </x:c>
      <x:c r="E376" s="62" t="n">
        <x:f aca="0">'净值底稿'!V338</x:f>
        <x:v>1.4185</x:v>
      </x:c>
      <x:c r="F376" s="63" t="n">
        <x:f aca="0">IFERROR(B376/B375-1,0)</x:f>
        <x:v>0.004683803117425889</x:v>
      </x:c>
      <x:c r="G376" s="63" t="n">
        <x:f aca="0">IFERROR(C376/C375-1,0)</x:f>
        <x:v>0.0040679590901848695</x:v>
      </x:c>
      <x:c r="H376" s="63" t="n">
        <x:f aca="0">IFERROR(D376/D375-1,0)</x:f>
        <x:v>0.0004086080087171151</x:v>
      </x:c>
      <x:c r="I376" s="63" t="n">
        <x:f aca="0">IFERROR(E376/E375-1,0)</x:f>
        <x:v>0.0036083203622472304</x:v>
      </x:c>
      <x:c r="J376" s="64" t="n">
        <x:f aca="0">Z375*(1+F376)</x:f>
        <x:v>0.11200803569215795</x:v>
      </x:c>
      <x:c r="K376" s="64" t="n">
        <x:f aca="0">AA375*(1+G376)</x:f>
        <x:v>0.11174008617503593</x:v>
      </x:c>
      <x:c r="L376" s="64" t="n">
        <x:f aca="0">AB375*(1+H376)</x:f>
        <x:v>0.8016222589989564</x:v>
      </x:c>
      <x:c r="M376" s="64" t="n">
        <x:f aca="0">AC375*(1+I376)</x:f>
        <x:v>0.05783449106917574</x:v>
      </x:c>
      <x:c r="N376" s="64" t="n">
        <x:f aca="0">SUM(J376:M376)</x:f>
        <x:v>1.083204871935326</x:v>
      </x:c>
      <x:c r="O376" s="65" t="n">
        <x:f aca="0">IFERROR((J376+K376)/N376,0)</x:f>
        <x:v>0.20656122185587164</x:v>
      </x:c>
      <x:c r="P376" s="66" t="b">
        <x:f aca="0">AND(MONTH(A376)=12,OR(A377="",YEAR(A376)&lt;&gt;YEAR(A377)))</x:f>
        <x:v>0</x:v>
      </x:c>
      <x:c r="Q376" s="66" t="b">
        <x:f aca="0">AND(MOD(MONTH(A376),3)=0,OR(A377="",MONTH(A376)&lt;&gt;MONTH(A377)))</x:f>
        <x:v>0</x:v>
      </x:c>
      <x:c r="R376" s="66" t="b">
        <x:f aca="0">OR(O376&gt;$E$7,O376&lt;$E$6)</x:f>
        <x:v>0</x:v>
      </x:c>
      <x:c r="S376" s="66" t="b">
        <x:f aca="0">AND(OR(P376,Q376,R376),A376-AH375&gt;$E$8)</x:f>
        <x:v>0</x:v>
      </x:c>
      <x:c r="T376" s="67" t="str">
        <x:f aca="0">IF(NOT(OR(P376,Q376,R376)),"不调",IF(NOT(S376),"间隔规则跳过",IF(P376,"年末+季度",IF(AND(Q376,R376),"季度+动态",IF(Q376,"季度","动态")))))</x:f>
        <x:v>不调</x:v>
      </x:c>
      <x:c r="U376" s="64" t="n">
        <x:f aca="0">IF(OR(T376="年末+季度",T376="季度+动态"),N376*$E$5/2,IF(T376="季度",(J376+K376)/2,IF(T376="动态",N376*$E$5*IF(J376+K376=0,0.5,J376/(J376+K376)),J376)))</x:f>
        <x:v>0.11200803569215795</x:v>
      </x:c>
      <x:c r="V376" s="64" t="n">
        <x:f aca="0">IF(OR(T376="年末+季度",T376="季度+动态"),N376*$E$5/2,IF(T376="季度",(J376+K376)/2,IF(T376="动态",N376*$E$5*IF(J376+K376=0,0.5,K376/(J376+K376)),K376)))</x:f>
        <x:v>0.11174008617503593</x:v>
      </x:c>
      <x:c r="W376" s="64" t="n">
        <x:f aca="0">IF(OR(T376="年末+季度",T376="季度+动态",T376="动态"),N376*(1-$E$5)*IF(L376+M376=0,$B$7/($B$7+$B$8),L376/(L376+M376)),L376)</x:f>
        <x:v>0.8016222589989564</x:v>
      </x:c>
      <x:c r="X376" s="64" t="n">
        <x:f aca="0">IF(OR(T376="年末+季度",T376="季度+动态",T376="动态"),N376*(1-$E$5)*IF(L376+M376=0,$B$8/($B$7+$B$8),M376/(L376+M376)),M376)</x:f>
        <x:v>0.05783449106917574</x:v>
      </x:c>
      <x:c r="Y376" s="64" t="n">
        <x:f aca="0">POWER(1-$H$5,(A376-A375)/$H$8)</x:f>
        <x:v>0.9999588018747739</x:v>
      </x:c>
      <x:c r="Z376" s="64" t="n">
        <x:f aca="0">U376*Y376</x:f>
        <x:v>0.11200342117107717</x:v>
      </x:c>
      <x:c r="AA376" s="64" t="n">
        <x:f aca="0">V376*Y376</x:f>
        <x:v>0.11173548269297293</x:v>
      </x:c>
      <x:c r="AB376" s="64" t="n">
        <x:f aca="0">W376*Y376</x:f>
        <x:v>0.8015892336647462</x:v>
      </x:c>
      <x:c r="AC376" s="64" t="n">
        <x:f aca="0">X376*Y376</x:f>
        <x:v>0.05783210839657029</x:v>
      </x:c>
      <x:c r="AD376" s="64" t="n">
        <x:f aca="0">SUM(Z376:AC376)</x:f>
        <x:v>1.0831602459253666</x:v>
      </x:c>
      <x:c r="AE376" s="64" t="n">
        <x:f aca="0">MAX(AE375,AD376)</x:f>
        <x:v>1.0831602459253666</x:v>
      </x:c>
      <x:c r="AF376" s="63" t="n">
        <x:f aca="0">AD376/AE376-1</x:f>
        <x:v>0</x:v>
      </x:c>
      <x:c r="AG376" s="63" t="n">
        <x:f aca="0">AD376/AD375-1</x:f>
        <x:v>0.0013549247688466881</x:v>
      </x:c>
      <x:c r="AH376" s="61" t="n">
        <x:f aca="0">IF(OR(T376="年末+季度",T376="季度+动态",T376="季度",T376="动态"),A376,AH375)</x:f>
        <x:v>44286</x:v>
      </x:c>
      <x:c r="AI376" s="68" t="n">
        <x:f aca="0">YEAR(A376)</x:f>
        <x:v>2021</x:v>
      </x:c>
      <x:c r="AJ376" s="68" t="n">
        <x:f aca="0">MONTH(A376)</x:f>
        <x:v>5</x:v>
      </x:c>
      <x:c r="AK376" s="66" t="n">
        <x:f aca="0">IF(MONTH(A376)&lt;&gt;MONTH(A377),1,0)</x:f>
        <x:v>0</x:v>
      </x:c>
      <x:c r="AL376" s="64" t="n">
        <x:f aca="0">IF(AK375,AD375,AL375)</x:f>
        <x:v>1.072393513729818</x:v>
      </x:c>
      <x:c r="AM376" s="65" t="str">
        <x:f aca="0">IF(AK376,AD376/AL376-1,"")</x:f>
      </x:c>
      <x:c r="AN376" s="64" t="n">
        <x:f aca="0">IF(AI376&lt;&gt;AI375,AD376,MAX(AN375,AD376))</x:f>
        <x:v>1.0831602459253666</x:v>
      </x:c>
      <x:c r="AO376" s="65" t="n">
        <x:f aca="0">AD376/AN376-1</x:f>
        <x:v>0</x:v>
      </x:c>
      <x:c r="AP376" s="69" t="n">
        <x:f aca="0">IFERROR(SUM(Z376:AC376)/AD376,0)</x:f>
        <x:v>1</x:v>
      </x:c>
      <x:c r="AQ376" s="66" t="b">
        <x:f aca="0">AND(B376&gt;0,C376&gt;0,D376&gt;0,E376&gt;0)</x:f>
        <x:v>1</x:v>
      </x:c>
    </x:row>
    <x:row r="377" ht="13.5" hidden="0">
      <x:c r="A377" s="61" t="n">
        <x:f aca="0">'净值底稿'!A339</x:f>
        <x:v>44341</x:v>
      </x:c>
      <x:c r="B377" s="62" t="n">
        <x:f aca="0">'净值底稿'!W339</x:f>
        <x:v>1.1853350617816778</x:v>
      </x:c>
      <x:c r="C377" s="62" t="n">
        <x:f aca="0">'净值底稿'!T339</x:f>
        <x:v>1.3507668803747364</x:v>
      </x:c>
      <x:c r="D377" s="62" t="n">
        <x:f aca="0">'净值底稿'!U339</x:f>
        <x:v>1.469</x:v>
      </x:c>
      <x:c r="E377" s="62" t="n">
        <x:f aca="0">'净值底稿'!V339</x:f>
        <x:v>1.414</x:v>
      </x:c>
      <x:c r="F377" s="63" t="n">
        <x:f aca="0">IFERROR(B377/B376-1,0)</x:f>
        <x:v>0.0104721993283452</x:v>
      </x:c>
      <x:c r="G377" s="63" t="n">
        <x:f aca="0">IFERROR(C377/C376-1,0)</x:f>
        <x:v>0.01592129723878566</x:v>
      </x:c>
      <x:c r="H377" s="63" t="n">
        <x:f aca="0">IFERROR(D377/D376-1,0)</x:f>
        <x:v>0</x:v>
      </x:c>
      <x:c r="I377" s="63" t="n">
        <x:f aca="0">IFERROR(E377/E376-1,0)</x:f>
        <x:v>-0.003172365174480163</x:v>
      </x:c>
      <x:c r="J377" s="64" t="n">
        <x:f aca="0">Z376*(1+F377)</x:f>
        <x:v>0.11317634332303729</x:v>
      </x:c>
      <x:c r="K377" s="64" t="n">
        <x:f aca="0">AA376*(1+G377)</x:f>
        <x:v>0.11351445652504694</x:v>
      </x:c>
      <x:c r="L377" s="64" t="n">
        <x:f aca="0">AB376*(1+H377)</x:f>
        <x:v>0.8015892336647462</x:v>
      </x:c>
      <x:c r="M377" s="64" t="n">
        <x:f aca="0">AC376*(1+I377)</x:f>
        <x:v>0.05764864382992625</x:v>
      </x:c>
      <x:c r="N377" s="64" t="n">
        <x:f aca="0">SUM(J377:M377)</x:f>
        <x:v>1.0859286773427566</x:v>
      </x:c>
      <x:c r="O377" s="65" t="n">
        <x:f aca="0">IFERROR((J377+K377)/N377,0)</x:f>
        <x:v>0.20875293615303686</x:v>
      </x:c>
      <x:c r="P377" s="66" t="b">
        <x:f aca="0">AND(MONTH(A377)=12,OR(A378="",YEAR(A377)&lt;&gt;YEAR(A378)))</x:f>
        <x:v>0</x:v>
      </x:c>
      <x:c r="Q377" s="66" t="b">
        <x:f aca="0">AND(MOD(MONTH(A377),3)=0,OR(A378="",MONTH(A377)&lt;&gt;MONTH(A378)))</x:f>
        <x:v>0</x:v>
      </x:c>
      <x:c r="R377" s="66" t="b">
        <x:f aca="0">OR(O377&gt;$E$7,O377&lt;$E$6)</x:f>
        <x:v>0</x:v>
      </x:c>
      <x:c r="S377" s="66" t="b">
        <x:f aca="0">AND(OR(P377,Q377,R377),A377-AH376&gt;$E$8)</x:f>
        <x:v>0</x:v>
      </x:c>
      <x:c r="T377" s="67" t="str">
        <x:f aca="0">IF(NOT(OR(P377,Q377,R377)),"不调",IF(NOT(S377),"间隔规则跳过",IF(P377,"年末+季度",IF(AND(Q377,R377),"季度+动态",IF(Q377,"季度","动态")))))</x:f>
        <x:v>不调</x:v>
      </x:c>
      <x:c r="U377" s="64" t="n">
        <x:f aca="0">IF(OR(T377="年末+季度",T377="季度+动态"),N377*$E$5/2,IF(T377="季度",(J377+K377)/2,IF(T377="动态",N377*$E$5*IF(J377+K377=0,0.5,J377/(J377+K377)),J377)))</x:f>
        <x:v>0.11317634332303729</x:v>
      </x:c>
      <x:c r="V377" s="64" t="n">
        <x:f aca="0">IF(OR(T377="年末+季度",T377="季度+动态"),N377*$E$5/2,IF(T377="季度",(J377+K377)/2,IF(T377="动态",N377*$E$5*IF(J377+K377=0,0.5,K377/(J377+K377)),K377)))</x:f>
        <x:v>0.11351445652504694</x:v>
      </x:c>
      <x:c r="W377" s="64" t="n">
        <x:f aca="0">IF(OR(T377="年末+季度",T377="季度+动态",T377="动态"),N377*(1-$E$5)*IF(L377+M377=0,$B$7/($B$7+$B$8),L377/(L377+M377)),L377)</x:f>
        <x:v>0.8015892336647462</x:v>
      </x:c>
      <x:c r="X377" s="64" t="n">
        <x:f aca="0">IF(OR(T377="年末+季度",T377="季度+动态",T377="动态"),N377*(1-$E$5)*IF(L377+M377=0,$B$8/($B$7+$B$8),M377/(L377+M377)),M377)</x:f>
        <x:v>0.05764864382992625</x:v>
      </x:c>
      <x:c r="Y377" s="64" t="n">
        <x:f aca="0">POWER(1-$H$5,(A377-A376)/$H$8)</x:f>
        <x:v>0.9999862671029998</x:v>
      </x:c>
      <x:c r="Z377" s="64" t="n">
        <x:f aca="0">U377*Y377</x:f>
        <x:v>0.11317478908397158</x:v>
      </x:c>
      <x:c r="AA377" s="64" t="n">
        <x:f aca="0">V377*Y377</x:f>
        <x:v>0.11351289764270744</x:v>
      </x:c>
      <x:c r="AB377" s="64" t="n">
        <x:f aca="0">W377*Y377</x:f>
        <x:v>0.8015782255223638</x:v>
      </x:c>
      <x:c r="AC377" s="64" t="n">
        <x:f aca="0">X377*Y377</x:f>
        <x:v>0.05764785214703833</x:v>
      </x:c>
      <x:c r="AD377" s="64" t="n">
        <x:f aca="0">SUM(Z377:AC377)</x:f>
        <x:v>1.085913764396081</x:v>
      </x:c>
      <x:c r="AE377" s="64" t="n">
        <x:f aca="0">MAX(AE376,AD377)</x:f>
        <x:v>1.085913764396081</x:v>
      </x:c>
      <x:c r="AF377" s="63" t="n">
        <x:f aca="0">AD377/AE377-1</x:f>
        <x:v>0</x:v>
      </x:c>
      <x:c r="AG377" s="63" t="n">
        <x:f aca="0">AD377/AD376-1</x:f>
        <x:v>0.0025421155189848665</x:v>
      </x:c>
      <x:c r="AH377" s="61" t="n">
        <x:f aca="0">IF(OR(T377="年末+季度",T377="季度+动态",T377="季度",T377="动态"),A377,AH376)</x:f>
        <x:v>44286</x:v>
      </x:c>
      <x:c r="AI377" s="68" t="n">
        <x:f aca="0">YEAR(A377)</x:f>
        <x:v>2021</x:v>
      </x:c>
      <x:c r="AJ377" s="68" t="n">
        <x:f aca="0">MONTH(A377)</x:f>
        <x:v>5</x:v>
      </x:c>
      <x:c r="AK377" s="66" t="n">
        <x:f aca="0">IF(MONTH(A377)&lt;&gt;MONTH(A378),1,0)</x:f>
        <x:v>0</x:v>
      </x:c>
      <x:c r="AL377" s="64" t="n">
        <x:f aca="0">IF(AK376,AD376,AL376)</x:f>
        <x:v>1.072393513729818</x:v>
      </x:c>
      <x:c r="AM377" s="65" t="str">
        <x:f aca="0">IF(AK377,AD377/AL377-1,"")</x:f>
      </x:c>
      <x:c r="AN377" s="64" t="n">
        <x:f aca="0">IF(AI377&lt;&gt;AI376,AD377,MAX(AN376,AD377))</x:f>
        <x:v>1.085913764396081</x:v>
      </x:c>
      <x:c r="AO377" s="65" t="n">
        <x:f aca="0">AD377/AN377-1</x:f>
        <x:v>0</x:v>
      </x:c>
      <x:c r="AP377" s="69" t="n">
        <x:f aca="0">IFERROR(SUM(Z377:AC377)/AD377,0)</x:f>
        <x:v>1</x:v>
      </x:c>
      <x:c r="AQ377" s="66" t="b">
        <x:f aca="0">AND(B377&gt;0,C377&gt;0,D377&gt;0,E377&gt;0)</x:f>
        <x:v>1</x:v>
      </x:c>
    </x:row>
    <x:row r="378" ht="13.5" hidden="0">
      <x:c r="A378" s="61" t="n">
        <x:f aca="0">'净值底稿'!A340</x:f>
        <x:v>44342</x:v>
      </x:c>
      <x:c r="B378" s="62" t="n">
        <x:f aca="0">'净值底稿'!W340</x:f>
        <x:v>1.1900194703656346</x:v>
      </x:c>
      <x:c r="C378" s="62" t="n">
        <x:f aca="0">'净值底稿'!T340</x:f>
        <x:v>1.3552629912323775</x:v>
      </x:c>
      <x:c r="D378" s="62" t="n">
        <x:f aca="0">'净值底稿'!U340</x:f>
        <x:v>1.4696</x:v>
      </x:c>
      <x:c r="E378" s="62" t="n">
        <x:f aca="0">'净值底稿'!V340</x:f>
        <x:v>1.4269</x:v>
      </x:c>
      <x:c r="F378" s="63" t="n">
        <x:f aca="0">IFERROR(B378/B377-1,0)</x:f>
        <x:v>0.0039519699829984045</x:v>
      </x:c>
      <x:c r="G378" s="63" t="n">
        <x:f aca="0">IFERROR(C378/C377-1,0)</x:f>
        <x:v>0.003328561665943308</x:v>
      </x:c>
      <x:c r="H378" s="63" t="n">
        <x:f aca="0">IFERROR(D378/D377-1,0)</x:f>
        <x:v>0.000408441116405589</x:v>
      </x:c>
      <x:c r="I378" s="63" t="n">
        <x:f aca="0">IFERROR(E378/E377-1,0)</x:f>
        <x:v>0.009123055162659321</x:v>
      </x:c>
      <x:c r="J378" s="64" t="n">
        <x:f aca="0">Z377*(1+F378)</x:f>
        <x:v>0.11362205245326361</x:v>
      </x:c>
      <x:c r="K378" s="64" t="n">
        <x:f aca="0">AA377*(1+G378)</x:f>
        <x:v>0.11389073232239111</x:v>
      </x:c>
      <x:c r="L378" s="64" t="n">
        <x:f aca="0">AB377*(1+H378)</x:f>
        <x:v>0.8019056230276825</x:v>
      </x:c>
      <x:c r="M378" s="64" t="n">
        <x:f aca="0">AC377*(1+I378)</x:f>
        <x:v>0.05817377668218459</x:v>
      </x:c>
      <x:c r="N378" s="64" t="n">
        <x:f aca="0">SUM(J378:M378)</x:f>
        <x:v>1.0875921844855219</x:v>
      </x:c>
      <x:c r="O378" s="65" t="n">
        <x:f aca="0">IFERROR((J378+K378)/N378,0)</x:f>
        <x:v>0.20918942598256912</x:v>
      </x:c>
      <x:c r="P378" s="66" t="b">
        <x:f aca="0">AND(MONTH(A378)=12,OR(A379="",YEAR(A378)&lt;&gt;YEAR(A379)))</x:f>
        <x:v>0</x:v>
      </x:c>
      <x:c r="Q378" s="66" t="b">
        <x:f aca="0">AND(MOD(MONTH(A378),3)=0,OR(A379="",MONTH(A378)&lt;&gt;MONTH(A379)))</x:f>
        <x:v>0</x:v>
      </x:c>
      <x:c r="R378" s="66" t="b">
        <x:f aca="0">OR(O378&gt;$E$7,O378&lt;$E$6)</x:f>
        <x:v>0</x:v>
      </x:c>
      <x:c r="S378" s="66" t="b">
        <x:f aca="0">AND(OR(P378,Q378,R378),A378-AH377&gt;$E$8)</x:f>
        <x:v>0</x:v>
      </x:c>
      <x:c r="T378" s="67" t="str">
        <x:f aca="0">IF(NOT(OR(P378,Q378,R378)),"不调",IF(NOT(S378),"间隔规则跳过",IF(P378,"年末+季度",IF(AND(Q378,R378),"季度+动态",IF(Q378,"季度","动态")))))</x:f>
        <x:v>不调</x:v>
      </x:c>
      <x:c r="U378" s="64" t="n">
        <x:f aca="0">IF(OR(T378="年末+季度",T378="季度+动态"),N378*$E$5/2,IF(T378="季度",(J378+K378)/2,IF(T378="动态",N378*$E$5*IF(J378+K378=0,0.5,J378/(J378+K378)),J378)))</x:f>
        <x:v>0.11362205245326361</x:v>
      </x:c>
      <x:c r="V378" s="64" t="n">
        <x:f aca="0">IF(OR(T378="年末+季度",T378="季度+动态"),N378*$E$5/2,IF(T378="季度",(J378+K378)/2,IF(T378="动态",N378*$E$5*IF(J378+K378=0,0.5,K378/(J378+K378)),K378)))</x:f>
        <x:v>0.11389073232239111</x:v>
      </x:c>
      <x:c r="W378" s="64" t="n">
        <x:f aca="0">IF(OR(T378="年末+季度",T378="季度+动态",T378="动态"),N378*(1-$E$5)*IF(L378+M378=0,$B$7/($B$7+$B$8),L378/(L378+M378)),L378)</x:f>
        <x:v>0.8019056230276825</x:v>
      </x:c>
      <x:c r="X378" s="64" t="n">
        <x:f aca="0">IF(OR(T378="年末+季度",T378="季度+动态",T378="动态"),N378*(1-$E$5)*IF(L378+M378=0,$B$8/($B$7+$B$8),M378/(L378+M378)),M378)</x:f>
        <x:v>0.05817377668218459</x:v>
      </x:c>
      <x:c r="Y378" s="64" t="n">
        <x:f aca="0">POWER(1-$H$5,(A378-A377)/$H$8)</x:f>
        <x:v>0.9999862671029998</x:v>
      </x:c>
      <x:c r="Z378" s="64" t="n">
        <x:f aca="0">U378*Y378</x:f>
        <x:v>0.11362049209332031</x:v>
      </x:c>
      <x:c r="AA378" s="64" t="n">
        <x:f aca="0">V378*Y378</x:f>
        <x:v>0.11388916827269484</x:v>
      </x:c>
      <x:c r="AB378" s="64" t="n">
        <x:f aca="0">W378*Y378</x:f>
        <x:v>0.8018946105403576</x:v>
      </x:c>
      <x:c r="AC378" s="64" t="n">
        <x:f aca="0">X378*Y378</x:f>
        <x:v>0.0581729777877013</x:v>
      </x:c>
      <x:c r="AD378" s="64" t="n">
        <x:f aca="0">SUM(Z378:AC378)</x:f>
        <x:v>1.0875772486940742</x:v>
      </x:c>
      <x:c r="AE378" s="64" t="n">
        <x:f aca="0">MAX(AE377,AD378)</x:f>
        <x:v>1.0875772486940742</x:v>
      </x:c>
      <x:c r="AF378" s="63" t="n">
        <x:f aca="0">AD378/AE378-1</x:f>
        <x:v>0</x:v>
      </x:c>
      <x:c r="AG378" s="63" t="n">
        <x:f aca="0">AD378/AD377-1</x:f>
        <x:v>0.0015318751382789042</x:v>
      </x:c>
      <x:c r="AH378" s="61" t="n">
        <x:f aca="0">IF(OR(T378="年末+季度",T378="季度+动态",T378="季度",T378="动态"),A378,AH377)</x:f>
        <x:v>44286</x:v>
      </x:c>
      <x:c r="AI378" s="68" t="n">
        <x:f aca="0">YEAR(A378)</x:f>
        <x:v>2021</x:v>
      </x:c>
      <x:c r="AJ378" s="68" t="n">
        <x:f aca="0">MONTH(A378)</x:f>
        <x:v>5</x:v>
      </x:c>
      <x:c r="AK378" s="66" t="n">
        <x:f aca="0">IF(MONTH(A378)&lt;&gt;MONTH(A379),1,0)</x:f>
        <x:v>0</x:v>
      </x:c>
      <x:c r="AL378" s="64" t="n">
        <x:f aca="0">IF(AK377,AD377,AL377)</x:f>
        <x:v>1.072393513729818</x:v>
      </x:c>
      <x:c r="AM378" s="65" t="str">
        <x:f aca="0">IF(AK378,AD378/AL378-1,"")</x:f>
      </x:c>
      <x:c r="AN378" s="64" t="n">
        <x:f aca="0">IF(AI378&lt;&gt;AI377,AD378,MAX(AN377,AD378))</x:f>
        <x:v>1.0875772486940742</x:v>
      </x:c>
      <x:c r="AO378" s="65" t="n">
        <x:f aca="0">AD378/AN378-1</x:f>
        <x:v>0</x:v>
      </x:c>
      <x:c r="AP378" s="69" t="n">
        <x:f aca="0">IFERROR(SUM(Z378:AC378)/AD378,0)</x:f>
        <x:v>1</x:v>
      </x:c>
      <x:c r="AQ378" s="66" t="b">
        <x:f aca="0">AND(B378&gt;0,C378&gt;0,D378&gt;0,E378&gt;0)</x:f>
        <x:v>1</x:v>
      </x:c>
    </x:row>
    <x:row r="379" ht="13.5" hidden="0">
      <x:c r="A379" s="61" t="n">
        <x:f aca="0">'净值底稿'!A341</x:f>
        <x:v>44343</x:v>
      </x:c>
      <x:c r="B379" s="62" t="n">
        <x:f aca="0">'净值底稿'!W341</x:f>
        <x:v>1.1954563721418754</x:v>
      </x:c>
      <x:c r="C379" s="62" t="n">
        <x:f aca="0">'净值底稿'!T341</x:f>
        <x:v>1.3668613221615062</x:v>
      </x:c>
      <x:c r="D379" s="62" t="n">
        <x:f aca="0">'净值底稿'!U341</x:f>
        <x:v>1.4695</x:v>
      </x:c>
      <x:c r="E379" s="62" t="n">
        <x:f aca="0">'净值底稿'!V341</x:f>
        <x:v>1.4174</x:v>
      </x:c>
      <x:c r="F379" s="63" t="n">
        <x:f aca="0">IFERROR(B379/B378-1,0)</x:f>
        <x:v>0.00456875026975001</x:v>
      </x:c>
      <x:c r="G379" s="63" t="n">
        <x:f aca="0">IFERROR(C379/C378-1,0)</x:f>
        <x:v>0.008557992805944048</x:v>
      </x:c>
      <x:c r="H379" s="63" t="n">
        <x:f aca="0">IFERROR(D379/D378-1,0)</x:f>
        <x:v>-0.00006804572672836073</x:v>
      </x:c>
      <x:c r="I379" s="63" t="n">
        <x:f aca="0">IFERROR(E379/E378-1,0)</x:f>
        <x:v>-0.0066577896138482195</x:v>
      </x:c>
      <x:c r="J379" s="64" t="n">
        <x:f aca="0">Z378*(1+F379)</x:f>
        <x:v>0.1141395957472208</x:v>
      </x:c>
      <x:c r="K379" s="64" t="n">
        <x:f aca="0">AA378*(1+G379)</x:f>
        <x:v>0.11486383095544751</x:v>
      </x:c>
      <x:c r="L379" s="64" t="n">
        <x:f aca="0">AB378*(1+H379)</x:f>
        <x:v>0.8018400450388238</x:v>
      </x:c>
      <x:c r="M379" s="64" t="n">
        <x:f aca="0">AC378*(1+I379)</x:f>
        <x:v>0.05778567434037972</x:v>
      </x:c>
      <x:c r="N379" s="64" t="n">
        <x:f aca="0">SUM(J379:M379)</x:f>
        <x:v>1.0886291460818718</x:v>
      </x:c>
      <x:c r="O379" s="65" t="n">
        <x:f aca="0">IFERROR((J379+K379)/N379,0)</x:f>
        <x:v>0.21035944841903564</x:v>
      </x:c>
      <x:c r="P379" s="66" t="b">
        <x:f aca="0">AND(MONTH(A379)=12,OR(A380="",YEAR(A379)&lt;&gt;YEAR(A380)))</x:f>
        <x:v>0</x:v>
      </x:c>
      <x:c r="Q379" s="66" t="b">
        <x:f aca="0">AND(MOD(MONTH(A379),3)=0,OR(A380="",MONTH(A379)&lt;&gt;MONTH(A380)))</x:f>
        <x:v>0</x:v>
      </x:c>
      <x:c r="R379" s="66" t="b">
        <x:f aca="0">OR(O379&gt;$E$7,O379&lt;$E$6)</x:f>
        <x:v>0</x:v>
      </x:c>
      <x:c r="S379" s="66" t="b">
        <x:f aca="0">AND(OR(P379,Q379,R379),A379-AH378&gt;$E$8)</x:f>
        <x:v>0</x:v>
      </x:c>
      <x:c r="T379" s="67" t="str">
        <x:f aca="0">IF(NOT(OR(P379,Q379,R379)),"不调",IF(NOT(S379),"间隔规则跳过",IF(P379,"年末+季度",IF(AND(Q379,R379),"季度+动态",IF(Q379,"季度","动态")))))</x:f>
        <x:v>不调</x:v>
      </x:c>
      <x:c r="U379" s="64" t="n">
        <x:f aca="0">IF(OR(T379="年末+季度",T379="季度+动态"),N379*$E$5/2,IF(T379="季度",(J379+K379)/2,IF(T379="动态",N379*$E$5*IF(J379+K379=0,0.5,J379/(J379+K379)),J379)))</x:f>
        <x:v>0.1141395957472208</x:v>
      </x:c>
      <x:c r="V379" s="64" t="n">
        <x:f aca="0">IF(OR(T379="年末+季度",T379="季度+动态"),N379*$E$5/2,IF(T379="季度",(J379+K379)/2,IF(T379="动态",N379*$E$5*IF(J379+K379=0,0.5,K379/(J379+K379)),K379)))</x:f>
        <x:v>0.11486383095544751</x:v>
      </x:c>
      <x:c r="W379" s="64" t="n">
        <x:f aca="0">IF(OR(T379="年末+季度",T379="季度+动态",T379="动态"),N379*(1-$E$5)*IF(L379+M379=0,$B$7/($B$7+$B$8),L379/(L379+M379)),L379)</x:f>
        <x:v>0.8018400450388238</x:v>
      </x:c>
      <x:c r="X379" s="64" t="n">
        <x:f aca="0">IF(OR(T379="年末+季度",T379="季度+动态",T379="动态"),N379*(1-$E$5)*IF(L379+M379=0,$B$8/($B$7+$B$8),M379/(L379+M379)),M379)</x:f>
        <x:v>0.05778567434037972</x:v>
      </x:c>
      <x:c r="Y379" s="64" t="n">
        <x:f aca="0">POWER(1-$H$5,(A379-A378)/$H$8)</x:f>
        <x:v>0.9999862671029998</x:v>
      </x:c>
      <x:c r="Z379" s="64" t="n">
        <x:f aca="0">U379*Y379</x:f>
        <x:v>0.11413802827990875</x:v>
      </x:c>
      <x:c r="AA379" s="64" t="n">
        <x:f aca="0">V379*Y379</x:f>
        <x:v>0.11486225354228795</x:v>
      </x:c>
      <x:c r="AB379" s="64" t="n">
        <x:f aca="0">W379*Y379</x:f>
        <x:v>0.8018290334520746</x:v>
      </x:c>
      <x:c r="AC379" s="64" t="n">
        <x:f aca="0">X379*Y379</x:f>
        <x:v>0.05778488077566592</x:v>
      </x:c>
      <x:c r="AD379" s="64" t="n">
        <x:f aca="0">SUM(Z379:AC379)</x:f>
        <x:v>1.0886141960499374</x:v>
      </x:c>
      <x:c r="AE379" s="64" t="n">
        <x:f aca="0">MAX(AE378,AD379)</x:f>
        <x:v>1.0886141960499374</x:v>
      </x:c>
      <x:c r="AF379" s="63" t="n">
        <x:f aca="0">AD379/AE379-1</x:f>
        <x:v>0</x:v>
      </x:c>
      <x:c r="AG379" s="63" t="n">
        <x:f aca="0">AD379/AD378-1</x:f>
        <x:v>0.0009534470835135256</x:v>
      </x:c>
      <x:c r="AH379" s="61" t="n">
        <x:f aca="0">IF(OR(T379="年末+季度",T379="季度+动态",T379="季度",T379="动态"),A379,AH378)</x:f>
        <x:v>44286</x:v>
      </x:c>
      <x:c r="AI379" s="68" t="n">
        <x:f aca="0">YEAR(A379)</x:f>
        <x:v>2021</x:v>
      </x:c>
      <x:c r="AJ379" s="68" t="n">
        <x:f aca="0">MONTH(A379)</x:f>
        <x:v>5</x:v>
      </x:c>
      <x:c r="AK379" s="66" t="n">
        <x:f aca="0">IF(MONTH(A379)&lt;&gt;MONTH(A380),1,0)</x:f>
        <x:v>0</x:v>
      </x:c>
      <x:c r="AL379" s="64" t="n">
        <x:f aca="0">IF(AK378,AD378,AL378)</x:f>
        <x:v>1.072393513729818</x:v>
      </x:c>
      <x:c r="AM379" s="65" t="str">
        <x:f aca="0">IF(AK379,AD379/AL379-1,"")</x:f>
      </x:c>
      <x:c r="AN379" s="64" t="n">
        <x:f aca="0">IF(AI379&lt;&gt;AI378,AD379,MAX(AN378,AD379))</x:f>
        <x:v>1.0886141960499374</x:v>
      </x:c>
      <x:c r="AO379" s="65" t="n">
        <x:f aca="0">AD379/AN379-1</x:f>
        <x:v>0</x:v>
      </x:c>
      <x:c r="AP379" s="69" t="n">
        <x:f aca="0">IFERROR(SUM(Z379:AC379)/AD379,0)</x:f>
        <x:v>1</x:v>
      </x:c>
      <x:c r="AQ379" s="66" t="b">
        <x:f aca="0">AND(B379&gt;0,C379&gt;0,D379&gt;0,E379&gt;0)</x:f>
        <x:v>1</x:v>
      </x:c>
    </x:row>
    <x:row r="380" ht="13.5" hidden="0">
      <x:c r="A380" s="61" t="n">
        <x:f aca="0">'净值底稿'!A342</x:f>
        <x:v>44344</x:v>
      </x:c>
      <x:c r="B380" s="62" t="n">
        <x:f aca="0">'净值底稿'!W342</x:f>
        <x:v>1.1973009402120123</x:v>
      </x:c>
      <x:c r="C380" s="62" t="n">
        <x:f aca="0">'净值底稿'!T342</x:f>
        <x:v>1.3644702457539413</x:v>
      </x:c>
      <x:c r="D380" s="62" t="n">
        <x:f aca="0">'净值底稿'!U342</x:f>
        <x:v>1.4693</x:v>
      </x:c>
      <x:c r="E380" s="62" t="n">
        <x:f aca="0">'净值底稿'!V342</x:f>
        <x:v>1.4112</x:v>
      </x:c>
      <x:c r="F380" s="63" t="n">
        <x:f aca="0">IFERROR(B380/B379-1,0)</x:f>
        <x:v>0.0015429823397334896</x:v>
      </x:c>
      <x:c r="G380" s="63" t="n">
        <x:f aca="0">IFERROR(C380/C379-1,0)</x:f>
        <x:v>-0.0017493189461120773</x:v>
      </x:c>
      <x:c r="H380" s="63" t="n">
        <x:f aca="0">IFERROR(D380/D379-1,0)</x:f>
        <x:v>-0.00013610071452874184</x:v>
      </x:c>
      <x:c r="I380" s="63" t="n">
        <x:f aca="0">IFERROR(E380/E379-1,0)</x:f>
        <x:v>-0.0043742062932129455</x:v>
      </x:c>
      <x:c r="J380" s="64" t="n">
        <x:f aca="0">Z379*(1+F380)</x:f>
        <x:v>0.11431414124183666</x:v>
      </x:c>
      <x:c r="K380" s="64" t="n">
        <x:f aca="0">AA379*(1+G380)</x:f>
        <x:v>0.1146613228259733</x:v>
      </x:c>
      <x:c r="L380" s="64" t="n">
        <x:f aca="0">AB379*(1+H380)</x:f>
        <x:v>0.8017199039476919</x:v>
      </x:c>
      <x:c r="M380" s="64" t="n">
        <x:f aca="0">AC379*(1+I380)</x:f>
        <x:v>0.05753211778652444</x:v>
      </x:c>
      <x:c r="N380" s="64" t="n">
        <x:f aca="0">SUM(J380:M380)</x:f>
        <x:v>1.0882274858020262</x:v>
      </x:c>
      <x:c r="O380" s="65" t="n">
        <x:f aca="0">IFERROR((J380+K380)/N380,0)</x:f>
        <x:v>0.21041139564587866</x:v>
      </x:c>
      <x:c r="P380" s="66" t="b">
        <x:f aca="0">AND(MONTH(A380)=12,OR(A381="",YEAR(A380)&lt;&gt;YEAR(A381)))</x:f>
        <x:v>0</x:v>
      </x:c>
      <x:c r="Q380" s="66" t="b">
        <x:f aca="0">AND(MOD(MONTH(A380),3)=0,OR(A381="",MONTH(A380)&lt;&gt;MONTH(A381)))</x:f>
        <x:v>0</x:v>
      </x:c>
      <x:c r="R380" s="66" t="b">
        <x:f aca="0">OR(O380&gt;$E$7,O380&lt;$E$6)</x:f>
        <x:v>0</x:v>
      </x:c>
      <x:c r="S380" s="66" t="b">
        <x:f aca="0">AND(OR(P380,Q380,R380),A380-AH379&gt;$E$8)</x:f>
        <x:v>0</x:v>
      </x:c>
      <x:c r="T380" s="67" t="str">
        <x:f aca="0">IF(NOT(OR(P380,Q380,R380)),"不调",IF(NOT(S380),"间隔规则跳过",IF(P380,"年末+季度",IF(AND(Q380,R380),"季度+动态",IF(Q380,"季度","动态")))))</x:f>
        <x:v>不调</x:v>
      </x:c>
      <x:c r="U380" s="64" t="n">
        <x:f aca="0">IF(OR(T380="年末+季度",T380="季度+动态"),N380*$E$5/2,IF(T380="季度",(J380+K380)/2,IF(T380="动态",N380*$E$5*IF(J380+K380=0,0.5,J380/(J380+K380)),J380)))</x:f>
        <x:v>0.11431414124183666</x:v>
      </x:c>
      <x:c r="V380" s="64" t="n">
        <x:f aca="0">IF(OR(T380="年末+季度",T380="季度+动态"),N380*$E$5/2,IF(T380="季度",(J380+K380)/2,IF(T380="动态",N380*$E$5*IF(J380+K380=0,0.5,K380/(J380+K380)),K380)))</x:f>
        <x:v>0.1146613228259733</x:v>
      </x:c>
      <x:c r="W380" s="64" t="n">
        <x:f aca="0">IF(OR(T380="年末+季度",T380="季度+动态",T380="动态"),N380*(1-$E$5)*IF(L380+M380=0,$B$7/($B$7+$B$8),L380/(L380+M380)),L380)</x:f>
        <x:v>0.8017199039476919</x:v>
      </x:c>
      <x:c r="X380" s="64" t="n">
        <x:f aca="0">IF(OR(T380="年末+季度",T380="季度+动态",T380="动态"),N380*(1-$E$5)*IF(L380+M380=0,$B$8/($B$7+$B$8),M380/(L380+M380)),M380)</x:f>
        <x:v>0.05753211778652444</x:v>
      </x:c>
      <x:c r="Y380" s="64" t="n">
        <x:f aca="0">POWER(1-$H$5,(A380-A379)/$H$8)</x:f>
        <x:v>0.9999862671029998</x:v>
      </x:c>
      <x:c r="Z380" s="64" t="n">
        <x:f aca="0">U380*Y380</x:f>
        <x:v>0.11431257137750932</x:v>
      </x:c>
      <x:c r="AA380" s="64" t="n">
        <x:f aca="0">V380*Y380</x:f>
        <x:v>0.11465974819383702</x:v>
      </x:c>
      <x:c r="AB380" s="64" t="n">
        <x:f aca="0">W380*Y380</x:f>
        <x:v>0.8017088940108279</x:v>
      </x:c>
      <x:c r="AC380" s="64" t="n">
        <x:f aca="0">X380*Y380</x:f>
        <x:v>0.057531327703876665</x:v>
      </x:c>
      <x:c r="AD380" s="64" t="n">
        <x:f aca="0">SUM(Z380:AC380)</x:f>
        <x:v>1.0882125412860508</x:v>
      </x:c>
      <x:c r="AE380" s="64" t="n">
        <x:f aca="0">MAX(AE379,AD380)</x:f>
        <x:v>1.0886141960499374</x:v>
      </x:c>
      <x:c r="AF380" s="63" t="n">
        <x:f aca="0">AD380/AE380-1</x:f>
        <x:v>-0.0003689596969651543</x:v>
      </x:c>
      <x:c r="AG380" s="63" t="n">
        <x:f aca="0">AD380/AD379-1</x:f>
        <x:v>-0.0003689596969651543</x:v>
      </x:c>
      <x:c r="AH380" s="61" t="n">
        <x:f aca="0">IF(OR(T380="年末+季度",T380="季度+动态",T380="季度",T380="动态"),A380,AH379)</x:f>
        <x:v>44286</x:v>
      </x:c>
      <x:c r="AI380" s="68" t="n">
        <x:f aca="0">YEAR(A380)</x:f>
        <x:v>2021</x:v>
      </x:c>
      <x:c r="AJ380" s="68" t="n">
        <x:f aca="0">MONTH(A380)</x:f>
        <x:v>5</x:v>
      </x:c>
      <x:c r="AK380" s="66" t="n">
        <x:f aca="0">IF(MONTH(A380)&lt;&gt;MONTH(A381),1,0)</x:f>
        <x:v>0</x:v>
      </x:c>
      <x:c r="AL380" s="64" t="n">
        <x:f aca="0">IF(AK379,AD379,AL379)</x:f>
        <x:v>1.072393513729818</x:v>
      </x:c>
      <x:c r="AM380" s="65" t="str">
        <x:f aca="0">IF(AK380,AD380/AL380-1,"")</x:f>
      </x:c>
      <x:c r="AN380" s="64" t="n">
        <x:f aca="0">IF(AI380&lt;&gt;AI379,AD380,MAX(AN379,AD380))</x:f>
        <x:v>1.0886141960499374</x:v>
      </x:c>
      <x:c r="AO380" s="65" t="n">
        <x:f aca="0">AD380/AN380-1</x:f>
        <x:v>-0.0003689596969651543</x:v>
      </x:c>
      <x:c r="AP380" s="69" t="n">
        <x:f aca="0">IFERROR(SUM(Z380:AC380)/AD380,0)</x:f>
        <x:v>1</x:v>
      </x:c>
      <x:c r="AQ380" s="66" t="b">
        <x:f aca="0">AND(B380&gt;0,C380&gt;0,D380&gt;0,E380&gt;0)</x:f>
        <x:v>1</x:v>
      </x:c>
    </x:row>
    <x:row r="381" ht="13.5" hidden="0">
      <x:c r="A381" s="61" t="n">
        <x:f aca="0">'净值底稿'!A343</x:f>
        <x:v>44347</x:v>
      </x:c>
      <x:c r="B381" s="62" t="n">
        <x:f aca="0">'净值底稿'!W343</x:f>
        <x:v>1.202291844174642</x:v>
      </x:c>
      <x:c r="C381" s="62" t="n">
        <x:f aca="0">'净值底稿'!T343</x:f>
        <x:v>1.3802520431142162</x:v>
      </x:c>
      <x:c r="D381" s="62" t="n">
        <x:f aca="0">'净值底稿'!U343</x:f>
        <x:v>1.4698</x:v>
      </x:c>
      <x:c r="E381" s="62" t="n">
        <x:f aca="0">'净值底稿'!V343</x:f>
        <x:v>1.4192</x:v>
      </x:c>
      <x:c r="F381" s="63" t="n">
        <x:f aca="0">IFERROR(B381/B380-1,0)</x:f>
        <x:v>0.004168462409914975</x:v>
      </x:c>
      <x:c r="G381" s="63" t="n">
        <x:f aca="0">IFERROR(C381/C380-1,0)</x:f>
        <x:v>0.011566245148537213</x:v>
      </x:c>
      <x:c r="H381" s="63" t="n">
        <x:f aca="0">IFERROR(D381/D380-1,0)</x:f>
        <x:v>0.0003402981011364492</x:v>
      </x:c>
      <x:c r="I381" s="63" t="n">
        <x:f aca="0">IFERROR(E381/E380-1,0)</x:f>
        <x:v>0.005668934240362855</x:v>
      </x:c>
      <x:c r="J381" s="64" t="n">
        <x:f aca="0">Z380*(1+F381)</x:f>
        <x:v>0.11478907903427718</x:v>
      </x:c>
      <x:c r="K381" s="64" t="n">
        <x:f aca="0">AA380*(1+G381)</x:f>
        <x:v>0.11598593095011649</x:v>
      </x:c>
      <x:c r="L381" s="64" t="n">
        <x:f aca="0">AB380*(1+H381)</x:f>
        <x:v>0.801981714025124</x:v>
      </x:c>
      <x:c r="M381" s="64" t="n">
        <x:f aca="0">AC380*(1+I381)</x:f>
        <x:v>0.05785746901739071</x:v>
      </x:c>
      <x:c r="N381" s="64" t="n">
        <x:f aca="0">SUM(J381:M381)</x:f>
        <x:v>1.0906141930269084</x:v>
      </x:c>
      <x:c r="O381" s="65" t="n">
        <x:f aca="0">IFERROR((J381+K381)/N381,0)</x:f>
        <x:v>0.21160095977102308</x:v>
      </x:c>
      <x:c r="P381" s="66" t="b">
        <x:f aca="0">AND(MONTH(A381)=12,OR(A382="",YEAR(A381)&lt;&gt;YEAR(A382)))</x:f>
        <x:v>0</x:v>
      </x:c>
      <x:c r="Q381" s="66" t="b">
        <x:f aca="0">AND(MOD(MONTH(A381),3)=0,OR(A382="",MONTH(A381)&lt;&gt;MONTH(A382)))</x:f>
        <x:v>0</x:v>
      </x:c>
      <x:c r="R381" s="66" t="b">
        <x:f aca="0">OR(O381&gt;$E$7,O381&lt;$E$6)</x:f>
        <x:v>0</x:v>
      </x:c>
      <x:c r="S381" s="66" t="b">
        <x:f aca="0">AND(OR(P381,Q381,R381),A381-AH380&gt;$E$8)</x:f>
        <x:v>0</x:v>
      </x:c>
      <x:c r="T381" s="67" t="str">
        <x:f aca="0">IF(NOT(OR(P381,Q381,R381)),"不调",IF(NOT(S381),"间隔规则跳过",IF(P381,"年末+季度",IF(AND(Q381,R381),"季度+动态",IF(Q381,"季度","动态")))))</x:f>
        <x:v>不调</x:v>
      </x:c>
      <x:c r="U381" s="64" t="n">
        <x:f aca="0">IF(OR(T381="年末+季度",T381="季度+动态"),N381*$E$5/2,IF(T381="季度",(J381+K381)/2,IF(T381="动态",N381*$E$5*IF(J381+K381=0,0.5,J381/(J381+K381)),J381)))</x:f>
        <x:v>0.11478907903427718</x:v>
      </x:c>
      <x:c r="V381" s="64" t="n">
        <x:f aca="0">IF(OR(T381="年末+季度",T381="季度+动态"),N381*$E$5/2,IF(T381="季度",(J381+K381)/2,IF(T381="动态",N381*$E$5*IF(J381+K381=0,0.5,K381/(J381+K381)),K381)))</x:f>
        <x:v>0.11598593095011649</x:v>
      </x:c>
      <x:c r="W381" s="64" t="n">
        <x:f aca="0">IF(OR(T381="年末+季度",T381="季度+动态",T381="动态"),N381*(1-$E$5)*IF(L381+M381=0,$B$7/($B$7+$B$8),L381/(L381+M381)),L381)</x:f>
        <x:v>0.801981714025124</x:v>
      </x:c>
      <x:c r="X381" s="64" t="n">
        <x:f aca="0">IF(OR(T381="年末+季度",T381="季度+动态",T381="动态"),N381*(1-$E$5)*IF(L381+M381=0,$B$8/($B$7+$B$8),M381/(L381+M381)),M381)</x:f>
        <x:v>0.05785746901739071</x:v>
      </x:c>
      <x:c r="Y381" s="64" t="n">
        <x:f aca="0">POWER(1-$H$5,(A381-A380)/$H$8)</x:f>
        <x:v>0.9999588018747739</x:v>
      </x:c>
      <x:c r="Z381" s="64" t="n">
        <x:f aca="0">U381*Y381</x:f>
        <x:v>0.11478434993942455</x:v>
      </x:c>
      <x:c r="AA381" s="64" t="n">
        <x:f aca="0">V381*Y381</x:f>
        <x:v>0.11598115254720874</x:v>
      </x:c>
      <x:c r="AB381" s="64" t="n">
        <x:f aca="0">W381*Y381</x:f>
        <x:v>0.8019486738820405</x:v>
      </x:c>
      <x:c r="AC381" s="64" t="n">
        <x:f aca="0">X381*Y381</x:f>
        <x:v>0.057855085398136864</x:v>
      </x:c>
      <x:c r="AD381" s="64" t="n">
        <x:f aca="0">SUM(Z381:AC381)</x:f>
        <x:v>1.0905692617668106</x:v>
      </x:c>
      <x:c r="AE381" s="64" t="n">
        <x:f aca="0">MAX(AE380,AD381)</x:f>
        <x:v>1.0905692617668106</x:v>
      </x:c>
      <x:c r="AF381" s="63" t="n">
        <x:f aca="0">AD381/AE381-1</x:f>
        <x:v>0</x:v>
      </x:c>
      <x:c r="AG381" s="63" t="n">
        <x:f aca="0">AD381/AD380-1</x:f>
        <x:v>0.0021656803164338267</x:v>
      </x:c>
      <x:c r="AH381" s="61" t="n">
        <x:f aca="0">IF(OR(T381="年末+季度",T381="季度+动态",T381="季度",T381="动态"),A381,AH380)</x:f>
        <x:v>44286</x:v>
      </x:c>
      <x:c r="AI381" s="68" t="n">
        <x:f aca="0">YEAR(A381)</x:f>
        <x:v>2021</x:v>
      </x:c>
      <x:c r="AJ381" s="68" t="n">
        <x:f aca="0">MONTH(A381)</x:f>
        <x:v>5</x:v>
      </x:c>
      <x:c r="AK381" s="66" t="n">
        <x:f aca="0">IF(MONTH(A381)&lt;&gt;MONTH(A382),1,0)</x:f>
        <x:v>1</x:v>
      </x:c>
      <x:c r="AL381" s="64" t="n">
        <x:f aca="0">IF(AK380,AD380,AL380)</x:f>
        <x:v>1.072393513729818</x:v>
      </x:c>
      <x:c r="AM381" s="65" t="n">
        <x:f aca="0">IF(AK381,AD381/AL381-1,"")</x:f>
        <x:v>0.01694876722424099</x:v>
      </x:c>
      <x:c r="AN381" s="64" t="n">
        <x:f aca="0">IF(AI381&lt;&gt;AI380,AD381,MAX(AN380,AD381))</x:f>
        <x:v>1.0905692617668106</x:v>
      </x:c>
      <x:c r="AO381" s="65" t="n">
        <x:f aca="0">AD381/AN381-1</x:f>
        <x:v>0</x:v>
      </x:c>
      <x:c r="AP381" s="69" t="n">
        <x:f aca="0">IFERROR(SUM(Z381:AC381)/AD381,0)</x:f>
        <x:v>1</x:v>
      </x:c>
      <x:c r="AQ381" s="66" t="b">
        <x:f aca="0">AND(B381&gt;0,C381&gt;0,D381&gt;0,E381&gt;0)</x:f>
        <x:v>1</x:v>
      </x:c>
    </x:row>
    <x:row r="382" ht="13.5" hidden="0">
      <x:c r="A382" s="61" t="n">
        <x:f aca="0">'净值底稿'!A344</x:f>
        <x:v>44348</x:v>
      </x:c>
      <x:c r="B382" s="62" t="n">
        <x:f aca="0">'净值底稿'!W344</x:f>
        <x:v>1.2050360395461386</x:v>
      </x:c>
      <x:c r="C382" s="62" t="n">
        <x:f aca="0">'净值底稿'!T344</x:f>
        <x:v>1.3877802949780313</x:v>
      </x:c>
      <x:c r="D382" s="62" t="n">
        <x:f aca="0">'净值底稿'!U344</x:f>
        <x:v>1.4702</x:v>
      </x:c>
      <x:c r="E382" s="62" t="n">
        <x:f aca="0">'净值底稿'!V344</x:f>
        <x:v>1.4277</x:v>
      </x:c>
      <x:c r="F382" s="63" t="n">
        <x:f aca="0">IFERROR(B382/B381-1,0)</x:f>
        <x:v>0.002282470254450164</x:v>
      </x:c>
      <x:c r="G382" s="63" t="n">
        <x:f aca="0">IFERROR(C382/C381-1,0)</x:f>
        <x:v>0.005454258808289314</x:v>
      </x:c>
      <x:c r="H382" s="63" t="n">
        <x:f aca="0">IFERROR(D382/D381-1,0)</x:f>
        <x:v>0.00027214587018642433</x:v>
      </x:c>
      <x:c r="I382" s="63" t="n">
        <x:f aca="0">IFERROR(E382/E381-1,0)</x:f>
        <x:v>0.005989289740699011</x:v>
      </x:c>
      <x:c r="J382" s="64" t="n">
        <x:f aca="0">Z381*(1+F382)</x:f>
        <x:v>0.11504634180383769</x:v>
      </x:c>
      <x:c r="K382" s="64" t="n">
        <x:f aca="0">AA381*(1+G382)</x:f>
        <x:v>0.1166137437700849</x:v>
      </x:c>
      <x:c r="L382" s="64" t="n">
        <x:f aca="0">AB381*(1+H382)</x:f>
        <x:v>0.802166920901739</x:v>
      </x:c>
      <x:c r="M382" s="64" t="n">
        <x:f aca="0">AC381*(1+I382)</x:f>
        <x:v>0.05820159626755919</x:v>
      </x:c>
      <x:c r="N382" s="64" t="n">
        <x:f aca="0">SUM(J382:M382)</x:f>
        <x:v>1.0920286027432209</x:v>
      </x:c>
      <x:c r="O382" s="65" t="n">
        <x:f aca="0">IFERROR((J382+K382)/N382,0)</x:f>
        <x:v>0.21213737899536964</x:v>
      </x:c>
      <x:c r="P382" s="66" t="b">
        <x:f aca="0">AND(MONTH(A382)=12,OR(A383="",YEAR(A382)&lt;&gt;YEAR(A383)))</x:f>
        <x:v>0</x:v>
      </x:c>
      <x:c r="Q382" s="66" t="b">
        <x:f aca="0">AND(MOD(MONTH(A382),3)=0,OR(A383="",MONTH(A382)&lt;&gt;MONTH(A383)))</x:f>
        <x:v>0</x:v>
      </x:c>
      <x:c r="R382" s="66" t="b">
        <x:f aca="0">OR(O382&gt;$E$7,O382&lt;$E$6)</x:f>
        <x:v>0</x:v>
      </x:c>
      <x:c r="S382" s="66" t="b">
        <x:f aca="0">AND(OR(P382,Q382,R382),A382-AH381&gt;$E$8)</x:f>
        <x:v>0</x:v>
      </x:c>
      <x:c r="T382" s="67" t="str">
        <x:f aca="0">IF(NOT(OR(P382,Q382,R382)),"不调",IF(NOT(S382),"间隔规则跳过",IF(P382,"年末+季度",IF(AND(Q382,R382),"季度+动态",IF(Q382,"季度","动态")))))</x:f>
        <x:v>不调</x:v>
      </x:c>
      <x:c r="U382" s="64" t="n">
        <x:f aca="0">IF(OR(T382="年末+季度",T382="季度+动态"),N382*$E$5/2,IF(T382="季度",(J382+K382)/2,IF(T382="动态",N382*$E$5*IF(J382+K382=0,0.5,J382/(J382+K382)),J382)))</x:f>
        <x:v>0.11504634180383769</x:v>
      </x:c>
      <x:c r="V382" s="64" t="n">
        <x:f aca="0">IF(OR(T382="年末+季度",T382="季度+动态"),N382*$E$5/2,IF(T382="季度",(J382+K382)/2,IF(T382="动态",N382*$E$5*IF(J382+K382=0,0.5,K382/(J382+K382)),K382)))</x:f>
        <x:v>0.1166137437700849</x:v>
      </x:c>
      <x:c r="W382" s="64" t="n">
        <x:f aca="0">IF(OR(T382="年末+季度",T382="季度+动态",T382="动态"),N382*(1-$E$5)*IF(L382+M382=0,$B$7/($B$7+$B$8),L382/(L382+M382)),L382)</x:f>
        <x:v>0.802166920901739</x:v>
      </x:c>
      <x:c r="X382" s="64" t="n">
        <x:f aca="0">IF(OR(T382="年末+季度",T382="季度+动态",T382="动态"),N382*(1-$E$5)*IF(L382+M382=0,$B$8/($B$7+$B$8),M382/(L382+M382)),M382)</x:f>
        <x:v>0.05820159626755919</x:v>
      </x:c>
      <x:c r="Y382" s="64" t="n">
        <x:f aca="0">POWER(1-$H$5,(A382-A381)/$H$8)</x:f>
        <x:v>0.9999862671029998</x:v>
      </x:c>
      <x:c r="Z382" s="64" t="n">
        <x:f aca="0">U382*Y382</x:f>
        <x:v>0.11504476188427544</x:v>
      </x:c>
      <x:c r="AA382" s="64" t="n">
        <x:f aca="0">V382*Y382</x:f>
        <x:v>0.11661214232555289</x:v>
      </x:c>
      <x:c r="AB382" s="64" t="n">
        <x:f aca="0">W382*Y382</x:f>
        <x:v>0.8021559048260373</x:v>
      </x:c>
      <x:c r="AC382" s="64" t="n">
        <x:f aca="0">X382*Y382</x:f>
        <x:v>0.0582007969910324</x:v>
      </x:c>
      <x:c r="AD382" s="64" t="n">
        <x:f aca="0">SUM(Z382:AC382)</x:f>
        <x:v>1.092013606026898</x:v>
      </x:c>
      <x:c r="AE382" s="64" t="n">
        <x:f aca="0">MAX(AE381,AD382)</x:f>
        <x:v>1.092013606026898</x:v>
      </x:c>
      <x:c r="AF382" s="63" t="n">
        <x:f aca="0">AD382/AE382-1</x:f>
        <x:v>0</x:v>
      </x:c>
      <x:c r="AG382" s="63" t="n">
        <x:f aca="0">AD382/AD381-1</x:f>
        <x:v>0.0013243948007000128</x:v>
      </x:c>
      <x:c r="AH382" s="61" t="n">
        <x:f aca="0">IF(OR(T382="年末+季度",T382="季度+动态",T382="季度",T382="动态"),A382,AH381)</x:f>
        <x:v>44286</x:v>
      </x:c>
      <x:c r="AI382" s="68" t="n">
        <x:f aca="0">YEAR(A382)</x:f>
        <x:v>2021</x:v>
      </x:c>
      <x:c r="AJ382" s="68" t="n">
        <x:f aca="0">MONTH(A382)</x:f>
        <x:v>6</x:v>
      </x:c>
      <x:c r="AK382" s="66" t="n">
        <x:f aca="0">IF(MONTH(A382)&lt;&gt;MONTH(A383),1,0)</x:f>
        <x:v>0</x:v>
      </x:c>
      <x:c r="AL382" s="64" t="n">
        <x:f aca="0">IF(AK381,AD381,AL381)</x:f>
        <x:v>1.0905692617668106</x:v>
      </x:c>
      <x:c r="AM382" s="65" t="str">
        <x:f aca="0">IF(AK382,AD382/AL382-1,"")</x:f>
      </x:c>
      <x:c r="AN382" s="64" t="n">
        <x:f aca="0">IF(AI382&lt;&gt;AI381,AD382,MAX(AN381,AD382))</x:f>
        <x:v>1.092013606026898</x:v>
      </x:c>
      <x:c r="AO382" s="65" t="n">
        <x:f aca="0">AD382/AN382-1</x:f>
        <x:v>0</x:v>
      </x:c>
      <x:c r="AP382" s="69" t="n">
        <x:f aca="0">IFERROR(SUM(Z382:AC382)/AD382,0)</x:f>
        <x:v>1</x:v>
      </x:c>
      <x:c r="AQ382" s="66" t="b">
        <x:f aca="0">AND(B382&gt;0,C382&gt;0,D382&gt;0,E382&gt;0)</x:f>
        <x:v>1</x:v>
      </x:c>
    </x:row>
    <x:row r="383" ht="13.5" hidden="0">
      <x:c r="A383" s="61" t="n">
        <x:f aca="0">'净值底稿'!A345</x:f>
        <x:v>44349</x:v>
      </x:c>
      <x:c r="B383" s="62" t="n">
        <x:f aca="0">'净值底稿'!W345</x:f>
        <x:v>1.2031517346819394</x:v>
      </x:c>
      <x:c r="C383" s="62" t="n">
        <x:f aca="0">'净值底稿'!T345</x:f>
        <x:v>1.374937503743795</x:v>
      </x:c>
      <x:c r="D383" s="62" t="n">
        <x:f aca="0">'净值底稿'!U345</x:f>
        <x:v>1.4697</x:v>
      </x:c>
      <x:c r="E383" s="62" t="n">
        <x:f aca="0">'净值底稿'!V345</x:f>
        <x:v>1.4082</x:v>
      </x:c>
      <x:c r="F383" s="63" t="n">
        <x:f aca="0">IFERROR(B383/B382-1,0)</x:f>
        <x:v>-0.0015636917090952052</x:v>
      </x:c>
      <x:c r="G383" s="63" t="n">
        <x:f aca="0">IFERROR(C383/C382-1,0)</x:f>
        <x:v>-0.009254196273510096</x:v>
      </x:c>
      <x:c r="H383" s="63" t="n">
        <x:f aca="0">IFERROR(D383/D382-1,0)</x:f>
        <x:v>-0.00034008978370281273</x:v>
      </x:c>
      <x:c r="I383" s="63" t="n">
        <x:f aca="0">IFERROR(E383/E382-1,0)</x:f>
        <x:v>-0.01365833158226526</x:v>
      </x:c>
      <x:c r="J383" s="64" t="n">
        <x:f aca="0">Z382*(1+F383)</x:f>
        <x:v>0.11486486734394216</x:v>
      </x:c>
      <x:c r="K383" s="64" t="n">
        <x:f aca="0">AA382*(1+G383)</x:f>
        <x:v>0.11553299067259773</x:v>
      </x:c>
      <x:c r="L383" s="64" t="n">
        <x:f aca="0">AB382*(1+H383)</x:f>
        <x:v>0.8018830997978691</x:v>
      </x:c>
      <x:c r="M383" s="64" t="n">
        <x:f aca="0">AC382*(1+I383)</x:f>
        <x:v>0.05740587120737677</x:v>
      </x:c>
      <x:c r="N383" s="64" t="n">
        <x:f aca="0">SUM(J383:M383)</x:f>
        <x:v>1.0896868290217858</x:v>
      </x:c>
      <x:c r="O383" s="65" t="n">
        <x:f aca="0">IFERROR((J383+K383)/N383,0)</x:f>
        <x:v>0.21143492963328606</x:v>
      </x:c>
      <x:c r="P383" s="66" t="b">
        <x:f aca="0">AND(MONTH(A383)=12,OR(A384="",YEAR(A383)&lt;&gt;YEAR(A384)))</x:f>
        <x:v>0</x:v>
      </x:c>
      <x:c r="Q383" s="66" t="b">
        <x:f aca="0">AND(MOD(MONTH(A383),3)=0,OR(A384="",MONTH(A383)&lt;&gt;MONTH(A384)))</x:f>
        <x:v>0</x:v>
      </x:c>
      <x:c r="R383" s="66" t="b">
        <x:f aca="0">OR(O383&gt;$E$7,O383&lt;$E$6)</x:f>
        <x:v>0</x:v>
      </x:c>
      <x:c r="S383" s="66" t="b">
        <x:f aca="0">AND(OR(P383,Q383,R383),A383-AH382&gt;$E$8)</x:f>
        <x:v>0</x:v>
      </x:c>
      <x:c r="T383" s="67" t="str">
        <x:f aca="0">IF(NOT(OR(P383,Q383,R383)),"不调",IF(NOT(S383),"间隔规则跳过",IF(P383,"年末+季度",IF(AND(Q383,R383),"季度+动态",IF(Q383,"季度","动态")))))</x:f>
        <x:v>不调</x:v>
      </x:c>
      <x:c r="U383" s="64" t="n">
        <x:f aca="0">IF(OR(T383="年末+季度",T383="季度+动态"),N383*$E$5/2,IF(T383="季度",(J383+K383)/2,IF(T383="动态",N383*$E$5*IF(J383+K383=0,0.5,J383/(J383+K383)),J383)))</x:f>
        <x:v>0.11486486734394216</x:v>
      </x:c>
      <x:c r="V383" s="64" t="n">
        <x:f aca="0">IF(OR(T383="年末+季度",T383="季度+动态"),N383*$E$5/2,IF(T383="季度",(J383+K383)/2,IF(T383="动态",N383*$E$5*IF(J383+K383=0,0.5,K383/(J383+K383)),K383)))</x:f>
        <x:v>0.11553299067259773</x:v>
      </x:c>
      <x:c r="W383" s="64" t="n">
        <x:f aca="0">IF(OR(T383="年末+季度",T383="季度+动态",T383="动态"),N383*(1-$E$5)*IF(L383+M383=0,$B$7/($B$7+$B$8),L383/(L383+M383)),L383)</x:f>
        <x:v>0.8018830997978691</x:v>
      </x:c>
      <x:c r="X383" s="64" t="n">
        <x:f aca="0">IF(OR(T383="年末+季度",T383="季度+动态",T383="动态"),N383*(1-$E$5)*IF(L383+M383=0,$B$8/($B$7+$B$8),M383/(L383+M383)),M383)</x:f>
        <x:v>0.05740587120737677</x:v>
      </x:c>
      <x:c r="Y383" s="64" t="n">
        <x:f aca="0">POWER(1-$H$5,(A383-A382)/$H$8)</x:f>
        <x:v>0.9999862671029998</x:v>
      </x:c>
      <x:c r="Z383" s="64" t="n">
        <x:f aca="0">U383*Y383</x:f>
        <x:v>0.11486328991654998</x:v>
      </x:c>
      <x:c r="AA383" s="64" t="n">
        <x:f aca="0">V383*Y383</x:f>
        <x:v>0.1155314040699367</x:v>
      </x:c>
      <x:c r="AB383" s="64" t="n">
        <x:f aca="0">W383*Y383</x:f>
        <x:v>0.8018720876198533</x:v>
      </x:c>
      <x:c r="AC383" s="64" t="n">
        <x:f aca="0">X383*Y383</x:f>
        <x:v>0.05740508285846027</x:v>
      </x:c>
      <x:c r="AD383" s="64" t="n">
        <x:f aca="0">SUM(Z383:AC383)</x:f>
        <x:v>1.0896718644648002</x:v>
      </x:c>
      <x:c r="AE383" s="64" t="n">
        <x:f aca="0">MAX(AE382,AD383)</x:f>
        <x:v>1.092013606026898</x:v>
      </x:c>
      <x:c r="AF383" s="63" t="n">
        <x:f aca="0">AD383/AE383-1</x:f>
        <x:v>-0.0021444252609796877</x:v>
      </x:c>
      <x:c r="AG383" s="63" t="n">
        <x:f aca="0">AD383/AD382-1</x:f>
        <x:v>-0.0021444252609796877</x:v>
      </x:c>
      <x:c r="AH383" s="61" t="n">
        <x:f aca="0">IF(OR(T383="年末+季度",T383="季度+动态",T383="季度",T383="动态"),A383,AH382)</x:f>
        <x:v>44286</x:v>
      </x:c>
      <x:c r="AI383" s="68" t="n">
        <x:f aca="0">YEAR(A383)</x:f>
        <x:v>2021</x:v>
      </x:c>
      <x:c r="AJ383" s="68" t="n">
        <x:f aca="0">MONTH(A383)</x:f>
        <x:v>6</x:v>
      </x:c>
      <x:c r="AK383" s="66" t="n">
        <x:f aca="0">IF(MONTH(A383)&lt;&gt;MONTH(A384),1,0)</x:f>
        <x:v>0</x:v>
      </x:c>
      <x:c r="AL383" s="64" t="n">
        <x:f aca="0">IF(AK382,AD382,AL382)</x:f>
        <x:v>1.0905692617668106</x:v>
      </x:c>
      <x:c r="AM383" s="65" t="str">
        <x:f aca="0">IF(AK383,AD383/AL383-1,"")</x:f>
      </x:c>
      <x:c r="AN383" s="64" t="n">
        <x:f aca="0">IF(AI383&lt;&gt;AI382,AD383,MAX(AN382,AD383))</x:f>
        <x:v>1.092013606026898</x:v>
      </x:c>
      <x:c r="AO383" s="65" t="n">
        <x:f aca="0">AD383/AN383-1</x:f>
        <x:v>-0.0021444252609796877</x:v>
      </x:c>
      <x:c r="AP383" s="69" t="n">
        <x:f aca="0">IFERROR(SUM(Z383:AC383)/AD383,0)</x:f>
        <x:v>1</x:v>
      </x:c>
      <x:c r="AQ383" s="66" t="b">
        <x:f aca="0">AND(B383&gt;0,C383&gt;0,D383&gt;0,E383&gt;0)</x:f>
        <x:v>1</x:v>
      </x:c>
    </x:row>
    <x:row r="384" ht="13.5" hidden="0">
      <x:c r="A384" s="61" t="n">
        <x:f aca="0">'净值底稿'!A346</x:f>
        <x:v>44350</x:v>
      </x:c>
      <x:c r="B384" s="62" t="n">
        <x:f aca="0">'净值底稿'!W346</x:f>
        <x:v>1.201780533413175</x:v>
      </x:c>
      <x:c r="C384" s="62" t="n">
        <x:f aca="0">'净值底稿'!T346</x:f>
        <x:v>1.37192870341234</x:v>
      </x:c>
      <x:c r="D384" s="62" t="n">
        <x:f aca="0">'净值底稿'!U346</x:f>
        <x:v>1.4703</x:v>
      </x:c>
      <x:c r="E384" s="62" t="n">
        <x:f aca="0">'净值底稿'!V346</x:f>
        <x:v>1.3991</x:v>
      </x:c>
      <x:c r="F384" s="63" t="n">
        <x:f aca="0">IFERROR(B384/B383-1,0)</x:f>
        <x:v>-0.0011396744311114038</x:v>
      </x:c>
      <x:c r="G384" s="63" t="n">
        <x:f aca="0">IFERROR(C384/C383-1,0)</x:f>
        <x:v>-0.0021883178859128938</x:v>
      </x:c>
      <x:c r="H384" s="63" t="n">
        <x:f aca="0">IFERROR(D384/D383-1,0)</x:f>
        <x:v>0.00040824658093474575</x:v>
      </x:c>
      <x:c r="I384" s="63" t="n">
        <x:f aca="0">IFERROR(E384/E383-1,0)</x:f>
        <x:v>-0.006462150262746658</x:v>
      </x:c>
      <x:c r="J384" s="64" t="n">
        <x:f aca="0">Z383*(1+F384)</x:f>
        <x:v>0.11473238316195876</x:v>
      </x:c>
      <x:c r="K384" s="64" t="n">
        <x:f aca="0">AA383*(1+G384)</x:f>
        <x:v>0.11527858463202582</x:v>
      </x:c>
      <x:c r="L384" s="64" t="n">
        <x:f aca="0">AB383*(1+H384)</x:f>
        <x:v>0.8021994491579711</x:v>
      </x:c>
      <x:c r="M384" s="64" t="n">
        <x:f aca="0">AC383*(1+I384)</x:f>
        <x:v>0.05703412258718348</x:v>
      </x:c>
      <x:c r="N384" s="64" t="n">
        <x:f aca="0">SUM(J384:M384)</x:f>
        <x:v>1.0892445395391392</x:v>
      </x:c>
      <x:c r="O384" s="65" t="n">
        <x:f aca="0">IFERROR((J384+K384)/N384,0)</x:f>
        <x:v>0.2111655917883256</x:v>
      </x:c>
      <x:c r="P384" s="66" t="b">
        <x:f aca="0">AND(MONTH(A384)=12,OR(A385="",YEAR(A384)&lt;&gt;YEAR(A385)))</x:f>
        <x:v>0</x:v>
      </x:c>
      <x:c r="Q384" s="66" t="b">
        <x:f aca="0">AND(MOD(MONTH(A384),3)=0,OR(A385="",MONTH(A384)&lt;&gt;MONTH(A385)))</x:f>
        <x:v>0</x:v>
      </x:c>
      <x:c r="R384" s="66" t="b">
        <x:f aca="0">OR(O384&gt;$E$7,O384&lt;$E$6)</x:f>
        <x:v>0</x:v>
      </x:c>
      <x:c r="S384" s="66" t="b">
        <x:f aca="0">AND(OR(P384,Q384,R384),A384-AH383&gt;$E$8)</x:f>
        <x:v>0</x:v>
      </x:c>
      <x:c r="T384" s="67" t="str">
        <x:f aca="0">IF(NOT(OR(P384,Q384,R384)),"不调",IF(NOT(S384),"间隔规则跳过",IF(P384,"年末+季度",IF(AND(Q384,R384),"季度+动态",IF(Q384,"季度","动态")))))</x:f>
        <x:v>不调</x:v>
      </x:c>
      <x:c r="U384" s="64" t="n">
        <x:f aca="0">IF(OR(T384="年末+季度",T384="季度+动态"),N384*$E$5/2,IF(T384="季度",(J384+K384)/2,IF(T384="动态",N384*$E$5*IF(J384+K384=0,0.5,J384/(J384+K384)),J384)))</x:f>
        <x:v>0.11473238316195876</x:v>
      </x:c>
      <x:c r="V384" s="64" t="n">
        <x:f aca="0">IF(OR(T384="年末+季度",T384="季度+动态"),N384*$E$5/2,IF(T384="季度",(J384+K384)/2,IF(T384="动态",N384*$E$5*IF(J384+K384=0,0.5,K384/(J384+K384)),K384)))</x:f>
        <x:v>0.11527858463202582</x:v>
      </x:c>
      <x:c r="W384" s="64" t="n">
        <x:f aca="0">IF(OR(T384="年末+季度",T384="季度+动态",T384="动态"),N384*(1-$E$5)*IF(L384+M384=0,$B$7/($B$7+$B$8),L384/(L384+M384)),L384)</x:f>
        <x:v>0.8021994491579711</x:v>
      </x:c>
      <x:c r="X384" s="64" t="n">
        <x:f aca="0">IF(OR(T384="年末+季度",T384="季度+动态",T384="动态"),N384*(1-$E$5)*IF(L384+M384=0,$B$8/($B$7+$B$8),M384/(L384+M384)),M384)</x:f>
        <x:v>0.05703412258718348</x:v>
      </x:c>
      <x:c r="Y384" s="64" t="n">
        <x:f aca="0">POWER(1-$H$5,(A384-A383)/$H$8)</x:f>
        <x:v>0.9999862671029998</x:v>
      </x:c>
      <x:c r="Z384" s="64" t="n">
        <x:f aca="0">U384*Y384</x:f>
        <x:v>0.1147308075539582</x:v>
      </x:c>
      <x:c r="AA384" s="64" t="n">
        <x:f aca="0">V384*Y384</x:f>
        <x:v>0.11527700152309674</x:v>
      </x:c>
      <x:c r="AB384" s="64" t="n">
        <x:f aca="0">W384*Y384</x:f>
        <x:v>0.8021884326355622</x:v>
      </x:c>
      <x:c r="AC384" s="64" t="n">
        <x:f aca="0">X384*Y384</x:f>
        <x:v>0.05703333934345249</x:v>
      </x:c>
      <x:c r="AD384" s="64" t="n">
        <x:f aca="0">SUM(Z384:AC384)</x:f>
        <x:v>1.0892295810560697</x:v>
      </x:c>
      <x:c r="AE384" s="64" t="n">
        <x:f aca="0">MAX(AE383,AD384)</x:f>
        <x:v>1.092013606026898</x:v>
      </x:c>
      <x:c r="AF384" s="63" t="n">
        <x:f aca="0">AD384/AE384-1</x:f>
        <x:v>-0.0025494416511506746</x:v>
      </x:c>
      <x:c r="AG384" s="63" t="n">
        <x:f aca="0">AD384/AD383-1</x:f>
        <x:v>-0.0004058867840437408</x:v>
      </x:c>
      <x:c r="AH384" s="61" t="n">
        <x:f aca="0">IF(OR(T384="年末+季度",T384="季度+动态",T384="季度",T384="动态"),A384,AH383)</x:f>
        <x:v>44286</x:v>
      </x:c>
      <x:c r="AI384" s="68" t="n">
        <x:f aca="0">YEAR(A384)</x:f>
        <x:v>2021</x:v>
      </x:c>
      <x:c r="AJ384" s="68" t="n">
        <x:f aca="0">MONTH(A384)</x:f>
        <x:v>6</x:v>
      </x:c>
      <x:c r="AK384" s="66" t="n">
        <x:f aca="0">IF(MONTH(A384)&lt;&gt;MONTH(A385),1,0)</x:f>
        <x:v>0</x:v>
      </x:c>
      <x:c r="AL384" s="64" t="n">
        <x:f aca="0">IF(AK383,AD383,AL383)</x:f>
        <x:v>1.0905692617668106</x:v>
      </x:c>
      <x:c r="AM384" s="65" t="str">
        <x:f aca="0">IF(AK384,AD384/AL384-1,"")</x:f>
      </x:c>
      <x:c r="AN384" s="64" t="n">
        <x:f aca="0">IF(AI384&lt;&gt;AI383,AD384,MAX(AN383,AD384))</x:f>
        <x:v>1.092013606026898</x:v>
      </x:c>
      <x:c r="AO384" s="65" t="n">
        <x:f aca="0">AD384/AN384-1</x:f>
        <x:v>-0.0025494416511506746</x:v>
      </x:c>
      <x:c r="AP384" s="69" t="n">
        <x:f aca="0">IFERROR(SUM(Z384:AC384)/AD384,0)</x:f>
        <x:v>1</x:v>
      </x:c>
      <x:c r="AQ384" s="66" t="b">
        <x:f aca="0">AND(B384&gt;0,C384&gt;0,D384&gt;0,E384&gt;0)</x:f>
        <x:v>1</x:v>
      </x:c>
    </x:row>
    <x:row r="385" ht="13.5" hidden="0">
      <x:c r="A385" s="61" t="n">
        <x:f aca="0">'净值底稿'!A347</x:f>
        <x:v>44351</x:v>
      </x:c>
      <x:c r="B385" s="62" t="n">
        <x:f aca="0">'净值底稿'!W347</x:f>
        <x:v>1.1999473279798742</x:v>
      </x:c>
      <x:c r="C385" s="62" t="n">
        <x:f aca="0">'净值底稿'!T347</x:f>
        <x:v>1.3780169097850288</x:v>
      </x:c>
      <x:c r="D385" s="62" t="n">
        <x:f aca="0">'净值底稿'!U347</x:f>
        <x:v>1.4689</x:v>
      </x:c>
      <x:c r="E385" s="62" t="n">
        <x:f aca="0">'净值底稿'!V347</x:f>
        <x:v>1.3869</x:v>
      </x:c>
      <x:c r="F385" s="63" t="n">
        <x:f aca="0">IFERROR(B385/B384-1,0)</x:f>
        <x:v>-0.0015254078280785288</x:v>
      </x:c>
      <x:c r="G385" s="63" t="n">
        <x:f aca="0">IFERROR(C385/C384-1,0)</x:f>
        <x:v>0.004437698808652302</x:v>
      </x:c>
      <x:c r="H385" s="63" t="n">
        <x:f aca="0">IFERROR(D385/D384-1,0)</x:f>
        <x:v>-0.0009521866285790992</x:v>
      </x:c>
      <x:c r="I385" s="63" t="n">
        <x:f aca="0">IFERROR(E385/E384-1,0)</x:f>
        <x:v>-0.008719891358730636</x:v>
      </x:c>
      <x:c r="J385" s="64" t="n">
        <x:f aca="0">Z384*(1+F385)</x:f>
        <x:v>0.11455579628199362</x:v>
      </x:c>
      <x:c r="K385" s="64" t="n">
        <x:f aca="0">AA384*(1+G385)</x:f>
        <x:v>0.1157885661354208</x:v>
      </x:c>
      <x:c r="L385" s="64" t="n">
        <x:f aca="0">AB384*(1+H385)</x:f>
        <x:v>0.8014245995364058</x:v>
      </x:c>
      <x:c r="M385" s="64" t="n">
        <x:f aca="0">AC384*(1+I385)</x:f>
        <x:v>0.05653601482055197</x:v>
      </x:c>
      <x:c r="N385" s="64" t="n">
        <x:f aca="0">SUM(J385:M385)</x:f>
        <x:v>1.0883049767743722</x:v>
      </x:c>
      <x:c r="O385" s="65" t="n">
        <x:f aca="0">IFERROR((J385+K385)/N385,0)</x:f>
        <x:v>0.21165423969679178</x:v>
      </x:c>
      <x:c r="P385" s="66" t="b">
        <x:f aca="0">AND(MONTH(A385)=12,OR(A386="",YEAR(A385)&lt;&gt;YEAR(A386)))</x:f>
        <x:v>0</x:v>
      </x:c>
      <x:c r="Q385" s="66" t="b">
        <x:f aca="0">AND(MOD(MONTH(A385),3)=0,OR(A386="",MONTH(A385)&lt;&gt;MONTH(A386)))</x:f>
        <x:v>0</x:v>
      </x:c>
      <x:c r="R385" s="66" t="b">
        <x:f aca="0">OR(O385&gt;$E$7,O385&lt;$E$6)</x:f>
        <x:v>0</x:v>
      </x:c>
      <x:c r="S385" s="66" t="b">
        <x:f aca="0">AND(OR(P385,Q385,R385),A385-AH384&gt;$E$8)</x:f>
        <x:v>0</x:v>
      </x:c>
      <x:c r="T385" s="67" t="str">
        <x:f aca="0">IF(NOT(OR(P385,Q385,R385)),"不调",IF(NOT(S385),"间隔规则跳过",IF(P385,"年末+季度",IF(AND(Q385,R385),"季度+动态",IF(Q385,"季度","动态")))))</x:f>
        <x:v>不调</x:v>
      </x:c>
      <x:c r="U385" s="64" t="n">
        <x:f aca="0">IF(OR(T385="年末+季度",T385="季度+动态"),N385*$E$5/2,IF(T385="季度",(J385+K385)/2,IF(T385="动态",N385*$E$5*IF(J385+K385=0,0.5,J385/(J385+K385)),J385)))</x:f>
        <x:v>0.11455579628199362</x:v>
      </x:c>
      <x:c r="V385" s="64" t="n">
        <x:f aca="0">IF(OR(T385="年末+季度",T385="季度+动态"),N385*$E$5/2,IF(T385="季度",(J385+K385)/2,IF(T385="动态",N385*$E$5*IF(J385+K385=0,0.5,K385/(J385+K385)),K385)))</x:f>
        <x:v>0.1157885661354208</x:v>
      </x:c>
      <x:c r="W385" s="64" t="n">
        <x:f aca="0">IF(OR(T385="年末+季度",T385="季度+动态",T385="动态"),N385*(1-$E$5)*IF(L385+M385=0,$B$7/($B$7+$B$8),L385/(L385+M385)),L385)</x:f>
        <x:v>0.8014245995364058</x:v>
      </x:c>
      <x:c r="X385" s="64" t="n">
        <x:f aca="0">IF(OR(T385="年末+季度",T385="季度+动态",T385="动态"),N385*(1-$E$5)*IF(L385+M385=0,$B$8/($B$7+$B$8),M385/(L385+M385)),M385)</x:f>
        <x:v>0.05653601482055197</x:v>
      </x:c>
      <x:c r="Y385" s="64" t="n">
        <x:f aca="0">POWER(1-$H$5,(A385-A384)/$H$8)</x:f>
        <x:v>0.9999862671029998</x:v>
      </x:c>
      <x:c r="Z385" s="64" t="n">
        <x:f aca="0">U385*Y385</x:f>
        <x:v>0.11455422309904251</x:v>
      </x:c>
      <x:c r="AA385" s="64" t="n">
        <x:f aca="0">V385*Y385</x:f>
        <x:v>0.11578697602296825</x:v>
      </x:c>
      <x:c r="AB385" s="64" t="n">
        <x:f aca="0">W385*Y385</x:f>
        <x:v>0.8014135936549269</x:v>
      </x:c>
      <x:c r="AC385" s="64" t="n">
        <x:f aca="0">X385*Y385</x:f>
        <x:v>0.05653523841728363</x:v>
      </x:c>
      <x:c r="AD385" s="64" t="n">
        <x:f aca="0">SUM(Z385:AC385)</x:f>
        <x:v>1.0882900311942214</x:v>
      </x:c>
      <x:c r="AE385" s="64" t="n">
        <x:f aca="0">MAX(AE384,AD385)</x:f>
        <x:v>1.092013606026898</x:v>
      </x:c>
      <x:c r="AF385" s="63" t="n">
        <x:f aca="0">AD385/AE385-1</x:f>
        <x:v>-0.0034098245773915847</x:v>
      </x:c>
      <x:c r="AG385" s="63" t="n">
        <x:f aca="0">AD385/AD384-1</x:f>
        <x:v>-0.0008625820287926356</x:v>
      </x:c>
      <x:c r="AH385" s="61" t="n">
        <x:f aca="0">IF(OR(T385="年末+季度",T385="季度+动态",T385="季度",T385="动态"),A385,AH384)</x:f>
        <x:v>44286</x:v>
      </x:c>
      <x:c r="AI385" s="68" t="n">
        <x:f aca="0">YEAR(A385)</x:f>
        <x:v>2021</x:v>
      </x:c>
      <x:c r="AJ385" s="68" t="n">
        <x:f aca="0">MONTH(A385)</x:f>
        <x:v>6</x:v>
      </x:c>
      <x:c r="AK385" s="66" t="n">
        <x:f aca="0">IF(MONTH(A385)&lt;&gt;MONTH(A386),1,0)</x:f>
        <x:v>0</x:v>
      </x:c>
      <x:c r="AL385" s="64" t="n">
        <x:f aca="0">IF(AK384,AD384,AL384)</x:f>
        <x:v>1.0905692617668106</x:v>
      </x:c>
      <x:c r="AM385" s="65" t="str">
        <x:f aca="0">IF(AK385,AD385/AL385-1,"")</x:f>
      </x:c>
      <x:c r="AN385" s="64" t="n">
        <x:f aca="0">IF(AI385&lt;&gt;AI384,AD385,MAX(AN384,AD385))</x:f>
        <x:v>1.092013606026898</x:v>
      </x:c>
      <x:c r="AO385" s="65" t="n">
        <x:f aca="0">AD385/AN385-1</x:f>
        <x:v>-0.0034098245773915847</x:v>
      </x:c>
      <x:c r="AP385" s="69" t="n">
        <x:f aca="0">IFERROR(SUM(Z385:AC385)/AD385,0)</x:f>
        <x:v>1</x:v>
      </x:c>
      <x:c r="AQ385" s="66" t="b">
        <x:f aca="0">AND(B385&gt;0,C385&gt;0,D385&gt;0,E385&gt;0)</x:f>
        <x:v>1</x:v>
      </x:c>
    </x:row>
    <x:row r="386" ht="13.5" hidden="0">
      <x:c r="A386" s="61" t="n">
        <x:f aca="0">'净值底稿'!A348</x:f>
        <x:v>44354</x:v>
      </x:c>
      <x:c r="B386" s="62" t="n">
        <x:f aca="0">'净值底稿'!W348</x:f>
        <x:v>1.19682833229821</x:v>
      </x:c>
      <x:c r="C386" s="62" t="n">
        <x:f aca="0">'净值底稿'!T348</x:f>
        <x:v>1.3883211222052387</x:v>
      </x:c>
      <x:c r="D386" s="62" t="n">
        <x:f aca="0">'净值底稿'!U348</x:f>
        <x:v>1.4679</x:v>
      </x:c>
      <x:c r="E386" s="62" t="n">
        <x:f aca="0">'净值底稿'!V348</x:f>
        <x:v>1.3943</x:v>
      </x:c>
      <x:c r="F386" s="63" t="n">
        <x:f aca="0">IFERROR(B386/B385-1,0)</x:f>
        <x:v>-0.002599277159035851</x:v>
      </x:c>
      <x:c r="G386" s="63" t="n">
        <x:f aca="0">IFERROR(C386/C385-1,0)</x:f>
        <x:v>0.007477566020447135</x:v>
      </x:c>
      <x:c r="H386" s="63" t="n">
        <x:f aca="0">IFERROR(D386/D385-1,0)</x:f>
        <x:v>-0.0006807815372047443</x:v>
      </x:c>
      <x:c r="I386" s="63" t="n">
        <x:f aca="0">IFERROR(E386/E385-1,0)</x:f>
        <x:v>0.00533564063739278</x:v>
      </x:c>
      <x:c r="J386" s="64" t="n">
        <x:f aca="0">Z385*(1+F386)</x:f>
        <x:v>0.11425646492347007</x:v>
      </x:c>
      <x:c r="K386" s="64" t="n">
        <x:f aca="0">AA385*(1+G386)</x:f>
        <x:v>0.11665278078048792</x:v>
      </x:c>
      <x:c r="L386" s="64" t="n">
        <x:f aca="0">AB385*(1+H386)</x:f>
        <x:v>0.8008680060767017</x:v>
      </x:c>
      <x:c r="M386" s="64" t="n">
        <x:f aca="0">AC385*(1+I386)</x:f>
        <x:v>0.05683689013282758</x:v>
      </x:c>
      <x:c r="N386" s="64" t="n">
        <x:f aca="0">SUM(J386:M386)</x:f>
        <x:v>1.0886141419134874</x:v>
      </x:c>
      <x:c r="O386" s="65" t="n">
        <x:f aca="0">IFERROR((J386+K386)/N386,0)</x:f>
        <x:v>0.2121130314347032</x:v>
      </x:c>
      <x:c r="P386" s="66" t="b">
        <x:f aca="0">AND(MONTH(A386)=12,OR(A387="",YEAR(A386)&lt;&gt;YEAR(A387)))</x:f>
        <x:v>0</x:v>
      </x:c>
      <x:c r="Q386" s="66" t="b">
        <x:f aca="0">AND(MOD(MONTH(A386),3)=0,OR(A387="",MONTH(A386)&lt;&gt;MONTH(A387)))</x:f>
        <x:v>0</x:v>
      </x:c>
      <x:c r="R386" s="66" t="b">
        <x:f aca="0">OR(O386&gt;$E$7,O386&lt;$E$6)</x:f>
        <x:v>0</x:v>
      </x:c>
      <x:c r="S386" s="66" t="b">
        <x:f aca="0">AND(OR(P386,Q386,R386),A386-AH385&gt;$E$8)</x:f>
        <x:v>0</x:v>
      </x:c>
      <x:c r="T386" s="67" t="str">
        <x:f aca="0">IF(NOT(OR(P386,Q386,R386)),"不调",IF(NOT(S386),"间隔规则跳过",IF(P386,"年末+季度",IF(AND(Q386,R386),"季度+动态",IF(Q386,"季度","动态")))))</x:f>
        <x:v>不调</x:v>
      </x:c>
      <x:c r="U386" s="64" t="n">
        <x:f aca="0">IF(OR(T386="年末+季度",T386="季度+动态"),N386*$E$5/2,IF(T386="季度",(J386+K386)/2,IF(T386="动态",N386*$E$5*IF(J386+K386=0,0.5,J386/(J386+K386)),J386)))</x:f>
        <x:v>0.11425646492347007</x:v>
      </x:c>
      <x:c r="V386" s="64" t="n">
        <x:f aca="0">IF(OR(T386="年末+季度",T386="季度+动态"),N386*$E$5/2,IF(T386="季度",(J386+K386)/2,IF(T386="动态",N386*$E$5*IF(J386+K386=0,0.5,K386/(J386+K386)),K386)))</x:f>
        <x:v>0.11665278078048792</x:v>
      </x:c>
      <x:c r="W386" s="64" t="n">
        <x:f aca="0">IF(OR(T386="年末+季度",T386="季度+动态",T386="动态"),N386*(1-$E$5)*IF(L386+M386=0,$B$7/($B$7+$B$8),L386/(L386+M386)),L386)</x:f>
        <x:v>0.8008680060767017</x:v>
      </x:c>
      <x:c r="X386" s="64" t="n">
        <x:f aca="0">IF(OR(T386="年末+季度",T386="季度+动态",T386="动态"),N386*(1-$E$5)*IF(L386+M386=0,$B$8/($B$7+$B$8),M386/(L386+M386)),M386)</x:f>
        <x:v>0.05683689013282758</x:v>
      </x:c>
      <x:c r="Y386" s="64" t="n">
        <x:f aca="0">POWER(1-$H$5,(A386-A385)/$H$8)</x:f>
        <x:v>0.9999588018747739</x:v>
      </x:c>
      <x:c r="Z386" s="64" t="n">
        <x:f aca="0">U386*Y386</x:f>
        <x:v>0.11425175777132027</x:v>
      </x:c>
      <x:c r="AA386" s="64" t="n">
        <x:f aca="0">V386*Y386</x:f>
        <x:v>0.11664797490461735</x:v>
      </x:c>
      <x:c r="AB386" s="64" t="n">
        <x:f aca="0">W386*Y386</x:f>
        <x:v>0.8008350118162978</x:v>
      </x:c>
      <x:c r="AC386" s="64" t="n">
        <x:f aca="0">X386*Y386</x:f>
        <x:v>0.05683454855951043</x:v>
      </x:c>
      <x:c r="AD386" s="64" t="n">
        <x:f aca="0">SUM(Z386:AC386)</x:f>
        <x:v>1.0885692930517459</x:v>
      </x:c>
      <x:c r="AE386" s="64" t="n">
        <x:f aca="0">MAX(AE385,AD386)</x:f>
        <x:v>1.092013606026898</x:v>
      </x:c>
      <x:c r="AF386" s="63" t="n">
        <x:f aca="0">AD386/AE386-1</x:f>
        <x:v>-0.0031540934619702643</x:v>
      </x:c>
      <x:c r="AG386" s="63" t="n">
        <x:f aca="0">AD386/AD385-1</x:f>
        <x:v>0.000256606097198242</x:v>
      </x:c>
      <x:c r="AH386" s="61" t="n">
        <x:f aca="0">IF(OR(T386="年末+季度",T386="季度+动态",T386="季度",T386="动态"),A386,AH385)</x:f>
        <x:v>44286</x:v>
      </x:c>
      <x:c r="AI386" s="68" t="n">
        <x:f aca="0">YEAR(A386)</x:f>
        <x:v>2021</x:v>
      </x:c>
      <x:c r="AJ386" s="68" t="n">
        <x:f aca="0">MONTH(A386)</x:f>
        <x:v>6</x:v>
      </x:c>
      <x:c r="AK386" s="66" t="n">
        <x:f aca="0">IF(MONTH(A386)&lt;&gt;MONTH(A387),1,0)</x:f>
        <x:v>0</x:v>
      </x:c>
      <x:c r="AL386" s="64" t="n">
        <x:f aca="0">IF(AK385,AD385,AL385)</x:f>
        <x:v>1.0905692617668106</x:v>
      </x:c>
      <x:c r="AM386" s="65" t="str">
        <x:f aca="0">IF(AK386,AD386/AL386-1,"")</x:f>
      </x:c>
      <x:c r="AN386" s="64" t="n">
        <x:f aca="0">IF(AI386&lt;&gt;AI385,AD386,MAX(AN385,AD386))</x:f>
        <x:v>1.092013606026898</x:v>
      </x:c>
      <x:c r="AO386" s="65" t="n">
        <x:f aca="0">AD386/AN386-1</x:f>
        <x:v>-0.0031540934619702643</x:v>
      </x:c>
      <x:c r="AP386" s="69" t="n">
        <x:f aca="0">IFERROR(SUM(Z386:AC386)/AD386,0)</x:f>
        <x:v>1</x:v>
      </x:c>
      <x:c r="AQ386" s="66" t="b">
        <x:f aca="0">AND(B386&gt;0,C386&gt;0,D386&gt;0,E386&gt;0)</x:f>
        <x:v>1</x:v>
      </x:c>
    </x:row>
    <x:row r="387" ht="13.5" hidden="0">
      <x:c r="A387" s="61" t="n">
        <x:f aca="0">'净值底稿'!A349</x:f>
        <x:v>44355</x:v>
      </x:c>
      <x:c r="B387" s="62" t="n">
        <x:f aca="0">'净值底稿'!W349</x:f>
        <x:v>1.1934834061111712</x:v>
      </x:c>
      <x:c r="C387" s="62" t="n">
        <x:f aca="0">'净值底稿'!T349</x:f>
        <x:v>1.3790777503354612</x:v>
      </x:c>
      <x:c r="D387" s="62" t="n">
        <x:f aca="0">'净值底稿'!U349</x:f>
        <x:v>1.4675</x:v>
      </x:c>
      <x:c r="E387" s="62" t="n">
        <x:f aca="0">'净值底稿'!V349</x:f>
        <x:v>1.3984</x:v>
      </x:c>
      <x:c r="F387" s="63" t="n">
        <x:f aca="0">IFERROR(B387/B386-1,0)</x:f>
        <x:v>-0.0027948253703317105</x:v>
      </x:c>
      <x:c r="G387" s="63" t="n">
        <x:f aca="0">IFERROR(C387/C386-1,0)</x:f>
        <x:v>-0.006657949462798074</x:v>
      </x:c>
      <x:c r="H387" s="63" t="n">
        <x:f aca="0">IFERROR(D387/D386-1,0)</x:f>
        <x:v>-0.0002724981265753712</x:v>
      </x:c>
      <x:c r="I387" s="63" t="n">
        <x:f aca="0">IFERROR(E387/E386-1,0)</x:f>
        <x:v>0.0029405436419709385</x:v>
      </x:c>
      <x:c r="J387" s="64" t="n">
        <x:f aca="0">Z386*(1+F387)</x:f>
        <x:v>0.11393244406009599</x:v>
      </x:c>
      <x:c r="K387" s="64" t="n">
        <x:f aca="0">AA386*(1+G387)</x:f>
        <x:v>0.11587133858276467</x:v>
      </x:c>
      <x:c r="L387" s="64" t="n">
        <x:f aca="0">AB386*(1+H387)</x:f>
        <x:v>0.8006167857758819</x:v>
      </x:c>
      <x:c r="M387" s="64" t="n">
        <x:f aca="0">AC386*(1+I387)</x:f>
        <x:v>0.05700167302992139</x:v>
      </x:c>
      <x:c r="N387" s="64" t="n">
        <x:f aca="0">SUM(J387:M387)</x:f>
        <x:v>1.087422241448664</x:v>
      </x:c>
      <x:c r="O387" s="65" t="n">
        <x:f aca="0">IFERROR((J387+K387)/N387,0)</x:f>
        <x:v>0.2113289335858314</x:v>
      </x:c>
      <x:c r="P387" s="66" t="b">
        <x:f aca="0">AND(MONTH(A387)=12,OR(A388="",YEAR(A387)&lt;&gt;YEAR(A388)))</x:f>
        <x:v>0</x:v>
      </x:c>
      <x:c r="Q387" s="66" t="b">
        <x:f aca="0">AND(MOD(MONTH(A387),3)=0,OR(A388="",MONTH(A387)&lt;&gt;MONTH(A388)))</x:f>
        <x:v>0</x:v>
      </x:c>
      <x:c r="R387" s="66" t="b">
        <x:f aca="0">OR(O387&gt;$E$7,O387&lt;$E$6)</x:f>
        <x:v>0</x:v>
      </x:c>
      <x:c r="S387" s="66" t="b">
        <x:f aca="0">AND(OR(P387,Q387,R387),A387-AH386&gt;$E$8)</x:f>
        <x:v>0</x:v>
      </x:c>
      <x:c r="T387" s="67" t="str">
        <x:f aca="0">IF(NOT(OR(P387,Q387,R387)),"不调",IF(NOT(S387),"间隔规则跳过",IF(P387,"年末+季度",IF(AND(Q387,R387),"季度+动态",IF(Q387,"季度","动态")))))</x:f>
        <x:v>不调</x:v>
      </x:c>
      <x:c r="U387" s="64" t="n">
        <x:f aca="0">IF(OR(T387="年末+季度",T387="季度+动态"),N387*$E$5/2,IF(T387="季度",(J387+K387)/2,IF(T387="动态",N387*$E$5*IF(J387+K387=0,0.5,J387/(J387+K387)),J387)))</x:f>
        <x:v>0.11393244406009599</x:v>
      </x:c>
      <x:c r="V387" s="64" t="n">
        <x:f aca="0">IF(OR(T387="年末+季度",T387="季度+动态"),N387*$E$5/2,IF(T387="季度",(J387+K387)/2,IF(T387="动态",N387*$E$5*IF(J387+K387=0,0.5,K387/(J387+K387)),K387)))</x:f>
        <x:v>0.11587133858276467</x:v>
      </x:c>
      <x:c r="W387" s="64" t="n">
        <x:f aca="0">IF(OR(T387="年末+季度",T387="季度+动态",T387="动态"),N387*(1-$E$5)*IF(L387+M387=0,$B$7/($B$7+$B$8),L387/(L387+M387)),L387)</x:f>
        <x:v>0.8006167857758819</x:v>
      </x:c>
      <x:c r="X387" s="64" t="n">
        <x:f aca="0">IF(OR(T387="年末+季度",T387="季度+动态",T387="动态"),N387*(1-$E$5)*IF(L387+M387=0,$B$8/($B$7+$B$8),M387/(L387+M387)),M387)</x:f>
        <x:v>0.05700167302992139</x:v>
      </x:c>
      <x:c r="Y387" s="64" t="n">
        <x:f aca="0">POWER(1-$H$5,(A387-A386)/$H$8)</x:f>
        <x:v>0.9999862671029998</x:v>
      </x:c>
      <x:c r="Z387" s="64" t="n">
        <x:f aca="0">U387*Y387</x:f>
        <x:v>0.11393087943757672</x:v>
      </x:c>
      <x:c r="AA387" s="64" t="n">
        <x:f aca="0">V387*Y387</x:f>
        <x:v>0.11586974733360664</x:v>
      </x:c>
      <x:c r="AB387" s="64" t="n">
        <x:f aca="0">W387*Y387</x:f>
        <x:v>0.8006057909880262</x:v>
      </x:c>
      <x:c r="AC387" s="64" t="n">
        <x:f aca="0">X387*Y387</x:f>
        <x:v>0.05700089023181683</x:v>
      </x:c>
      <x:c r="AD387" s="64" t="n">
        <x:f aca="0">SUM(Z387:AC387)</x:f>
        <x:v>1.0874073079910265</x:v>
      </x:c>
      <x:c r="AE387" s="64" t="n">
        <x:f aca="0">MAX(AE386,AD387)</x:f>
        <x:v>1.092013606026898</x:v>
      </x:c>
      <x:c r="AF387" s="63" t="n">
        <x:f aca="0">AD387/AE387-1</x:f>
        <x:v>-0.004218169087316315</x:v>
      </x:c>
      <x:c r="AG387" s="63" t="n">
        <x:f aca="0">AD387/AD386-1</x:f>
        <x:v>-0.0010674424385624937</x:v>
      </x:c>
      <x:c r="AH387" s="61" t="n">
        <x:f aca="0">IF(OR(T387="年末+季度",T387="季度+动态",T387="季度",T387="动态"),A387,AH386)</x:f>
        <x:v>44286</x:v>
      </x:c>
      <x:c r="AI387" s="68" t="n">
        <x:f aca="0">YEAR(A387)</x:f>
        <x:v>2021</x:v>
      </x:c>
      <x:c r="AJ387" s="68" t="n">
        <x:f aca="0">MONTH(A387)</x:f>
        <x:v>6</x:v>
      </x:c>
      <x:c r="AK387" s="66" t="n">
        <x:f aca="0">IF(MONTH(A387)&lt;&gt;MONTH(A388),1,0)</x:f>
        <x:v>0</x:v>
      </x:c>
      <x:c r="AL387" s="64" t="n">
        <x:f aca="0">IF(AK386,AD386,AL386)</x:f>
        <x:v>1.0905692617668106</x:v>
      </x:c>
      <x:c r="AM387" s="65" t="str">
        <x:f aca="0">IF(AK387,AD387/AL387-1,"")</x:f>
      </x:c>
      <x:c r="AN387" s="64" t="n">
        <x:f aca="0">IF(AI387&lt;&gt;AI386,AD387,MAX(AN386,AD387))</x:f>
        <x:v>1.092013606026898</x:v>
      </x:c>
      <x:c r="AO387" s="65" t="n">
        <x:f aca="0">AD387/AN387-1</x:f>
        <x:v>-0.004218169087316315</x:v>
      </x:c>
      <x:c r="AP387" s="69" t="n">
        <x:f aca="0">IFERROR(SUM(Z387:AC387)/AD387,0)</x:f>
        <x:v>1</x:v>
      </x:c>
      <x:c r="AQ387" s="66" t="b">
        <x:f aca="0">AND(B387&gt;0,C387&gt;0,D387&gt;0,E387&gt;0)</x:f>
        <x:v>1</x:v>
      </x:c>
    </x:row>
    <x:row r="388" ht="13.5" hidden="0">
      <x:c r="A388" s="61" t="n">
        <x:f aca="0">'净值底稿'!A350</x:f>
        <x:v>44356</x:v>
      </x:c>
      <x:c r="B388" s="62" t="n">
        <x:f aca="0">'净值底稿'!W350</x:f>
        <x:v>1.1962300287370677</x:v>
      </x:c>
      <x:c r="C388" s="62" t="n">
        <x:f aca="0">'净值底稿'!T350</x:f>
        <x:v>1.38345265825188</x:v>
      </x:c>
      <x:c r="D388" s="62" t="n">
        <x:f aca="0">'净值底稿'!U350</x:f>
        <x:v>1.4677</x:v>
      </x:c>
      <x:c r="E388" s="62" t="n">
        <x:f aca="0">'净值底稿'!V350</x:f>
        <x:v>1.4006</x:v>
      </x:c>
      <x:c r="F388" s="63" t="n">
        <x:f aca="0">IFERROR(B388/B387-1,0)</x:f>
        <x:v>0.0023013496558330626</x:v>
      </x:c>
      <x:c r="G388" s="63" t="n">
        <x:f aca="0">IFERROR(C388/C387-1,0)</x:f>
        <x:v>0.003172343194830507</x:v>
      </x:c>
      <x:c r="H388" s="63" t="n">
        <x:f aca="0">IFERROR(D388/D387-1,0)</x:f>
        <x:v>0.00013628620102212885</x:v>
      </x:c>
      <x:c r="I388" s="63" t="n">
        <x:f aca="0">IFERROR(E388/E387-1,0)</x:f>
        <x:v>0.0015732265446224414</x:v>
      </x:c>
      <x:c r="J388" s="64" t="n">
        <x:f aca="0">Z387*(1+F388)</x:f>
        <x:v>0.11419307422775915</x:v>
      </x:c>
      <x:c r="K388" s="64" t="n">
        <x:f aca="0">AA387*(1+G388)</x:f>
        <x:v>0.11623732593804713</x:v>
      </x:c>
      <x:c r="L388" s="64" t="n">
        <x:f aca="0">AB387*(1+H388)</x:f>
        <x:v>0.8007149025097963</x:v>
      </x:c>
      <x:c r="M388" s="64" t="n">
        <x:f aca="0">AC387*(1+I388)</x:f>
        <x:v>0.057090565545396633</x:v>
      </x:c>
      <x:c r="N388" s="64" t="n">
        <x:f aca="0">SUM(J388:M388)</x:f>
        <x:v>1.0882358682209992</x:v>
      </x:c>
      <x:c r="O388" s="65" t="n">
        <x:f aca="0">IFERROR((J388+K388)/N388,0)</x:f>
        <x:v>0.2117467424984842</x:v>
      </x:c>
      <x:c r="P388" s="66" t="b">
        <x:f aca="0">AND(MONTH(A388)=12,OR(A389="",YEAR(A388)&lt;&gt;YEAR(A389)))</x:f>
        <x:v>0</x:v>
      </x:c>
      <x:c r="Q388" s="66" t="b">
        <x:f aca="0">AND(MOD(MONTH(A388),3)=0,OR(A389="",MONTH(A388)&lt;&gt;MONTH(A389)))</x:f>
        <x:v>0</x:v>
      </x:c>
      <x:c r="R388" s="66" t="b">
        <x:f aca="0">OR(O388&gt;$E$7,O388&lt;$E$6)</x:f>
        <x:v>0</x:v>
      </x:c>
      <x:c r="S388" s="66" t="b">
        <x:f aca="0">AND(OR(P388,Q388,R388),A388-AH387&gt;$E$8)</x:f>
        <x:v>0</x:v>
      </x:c>
      <x:c r="T388" s="67" t="str">
        <x:f aca="0">IF(NOT(OR(P388,Q388,R388)),"不调",IF(NOT(S388),"间隔规则跳过",IF(P388,"年末+季度",IF(AND(Q388,R388),"季度+动态",IF(Q388,"季度","动态")))))</x:f>
        <x:v>不调</x:v>
      </x:c>
      <x:c r="U388" s="64" t="n">
        <x:f aca="0">IF(OR(T388="年末+季度",T388="季度+动态"),N388*$E$5/2,IF(T388="季度",(J388+K388)/2,IF(T388="动态",N388*$E$5*IF(J388+K388=0,0.5,J388/(J388+K388)),J388)))</x:f>
        <x:v>0.11419307422775915</x:v>
      </x:c>
      <x:c r="V388" s="64" t="n">
        <x:f aca="0">IF(OR(T388="年末+季度",T388="季度+动态"),N388*$E$5/2,IF(T388="季度",(J388+K388)/2,IF(T388="动态",N388*$E$5*IF(J388+K388=0,0.5,K388/(J388+K388)),K388)))</x:f>
        <x:v>0.11623732593804713</x:v>
      </x:c>
      <x:c r="W388" s="64" t="n">
        <x:f aca="0">IF(OR(T388="年末+季度",T388="季度+动态",T388="动态"),N388*(1-$E$5)*IF(L388+M388=0,$B$7/($B$7+$B$8),L388/(L388+M388)),L388)</x:f>
        <x:v>0.8007149025097963</x:v>
      </x:c>
      <x:c r="X388" s="64" t="n">
        <x:f aca="0">IF(OR(T388="年末+季度",T388="季度+动态",T388="动态"),N388*(1-$E$5)*IF(L388+M388=0,$B$8/($B$7+$B$8),M388/(L388+M388)),M388)</x:f>
        <x:v>0.057090565545396633</x:v>
      </x:c>
      <x:c r="Y388" s="64" t="n">
        <x:f aca="0">POWER(1-$H$5,(A388-A387)/$H$8)</x:f>
        <x:v>0.9999862671029998</x:v>
      </x:c>
      <x:c r="Z388" s="64" t="n">
        <x:f aca="0">U388*Y388</x:f>
        <x:v>0.11419150602603265</x:v>
      </x:c>
      <x:c r="AA388" s="64" t="n">
        <x:f aca="0">V388*Y388</x:f>
        <x:v>0.11623572966282243</x:v>
      </x:c>
      <x:c r="AB388" s="64" t="n">
        <x:f aca="0">W388*Y388</x:f>
        <x:v>0.8007039063745135</x:v>
      </x:c>
      <x:c r="AC388" s="64" t="n">
        <x:f aca="0">X388*Y388</x:f>
        <x:v>0.05708978152654031</x:v>
      </x:c>
      <x:c r="AD388" s="64" t="n">
        <x:f aca="0">SUM(Z388:AC388)</x:f>
        <x:v>1.088220923589909</x:v>
      </x:c>
      <x:c r="AE388" s="64" t="n">
        <x:f aca="0">MAX(AE387,AD388)</x:f>
        <x:v>1.092013606026898</x:v>
      </x:c>
      <x:c r="AF388" s="63" t="n">
        <x:f aca="0">AD388/AE388-1</x:f>
        <x:v>-0.003473109140817332</x:v>
      </x:c>
      <x:c r="AG388" s="63" t="n">
        <x:f aca="0">AD388/AD387-1</x:f>
        <x:v>0.0007482160483045508</x:v>
      </x:c>
      <x:c r="AH388" s="61" t="n">
        <x:f aca="0">IF(OR(T388="年末+季度",T388="季度+动态",T388="季度",T388="动态"),A388,AH387)</x:f>
        <x:v>44286</x:v>
      </x:c>
      <x:c r="AI388" s="68" t="n">
        <x:f aca="0">YEAR(A388)</x:f>
        <x:v>2021</x:v>
      </x:c>
      <x:c r="AJ388" s="68" t="n">
        <x:f aca="0">MONTH(A388)</x:f>
        <x:v>6</x:v>
      </x:c>
      <x:c r="AK388" s="66" t="n">
        <x:f aca="0">IF(MONTH(A388)&lt;&gt;MONTH(A389),1,0)</x:f>
        <x:v>0</x:v>
      </x:c>
      <x:c r="AL388" s="64" t="n">
        <x:f aca="0">IF(AK387,AD387,AL387)</x:f>
        <x:v>1.0905692617668106</x:v>
      </x:c>
      <x:c r="AM388" s="65" t="str">
        <x:f aca="0">IF(AK388,AD388/AL388-1,"")</x:f>
      </x:c>
      <x:c r="AN388" s="64" t="n">
        <x:f aca="0">IF(AI388&lt;&gt;AI387,AD388,MAX(AN387,AD388))</x:f>
        <x:v>1.092013606026898</x:v>
      </x:c>
      <x:c r="AO388" s="65" t="n">
        <x:f aca="0">AD388/AN388-1</x:f>
        <x:v>-0.003473109140817332</x:v>
      </x:c>
      <x:c r="AP388" s="69" t="n">
        <x:f aca="0">IFERROR(SUM(Z388:AC388)/AD388,0)</x:f>
        <x:v>1</x:v>
      </x:c>
      <x:c r="AQ388" s="66" t="b">
        <x:f aca="0">AND(B388&gt;0,C388&gt;0,D388&gt;0,E388&gt;0)</x:f>
        <x:v>1</x:v>
      </x:c>
    </x:row>
    <x:row r="389" ht="13.5" hidden="0">
      <x:c r="A389" s="61" t="n">
        <x:f aca="0">'净值底稿'!A351</x:f>
        <x:v>44357</x:v>
      </x:c>
      <x:c r="B389" s="62" t="n">
        <x:f aca="0">'净值底稿'!W351</x:f>
        <x:v>1.197896788969916</x:v>
      </x:c>
      <x:c r="C389" s="62" t="n">
        <x:f aca="0">'净值底稿'!T351</x:f>
        <x:v>1.3950583659759137</x:v>
      </x:c>
      <x:c r="D389" s="62" t="n">
        <x:f aca="0">'净值底稿'!U351</x:f>
        <x:v>1.4681</x:v>
      </x:c>
      <x:c r="E389" s="62" t="n">
        <x:f aca="0">'净值底稿'!V351</x:f>
        <x:v>1.3961</x:v>
      </x:c>
      <x:c r="F389" s="63" t="n">
        <x:f aca="0">IFERROR(B389/B388-1,0)</x:f>
        <x:v>0.001393344250526729</x:v>
      </x:c>
      <x:c r="G389" s="63" t="n">
        <x:f aca="0">IFERROR(C389/C388-1,0)</x:f>
        <x:v>0.008388944612458538</x:v>
      </x:c>
      <x:c r="H389" s="63" t="n">
        <x:f aca="0">IFERROR(D389/D388-1,0)</x:f>
        <x:v>0.00027253525924919586</x:v>
      </x:c>
      <x:c r="I389" s="63" t="n">
        <x:f aca="0">IFERROR(E389/E388-1,0)</x:f>
        <x:v>-0.00321290875339153</x:v>
      </x:c>
      <x:c r="J389" s="64" t="n">
        <x:f aca="0">Z388*(1+F389)</x:f>
        <x:v>0.11435061410441301</x:v>
      </x:c>
      <x:c r="K389" s="64" t="n">
        <x:f aca="0">AA388*(1+G389)</x:f>
        <x:v>0.11721082476095256</x:v>
      </x:c>
      <x:c r="L389" s="64" t="n">
        <x:f aca="0">AB388*(1+H389)</x:f>
        <x:v>0.8009221264212191</x:v>
      </x:c>
      <x:c r="M389" s="64" t="n">
        <x:f aca="0">AC388*(1+I389)</x:f>
        <x:v>0.05690635726774448</x:v>
      </x:c>
      <x:c r="N389" s="64" t="n">
        <x:f aca="0">SUM(J389:M389)</x:f>
        <x:v>1.089389922554329</x:v>
      </x:c>
      <x:c r="O389" s="65" t="n">
        <x:f aca="0">IFERROR((J389+K389)/N389,0)</x:f>
        <x:v>0.21256065809973318</x:v>
      </x:c>
      <x:c r="P389" s="66" t="b">
        <x:f aca="0">AND(MONTH(A389)=12,OR(A390="",YEAR(A389)&lt;&gt;YEAR(A390)))</x:f>
        <x:v>0</x:v>
      </x:c>
      <x:c r="Q389" s="66" t="b">
        <x:f aca="0">AND(MOD(MONTH(A389),3)=0,OR(A390="",MONTH(A389)&lt;&gt;MONTH(A390)))</x:f>
        <x:v>0</x:v>
      </x:c>
      <x:c r="R389" s="66" t="b">
        <x:f aca="0">OR(O389&gt;$E$7,O389&lt;$E$6)</x:f>
        <x:v>0</x:v>
      </x:c>
      <x:c r="S389" s="66" t="b">
        <x:f aca="0">AND(OR(P389,Q389,R389),A389-AH388&gt;$E$8)</x:f>
        <x:v>0</x:v>
      </x:c>
      <x:c r="T389" s="67" t="str">
        <x:f aca="0">IF(NOT(OR(P389,Q389,R389)),"不调",IF(NOT(S389),"间隔规则跳过",IF(P389,"年末+季度",IF(AND(Q389,R389),"季度+动态",IF(Q389,"季度","动态")))))</x:f>
        <x:v>不调</x:v>
      </x:c>
      <x:c r="U389" s="64" t="n">
        <x:f aca="0">IF(OR(T389="年末+季度",T389="季度+动态"),N389*$E$5/2,IF(T389="季度",(J389+K389)/2,IF(T389="动态",N389*$E$5*IF(J389+K389=0,0.5,J389/(J389+K389)),J389)))</x:f>
        <x:v>0.11435061410441301</x:v>
      </x:c>
      <x:c r="V389" s="64" t="n">
        <x:f aca="0">IF(OR(T389="年末+季度",T389="季度+动态"),N389*$E$5/2,IF(T389="季度",(J389+K389)/2,IF(T389="动态",N389*$E$5*IF(J389+K389=0,0.5,K389/(J389+K389)),K389)))</x:f>
        <x:v>0.11721082476095256</x:v>
      </x:c>
      <x:c r="W389" s="64" t="n">
        <x:f aca="0">IF(OR(T389="年末+季度",T389="季度+动态",T389="动态"),N389*(1-$E$5)*IF(L389+M389=0,$B$7/($B$7+$B$8),L389/(L389+M389)),L389)</x:f>
        <x:v>0.8009221264212191</x:v>
      </x:c>
      <x:c r="X389" s="64" t="n">
        <x:f aca="0">IF(OR(T389="年末+季度",T389="季度+动态",T389="动态"),N389*(1-$E$5)*IF(L389+M389=0,$B$8/($B$7+$B$8),M389/(L389+M389)),M389)</x:f>
        <x:v>0.05690635726774448</x:v>
      </x:c>
      <x:c r="Y389" s="64" t="n">
        <x:f aca="0">POWER(1-$H$5,(A389-A388)/$H$8)</x:f>
        <x:v>0.9999862671029998</x:v>
      </x:c>
      <x:c r="Z389" s="64" t="n">
        <x:f aca="0">U389*Y389</x:f>
        <x:v>0.1143490437392076</x:v>
      </x:c>
      <x:c r="AA389" s="64" t="n">
        <x:f aca="0">V389*Y389</x:f>
        <x:v>0.1172092151167688</x:v>
      </x:c>
      <x:c r="AB389" s="64" t="n">
        <x:f aca="0">W389*Y389</x:f>
        <x:v>0.8009111274401517</x:v>
      </x:c>
      <x:c r="AC389" s="64" t="n">
        <x:f aca="0">X389*Y389</x:f>
        <x:v>0.05690557577860146</x:v>
      </x:c>
      <x:c r="AD389" s="64" t="n">
        <x:f aca="0">SUM(Z389:AC389)</x:f>
        <x:v>1.0893749620747295</x:v>
      </x:c>
      <x:c r="AE389" s="64" t="n">
        <x:f aca="0">MAX(AE388,AD389)</x:f>
        <x:v>1.092013606026898</x:v>
      </x:c>
      <x:c r="AF389" s="63" t="n">
        <x:f aca="0">AD389/AE389-1</x:f>
        <x:v>-0.002416310508958408</x:v>
      </x:c>
      <x:c r="AG389" s="63" t="n">
        <x:f aca="0">AD389/AD388-1</x:f>
        <x:v>0.001060481800895241</x:v>
      </x:c>
      <x:c r="AH389" s="61" t="n">
        <x:f aca="0">IF(OR(T389="年末+季度",T389="季度+动态",T389="季度",T389="动态"),A389,AH388)</x:f>
        <x:v>44286</x:v>
      </x:c>
      <x:c r="AI389" s="68" t="n">
        <x:f aca="0">YEAR(A389)</x:f>
        <x:v>2021</x:v>
      </x:c>
      <x:c r="AJ389" s="68" t="n">
        <x:f aca="0">MONTH(A389)</x:f>
        <x:v>6</x:v>
      </x:c>
      <x:c r="AK389" s="66" t="n">
        <x:f aca="0">IF(MONTH(A389)&lt;&gt;MONTH(A390),1,0)</x:f>
        <x:v>0</x:v>
      </x:c>
      <x:c r="AL389" s="64" t="n">
        <x:f aca="0">IF(AK388,AD388,AL388)</x:f>
        <x:v>1.0905692617668106</x:v>
      </x:c>
      <x:c r="AM389" s="65" t="str">
        <x:f aca="0">IF(AK389,AD389/AL389-1,"")</x:f>
      </x:c>
      <x:c r="AN389" s="64" t="n">
        <x:f aca="0">IF(AI389&lt;&gt;AI388,AD389,MAX(AN388,AD389))</x:f>
        <x:v>1.092013606026898</x:v>
      </x:c>
      <x:c r="AO389" s="65" t="n">
        <x:f aca="0">AD389/AN389-1</x:f>
        <x:v>-0.002416310508958408</x:v>
      </x:c>
      <x:c r="AP389" s="69" t="n">
        <x:f aca="0">IFERROR(SUM(Z389:AC389)/AD389,0)</x:f>
        <x:v>1</x:v>
      </x:c>
      <x:c r="AQ389" s="66" t="b">
        <x:f aca="0">AND(B389&gt;0,C389&gt;0,D389&gt;0,E389&gt;0)</x:f>
        <x:v>1</x:v>
      </x:c>
    </x:row>
    <x:row r="390" ht="13.5" hidden="0">
      <x:c r="A390" s="61" t="n">
        <x:f aca="0">'净值底稿'!A352</x:f>
        <x:v>44358</x:v>
      </x:c>
      <x:c r="B390" s="62" t="n">
        <x:f aca="0">'净值底稿'!W352</x:f>
        <x:v>1.1958195148275352</x:v>
      </x:c>
      <x:c r="C390" s="62" t="n">
        <x:f aca="0">'净值底稿'!T352</x:f>
        <x:v>1.3861797318911513</x:v>
      </x:c>
      <x:c r="D390" s="62" t="n">
        <x:f aca="0">'净值底稿'!U352</x:f>
        <x:v>1.4675</x:v>
      </x:c>
      <x:c r="E390" s="62" t="n">
        <x:f aca="0">'净值底稿'!V352</x:f>
        <x:v>1.4077</x:v>
      </x:c>
      <x:c r="F390" s="63" t="n">
        <x:f aca="0">IFERROR(B390/B389-1,0)</x:f>
        <x:v>-0.001734101102455532</x:v>
      </x:c>
      <x:c r="G390" s="63" t="n">
        <x:f aca="0">IFERROR(C390/C389-1,0)</x:f>
        <x:v>-0.0063643459666660185</x:v>
      </x:c>
      <x:c r="H390" s="63" t="n">
        <x:f aca="0">IFERROR(D390/D389-1,0)</x:f>
        <x:v>-0.0004086915060281804</x:v>
      </x:c>
      <x:c r="I390" s="63" t="n">
        <x:f aca="0">IFERROR(E390/E389-1,0)</x:f>
        <x:v>0.008308860396819773</x:v>
      </x:c>
      <x:c r="J390" s="64" t="n">
        <x:f aca="0">Z389*(1+F390)</x:f>
        <x:v>0.1141507509363947</x:v>
      </x:c>
      <x:c r="K390" s="64" t="n">
        <x:f aca="0">AA389*(1+G390)</x:f>
        <x:v>0.1164632551212843</x:v>
      </x:c>
      <x:c r="L390" s="64" t="n">
        <x:f aca="0">AB389*(1+H390)</x:f>
        <x:v>0.8005838018652834</x:v>
      </x:c>
      <x:c r="M390" s="64" t="n">
        <x:f aca="0">AC389*(1+I390)</x:f>
        <x:v>0.05737839626354651</x:v>
      </x:c>
      <x:c r="N390" s="64" t="n">
        <x:f aca="0">SUM(J390:M390)</x:f>
        <x:v>1.088576204186509</x:v>
      </x:c>
      <x:c r="O390" s="65" t="n">
        <x:f aca="0">IFERROR((J390+K390)/N390,0)</x:f>
        <x:v>0.2118492074057566</x:v>
      </x:c>
      <x:c r="P390" s="66" t="b">
        <x:f aca="0">AND(MONTH(A390)=12,OR(A391="",YEAR(A390)&lt;&gt;YEAR(A391)))</x:f>
        <x:v>0</x:v>
      </x:c>
      <x:c r="Q390" s="66" t="b">
        <x:f aca="0">AND(MOD(MONTH(A390),3)=0,OR(A391="",MONTH(A390)&lt;&gt;MONTH(A391)))</x:f>
        <x:v>0</x:v>
      </x:c>
      <x:c r="R390" s="66" t="b">
        <x:f aca="0">OR(O390&gt;$E$7,O390&lt;$E$6)</x:f>
        <x:v>0</x:v>
      </x:c>
      <x:c r="S390" s="66" t="b">
        <x:f aca="0">AND(OR(P390,Q390,R390),A390-AH389&gt;$E$8)</x:f>
        <x:v>0</x:v>
      </x:c>
      <x:c r="T390" s="67" t="str">
        <x:f aca="0">IF(NOT(OR(P390,Q390,R390)),"不调",IF(NOT(S390),"间隔规则跳过",IF(P390,"年末+季度",IF(AND(Q390,R390),"季度+动态",IF(Q390,"季度","动态")))))</x:f>
        <x:v>不调</x:v>
      </x:c>
      <x:c r="U390" s="64" t="n">
        <x:f aca="0">IF(OR(T390="年末+季度",T390="季度+动态"),N390*$E$5/2,IF(T390="季度",(J390+K390)/2,IF(T390="动态",N390*$E$5*IF(J390+K390=0,0.5,J390/(J390+K390)),J390)))</x:f>
        <x:v>0.1141507509363947</x:v>
      </x:c>
      <x:c r="V390" s="64" t="n">
        <x:f aca="0">IF(OR(T390="年末+季度",T390="季度+动态"),N390*$E$5/2,IF(T390="季度",(J390+K390)/2,IF(T390="动态",N390*$E$5*IF(J390+K390=0,0.5,K390/(J390+K390)),K390)))</x:f>
        <x:v>0.1164632551212843</x:v>
      </x:c>
      <x:c r="W390" s="64" t="n">
        <x:f aca="0">IF(OR(T390="年末+季度",T390="季度+动态",T390="动态"),N390*(1-$E$5)*IF(L390+M390=0,$B$7/($B$7+$B$8),L390/(L390+M390)),L390)</x:f>
        <x:v>0.8005838018652834</x:v>
      </x:c>
      <x:c r="X390" s="64" t="n">
        <x:f aca="0">IF(OR(T390="年末+季度",T390="季度+动态",T390="动态"),N390*(1-$E$5)*IF(L390+M390=0,$B$8/($B$7+$B$8),M390/(L390+M390)),M390)</x:f>
        <x:v>0.05737839626354651</x:v>
      </x:c>
      <x:c r="Y390" s="64" t="n">
        <x:f aca="0">POWER(1-$H$5,(A390-A389)/$H$8)</x:f>
        <x:v>0.9999862671029998</x:v>
      </x:c>
      <x:c r="Z390" s="64" t="n">
        <x:f aca="0">U390*Y390</x:f>
        <x:v>0.11414918331588958</x:v>
      </x:c>
      <x:c r="AA390" s="64" t="n">
        <x:f aca="0">V390*Y390</x:f>
        <x:v>0.11646165574339741</x:v>
      </x:c>
      <x:c r="AB390" s="64" t="n">
        <x:f aca="0">W390*Y390</x:f>
        <x:v>0.8005728075303924</x:v>
      </x:c>
      <x:c r="AC390" s="64" t="n">
        <x:f aca="0">X390*Y390</x:f>
        <x:v>0.057377608291940586</x:v>
      </x:c>
      <x:c r="AD390" s="64" t="n">
        <x:f aca="0">SUM(Z390:AC390)</x:f>
        <x:v>1.08856125488162</x:v>
      </x:c>
      <x:c r="AE390" s="64" t="n">
        <x:f aca="0">MAX(AE389,AD390)</x:f>
        <x:v>1.092013606026898</x:v>
      </x:c>
      <x:c r="AF390" s="63" t="n">
        <x:f aca="0">AD390/AE390-1</x:f>
        <x:v>-0.003161454331909619</x:v>
      </x:c>
      <x:c r="AG390" s="63" t="n">
        <x:f aca="0">AD390/AD389-1</x:f>
        <x:v>-0.00074694868290337</x:v>
      </x:c>
      <x:c r="AH390" s="61" t="n">
        <x:f aca="0">IF(OR(T390="年末+季度",T390="季度+动态",T390="季度",T390="动态"),A390,AH389)</x:f>
        <x:v>44286</x:v>
      </x:c>
      <x:c r="AI390" s="68" t="n">
        <x:f aca="0">YEAR(A390)</x:f>
        <x:v>2021</x:v>
      </x:c>
      <x:c r="AJ390" s="68" t="n">
        <x:f aca="0">MONTH(A390)</x:f>
        <x:v>6</x:v>
      </x:c>
      <x:c r="AK390" s="66" t="n">
        <x:f aca="0">IF(MONTH(A390)&lt;&gt;MONTH(A391),1,0)</x:f>
        <x:v>0</x:v>
      </x:c>
      <x:c r="AL390" s="64" t="n">
        <x:f aca="0">IF(AK389,AD389,AL389)</x:f>
        <x:v>1.0905692617668106</x:v>
      </x:c>
      <x:c r="AM390" s="65" t="str">
        <x:f aca="0">IF(AK390,AD390/AL390-1,"")</x:f>
      </x:c>
      <x:c r="AN390" s="64" t="n">
        <x:f aca="0">IF(AI390&lt;&gt;AI389,AD390,MAX(AN389,AD390))</x:f>
        <x:v>1.092013606026898</x:v>
      </x:c>
      <x:c r="AO390" s="65" t="n">
        <x:f aca="0">AD390/AN390-1</x:f>
        <x:v>-0.003161454331909619</x:v>
      </x:c>
      <x:c r="AP390" s="69" t="n">
        <x:f aca="0">IFERROR(SUM(Z390:AC390)/AD390,0)</x:f>
        <x:v>1</x:v>
      </x:c>
      <x:c r="AQ390" s="66" t="b">
        <x:f aca="0">AND(B390&gt;0,C390&gt;0,D390&gt;0,E390&gt;0)</x:f>
        <x:v>1</x:v>
      </x:c>
    </x:row>
    <x:row r="391" ht="13.5" hidden="0">
      <x:c r="A391" s="61" t="n">
        <x:f aca="0">'净值底稿'!A353</x:f>
        <x:v>44362</x:v>
      </x:c>
      <x:c r="B391" s="62" t="n">
        <x:f aca="0">'净值底稿'!W353</x:f>
        <x:v>1.1845147774306177</x:v>
      </x:c>
      <x:c r="C391" s="62" t="n">
        <x:f aca="0">'净值底稿'!T353</x:f>
        <x:v>1.3762506800610574</x:v>
      </x:c>
      <x:c r="D391" s="62" t="n">
        <x:f aca="0">'净值底稿'!U353</x:f>
        <x:v>1.468</x:v>
      </x:c>
      <x:c r="E391" s="62" t="n">
        <x:f aca="0">'净值底稿'!V353</x:f>
        <x:v>1.3856</x:v>
      </x:c>
      <x:c r="F391" s="63" t="n">
        <x:f aca="0">IFERROR(B391/B390-1,0)</x:f>
        <x:v>-0.0094535481790895</x:v>
      </x:c>
      <x:c r="G391" s="63" t="n">
        <x:f aca="0">IFERROR(C391/C390-1,0)</x:f>
        <x:v>-0.00716288919947472</x:v>
      </x:c>
      <x:c r="H391" s="63" t="n">
        <x:f aca="0">IFERROR(D391/D390-1,0)</x:f>
        <x:v>0.00034071550255543315</x:v>
      </x:c>
      <x:c r="I391" s="63" t="n">
        <x:f aca="0">IFERROR(E391/E390-1,0)</x:f>
        <x:v>-0.015699367763017724</x:v>
      </x:c>
      <x:c r="J391" s="64" t="n">
        <x:f aca="0">Z390*(1+F391)</x:f>
        <x:v>0.1130700685118091</x:v>
      </x:c>
      <x:c r="K391" s="64" t="n">
        <x:f aca="0">AA390*(1+G391)</x:f>
        <x:v>0.11562745380732009</x:v>
      </x:c>
      <x:c r="L391" s="64" t="n">
        <x:f aca="0">AB390*(1+H391)</x:f>
        <x:v>0.8008455750968423</x:v>
      </x:c>
      <x:c r="M391" s="64" t="n">
        <x:f aca="0">AC390*(1+I391)</x:f>
        <x:v>0.05647681611800304</x:v>
      </x:c>
      <x:c r="N391" s="64" t="n">
        <x:f aca="0">SUM(J391:M391)</x:f>
        <x:v>1.0860199135339745</x:v>
      </x:c>
      <x:c r="O391" s="65" t="n">
        <x:f aca="0">IFERROR((J391+K391)/N391,0)</x:f>
        <x:v>0.21058317574945162</x:v>
      </x:c>
      <x:c r="P391" s="66" t="b">
        <x:f aca="0">AND(MONTH(A391)=12,OR(A392="",YEAR(A391)&lt;&gt;YEAR(A392)))</x:f>
        <x:v>0</x:v>
      </x:c>
      <x:c r="Q391" s="66" t="b">
        <x:f aca="0">AND(MOD(MONTH(A391),3)=0,OR(A392="",MONTH(A391)&lt;&gt;MONTH(A392)))</x:f>
        <x:v>0</x:v>
      </x:c>
      <x:c r="R391" s="66" t="b">
        <x:f aca="0">OR(O391&gt;$E$7,O391&lt;$E$6)</x:f>
        <x:v>0</x:v>
      </x:c>
      <x:c r="S391" s="66" t="b">
        <x:f aca="0">AND(OR(P391,Q391,R391),A391-AH390&gt;$E$8)</x:f>
        <x:v>0</x:v>
      </x:c>
      <x:c r="T391" s="67" t="str">
        <x:f aca="0">IF(NOT(OR(P391,Q391,R391)),"不调",IF(NOT(S391),"间隔规则跳过",IF(P391,"年末+季度",IF(AND(Q391,R391),"季度+动态",IF(Q391,"季度","动态")))))</x:f>
        <x:v>不调</x:v>
      </x:c>
      <x:c r="U391" s="64" t="n">
        <x:f aca="0">IF(OR(T391="年末+季度",T391="季度+动态"),N391*$E$5/2,IF(T391="季度",(J391+K391)/2,IF(T391="动态",N391*$E$5*IF(J391+K391=0,0.5,J391/(J391+K391)),J391)))</x:f>
        <x:v>0.1130700685118091</x:v>
      </x:c>
      <x:c r="V391" s="64" t="n">
        <x:f aca="0">IF(OR(T391="年末+季度",T391="季度+动态"),N391*$E$5/2,IF(T391="季度",(J391+K391)/2,IF(T391="动态",N391*$E$5*IF(J391+K391=0,0.5,K391/(J391+K391)),K391)))</x:f>
        <x:v>0.11562745380732009</x:v>
      </x:c>
      <x:c r="W391" s="64" t="n">
        <x:f aca="0">IF(OR(T391="年末+季度",T391="季度+动态",T391="动态"),N391*(1-$E$5)*IF(L391+M391=0,$B$7/($B$7+$B$8),L391/(L391+M391)),L391)</x:f>
        <x:v>0.8008455750968423</x:v>
      </x:c>
      <x:c r="X391" s="64" t="n">
        <x:f aca="0">IF(OR(T391="年末+季度",T391="季度+动态",T391="动态"),N391*(1-$E$5)*IF(L391+M391=0,$B$8/($B$7+$B$8),M391/(L391+M391)),M391)</x:f>
        <x:v>0.05647681611800304</x:v>
      </x:c>
      <x:c r="Y391" s="64" t="n">
        <x:f aca="0">POWER(1-$H$5,(A391-A390)/$H$8)</x:f>
        <x:v>0.9999450695435432</x:v>
      </x:c>
      <x:c r="Z391" s="64" t="n">
        <x:f aca="0">U391*Y391</x:f>
        <x:v>0.11306385752133415</x:v>
      </x:c>
      <x:c r="AA391" s="64" t="n">
        <x:f aca="0">V391*Y391</x:f>
        <x:v>0.11562110233850352</x:v>
      </x:c>
      <x:c r="AB391" s="64" t="n">
        <x:f aca="0">W391*Y391</x:f>
        <x:v>0.8008015842838508</x:v>
      </x:c>
      <x:c r="AC391" s="64" t="n">
        <x:f aca="0">X391*Y391</x:f>
        <x:v>0.05647371382071445</x:v>
      </x:c>
      <x:c r="AD391" s="64" t="n">
        <x:f aca="0">SUM(Z391:AC391)</x:f>
        <x:v>1.085960257964403</x:v>
      </x:c>
      <x:c r="AE391" s="64" t="n">
        <x:f aca="0">MAX(AE390,AD391)</x:f>
        <x:v>1.092013606026898</x:v>
      </x:c>
      <x:c r="AF391" s="63" t="n">
        <x:f aca="0">AD391/AE391-1</x:f>
        <x:v>-0.005543289963683695</x:v>
      </x:c>
      <x:c r="AG391" s="63" t="n">
        <x:f aca="0">AD391/AD390-1</x:f>
        <x:v>-0.002389389577805434</x:v>
      </x:c>
      <x:c r="AH391" s="61" t="n">
        <x:f aca="0">IF(OR(T391="年末+季度",T391="季度+动态",T391="季度",T391="动态"),A391,AH390)</x:f>
        <x:v>44286</x:v>
      </x:c>
      <x:c r="AI391" s="68" t="n">
        <x:f aca="0">YEAR(A391)</x:f>
        <x:v>2021</x:v>
      </x:c>
      <x:c r="AJ391" s="68" t="n">
        <x:f aca="0">MONTH(A391)</x:f>
        <x:v>6</x:v>
      </x:c>
      <x:c r="AK391" s="66" t="n">
        <x:f aca="0">IF(MONTH(A391)&lt;&gt;MONTH(A392),1,0)</x:f>
        <x:v>0</x:v>
      </x:c>
      <x:c r="AL391" s="64" t="n">
        <x:f aca="0">IF(AK390,AD390,AL390)</x:f>
        <x:v>1.0905692617668106</x:v>
      </x:c>
      <x:c r="AM391" s="65" t="str">
        <x:f aca="0">IF(AK391,AD391/AL391-1,"")</x:f>
      </x:c>
      <x:c r="AN391" s="64" t="n">
        <x:f aca="0">IF(AI391&lt;&gt;AI390,AD391,MAX(AN390,AD391))</x:f>
        <x:v>1.092013606026898</x:v>
      </x:c>
      <x:c r="AO391" s="65" t="n">
        <x:f aca="0">AD391/AN391-1</x:f>
        <x:v>-0.005543289963683695</x:v>
      </x:c>
      <x:c r="AP391" s="69" t="n">
        <x:f aca="0">IFERROR(SUM(Z391:AC391)/AD391,0)</x:f>
        <x:v>1</x:v>
      </x:c>
      <x:c r="AQ391" s="66" t="b">
        <x:f aca="0">AND(B391&gt;0,C391&gt;0,D391&gt;0,E391&gt;0)</x:f>
        <x:v>1</x:v>
      </x:c>
    </x:row>
    <x:row r="392" ht="13.5" hidden="0">
      <x:c r="A392" s="61" t="n">
        <x:f aca="0">'净值底稿'!A354</x:f>
        <x:v>44363</x:v>
      </x:c>
      <x:c r="B392" s="62" t="n">
        <x:f aca="0">'净值底稿'!W354</x:f>
        <x:v>1.1765641982035224</x:v>
      </x:c>
      <x:c r="C392" s="62" t="n">
        <x:f aca="0">'净值底稿'!T354</x:f>
        <x:v>1.3528103685644775</x:v>
      </x:c>
      <x:c r="D392" s="62" t="n">
        <x:f aca="0">'净值底稿'!U354</x:f>
        <x:v>1.4677</x:v>
      </x:c>
      <x:c r="E392" s="62" t="n">
        <x:f aca="0">'净值底稿'!V354</x:f>
        <x:v>1.3825</x:v>
      </x:c>
      <x:c r="F392" s="63" t="n">
        <x:f aca="0">IFERROR(B392/B391-1,0)</x:f>
        <x:v>-0.006712097964992281</x:v>
      </x:c>
      <x:c r="G392" s="63" t="n">
        <x:f aca="0">IFERROR(C392/C391-1,0)</x:f>
        <x:v>-0.017032007203469646</x:v>
      </x:c>
      <x:c r="H392" s="63" t="n">
        <x:f aca="0">IFERROR(D392/D391-1,0)</x:f>
        <x:v>-0.0002043596730244568</x:v>
      </x:c>
      <x:c r="I392" s="63" t="n">
        <x:f aca="0">IFERROR(E392/E391-1,0)</x:f>
        <x:v>-0.0022372979214779765</x:v>
      </x:c>
      <x:c r="J392" s="64" t="n">
        <x:f aca="0">Z391*(1+F392)</x:f>
        <x:v>0.11230496183335102</x:v>
      </x:c>
      <x:c r="K392" s="64" t="n">
        <x:f aca="0">AA391*(1+G392)</x:f>
        <x:v>0.11365184289060103</x:v>
      </x:c>
      <x:c r="L392" s="64" t="n">
        <x:f aca="0">AB391*(1+H392)</x:f>
        <x:v>0.8006379327339291</x:v>
      </x:c>
      <x:c r="M392" s="64" t="n">
        <x:f aca="0">AC391*(1+I392)</x:f>
        <x:v>0.056347365298165225</x:v>
      </x:c>
      <x:c r="N392" s="64" t="n">
        <x:f aca="0">SUM(J392:M392)</x:f>
        <x:v>1.0829421027560464</x:v>
      </x:c>
      <x:c r="O392" s="65" t="n">
        <x:f aca="0">IFERROR((J392+K392)/N392,0)</x:f>
        <x:v>0.20865086337385957</x:v>
      </x:c>
      <x:c r="P392" s="66" t="b">
        <x:f aca="0">AND(MONTH(A392)=12,OR(A393="",YEAR(A392)&lt;&gt;YEAR(A393)))</x:f>
        <x:v>0</x:v>
      </x:c>
      <x:c r="Q392" s="66" t="b">
        <x:f aca="0">AND(MOD(MONTH(A392),3)=0,OR(A393="",MONTH(A392)&lt;&gt;MONTH(A393)))</x:f>
        <x:v>0</x:v>
      </x:c>
      <x:c r="R392" s="66" t="b">
        <x:f aca="0">OR(O392&gt;$E$7,O392&lt;$E$6)</x:f>
        <x:v>0</x:v>
      </x:c>
      <x:c r="S392" s="66" t="b">
        <x:f aca="0">AND(OR(P392,Q392,R392),A392-AH391&gt;$E$8)</x:f>
        <x:v>0</x:v>
      </x:c>
      <x:c r="T392" s="67" t="str">
        <x:f aca="0">IF(NOT(OR(P392,Q392,R392)),"不调",IF(NOT(S392),"间隔规则跳过",IF(P392,"年末+季度",IF(AND(Q392,R392),"季度+动态",IF(Q392,"季度","动态")))))</x:f>
        <x:v>不调</x:v>
      </x:c>
      <x:c r="U392" s="64" t="n">
        <x:f aca="0">IF(OR(T392="年末+季度",T392="季度+动态"),N392*$E$5/2,IF(T392="季度",(J392+K392)/2,IF(T392="动态",N392*$E$5*IF(J392+K392=0,0.5,J392/(J392+K392)),J392)))</x:f>
        <x:v>0.11230496183335102</x:v>
      </x:c>
      <x:c r="V392" s="64" t="n">
        <x:f aca="0">IF(OR(T392="年末+季度",T392="季度+动态"),N392*$E$5/2,IF(T392="季度",(J392+K392)/2,IF(T392="动态",N392*$E$5*IF(J392+K392=0,0.5,K392/(J392+K392)),K392)))</x:f>
        <x:v>0.11365184289060103</x:v>
      </x:c>
      <x:c r="W392" s="64" t="n">
        <x:f aca="0">IF(OR(T392="年末+季度",T392="季度+动态",T392="动态"),N392*(1-$E$5)*IF(L392+M392=0,$B$7/($B$7+$B$8),L392/(L392+M392)),L392)</x:f>
        <x:v>0.8006379327339291</x:v>
      </x:c>
      <x:c r="X392" s="64" t="n">
        <x:f aca="0">IF(OR(T392="年末+季度",T392="季度+动态",T392="动态"),N392*(1-$E$5)*IF(L392+M392=0,$B$8/($B$7+$B$8),M392/(L392+M392)),M392)</x:f>
        <x:v>0.056347365298165225</x:v>
      </x:c>
      <x:c r="Y392" s="64" t="n">
        <x:f aca="0">POWER(1-$H$5,(A392-A391)/$H$8)</x:f>
        <x:v>0.9999862671029998</x:v>
      </x:c>
      <x:c r="Z392" s="64" t="n">
        <x:f aca="0">U392*Y392</x:f>
        <x:v>0.11230341956087755</x:v>
      </x:c>
      <x:c r="AA392" s="64" t="n">
        <x:f aca="0">V392*Y392</x:f>
        <x:v>0.11365028212154872</x:v>
      </x:c>
      <x:c r="AB392" s="64" t="n">
        <x:f aca="0">W392*Y392</x:f>
        <x:v>0.8006269376556644</x:v>
      </x:c>
      <x:c r="AC392" s="64" t="n">
        <x:f aca="0">X392*Y392</x:f>
        <x:v>0.05634659148560135</x:v>
      </x:c>
      <x:c r="AD392" s="64" t="n">
        <x:f aca="0">SUM(Z392:AC392)</x:f>
        <x:v>1.0829272308236921</x:v>
      </x:c>
      <x:c r="AE392" s="64" t="n">
        <x:f aca="0">MAX(AE391,AD392)</x:f>
        <x:v>1.092013606026898</x:v>
      </x:c>
      <x:c r="AF392" s="63" t="n">
        <x:f aca="0">AD392/AE392-1</x:f>
        <x:v>-0.00832075273884636</x:v>
      </x:c>
      <x:c r="AG392" s="63" t="n">
        <x:f aca="0">AD392/AD391-1</x:f>
        <x:v>-0.0027929448784765887</x:v>
      </x:c>
      <x:c r="AH392" s="61" t="n">
        <x:f aca="0">IF(OR(T392="年末+季度",T392="季度+动态",T392="季度",T392="动态"),A392,AH391)</x:f>
        <x:v>44286</x:v>
      </x:c>
      <x:c r="AI392" s="68" t="n">
        <x:f aca="0">YEAR(A392)</x:f>
        <x:v>2021</x:v>
      </x:c>
      <x:c r="AJ392" s="68" t="n">
        <x:f aca="0">MONTH(A392)</x:f>
        <x:v>6</x:v>
      </x:c>
      <x:c r="AK392" s="66" t="n">
        <x:f aca="0">IF(MONTH(A392)&lt;&gt;MONTH(A393),1,0)</x:f>
        <x:v>0</x:v>
      </x:c>
      <x:c r="AL392" s="64" t="n">
        <x:f aca="0">IF(AK391,AD391,AL391)</x:f>
        <x:v>1.0905692617668106</x:v>
      </x:c>
      <x:c r="AM392" s="65" t="str">
        <x:f aca="0">IF(AK392,AD392/AL392-1,"")</x:f>
      </x:c>
      <x:c r="AN392" s="64" t="n">
        <x:f aca="0">IF(AI392&lt;&gt;AI391,AD392,MAX(AN391,AD392))</x:f>
        <x:v>1.092013606026898</x:v>
      </x:c>
      <x:c r="AO392" s="65" t="n">
        <x:f aca="0">AD392/AN392-1</x:f>
        <x:v>-0.00832075273884636</x:v>
      </x:c>
      <x:c r="AP392" s="69" t="n">
        <x:f aca="0">IFERROR(SUM(Z392:AC392)/AD392,0)</x:f>
        <x:v>1</x:v>
      </x:c>
      <x:c r="AQ392" s="66" t="b">
        <x:f aca="0">AND(B392&gt;0,C392&gt;0,D392&gt;0,E392&gt;0)</x:f>
        <x:v>1</x:v>
      </x:c>
    </x:row>
    <x:row r="393" ht="13.5" hidden="0">
      <x:c r="A393" s="61" t="n">
        <x:f aca="0">'净值底稿'!A355</x:f>
        <x:v>44364</x:v>
      </x:c>
      <x:c r="B393" s="62" t="n">
        <x:f aca="0">'净值底稿'!W355</x:f>
        <x:v>1.175820344555871</x:v>
      </x:c>
      <x:c r="C393" s="62" t="n">
        <x:f aca="0">'净值底稿'!T355</x:f>
        <x:v>1.3683098245613676</x:v>
      </x:c>
      <x:c r="D393" s="62" t="n">
        <x:f aca="0">'净值底稿'!U355</x:f>
        <x:v>1.4672</x:v>
      </x:c>
      <x:c r="E393" s="62" t="n">
        <x:f aca="0">'净值底稿'!V355</x:f>
        <x:v>1.3577</x:v>
      </x:c>
      <x:c r="F393" s="63" t="n">
        <x:f aca="0">IFERROR(B393/B392-1,0)</x:f>
        <x:v>-0.0006322252953023799</x:v>
      </x:c>
      <x:c r="G393" s="63" t="n">
        <x:f aca="0">IFERROR(C393/C392-1,0)</x:f>
        <x:v>0.011457227381644897</x:v>
      </x:c>
      <x:c r="H393" s="63" t="n">
        <x:f aca="0">IFERROR(D393/D392-1,0)</x:f>
        <x:v>-0.0003406690740613838</x:v>
      </x:c>
      <x:c r="I393" s="63" t="n">
        <x:f aca="0">IFERROR(E393/E392-1,0)</x:f>
        <x:v>-0.017938517179023616</x:v>
      </x:c>
      <x:c r="J393" s="64" t="n">
        <x:f aca="0">Z392*(1+F393)</x:f>
        <x:v>0.11223241849828221</x:v>
      </x:c>
      <x:c r="K393" s="64" t="n">
        <x:f aca="0">AA392*(1+G393)</x:f>
        <x:v>0.1149523992458034</x:v>
      </x:c>
      <x:c r="L393" s="64" t="n">
        <x:f aca="0">AB392*(1+H393)</x:f>
        <x:v>0.8003541888181447</x:v>
      </x:c>
      <x:c r="M393" s="64" t="n">
        <x:f aca="0">AC392*(1+I393)</x:f>
        <x:v>0.05533581718625746</x:v>
      </x:c>
      <x:c r="N393" s="64" t="n">
        <x:f aca="0">SUM(J393:M393)</x:f>
        <x:v>1.0828748237484878</x:v>
      </x:c>
      <x:c r="O393" s="65" t="n">
        <x:f aca="0">IFERROR((J393+K393)/N393,0)</x:f>
        <x:v>0.20979785729772618</x:v>
      </x:c>
      <x:c r="P393" s="66" t="b">
        <x:f aca="0">AND(MONTH(A393)=12,OR(A394="",YEAR(A393)&lt;&gt;YEAR(A394)))</x:f>
        <x:v>0</x:v>
      </x:c>
      <x:c r="Q393" s="66" t="b">
        <x:f aca="0">AND(MOD(MONTH(A393),3)=0,OR(A394="",MONTH(A393)&lt;&gt;MONTH(A394)))</x:f>
        <x:v>0</x:v>
      </x:c>
      <x:c r="R393" s="66" t="b">
        <x:f aca="0">OR(O393&gt;$E$7,O393&lt;$E$6)</x:f>
        <x:v>0</x:v>
      </x:c>
      <x:c r="S393" s="66" t="b">
        <x:f aca="0">AND(OR(P393,Q393,R393),A393-AH392&gt;$E$8)</x:f>
        <x:v>0</x:v>
      </x:c>
      <x:c r="T393" s="67" t="str">
        <x:f aca="0">IF(NOT(OR(P393,Q393,R393)),"不调",IF(NOT(S393),"间隔规则跳过",IF(P393,"年末+季度",IF(AND(Q393,R393),"季度+动态",IF(Q393,"季度","动态")))))</x:f>
        <x:v>不调</x:v>
      </x:c>
      <x:c r="U393" s="64" t="n">
        <x:f aca="0">IF(OR(T393="年末+季度",T393="季度+动态"),N393*$E$5/2,IF(T393="季度",(J393+K393)/2,IF(T393="动态",N393*$E$5*IF(J393+K393=0,0.5,J393/(J393+K393)),J393)))</x:f>
        <x:v>0.11223241849828221</x:v>
      </x:c>
      <x:c r="V393" s="64" t="n">
        <x:f aca="0">IF(OR(T393="年末+季度",T393="季度+动态"),N393*$E$5/2,IF(T393="季度",(J393+K393)/2,IF(T393="动态",N393*$E$5*IF(J393+K393=0,0.5,K393/(J393+K393)),K393)))</x:f>
        <x:v>0.1149523992458034</x:v>
      </x:c>
      <x:c r="W393" s="64" t="n">
        <x:f aca="0">IF(OR(T393="年末+季度",T393="季度+动态",T393="动态"),N393*(1-$E$5)*IF(L393+M393=0,$B$7/($B$7+$B$8),L393/(L393+M393)),L393)</x:f>
        <x:v>0.8003541888181447</x:v>
      </x:c>
      <x:c r="X393" s="64" t="n">
        <x:f aca="0">IF(OR(T393="年末+季度",T393="季度+动态",T393="动态"),N393*(1-$E$5)*IF(L393+M393=0,$B$8/($B$7+$B$8),M393/(L393+M393)),M393)</x:f>
        <x:v>0.05533581718625746</x:v>
      </x:c>
      <x:c r="Y393" s="64" t="n">
        <x:f aca="0">POWER(1-$H$5,(A393-A392)/$H$8)</x:f>
        <x:v>0.9999862671029998</x:v>
      </x:c>
      <x:c r="Z393" s="64" t="n">
        <x:f aca="0">U393*Y393</x:f>
        <x:v>0.11223087722203888</x:v>
      </x:c>
      <x:c r="AA393" s="64" t="n">
        <x:f aca="0">V393*Y393</x:f>
        <x:v>0.11495082061634462</x:v>
      </x:c>
      <x:c r="AB393" s="64" t="n">
        <x:f aca="0">W393*Y393</x:f>
        <x:v>0.800343197636506</x:v>
      </x:c>
      <x:c r="AC393" s="64" t="n">
        <x:f aca="0">X393*Y393</x:f>
        <x:v>0.05533505726517962</x:v>
      </x:c>
      <x:c r="AD393" s="64" t="n">
        <x:f aca="0">SUM(Z393:AC393)</x:f>
        <x:v>1.082859952740069</x:v>
      </x:c>
      <x:c r="AE393" s="64" t="n">
        <x:f aca="0">MAX(AE392,AD393)</x:f>
        <x:v>1.092013606026898</x:v>
      </x:c>
      <x:c r="AF393" s="63" t="n">
        <x:f aca="0">AD393/AE393-1</x:f>
        <x:v>-0.008382361937899985</x:v>
      </x:c>
      <x:c r="AG393" s="63" t="n">
        <x:f aca="0">AD393/AD392-1</x:f>
        <x:v>-0.00006212613526379585</x:v>
      </x:c>
      <x:c r="AH393" s="61" t="n">
        <x:f aca="0">IF(OR(T393="年末+季度",T393="季度+动态",T393="季度",T393="动态"),A393,AH392)</x:f>
        <x:v>44286</x:v>
      </x:c>
      <x:c r="AI393" s="68" t="n">
        <x:f aca="0">YEAR(A393)</x:f>
        <x:v>2021</x:v>
      </x:c>
      <x:c r="AJ393" s="68" t="n">
        <x:f aca="0">MONTH(A393)</x:f>
        <x:v>6</x:v>
      </x:c>
      <x:c r="AK393" s="66" t="n">
        <x:f aca="0">IF(MONTH(A393)&lt;&gt;MONTH(A394),1,0)</x:f>
        <x:v>0</x:v>
      </x:c>
      <x:c r="AL393" s="64" t="n">
        <x:f aca="0">IF(AK392,AD392,AL392)</x:f>
        <x:v>1.0905692617668106</x:v>
      </x:c>
      <x:c r="AM393" s="65" t="str">
        <x:f aca="0">IF(AK393,AD393/AL393-1,"")</x:f>
      </x:c>
      <x:c r="AN393" s="64" t="n">
        <x:f aca="0">IF(AI393&lt;&gt;AI392,AD393,MAX(AN392,AD393))</x:f>
        <x:v>1.092013606026898</x:v>
      </x:c>
      <x:c r="AO393" s="65" t="n">
        <x:f aca="0">AD393/AN393-1</x:f>
        <x:v>-0.008382361937899985</x:v>
      </x:c>
      <x:c r="AP393" s="69" t="n">
        <x:f aca="0">IFERROR(SUM(Z393:AC393)/AD393,0)</x:f>
        <x:v>1</x:v>
      </x:c>
      <x:c r="AQ393" s="66" t="b">
        <x:f aca="0">AND(B393&gt;0,C393&gt;0,D393&gt;0,E393&gt;0)</x:f>
        <x:v>1</x:v>
      </x:c>
    </x:row>
    <x:row r="394" ht="13.5" hidden="0">
      <x:c r="A394" s="61" t="n">
        <x:f aca="0">'净值底稿'!A356</x:f>
        <x:v>44365</x:v>
      </x:c>
      <x:c r="B394" s="62" t="n">
        <x:f aca="0">'净值底稿'!W356</x:f>
        <x:v>1.1712392395060405</x:v>
      </x:c>
      <x:c r="C394" s="62" t="n">
        <x:f aca="0">'净值底稿'!T356</x:f>
        <x:v>1.3773082504789163</x:v>
      </x:c>
      <x:c r="D394" s="62" t="n">
        <x:f aca="0">'净值底稿'!U356</x:f>
        <x:v>1.4676</x:v>
      </x:c>
      <x:c r="E394" s="62" t="n">
        <x:f aca="0">'净值底稿'!V356</x:f>
        <x:v>1.346</x:v>
      </x:c>
      <x:c r="F394" s="63" t="n">
        <x:f aca="0">IFERROR(B394/B393-1,0)</x:f>
        <x:v>-0.003896092690555464</x:v>
      </x:c>
      <x:c r="G394" s="63" t="n">
        <x:f aca="0">IFERROR(C394/C393-1,0)</x:f>
        <x:v>0.006576307321650043</x:v>
      </x:c>
      <x:c r="H394" s="63" t="n">
        <x:f aca="0">IFERROR(D394/D393-1,0)</x:f>
        <x:v>0.00027262813522344054</x:v>
      </x:c>
      <x:c r="I394" s="63" t="n">
        <x:f aca="0">IFERROR(E394/E393-1,0)</x:f>
        <x:v>-0.00861751491492957</x:v>
      </x:c>
      <x:c r="J394" s="64" t="n">
        <x:f aca="0">Z393*(1+F394)</x:f>
        <x:v>0.11179361532163946</x:v>
      </x:c>
      <x:c r="K394" s="64" t="n">
        <x:f aca="0">AA393*(1+G394)</x:f>
        <x:v>0.11570677253959358</x:v>
      </x:c>
      <x:c r="L394" s="64" t="n">
        <x:f aca="0">AB393*(1+H394)</x:f>
        <x:v>0.8005613937100163</x:v>
      </x:c>
      <x:c r="M394" s="64" t="n">
        <x:f aca="0">AC393*(1+I394)</x:f>
        <x:v>0.05485820658387845</x:v>
      </x:c>
      <x:c r="N394" s="64" t="n">
        <x:f aca="0">SUM(J394:M394)</x:f>
        <x:v>1.082919988155128</x:v>
      </x:c>
      <x:c r="O394" s="65" t="n">
        <x:f aca="0">IFERROR((J394+K394)/N394,0)</x:f>
        <x:v>0.21008051411887294</x:v>
      </x:c>
      <x:c r="P394" s="66" t="b">
        <x:f aca="0">AND(MONTH(A394)=12,OR(A395="",YEAR(A394)&lt;&gt;YEAR(A395)))</x:f>
        <x:v>0</x:v>
      </x:c>
      <x:c r="Q394" s="66" t="b">
        <x:f aca="0">AND(MOD(MONTH(A394),3)=0,OR(A395="",MONTH(A394)&lt;&gt;MONTH(A395)))</x:f>
        <x:v>0</x:v>
      </x:c>
      <x:c r="R394" s="66" t="b">
        <x:f aca="0">OR(O394&gt;$E$7,O394&lt;$E$6)</x:f>
        <x:v>0</x:v>
      </x:c>
      <x:c r="S394" s="66" t="b">
        <x:f aca="0">AND(OR(P394,Q394,R394),A394-AH393&gt;$E$8)</x:f>
        <x:v>0</x:v>
      </x:c>
      <x:c r="T394" s="67" t="str">
        <x:f aca="0">IF(NOT(OR(P394,Q394,R394)),"不调",IF(NOT(S394),"间隔规则跳过",IF(P394,"年末+季度",IF(AND(Q394,R394),"季度+动态",IF(Q394,"季度","动态")))))</x:f>
        <x:v>不调</x:v>
      </x:c>
      <x:c r="U394" s="64" t="n">
        <x:f aca="0">IF(OR(T394="年末+季度",T394="季度+动态"),N394*$E$5/2,IF(T394="季度",(J394+K394)/2,IF(T394="动态",N394*$E$5*IF(J394+K394=0,0.5,J394/(J394+K394)),J394)))</x:f>
        <x:v>0.11179361532163946</x:v>
      </x:c>
      <x:c r="V394" s="64" t="n">
        <x:f aca="0">IF(OR(T394="年末+季度",T394="季度+动态"),N394*$E$5/2,IF(T394="季度",(J394+K394)/2,IF(T394="动态",N394*$E$5*IF(J394+K394=0,0.5,K394/(J394+K394)),K394)))</x:f>
        <x:v>0.11570677253959358</x:v>
      </x:c>
      <x:c r="W394" s="64" t="n">
        <x:f aca="0">IF(OR(T394="年末+季度",T394="季度+动态",T394="动态"),N394*(1-$E$5)*IF(L394+M394=0,$B$7/($B$7+$B$8),L394/(L394+M394)),L394)</x:f>
        <x:v>0.8005613937100163</x:v>
      </x:c>
      <x:c r="X394" s="64" t="n">
        <x:f aca="0">IF(OR(T394="年末+季度",T394="季度+动态",T394="动态"),N394*(1-$E$5)*IF(L394+M394=0,$B$8/($B$7+$B$8),M394/(L394+M394)),M394)</x:f>
        <x:v>0.05485820658387845</x:v>
      </x:c>
      <x:c r="Y394" s="64" t="n">
        <x:f aca="0">POWER(1-$H$5,(A394-A393)/$H$8)</x:f>
        <x:v>0.9999862671029998</x:v>
      </x:c>
      <x:c r="Z394" s="64" t="n">
        <x:f aca="0">U394*Y394</x:f>
        <x:v>0.11179208007143497</x:v>
      </x:c>
      <x:c r="AA394" s="64" t="n">
        <x:f aca="0">V394*Y394</x:f>
        <x:v>0.11570518355040406</x:v>
      </x:c>
      <x:c r="AB394" s="64" t="n">
        <x:f aca="0">W394*Y394</x:f>
        <x:v>0.8005503996828541</x:v>
      </x:c>
      <x:c r="AC394" s="64" t="n">
        <x:f aca="0">X394*Y394</x:f>
        <x:v>0.05485745322177782</x:v>
      </x:c>
      <x:c r="AD394" s="64" t="n">
        <x:f aca="0">SUM(Z394:AC394)</x:f>
        <x:v>1.082905116526471</x:v>
      </x:c>
      <x:c r="AE394" s="64" t="n">
        <x:f aca="0">MAX(AE393,AD394)</x:f>
        <x:v>1.092013606026898</x:v>
      </x:c>
      <x:c r="AF394" s="63" t="n">
        <x:f aca="0">AD394/AE394-1</x:f>
        <x:v>-0.00834100367445667</x:v>
      </x:c>
      <x:c r="AG394" s="63" t="n">
        <x:f aca="0">AD394/AD393-1</x:f>
        <x:v>0.000041707873938312545</x:v>
      </x:c>
      <x:c r="AH394" s="61" t="n">
        <x:f aca="0">IF(OR(T394="年末+季度",T394="季度+动态",T394="季度",T394="动态"),A394,AH393)</x:f>
        <x:v>44286</x:v>
      </x:c>
      <x:c r="AI394" s="68" t="n">
        <x:f aca="0">YEAR(A394)</x:f>
        <x:v>2021</x:v>
      </x:c>
      <x:c r="AJ394" s="68" t="n">
        <x:f aca="0">MONTH(A394)</x:f>
        <x:v>6</x:v>
      </x:c>
      <x:c r="AK394" s="66" t="n">
        <x:f aca="0">IF(MONTH(A394)&lt;&gt;MONTH(A395),1,0)</x:f>
        <x:v>0</x:v>
      </x:c>
      <x:c r="AL394" s="64" t="n">
        <x:f aca="0">IF(AK393,AD393,AL393)</x:f>
        <x:v>1.0905692617668106</x:v>
      </x:c>
      <x:c r="AM394" s="65" t="str">
        <x:f aca="0">IF(AK394,AD394/AL394-1,"")</x:f>
      </x:c>
      <x:c r="AN394" s="64" t="n">
        <x:f aca="0">IF(AI394&lt;&gt;AI393,AD394,MAX(AN393,AD394))</x:f>
        <x:v>1.092013606026898</x:v>
      </x:c>
      <x:c r="AO394" s="65" t="n">
        <x:f aca="0">AD394/AN394-1</x:f>
        <x:v>-0.00834100367445667</x:v>
      </x:c>
      <x:c r="AP394" s="69" t="n">
        <x:f aca="0">IFERROR(SUM(Z394:AC394)/AD394,0)</x:f>
        <x:v>1</x:v>
      </x:c>
      <x:c r="AQ394" s="66" t="b">
        <x:f aca="0">AND(B394&gt;0,C394&gt;0,D394&gt;0,E394&gt;0)</x:f>
        <x:v>1</x:v>
      </x:c>
    </x:row>
    <x:row r="395" ht="13.5" hidden="0">
      <x:c r="A395" s="61" t="n">
        <x:f aca="0">'净值底稿'!A357</x:f>
        <x:v>44368</x:v>
      </x:c>
      <x:c r="B395" s="62" t="n">
        <x:f aca="0">'净值底稿'!W357</x:f>
        <x:v>1.1720533022928723</x:v>
      </x:c>
      <x:c r="C395" s="62" t="n">
        <x:f aca="0">'净值底稿'!T357</x:f>
        <x:v>1.38876090083946</x:v>
      </x:c>
      <x:c r="D395" s="62" t="n">
        <x:f aca="0">'净值底稿'!U357</x:f>
        <x:v>1.469</x:v>
      </x:c>
      <x:c r="E395" s="62" t="n">
        <x:f aca="0">'净值底稿'!V357</x:f>
        <x:v>1.3446</x:v>
      </x:c>
      <x:c r="F395" s="63" t="n">
        <x:f aca="0">IFERROR(B395/B394-1,0)</x:f>
        <x:v>0.0006950439836486133</x:v>
      </x:c>
      <x:c r="G395" s="63" t="n">
        <x:f aca="0">IFERROR(C395/C394-1,0)</x:f>
        <x:v>0.008315241237073279</x:v>
      </x:c>
      <x:c r="H395" s="63" t="n">
        <x:f aca="0">IFERROR(D395/D394-1,0)</x:f>
        <x:v>0.000953938402834531</x:v>
      </x:c>
      <x:c r="I395" s="63" t="n">
        <x:f aca="0">IFERROR(E395/E394-1,0)</x:f>
        <x:v>-0.0010401188707280795</x:v>
      </x:c>
      <x:c r="J395" s="64" t="n">
        <x:f aca="0">Z394*(1+F395)</x:f>
        <x:v>0.11186978048410819</x:v>
      </x:c>
      <x:c r="K395" s="64" t="n">
        <x:f aca="0">AA394*(1+G395)</x:f>
        <x:v>0.11666730006400551</x:v>
      </x:c>
      <x:c r="L395" s="64" t="n">
        <x:f aca="0">AB394*(1+H395)</x:f>
        <x:v>0.8013140754525161</x:v>
      </x:c>
      <x:c r="M395" s="64" t="n">
        <x:f aca="0">AC394*(1+I395)</x:f>
        <x:v>0.054800394949481766</x:v>
      </x:c>
      <x:c r="N395" s="64" t="n">
        <x:f aca="0">SUM(J395:M395)</x:f>
        <x:v>1.0846515509501116</x:v>
      </x:c>
      <x:c r="O395" s="65" t="n">
        <x:f aca="0">IFERROR((J395+K395)/N395,0)</x:f>
        <x:v>0.21070092081454575</x:v>
      </x:c>
      <x:c r="P395" s="66" t="b">
        <x:f aca="0">AND(MONTH(A395)=12,OR(A396="",YEAR(A395)&lt;&gt;YEAR(A396)))</x:f>
        <x:v>0</x:v>
      </x:c>
      <x:c r="Q395" s="66" t="b">
        <x:f aca="0">AND(MOD(MONTH(A395),3)=0,OR(A396="",MONTH(A395)&lt;&gt;MONTH(A396)))</x:f>
        <x:v>0</x:v>
      </x:c>
      <x:c r="R395" s="66" t="b">
        <x:f aca="0">OR(O395&gt;$E$7,O395&lt;$E$6)</x:f>
        <x:v>0</x:v>
      </x:c>
      <x:c r="S395" s="66" t="b">
        <x:f aca="0">AND(OR(P395,Q395,R395),A395-AH394&gt;$E$8)</x:f>
        <x:v>0</x:v>
      </x:c>
      <x:c r="T395" s="67" t="str">
        <x:f aca="0">IF(NOT(OR(P395,Q395,R395)),"不调",IF(NOT(S395),"间隔规则跳过",IF(P395,"年末+季度",IF(AND(Q395,R395),"季度+动态",IF(Q395,"季度","动态")))))</x:f>
        <x:v>不调</x:v>
      </x:c>
      <x:c r="U395" s="64" t="n">
        <x:f aca="0">IF(OR(T395="年末+季度",T395="季度+动态"),N395*$E$5/2,IF(T395="季度",(J395+K395)/2,IF(T395="动态",N395*$E$5*IF(J395+K395=0,0.5,J395/(J395+K395)),J395)))</x:f>
        <x:v>0.11186978048410819</x:v>
      </x:c>
      <x:c r="V395" s="64" t="n">
        <x:f aca="0">IF(OR(T395="年末+季度",T395="季度+动态"),N395*$E$5/2,IF(T395="季度",(J395+K395)/2,IF(T395="动态",N395*$E$5*IF(J395+K395=0,0.5,K395/(J395+K395)),K395)))</x:f>
        <x:v>0.11666730006400551</x:v>
      </x:c>
      <x:c r="W395" s="64" t="n">
        <x:f aca="0">IF(OR(T395="年末+季度",T395="季度+动态",T395="动态"),N395*(1-$E$5)*IF(L395+M395=0,$B$7/($B$7+$B$8),L395/(L395+M395)),L395)</x:f>
        <x:v>0.8013140754525161</x:v>
      </x:c>
      <x:c r="X395" s="64" t="n">
        <x:f aca="0">IF(OR(T395="年末+季度",T395="季度+动态",T395="动态"),N395*(1-$E$5)*IF(L395+M395=0,$B$8/($B$7+$B$8),M395/(L395+M395)),M395)</x:f>
        <x:v>0.054800394949481766</x:v>
      </x:c>
      <x:c r="Y395" s="64" t="n">
        <x:f aca="0">POWER(1-$H$5,(A395-A394)/$H$8)</x:f>
        <x:v>0.9999588018747739</x:v>
      </x:c>
      <x:c r="Z395" s="64" t="n">
        <x:f aca="0">U395*Y395</x:f>
        <x:v>0.1118651716588828</x:v>
      </x:c>
      <x:c r="AA395" s="64" t="n">
        <x:f aca="0">V395*Y395</x:f>
        <x:v>0.11666249358996769</x:v>
      </x:c>
      <x:c r="AB395" s="64" t="n">
        <x:f aca="0">W395*Y395</x:f>
        <x:v>0.8012810628148902</x:v>
      </x:c>
      <x:c r="AC395" s="64" t="n">
        <x:f aca="0">X395*Y395</x:f>
        <x:v>0.0547981372759482</x:v>
      </x:c>
      <x:c r="AD395" s="64" t="n">
        <x:f aca="0">SUM(Z395:AC395)</x:f>
        <x:v>1.084606865339689</x:v>
      </x:c>
      <x:c r="AE395" s="64" t="n">
        <x:f aca="0">MAX(AE394,AD395)</x:f>
        <x:v>1.092013606026898</x:v>
      </x:c>
      <x:c r="AF395" s="63" t="n">
        <x:f aca="0">AD395/AE395-1</x:f>
        <x:v>-0.006782645057104242</x:v>
      </x:c>
      <x:c r="AG395" s="63" t="n">
        <x:f aca="0">AD395/AD394-1</x:f>
        <x:v>0.0015714662228918375</x:v>
      </x:c>
      <x:c r="AH395" s="61" t="n">
        <x:f aca="0">IF(OR(T395="年末+季度",T395="季度+动态",T395="季度",T395="动态"),A395,AH394)</x:f>
        <x:v>44286</x:v>
      </x:c>
      <x:c r="AI395" s="68" t="n">
        <x:f aca="0">YEAR(A395)</x:f>
        <x:v>2021</x:v>
      </x:c>
      <x:c r="AJ395" s="68" t="n">
        <x:f aca="0">MONTH(A395)</x:f>
        <x:v>6</x:v>
      </x:c>
      <x:c r="AK395" s="66" t="n">
        <x:f aca="0">IF(MONTH(A395)&lt;&gt;MONTH(A396),1,0)</x:f>
        <x:v>0</x:v>
      </x:c>
      <x:c r="AL395" s="64" t="n">
        <x:f aca="0">IF(AK394,AD394,AL394)</x:f>
        <x:v>1.0905692617668106</x:v>
      </x:c>
      <x:c r="AM395" s="65" t="str">
        <x:f aca="0">IF(AK395,AD395/AL395-1,"")</x:f>
      </x:c>
      <x:c r="AN395" s="64" t="n">
        <x:f aca="0">IF(AI395&lt;&gt;AI394,AD395,MAX(AN394,AD395))</x:f>
        <x:v>1.092013606026898</x:v>
      </x:c>
      <x:c r="AO395" s="65" t="n">
        <x:f aca="0">AD395/AN395-1</x:f>
        <x:v>-0.006782645057104242</x:v>
      </x:c>
      <x:c r="AP395" s="69" t="n">
        <x:f aca="0">IFERROR(SUM(Z395:AC395)/AD395,0)</x:f>
        <x:v>1</x:v>
      </x:c>
      <x:c r="AQ395" s="66" t="b">
        <x:f aca="0">AND(B395&gt;0,C395&gt;0,D395&gt;0,E395&gt;0)</x:f>
        <x:v>1</x:v>
      </x:c>
    </x:row>
    <x:row r="396" ht="13.5" hidden="0">
      <x:c r="A396" s="61" t="n">
        <x:f aca="0">'净值底稿'!A358</x:f>
        <x:v>44369</x:v>
      </x:c>
      <x:c r="B396" s="62" t="n">
        <x:f aca="0">'净值底稿'!W358</x:f>
        <x:v>1.1790218049487482</x:v>
      </x:c>
      <x:c r="C396" s="62" t="n">
        <x:f aca="0">'净值底稿'!T358</x:f>
        <x:v>1.397999380557445</x:v>
      </x:c>
      <x:c r="D396" s="62" t="n">
        <x:f aca="0">'净值底稿'!U358</x:f>
        <x:v>1.4693</x:v>
      </x:c>
      <x:c r="E396" s="62" t="n">
        <x:f aca="0">'净值底稿'!V358</x:f>
        <x:v>1.3483</x:v>
      </x:c>
      <x:c r="F396" s="63" t="n">
        <x:f aca="0">IFERROR(B396/B395-1,0)</x:f>
        <x:v>0.005945550976430347</x:v>
      </x:c>
      <x:c r="G396" s="63" t="n">
        <x:f aca="0">IFERROR(C396/C395-1,0)</x:f>
        <x:v>0.006652318417375458</x:v>
      </x:c>
      <x:c r="H396" s="63" t="n">
        <x:f aca="0">IFERROR(D396/D395-1,0)</x:f>
        <x:v>0.00020422055820290552</x:v>
      </x:c>
      <x:c r="I396" s="63" t="n">
        <x:f aca="0">IFERROR(E396/E395-1,0)</x:f>
        <x:v>0.00275174773166742</x:v>
      </x:c>
      <x:c r="J396" s="64" t="n">
        <x:f aca="0">Z395*(1+F396)</x:f>
        <x:v>0.11253027173946781</x:v>
      </x:c>
      <x:c r="K396" s="64" t="n">
        <x:f aca="0">AA395*(1+G396)</x:f>
        <x:v>0.11743856964469318</x:v>
      </x:c>
      <x:c r="L396" s="64" t="n">
        <x:f aca="0">AB395*(1+H396)</x:f>
        <x:v>0.8014447008808157</x:v>
      </x:c>
      <x:c r="M396" s="64" t="n">
        <x:f aca="0">AC395*(1+I396)</x:f>
        <x:v>0.05494892792589689</x:v>
      </x:c>
      <x:c r="N396" s="64" t="n">
        <x:f aca="0">SUM(J396:M396)</x:f>
        <x:v>1.0863624701908734</x:v>
      </x:c>
      <x:c r="O396" s="65" t="n">
        <x:f aca="0">IFERROR((J396+K396)/N396,0)</x:f>
        <x:v>0.21168702683898458</x:v>
      </x:c>
      <x:c r="P396" s="66" t="b">
        <x:f aca="0">AND(MONTH(A396)=12,OR(A397="",YEAR(A396)&lt;&gt;YEAR(A397)))</x:f>
        <x:v>0</x:v>
      </x:c>
      <x:c r="Q396" s="66" t="b">
        <x:f aca="0">AND(MOD(MONTH(A396),3)=0,OR(A397="",MONTH(A396)&lt;&gt;MONTH(A397)))</x:f>
        <x:v>0</x:v>
      </x:c>
      <x:c r="R396" s="66" t="b">
        <x:f aca="0">OR(O396&gt;$E$7,O396&lt;$E$6)</x:f>
        <x:v>0</x:v>
      </x:c>
      <x:c r="S396" s="66" t="b">
        <x:f aca="0">AND(OR(P396,Q396,R396),A396-AH395&gt;$E$8)</x:f>
        <x:v>0</x:v>
      </x:c>
      <x:c r="T396" s="67" t="str">
        <x:f aca="0">IF(NOT(OR(P396,Q396,R396)),"不调",IF(NOT(S396),"间隔规则跳过",IF(P396,"年末+季度",IF(AND(Q396,R396),"季度+动态",IF(Q396,"季度","动态")))))</x:f>
        <x:v>不调</x:v>
      </x:c>
      <x:c r="U396" s="64" t="n">
        <x:f aca="0">IF(OR(T396="年末+季度",T396="季度+动态"),N396*$E$5/2,IF(T396="季度",(J396+K396)/2,IF(T396="动态",N396*$E$5*IF(J396+K396=0,0.5,J396/(J396+K396)),J396)))</x:f>
        <x:v>0.11253027173946781</x:v>
      </x:c>
      <x:c r="V396" s="64" t="n">
        <x:f aca="0">IF(OR(T396="年末+季度",T396="季度+动态"),N396*$E$5/2,IF(T396="季度",(J396+K396)/2,IF(T396="动态",N396*$E$5*IF(J396+K396=0,0.5,K396/(J396+K396)),K396)))</x:f>
        <x:v>0.11743856964469318</x:v>
      </x:c>
      <x:c r="W396" s="64" t="n">
        <x:f aca="0">IF(OR(T396="年末+季度",T396="季度+动态",T396="动态"),N396*(1-$E$5)*IF(L396+M396=0,$B$7/($B$7+$B$8),L396/(L396+M396)),L396)</x:f>
        <x:v>0.8014447008808157</x:v>
      </x:c>
      <x:c r="X396" s="64" t="n">
        <x:f aca="0">IF(OR(T396="年末+季度",T396="季度+动态",T396="动态"),N396*(1-$E$5)*IF(L396+M396=0,$B$8/($B$7+$B$8),M396/(L396+M396)),M396)</x:f>
        <x:v>0.05494892792589689</x:v>
      </x:c>
      <x:c r="Y396" s="64" t="n">
        <x:f aca="0">POWER(1-$H$5,(A396-A395)/$H$8)</x:f>
        <x:v>0.9999862671029998</x:v>
      </x:c>
      <x:c r="Z396" s="64" t="n">
        <x:f aca="0">U396*Y396</x:f>
        <x:v>0.1125287263728366</x:v>
      </x:c>
      <x:c r="AA396" s="64" t="n">
        <x:f aca="0">V396*Y396</x:f>
        <x:v>0.11743695687291239</x:v>
      </x:c>
      <x:c r="AB396" s="64" t="n">
        <x:f aca="0">W396*Y396</x:f>
        <x:v>0.8014336947232871</x:v>
      </x:c>
      <x:c r="AC396" s="64" t="n">
        <x:f aca="0">X396*Y396</x:f>
        <x:v>0.05494817331792941</x:v>
      </x:c>
      <x:c r="AD396" s="64" t="n">
        <x:f aca="0">SUM(Z396:AC396)</x:f>
        <x:v>1.0863475512869654</x:v>
      </x:c>
      <x:c r="AE396" s="64" t="n">
        <x:f aca="0">MAX(AE395,AD396)</x:f>
        <x:v>1.092013606026898</x:v>
      </x:c>
      <x:c r="AF396" s="63" t="n">
        <x:f aca="0">AD396/AE396-1</x:f>
        <x:v>-0.005188630167848762</x:v>
      </x:c>
      <x:c r="AG396" s="63" t="n">
        <x:f aca="0">AD396/AD395-1</x:f>
        <x:v>0.001604900358740835</x:v>
      </x:c>
      <x:c r="AH396" s="61" t="n">
        <x:f aca="0">IF(OR(T396="年末+季度",T396="季度+动态",T396="季度",T396="动态"),A396,AH395)</x:f>
        <x:v>44286</x:v>
      </x:c>
      <x:c r="AI396" s="68" t="n">
        <x:f aca="0">YEAR(A396)</x:f>
        <x:v>2021</x:v>
      </x:c>
      <x:c r="AJ396" s="68" t="n">
        <x:f aca="0">MONTH(A396)</x:f>
        <x:v>6</x:v>
      </x:c>
      <x:c r="AK396" s="66" t="n">
        <x:f aca="0">IF(MONTH(A396)&lt;&gt;MONTH(A397),1,0)</x:f>
        <x:v>0</x:v>
      </x:c>
      <x:c r="AL396" s="64" t="n">
        <x:f aca="0">IF(AK395,AD395,AL395)</x:f>
        <x:v>1.0905692617668106</x:v>
      </x:c>
      <x:c r="AM396" s="65" t="str">
        <x:f aca="0">IF(AK396,AD396/AL396-1,"")</x:f>
      </x:c>
      <x:c r="AN396" s="64" t="n">
        <x:f aca="0">IF(AI396&lt;&gt;AI395,AD396,MAX(AN395,AD396))</x:f>
        <x:v>1.092013606026898</x:v>
      </x:c>
      <x:c r="AO396" s="65" t="n">
        <x:f aca="0">AD396/AN396-1</x:f>
        <x:v>-0.005188630167848762</x:v>
      </x:c>
      <x:c r="AP396" s="69" t="n">
        <x:f aca="0">IFERROR(SUM(Z396:AC396)/AD396,0)</x:f>
        <x:v>1</x:v>
      </x:c>
      <x:c r="AQ396" s="66" t="b">
        <x:f aca="0">AND(B396&gt;0,C396&gt;0,D396&gt;0,E396&gt;0)</x:f>
        <x:v>1</x:v>
      </x:c>
    </x:row>
    <x:row r="397" ht="13.5" hidden="0">
      <x:c r="A397" s="61" t="n">
        <x:f aca="0">'净值底稿'!A359</x:f>
        <x:v>44370</x:v>
      </x:c>
      <x:c r="B397" s="62" t="n">
        <x:f aca="0">'净值底稿'!W359</x:f>
        <x:v>1.1895485582036796</x:v>
      </x:c>
      <x:c r="C397" s="62" t="n">
        <x:f aca="0">'净值底稿'!T359</x:f>
        <x:v>1.4068987116706562</x:v>
      </x:c>
      <x:c r="D397" s="62" t="n">
        <x:f aca="0">'净值底稿'!U359</x:f>
        <x:v>1.47</x:v>
      </x:c>
      <x:c r="E397" s="62" t="n">
        <x:f aca="0">'净值底稿'!V359</x:f>
        <x:v>1.3496</x:v>
      </x:c>
      <x:c r="F397" s="63" t="n">
        <x:f aca="0">IFERROR(B397/B396-1,0)</x:f>
        <x:v>0.008928378771916767</x:v>
      </x:c>
      <x:c r="G397" s="63" t="n">
        <x:f aca="0">IFERROR(C397/C396-1,0)</x:f>
        <x:v>0.006365761842943352</x:v>
      </x:c>
      <x:c r="H397" s="63" t="n">
        <x:f aca="0">IFERROR(D397/D396-1,0)</x:f>
        <x:v>0.0004764173415912065</x:v>
      </x:c>
      <x:c r="I397" s="63" t="n">
        <x:f aca="0">IFERROR(E397/E396-1,0)</x:f>
        <x:v>0.0009641771119186515</x:v>
      </x:c>
      <x:c r="J397" s="64" t="n">
        <x:f aca="0">Z396*(1+F397)</x:f>
        <x:v>0.11353342546461467</x:v>
      </x:c>
      <x:c r="K397" s="64" t="n">
        <x:f aca="0">AA396*(1+G397)</x:f>
        <x:v>0.11818453257192536</x:v>
      </x:c>
      <x:c r="L397" s="64" t="n">
        <x:f aca="0">AB396*(1+H397)</x:f>
        <x:v>0.8018155116335888</x:v>
      </x:c>
      <x:c r="M397" s="64" t="n">
        <x:f aca="0">AC396*(1+I397)</x:f>
        <x:v>0.055001153088984296</x:v>
      </x:c>
      <x:c r="N397" s="64" t="n">
        <x:f aca="0">SUM(J397:M397)</x:f>
        <x:v>1.088534622759113</x:v>
      </x:c>
      <x:c r="O397" s="65" t="n">
        <x:f aca="0">IFERROR((J397+K397)/N397,0)</x:f>
        <x:v>0.21287146333407717</x:v>
      </x:c>
      <x:c r="P397" s="66" t="b">
        <x:f aca="0">AND(MONTH(A397)=12,OR(A398="",YEAR(A397)&lt;&gt;YEAR(A398)))</x:f>
        <x:v>0</x:v>
      </x:c>
      <x:c r="Q397" s="66" t="b">
        <x:f aca="0">AND(MOD(MONTH(A397),3)=0,OR(A398="",MONTH(A397)&lt;&gt;MONTH(A398)))</x:f>
        <x:v>0</x:v>
      </x:c>
      <x:c r="R397" s="66" t="b">
        <x:f aca="0">OR(O397&gt;$E$7,O397&lt;$E$6)</x:f>
        <x:v>0</x:v>
      </x:c>
      <x:c r="S397" s="66" t="b">
        <x:f aca="0">AND(OR(P397,Q397,R397),A397-AH396&gt;$E$8)</x:f>
        <x:v>0</x:v>
      </x:c>
      <x:c r="T397" s="67" t="str">
        <x:f aca="0">IF(NOT(OR(P397,Q397,R397)),"不调",IF(NOT(S397),"间隔规则跳过",IF(P397,"年末+季度",IF(AND(Q397,R397),"季度+动态",IF(Q397,"季度","动态")))))</x:f>
        <x:v>不调</x:v>
      </x:c>
      <x:c r="U397" s="64" t="n">
        <x:f aca="0">IF(OR(T397="年末+季度",T397="季度+动态"),N397*$E$5/2,IF(T397="季度",(J397+K397)/2,IF(T397="动态",N397*$E$5*IF(J397+K397=0,0.5,J397/(J397+K397)),J397)))</x:f>
        <x:v>0.11353342546461467</x:v>
      </x:c>
      <x:c r="V397" s="64" t="n">
        <x:f aca="0">IF(OR(T397="年末+季度",T397="季度+动态"),N397*$E$5/2,IF(T397="季度",(J397+K397)/2,IF(T397="动态",N397*$E$5*IF(J397+K397=0,0.5,K397/(J397+K397)),K397)))</x:f>
        <x:v>0.11818453257192536</x:v>
      </x:c>
      <x:c r="W397" s="64" t="n">
        <x:f aca="0">IF(OR(T397="年末+季度",T397="季度+动态",T397="动态"),N397*(1-$E$5)*IF(L397+M397=0,$B$7/($B$7+$B$8),L397/(L397+M397)),L397)</x:f>
        <x:v>0.8018155116335888</x:v>
      </x:c>
      <x:c r="X397" s="64" t="n">
        <x:f aca="0">IF(OR(T397="年末+季度",T397="季度+动态",T397="动态"),N397*(1-$E$5)*IF(L397+M397=0,$B$8/($B$7+$B$8),M397/(L397+M397)),M397)</x:f>
        <x:v>0.055001153088984296</x:v>
      </x:c>
      <x:c r="Y397" s="64" t="n">
        <x:f aca="0">POWER(1-$H$5,(A397-A396)/$H$8)</x:f>
        <x:v>0.9999862671029998</x:v>
      </x:c>
      <x:c r="Z397" s="64" t="n">
        <x:f aca="0">U397*Y397</x:f>
        <x:v>0.11353186632177668</x:v>
      </x:c>
      <x:c r="AA397" s="64" t="n">
        <x:f aca="0">V397*Y397</x:f>
        <x:v>0.11818290955591253</x:v>
      </x:c>
      <x:c r="AB397" s="64" t="n">
        <x:f aca="0">W397*Y397</x:f>
        <x:v>0.8018045003837543</x:v>
      </x:c>
      <x:c r="AC397" s="64" t="n">
        <x:f aca="0">X397*Y397</x:f>
        <x:v>0.05500039776381403</x:v>
      </x:c>
      <x:c r="AD397" s="64" t="n">
        <x:f aca="0">SUM(Z397:AC397)</x:f>
        <x:v>1.0885196740252576</x:v>
      </x:c>
      <x:c r="AE397" s="64" t="n">
        <x:f aca="0">MAX(AE396,AD397)</x:f>
        <x:v>1.092013606026898</x:v>
      </x:c>
      <x:c r="AF397" s="63" t="n">
        <x:f aca="0">AD397/AE397-1</x:f>
        <x:v>-0.0031995315647690425</x:v>
      </x:c>
      <x:c r="AG397" s="63" t="n">
        <x:f aca="0">AD397/AD396-1</x:f>
        <x:v>0.001999473129680185</x:v>
      </x:c>
      <x:c r="AH397" s="61" t="n">
        <x:f aca="0">IF(OR(T397="年末+季度",T397="季度+动态",T397="季度",T397="动态"),A397,AH396)</x:f>
        <x:v>44286</x:v>
      </x:c>
      <x:c r="AI397" s="68" t="n">
        <x:f aca="0">YEAR(A397)</x:f>
        <x:v>2021</x:v>
      </x:c>
      <x:c r="AJ397" s="68" t="n">
        <x:f aca="0">MONTH(A397)</x:f>
        <x:v>6</x:v>
      </x:c>
      <x:c r="AK397" s="66" t="n">
        <x:f aca="0">IF(MONTH(A397)&lt;&gt;MONTH(A398),1,0)</x:f>
        <x:v>0</x:v>
      </x:c>
      <x:c r="AL397" s="64" t="n">
        <x:f aca="0">IF(AK396,AD396,AL396)</x:f>
        <x:v>1.0905692617668106</x:v>
      </x:c>
      <x:c r="AM397" s="65" t="str">
        <x:f aca="0">IF(AK397,AD397/AL397-1,"")</x:f>
      </x:c>
      <x:c r="AN397" s="64" t="n">
        <x:f aca="0">IF(AI397&lt;&gt;AI396,AD397,MAX(AN396,AD397))</x:f>
        <x:v>1.092013606026898</x:v>
      </x:c>
      <x:c r="AO397" s="65" t="n">
        <x:f aca="0">AD397/AN397-1</x:f>
        <x:v>-0.0031995315647690425</x:v>
      </x:c>
      <x:c r="AP397" s="69" t="n">
        <x:f aca="0">IFERROR(SUM(Z397:AC397)/AD397,0)</x:f>
        <x:v>1</x:v>
      </x:c>
      <x:c r="AQ397" s="66" t="b">
        <x:f aca="0">AND(B397&gt;0,C397&gt;0,D397&gt;0,E397&gt;0)</x:f>
        <x:v>1</x:v>
      </x:c>
    </x:row>
    <x:row r="398" ht="13.5" hidden="0">
      <x:c r="A398" s="61" t="n">
        <x:f aca="0">'净值底稿'!A360</x:f>
        <x:v>44371</x:v>
      </x:c>
      <x:c r="B398" s="62" t="n">
        <x:f aca="0">'净值底稿'!W360</x:f>
        <x:v>1.1887860111979331</x:v>
      </x:c>
      <x:c r="C398" s="62" t="n">
        <x:f aca="0">'净值底稿'!T360</x:f>
        <x:v>1.3997537161350675</x:v>
      </x:c>
      <x:c r="D398" s="62" t="n">
        <x:f aca="0">'净值底稿'!U360</x:f>
        <x:v>1.4706</x:v>
      </x:c>
      <x:c r="E398" s="62" t="n">
        <x:f aca="0">'净值底稿'!V360</x:f>
        <x:v>1.3443</x:v>
      </x:c>
      <x:c r="F398" s="63" t="n">
        <x:f aca="0">IFERROR(B398/B397-1,0)</x:f>
        <x:v>-0.0006410389895288304</x:v>
      </x:c>
      <x:c r="G398" s="63" t="n">
        <x:f aca="0">IFERROR(C398/C397-1,0)</x:f>
        <x:v>-0.005078542951471032</x:v>
      </x:c>
      <x:c r="H398" s="63" t="n">
        <x:f aca="0">IFERROR(D398/D397-1,0)</x:f>
        <x:v>0.00040816326530612734</x:v>
      </x:c>
      <x:c r="I398" s="63" t="n">
        <x:f aca="0">IFERROR(E398/E397-1,0)</x:f>
        <x:v>-0.003927089508002246</x:v>
      </x:c>
      <x:c r="J398" s="64" t="n">
        <x:f aca="0">Z397*(1+F398)</x:f>
        <x:v>0.11345908796891045</x:v>
      </x:c>
      <x:c r="K398" s="64" t="n">
        <x:f aca="0">AA397*(1+G398)</x:f>
        <x:v>0.117582712573603</x:v>
      </x:c>
      <x:c r="L398" s="64" t="n">
        <x:f aca="0">AB397*(1+H398)</x:f>
        <x:v>0.8021317675267681</x:v>
      </x:c>
      <x:c r="M398" s="64" t="n">
        <x:f aca="0">AC397*(1+I398)</x:f>
        <x:v>0.05478440627881981</x:v>
      </x:c>
      <x:c r="N398" s="64" t="n">
        <x:f aca="0">SUM(J398:M398)</x:f>
        <x:v>1.0879579743481014</x:v>
      </x:c>
      <x:c r="O398" s="65" t="n">
        <x:f aca="0">IFERROR((J398+K398)/N398,0)</x:f>
        <x:v>0.21236279892240548</x:v>
      </x:c>
      <x:c r="P398" s="66" t="b">
        <x:f aca="0">AND(MONTH(A398)=12,OR(A399="",YEAR(A398)&lt;&gt;YEAR(A399)))</x:f>
        <x:v>0</x:v>
      </x:c>
      <x:c r="Q398" s="66" t="b">
        <x:f aca="0">AND(MOD(MONTH(A398),3)=0,OR(A399="",MONTH(A398)&lt;&gt;MONTH(A399)))</x:f>
        <x:v>0</x:v>
      </x:c>
      <x:c r="R398" s="66" t="b">
        <x:f aca="0">OR(O398&gt;$E$7,O398&lt;$E$6)</x:f>
        <x:v>0</x:v>
      </x:c>
      <x:c r="S398" s="66" t="b">
        <x:f aca="0">AND(OR(P398,Q398,R398),A398-AH397&gt;$E$8)</x:f>
        <x:v>0</x:v>
      </x:c>
      <x:c r="T398" s="67" t="str">
        <x:f aca="0">IF(NOT(OR(P398,Q398,R398)),"不调",IF(NOT(S398),"间隔规则跳过",IF(P398,"年末+季度",IF(AND(Q398,R398),"季度+动态",IF(Q398,"季度","动态")))))</x:f>
        <x:v>不调</x:v>
      </x:c>
      <x:c r="U398" s="64" t="n">
        <x:f aca="0">IF(OR(T398="年末+季度",T398="季度+动态"),N398*$E$5/2,IF(T398="季度",(J398+K398)/2,IF(T398="动态",N398*$E$5*IF(J398+K398=0,0.5,J398/(J398+K398)),J398)))</x:f>
        <x:v>0.11345908796891045</x:v>
      </x:c>
      <x:c r="V398" s="64" t="n">
        <x:f aca="0">IF(OR(T398="年末+季度",T398="季度+动态"),N398*$E$5/2,IF(T398="季度",(J398+K398)/2,IF(T398="动态",N398*$E$5*IF(J398+K398=0,0.5,K398/(J398+K398)),K398)))</x:f>
        <x:v>0.117582712573603</x:v>
      </x:c>
      <x:c r="W398" s="64" t="n">
        <x:f aca="0">IF(OR(T398="年末+季度",T398="季度+动态",T398="动态"),N398*(1-$E$5)*IF(L398+M398=0,$B$7/($B$7+$B$8),L398/(L398+M398)),L398)</x:f>
        <x:v>0.8021317675267681</x:v>
      </x:c>
      <x:c r="X398" s="64" t="n">
        <x:f aca="0">IF(OR(T398="年末+季度",T398="季度+动态",T398="动态"),N398*(1-$E$5)*IF(L398+M398=0,$B$8/($B$7+$B$8),M398/(L398+M398)),M398)</x:f>
        <x:v>0.05478440627881981</x:v>
      </x:c>
      <x:c r="Y398" s="64" t="n">
        <x:f aca="0">POWER(1-$H$5,(A398-A397)/$H$8)</x:f>
        <x:v>0.9999862671029998</x:v>
      </x:c>
      <x:c r="Z398" s="64" t="n">
        <x:f aca="0">U398*Y398</x:f>
        <x:v>0.11345752984694163</x:v>
      </x:c>
      <x:c r="AA398" s="64" t="n">
        <x:f aca="0">V398*Y398</x:f>
        <x:v>0.11758109782232222</x:v>
      </x:c>
      <x:c r="AB398" s="64" t="n">
        <x:f aca="0">W398*Y398</x:f>
        <x:v>0.802120751933824</x:v>
      </x:c>
      <x:c r="AC398" s="64" t="n">
        <x:f aca="0">X398*Y398</x:f>
        <x:v>0.05478365393021116</x:v>
      </x:c>
      <x:c r="AD398" s="64" t="n">
        <x:f aca="0">SUM(Z398:AC398)</x:f>
        <x:v>1.0879430335332991</x:v>
      </x:c>
      <x:c r="AE398" s="64" t="n">
        <x:f aca="0">MAX(AE397,AD398)</x:f>
        <x:v>1.092013606026898</x:v>
      </x:c>
      <x:c r="AF398" s="63" t="n">
        <x:f aca="0">AD398/AE398-1</x:f>
        <x:v>-0.0037275840439469077</x:v>
      </x:c>
      <x:c r="AG398" s="63" t="n">
        <x:f aca="0">AD398/AD397-1</x:f>
        <x:v>-0.0005297474227784482</x:v>
      </x:c>
      <x:c r="AH398" s="61" t="n">
        <x:f aca="0">IF(OR(T398="年末+季度",T398="季度+动态",T398="季度",T398="动态"),A398,AH397)</x:f>
        <x:v>44286</x:v>
      </x:c>
      <x:c r="AI398" s="68" t="n">
        <x:f aca="0">YEAR(A398)</x:f>
        <x:v>2021</x:v>
      </x:c>
      <x:c r="AJ398" s="68" t="n">
        <x:f aca="0">MONTH(A398)</x:f>
        <x:v>6</x:v>
      </x:c>
      <x:c r="AK398" s="66" t="n">
        <x:f aca="0">IF(MONTH(A398)&lt;&gt;MONTH(A399),1,0)</x:f>
        <x:v>0</x:v>
      </x:c>
      <x:c r="AL398" s="64" t="n">
        <x:f aca="0">IF(AK397,AD397,AL397)</x:f>
        <x:v>1.0905692617668106</x:v>
      </x:c>
      <x:c r="AM398" s="65" t="str">
        <x:f aca="0">IF(AK398,AD398/AL398-1,"")</x:f>
      </x:c>
      <x:c r="AN398" s="64" t="n">
        <x:f aca="0">IF(AI398&lt;&gt;AI397,AD398,MAX(AN397,AD398))</x:f>
        <x:v>1.092013606026898</x:v>
      </x:c>
      <x:c r="AO398" s="65" t="n">
        <x:f aca="0">AD398/AN398-1</x:f>
        <x:v>-0.0037275840439469077</x:v>
      </x:c>
      <x:c r="AP398" s="69" t="n">
        <x:f aca="0">IFERROR(SUM(Z398:AC398)/AD398,0)</x:f>
        <x:v>1</x:v>
      </x:c>
      <x:c r="AQ398" s="66" t="b">
        <x:f aca="0">AND(B398&gt;0,C398&gt;0,D398&gt;0,E398&gt;0)</x:f>
        <x:v>1</x:v>
      </x:c>
    </x:row>
    <x:row r="399" ht="13.5" hidden="0">
      <x:c r="A399" s="61" t="n">
        <x:f aca="0">'净值底稿'!A361</x:f>
        <x:v>44372</x:v>
      </x:c>
      <x:c r="B399" s="62" t="n">
        <x:f aca="0">'净值底稿'!W361</x:f>
        <x:v>1.1958306144396946</x:v>
      </x:c>
      <x:c r="C399" s="62" t="n">
        <x:f aca="0">'净值底稿'!T361</x:f>
        <x:v>1.4144312782608064</x:v>
      </x:c>
      <x:c r="D399" s="62" t="n">
        <x:f aca="0">'净值底稿'!U361</x:f>
        <x:v>1.4712</x:v>
      </x:c>
      <x:c r="E399" s="62" t="n">
        <x:f aca="0">'净值底稿'!V361</x:f>
        <x:v>1.3452</x:v>
      </x:c>
      <x:c r="F399" s="63" t="n">
        <x:f aca="0">IFERROR(B399/B398-1,0)</x:f>
        <x:v>0.0059258799947206064</x:v>
      </x:c>
      <x:c r="G399" s="63" t="n">
        <x:f aca="0">IFERROR(C399/C398-1,0)</x:f>
        <x:v>0.010485817581014079</x:v>
      </x:c>
      <x:c r="H399" s="63" t="n">
        <x:f aca="0">IFERROR(D399/D398-1,0)</x:f>
        <x:v>0.000407996736026206</x:v>
      </x:c>
      <x:c r="I399" s="63" t="n">
        <x:f aca="0">IFERROR(E399/E398-1,0)</x:f>
        <x:v>0.0006694934166480149</x:v>
      </x:c>
      <x:c r="J399" s="64" t="n">
        <x:f aca="0">Z398*(1+F399)</x:f>
        <x:v>0.11412986555331203</x:v>
      </x:c>
      <x:c r="K399" s="64" t="n">
        <x:f aca="0">AA398*(1+G399)</x:f>
        <x:v>0.11881403176506246</x:v>
      </x:c>
      <x:c r="L399" s="64" t="n">
        <x:f aca="0">AB398*(1+H399)</x:f>
        <x:v>0.8024480145825119</x:v>
      </x:c>
      <x:c r="M399" s="64" t="n">
        <x:f aca="0">AC398*(1+I399)</x:f>
        <x:v>0.05482033122585736</x:v>
      </x:c>
      <x:c r="N399" s="64" t="n">
        <x:f aca="0">SUM(J399:M399)</x:f>
        <x:v>1.0902122431267438</x:v>
      </x:c>
      <x:c r="O399" s="65" t="n">
        <x:f aca="0">IFERROR((J399+K399)/N399,0)</x:f>
        <x:v>0.21366839235843488</x:v>
      </x:c>
      <x:c r="P399" s="66" t="b">
        <x:f aca="0">AND(MONTH(A399)=12,OR(A400="",YEAR(A399)&lt;&gt;YEAR(A400)))</x:f>
        <x:v>0</x:v>
      </x:c>
      <x:c r="Q399" s="66" t="b">
        <x:f aca="0">AND(MOD(MONTH(A399),3)=0,OR(A400="",MONTH(A399)&lt;&gt;MONTH(A400)))</x:f>
        <x:v>0</x:v>
      </x:c>
      <x:c r="R399" s="66" t="b">
        <x:f aca="0">OR(O399&gt;$E$7,O399&lt;$E$6)</x:f>
        <x:v>0</x:v>
      </x:c>
      <x:c r="S399" s="66" t="b">
        <x:f aca="0">AND(OR(P399,Q399,R399),A399-AH398&gt;$E$8)</x:f>
        <x:v>0</x:v>
      </x:c>
      <x:c r="T399" s="67" t="str">
        <x:f aca="0">IF(NOT(OR(P399,Q399,R399)),"不调",IF(NOT(S399),"间隔规则跳过",IF(P399,"年末+季度",IF(AND(Q399,R399),"季度+动态",IF(Q399,"季度","动态")))))</x:f>
        <x:v>不调</x:v>
      </x:c>
      <x:c r="U399" s="64" t="n">
        <x:f aca="0">IF(OR(T399="年末+季度",T399="季度+动态"),N399*$E$5/2,IF(T399="季度",(J399+K399)/2,IF(T399="动态",N399*$E$5*IF(J399+K399=0,0.5,J399/(J399+K399)),J399)))</x:f>
        <x:v>0.11412986555331203</x:v>
      </x:c>
      <x:c r="V399" s="64" t="n">
        <x:f aca="0">IF(OR(T399="年末+季度",T399="季度+动态"),N399*$E$5/2,IF(T399="季度",(J399+K399)/2,IF(T399="动态",N399*$E$5*IF(J399+K399=0,0.5,K399/(J399+K399)),K399)))</x:f>
        <x:v>0.11881403176506246</x:v>
      </x:c>
      <x:c r="W399" s="64" t="n">
        <x:f aca="0">IF(OR(T399="年末+季度",T399="季度+动态",T399="动态"),N399*(1-$E$5)*IF(L399+M399=0,$B$7/($B$7+$B$8),L399/(L399+M399)),L399)</x:f>
        <x:v>0.8024480145825119</x:v>
      </x:c>
      <x:c r="X399" s="64" t="n">
        <x:f aca="0">IF(OR(T399="年末+季度",T399="季度+动态",T399="动态"),N399*(1-$E$5)*IF(L399+M399=0,$B$8/($B$7+$B$8),M399/(L399+M399)),M399)</x:f>
        <x:v>0.05482033122585736</x:v>
      </x:c>
      <x:c r="Y399" s="64" t="n">
        <x:f aca="0">POWER(1-$H$5,(A399-A398)/$H$8)</x:f>
        <x:v>0.9999862671029998</x:v>
      </x:c>
      <x:c r="Z399" s="64" t="n">
        <x:f aca="0">U399*Y399</x:f>
        <x:v>0.11412829821962374</x:v>
      </x:c>
      <x:c r="AA399" s="64" t="n">
        <x:f aca="0">V399*Y399</x:f>
        <x:v>0.11881240010420205</x:v>
      </x:c>
      <x:c r="AB399" s="64" t="n">
        <x:f aca="0">W399*Y399</x:f>
        <x:v>0.8024369946465796</x:v>
      </x:c>
      <x:c r="AC399" s="64" t="n">
        <x:f aca="0">X399*Y399</x:f>
        <x:v>0.05481957838389512</x:v>
      </x:c>
      <x:c r="AD399" s="64" t="n">
        <x:f aca="0">SUM(Z399:AC399)</x:f>
        <x:v>1.0901972713543007</x:v>
      </x:c>
      <x:c r="AE399" s="64" t="n">
        <x:f aca="0">MAX(AE398,AD399)</x:f>
        <x:v>1.092013606026898</x:v>
      </x:c>
      <x:c r="AF399" s="63" t="n">
        <x:f aca="0">AD399/AE399-1</x:f>
        <x:v>-0.0016632894156013434</x:v>
      </x:c>
      <x:c r="AG399" s="63" t="n">
        <x:f aca="0">AD399/AD398-1</x:f>
        <x:v>0.002072018250514951</x:v>
      </x:c>
      <x:c r="AH399" s="61" t="n">
        <x:f aca="0">IF(OR(T399="年末+季度",T399="季度+动态",T399="季度",T399="动态"),A399,AH398)</x:f>
        <x:v>44286</x:v>
      </x:c>
      <x:c r="AI399" s="68" t="n">
        <x:f aca="0">YEAR(A399)</x:f>
        <x:v>2021</x:v>
      </x:c>
      <x:c r="AJ399" s="68" t="n">
        <x:f aca="0">MONTH(A399)</x:f>
        <x:v>6</x:v>
      </x:c>
      <x:c r="AK399" s="66" t="n">
        <x:f aca="0">IF(MONTH(A399)&lt;&gt;MONTH(A400),1,0)</x:f>
        <x:v>0</x:v>
      </x:c>
      <x:c r="AL399" s="64" t="n">
        <x:f aca="0">IF(AK398,AD398,AL398)</x:f>
        <x:v>1.0905692617668106</x:v>
      </x:c>
      <x:c r="AM399" s="65" t="str">
        <x:f aca="0">IF(AK399,AD399/AL399-1,"")</x:f>
      </x:c>
      <x:c r="AN399" s="64" t="n">
        <x:f aca="0">IF(AI399&lt;&gt;AI398,AD399,MAX(AN398,AD399))</x:f>
        <x:v>1.092013606026898</x:v>
      </x:c>
      <x:c r="AO399" s="65" t="n">
        <x:f aca="0">AD399/AN399-1</x:f>
        <x:v>-0.0016632894156013434</x:v>
      </x:c>
      <x:c r="AP399" s="69" t="n">
        <x:f aca="0">IFERROR(SUM(Z399:AC399)/AD399,0)</x:f>
        <x:v>1</x:v>
      </x:c>
      <x:c r="AQ399" s="66" t="b">
        <x:f aca="0">AND(B399&gt;0,C399&gt;0,D399&gt;0,E399&gt;0)</x:f>
        <x:v>1</x:v>
      </x:c>
    </x:row>
    <x:row r="400" ht="13.5" hidden="0">
      <x:c r="A400" s="61" t="n">
        <x:f aca="0">'净值底稿'!A362</x:f>
        <x:v>44375</x:v>
      </x:c>
      <x:c r="B400" s="62" t="n">
        <x:f aca="0">'净值底稿'!W362</x:f>
        <x:v>1.1858541805979674</x:v>
      </x:c>
      <x:c r="C400" s="62" t="n">
        <x:f aca="0">'净值底稿'!T362</x:f>
        <x:v>1.4219844486750437</x:v>
      </x:c>
      <x:c r="D400" s="62" t="n">
        <x:f aca="0">'净值底稿'!U362</x:f>
        <x:v>1.4712</x:v>
      </x:c>
      <x:c r="E400" s="62" t="n">
        <x:f aca="0">'净值底稿'!V362</x:f>
        <x:v>1.3466</x:v>
      </x:c>
      <x:c r="F400" s="63" t="n">
        <x:f aca="0">IFERROR(B400/B399-1,0)</x:f>
        <x:v>-0.008342681414291842</x:v>
      </x:c>
      <x:c r="G400" s="63" t="n">
        <x:f aca="0">IFERROR(C400/C399-1,0)</x:f>
        <x:v>0.0053400759233241946</x:v>
      </x:c>
      <x:c r="H400" s="63" t="n">
        <x:f aca="0">IFERROR(D400/D399-1,0)</x:f>
        <x:v>0</x:v>
      </x:c>
      <x:c r="I400" s="63" t="n">
        <x:f aca="0">IFERROR(E400/E399-1,0)</x:f>
        <x:v>0.0010407374368124334</x:v>
      </x:c>
      <x:c r="J400" s="64" t="n">
        <x:f aca="0">Z399*(1+F400)</x:f>
        <x:v>0.11317616218722212</x:v>
      </x:c>
      <x:c r="K400" s="64" t="n">
        <x:f aca="0">AA399*(1+G400)</x:f>
        <x:v>0.11944686734139086</x:v>
      </x:c>
      <x:c r="L400" s="64" t="n">
        <x:f aca="0">AB399*(1+H400)</x:f>
        <x:v>0.8024369946465796</x:v>
      </x:c>
      <x:c r="M400" s="64" t="n">
        <x:f aca="0">AC399*(1+I400)</x:f>
        <x:v>0.05487663117138951</x:v>
      </x:c>
      <x:c r="N400" s="64" t="n">
        <x:f aca="0">SUM(J400:M400)</x:f>
        <x:v>1.0899366553465821</x:v>
      </x:c>
      <x:c r="O400" s="65" t="n">
        <x:f aca="0">IFERROR((J400+K400)/N400,0)</x:f>
        <x:v>0.21342802665412022</x:v>
      </x:c>
      <x:c r="P400" s="66" t="b">
        <x:f aca="0">AND(MONTH(A400)=12,OR(A401="",YEAR(A400)&lt;&gt;YEAR(A401)))</x:f>
        <x:v>0</x:v>
      </x:c>
      <x:c r="Q400" s="66" t="b">
        <x:f aca="0">AND(MOD(MONTH(A400),3)=0,OR(A401="",MONTH(A400)&lt;&gt;MONTH(A401)))</x:f>
        <x:v>0</x:v>
      </x:c>
      <x:c r="R400" s="66" t="b">
        <x:f aca="0">OR(O400&gt;$E$7,O400&lt;$E$6)</x:f>
        <x:v>0</x:v>
      </x:c>
      <x:c r="S400" s="66" t="b">
        <x:f aca="0">AND(OR(P400,Q400,R400),A400-AH399&gt;$E$8)</x:f>
        <x:v>0</x:v>
      </x:c>
      <x:c r="T400" s="67" t="str">
        <x:f aca="0">IF(NOT(OR(P400,Q400,R400)),"不调",IF(NOT(S400),"间隔规则跳过",IF(P400,"年末+季度",IF(AND(Q400,R400),"季度+动态",IF(Q400,"季度","动态")))))</x:f>
        <x:v>不调</x:v>
      </x:c>
      <x:c r="U400" s="64" t="n">
        <x:f aca="0">IF(OR(T400="年末+季度",T400="季度+动态"),N400*$E$5/2,IF(T400="季度",(J400+K400)/2,IF(T400="动态",N400*$E$5*IF(J400+K400=0,0.5,J400/(J400+K400)),J400)))</x:f>
        <x:v>0.11317616218722212</x:v>
      </x:c>
      <x:c r="V400" s="64" t="n">
        <x:f aca="0">IF(OR(T400="年末+季度",T400="季度+动态"),N400*$E$5/2,IF(T400="季度",(J400+K400)/2,IF(T400="动态",N400*$E$5*IF(J400+K400=0,0.5,K400/(J400+K400)),K400)))</x:f>
        <x:v>0.11944686734139086</x:v>
      </x:c>
      <x:c r="W400" s="64" t="n">
        <x:f aca="0">IF(OR(T400="年末+季度",T400="季度+动态",T400="动态"),N400*(1-$E$5)*IF(L400+M400=0,$B$7/($B$7+$B$8),L400/(L400+M400)),L400)</x:f>
        <x:v>0.8024369946465796</x:v>
      </x:c>
      <x:c r="X400" s="64" t="n">
        <x:f aca="0">IF(OR(T400="年末+季度",T400="季度+动态",T400="动态"),N400*(1-$E$5)*IF(L400+M400=0,$B$8/($B$7+$B$8),M400/(L400+M400)),M400)</x:f>
        <x:v>0.05487663117138951</x:v>
      </x:c>
      <x:c r="Y400" s="64" t="n">
        <x:f aca="0">POWER(1-$H$5,(A400-A399)/$H$8)</x:f>
        <x:v>0.9999588018747739</x:v>
      </x:c>
      <x:c r="Z400" s="64" t="n">
        <x:f aca="0">U400*Y400</x:f>
        <x:v>0.11317149954151973</x:v>
      </x:c>
      <x:c r="AA400" s="64" t="n">
        <x:f aca="0">V400*Y400</x:f>
        <x:v>0.11944194635439226</x:v>
      </x:c>
      <x:c r="AB400" s="64" t="n">
        <x:f aca="0">W400*Y400</x:f>
        <x:v>0.8024039357467881</x:v>
      </x:c>
      <x:c r="AC400" s="64" t="n">
        <x:f aca="0">X400*Y400</x:f>
        <x:v>0.05487437035706653</x:v>
      </x:c>
      <x:c r="AD400" s="64" t="n">
        <x:f aca="0">SUM(Z400:AC400)</x:f>
        <x:v>1.0898917519997666</x:v>
      </x:c>
      <x:c r="AE400" s="64" t="n">
        <x:f aca="0">MAX(AE399,AD400)</x:f>
        <x:v>1.092013606026898</x:v>
      </x:c>
      <x:c r="AF400" s="63" t="n">
        <x:f aca="0">AD400/AE400-1</x:f>
        <x:v>-0.00194306555835988</x:v>
      </x:c>
      <x:c r="AG400" s="63" t="n">
        <x:f aca="0">AD400/AD399-1</x:f>
        <x:v>-0.0002802422667546045</x:v>
      </x:c>
      <x:c r="AH400" s="61" t="n">
        <x:f aca="0">IF(OR(T400="年末+季度",T400="季度+动态",T400="季度",T400="动态"),A400,AH399)</x:f>
        <x:v>44286</x:v>
      </x:c>
      <x:c r="AI400" s="68" t="n">
        <x:f aca="0">YEAR(A400)</x:f>
        <x:v>2021</x:v>
      </x:c>
      <x:c r="AJ400" s="68" t="n">
        <x:f aca="0">MONTH(A400)</x:f>
        <x:v>6</x:v>
      </x:c>
      <x:c r="AK400" s="66" t="n">
        <x:f aca="0">IF(MONTH(A400)&lt;&gt;MONTH(A401),1,0)</x:f>
        <x:v>0</x:v>
      </x:c>
      <x:c r="AL400" s="64" t="n">
        <x:f aca="0">IF(AK399,AD399,AL399)</x:f>
        <x:v>1.0905692617668106</x:v>
      </x:c>
      <x:c r="AM400" s="65" t="str">
        <x:f aca="0">IF(AK400,AD400/AL400-1,"")</x:f>
      </x:c>
      <x:c r="AN400" s="64" t="n">
        <x:f aca="0">IF(AI400&lt;&gt;AI399,AD400,MAX(AN399,AD400))</x:f>
        <x:v>1.092013606026898</x:v>
      </x:c>
      <x:c r="AO400" s="65" t="n">
        <x:f aca="0">AD400/AN400-1</x:f>
        <x:v>-0.00194306555835988</x:v>
      </x:c>
      <x:c r="AP400" s="69" t="n">
        <x:f aca="0">IFERROR(SUM(Z400:AC400)/AD400,0)</x:f>
        <x:v>1</x:v>
      </x:c>
      <x:c r="AQ400" s="66" t="b">
        <x:f aca="0">AND(B400&gt;0,C400&gt;0,D400&gt;0,E400&gt;0)</x:f>
        <x:v>1</x:v>
      </x:c>
    </x:row>
    <x:row r="401" ht="13.5" hidden="0">
      <x:c r="A401" s="61" t="n">
        <x:f aca="0">'净值底稿'!A363</x:f>
        <x:v>44376</x:v>
      </x:c>
      <x:c r="B401" s="62" t="n">
        <x:f aca="0">'净值底稿'!W363</x:f>
        <x:v>1.1804601348895873</x:v>
      </x:c>
      <x:c r="C401" s="62" t="n">
        <x:f aca="0">'净值底稿'!T363</x:f>
        <x:v>1.4114378509391412</x:v>
      </x:c>
      <x:c r="D401" s="62" t="n">
        <x:f aca="0">'净值底稿'!U363</x:f>
        <x:v>1.4719</x:v>
      </x:c>
      <x:c r="E401" s="62" t="n">
        <x:f aca="0">'净值底稿'!V363</x:f>
        <x:v>1.3401</x:v>
      </x:c>
      <x:c r="F401" s="63" t="n">
        <x:f aca="0">IFERROR(B401/B400-1,0)</x:f>
        <x:v>-0.004548658508468639</x:v>
      </x:c>
      <x:c r="G401" s="63" t="n">
        <x:f aca="0">IFERROR(C401/C400-1,0)</x:f>
        <x:v>-0.007416816510004365</x:v>
      </x:c>
      <x:c r="H401" s="63" t="n">
        <x:f aca="0">IFERROR(D401/D400-1,0)</x:f>
        <x:v>0.0004758020663404583</x:v>
      </x:c>
      <x:c r="I401" s="63" t="n">
        <x:f aca="0">IFERROR(E401/E400-1,0)</x:f>
        <x:v>-0.004826971632258981</x:v>
      </x:c>
      <x:c r="J401" s="64" t="n">
        <x:f aca="0">Z400*(1+F401)</x:f>
        <x:v>0.11265672103721404</x:v>
      </x:c>
      <x:c r="K401" s="64" t="n">
        <x:f aca="0">AA400*(1+G401)</x:f>
        <x:v>0.11855606735468395</x:v>
      </x:c>
      <x:c r="L401" s="64" t="n">
        <x:f aca="0">AB400*(1+H401)</x:f>
        <x:v>0.8027857211974562</x:v>
      </x:c>
      <x:c r="M401" s="64" t="n">
        <x:f aca="0">AC400*(1+I401)</x:f>
        <x:v>0.054609493328014895</x:v>
      </x:c>
      <x:c r="N401" s="64" t="n">
        <x:f aca="0">SUM(J401:M401)</x:f>
        <x:v>1.088608002917369</x:v>
      </x:c>
      <x:c r="O401" s="65" t="n">
        <x:f aca="0">IFERROR((J401+K401)/N401,0)</x:f>
        <x:v>0.21239306322594456</x:v>
      </x:c>
      <x:c r="P401" s="66" t="b">
        <x:f aca="0">AND(MONTH(A401)=12,OR(A402="",YEAR(A401)&lt;&gt;YEAR(A402)))</x:f>
        <x:v>0</x:v>
      </x:c>
      <x:c r="Q401" s="66" t="b">
        <x:f aca="0">AND(MOD(MONTH(A401),3)=0,OR(A402="",MONTH(A401)&lt;&gt;MONTH(A402)))</x:f>
        <x:v>0</x:v>
      </x:c>
      <x:c r="R401" s="66" t="b">
        <x:f aca="0">OR(O401&gt;$E$7,O401&lt;$E$6)</x:f>
        <x:v>0</x:v>
      </x:c>
      <x:c r="S401" s="66" t="b">
        <x:f aca="0">AND(OR(P401,Q401,R401),A401-AH400&gt;$E$8)</x:f>
        <x:v>0</x:v>
      </x:c>
      <x:c r="T401" s="67" t="str">
        <x:f aca="0">IF(NOT(OR(P401,Q401,R401)),"不调",IF(NOT(S401),"间隔规则跳过",IF(P401,"年末+季度",IF(AND(Q401,R401),"季度+动态",IF(Q401,"季度","动态")))))</x:f>
        <x:v>不调</x:v>
      </x:c>
      <x:c r="U401" s="64" t="n">
        <x:f aca="0">IF(OR(T401="年末+季度",T401="季度+动态"),N401*$E$5/2,IF(T401="季度",(J401+K401)/2,IF(T401="动态",N401*$E$5*IF(J401+K401=0,0.5,J401/(J401+K401)),J401)))</x:f>
        <x:v>0.11265672103721404</x:v>
      </x:c>
      <x:c r="V401" s="64" t="n">
        <x:f aca="0">IF(OR(T401="年末+季度",T401="季度+动态"),N401*$E$5/2,IF(T401="季度",(J401+K401)/2,IF(T401="动态",N401*$E$5*IF(J401+K401=0,0.5,K401/(J401+K401)),K401)))</x:f>
        <x:v>0.11855606735468395</x:v>
      </x:c>
      <x:c r="W401" s="64" t="n">
        <x:f aca="0">IF(OR(T401="年末+季度",T401="季度+动态",T401="动态"),N401*(1-$E$5)*IF(L401+M401=0,$B$7/($B$7+$B$8),L401/(L401+M401)),L401)</x:f>
        <x:v>0.8027857211974562</x:v>
      </x:c>
      <x:c r="X401" s="64" t="n">
        <x:f aca="0">IF(OR(T401="年末+季度",T401="季度+动态",T401="动态"),N401*(1-$E$5)*IF(L401+M401=0,$B$8/($B$7+$B$8),M401/(L401+M401)),M401)</x:f>
        <x:v>0.054609493328014895</x:v>
      </x:c>
      <x:c r="Y401" s="64" t="n">
        <x:f aca="0">POWER(1-$H$5,(A401-A400)/$H$8)</x:f>
        <x:v>0.9999862671029998</x:v>
      </x:c>
      <x:c r="Z401" s="64" t="n">
        <x:f aca="0">U401*Y401</x:f>
        <x:v>0.11265517393406765</x:v>
      </x:c>
      <x:c r="AA401" s="64" t="n">
        <x:f aca="0">V401*Y401</x:f>
        <x:v>0.11855443923642221</x:v>
      </x:c>
      <x:c r="AB401" s="64" t="n">
        <x:f aca="0">W401*Y401</x:f>
        <x:v>0.8027746966238337</x:v>
      </x:c>
      <x:c r="AC401" s="64" t="n">
        <x:f aca="0">X401*Y401</x:f>
        <x:v>0.05460874338146779</x:v>
      </x:c>
      <x:c r="AD401" s="64" t="n">
        <x:f aca="0">SUM(Z401:AC401)</x:f>
        <x:v>1.0885930531757912</x:v>
      </x:c>
      <x:c r="AE401" s="64" t="n">
        <x:f aca="0">MAX(AE400,AD401)</x:f>
        <x:v>1.092013606026898</x:v>
      </x:c>
      <x:c r="AF401" s="63" t="n">
        <x:f aca="0">AD401/AE401-1</x:f>
        <x:v>-0.003132335377717288</x:v>
      </x:c>
      <x:c r="AG401" s="63" t="n">
        <x:f aca="0">AD401/AD400-1</x:f>
        <x:v>-0.001191585147417129</x:v>
      </x:c>
      <x:c r="AH401" s="61" t="n">
        <x:f aca="0">IF(OR(T401="年末+季度",T401="季度+动态",T401="季度",T401="动态"),A401,AH400)</x:f>
        <x:v>44286</x:v>
      </x:c>
      <x:c r="AI401" s="68" t="n">
        <x:f aca="0">YEAR(A401)</x:f>
        <x:v>2021</x:v>
      </x:c>
      <x:c r="AJ401" s="68" t="n">
        <x:f aca="0">MONTH(A401)</x:f>
        <x:v>6</x:v>
      </x:c>
      <x:c r="AK401" s="66" t="n">
        <x:f aca="0">IF(MONTH(A401)&lt;&gt;MONTH(A402),1,0)</x:f>
        <x:v>0</x:v>
      </x:c>
      <x:c r="AL401" s="64" t="n">
        <x:f aca="0">IF(AK400,AD400,AL400)</x:f>
        <x:v>1.0905692617668106</x:v>
      </x:c>
      <x:c r="AM401" s="65" t="str">
        <x:f aca="0">IF(AK401,AD401/AL401-1,"")</x:f>
      </x:c>
      <x:c r="AN401" s="64" t="n">
        <x:f aca="0">IF(AI401&lt;&gt;AI400,AD401,MAX(AN400,AD401))</x:f>
        <x:v>1.092013606026898</x:v>
      </x:c>
      <x:c r="AO401" s="65" t="n">
        <x:f aca="0">AD401/AN401-1</x:f>
        <x:v>-0.003132335377717288</x:v>
      </x:c>
      <x:c r="AP401" s="69" t="n">
        <x:f aca="0">IFERROR(SUM(Z401:AC401)/AD401,0)</x:f>
        <x:v>1</x:v>
      </x:c>
      <x:c r="AQ401" s="66" t="b">
        <x:f aca="0">AND(B401&gt;0,C401&gt;0,D401&gt;0,E401&gt;0)</x:f>
        <x:v>1</x:v>
      </x:c>
    </x:row>
    <x:row r="402" ht="13.5" hidden="0">
      <x:c r="A402" s="61" t="n">
        <x:f aca="0">'净值底稿'!A364</x:f>
        <x:v>44377</x:v>
      </x:c>
      <x:c r="B402" s="62" t="n">
        <x:f aca="0">'净值底稿'!W364</x:f>
        <x:v>1.1849058194495086</x:v>
      </x:c>
      <x:c r="C402" s="62" t="n">
        <x:f aca="0">'净值底稿'!T364</x:f>
        <x:v>1.4261439068172175</x:v>
      </x:c>
      <x:c r="D402" s="62" t="n">
        <x:f aca="0">'净值底稿'!U364</x:f>
        <x:v>1.4725</x:v>
      </x:c>
      <x:c r="E402" s="62" t="n">
        <x:f aca="0">'净值底稿'!V364</x:f>
        <x:v>1.3276</x:v>
      </x:c>
      <x:c r="F402" s="63" t="n">
        <x:f aca="0">IFERROR(B402/B401-1,0)</x:f>
        <x:v>0.0037660607321881034</x:v>
      </x:c>
      <x:c r="G402" s="63" t="n">
        <x:f aca="0">IFERROR(C402/C401-1,0)</x:f>
        <x:v>0.010419201857376326</x:v>
      </x:c>
      <x:c r="H402" s="63" t="n">
        <x:f aca="0">IFERROR(D402/D401-1,0)</x:f>
        <x:v>0.00040763638834162563</x:v>
      </x:c>
      <x:c r="I402" s="63" t="n">
        <x:f aca="0">IFERROR(E402/E401-1,0)</x:f>
        <x:v>-0.009327662114767654</x:v>
      </x:c>
      <x:c r="J402" s="64" t="n">
        <x:f aca="0">Z401*(1+F402)</x:f>
        <x:v>0.11307944016089856</x:v>
      </x:c>
      <x:c r="K402" s="64" t="n">
        <x:f aca="0">AA401*(1+G402)</x:f>
        <x:v>0.11978968186991455</x:v>
      </x:c>
      <x:c r="L402" s="64" t="n">
        <x:f aca="0">AB401*(1+H402)</x:f>
        <x:v>0.8031019368018175</x:v>
      </x:c>
      <x:c r="M402" s="64" t="n">
        <x:f aca="0">AC401*(1+I402)</x:f>
        <x:v>0.0540993714746934</x:v>
      </x:c>
      <x:c r="N402" s="64" t="n">
        <x:f aca="0">SUM(J402:M402)</x:f>
        <x:v>1.090070430307324</x:v>
      </x:c>
      <x:c r="O402" s="65" t="n">
        <x:f aca="0">IFERROR((J402+K402)/N402,0)</x:f>
        <x:v>0.21362759281999807</x:v>
      </x:c>
      <x:c r="P402" s="66" t="b">
        <x:f aca="0">AND(MONTH(A402)=12,OR(A403="",YEAR(A402)&lt;&gt;YEAR(A403)))</x:f>
        <x:v>0</x:v>
      </x:c>
      <x:c r="Q402" s="66" t="b">
        <x:f aca="0">AND(MOD(MONTH(A402),3)=0,OR(A403="",MONTH(A402)&lt;&gt;MONTH(A403)))</x:f>
        <x:v>1</x:v>
      </x:c>
      <x:c r="R402" s="66" t="b">
        <x:f aca="0">OR(O402&gt;$E$7,O402&lt;$E$6)</x:f>
        <x:v>0</x:v>
      </x:c>
      <x:c r="S402" s="66" t="b">
        <x:f aca="0">AND(OR(P402,Q402,R402),A402-AH401&gt;$E$8)</x:f>
        <x:v>1</x:v>
      </x:c>
      <x:c r="T402" s="67" t="str">
        <x:f aca="0">IF(NOT(OR(P402,Q402,R402)),"不调",IF(NOT(S402),"间隔规则跳过",IF(P402,"年末+季度",IF(AND(Q402,R402),"季度+动态",IF(Q402,"季度","动态")))))</x:f>
        <x:v>季度</x:v>
      </x:c>
      <x:c r="U402" s="64" t="n">
        <x:f aca="0">IF(OR(T402="年末+季度",T402="季度+动态"),N402*$E$5/2,IF(T402="季度",(J402+K402)/2,IF(T402="动态",N402*$E$5*IF(J402+K402=0,0.5,J402/(J402+K402)),J402)))</x:f>
        <x:v>0.11643456101540656</x:v>
      </x:c>
      <x:c r="V402" s="64" t="n">
        <x:f aca="0">IF(OR(T402="年末+季度",T402="季度+动态"),N402*$E$5/2,IF(T402="季度",(J402+K402)/2,IF(T402="动态",N402*$E$5*IF(J402+K402=0,0.5,K402/(J402+K402)),K402)))</x:f>
        <x:v>0.11643456101540656</x:v>
      </x:c>
      <x:c r="W402" s="64" t="n">
        <x:f aca="0">IF(OR(T402="年末+季度",T402="季度+动态",T402="动态"),N402*(1-$E$5)*IF(L402+M402=0,$B$7/($B$7+$B$8),L402/(L402+M402)),L402)</x:f>
        <x:v>0.8031019368018175</x:v>
      </x:c>
      <x:c r="X402" s="64" t="n">
        <x:f aca="0">IF(OR(T402="年末+季度",T402="季度+动态",T402="动态"),N402*(1-$E$5)*IF(L402+M402=0,$B$8/($B$7+$B$8),M402/(L402+M402)),M402)</x:f>
        <x:v>0.0540993714746934</x:v>
      </x:c>
      <x:c r="Y402" s="64" t="n">
        <x:f aca="0">POWER(1-$H$5,(A402-A401)/$H$8)</x:f>
        <x:v>0.9999862671029998</x:v>
      </x:c>
      <x:c r="Z402" s="64" t="n">
        <x:f aca="0">U402*Y402</x:f>
        <x:v>0.11643296203157287</x:v>
      </x:c>
      <x:c r="AA402" s="64" t="n">
        <x:f aca="0">V402*Y402</x:f>
        <x:v>0.11643296203157287</x:v>
      </x:c>
      <x:c r="AB402" s="64" t="n">
        <x:f aca="0">W402*Y402</x:f>
        <x:v>0.8030909078856387</x:v>
      </x:c>
      <x:c r="AC402" s="64" t="n">
        <x:f aca="0">X402*Y402</x:f>
        <x:v>0.05409862853359716</x:v>
      </x:c>
      <x:c r="AD402" s="64" t="n">
        <x:f aca="0">SUM(Z402:AC402)</x:f>
        <x:v>1.0900554604823816</x:v>
      </x:c>
      <x:c r="AE402" s="64" t="n">
        <x:f aca="0">MAX(AE401,AD402)</x:f>
        <x:v>1.092013606026898</x:v>
      </x:c>
      <x:c r="AF402" s="63" t="n">
        <x:f aca="0">AD402/AE402-1</x:f>
        <x:v>-0.001793151233381307</x:v>
      </x:c>
      <x:c r="AG402" s="63" t="n">
        <x:f aca="0">AD402/AD401-1</x:f>
        <x:v>0.0013433920989336379</x:v>
      </x:c>
      <x:c r="AH402" s="61" t="n">
        <x:f aca="0">IF(OR(T402="年末+季度",T402="季度+动态",T402="季度",T402="动态"),A402,AH401)</x:f>
        <x:v>44377</x:v>
      </x:c>
      <x:c r="AI402" s="68" t="n">
        <x:f aca="0">YEAR(A402)</x:f>
        <x:v>2021</x:v>
      </x:c>
      <x:c r="AJ402" s="68" t="n">
        <x:f aca="0">MONTH(A402)</x:f>
        <x:v>6</x:v>
      </x:c>
      <x:c r="AK402" s="66" t="n">
        <x:f aca="0">IF(MONTH(A402)&lt;&gt;MONTH(A403),1,0)</x:f>
        <x:v>1</x:v>
      </x:c>
      <x:c r="AL402" s="64" t="n">
        <x:f aca="0">IF(AK401,AD401,AL401)</x:f>
        <x:v>1.0905692617668106</x:v>
      </x:c>
      <x:c r="AM402" s="65" t="n">
        <x:f aca="0">IF(AK402,AD402/AL402-1,"")</x:f>
        <x:v>-0.0004711312728515882</x:v>
      </x:c>
      <x:c r="AN402" s="64" t="n">
        <x:f aca="0">IF(AI402&lt;&gt;AI401,AD402,MAX(AN401,AD402))</x:f>
        <x:v>1.092013606026898</x:v>
      </x:c>
      <x:c r="AO402" s="65" t="n">
        <x:f aca="0">AD402/AN402-1</x:f>
        <x:v>-0.001793151233381307</x:v>
      </x:c>
      <x:c r="AP402" s="69" t="n">
        <x:f aca="0">IFERROR(SUM(Z402:AC402)/AD402,0)</x:f>
        <x:v>1</x:v>
      </x:c>
      <x:c r="AQ402" s="66" t="b">
        <x:f aca="0">AND(B402&gt;0,C402&gt;0,D402&gt;0,E402&gt;0)</x:f>
        <x:v>1</x:v>
      </x:c>
    </x:row>
    <x:row r="403" ht="13.5" hidden="0">
      <x:c r="A403" s="61" t="n">
        <x:f aca="0">'净值底稿'!A365</x:f>
        <x:v>44378</x:v>
      </x:c>
      <x:c r="B403" s="62" t="n">
        <x:f aca="0">'净值底稿'!W365</x:f>
        <x:v>1.1850176123365372</x:v>
      </x:c>
      <x:c r="C403" s="62" t="n">
        <x:f aca="0">'净值底稿'!T365</x:f>
        <x:v>1.410877729217145</x:v>
      </x:c>
      <x:c r="D403" s="62" t="n">
        <x:f aca="0">'净值底稿'!U365</x:f>
        <x:v>1.4728</x:v>
      </x:c>
      <x:c r="E403" s="62" t="n">
        <x:f aca="0">'净值底稿'!V365</x:f>
        <x:v>1.343</x:v>
      </x:c>
      <x:c r="F403" s="63" t="n">
        <x:f aca="0">IFERROR(B403/B402-1,0)</x:f>
        <x:v>0.00009434748753323063</x:v>
      </x:c>
      <x:c r="G403" s="63" t="n">
        <x:f aca="0">IFERROR(C403/C402-1,0)</x:f>
        <x:v>-0.010704514128691667</x:v>
      </x:c>
      <x:c r="H403" s="63" t="n">
        <x:f aca="0">IFERROR(D403/D402-1,0)</x:f>
        <x:v>0.00020373514431248907</x:v>
      </x:c>
      <x:c r="I403" s="63" t="n">
        <x:f aca="0">IFERROR(E403/E402-1,0)</x:f>
        <x:v>0.011599879481771769</x:v>
      </x:c>
      <x:c r="J403" s="64" t="n">
        <x:f aca="0">Z402*(1+F403)</x:f>
        <x:v>0.11644394718900661</x:v>
      </x:c>
      <x:c r="K403" s="64" t="n">
        <x:f aca="0">AA402*(1+G403)</x:f>
        <x:v>0.11518660374446048</x:v>
      </x:c>
      <x:c r="L403" s="64" t="n">
        <x:f aca="0">AB402*(1+H403)</x:f>
        <x:v>0.8032545257276529</x:v>
      </x:c>
      <x:c r="M403" s="64" t="n">
        <x:f aca="0">AC402*(1+I403)</x:f>
        <x:v>0.05472616610471603</x:v>
      </x:c>
      <x:c r="N403" s="64" t="n">
        <x:f aca="0">SUM(J403:M403)</x:f>
        <x:v>1.089611242765836</x:v>
      </x:c>
      <x:c r="O403" s="65" t="n">
        <x:f aca="0">IFERROR((J403+K403)/N403,0)</x:f>
        <x:v>0.2125809112849305</x:v>
      </x:c>
      <x:c r="P403" s="66" t="b">
        <x:f aca="0">AND(MONTH(A403)=12,OR(A404="",YEAR(A403)&lt;&gt;YEAR(A404)))</x:f>
        <x:v>0</x:v>
      </x:c>
      <x:c r="Q403" s="66" t="b">
        <x:f aca="0">AND(MOD(MONTH(A403),3)=0,OR(A404="",MONTH(A403)&lt;&gt;MONTH(A404)))</x:f>
        <x:v>0</x:v>
      </x:c>
      <x:c r="R403" s="66" t="b">
        <x:f aca="0">OR(O403&gt;$E$7,O403&lt;$E$6)</x:f>
        <x:v>0</x:v>
      </x:c>
      <x:c r="S403" s="66" t="b">
        <x:f aca="0">AND(OR(P403,Q403,R403),A403-AH402&gt;$E$8)</x:f>
        <x:v>0</x:v>
      </x:c>
      <x:c r="T403" s="67" t="str">
        <x:f aca="0">IF(NOT(OR(P403,Q403,R403)),"不调",IF(NOT(S403),"间隔规则跳过",IF(P403,"年末+季度",IF(AND(Q403,R403),"季度+动态",IF(Q403,"季度","动态")))))</x:f>
        <x:v>不调</x:v>
      </x:c>
      <x:c r="U403" s="64" t="n">
        <x:f aca="0">IF(OR(T403="年末+季度",T403="季度+动态"),N403*$E$5/2,IF(T403="季度",(J403+K403)/2,IF(T403="动态",N403*$E$5*IF(J403+K403=0,0.5,J403/(J403+K403)),J403)))</x:f>
        <x:v>0.11644394718900661</x:v>
      </x:c>
      <x:c r="V403" s="64" t="n">
        <x:f aca="0">IF(OR(T403="年末+季度",T403="季度+动态"),N403*$E$5/2,IF(T403="季度",(J403+K403)/2,IF(T403="动态",N403*$E$5*IF(J403+K403=0,0.5,K403/(J403+K403)),K403)))</x:f>
        <x:v>0.11518660374446048</x:v>
      </x:c>
      <x:c r="W403" s="64" t="n">
        <x:f aca="0">IF(OR(T403="年末+季度",T403="季度+动态",T403="动态"),N403*(1-$E$5)*IF(L403+M403=0,$B$7/($B$7+$B$8),L403/(L403+M403)),L403)</x:f>
        <x:v>0.8032545257276529</x:v>
      </x:c>
      <x:c r="X403" s="64" t="n">
        <x:f aca="0">IF(OR(T403="年末+季度",T403="季度+动态",T403="动态"),N403*(1-$E$5)*IF(L403+M403=0,$B$8/($B$7+$B$8),M403/(L403+M403)),M403)</x:f>
        <x:v>0.05472616610471603</x:v>
      </x:c>
      <x:c r="Y403" s="64" t="n">
        <x:f aca="0">POWER(1-$H$5,(A403-A402)/$H$8)</x:f>
        <x:v>0.9999862671029998</x:v>
      </x:c>
      <x:c r="Z403" s="64" t="n">
        <x:f aca="0">U403*Y403</x:f>
        <x:v>0.11644234807627356</x:v>
      </x:c>
      <x:c r="AA403" s="64" t="n">
        <x:f aca="0">V403*Y403</x:f>
        <x:v>0.11518502189869545</x:v>
      </x:c>
      <x:c r="AB403" s="64" t="n">
        <x:f aca="0">W403*Y403</x:f>
        <x:v>0.8032434947159861</x:v>
      </x:c>
      <x:c r="AC403" s="64" t="n">
        <x:f aca="0">X403*Y403</x:f>
        <x:v>0.05472541455591369</x:v>
      </x:c>
      <x:c r="AD403" s="64" t="n">
        <x:f aca="0">SUM(Z403:AC403)</x:f>
        <x:v>1.0895962792468687</x:v>
      </x:c>
      <x:c r="AE403" s="64" t="n">
        <x:f aca="0">MAX(AE402,AD403)</x:f>
        <x:v>1.092013606026898</x:v>
      </x:c>
      <x:c r="AF403" s="63" t="n">
        <x:f aca="0">AD403/AE403-1</x:f>
        <x:v>-0.0022136416311003826</x:v>
      </x:c>
      <x:c r="AG403" s="63" t="n">
        <x:f aca="0">AD403/AD402-1</x:f>
        <x:v>-0.0004212457550641924</x:v>
      </x:c>
      <x:c r="AH403" s="61" t="n">
        <x:f aca="0">IF(OR(T403="年末+季度",T403="季度+动态",T403="季度",T403="动态"),A403,AH402)</x:f>
        <x:v>44377</x:v>
      </x:c>
      <x:c r="AI403" s="68" t="n">
        <x:f aca="0">YEAR(A403)</x:f>
        <x:v>2021</x:v>
      </x:c>
      <x:c r="AJ403" s="68" t="n">
        <x:f aca="0">MONTH(A403)</x:f>
        <x:v>7</x:v>
      </x:c>
      <x:c r="AK403" s="66" t="n">
        <x:f aca="0">IF(MONTH(A403)&lt;&gt;MONTH(A404),1,0)</x:f>
        <x:v>0</x:v>
      </x:c>
      <x:c r="AL403" s="64" t="n">
        <x:f aca="0">IF(AK402,AD402,AL402)</x:f>
        <x:v>1.0900554604823816</x:v>
      </x:c>
      <x:c r="AM403" s="65" t="str">
        <x:f aca="0">IF(AK403,AD403/AL403-1,"")</x:f>
      </x:c>
      <x:c r="AN403" s="64" t="n">
        <x:f aca="0">IF(AI403&lt;&gt;AI402,AD403,MAX(AN402,AD403))</x:f>
        <x:v>1.092013606026898</x:v>
      </x:c>
      <x:c r="AO403" s="65" t="n">
        <x:f aca="0">AD403/AN403-1</x:f>
        <x:v>-0.0022136416311003826</x:v>
      </x:c>
      <x:c r="AP403" s="69" t="n">
        <x:f aca="0">IFERROR(SUM(Z403:AC403)/AD403,0)</x:f>
        <x:v>1</x:v>
      </x:c>
      <x:c r="AQ403" s="66" t="b">
        <x:f aca="0">AND(B403&gt;0,C403&gt;0,D403&gt;0,E403&gt;0)</x:f>
        <x:v>1</x:v>
      </x:c>
    </x:row>
    <x:row r="404" ht="13.5" hidden="0">
      <x:c r="A404" s="61" t="n">
        <x:f aca="0">'净值底稿'!A366</x:f>
        <x:v>44379</x:v>
      </x:c>
      <x:c r="B404" s="62" t="n">
        <x:f aca="0">'净值底稿'!W366</x:f>
        <x:v>1.1763325558560365</x:v>
      </x:c>
      <x:c r="C404" s="62" t="n">
        <x:f aca="0">'净值底稿'!T366</x:f>
        <x:v>1.3952989083870162</x:v>
      </x:c>
      <x:c r="D404" s="62" t="n">
        <x:f aca="0">'净值底稿'!U366</x:f>
        <x:v>1.4736</x:v>
      </x:c>
      <x:c r="E404" s="62" t="n">
        <x:f aca="0">'净值底稿'!V366</x:f>
        <x:v>1.3462</x:v>
      </x:c>
      <x:c r="F404" s="63" t="n">
        <x:f aca="0">IFERROR(B404/B403-1,0)</x:f>
        <x:v>-0.007329052657180535</x:v>
      </x:c>
      <x:c r="G404" s="63" t="n">
        <x:f aca="0">IFERROR(C404/C403-1,0)</x:f>
        <x:v>-0.011041935461532204</x:v>
      </x:c>
      <x:c r="H404" s="63" t="n">
        <x:f aca="0">IFERROR(D404/D403-1,0)</x:f>
        <x:v>0.0005431830526887449</x:v>
      </x:c>
      <x:c r="I404" s="63" t="n">
        <x:f aca="0">IFERROR(E404/E403-1,0)</x:f>
        <x:v>0.0023827252419956757</x:v>
      </x:c>
      <x:c r="J404" s="64" t="n">
        <x:f aca="0">Z403*(1+F404)</x:f>
        <x:v>0.1155889359756968</x:v>
      </x:c>
      <x:c r="K404" s="64" t="n">
        <x:f aca="0">AA403*(1+G404)</x:f>
        <x:v>0.11391315632075488</x:v>
      </x:c>
      <x:c r="L404" s="64" t="n">
        <x:f aca="0">AB403*(1+H404)</x:f>
        <x:v>0.8036798029694983</x:v>
      </x:c>
      <x:c r="M404" s="64" t="n">
        <x:f aca="0">AC403*(1+I404)</x:f>
        <x:v>0.05485581018255474</x:v>
      </x:c>
      <x:c r="N404" s="64" t="n">
        <x:f aca="0">SUM(J404:M404)</x:f>
        <x:v>1.0880377054485046</x:v>
      </x:c>
      <x:c r="O404" s="65" t="n">
        <x:f aca="0">IFERROR((J404+K404)/N404,0)</x:f>
        <x:v>0.21093211305746767</x:v>
      </x:c>
      <x:c r="P404" s="66" t="b">
        <x:f aca="0">AND(MONTH(A404)=12,OR(A405="",YEAR(A404)&lt;&gt;YEAR(A405)))</x:f>
        <x:v>0</x:v>
      </x:c>
      <x:c r="Q404" s="66" t="b">
        <x:f aca="0">AND(MOD(MONTH(A404),3)=0,OR(A405="",MONTH(A404)&lt;&gt;MONTH(A405)))</x:f>
        <x:v>0</x:v>
      </x:c>
      <x:c r="R404" s="66" t="b">
        <x:f aca="0">OR(O404&gt;$E$7,O404&lt;$E$6)</x:f>
        <x:v>0</x:v>
      </x:c>
      <x:c r="S404" s="66" t="b">
        <x:f aca="0">AND(OR(P404,Q404,R404),A404-AH403&gt;$E$8)</x:f>
        <x:v>0</x:v>
      </x:c>
      <x:c r="T404" s="67" t="str">
        <x:f aca="0">IF(NOT(OR(P404,Q404,R404)),"不调",IF(NOT(S404),"间隔规则跳过",IF(P404,"年末+季度",IF(AND(Q404,R404),"季度+动态",IF(Q404,"季度","动态")))))</x:f>
        <x:v>不调</x:v>
      </x:c>
      <x:c r="U404" s="64" t="n">
        <x:f aca="0">IF(OR(T404="年末+季度",T404="季度+动态"),N404*$E$5/2,IF(T404="季度",(J404+K404)/2,IF(T404="动态",N404*$E$5*IF(J404+K404=0,0.5,J404/(J404+K404)),J404)))</x:f>
        <x:v>0.1155889359756968</x:v>
      </x:c>
      <x:c r="V404" s="64" t="n">
        <x:f aca="0">IF(OR(T404="年末+季度",T404="季度+动态"),N404*$E$5/2,IF(T404="季度",(J404+K404)/2,IF(T404="动态",N404*$E$5*IF(J404+K404=0,0.5,K404/(J404+K404)),K404)))</x:f>
        <x:v>0.11391315632075488</x:v>
      </x:c>
      <x:c r="W404" s="64" t="n">
        <x:f aca="0">IF(OR(T404="年末+季度",T404="季度+动态",T404="动态"),N404*(1-$E$5)*IF(L404+M404=0,$B$7/($B$7+$B$8),L404/(L404+M404)),L404)</x:f>
        <x:v>0.8036798029694983</x:v>
      </x:c>
      <x:c r="X404" s="64" t="n">
        <x:f aca="0">IF(OR(T404="年末+季度",T404="季度+动态",T404="动态"),N404*(1-$E$5)*IF(L404+M404=0,$B$8/($B$7+$B$8),M404/(L404+M404)),M404)</x:f>
        <x:v>0.05485581018255474</x:v>
      </x:c>
      <x:c r="Y404" s="64" t="n">
        <x:f aca="0">POWER(1-$H$5,(A404-A403)/$H$8)</x:f>
        <x:v>0.9999862671029998</x:v>
      </x:c>
      <x:c r="Z404" s="64" t="n">
        <x:f aca="0">U404*Y404</x:f>
        <x:v>0.11558734860474468</x:v>
      </x:c>
      <x:c r="AA404" s="64" t="n">
        <x:f aca="0">V404*Y404</x:f>
        <x:v>0.11391159196311215</x:v>
      </x:c>
      <x:c r="AB404" s="64" t="n">
        <x:f aca="0">W404*Y404</x:f>
        <x:v>0.8036687661175429</x:v>
      </x:c>
      <x:c r="AC404" s="64" t="n">
        <x:f aca="0">X404*Y404</x:f>
        <x:v>0.054855056853363636</x:v>
      </x:c>
      <x:c r="AD404" s="64" t="n">
        <x:f aca="0">SUM(Z404:AC404)</x:f>
        <x:v>1.0880227635387634</x:v>
      </x:c>
      <x:c r="AE404" s="64" t="n">
        <x:f aca="0">MAX(AE403,AD404)</x:f>
        <x:v>1.092013606026898</x:v>
      </x:c>
      <x:c r="AF404" s="63" t="n">
        <x:f aca="0">AD404/AE404-1</x:f>
        <x:v>-0.003654572128139022</x:v>
      </x:c>
      <x:c r="AG404" s="63" t="n">
        <x:f aca="0">AD404/AD403-1</x:f>
        <x:v>-0.0014441272773003666</x:v>
      </x:c>
      <x:c r="AH404" s="61" t="n">
        <x:f aca="0">IF(OR(T404="年末+季度",T404="季度+动态",T404="季度",T404="动态"),A404,AH403)</x:f>
        <x:v>44377</x:v>
      </x:c>
      <x:c r="AI404" s="68" t="n">
        <x:f aca="0">YEAR(A404)</x:f>
        <x:v>2021</x:v>
      </x:c>
      <x:c r="AJ404" s="68" t="n">
        <x:f aca="0">MONTH(A404)</x:f>
        <x:v>7</x:v>
      </x:c>
      <x:c r="AK404" s="66" t="n">
        <x:f aca="0">IF(MONTH(A404)&lt;&gt;MONTH(A405),1,0)</x:f>
        <x:v>0</x:v>
      </x:c>
      <x:c r="AL404" s="64" t="n">
        <x:f aca="0">IF(AK403,AD403,AL403)</x:f>
        <x:v>1.0900554604823816</x:v>
      </x:c>
      <x:c r="AM404" s="65" t="str">
        <x:f aca="0">IF(AK404,AD404/AL404-1,"")</x:f>
      </x:c>
      <x:c r="AN404" s="64" t="n">
        <x:f aca="0">IF(AI404&lt;&gt;AI403,AD404,MAX(AN403,AD404))</x:f>
        <x:v>1.092013606026898</x:v>
      </x:c>
      <x:c r="AO404" s="65" t="n">
        <x:f aca="0">AD404/AN404-1</x:f>
        <x:v>-0.003654572128139022</x:v>
      </x:c>
      <x:c r="AP404" s="69" t="n">
        <x:f aca="0">IFERROR(SUM(Z404:AC404)/AD404,0)</x:f>
        <x:v>1</x:v>
      </x:c>
      <x:c r="AQ404" s="66" t="b">
        <x:f aca="0">AND(B404&gt;0,C404&gt;0,D404&gt;0,E404&gt;0)</x:f>
        <x:v>1</x:v>
      </x:c>
    </x:row>
    <x:row r="405" ht="13.5" hidden="0">
      <x:c r="A405" s="61" t="n">
        <x:f aca="0">'净值底稿'!A367</x:f>
        <x:v>44382</x:v>
      </x:c>
      <x:c r="B405" s="62" t="n">
        <x:f aca="0">'净值底稿'!W367</x:f>
        <x:v>1.1763139434534622</x:v>
      </x:c>
      <x:c r="C405" s="62" t="n">
        <x:f aca="0">'净值底稿'!T367</x:f>
        <x:v>1.4095385473353326</x:v>
      </x:c>
      <x:c r="D405" s="62" t="n">
        <x:f aca="0">'净值底稿'!U367</x:f>
        <x:v>1.4744</x:v>
      </x:c>
      <x:c r="E405" s="62" t="n">
        <x:f aca="0">'净值底稿'!V367</x:f>
        <x:v>1.3513</x:v>
      </x:c>
      <x:c r="F405" s="63" t="n">
        <x:f aca="0">IFERROR(B405/B404-1,0)</x:f>
        <x:v>-0.000015822398590992215</x:v>
      </x:c>
      <x:c r="G405" s="63" t="n">
        <x:f aca="0">IFERROR(C405/C404-1,0)</x:f>
        <x:v>0.010205439753964596</x:v>
      </x:c>
      <x:c r="H405" s="63" t="n">
        <x:f aca="0">IFERROR(D405/D404-1,0)</x:f>
        <x:v>0.0005428881650380024</x:v>
      </x:c>
      <x:c r="I405" s="63" t="n">
        <x:f aca="0">IFERROR(E405/E404-1,0)</x:f>
        <x:v>0.003788441539147147</x:v>
      </x:c>
      <x:c r="J405" s="64" t="n">
        <x:f aca="0">Z404*(1+F405)</x:f>
        <x:v>0.11558551973564297</x:v>
      </x:c>
      <x:c r="K405" s="64" t="n">
        <x:f aca="0">AA404*(1+G405)</x:f>
        <x:v>0.11507410985216988</x:v>
      </x:c>
      <x:c r="L405" s="64" t="n">
        <x:f aca="0">AB404*(1+H405)</x:f>
        <x:v>0.8041050683792788</x:v>
      </x:c>
      <x:c r="M405" s="64" t="n">
        <x:f aca="0">AC404*(1+I405)</x:f>
        <x:v>0.0550628720293792</x:v>
      </x:c>
      <x:c r="N405" s="64" t="n">
        <x:f aca="0">SUM(J405:M405)</x:f>
        <x:v>1.0898275699964708</x:v>
      </x:c>
      <x:c r="O405" s="65" t="n">
        <x:f aca="0">IFERROR((J405+K405)/N405,0)</x:f>
        <x:v>0.21164782020385098</x:v>
      </x:c>
      <x:c r="P405" s="66" t="b">
        <x:f aca="0">AND(MONTH(A405)=12,OR(A406="",YEAR(A405)&lt;&gt;YEAR(A406)))</x:f>
        <x:v>0</x:v>
      </x:c>
      <x:c r="Q405" s="66" t="b">
        <x:f aca="0">AND(MOD(MONTH(A405),3)=0,OR(A406="",MONTH(A405)&lt;&gt;MONTH(A406)))</x:f>
        <x:v>0</x:v>
      </x:c>
      <x:c r="R405" s="66" t="b">
        <x:f aca="0">OR(O405&gt;$E$7,O405&lt;$E$6)</x:f>
        <x:v>0</x:v>
      </x:c>
      <x:c r="S405" s="66" t="b">
        <x:f aca="0">AND(OR(P405,Q405,R405),A405-AH404&gt;$E$8)</x:f>
        <x:v>0</x:v>
      </x:c>
      <x:c r="T405" s="67" t="str">
        <x:f aca="0">IF(NOT(OR(P405,Q405,R405)),"不调",IF(NOT(S405),"间隔规则跳过",IF(P405,"年末+季度",IF(AND(Q405,R405),"季度+动态",IF(Q405,"季度","动态")))))</x:f>
        <x:v>不调</x:v>
      </x:c>
      <x:c r="U405" s="64" t="n">
        <x:f aca="0">IF(OR(T405="年末+季度",T405="季度+动态"),N405*$E$5/2,IF(T405="季度",(J405+K405)/2,IF(T405="动态",N405*$E$5*IF(J405+K405=0,0.5,J405/(J405+K405)),J405)))</x:f>
        <x:v>0.11558551973564297</x:v>
      </x:c>
      <x:c r="V405" s="64" t="n">
        <x:f aca="0">IF(OR(T405="年末+季度",T405="季度+动态"),N405*$E$5/2,IF(T405="季度",(J405+K405)/2,IF(T405="动态",N405*$E$5*IF(J405+K405=0,0.5,K405/(J405+K405)),K405)))</x:f>
        <x:v>0.11507410985216988</x:v>
      </x:c>
      <x:c r="W405" s="64" t="n">
        <x:f aca="0">IF(OR(T405="年末+季度",T405="季度+动态",T405="动态"),N405*(1-$E$5)*IF(L405+M405=0,$B$7/($B$7+$B$8),L405/(L405+M405)),L405)</x:f>
        <x:v>0.8041050683792788</x:v>
      </x:c>
      <x:c r="X405" s="64" t="n">
        <x:f aca="0">IF(OR(T405="年末+季度",T405="季度+动态",T405="动态"),N405*(1-$E$5)*IF(L405+M405=0,$B$8/($B$7+$B$8),M405/(L405+M405)),M405)</x:f>
        <x:v>0.0550628720293792</x:v>
      </x:c>
      <x:c r="Y405" s="64" t="n">
        <x:f aca="0">POWER(1-$H$5,(A405-A404)/$H$8)</x:f>
        <x:v>0.9999588018747739</x:v>
      </x:c>
      <x:c r="Z405" s="64" t="n">
        <x:f aca="0">U405*Y405</x:f>
        <x:v>0.11558075782892659</x:v>
      </x:c>
      <x:c r="AA405" s="64" t="n">
        <x:f aca="0">V405*Y405</x:f>
        <x:v>0.11506936901458191</x:v>
      </x:c>
      <x:c r="AB405" s="64" t="n">
        <x:f aca="0">W405*Y405</x:f>
        <x:v>0.8040719407579767</x:v>
      </x:c>
      <x:c r="AC405" s="64" t="n">
        <x:f aca="0">X405*Y405</x:f>
        <x:v>0.055060603542282024</x:v>
      </x:c>
      <x:c r="AD405" s="64" t="n">
        <x:f aca="0">SUM(Z405:AC405)</x:f>
        <x:v>1.0897826711437673</x:v>
      </x:c>
      <x:c r="AE405" s="64" t="n">
        <x:f aca="0">MAX(AE404,AD405)</x:f>
        <x:v>1.092013606026898</x:v>
      </x:c>
      <x:c r="AF405" s="63" t="n">
        <x:f aca="0">AD405/AE405-1</x:f>
        <x:v>-0.0020429552075340585</x:v>
      </x:c>
      <x:c r="AG405" s="63" t="n">
        <x:f aca="0">AD405/AD404-1</x:f>
        <x:v>0.0016175282944264069</x:v>
      </x:c>
      <x:c r="AH405" s="61" t="n">
        <x:f aca="0">IF(OR(T405="年末+季度",T405="季度+动态",T405="季度",T405="动态"),A405,AH404)</x:f>
        <x:v>44377</x:v>
      </x:c>
      <x:c r="AI405" s="68" t="n">
        <x:f aca="0">YEAR(A405)</x:f>
        <x:v>2021</x:v>
      </x:c>
      <x:c r="AJ405" s="68" t="n">
        <x:f aca="0">MONTH(A405)</x:f>
        <x:v>7</x:v>
      </x:c>
      <x:c r="AK405" s="66" t="n">
        <x:f aca="0">IF(MONTH(A405)&lt;&gt;MONTH(A406),1,0)</x:f>
        <x:v>0</x:v>
      </x:c>
      <x:c r="AL405" s="64" t="n">
        <x:f aca="0">IF(AK404,AD404,AL404)</x:f>
        <x:v>1.0900554604823816</x:v>
      </x:c>
      <x:c r="AM405" s="65" t="str">
        <x:f aca="0">IF(AK405,AD405/AL405-1,"")</x:f>
      </x:c>
      <x:c r="AN405" s="64" t="n">
        <x:f aca="0">IF(AI405&lt;&gt;AI404,AD405,MAX(AN404,AD405))</x:f>
        <x:v>1.092013606026898</x:v>
      </x:c>
      <x:c r="AO405" s="65" t="n">
        <x:f aca="0">AD405/AN405-1</x:f>
        <x:v>-0.0020429552075340585</x:v>
      </x:c>
      <x:c r="AP405" s="69" t="n">
        <x:f aca="0">IFERROR(SUM(Z405:AC405)/AD405,0)</x:f>
        <x:v>1</x:v>
      </x:c>
      <x:c r="AQ405" s="66" t="b">
        <x:f aca="0">AND(B405&gt;0,C405&gt;0,D405&gt;0,E405&gt;0)</x:f>
        <x:v>1</x:v>
      </x:c>
    </x:row>
    <x:row r="406" ht="13.5" hidden="0">
      <x:c r="A406" s="61" t="n">
        <x:f aca="0">'净值底稿'!A368</x:f>
        <x:v>44383</x:v>
      </x:c>
      <x:c r="B406" s="62" t="n">
        <x:f aca="0">'净值底稿'!W368</x:f>
        <x:v>1.1772160195824697</x:v>
      </x:c>
      <x:c r="C406" s="62" t="n">
        <x:f aca="0">'净值底稿'!T368</x:f>
        <x:v>1.4076393755329213</x:v>
      </x:c>
      <x:c r="D406" s="62" t="n">
        <x:f aca="0">'净值底稿'!U368</x:f>
        <x:v>1.4743</x:v>
      </x:c>
      <x:c r="E406" s="62" t="n">
        <x:f aca="0">'净值底稿'!V368</x:f>
        <x:v>1.3635</x:v>
      </x:c>
      <x:c r="F406" s="63" t="n">
        <x:f aca="0">IFERROR(B406/B405-1,0)</x:f>
        <x:v>0.0007668668164888537</x:v>
      </x:c>
      <x:c r="G406" s="63" t="n">
        <x:f aca="0">IFERROR(C406/C405-1,0)</x:f>
        <x:v>-0.0013473713124069198</x:v>
      </x:c>
      <x:c r="H406" s="63" t="n">
        <x:f aca="0">IFERROR(D406/D405-1,0)</x:f>
        <x:v>-0.00006782419967443776</x:v>
      </x:c>
      <x:c r="I406" s="63" t="n">
        <x:f aca="0">IFERROR(E406/E405-1,0)</x:f>
        <x:v>0.009028343077036816</x:v>
      </x:c>
      <x:c r="J406" s="64" t="n">
        <x:f aca="0">Z405*(1+F406)</x:f>
        <x:v>0.11566939287673023</x:v>
      </x:c>
      <x:c r="K406" s="64" t="n">
        <x:f aca="0">AA405*(1+G406)</x:f>
        <x:v>0.1149143278478349</x:v>
      </x:c>
      <x:c r="L406" s="64" t="n">
        <x:f aca="0">AB405*(1+H406)</x:f>
        <x:v>0.8040174052221142</x:v>
      </x:c>
      <x:c r="M406" s="64" t="n">
        <x:f aca="0">AC405*(1+I406)</x:f>
        <x:v>0.055557709561090456</x:v>
      </x:c>
      <x:c r="N406" s="64" t="n">
        <x:f aca="0">SUM(J406:M406)</x:f>
        <x:v>1.0901588355077696</x:v>
      </x:c>
      <x:c r="O406" s="65" t="n">
        <x:f aca="0">IFERROR((J406+K406)/N406,0)</x:f>
        <x:v>0.21151387597309598</x:v>
      </x:c>
      <x:c r="P406" s="66" t="b">
        <x:f aca="0">AND(MONTH(A406)=12,OR(A407="",YEAR(A406)&lt;&gt;YEAR(A407)))</x:f>
        <x:v>0</x:v>
      </x:c>
      <x:c r="Q406" s="66" t="b">
        <x:f aca="0">AND(MOD(MONTH(A406),3)=0,OR(A407="",MONTH(A406)&lt;&gt;MONTH(A407)))</x:f>
        <x:v>0</x:v>
      </x:c>
      <x:c r="R406" s="66" t="b">
        <x:f aca="0">OR(O406&gt;$E$7,O406&lt;$E$6)</x:f>
        <x:v>0</x:v>
      </x:c>
      <x:c r="S406" s="66" t="b">
        <x:f aca="0">AND(OR(P406,Q406,R406),A406-AH405&gt;$E$8)</x:f>
        <x:v>0</x:v>
      </x:c>
      <x:c r="T406" s="67" t="str">
        <x:f aca="0">IF(NOT(OR(P406,Q406,R406)),"不调",IF(NOT(S406),"间隔规则跳过",IF(P406,"年末+季度",IF(AND(Q406,R406),"季度+动态",IF(Q406,"季度","动态")))))</x:f>
        <x:v>不调</x:v>
      </x:c>
      <x:c r="U406" s="64" t="n">
        <x:f aca="0">IF(OR(T406="年末+季度",T406="季度+动态"),N406*$E$5/2,IF(T406="季度",(J406+K406)/2,IF(T406="动态",N406*$E$5*IF(J406+K406=0,0.5,J406/(J406+K406)),J406)))</x:f>
        <x:v>0.11566939287673023</x:v>
      </x:c>
      <x:c r="V406" s="64" t="n">
        <x:f aca="0">IF(OR(T406="年末+季度",T406="季度+动态"),N406*$E$5/2,IF(T406="季度",(J406+K406)/2,IF(T406="动态",N406*$E$5*IF(J406+K406=0,0.5,K406/(J406+K406)),K406)))</x:f>
        <x:v>0.1149143278478349</x:v>
      </x:c>
      <x:c r="W406" s="64" t="n">
        <x:f aca="0">IF(OR(T406="年末+季度",T406="季度+动态",T406="动态"),N406*(1-$E$5)*IF(L406+M406=0,$B$7/($B$7+$B$8),L406/(L406+M406)),L406)</x:f>
        <x:v>0.8040174052221142</x:v>
      </x:c>
      <x:c r="X406" s="64" t="n">
        <x:f aca="0">IF(OR(T406="年末+季度",T406="季度+动态",T406="动态"),N406*(1-$E$5)*IF(L406+M406=0,$B$8/($B$7+$B$8),M406/(L406+M406)),M406)</x:f>
        <x:v>0.055557709561090456</x:v>
      </x:c>
      <x:c r="Y406" s="64" t="n">
        <x:f aca="0">POWER(1-$H$5,(A406-A405)/$H$8)</x:f>
        <x:v>0.9999862671029998</x:v>
      </x:c>
      <x:c r="Z406" s="64" t="n">
        <x:f aca="0">U406*Y406</x:f>
        <x:v>0.11566780440087177</x:v>
      </x:c>
      <x:c r="AA406" s="64" t="n">
        <x:f aca="0">V406*Y406</x:f>
        <x:v>0.11491274974120672</x:v>
      </x:c>
      <x:c r="AB406" s="64" t="n">
        <x:f aca="0">W406*Y406</x:f>
        <x:v>0.8040063637339019</x:v>
      </x:c>
      <x:c r="AC406" s="64" t="n">
        <x:f aca="0">X406*Y406</x:f>
        <x:v>0.05555694659278748</x:v>
      </x:c>
      <x:c r="AD406" s="64" t="n">
        <x:f aca="0">SUM(Z406:AC406)</x:f>
        <x:v>1.0901438644687678</x:v>
      </x:c>
      <x:c r="AE406" s="64" t="n">
        <x:f aca="0">MAX(AE405,AD406)</x:f>
        <x:v>1.092013606026898</x:v>
      </x:c>
      <x:c r="AF406" s="63" t="n">
        <x:f aca="0">AD406/AE406-1</x:f>
        <x:v>-0.0017121962105699495</x:v>
      </x:c>
      <x:c r="AG406" s="63" t="n">
        <x:f aca="0">AD406/AD405-1</x:f>
        <x:v>0.000331436106082883</x:v>
      </x:c>
      <x:c r="AH406" s="61" t="n">
        <x:f aca="0">IF(OR(T406="年末+季度",T406="季度+动态",T406="季度",T406="动态"),A406,AH405)</x:f>
        <x:v>44377</x:v>
      </x:c>
      <x:c r="AI406" s="68" t="n">
        <x:f aca="0">YEAR(A406)</x:f>
        <x:v>2021</x:v>
      </x:c>
      <x:c r="AJ406" s="68" t="n">
        <x:f aca="0">MONTH(A406)</x:f>
        <x:v>7</x:v>
      </x:c>
      <x:c r="AK406" s="66" t="n">
        <x:f aca="0">IF(MONTH(A406)&lt;&gt;MONTH(A407),1,0)</x:f>
        <x:v>0</x:v>
      </x:c>
      <x:c r="AL406" s="64" t="n">
        <x:f aca="0">IF(AK405,AD405,AL405)</x:f>
        <x:v>1.0900554604823816</x:v>
      </x:c>
      <x:c r="AM406" s="65" t="str">
        <x:f aca="0">IF(AK406,AD406/AL406-1,"")</x:f>
      </x:c>
      <x:c r="AN406" s="64" t="n">
        <x:f aca="0">IF(AI406&lt;&gt;AI405,AD406,MAX(AN405,AD406))</x:f>
        <x:v>1.092013606026898</x:v>
      </x:c>
      <x:c r="AO406" s="65" t="n">
        <x:f aca="0">AD406/AN406-1</x:f>
        <x:v>-0.0017121962105699495</x:v>
      </x:c>
      <x:c r="AP406" s="69" t="n">
        <x:f aca="0">IFERROR(SUM(Z406:AC406)/AD406,0)</x:f>
        <x:v>1</x:v>
      </x:c>
      <x:c r="AQ406" s="66" t="b">
        <x:f aca="0">AND(B406&gt;0,C406&gt;0,D406&gt;0,E406&gt;0)</x:f>
        <x:v>1</x:v>
      </x:c>
    </x:row>
    <x:row r="407" ht="13.5" hidden="0">
      <x:c r="A407" s="61" t="n">
        <x:f aca="0">'净值底稿'!A369</x:f>
        <x:v>44384</x:v>
      </x:c>
      <x:c r="B407" s="62" t="n">
        <x:f aca="0">'净值底稿'!W369</x:f>
        <x:v>1.1769806659345576</x:v>
      </x:c>
      <x:c r="C407" s="62" t="n">
        <x:f aca="0">'净值底稿'!T369</x:f>
        <x:v>1.424227652305615</x:v>
      </x:c>
      <x:c r="D407" s="62" t="n">
        <x:f aca="0">'净值底稿'!U369</x:f>
        <x:v>1.4756</x:v>
      </x:c>
      <x:c r="E407" s="62" t="n">
        <x:f aca="0">'净值底稿'!V369</x:f>
        <x:v>1.3618</x:v>
      </x:c>
      <x:c r="F407" s="63" t="n">
        <x:f aca="0">IFERROR(B407/B406-1,0)</x:f>
        <x:v>-0.00019992392559819994</x:v>
      </x:c>
      <x:c r="G407" s="63" t="n">
        <x:f aca="0">IFERROR(C407/C406-1,0)</x:f>
        <x:v>0.011784464871489986</x:v>
      </x:c>
      <x:c r="H407" s="63" t="n">
        <x:f aca="0">IFERROR(D407/D406-1,0)</x:f>
        <x:v>0.0008817744014109063</x:v>
      </x:c>
      <x:c r="I407" s="63" t="n">
        <x:f aca="0">IFERROR(E407/E406-1,0)</x:f>
        <x:v>-0.0012467913458013014</x:v>
      </x:c>
      <x:c r="J407" s="64" t="n">
        <x:f aca="0">Z406*(1+F407)</x:f>
        <x:v>0.11564467963935061</x:v>
      </x:c>
      <x:c r="K407" s="64" t="n">
        <x:f aca="0">AA406*(1+G407)</x:f>
        <x:v>0.11626693500381828</x:v>
      </x:c>
      <x:c r="L407" s="64" t="n">
        <x:f aca="0">AB406*(1+H407)</x:f>
        <x:v>0.8047153159640139</x:v>
      </x:c>
      <x:c r="M407" s="64" t="n">
        <x:f aca="0">AC406*(1+I407)</x:f>
        <x:v>0.05548767867257645</x:v>
      </x:c>
      <x:c r="N407" s="64" t="n">
        <x:f aca="0">SUM(J407:M407)</x:f>
        <x:v>1.0921146092797593</x:v>
      </x:c>
      <x:c r="O407" s="65" t="n">
        <x:f aca="0">IFERROR((J407+K407)/N407,0)</x:f>
        <x:v>0.21235098649226267</x:v>
      </x:c>
      <x:c r="P407" s="66" t="b">
        <x:f aca="0">AND(MONTH(A407)=12,OR(A408="",YEAR(A407)&lt;&gt;YEAR(A408)))</x:f>
        <x:v>0</x:v>
      </x:c>
      <x:c r="Q407" s="66" t="b">
        <x:f aca="0">AND(MOD(MONTH(A407),3)=0,OR(A408="",MONTH(A407)&lt;&gt;MONTH(A408)))</x:f>
        <x:v>0</x:v>
      </x:c>
      <x:c r="R407" s="66" t="b">
        <x:f aca="0">OR(O407&gt;$E$7,O407&lt;$E$6)</x:f>
        <x:v>0</x:v>
      </x:c>
      <x:c r="S407" s="66" t="b">
        <x:f aca="0">AND(OR(P407,Q407,R407),A407-AH406&gt;$E$8)</x:f>
        <x:v>0</x:v>
      </x:c>
      <x:c r="T407" s="67" t="str">
        <x:f aca="0">IF(NOT(OR(P407,Q407,R407)),"不调",IF(NOT(S407),"间隔规则跳过",IF(P407,"年末+季度",IF(AND(Q407,R407),"季度+动态",IF(Q407,"季度","动态")))))</x:f>
        <x:v>不调</x:v>
      </x:c>
      <x:c r="U407" s="64" t="n">
        <x:f aca="0">IF(OR(T407="年末+季度",T407="季度+动态"),N407*$E$5/2,IF(T407="季度",(J407+K407)/2,IF(T407="动态",N407*$E$5*IF(J407+K407=0,0.5,J407/(J407+K407)),J407)))</x:f>
        <x:v>0.11564467963935061</x:v>
      </x:c>
      <x:c r="V407" s="64" t="n">
        <x:f aca="0">IF(OR(T407="年末+季度",T407="季度+动态"),N407*$E$5/2,IF(T407="季度",(J407+K407)/2,IF(T407="动态",N407*$E$5*IF(J407+K407=0,0.5,K407/(J407+K407)),K407)))</x:f>
        <x:v>0.11626693500381828</x:v>
      </x:c>
      <x:c r="W407" s="64" t="n">
        <x:f aca="0">IF(OR(T407="年末+季度",T407="季度+动态",T407="动态"),N407*(1-$E$5)*IF(L407+M407=0,$B$7/($B$7+$B$8),L407/(L407+M407)),L407)</x:f>
        <x:v>0.8047153159640139</x:v>
      </x:c>
      <x:c r="X407" s="64" t="n">
        <x:f aca="0">IF(OR(T407="年末+季度",T407="季度+动态",T407="动态"),N407*(1-$E$5)*IF(L407+M407=0,$B$8/($B$7+$B$8),M407/(L407+M407)),M407)</x:f>
        <x:v>0.05548767867257645</x:v>
      </x:c>
      <x:c r="Y407" s="64" t="n">
        <x:f aca="0">POWER(1-$H$5,(A407-A406)/$H$8)</x:f>
        <x:v>0.9999862671029998</x:v>
      </x:c>
      <x:c r="Z407" s="64" t="n">
        <x:f aca="0">U407*Y407</x:f>
        <x:v>0.11564309150287651</x:v>
      </x:c>
      <x:c r="AA407" s="64" t="n">
        <x:f aca="0">V407*Y407</x:f>
        <x:v>0.11626533832197535</x:v>
      </x:c>
      <x:c r="AB407" s="64" t="n">
        <x:f aca="0">W407*Y407</x:f>
        <x:v>0.8047042648914653</x:v>
      </x:c>
      <x:c r="AC407" s="64" t="n">
        <x:f aca="0">X407*Y407</x:f>
        <x:v>0.05548691666600046</x:v>
      </x:c>
      <x:c r="AD407" s="64" t="n">
        <x:f aca="0">SUM(Z407:AC407)</x:f>
        <x:v>1.0920996113823176</x:v>
      </x:c>
      <x:c r="AE407" s="64" t="n">
        <x:f aca="0">MAX(AE406,AD407)</x:f>
        <x:v>1.0920996113823176</x:v>
      </x:c>
      <x:c r="AF407" s="63" t="n">
        <x:f aca="0">AD407/AE407-1</x:f>
        <x:v>0</x:v>
      </x:c>
      <x:c r="AG407" s="63" t="n">
        <x:f aca="0">AD407/AD406-1</x:f>
        <x:v>0.001794026437513141</x:v>
      </x:c>
      <x:c r="AH407" s="61" t="n">
        <x:f aca="0">IF(OR(T407="年末+季度",T407="季度+动态",T407="季度",T407="动态"),A407,AH406)</x:f>
        <x:v>44377</x:v>
      </x:c>
      <x:c r="AI407" s="68" t="n">
        <x:f aca="0">YEAR(A407)</x:f>
        <x:v>2021</x:v>
      </x:c>
      <x:c r="AJ407" s="68" t="n">
        <x:f aca="0">MONTH(A407)</x:f>
        <x:v>7</x:v>
      </x:c>
      <x:c r="AK407" s="66" t="n">
        <x:f aca="0">IF(MONTH(A407)&lt;&gt;MONTH(A408),1,0)</x:f>
        <x:v>0</x:v>
      </x:c>
      <x:c r="AL407" s="64" t="n">
        <x:f aca="0">IF(AK406,AD406,AL406)</x:f>
        <x:v>1.0900554604823816</x:v>
      </x:c>
      <x:c r="AM407" s="65" t="str">
        <x:f aca="0">IF(AK407,AD407/AL407-1,"")</x:f>
      </x:c>
      <x:c r="AN407" s="64" t="n">
        <x:f aca="0">IF(AI407&lt;&gt;AI406,AD407,MAX(AN406,AD407))</x:f>
        <x:v>1.0920996113823176</x:v>
      </x:c>
      <x:c r="AO407" s="65" t="n">
        <x:f aca="0">AD407/AN407-1</x:f>
        <x:v>0</x:v>
      </x:c>
      <x:c r="AP407" s="69" t="n">
        <x:f aca="0">IFERROR(SUM(Z407:AC407)/AD407,0)</x:f>
        <x:v>1</x:v>
      </x:c>
      <x:c r="AQ407" s="66" t="b">
        <x:f aca="0">AND(B407&gt;0,C407&gt;0,D407&gt;0,E407&gt;0)</x:f>
        <x:v>1</x:v>
      </x:c>
    </x:row>
    <x:row r="408" ht="13.5" hidden="0">
      <x:c r="A408" s="61" t="n">
        <x:f aca="0">'净值底稿'!A370</x:f>
        <x:v>44385</x:v>
      </x:c>
      <x:c r="B408" s="62" t="n">
        <x:f aca="0">'净值底稿'!W370</x:f>
        <x:v>1.1597792440712735</x:v>
      </x:c>
      <x:c r="C408" s="62" t="n">
        <x:f aca="0">'净值底稿'!T370</x:f>
        <x:v>1.4198374718198201</x:v>
      </x:c>
      <x:c r="D408" s="62" t="n">
        <x:f aca="0">'净值底稿'!U370</x:f>
        <x:v>1.4792</x:v>
      </x:c>
      <x:c r="E408" s="62" t="n">
        <x:f aca="0">'净值底稿'!V370</x:f>
        <x:v>1.3637</x:v>
      </x:c>
      <x:c r="F408" s="63" t="n">
        <x:f aca="0">IFERROR(B408/B407-1,0)</x:f>
        <x:v>-0.014614872071518459</x:v>
      </x:c>
      <x:c r="G408" s="63" t="n">
        <x:f aca="0">IFERROR(C408/C407-1,0)</x:f>
        <x:v>-0.003082499120620086</x:v>
      </x:c>
      <x:c r="H408" s="63" t="n">
        <x:f aca="0">IFERROR(D408/D407-1,0)</x:f>
        <x:v>0.0024396855516399807</x:v>
      </x:c>
      <x:c r="I408" s="63" t="n">
        <x:f aca="0">IFERROR(E408/E407-1,0)</x:f>
        <x:v>0.0013952122191218663</x:v>
      </x:c>
      <x:c r="J408" s="64" t="n">
        <x:f aca="0">Z407*(1+F408)</x:f>
        <x:v>0.11395298251460706</x:v>
      </x:c>
      <x:c r="K408" s="64" t="n">
        <x:f aca="0">AA407*(1+G408)</x:f>
        <x:v>0.11590695051883926</x:v>
      </x:c>
      <x:c r="L408" s="64" t="n">
        <x:f aca="0">AB407*(1+H408)</x:f>
        <x:v>0.8066674902598641</x:v>
      </x:c>
      <x:c r="M408" s="64" t="n">
        <x:f aca="0">AC407*(1+I408)</x:f>
        <x:v>0.05556433269013426</x:v>
      </x:c>
      <x:c r="N408" s="64" t="n">
        <x:f aca="0">SUM(J408:M408)</x:f>
        <x:v>1.0920917559834447</x:v>
      </x:c>
      <x:c r="O408" s="65" t="n">
        <x:f aca="0">IFERROR((J408+K408)/N408,0)</x:f>
        <x:v>0.21047675872844043</x:v>
      </x:c>
      <x:c r="P408" s="66" t="b">
        <x:f aca="0">AND(MONTH(A408)=12,OR(A409="",YEAR(A408)&lt;&gt;YEAR(A409)))</x:f>
        <x:v>0</x:v>
      </x:c>
      <x:c r="Q408" s="66" t="b">
        <x:f aca="0">AND(MOD(MONTH(A408),3)=0,OR(A409="",MONTH(A408)&lt;&gt;MONTH(A409)))</x:f>
        <x:v>0</x:v>
      </x:c>
      <x:c r="R408" s="66" t="b">
        <x:f aca="0">OR(O408&gt;$E$7,O408&lt;$E$6)</x:f>
        <x:v>0</x:v>
      </x:c>
      <x:c r="S408" s="66" t="b">
        <x:f aca="0">AND(OR(P408,Q408,R408),A408-AH407&gt;$E$8)</x:f>
        <x:v>0</x:v>
      </x:c>
      <x:c r="T408" s="67" t="str">
        <x:f aca="0">IF(NOT(OR(P408,Q408,R408)),"不调",IF(NOT(S408),"间隔规则跳过",IF(P408,"年末+季度",IF(AND(Q408,R408),"季度+动态",IF(Q408,"季度","动态")))))</x:f>
        <x:v>不调</x:v>
      </x:c>
      <x:c r="U408" s="64" t="n">
        <x:f aca="0">IF(OR(T408="年末+季度",T408="季度+动态"),N408*$E$5/2,IF(T408="季度",(J408+K408)/2,IF(T408="动态",N408*$E$5*IF(J408+K408=0,0.5,J408/(J408+K408)),J408)))</x:f>
        <x:v>0.11395298251460706</x:v>
      </x:c>
      <x:c r="V408" s="64" t="n">
        <x:f aca="0">IF(OR(T408="年末+季度",T408="季度+动态"),N408*$E$5/2,IF(T408="季度",(J408+K408)/2,IF(T408="动态",N408*$E$5*IF(J408+K408=0,0.5,K408/(J408+K408)),K408)))</x:f>
        <x:v>0.11590695051883926</x:v>
      </x:c>
      <x:c r="W408" s="64" t="n">
        <x:f aca="0">IF(OR(T408="年末+季度",T408="季度+动态",T408="动态"),N408*(1-$E$5)*IF(L408+M408=0,$B$7/($B$7+$B$8),L408/(L408+M408)),L408)</x:f>
        <x:v>0.8066674902598641</x:v>
      </x:c>
      <x:c r="X408" s="64" t="n">
        <x:f aca="0">IF(OR(T408="年末+季度",T408="季度+动态",T408="动态"),N408*(1-$E$5)*IF(L408+M408=0,$B$8/($B$7+$B$8),M408/(L408+M408)),M408)</x:f>
        <x:v>0.05556433269013426</x:v>
      </x:c>
      <x:c r="Y408" s="64" t="n">
        <x:f aca="0">POWER(1-$H$5,(A408-A407)/$H$8)</x:f>
        <x:v>0.9999862671029998</x:v>
      </x:c>
      <x:c r="Z408" s="64" t="n">
        <x:f aca="0">U408*Y408</x:f>
        <x:v>0.11395141761003531</x:v>
      </x:c>
      <x:c r="AA408" s="64" t="n">
        <x:f aca="0">V408*Y408</x:f>
        <x:v>0.11590535878062617</x:v>
      </x:c>
      <x:c r="AB408" s="64" t="n">
        <x:f aca="0">W408*Y408</x:f>
        <x:v>0.8066564123783069</x:v>
      </x:c>
      <x:c r="AC408" s="64" t="n">
        <x:f aca="0">X408*Y408</x:f>
        <x:v>0.055563569630876546</x:v>
      </x:c>
      <x:c r="AD408" s="64" t="n">
        <x:f aca="0">SUM(Z408:AC408)</x:f>
        <x:v>1.0920767583998447</x:v>
      </x:c>
      <x:c r="AE408" s="64" t="n">
        <x:f aca="0">MAX(AE407,AD408)</x:f>
        <x:v>1.0920996113823176</x:v>
      </x:c>
      <x:c r="AF408" s="63" t="n">
        <x:f aca="0">AD408/AE408-1</x:f>
        <x:v>-0.000020925730798371234</x:v>
      </x:c>
      <x:c r="AG408" s="63" t="n">
        <x:f aca="0">AD408/AD407-1</x:f>
        <x:v>-0.000020925730798371234</x:v>
      </x:c>
      <x:c r="AH408" s="61" t="n">
        <x:f aca="0">IF(OR(T408="年末+季度",T408="季度+动态",T408="季度",T408="动态"),A408,AH407)</x:f>
        <x:v>44377</x:v>
      </x:c>
      <x:c r="AI408" s="68" t="n">
        <x:f aca="0">YEAR(A408)</x:f>
        <x:v>2021</x:v>
      </x:c>
      <x:c r="AJ408" s="68" t="n">
        <x:f aca="0">MONTH(A408)</x:f>
        <x:v>7</x:v>
      </x:c>
      <x:c r="AK408" s="66" t="n">
        <x:f aca="0">IF(MONTH(A408)&lt;&gt;MONTH(A409),1,0)</x:f>
        <x:v>0</x:v>
      </x:c>
      <x:c r="AL408" s="64" t="n">
        <x:f aca="0">IF(AK407,AD407,AL407)</x:f>
        <x:v>1.0900554604823816</x:v>
      </x:c>
      <x:c r="AM408" s="65" t="str">
        <x:f aca="0">IF(AK408,AD408/AL408-1,"")</x:f>
      </x:c>
      <x:c r="AN408" s="64" t="n">
        <x:f aca="0">IF(AI408&lt;&gt;AI407,AD408,MAX(AN407,AD408))</x:f>
        <x:v>1.0920996113823176</x:v>
      </x:c>
      <x:c r="AO408" s="65" t="n">
        <x:f aca="0">AD408/AN408-1</x:f>
        <x:v>-0.000020925730798371234</x:v>
      </x:c>
      <x:c r="AP408" s="69" t="n">
        <x:f aca="0">IFERROR(SUM(Z408:AC408)/AD408,0)</x:f>
        <x:v>1</x:v>
      </x:c>
      <x:c r="AQ408" s="66" t="b">
        <x:f aca="0">AND(B408&gt;0,C408&gt;0,D408&gt;0,E408&gt;0)</x:f>
        <x:v>1</x:v>
      </x:c>
    </x:row>
    <x:row r="409" ht="13.5" hidden="0">
      <x:c r="A409" s="61" t="n">
        <x:f aca="0">'净值底稿'!A371</x:f>
        <x:v>44386</x:v>
      </x:c>
      <x:c r="B409" s="62" t="n">
        <x:f aca="0">'净值底稿'!W371</x:f>
        <x:v>1.1693686803484034</x:v>
      </x:c>
      <x:c r="C409" s="62" t="n">
        <x:f aca="0">'净值底稿'!T371</x:f>
        <x:v>1.426740797896225</x:v>
      </x:c>
      <x:c r="D409" s="62" t="n">
        <x:f aca="0">'净值底稿'!U371</x:f>
        <x:v>1.4789</x:v>
      </x:c>
      <x:c r="E409" s="62" t="n">
        <x:f aca="0">'净值底稿'!V371</x:f>
        <x:v>1.3665</x:v>
      </x:c>
      <x:c r="F409" s="63" t="n">
        <x:f aca="0">IFERROR(B409/B408-1,0)</x:f>
        <x:v>0.008268328930829183</x:v>
      </x:c>
      <x:c r="G409" s="63" t="n">
        <x:f aca="0">IFERROR(C409/C408-1,0)</x:f>
        <x:v>0.0048620537303869504</x:v>
      </x:c>
      <x:c r="H409" s="63" t="n">
        <x:f aca="0">IFERROR(D409/D408-1,0)</x:f>
        <x:v>-0.00020281233098973228</x:v>
      </x:c>
      <x:c r="I409" s="63" t="n">
        <x:f aca="0">IFERROR(E409/E408-1,0)</x:f>
        <x:v>0.0020532375155826177</x:v>
      </x:c>
      <x:c r="J409" s="64" t="n">
        <x:f aca="0">Z408*(1+F409)</x:f>
        <x:v>0.11489360541296936</x:v>
      </x:c>
      <x:c r="K409" s="64" t="n">
        <x:f aca="0">AA408*(1+G409)</x:f>
        <x:v>0.11646889686265735</x:v>
      </x:c>
      <x:c r="L409" s="64" t="n">
        <x:f aca="0">AB408*(1+H409)</x:f>
        <x:v>0.8064928125110046</x:v>
      </x:c>
      <x:c r="M409" s="64" t="n">
        <x:f aca="0">AC408*(1+I409)</x:f>
        <x:v>0.05567765483654235</x:v>
      </x:c>
      <x:c r="N409" s="64" t="n">
        <x:f aca="0">SUM(J409:M409)</x:f>
        <x:v>1.0935329696231737</x:v>
      </x:c>
      <x:c r="O409" s="65" t="n">
        <x:f aca="0">IFERROR((J409+K409)/N409,0)</x:f>
        <x:v>0.21157341269312907</x:v>
      </x:c>
      <x:c r="P409" s="66" t="b">
        <x:f aca="0">AND(MONTH(A409)=12,OR(A410="",YEAR(A409)&lt;&gt;YEAR(A410)))</x:f>
        <x:v>0</x:v>
      </x:c>
      <x:c r="Q409" s="66" t="b">
        <x:f aca="0">AND(MOD(MONTH(A409),3)=0,OR(A410="",MONTH(A409)&lt;&gt;MONTH(A410)))</x:f>
        <x:v>0</x:v>
      </x:c>
      <x:c r="R409" s="66" t="b">
        <x:f aca="0">OR(O409&gt;$E$7,O409&lt;$E$6)</x:f>
        <x:v>0</x:v>
      </x:c>
      <x:c r="S409" s="66" t="b">
        <x:f aca="0">AND(OR(P409,Q409,R409),A409-AH408&gt;$E$8)</x:f>
        <x:v>0</x:v>
      </x:c>
      <x:c r="T409" s="67" t="str">
        <x:f aca="0">IF(NOT(OR(P409,Q409,R409)),"不调",IF(NOT(S409),"间隔规则跳过",IF(P409,"年末+季度",IF(AND(Q409,R409),"季度+动态",IF(Q409,"季度","动态")))))</x:f>
        <x:v>不调</x:v>
      </x:c>
      <x:c r="U409" s="64" t="n">
        <x:f aca="0">IF(OR(T409="年末+季度",T409="季度+动态"),N409*$E$5/2,IF(T409="季度",(J409+K409)/2,IF(T409="动态",N409*$E$5*IF(J409+K409=0,0.5,J409/(J409+K409)),J409)))</x:f>
        <x:v>0.11489360541296936</x:v>
      </x:c>
      <x:c r="V409" s="64" t="n">
        <x:f aca="0">IF(OR(T409="年末+季度",T409="季度+动态"),N409*$E$5/2,IF(T409="季度",(J409+K409)/2,IF(T409="动态",N409*$E$5*IF(J409+K409=0,0.5,K409/(J409+K409)),K409)))</x:f>
        <x:v>0.11646889686265735</x:v>
      </x:c>
      <x:c r="W409" s="64" t="n">
        <x:f aca="0">IF(OR(T409="年末+季度",T409="季度+动态",T409="动态"),N409*(1-$E$5)*IF(L409+M409=0,$B$7/($B$7+$B$8),L409/(L409+M409)),L409)</x:f>
        <x:v>0.8064928125110046</x:v>
      </x:c>
      <x:c r="X409" s="64" t="n">
        <x:f aca="0">IF(OR(T409="年末+季度",T409="季度+动态",T409="动态"),N409*(1-$E$5)*IF(L409+M409=0,$B$8/($B$7+$B$8),M409/(L409+M409)),M409)</x:f>
        <x:v>0.05567765483654235</x:v>
      </x:c>
      <x:c r="Y409" s="64" t="n">
        <x:f aca="0">POWER(1-$H$5,(A409-A408)/$H$8)</x:f>
        <x:v>0.9999862671029998</x:v>
      </x:c>
      <x:c r="Z409" s="64" t="n">
        <x:f aca="0">U409*Y409</x:f>
        <x:v>0.11489202759092024</x:v>
      </x:c>
      <x:c r="AA409" s="64" t="n">
        <x:f aca="0">V409*Y409</x:f>
        <x:v>0.116467297407293</x:v>
      </x:c>
      <x:c r="AB409" s="64" t="n">
        <x:f aca="0">W409*Y409</x:f>
        <x:v>0.806481737028279</x:v>
      </x:c>
      <x:c r="AC409" s="64" t="n">
        <x:f aca="0">X409*Y409</x:f>
        <x:v>0.05567689022104327</x:v>
      </x:c>
      <x:c r="AD409" s="64" t="n">
        <x:f aca="0">SUM(Z409:AC409)</x:f>
        <x:v>1.0935179522475353</x:v>
      </x:c>
      <x:c r="AE409" s="64" t="n">
        <x:f aca="0">MAX(AE408,AD409)</x:f>
        <x:v>1.0935179522475353</x:v>
      </x:c>
      <x:c r="AF409" s="63" t="n">
        <x:f aca="0">AD409/AE409-1</x:f>
        <x:v>0</x:v>
      </x:c>
      <x:c r="AG409" s="63" t="n">
        <x:f aca="0">AD409/AD408-1</x:f>
        <x:v>0.0013196818232834584</x:v>
      </x:c>
      <x:c r="AH409" s="61" t="n">
        <x:f aca="0">IF(OR(T409="年末+季度",T409="季度+动态",T409="季度",T409="动态"),A409,AH408)</x:f>
        <x:v>44377</x:v>
      </x:c>
      <x:c r="AI409" s="68" t="n">
        <x:f aca="0">YEAR(A409)</x:f>
        <x:v>2021</x:v>
      </x:c>
      <x:c r="AJ409" s="68" t="n">
        <x:f aca="0">MONTH(A409)</x:f>
        <x:v>7</x:v>
      </x:c>
      <x:c r="AK409" s="66" t="n">
        <x:f aca="0">IF(MONTH(A409)&lt;&gt;MONTH(A410),1,0)</x:f>
        <x:v>0</x:v>
      </x:c>
      <x:c r="AL409" s="64" t="n">
        <x:f aca="0">IF(AK408,AD408,AL408)</x:f>
        <x:v>1.0900554604823816</x:v>
      </x:c>
      <x:c r="AM409" s="65" t="str">
        <x:f aca="0">IF(AK409,AD409/AL409-1,"")</x:f>
      </x:c>
      <x:c r="AN409" s="64" t="n">
        <x:f aca="0">IF(AI409&lt;&gt;AI408,AD409,MAX(AN408,AD409))</x:f>
        <x:v>1.0935179522475353</x:v>
      </x:c>
      <x:c r="AO409" s="65" t="n">
        <x:f aca="0">AD409/AN409-1</x:f>
        <x:v>0</x:v>
      </x:c>
      <x:c r="AP409" s="69" t="n">
        <x:f aca="0">IFERROR(SUM(Z409:AC409)/AD409,0)</x:f>
        <x:v>1</x:v>
      </x:c>
      <x:c r="AQ409" s="66" t="b">
        <x:f aca="0">AND(B409&gt;0,C409&gt;0,D409&gt;0,E409&gt;0)</x:f>
        <x:v>1</x:v>
      </x:c>
    </x:row>
    <x:row r="410" ht="13.5" hidden="0">
      <x:c r="A410" s="61" t="n">
        <x:f aca="0">'净值底稿'!A372</x:f>
        <x:v>44389</x:v>
      </x:c>
      <x:c r="B410" s="62" t="n">
        <x:f aca="0">'净值底稿'!W372</x:f>
        <x:v>1.1721843193934904</x:v>
      </x:c>
      <x:c r="C410" s="62" t="n">
        <x:f aca="0">'净值底稿'!T372</x:f>
        <x:v>1.44969414191495</x:v>
      </x:c>
      <x:c r="D410" s="62" t="n">
        <x:f aca="0">'净值底稿'!U372</x:f>
        <x:v>1.4826</x:v>
      </x:c>
      <x:c r="E410" s="62" t="n">
        <x:f aca="0">'净值底稿'!V372</x:f>
        <x:v>1.3627</x:v>
      </x:c>
      <x:c r="F410" s="63" t="n">
        <x:f aca="0">IFERROR(B410/B409-1,0)</x:f>
        <x:v>0.0024078283371231635</x:v>
      </x:c>
      <x:c r="G410" s="63" t="n">
        <x:f aca="0">IFERROR(C410/C409-1,0)</x:f>
        <x:v>0.016087956587889307</x:v>
      </x:c>
      <x:c r="H410" s="63" t="n">
        <x:f aca="0">IFERROR(D410/D409-1,0)</x:f>
        <x:v>0.002501859490161573</x:v>
      </x:c>
      <x:c r="I410" s="63" t="n">
        <x:f aca="0">IFERROR(E410/E409-1,0)</x:f>
        <x:v>-0.0027808269301135002</x:v>
      </x:c>
      <x:c r="J410" s="64" t="n">
        <x:f aca="0">Z409*(1+F410)</x:f>
        <x:v>0.1151686678706632</x:v>
      </x:c>
      <x:c r="K410" s="64" t="n">
        <x:f aca="0">AA409*(1+G410)</x:f>
        <x:v>0.11834101823189032</x:v>
      </x:c>
      <x:c r="L410" s="64" t="n">
        <x:f aca="0">AB409*(1+H410)</x:f>
        <x:v>0.8084994410157051</x:v>
      </x:c>
      <x:c r="M410" s="64" t="n">
        <x:f aca="0">AC409*(1+I410)</x:f>
        <x:v>0.055522062425331614</x:v>
      </x:c>
      <x:c r="N410" s="64" t="n">
        <x:f aca="0">SUM(J410:M410)</x:f>
        <x:v>1.0975311895435904</x:v>
      </x:c>
      <x:c r="O410" s="65" t="n">
        <x:f aca="0">IFERROR((J410+K410)/N410,0)</x:f>
        <x:v>0.2127590435035006</x:v>
      </x:c>
      <x:c r="P410" s="66" t="b">
        <x:f aca="0">AND(MONTH(A410)=12,OR(A411="",YEAR(A410)&lt;&gt;YEAR(A411)))</x:f>
        <x:v>0</x:v>
      </x:c>
      <x:c r="Q410" s="66" t="b">
        <x:f aca="0">AND(MOD(MONTH(A410),3)=0,OR(A411="",MONTH(A410)&lt;&gt;MONTH(A411)))</x:f>
        <x:v>0</x:v>
      </x:c>
      <x:c r="R410" s="66" t="b">
        <x:f aca="0">OR(O410&gt;$E$7,O410&lt;$E$6)</x:f>
        <x:v>0</x:v>
      </x:c>
      <x:c r="S410" s="66" t="b">
        <x:f aca="0">AND(OR(P410,Q410,R410),A410-AH409&gt;$E$8)</x:f>
        <x:v>0</x:v>
      </x:c>
      <x:c r="T410" s="67" t="str">
        <x:f aca="0">IF(NOT(OR(P410,Q410,R410)),"不调",IF(NOT(S410),"间隔规则跳过",IF(P410,"年末+季度",IF(AND(Q410,R410),"季度+动态",IF(Q410,"季度","动态")))))</x:f>
        <x:v>不调</x:v>
      </x:c>
      <x:c r="U410" s="64" t="n">
        <x:f aca="0">IF(OR(T410="年末+季度",T410="季度+动态"),N410*$E$5/2,IF(T410="季度",(J410+K410)/2,IF(T410="动态",N410*$E$5*IF(J410+K410=0,0.5,J410/(J410+K410)),J410)))</x:f>
        <x:v>0.1151686678706632</x:v>
      </x:c>
      <x:c r="V410" s="64" t="n">
        <x:f aca="0">IF(OR(T410="年末+季度",T410="季度+动态"),N410*$E$5/2,IF(T410="季度",(J410+K410)/2,IF(T410="动态",N410*$E$5*IF(J410+K410=0,0.5,K410/(J410+K410)),K410)))</x:f>
        <x:v>0.11834101823189032</x:v>
      </x:c>
      <x:c r="W410" s="64" t="n">
        <x:f aca="0">IF(OR(T410="年末+季度",T410="季度+动态",T410="动态"),N410*(1-$E$5)*IF(L410+M410=0,$B$7/($B$7+$B$8),L410/(L410+M410)),L410)</x:f>
        <x:v>0.8084994410157051</x:v>
      </x:c>
      <x:c r="X410" s="64" t="n">
        <x:f aca="0">IF(OR(T410="年末+季度",T410="季度+动态",T410="动态"),N410*(1-$E$5)*IF(L410+M410=0,$B$8/($B$7+$B$8),M410/(L410+M410)),M410)</x:f>
        <x:v>0.055522062425331614</x:v>
      </x:c>
      <x:c r="Y410" s="64" t="n">
        <x:f aca="0">POWER(1-$H$5,(A410-A409)/$H$8)</x:f>
        <x:v>0.9999588018747739</x:v>
      </x:c>
      <x:c r="Z410" s="64" t="n">
        <x:f aca="0">U410*Y410</x:f>
        <x:v>0.11516392313746214</x:v>
      </x:c>
      <x:c r="AA410" s="64" t="n">
        <x:f aca="0">V410*Y410</x:f>
        <x:v>0.11833614280380182</x:v>
      </x:c>
      <x:c r="AB410" s="64" t="n">
        <x:f aca="0">W410*Y410</x:f>
        <x:v>0.8084661323544889</x:v>
      </x:c>
      <x:c r="AC410" s="64" t="n">
        <x:f aca="0">X410*Y410</x:f>
        <x:v>0.055519775020451</x:v>
      </x:c>
      <x:c r="AD410" s="64" t="n">
        <x:f aca="0">SUM(Z410:AC410)</x:f>
        <x:v>1.097485973316204</x:v>
      </x:c>
      <x:c r="AE410" s="64" t="n">
        <x:f aca="0">MAX(AE409,AD410)</x:f>
        <x:v>1.097485973316204</x:v>
      </x:c>
      <x:c r="AF410" s="63" t="n">
        <x:f aca="0">AD410/AE410-1</x:f>
        <x:v>0</x:v>
      </x:c>
      <x:c r="AG410" s="63" t="n">
        <x:f aca="0">AD410/AD409-1</x:f>
        <x:v>0.003628674829263545</x:v>
      </x:c>
      <x:c r="AH410" s="61" t="n">
        <x:f aca="0">IF(OR(T410="年末+季度",T410="季度+动态",T410="季度",T410="动态"),A410,AH409)</x:f>
        <x:v>44377</x:v>
      </x:c>
      <x:c r="AI410" s="68" t="n">
        <x:f aca="0">YEAR(A410)</x:f>
        <x:v>2021</x:v>
      </x:c>
      <x:c r="AJ410" s="68" t="n">
        <x:f aca="0">MONTH(A410)</x:f>
        <x:v>7</x:v>
      </x:c>
      <x:c r="AK410" s="66" t="n">
        <x:f aca="0">IF(MONTH(A410)&lt;&gt;MONTH(A411),1,0)</x:f>
        <x:v>0</x:v>
      </x:c>
      <x:c r="AL410" s="64" t="n">
        <x:f aca="0">IF(AK409,AD409,AL409)</x:f>
        <x:v>1.0900554604823816</x:v>
      </x:c>
      <x:c r="AM410" s="65" t="str">
        <x:f aca="0">IF(AK410,AD410/AL410-1,"")</x:f>
      </x:c>
      <x:c r="AN410" s="64" t="n">
        <x:f aca="0">IF(AI410&lt;&gt;AI409,AD410,MAX(AN409,AD410))</x:f>
        <x:v>1.097485973316204</x:v>
      </x:c>
      <x:c r="AO410" s="65" t="n">
        <x:f aca="0">AD410/AN410-1</x:f>
        <x:v>0</x:v>
      </x:c>
      <x:c r="AP410" s="69" t="n">
        <x:f aca="0">IFERROR(SUM(Z410:AC410)/AD410,0)</x:f>
        <x:v>1</x:v>
      </x:c>
      <x:c r="AQ410" s="66" t="b">
        <x:f aca="0">AND(B410&gt;0,C410&gt;0,D410&gt;0,E410&gt;0)</x:f>
        <x:v>1</x:v>
      </x:c>
    </x:row>
    <x:row r="411" ht="13.5" hidden="0">
      <x:c r="A411" s="61" t="n">
        <x:f aca="0">'净值底稿'!A373</x:f>
        <x:v>44390</x:v>
      </x:c>
      <x:c r="B411" s="62" t="n">
        <x:f aca="0">'净值底稿'!W373</x:f>
        <x:v>1.1807747267857636</x:v>
      </x:c>
      <x:c r="C411" s="62" t="n">
        <x:f aca="0">'净值底稿'!T373</x:f>
        <x:v>1.4603985787437588</x:v>
      </x:c>
      <x:c r="D411" s="62" t="n">
        <x:f aca="0">'净值底稿'!U373</x:f>
        <x:v>1.484</x:v>
      </x:c>
      <x:c r="E411" s="62" t="n">
        <x:f aca="0">'净值底稿'!V373</x:f>
        <x:v>1.3669</x:v>
      </x:c>
      <x:c r="F411" s="63" t="n">
        <x:f aca="0">IFERROR(B411/B410-1,0)</x:f>
        <x:v>0.007328546586186979</x:v>
      </x:c>
      <x:c r="G411" s="63" t="n">
        <x:f aca="0">IFERROR(C411/C410-1,0)</x:f>
        <x:v>0.00738392776745922</x:v>
      </x:c>
      <x:c r="H411" s="63" t="n">
        <x:f aca="0">IFERROR(D411/D410-1,0)</x:f>
        <x:v>0.0009442870632672129</x:v>
      </x:c>
      <x:c r="I411" s="63" t="n">
        <x:f aca="0">IFERROR(E411/E410-1,0)</x:f>
        <x:v>0.0030821163865855095</x:v>
      </x:c>
      <x:c r="J411" s="64" t="n">
        <x:f aca="0">Z410*(1+F411)</x:f>
        <x:v>0.1160079073132231</x:v>
      </x:c>
      <x:c r="K411" s="64" t="n">
        <x:f aca="0">AA410*(1+G411)</x:f>
        <x:v>0.11920992833454483</x:v>
      </x:c>
      <x:c r="L411" s="64" t="n">
        <x:f aca="0">AB410*(1+H411)</x:f>
        <x:v>0.809229556464361</x:v>
      </x:c>
      <x:c r="M411" s="64" t="n">
        <x:f aca="0">AC410*(1+I411)</x:f>
        <x:v>0.055690893428821074</x:v>
      </x:c>
      <x:c r="N411" s="64" t="n">
        <x:f aca="0">SUM(J411:M411)</x:f>
        <x:v>1.10013828554095</x:v>
      </x:c>
      <x:c r="O411" s="65" t="n">
        <x:f aca="0">IFERROR((J411+K411)/N411,0)</x:f>
        <x:v>0.2138075174177842</x:v>
      </x:c>
      <x:c r="P411" s="66" t="b">
        <x:f aca="0">AND(MONTH(A411)=12,OR(A412="",YEAR(A411)&lt;&gt;YEAR(A412)))</x:f>
        <x:v>0</x:v>
      </x:c>
      <x:c r="Q411" s="66" t="b">
        <x:f aca="0">AND(MOD(MONTH(A411),3)=0,OR(A412="",MONTH(A411)&lt;&gt;MONTH(A412)))</x:f>
        <x:v>0</x:v>
      </x:c>
      <x:c r="R411" s="66" t="b">
        <x:f aca="0">OR(O411&gt;$E$7,O411&lt;$E$6)</x:f>
        <x:v>0</x:v>
      </x:c>
      <x:c r="S411" s="66" t="b">
        <x:f aca="0">AND(OR(P411,Q411,R411),A411-AH410&gt;$E$8)</x:f>
        <x:v>0</x:v>
      </x:c>
      <x:c r="T411" s="67" t="str">
        <x:f aca="0">IF(NOT(OR(P411,Q411,R411)),"不调",IF(NOT(S411),"间隔规则跳过",IF(P411,"年末+季度",IF(AND(Q411,R411),"季度+动态",IF(Q411,"季度","动态")))))</x:f>
        <x:v>不调</x:v>
      </x:c>
      <x:c r="U411" s="64" t="n">
        <x:f aca="0">IF(OR(T411="年末+季度",T411="季度+动态"),N411*$E$5/2,IF(T411="季度",(J411+K411)/2,IF(T411="动态",N411*$E$5*IF(J411+K411=0,0.5,J411/(J411+K411)),J411)))</x:f>
        <x:v>0.1160079073132231</x:v>
      </x:c>
      <x:c r="V411" s="64" t="n">
        <x:f aca="0">IF(OR(T411="年末+季度",T411="季度+动态"),N411*$E$5/2,IF(T411="季度",(J411+K411)/2,IF(T411="动态",N411*$E$5*IF(J411+K411=0,0.5,K411/(J411+K411)),K411)))</x:f>
        <x:v>0.11920992833454483</x:v>
      </x:c>
      <x:c r="W411" s="64" t="n">
        <x:f aca="0">IF(OR(T411="年末+季度",T411="季度+动态",T411="动态"),N411*(1-$E$5)*IF(L411+M411=0,$B$7/($B$7+$B$8),L411/(L411+M411)),L411)</x:f>
        <x:v>0.809229556464361</x:v>
      </x:c>
      <x:c r="X411" s="64" t="n">
        <x:f aca="0">IF(OR(T411="年末+季度",T411="季度+动态",T411="动态"),N411*(1-$E$5)*IF(L411+M411=0,$B$8/($B$7+$B$8),M411/(L411+M411)),M411)</x:f>
        <x:v>0.055690893428821074</x:v>
      </x:c>
      <x:c r="Y411" s="64" t="n">
        <x:f aca="0">POWER(1-$H$5,(A411-A410)/$H$8)</x:f>
        <x:v>0.9999862671029998</x:v>
      </x:c>
      <x:c r="Z411" s="64" t="n">
        <x:f aca="0">U411*Y411</x:f>
        <x:v>0.11600631418858075</x:v>
      </x:c>
      <x:c r="AA411" s="64" t="n">
        <x:f aca="0">V411*Y411</x:f>
        <x:v>0.11920829123687761</x:v>
      </x:c>
      <x:c r="AB411" s="64" t="n">
        <x:f aca="0">W411*Y411</x:f>
        <x:v>0.8092184433982126</x:v>
      </x:c>
      <x:c r="AC411" s="64" t="n">
        <x:f aca="0">X411*Y411</x:f>
        <x:v>0.05569012863151777</x:v>
      </x:c>
      <x:c r="AD411" s="64" t="n">
        <x:f aca="0">SUM(Z411:AC411)</x:f>
        <x:v>1.1001231774551887</x:v>
      </x:c>
      <x:c r="AE411" s="64" t="n">
        <x:f aca="0">MAX(AE410,AD411)</x:f>
        <x:v>1.1001231774551887</x:v>
      </x:c>
      <x:c r="AF411" s="63" t="n">
        <x:f aca="0">AD411/AE411-1</x:f>
        <x:v>0</x:v>
      </x:c>
      <x:c r="AG411" s="63" t="n">
        <x:f aca="0">AD411/AD410-1</x:f>
        <x:v>0.0024029501999156544</x:v>
      </x:c>
      <x:c r="AH411" s="61" t="n">
        <x:f aca="0">IF(OR(T411="年末+季度",T411="季度+动态",T411="季度",T411="动态"),A411,AH410)</x:f>
        <x:v>44377</x:v>
      </x:c>
      <x:c r="AI411" s="68" t="n">
        <x:f aca="0">YEAR(A411)</x:f>
        <x:v>2021</x:v>
      </x:c>
      <x:c r="AJ411" s="68" t="n">
        <x:f aca="0">MONTH(A411)</x:f>
        <x:v>7</x:v>
      </x:c>
      <x:c r="AK411" s="66" t="n">
        <x:f aca="0">IF(MONTH(A411)&lt;&gt;MONTH(A412),1,0)</x:f>
        <x:v>0</x:v>
      </x:c>
      <x:c r="AL411" s="64" t="n">
        <x:f aca="0">IF(AK410,AD410,AL410)</x:f>
        <x:v>1.0900554604823816</x:v>
      </x:c>
      <x:c r="AM411" s="65" t="str">
        <x:f aca="0">IF(AK411,AD411/AL411-1,"")</x:f>
      </x:c>
      <x:c r="AN411" s="64" t="n">
        <x:f aca="0">IF(AI411&lt;&gt;AI410,AD411,MAX(AN410,AD411))</x:f>
        <x:v>1.1001231774551887</x:v>
      </x:c>
      <x:c r="AO411" s="65" t="n">
        <x:f aca="0">AD411/AN411-1</x:f>
        <x:v>0</x:v>
      </x:c>
      <x:c r="AP411" s="69" t="n">
        <x:f aca="0">IFERROR(SUM(Z411:AC411)/AD411,0)</x:f>
        <x:v>1</x:v>
      </x:c>
      <x:c r="AQ411" s="66" t="b">
        <x:f aca="0">AND(B411&gt;0,C411&gt;0,D411&gt;0,E411&gt;0)</x:f>
        <x:v>1</x:v>
      </x:c>
    </x:row>
    <x:row r="412" ht="13.5" hidden="0">
      <x:c r="A412" s="61" t="n">
        <x:f aca="0">'净值底稿'!A374</x:f>
        <x:v>44391</x:v>
      </x:c>
      <x:c r="B412" s="62" t="n">
        <x:f aca="0">'净值底稿'!W374</x:f>
        <x:v>1.1771354804514509</x:v>
      </x:c>
      <x:c r="C412" s="62" t="n">
        <x:f aca="0">'净值底稿'!T374</x:f>
        <x:v>1.4469949374836788</x:v>
      </x:c>
      <x:c r="D412" s="62" t="n">
        <x:f aca="0">'净值底稿'!U374</x:f>
        <x:v>1.4846</x:v>
      </x:c>
      <x:c r="E412" s="62" t="n">
        <x:f aca="0">'净值底稿'!V374</x:f>
        <x:v>1.37</x:v>
      </x:c>
      <x:c r="F412" s="63" t="n">
        <x:f aca="0">IFERROR(B412/B411-1,0)</x:f>
        <x:v>-0.0030820835268207114</x:v>
      </x:c>
      <x:c r="G412" s="63" t="n">
        <x:f aca="0">IFERROR(C412/C411-1,0)</x:f>
        <x:v>-0.009178070600157517</x:v>
      </x:c>
      <x:c r="H412" s="63" t="n">
        <x:f aca="0">IFERROR(D412/D411-1,0)</x:f>
        <x:v>0.00040431266846363556</x:v>
      </x:c>
      <x:c r="I412" s="63" t="n">
        <x:f aca="0">IFERROR(E412/E411-1,0)</x:f>
        <x:v>0.0022679054795522458</x:v>
      </x:c>
      <x:c r="J412" s="64" t="n">
        <x:f aca="0">Z411*(1+F412)</x:f>
        <x:v>0.11564877303861293</x:v>
      </x:c>
      <x:c r="K412" s="64" t="n">
        <x:f aca="0">AA411*(1+G412)</x:f>
        <x:v>0.11811418912378141</x:v>
      </x:c>
      <x:c r="L412" s="64" t="n">
        <x:f aca="0">AB411*(1+H412)</x:f>
        <x:v>0.8095456206664329</x:v>
      </x:c>
      <x:c r="M412" s="64" t="n">
        <x:f aca="0">AC411*(1+I412)</x:f>
        <x:v>0.055816428579398156</x:v>
      </x:c>
      <x:c r="N412" s="64" t="n">
        <x:f aca="0">SUM(J412:M412)</x:f>
        <x:v>1.0991250114082252</x:v>
      </x:c>
      <x:c r="O412" s="65" t="n">
        <x:f aca="0">IFERROR((J412+K412)/N412,0)</x:f>
        <x:v>0.21268095961431327</x:v>
      </x:c>
      <x:c r="P412" s="66" t="b">
        <x:f aca="0">AND(MONTH(A412)=12,OR(A413="",YEAR(A412)&lt;&gt;YEAR(A413)))</x:f>
        <x:v>0</x:v>
      </x:c>
      <x:c r="Q412" s="66" t="b">
        <x:f aca="0">AND(MOD(MONTH(A412),3)=0,OR(A413="",MONTH(A412)&lt;&gt;MONTH(A413)))</x:f>
        <x:v>0</x:v>
      </x:c>
      <x:c r="R412" s="66" t="b">
        <x:f aca="0">OR(O412&gt;$E$7,O412&lt;$E$6)</x:f>
        <x:v>0</x:v>
      </x:c>
      <x:c r="S412" s="66" t="b">
        <x:f aca="0">AND(OR(P412,Q412,R412),A412-AH411&gt;$E$8)</x:f>
        <x:v>0</x:v>
      </x:c>
      <x:c r="T412" s="67" t="str">
        <x:f aca="0">IF(NOT(OR(P412,Q412,R412)),"不调",IF(NOT(S412),"间隔规则跳过",IF(P412,"年末+季度",IF(AND(Q412,R412),"季度+动态",IF(Q412,"季度","动态")))))</x:f>
        <x:v>不调</x:v>
      </x:c>
      <x:c r="U412" s="64" t="n">
        <x:f aca="0">IF(OR(T412="年末+季度",T412="季度+动态"),N412*$E$5/2,IF(T412="季度",(J412+K412)/2,IF(T412="动态",N412*$E$5*IF(J412+K412=0,0.5,J412/(J412+K412)),J412)))</x:f>
        <x:v>0.11564877303861293</x:v>
      </x:c>
      <x:c r="V412" s="64" t="n">
        <x:f aca="0">IF(OR(T412="年末+季度",T412="季度+动态"),N412*$E$5/2,IF(T412="季度",(J412+K412)/2,IF(T412="动态",N412*$E$5*IF(J412+K412=0,0.5,K412/(J412+K412)),K412)))</x:f>
        <x:v>0.11811418912378141</x:v>
      </x:c>
      <x:c r="W412" s="64" t="n">
        <x:f aca="0">IF(OR(T412="年末+季度",T412="季度+动态",T412="动态"),N412*(1-$E$5)*IF(L412+M412=0,$B$7/($B$7+$B$8),L412/(L412+M412)),L412)</x:f>
        <x:v>0.8095456206664329</x:v>
      </x:c>
      <x:c r="X412" s="64" t="n">
        <x:f aca="0">IF(OR(T412="年末+季度",T412="季度+动态",T412="动态"),N412*(1-$E$5)*IF(L412+M412=0,$B$8/($B$7+$B$8),M412/(L412+M412)),M412)</x:f>
        <x:v>0.055816428579398156</x:v>
      </x:c>
      <x:c r="Y412" s="64" t="n">
        <x:f aca="0">POWER(1-$H$5,(A412-A411)/$H$8)</x:f>
        <x:v>0.9999862671029998</x:v>
      </x:c>
      <x:c r="Z412" s="64" t="n">
        <x:f aca="0">U412*Y412</x:f>
        <x:v>0.11564718484592458</x:v>
      </x:c>
      <x:c r="AA412" s="64" t="n">
        <x:f aca="0">V412*Y412</x:f>
        <x:v>0.11811256707378791</x:v>
      </x:c>
      <x:c r="AB412" s="64" t="n">
        <x:f aca="0">W412*Y412</x:f>
        <x:v>0.8095345032598072</x:v>
      </x:c>
      <x:c r="AC412" s="64" t="n">
        <x:f aca="0">X412*Y412</x:f>
        <x:v>0.055815662058133556</x:v>
      </x:c>
      <x:c r="AD412" s="64" t="n">
        <x:f aca="0">SUM(Z412:AC412)</x:f>
        <x:v>1.0991099172376533</x:v>
      </x:c>
      <x:c r="AE412" s="64" t="n">
        <x:f aca="0">MAX(AE411,AD412)</x:f>
        <x:v>1.1001231774551887</x:v>
      </x:c>
      <x:c r="AF412" s="63" t="n">
        <x:f aca="0">AD412/AE412-1</x:f>
        <x:v>-0.0009210425144203782</x:v>
      </x:c>
      <x:c r="AG412" s="63" t="n">
        <x:f aca="0">AD412/AD411-1</x:f>
        <x:v>-0.0009210425144203782</x:v>
      </x:c>
      <x:c r="AH412" s="61" t="n">
        <x:f aca="0">IF(OR(T412="年末+季度",T412="季度+动态",T412="季度",T412="动态"),A412,AH411)</x:f>
        <x:v>44377</x:v>
      </x:c>
      <x:c r="AI412" s="68" t="n">
        <x:f aca="0">YEAR(A412)</x:f>
        <x:v>2021</x:v>
      </x:c>
      <x:c r="AJ412" s="68" t="n">
        <x:f aca="0">MONTH(A412)</x:f>
        <x:v>7</x:v>
      </x:c>
      <x:c r="AK412" s="66" t="n">
        <x:f aca="0">IF(MONTH(A412)&lt;&gt;MONTH(A413),1,0)</x:f>
        <x:v>0</x:v>
      </x:c>
      <x:c r="AL412" s="64" t="n">
        <x:f aca="0">IF(AK411,AD411,AL411)</x:f>
        <x:v>1.0900554604823816</x:v>
      </x:c>
      <x:c r="AM412" s="65" t="str">
        <x:f aca="0">IF(AK412,AD412/AL412-1,"")</x:f>
      </x:c>
      <x:c r="AN412" s="64" t="n">
        <x:f aca="0">IF(AI412&lt;&gt;AI411,AD412,MAX(AN411,AD412))</x:f>
        <x:v>1.1001231774551887</x:v>
      </x:c>
      <x:c r="AO412" s="65" t="n">
        <x:f aca="0">AD412/AN412-1</x:f>
        <x:v>-0.0009210425144203782</x:v>
      </x:c>
      <x:c r="AP412" s="69" t="n">
        <x:f aca="0">IFERROR(SUM(Z412:AC412)/AD412,0)</x:f>
        <x:v>1</x:v>
      </x:c>
      <x:c r="AQ412" s="66" t="b">
        <x:f aca="0">AND(B412&gt;0,C412&gt;0,D412&gt;0,E412&gt;0)</x:f>
        <x:v>1</x:v>
      </x:c>
    </x:row>
    <x:row r="413" ht="13.5" hidden="0">
      <x:c r="A413" s="61" t="n">
        <x:f aca="0">'净值底稿'!A375</x:f>
        <x:v>44392</x:v>
      </x:c>
      <x:c r="B413" s="62" t="n">
        <x:f aca="0">'净值底稿'!W375</x:f>
        <x:v>1.1830179458894894</x:v>
      </x:c>
      <x:c r="C413" s="62" t="n">
        <x:f aca="0">'净值底稿'!T375</x:f>
        <x:v>1.45440733191759</x:v>
      </x:c>
      <x:c r="D413" s="62" t="n">
        <x:f aca="0">'净值底稿'!U375</x:f>
        <x:v>1.4837</x:v>
      </x:c>
      <x:c r="E413" s="62" t="n">
        <x:f aca="0">'净值底稿'!V375</x:f>
        <x:v>1.3801</x:v>
      </x:c>
      <x:c r="F413" s="63" t="n">
        <x:f aca="0">IFERROR(B413/B412-1,0)</x:f>
        <x:v>0.004997271372520817</x:v>
      </x:c>
      <x:c r="G413" s="63" t="n">
        <x:f aca="0">IFERROR(C413/C412-1,0)</x:f>
        <x:v>0.005122612555094053</x:v>
      </x:c>
      <x:c r="H413" s="63" t="n">
        <x:f aca="0">IFERROR(D413/D412-1,0)</x:f>
        <x:v>-0.0006062238986931368</x:v>
      </x:c>
      <x:c r="I413" s="63" t="n">
        <x:f aca="0">IFERROR(E413/E412-1,0)</x:f>
        <x:v>0.007372262773722715</x:v>
      </x:c>
      <x:c r="J413" s="64" t="n">
        <x:f aca="0">Z412*(1+F413)</x:f>
        <x:v>0.11622510521206775</x:v>
      </x:c>
      <x:c r="K413" s="64" t="n">
        <x:f aca="0">AA412*(1+G413)</x:f>
        <x:v>0.11871761199279449</x:v>
      </x:c>
      <x:c r="L413" s="64" t="n">
        <x:f aca="0">AB412*(1+H413)</x:f>
        <x:v>0.8090437440971144</x:v>
      </x:c>
      <x:c r="M413" s="64" t="n">
        <x:f aca="0">AC412*(1+I413)</x:f>
        <x:v>0.05622714978571542</x:v>
      </x:c>
      <x:c r="N413" s="64" t="n">
        <x:f aca="0">SUM(J413:M413)</x:f>
        <x:v>1.1002136110876921</x:v>
      </x:c>
      <x:c r="O413" s="65" t="n">
        <x:f aca="0">IFERROR((J413+K413)/N413,0)</x:f>
        <x:v>0.2135428200825414</x:v>
      </x:c>
      <x:c r="P413" s="66" t="b">
        <x:f aca="0">AND(MONTH(A413)=12,OR(A414="",YEAR(A413)&lt;&gt;YEAR(A414)))</x:f>
        <x:v>0</x:v>
      </x:c>
      <x:c r="Q413" s="66" t="b">
        <x:f aca="0">AND(MOD(MONTH(A413),3)=0,OR(A414="",MONTH(A413)&lt;&gt;MONTH(A414)))</x:f>
        <x:v>0</x:v>
      </x:c>
      <x:c r="R413" s="66" t="b">
        <x:f aca="0">OR(O413&gt;$E$7,O413&lt;$E$6)</x:f>
        <x:v>0</x:v>
      </x:c>
      <x:c r="S413" s="66" t="b">
        <x:f aca="0">AND(OR(P413,Q413,R413),A413-AH412&gt;$E$8)</x:f>
        <x:v>0</x:v>
      </x:c>
      <x:c r="T413" s="67" t="str">
        <x:f aca="0">IF(NOT(OR(P413,Q413,R413)),"不调",IF(NOT(S413),"间隔规则跳过",IF(P413,"年末+季度",IF(AND(Q413,R413),"季度+动态",IF(Q413,"季度","动态")))))</x:f>
        <x:v>不调</x:v>
      </x:c>
      <x:c r="U413" s="64" t="n">
        <x:f aca="0">IF(OR(T413="年末+季度",T413="季度+动态"),N413*$E$5/2,IF(T413="季度",(J413+K413)/2,IF(T413="动态",N413*$E$5*IF(J413+K413=0,0.5,J413/(J413+K413)),J413)))</x:f>
        <x:v>0.11622510521206775</x:v>
      </x:c>
      <x:c r="V413" s="64" t="n">
        <x:f aca="0">IF(OR(T413="年末+季度",T413="季度+动态"),N413*$E$5/2,IF(T413="季度",(J413+K413)/2,IF(T413="动态",N413*$E$5*IF(J413+K413=0,0.5,K413/(J413+K413)),K413)))</x:f>
        <x:v>0.11871761199279449</x:v>
      </x:c>
      <x:c r="W413" s="64" t="n">
        <x:f aca="0">IF(OR(T413="年末+季度",T413="季度+动态",T413="动态"),N413*(1-$E$5)*IF(L413+M413=0,$B$7/($B$7+$B$8),L413/(L413+M413)),L413)</x:f>
        <x:v>0.8090437440971144</x:v>
      </x:c>
      <x:c r="X413" s="64" t="n">
        <x:f aca="0">IF(OR(T413="年末+季度",T413="季度+动态",T413="动态"),N413*(1-$E$5)*IF(L413+M413=0,$B$8/($B$7+$B$8),M413/(L413+M413)),M413)</x:f>
        <x:v>0.05622714978571542</x:v>
      </x:c>
      <x:c r="Y413" s="64" t="n">
        <x:f aca="0">POWER(1-$H$5,(A413-A412)/$H$8)</x:f>
        <x:v>0.9999862671029998</x:v>
      </x:c>
      <x:c r="Z413" s="64" t="n">
        <x:f aca="0">U413*Y413</x:f>
        <x:v>0.11622350910466903</x:v>
      </x:c>
      <x:c r="AA413" s="64" t="n">
        <x:f aca="0">V413*Y413</x:f>
        <x:v>0.11871598165605687</x:v>
      </x:c>
      <x:c r="AB413" s="64" t="n">
        <x:f aca="0">W413*Y413</x:f>
        <x:v>0.809032633582708</x:v>
      </x:c>
      <x:c r="AC413" s="64" t="n">
        <x:f aca="0">X413*Y413</x:f>
        <x:v>0.0562263776240588</x:v>
      </x:c>
      <x:c r="AD413" s="64" t="n">
        <x:f aca="0">SUM(Z413:AC413)</x:f>
        <x:v>1.1001985019674927</x:v>
      </x:c>
      <x:c r="AE413" s="64" t="n">
        <x:f aca="0">MAX(AE412,AD413)</x:f>
        <x:v>1.1001985019674927</x:v>
      </x:c>
      <x:c r="AF413" s="63" t="n">
        <x:f aca="0">AD413/AE413-1</x:f>
        <x:v>0</x:v>
      </x:c>
      <x:c r="AG413" s="63" t="n">
        <x:f aca="0">AD413/AD412-1</x:f>
        <x:v>0.0009904238991631509</x:v>
      </x:c>
      <x:c r="AH413" s="61" t="n">
        <x:f aca="0">IF(OR(T413="年末+季度",T413="季度+动态",T413="季度",T413="动态"),A413,AH412)</x:f>
        <x:v>44377</x:v>
      </x:c>
      <x:c r="AI413" s="68" t="n">
        <x:f aca="0">YEAR(A413)</x:f>
        <x:v>2021</x:v>
      </x:c>
      <x:c r="AJ413" s="68" t="n">
        <x:f aca="0">MONTH(A413)</x:f>
        <x:v>7</x:v>
      </x:c>
      <x:c r="AK413" s="66" t="n">
        <x:f aca="0">IF(MONTH(A413)&lt;&gt;MONTH(A414),1,0)</x:f>
        <x:v>0</x:v>
      </x:c>
      <x:c r="AL413" s="64" t="n">
        <x:f aca="0">IF(AK412,AD412,AL412)</x:f>
        <x:v>1.0900554604823816</x:v>
      </x:c>
      <x:c r="AM413" s="65" t="str">
        <x:f aca="0">IF(AK413,AD413/AL413-1,"")</x:f>
      </x:c>
      <x:c r="AN413" s="64" t="n">
        <x:f aca="0">IF(AI413&lt;&gt;AI412,AD413,MAX(AN412,AD413))</x:f>
        <x:v>1.1001985019674927</x:v>
      </x:c>
      <x:c r="AO413" s="65" t="n">
        <x:f aca="0">AD413/AN413-1</x:f>
        <x:v>0</x:v>
      </x:c>
      <x:c r="AP413" s="69" t="n">
        <x:f aca="0">IFERROR(SUM(Z413:AC413)/AD413,0)</x:f>
        <x:v>1</x:v>
      </x:c>
      <x:c r="AQ413" s="66" t="b">
        <x:f aca="0">AND(B413&gt;0,C413&gt;0,D413&gt;0,E413&gt;0)</x:f>
        <x:v>1</x:v>
      </x:c>
    </x:row>
    <x:row r="414" ht="13.5" hidden="0">
      <x:c r="A414" s="61" t="n">
        <x:f aca="0">'净值底稿'!A376</x:f>
        <x:v>44393</x:v>
      </x:c>
      <x:c r="B414" s="62" t="n">
        <x:f aca="0">'净值底稿'!W376</x:f>
        <x:v>1.185301919729962</x:v>
      </x:c>
      <x:c r="C414" s="62" t="n">
        <x:f aca="0">'净值底稿'!T376</x:f>
        <x:v>1.4505824973220525</x:v>
      </x:c>
      <x:c r="D414" s="62" t="n">
        <x:f aca="0">'净值底稿'!U376</x:f>
        <x:v>1.4846</x:v>
      </x:c>
      <x:c r="E414" s="62" t="n">
        <x:f aca="0">'净值底稿'!V376</x:f>
        <x:v>1.3757</x:v>
      </x:c>
      <x:c r="F414" s="63" t="n">
        <x:f aca="0">IFERROR(B414/B413-1,0)</x:f>
        <x:v>0.0019306332996962272</x:v>
      </x:c>
      <x:c r="G414" s="63" t="n">
        <x:f aca="0">IFERROR(C414/C413-1,0)</x:f>
        <x:v>-0.0026298235106493317</x:v>
      </x:c>
      <x:c r="H414" s="63" t="n">
        <x:f aca="0">IFERROR(D414/D413-1,0)</x:f>
        <x:v>0.0006065916290354245</x:v>
      </x:c>
      <x:c r="I414" s="63" t="n">
        <x:f aca="0">IFERROR(E414/E413-1,0)</x:f>
        <x:v>-0.003188174769944374</x:v>
      </x:c>
      <x:c r="J414" s="64" t="n">
        <x:f aca="0">Z413*(1+F414)</x:f>
        <x:v>0.11644789408155405</x:v>
      </x:c>
      <x:c r="K414" s="64" t="n">
        <x:f aca="0">AA413*(1+G414)</x:f>
        <x:v>0.11840377957640796</x:v>
      </x:c>
      <x:c r="L414" s="64" t="n">
        <x:f aca="0">AB413*(1+H414)</x:f>
        <x:v>0.8095233860058558</x:v>
      </x:c>
      <x:c r="M414" s="64" t="n">
        <x:f aca="0">AC413*(1+I414)</x:f>
        <x:v>0.05604711810551241</x:v>
      </x:c>
      <x:c r="N414" s="64" t="n">
        <x:f aca="0">SUM(J414:M414)</x:f>
        <x:v>1.1004221777693304</x:v>
      </x:c>
      <x:c r="O414" s="65" t="n">
        <x:f aca="0">IFERROR((J414+K414)/N414,0)</x:f>
        <x:v>0.2134196114931368</x:v>
      </x:c>
      <x:c r="P414" s="66" t="b">
        <x:f aca="0">AND(MONTH(A414)=12,OR(A415="",YEAR(A414)&lt;&gt;YEAR(A415)))</x:f>
        <x:v>0</x:v>
      </x:c>
      <x:c r="Q414" s="66" t="b">
        <x:f aca="0">AND(MOD(MONTH(A414),3)=0,OR(A415="",MONTH(A414)&lt;&gt;MONTH(A415)))</x:f>
        <x:v>0</x:v>
      </x:c>
      <x:c r="R414" s="66" t="b">
        <x:f aca="0">OR(O414&gt;$E$7,O414&lt;$E$6)</x:f>
        <x:v>0</x:v>
      </x:c>
      <x:c r="S414" s="66" t="b">
        <x:f aca="0">AND(OR(P414,Q414,R414),A414-AH413&gt;$E$8)</x:f>
        <x:v>0</x:v>
      </x:c>
      <x:c r="T414" s="67" t="str">
        <x:f aca="0">IF(NOT(OR(P414,Q414,R414)),"不调",IF(NOT(S414),"间隔规则跳过",IF(P414,"年末+季度",IF(AND(Q414,R414),"季度+动态",IF(Q414,"季度","动态")))))</x:f>
        <x:v>不调</x:v>
      </x:c>
      <x:c r="U414" s="64" t="n">
        <x:f aca="0">IF(OR(T414="年末+季度",T414="季度+动态"),N414*$E$5/2,IF(T414="季度",(J414+K414)/2,IF(T414="动态",N414*$E$5*IF(J414+K414=0,0.5,J414/(J414+K414)),J414)))</x:f>
        <x:v>0.11644789408155405</x:v>
      </x:c>
      <x:c r="V414" s="64" t="n">
        <x:f aca="0">IF(OR(T414="年末+季度",T414="季度+动态"),N414*$E$5/2,IF(T414="季度",(J414+K414)/2,IF(T414="动态",N414*$E$5*IF(J414+K414=0,0.5,K414/(J414+K414)),K414)))</x:f>
        <x:v>0.11840377957640796</x:v>
      </x:c>
      <x:c r="W414" s="64" t="n">
        <x:f aca="0">IF(OR(T414="年末+季度",T414="季度+动态",T414="动态"),N414*(1-$E$5)*IF(L414+M414=0,$B$7/($B$7+$B$8),L414/(L414+M414)),L414)</x:f>
        <x:v>0.8095233860058558</x:v>
      </x:c>
      <x:c r="X414" s="64" t="n">
        <x:f aca="0">IF(OR(T414="年末+季度",T414="季度+动态",T414="动态"),N414*(1-$E$5)*IF(L414+M414=0,$B$8/($B$7+$B$8),M414/(L414+M414)),M414)</x:f>
        <x:v>0.05604711810551241</x:v>
      </x:c>
      <x:c r="Y414" s="64" t="n">
        <x:f aca="0">POWER(1-$H$5,(A414-A413)/$H$8)</x:f>
        <x:v>0.9999862671029998</x:v>
      </x:c>
      <x:c r="Z414" s="64" t="n">
        <x:f aca="0">U414*Y414</x:f>
        <x:v>0.11644629491461873</x:v>
      </x:c>
      <x:c r="AA414" s="64" t="n">
        <x:f aca="0">V414*Y414</x:f>
        <x:v>0.1184021535494986</x:v>
      </x:c>
      <x:c r="AB414" s="64" t="n">
        <x:f aca="0">W414*Y414</x:f>
        <x:v>0.8095122689045765</x:v>
      </x:c>
      <x:c r="AC414" s="64" t="n">
        <x:f aca="0">X414*Y414</x:f>
        <x:v>0.05604634841621231</x:v>
      </x:c>
      <x:c r="AD414" s="64" t="n">
        <x:f aca="0">SUM(Z414:AC414)</x:f>
        <x:v>1.1004070657849063</x:v>
      </x:c>
      <x:c r="AE414" s="64" t="n">
        <x:f aca="0">MAX(AE413,AD414)</x:f>
        <x:v>1.1004070657849063</x:v>
      </x:c>
      <x:c r="AF414" s="63" t="n">
        <x:f aca="0">AD414/AE414-1</x:f>
        <x:v>0</x:v>
      </x:c>
      <x:c r="AG414" s="63" t="n">
        <x:f aca="0">AD414/AD413-1</x:f>
        <x:v>0.0001895692614020117</x:v>
      </x:c>
      <x:c r="AH414" s="61" t="n">
        <x:f aca="0">IF(OR(T414="年末+季度",T414="季度+动态",T414="季度",T414="动态"),A414,AH413)</x:f>
        <x:v>44377</x:v>
      </x:c>
      <x:c r="AI414" s="68" t="n">
        <x:f aca="0">YEAR(A414)</x:f>
        <x:v>2021</x:v>
      </x:c>
      <x:c r="AJ414" s="68" t="n">
        <x:f aca="0">MONTH(A414)</x:f>
        <x:v>7</x:v>
      </x:c>
      <x:c r="AK414" s="66" t="n">
        <x:f aca="0">IF(MONTH(A414)&lt;&gt;MONTH(A415),1,0)</x:f>
        <x:v>0</x:v>
      </x:c>
      <x:c r="AL414" s="64" t="n">
        <x:f aca="0">IF(AK413,AD413,AL413)</x:f>
        <x:v>1.0900554604823816</x:v>
      </x:c>
      <x:c r="AM414" s="65" t="str">
        <x:f aca="0">IF(AK414,AD414/AL414-1,"")</x:f>
      </x:c>
      <x:c r="AN414" s="64" t="n">
        <x:f aca="0">IF(AI414&lt;&gt;AI413,AD414,MAX(AN413,AD414))</x:f>
        <x:v>1.1004070657849063</x:v>
      </x:c>
      <x:c r="AO414" s="65" t="n">
        <x:f aca="0">AD414/AN414-1</x:f>
        <x:v>0</x:v>
      </x:c>
      <x:c r="AP414" s="69" t="n">
        <x:f aca="0">IFERROR(SUM(Z414:AC414)/AD414,0)</x:f>
        <x:v>1</x:v>
      </x:c>
      <x:c r="AQ414" s="66" t="b">
        <x:f aca="0">AND(B414&gt;0,C414&gt;0,D414&gt;0,E414&gt;0)</x:f>
        <x:v>1</x:v>
      </x:c>
    </x:row>
    <x:row r="415" ht="13.5" hidden="0">
      <x:c r="A415" s="61" t="n">
        <x:f aca="0">'净值底稿'!A377</x:f>
        <x:v>44396</x:v>
      </x:c>
      <x:c r="B415" s="62" t="n">
        <x:f aca="0">'净值底稿'!W377</x:f>
        <x:v>1.1832298263972507</x:v>
      </x:c>
      <x:c r="C415" s="62" t="n">
        <x:f aca="0">'净值底稿'!T377</x:f>
        <x:v>1.4481137745721913</x:v>
      </x:c>
      <x:c r="D415" s="62" t="n">
        <x:f aca="0">'净值底稿'!U377</x:f>
        <x:v>1.4852</x:v>
      </x:c>
      <x:c r="E415" s="62" t="n">
        <x:f aca="0">'净值底稿'!V377</x:f>
        <x:v>1.366</x:v>
      </x:c>
      <x:c r="F415" s="63" t="n">
        <x:f aca="0">IFERROR(B415/B414-1,0)</x:f>
        <x:v>-0.001748156565192449</x:v>
      </x:c>
      <x:c r="G415" s="63" t="n">
        <x:f aca="0">IFERROR(C415/C414-1,0)</x:f>
        <x:v>-0.0017018837290666555</x:v>
      </x:c>
      <x:c r="H415" s="63" t="n">
        <x:f aca="0">IFERROR(D415/D414-1,0)</x:f>
        <x:v>0.00040414926579557253</x:v>
      </x:c>
      <x:c r="I415" s="63" t="n">
        <x:f aca="0">IFERROR(E415/E414-1,0)</x:f>
        <x:v>-0.007050955877007992</x:v>
      </x:c>
      <x:c r="J415" s="64" t="n">
        <x:f aca="0">Z414*(1+F415)</x:f>
        <x:v>0.11624272855967141</x:v>
      </x:c>
      <x:c r="K415" s="64" t="n">
        <x:f aca="0">AA414*(1+G415)</x:f>
        <x:v>0.11820064685088626</x:v>
      </x:c>
      <x:c r="L415" s="64" t="n">
        <x:f aca="0">AB414*(1+H415)</x:f>
        <x:v>0.8098394326937068</x:v>
      </x:c>
      <x:c r="M415" s="64" t="n">
        <x:f aca="0">AC414*(1+I415)</x:f>
        <x:v>0.05565116808646218</x:v>
      </x:c>
      <x:c r="N415" s="64" t="n">
        <x:f aca="0">SUM(J415:M415)</x:f>
        <x:v>1.0999339761907267</x:v>
      </x:c>
      <x:c r="O415" s="65" t="n">
        <x:f aca="0">IFERROR((J415+K415)/N415,0)</x:f>
        <x:v>0.21314313448383337</x:v>
      </x:c>
      <x:c r="P415" s="66" t="b">
        <x:f aca="0">AND(MONTH(A415)=12,OR(A416="",YEAR(A415)&lt;&gt;YEAR(A416)))</x:f>
        <x:v>0</x:v>
      </x:c>
      <x:c r="Q415" s="66" t="b">
        <x:f aca="0">AND(MOD(MONTH(A415),3)=0,OR(A416="",MONTH(A415)&lt;&gt;MONTH(A416)))</x:f>
        <x:v>0</x:v>
      </x:c>
      <x:c r="R415" s="66" t="b">
        <x:f aca="0">OR(O415&gt;$E$7,O415&lt;$E$6)</x:f>
        <x:v>0</x:v>
      </x:c>
      <x:c r="S415" s="66" t="b">
        <x:f aca="0">AND(OR(P415,Q415,R415),A415-AH414&gt;$E$8)</x:f>
        <x:v>0</x:v>
      </x:c>
      <x:c r="T415" s="67" t="str">
        <x:f aca="0">IF(NOT(OR(P415,Q415,R415)),"不调",IF(NOT(S415),"间隔规则跳过",IF(P415,"年末+季度",IF(AND(Q415,R415),"季度+动态",IF(Q415,"季度","动态")))))</x:f>
        <x:v>不调</x:v>
      </x:c>
      <x:c r="U415" s="64" t="n">
        <x:f aca="0">IF(OR(T415="年末+季度",T415="季度+动态"),N415*$E$5/2,IF(T415="季度",(J415+K415)/2,IF(T415="动态",N415*$E$5*IF(J415+K415=0,0.5,J415/(J415+K415)),J415)))</x:f>
        <x:v>0.11624272855967141</x:v>
      </x:c>
      <x:c r="V415" s="64" t="n">
        <x:f aca="0">IF(OR(T415="年末+季度",T415="季度+动态"),N415*$E$5/2,IF(T415="季度",(J415+K415)/2,IF(T415="动态",N415*$E$5*IF(J415+K415=0,0.5,K415/(J415+K415)),K415)))</x:f>
        <x:v>0.11820064685088626</x:v>
      </x:c>
      <x:c r="W415" s="64" t="n">
        <x:f aca="0">IF(OR(T415="年末+季度",T415="季度+动态",T415="动态"),N415*(1-$E$5)*IF(L415+M415=0,$B$7/($B$7+$B$8),L415/(L415+M415)),L415)</x:f>
        <x:v>0.8098394326937068</x:v>
      </x:c>
      <x:c r="X415" s="64" t="n">
        <x:f aca="0">IF(OR(T415="年末+季度",T415="季度+动态",T415="动态"),N415*(1-$E$5)*IF(L415+M415=0,$B$8/($B$7+$B$8),M415/(L415+M415)),M415)</x:f>
        <x:v>0.05565116808646218</x:v>
      </x:c>
      <x:c r="Y415" s="64" t="n">
        <x:f aca="0">POWER(1-$H$5,(A415-A414)/$H$8)</x:f>
        <x:v>0.9999588018747739</x:v>
      </x:c>
      <x:c r="Z415" s="64" t="n">
        <x:f aca="0">U415*Y415</x:f>
        <x:v>0.11623793957718359</x:v>
      </x:c>
      <x:c r="AA415" s="64" t="n">
        <x:f aca="0">V415*Y415</x:f>
        <x:v>0.11819577720583549</x:v>
      </x:c>
      <x:c r="AB415" s="64" t="n">
        <x:f aca="0">W415*Y415</x:f>
        <x:v>0.8098060688273457</x:v>
      </x:c>
      <x:c r="AC415" s="64" t="n">
        <x:f aca="0">X415*Y415</x:f>
        <x:v>0.05564887536267037</x:v>
      </x:c>
      <x:c r="AD415" s="64" t="n">
        <x:f aca="0">SUM(Z415:AC415)</x:f>
        <x:v>1.0998886609730352</x:v>
      </x:c>
      <x:c r="AE415" s="64" t="n">
        <x:f aca="0">MAX(AE414,AD415)</x:f>
        <x:v>1.1004070657849063</x:v>
      </x:c>
      <x:c r="AF415" s="63" t="n">
        <x:f aca="0">AD415/AE415-1</x:f>
        <x:v>-0.0004711027655037725</x:v>
      </x:c>
      <x:c r="AG415" s="63" t="n">
        <x:f aca="0">AD415/AD414-1</x:f>
        <x:v>-0.0004711027655037725</x:v>
      </x:c>
      <x:c r="AH415" s="61" t="n">
        <x:f aca="0">IF(OR(T415="年末+季度",T415="季度+动态",T415="季度",T415="动态"),A415,AH414)</x:f>
        <x:v>44377</x:v>
      </x:c>
      <x:c r="AI415" s="68" t="n">
        <x:f aca="0">YEAR(A415)</x:f>
        <x:v>2021</x:v>
      </x:c>
      <x:c r="AJ415" s="68" t="n">
        <x:f aca="0">MONTH(A415)</x:f>
        <x:v>7</x:v>
      </x:c>
      <x:c r="AK415" s="66" t="n">
        <x:f aca="0">IF(MONTH(A415)&lt;&gt;MONTH(A416),1,0)</x:f>
        <x:v>0</x:v>
      </x:c>
      <x:c r="AL415" s="64" t="n">
        <x:f aca="0">IF(AK414,AD414,AL414)</x:f>
        <x:v>1.0900554604823816</x:v>
      </x:c>
      <x:c r="AM415" s="65" t="str">
        <x:f aca="0">IF(AK415,AD415/AL415-1,"")</x:f>
      </x:c>
      <x:c r="AN415" s="64" t="n">
        <x:f aca="0">IF(AI415&lt;&gt;AI414,AD415,MAX(AN414,AD415))</x:f>
        <x:v>1.1004070657849063</x:v>
      </x:c>
      <x:c r="AO415" s="65" t="n">
        <x:f aca="0">AD415/AN415-1</x:f>
        <x:v>-0.0004711027655037725</x:v>
      </x:c>
      <x:c r="AP415" s="69" t="n">
        <x:f aca="0">IFERROR(SUM(Z415:AC415)/AD415,0)</x:f>
        <x:v>1</x:v>
      </x:c>
      <x:c r="AQ415" s="66" t="b">
        <x:f aca="0">AND(B415&gt;0,C415&gt;0,D415&gt;0,E415&gt;0)</x:f>
        <x:v>1</x:v>
      </x:c>
    </x:row>
    <x:row r="416" ht="13.5" hidden="0">
      <x:c r="A416" s="61" t="n">
        <x:f aca="0">'净值底稿'!A378</x:f>
        <x:v>44397</x:v>
      </x:c>
      <x:c r="B416" s="62" t="n">
        <x:f aca="0">'净值底稿'!W378</x:f>
        <x:v>1.1782111660798176</x:v>
      </x:c>
      <x:c r="C416" s="62" t="n">
        <x:f aca="0">'净值底稿'!T378</x:f>
        <x:v>1.4508505150052062</x:v>
      </x:c>
      <x:c r="D416" s="62" t="n">
        <x:f aca="0">'净值底稿'!U378</x:f>
        <x:v>1.4863</x:v>
      </x:c>
      <x:c r="E416" s="62" t="n">
        <x:f aca="0">'净值底稿'!V378</x:f>
        <x:v>1.3727</x:v>
      </x:c>
      <x:c r="F416" s="63" t="n">
        <x:f aca="0">IFERROR(B416/B415-1,0)</x:f>
        <x:v>-0.004241492401112157</x:v>
      </x:c>
      <x:c r="G416" s="63" t="n">
        <x:f aca="0">IFERROR(C416/C415-1,0)</x:f>
        <x:v>0.0018898656176538076</x:v>
      </x:c>
      <x:c r="H416" s="63" t="n">
        <x:f aca="0">IFERROR(D416/D415-1,0)</x:f>
        <x:v>0.0007406409911121514</x:v>
      </x:c>
      <x:c r="I416" s="63" t="n">
        <x:f aca="0">IFERROR(E416/E415-1,0)</x:f>
        <x:v>0.004904831625182959</x:v>
      </x:c>
      <x:c r="J416" s="64" t="n">
        <x:f aca="0">Z415*(1+F416)</x:f>
        <x:v>0.11574491723974603</x:v>
      </x:c>
      <x:c r="K416" s="64" t="n">
        <x:f aca="0">AA415*(1+G416)</x:f>
        <x:v>0.11841915134132867</x:v>
      </x:c>
      <x:c r="L416" s="64" t="n">
        <x:f aca="0">AB415*(1+H416)</x:f>
        <x:v>0.8104058443967707</x:v>
      </x:c>
      <x:c r="M416" s="64" t="n">
        <x:f aca="0">AC415*(1+I416)</x:f>
        <x:v>0.055921823726455065</x:v>
      </x:c>
      <x:c r="N416" s="64" t="n">
        <x:f aca="0">SUM(J416:M416)</x:f>
        <x:v>1.1004917367043006</x:v>
      </x:c>
      <x:c r="O416" s="65" t="n">
        <x:f aca="0">IFERROR((J416+K416)/N416,0)</x:f>
        <x:v>0.21278130563918446</x:v>
      </x:c>
      <x:c r="P416" s="66" t="b">
        <x:f aca="0">AND(MONTH(A416)=12,OR(A417="",YEAR(A416)&lt;&gt;YEAR(A417)))</x:f>
        <x:v>0</x:v>
      </x:c>
      <x:c r="Q416" s="66" t="b">
        <x:f aca="0">AND(MOD(MONTH(A416),3)=0,OR(A417="",MONTH(A416)&lt;&gt;MONTH(A417)))</x:f>
        <x:v>0</x:v>
      </x:c>
      <x:c r="R416" s="66" t="b">
        <x:f aca="0">OR(O416&gt;$E$7,O416&lt;$E$6)</x:f>
        <x:v>0</x:v>
      </x:c>
      <x:c r="S416" s="66" t="b">
        <x:f aca="0">AND(OR(P416,Q416,R416),A416-AH415&gt;$E$8)</x:f>
        <x:v>0</x:v>
      </x:c>
      <x:c r="T416" s="67" t="str">
        <x:f aca="0">IF(NOT(OR(P416,Q416,R416)),"不调",IF(NOT(S416),"间隔规则跳过",IF(P416,"年末+季度",IF(AND(Q416,R416),"季度+动态",IF(Q416,"季度","动态")))))</x:f>
        <x:v>不调</x:v>
      </x:c>
      <x:c r="U416" s="64" t="n">
        <x:f aca="0">IF(OR(T416="年末+季度",T416="季度+动态"),N416*$E$5/2,IF(T416="季度",(J416+K416)/2,IF(T416="动态",N416*$E$5*IF(J416+K416=0,0.5,J416/(J416+K416)),J416)))</x:f>
        <x:v>0.11574491723974603</x:v>
      </x:c>
      <x:c r="V416" s="64" t="n">
        <x:f aca="0">IF(OR(T416="年末+季度",T416="季度+动态"),N416*$E$5/2,IF(T416="季度",(J416+K416)/2,IF(T416="动态",N416*$E$5*IF(J416+K416=0,0.5,K416/(J416+K416)),K416)))</x:f>
        <x:v>0.11841915134132867</x:v>
      </x:c>
      <x:c r="W416" s="64" t="n">
        <x:f aca="0">IF(OR(T416="年末+季度",T416="季度+动态",T416="动态"),N416*(1-$E$5)*IF(L416+M416=0,$B$7/($B$7+$B$8),L416/(L416+M416)),L416)</x:f>
        <x:v>0.8104058443967707</x:v>
      </x:c>
      <x:c r="X416" s="64" t="n">
        <x:f aca="0">IF(OR(T416="年末+季度",T416="季度+动态",T416="动态"),N416*(1-$E$5)*IF(L416+M416=0,$B$8/($B$7+$B$8),M416/(L416+M416)),M416)</x:f>
        <x:v>0.055921823726455065</x:v>
      </x:c>
      <x:c r="Y416" s="64" t="n">
        <x:f aca="0">POWER(1-$H$5,(A416-A415)/$H$8)</x:f>
        <x:v>0.9999862671029998</x:v>
      </x:c>
      <x:c r="Z416" s="64" t="n">
        <x:f aca="0">U416*Y416</x:f>
        <x:v>0.11574332772671928</x:v>
      </x:c>
      <x:c r="AA416" s="64" t="n">
        <x:f aca="0">V416*Y416</x:f>
        <x:v>0.11841752510332045</x:v>
      </x:c>
      <x:c r="AB416" s="64" t="n">
        <x:f aca="0">W416*Y416</x:f>
        <x:v>0.8103947151767812</x:v>
      </x:c>
      <x:c r="AC416" s="64" t="n">
        <x:f aca="0">X416*Y416</x:f>
        <x:v>0.055921055757809764</x:v>
      </x:c>
      <x:c r="AD416" s="64" t="n">
        <x:f aca="0">SUM(Z416:AC416)</x:f>
        <x:v>1.1004766237646308</x:v>
      </x:c>
      <x:c r="AE416" s="64" t="n">
        <x:f aca="0">MAX(AE415,AD416)</x:f>
        <x:v>1.1004766237646308</x:v>
      </x:c>
      <x:c r="AF416" s="63" t="n">
        <x:f aca="0">AD416/AE416-1</x:f>
        <x:v>0</x:v>
      </x:c>
      <x:c r="AG416" s="63" t="n">
        <x:f aca="0">AD416/AD415-1</x:f>
        <x:v>0.0005345657360222855</x:v>
      </x:c>
      <x:c r="AH416" s="61" t="n">
        <x:f aca="0">IF(OR(T416="年末+季度",T416="季度+动态",T416="季度",T416="动态"),A416,AH415)</x:f>
        <x:v>44377</x:v>
      </x:c>
      <x:c r="AI416" s="68" t="n">
        <x:f aca="0">YEAR(A416)</x:f>
        <x:v>2021</x:v>
      </x:c>
      <x:c r="AJ416" s="68" t="n">
        <x:f aca="0">MONTH(A416)</x:f>
        <x:v>7</x:v>
      </x:c>
      <x:c r="AK416" s="66" t="n">
        <x:f aca="0">IF(MONTH(A416)&lt;&gt;MONTH(A417),1,0)</x:f>
        <x:v>0</x:v>
      </x:c>
      <x:c r="AL416" s="64" t="n">
        <x:f aca="0">IF(AK415,AD415,AL415)</x:f>
        <x:v>1.0900554604823816</x:v>
      </x:c>
      <x:c r="AM416" s="65" t="str">
        <x:f aca="0">IF(AK416,AD416/AL416-1,"")</x:f>
      </x:c>
      <x:c r="AN416" s="64" t="n">
        <x:f aca="0">IF(AI416&lt;&gt;AI415,AD416,MAX(AN415,AD416))</x:f>
        <x:v>1.1004766237646308</x:v>
      </x:c>
      <x:c r="AO416" s="65" t="n">
        <x:f aca="0">AD416/AN416-1</x:f>
        <x:v>0</x:v>
      </x:c>
      <x:c r="AP416" s="69" t="n">
        <x:f aca="0">IFERROR(SUM(Z416:AC416)/AD416,0)</x:f>
        <x:v>1</x:v>
      </x:c>
      <x:c r="AQ416" s="66" t="b">
        <x:f aca="0">AND(B416&gt;0,C416&gt;0,D416&gt;0,E416&gt;0)</x:f>
        <x:v>1</x:v>
      </x:c>
    </x:row>
    <x:row r="417" ht="13.5" hidden="0">
      <x:c r="A417" s="61" t="n">
        <x:f aca="0">'净值底稿'!A379</x:f>
        <x:v>44398</x:v>
      </x:c>
      <x:c r="B417" s="62" t="n">
        <x:f aca="0">'净值底稿'!W379</x:f>
        <x:v>1.176653232535473</x:v>
      </x:c>
      <x:c r="C417" s="62" t="n">
        <x:f aca="0">'净值底稿'!T379</x:f>
        <x:v>1.4702696856038249</x:v>
      </x:c>
      <x:c r="D417" s="62" t="n">
        <x:f aca="0">'净值底稿'!U379</x:f>
        <x:v>1.4874</x:v>
      </x:c>
      <x:c r="E417" s="62" t="n">
        <x:f aca="0">'净值底稿'!V379</x:f>
        <x:v>1.3677</x:v>
      </x:c>
      <x:c r="F417" s="63" t="n">
        <x:f aca="0">IFERROR(B417/B416-1,0)</x:f>
        <x:v>-0.0013222872004584607</x:v>
      </x:c>
      <x:c r="G417" s="63" t="n">
        <x:f aca="0">IFERROR(C417/C416-1,0)</x:f>
        <x:v>0.013384680501387747</x:v>
      </x:c>
      <x:c r="H417" s="63" t="n">
        <x:f aca="0">IFERROR(D417/D416-1,0)</x:f>
        <x:v>0.0007400928480119084</x:v>
      </x:c>
      <x:c r="I417" s="63" t="n">
        <x:f aca="0">IFERROR(E417/E416-1,0)</x:f>
        <x:v>-0.0036424564726452724</x:v>
      </x:c>
      <x:c r="J417" s="64" t="n">
        <x:f aca="0">Z416*(1+F417)</x:f>
        <x:v>0.11559028180592777</x:v>
      </x:c>
      <x:c r="K417" s="64" t="n">
        <x:f aca="0">AA416*(1+G417)</x:f>
        <x:v>0.12000250584259345</x:v>
      </x:c>
      <x:c r="L417" s="64" t="n">
        <x:f aca="0">AB416*(1+H417)</x:f>
        <x:v>0.8109944825095502</x:v>
      </x:c>
      <x:c r="M417" s="64" t="n">
        <x:f aca="0">AC416*(1+I417)</x:f>
        <x:v>0.05571736574630757</x:v>
      </x:c>
      <x:c r="N417" s="64" t="n">
        <x:f aca="0">SUM(J417:M417)</x:f>
        <x:v>1.1023046359043789</x:v>
      </x:c>
      <x:c r="O417" s="65" t="n">
        <x:f aca="0">IFERROR((J417+K417)/N417,0)</x:f>
        <x:v>0.21372747603046285</x:v>
      </x:c>
      <x:c r="P417" s="66" t="b">
        <x:f aca="0">AND(MONTH(A417)=12,OR(A418="",YEAR(A417)&lt;&gt;YEAR(A418)))</x:f>
        <x:v>0</x:v>
      </x:c>
      <x:c r="Q417" s="66" t="b">
        <x:f aca="0">AND(MOD(MONTH(A417),3)=0,OR(A418="",MONTH(A417)&lt;&gt;MONTH(A418)))</x:f>
        <x:v>0</x:v>
      </x:c>
      <x:c r="R417" s="66" t="b">
        <x:f aca="0">OR(O417&gt;$E$7,O417&lt;$E$6)</x:f>
        <x:v>0</x:v>
      </x:c>
      <x:c r="S417" s="66" t="b">
        <x:f aca="0">AND(OR(P417,Q417,R417),A417-AH416&gt;$E$8)</x:f>
        <x:v>0</x:v>
      </x:c>
      <x:c r="T417" s="67" t="str">
        <x:f aca="0">IF(NOT(OR(P417,Q417,R417)),"不调",IF(NOT(S417),"间隔规则跳过",IF(P417,"年末+季度",IF(AND(Q417,R417),"季度+动态",IF(Q417,"季度","动态")))))</x:f>
        <x:v>不调</x:v>
      </x:c>
      <x:c r="U417" s="64" t="n">
        <x:f aca="0">IF(OR(T417="年末+季度",T417="季度+动态"),N417*$E$5/2,IF(T417="季度",(J417+K417)/2,IF(T417="动态",N417*$E$5*IF(J417+K417=0,0.5,J417/(J417+K417)),J417)))</x:f>
        <x:v>0.11559028180592777</x:v>
      </x:c>
      <x:c r="V417" s="64" t="n">
        <x:f aca="0">IF(OR(T417="年末+季度",T417="季度+动态"),N417*$E$5/2,IF(T417="季度",(J417+K417)/2,IF(T417="动态",N417*$E$5*IF(J417+K417=0,0.5,K417/(J417+K417)),K417)))</x:f>
        <x:v>0.12000250584259345</x:v>
      </x:c>
      <x:c r="W417" s="64" t="n">
        <x:f aca="0">IF(OR(T417="年末+季度",T417="季度+动态",T417="动态"),N417*(1-$E$5)*IF(L417+M417=0,$B$7/($B$7+$B$8),L417/(L417+M417)),L417)</x:f>
        <x:v>0.8109944825095502</x:v>
      </x:c>
      <x:c r="X417" s="64" t="n">
        <x:f aca="0">IF(OR(T417="年末+季度",T417="季度+动态",T417="动态"),N417*(1-$E$5)*IF(L417+M417=0,$B$8/($B$7+$B$8),M417/(L417+M417)),M417)</x:f>
        <x:v>0.05571736574630757</x:v>
      </x:c>
      <x:c r="Y417" s="64" t="n">
        <x:f aca="0">POWER(1-$H$5,(A417-A416)/$H$8)</x:f>
        <x:v>0.9999862671029998</x:v>
      </x:c>
      <x:c r="Z417" s="64" t="n">
        <x:f aca="0">U417*Y417</x:f>
        <x:v>0.1155886944164935</x:v>
      </x:c>
      <x:c r="AA417" s="64" t="n">
        <x:f aca="0">V417*Y417</x:f>
        <x:v>0.12000085786054095</x:v>
      </x:c>
      <x:c r="AB417" s="64" t="n">
        <x:f aca="0">W417*Y417</x:f>
        <x:v>0.8109833452058541</x:v>
      </x:c>
      <x:c r="AC417" s="64" t="n">
        <x:f aca="0">X417*Y417</x:f>
        <x:v>0.05571660058546265</x:v>
      </x:c>
      <x:c r="AD417" s="64" t="n">
        <x:f aca="0">SUM(Z417:AC417)</x:f>
        <x:v>1.102289498068351</x:v>
      </x:c>
      <x:c r="AE417" s="64" t="n">
        <x:f aca="0">MAX(AE416,AD417)</x:f>
        <x:v>1.102289498068351</x:v>
      </x:c>
      <x:c r="AF417" s="63" t="n">
        <x:f aca="0">AD417/AE417-1</x:f>
        <x:v>0</x:v>
      </x:c>
      <x:c r="AG417" s="63" t="n">
        <x:f aca="0">AD417/AD416-1</x:f>
        <x:v>0.0016473537597905263</x:v>
      </x:c>
      <x:c r="AH417" s="61" t="n">
        <x:f aca="0">IF(OR(T417="年末+季度",T417="季度+动态",T417="季度",T417="动态"),A417,AH416)</x:f>
        <x:v>44377</x:v>
      </x:c>
      <x:c r="AI417" s="68" t="n">
        <x:f aca="0">YEAR(A417)</x:f>
        <x:v>2021</x:v>
      </x:c>
      <x:c r="AJ417" s="68" t="n">
        <x:f aca="0">MONTH(A417)</x:f>
        <x:v>7</x:v>
      </x:c>
      <x:c r="AK417" s="66" t="n">
        <x:f aca="0">IF(MONTH(A417)&lt;&gt;MONTH(A418),1,0)</x:f>
        <x:v>0</x:v>
      </x:c>
      <x:c r="AL417" s="64" t="n">
        <x:f aca="0">IF(AK416,AD416,AL416)</x:f>
        <x:v>1.0900554604823816</x:v>
      </x:c>
      <x:c r="AM417" s="65" t="str">
        <x:f aca="0">IF(AK417,AD417/AL417-1,"")</x:f>
      </x:c>
      <x:c r="AN417" s="64" t="n">
        <x:f aca="0">IF(AI417&lt;&gt;AI416,AD417,MAX(AN416,AD417))</x:f>
        <x:v>1.102289498068351</x:v>
      </x:c>
      <x:c r="AO417" s="65" t="n">
        <x:f aca="0">AD417/AN417-1</x:f>
        <x:v>0</x:v>
      </x:c>
      <x:c r="AP417" s="69" t="n">
        <x:f aca="0">IFERROR(SUM(Z417:AC417)/AD417,0)</x:f>
        <x:v>1</x:v>
      </x:c>
      <x:c r="AQ417" s="66" t="b">
        <x:f aca="0">AND(B417&gt;0,C417&gt;0,D417&gt;0,E417&gt;0)</x:f>
        <x:v>1</x:v>
      </x:c>
    </x:row>
    <x:row r="418" ht="13.5" hidden="0">
      <x:c r="A418" s="61" t="n">
        <x:f aca="0">'净值底稿'!A380</x:f>
        <x:v>44399</x:v>
      </x:c>
      <x:c r="B418" s="62" t="n">
        <x:f aca="0">'净值底稿'!W380</x:f>
        <x:v>1.1884167677191855</x:v>
      </x:c>
      <x:c r="C418" s="62" t="n">
        <x:f aca="0">'净值底稿'!T380</x:f>
        <x:v>1.4817569350989488</x:v>
      </x:c>
      <x:c r="D418" s="62" t="n">
        <x:f aca="0">'净值底稿'!U380</x:f>
        <x:v>1.4876</x:v>
      </x:c>
      <x:c r="E418" s="62" t="n">
        <x:f aca="0">'净值底稿'!V380</x:f>
        <x:v>1.3602</x:v>
      </x:c>
      <x:c r="F418" s="63" t="n">
        <x:f aca="0">IFERROR(B418/B417-1,0)</x:f>
        <x:v>0.009997452825047048</x:v>
      </x:c>
      <x:c r="G418" s="63" t="n">
        <x:f aca="0">IFERROR(C418/C417-1,0)</x:f>
        <x:v>0.007813022065000341</x:v>
      </x:c>
      <x:c r="H418" s="63" t="n">
        <x:f aca="0">IFERROR(D418/D417-1,0)</x:f>
        <x:v>0.0001344628210300236</x:v>
      </x:c>
      <x:c r="I418" s="63" t="n">
        <x:f aca="0">IFERROR(E418/E417-1,0)</x:f>
        <x:v>-0.005483658697082561</x:v>
      </x:c>
      <x:c r="J418" s="64" t="n">
        <x:f aca="0">Z417*(1+F418)</x:f>
        <x:v>0.11674428693603117</x:v>
      </x:c>
      <x:c r="K418" s="64" t="n">
        <x:f aca="0">AA417*(1+G418)</x:f>
        <x:v>0.12093842721082432</x:v>
      </x:c>
      <x:c r="L418" s="64" t="n">
        <x:f aca="0">AB417*(1+H418)</x:f>
        <x:v>0.8110923923142589</x:v>
      </x:c>
      <x:c r="M418" s="64" t="n">
        <x:f aca="0">AC417*(1+I418)</x:f>
        <x:v>0.0554110697640903</x:v>
      </x:c>
      <x:c r="N418" s="64" t="n">
        <x:f aca="0">SUM(J418:M418)</x:f>
        <x:v>1.1041861762252048</x:v>
      </x:c>
      <x:c r="O418" s="65" t="n">
        <x:f aca="0">IFERROR((J418+K418)/N418,0)</x:f>
        <x:v>0.2152560132199833</x:v>
      </x:c>
      <x:c r="P418" s="66" t="b">
        <x:f aca="0">AND(MONTH(A418)=12,OR(A419="",YEAR(A418)&lt;&gt;YEAR(A419)))</x:f>
        <x:v>0</x:v>
      </x:c>
      <x:c r="Q418" s="66" t="b">
        <x:f aca="0">AND(MOD(MONTH(A418),3)=0,OR(A419="",MONTH(A418)&lt;&gt;MONTH(A419)))</x:f>
        <x:v>0</x:v>
      </x:c>
      <x:c r="R418" s="66" t="b">
        <x:f aca="0">OR(O418&gt;$E$7,O418&lt;$E$6)</x:f>
        <x:v>0</x:v>
      </x:c>
      <x:c r="S418" s="66" t="b">
        <x:f aca="0">AND(OR(P418,Q418,R418),A418-AH417&gt;$E$8)</x:f>
        <x:v>0</x:v>
      </x:c>
      <x:c r="T418" s="67" t="str">
        <x:f aca="0">IF(NOT(OR(P418,Q418,R418)),"不调",IF(NOT(S418),"间隔规则跳过",IF(P418,"年末+季度",IF(AND(Q418,R418),"季度+动态",IF(Q418,"季度","动态")))))</x:f>
        <x:v>不调</x:v>
      </x:c>
      <x:c r="U418" s="64" t="n">
        <x:f aca="0">IF(OR(T418="年末+季度",T418="季度+动态"),N418*$E$5/2,IF(T418="季度",(J418+K418)/2,IF(T418="动态",N418*$E$5*IF(J418+K418=0,0.5,J418/(J418+K418)),J418)))</x:f>
        <x:v>0.11674428693603117</x:v>
      </x:c>
      <x:c r="V418" s="64" t="n">
        <x:f aca="0">IF(OR(T418="年末+季度",T418="季度+动态"),N418*$E$5/2,IF(T418="季度",(J418+K418)/2,IF(T418="动态",N418*$E$5*IF(J418+K418=0,0.5,K418/(J418+K418)),K418)))</x:f>
        <x:v>0.12093842721082432</x:v>
      </x:c>
      <x:c r="W418" s="64" t="n">
        <x:f aca="0">IF(OR(T418="年末+季度",T418="季度+动态",T418="动态"),N418*(1-$E$5)*IF(L418+M418=0,$B$7/($B$7+$B$8),L418/(L418+M418)),L418)</x:f>
        <x:v>0.8110923923142589</x:v>
      </x:c>
      <x:c r="X418" s="64" t="n">
        <x:f aca="0">IF(OR(T418="年末+季度",T418="季度+动态",T418="动态"),N418*(1-$E$5)*IF(L418+M418=0,$B$8/($B$7+$B$8),M418/(L418+M418)),M418)</x:f>
        <x:v>0.0554110697640903</x:v>
      </x:c>
      <x:c r="Y418" s="64" t="n">
        <x:f aca="0">POWER(1-$H$5,(A418-A417)/$H$8)</x:f>
        <x:v>0.9999862671029998</x:v>
      </x:c>
      <x:c r="Z418" s="64" t="n">
        <x:f aca="0">U418*Y418</x:f>
        <x:v>0.11674268369876331</x:v>
      </x:c>
      <x:c r="AA418" s="64" t="n">
        <x:f aca="0">V418*Y418</x:f>
        <x:v>0.12093676637586007</x:v>
      </x:c>
      <x:c r="AB418" s="64" t="n">
        <x:f aca="0">W418*Y418</x:f>
        <x:v>0.8110812536659776</x:v>
      </x:c>
      <x:c r="AC418" s="64" t="n">
        <x:f aca="0">X418*Y418</x:f>
        <x:v>0.05541030880957656</x:v>
      </x:c>
      <x:c r="AD418" s="64" t="n">
        <x:f aca="0">SUM(Z418:AC418)</x:f>
        <x:v>1.1041710125501776</x:v>
      </x:c>
      <x:c r="AE418" s="64" t="n">
        <x:f aca="0">MAX(AE417,AD418)</x:f>
        <x:v>1.1041710125501776</x:v>
      </x:c>
      <x:c r="AF418" s="63" t="n">
        <x:f aca="0">AD418/AE418-1</x:f>
        <x:v>0</x:v>
      </x:c>
      <x:c r="AG418" s="63" t="n">
        <x:f aca="0">AD418/AD417-1</x:f>
        <x:v>0.0017069150029314084</x:v>
      </x:c>
      <x:c r="AH418" s="61" t="n">
        <x:f aca="0">IF(OR(T418="年末+季度",T418="季度+动态",T418="季度",T418="动态"),A418,AH417)</x:f>
        <x:v>44377</x:v>
      </x:c>
      <x:c r="AI418" s="68" t="n">
        <x:f aca="0">YEAR(A418)</x:f>
        <x:v>2021</x:v>
      </x:c>
      <x:c r="AJ418" s="68" t="n">
        <x:f aca="0">MONTH(A418)</x:f>
        <x:v>7</x:v>
      </x:c>
      <x:c r="AK418" s="66" t="n">
        <x:f aca="0">IF(MONTH(A418)&lt;&gt;MONTH(A419),1,0)</x:f>
        <x:v>0</x:v>
      </x:c>
      <x:c r="AL418" s="64" t="n">
        <x:f aca="0">IF(AK417,AD417,AL417)</x:f>
        <x:v>1.0900554604823816</x:v>
      </x:c>
      <x:c r="AM418" s="65" t="str">
        <x:f aca="0">IF(AK418,AD418/AL418-1,"")</x:f>
      </x:c>
      <x:c r="AN418" s="64" t="n">
        <x:f aca="0">IF(AI418&lt;&gt;AI417,AD418,MAX(AN417,AD418))</x:f>
        <x:v>1.1041710125501776</x:v>
      </x:c>
      <x:c r="AO418" s="65" t="n">
        <x:f aca="0">AD418/AN418-1</x:f>
        <x:v>0</x:v>
      </x:c>
      <x:c r="AP418" s="69" t="n">
        <x:f aca="0">IFERROR(SUM(Z418:AC418)/AD418,0)</x:f>
        <x:v>1</x:v>
      </x:c>
      <x:c r="AQ418" s="66" t="b">
        <x:f aca="0">AND(B418&gt;0,C418&gt;0,D418&gt;0,E418&gt;0)</x:f>
        <x:v>1</x:v>
      </x:c>
    </x:row>
    <x:row r="419" ht="13.5" hidden="0">
      <x:c r="A419" s="61" t="n">
        <x:f aca="0">'净值底稿'!A381</x:f>
        <x:v>44400</x:v>
      </x:c>
      <x:c r="B419" s="62" t="n">
        <x:f aca="0">'净值底稿'!W381</x:f>
        <x:v>1.1803128858976524</x:v>
      </x:c>
      <x:c r="C419" s="62" t="n">
        <x:f aca="0">'净值底稿'!T381</x:f>
        <x:v>1.467859995286735</x:v>
      </x:c>
      <x:c r="D419" s="62" t="n">
        <x:f aca="0">'净值底稿'!U381</x:f>
        <x:v>1.4891</x:v>
      </x:c>
      <x:c r="E419" s="62" t="n">
        <x:f aca="0">'净值底稿'!V381</x:f>
        <x:v>1.3649</x:v>
      </x:c>
      <x:c r="F419" s="63" t="n">
        <x:f aca="0">IFERROR(B419/B418-1,0)</x:f>
        <x:v>-0.006819057120075911</x:v>
      </x:c>
      <x:c r="G419" s="63" t="n">
        <x:f aca="0">IFERROR(C419/C418-1,0)</x:f>
        <x:v>-0.009378690582126925</x:v>
      </x:c>
      <x:c r="H419" s="63" t="n">
        <x:f aca="0">IFERROR(D419/D418-1,0)</x:f>
        <x:v>0.001008335574079089</x:v>
      </x:c>
      <x:c r="I419" s="63" t="n">
        <x:f aca="0">IFERROR(E419/E418-1,0)</x:f>
        <x:v>0.0034553742096750106</x:v>
      </x:c>
      <x:c r="J419" s="64" t="n">
        <x:f aca="0">Z418*(1+F419)</x:f>
        <x:v>0.11594660867027048</x:v>
      </x:c>
      <x:c r="K419" s="64" t="n">
        <x:f aca="0">AA418*(1+G419)</x:f>
        <x:v>0.1198025378640179</x:v>
      </x:c>
      <x:c r="L419" s="64" t="n">
        <x:f aca="0">AB418*(1+H419)</x:f>
        <x:v>0.8118990957475177</x:v>
      </x:c>
      <x:c r="M419" s="64" t="n">
        <x:f aca="0">AC418*(1+I419)</x:f>
        <x:v>0.05560177216158729</x:v>
      </x:c>
      <x:c r="N419" s="64" t="n">
        <x:f aca="0">SUM(J419:M419)</x:f>
        <x:v>1.1032500144433934</x:v>
      </x:c>
      <x:c r="O419" s="65" t="n">
        <x:f aca="0">IFERROR((J419+K419)/N419,0)</x:f>
        <x:v>0.21368605796323278</x:v>
      </x:c>
      <x:c r="P419" s="66" t="b">
        <x:f aca="0">AND(MONTH(A419)=12,OR(A420="",YEAR(A419)&lt;&gt;YEAR(A420)))</x:f>
        <x:v>0</x:v>
      </x:c>
      <x:c r="Q419" s="66" t="b">
        <x:f aca="0">AND(MOD(MONTH(A419),3)=0,OR(A420="",MONTH(A419)&lt;&gt;MONTH(A420)))</x:f>
        <x:v>0</x:v>
      </x:c>
      <x:c r="R419" s="66" t="b">
        <x:f aca="0">OR(O419&gt;$E$7,O419&lt;$E$6)</x:f>
        <x:v>0</x:v>
      </x:c>
      <x:c r="S419" s="66" t="b">
        <x:f aca="0">AND(OR(P419,Q419,R419),A419-AH418&gt;$E$8)</x:f>
        <x:v>0</x:v>
      </x:c>
      <x:c r="T419" s="67" t="str">
        <x:f aca="0">IF(NOT(OR(P419,Q419,R419)),"不调",IF(NOT(S419),"间隔规则跳过",IF(P419,"年末+季度",IF(AND(Q419,R419),"季度+动态",IF(Q419,"季度","动态")))))</x:f>
        <x:v>不调</x:v>
      </x:c>
      <x:c r="U419" s="64" t="n">
        <x:f aca="0">IF(OR(T419="年末+季度",T419="季度+动态"),N419*$E$5/2,IF(T419="季度",(J419+K419)/2,IF(T419="动态",N419*$E$5*IF(J419+K419=0,0.5,J419/(J419+K419)),J419)))</x:f>
        <x:v>0.11594660867027048</x:v>
      </x:c>
      <x:c r="V419" s="64" t="n">
        <x:f aca="0">IF(OR(T419="年末+季度",T419="季度+动态"),N419*$E$5/2,IF(T419="季度",(J419+K419)/2,IF(T419="动态",N419*$E$5*IF(J419+K419=0,0.5,K419/(J419+K419)),K419)))</x:f>
        <x:v>0.1198025378640179</x:v>
      </x:c>
      <x:c r="W419" s="64" t="n">
        <x:f aca="0">IF(OR(T419="年末+季度",T419="季度+动态",T419="动态"),N419*(1-$E$5)*IF(L419+M419=0,$B$7/($B$7+$B$8),L419/(L419+M419)),L419)</x:f>
        <x:v>0.8118990957475177</x:v>
      </x:c>
      <x:c r="X419" s="64" t="n">
        <x:f aca="0">IF(OR(T419="年末+季度",T419="季度+动态",T419="动态"),N419*(1-$E$5)*IF(L419+M419=0,$B$8/($B$7+$B$8),M419/(L419+M419)),M419)</x:f>
        <x:v>0.05560177216158729</x:v>
      </x:c>
      <x:c r="Y419" s="64" t="n">
        <x:f aca="0">POWER(1-$H$5,(A419-A418)/$H$8)</x:f>
        <x:v>0.9999862671029998</x:v>
      </x:c>
      <x:c r="Z419" s="64" t="n">
        <x:f aca="0">U419*Y419</x:f>
        <x:v>0.1159450163874361</x:v>
      </x:c>
      <x:c r="AA419" s="64" t="n">
        <x:f aca="0">V419*Y419</x:f>
        <x:v>0.11980089262810505</x:v>
      </x:c>
      <x:c r="AB419" s="64" t="n">
        <x:f aca="0">W419*Y419</x:f>
        <x:v>0.8118879460208612</x:v>
      </x:c>
      <x:c r="AC419" s="64" t="n">
        <x:f aca="0">X419*Y419</x:f>
        <x:v>0.05560100858817717</x:v>
      </x:c>
      <x:c r="AD419" s="64" t="n">
        <x:f aca="0">SUM(Z419:AC419)</x:f>
        <x:v>1.1032348636245795</x:v>
      </x:c>
      <x:c r="AE419" s="64" t="n">
        <x:f aca="0">MAX(AE418,AD419)</x:f>
        <x:v>1.1041710125501776</x:v>
      </x:c>
      <x:c r="AF419" s="63" t="n">
        <x:f aca="0">AD419/AE419-1</x:f>
        <x:v>-0.0008478296522528295</x:v>
      </x:c>
      <x:c r="AG419" s="63" t="n">
        <x:f aca="0">AD419/AD418-1</x:f>
        <x:v>-0.0008478296522528295</x:v>
      </x:c>
      <x:c r="AH419" s="61" t="n">
        <x:f aca="0">IF(OR(T419="年末+季度",T419="季度+动态",T419="季度",T419="动态"),A419,AH418)</x:f>
        <x:v>44377</x:v>
      </x:c>
      <x:c r="AI419" s="68" t="n">
        <x:f aca="0">YEAR(A419)</x:f>
        <x:v>2021</x:v>
      </x:c>
      <x:c r="AJ419" s="68" t="n">
        <x:f aca="0">MONTH(A419)</x:f>
        <x:v>7</x:v>
      </x:c>
      <x:c r="AK419" s="66" t="n">
        <x:f aca="0">IF(MONTH(A419)&lt;&gt;MONTH(A420),1,0)</x:f>
        <x:v>0</x:v>
      </x:c>
      <x:c r="AL419" s="64" t="n">
        <x:f aca="0">IF(AK418,AD418,AL418)</x:f>
        <x:v>1.0900554604823816</x:v>
      </x:c>
      <x:c r="AM419" s="65" t="str">
        <x:f aca="0">IF(AK419,AD419/AL419-1,"")</x:f>
      </x:c>
      <x:c r="AN419" s="64" t="n">
        <x:f aca="0">IF(AI419&lt;&gt;AI418,AD419,MAX(AN418,AD419))</x:f>
        <x:v>1.1041710125501776</x:v>
      </x:c>
      <x:c r="AO419" s="65" t="n">
        <x:f aca="0">AD419/AN419-1</x:f>
        <x:v>-0.0008478296522528295</x:v>
      </x:c>
      <x:c r="AP419" s="69" t="n">
        <x:f aca="0">IFERROR(SUM(Z419:AC419)/AD419,0)</x:f>
        <x:v>1</x:v>
      </x:c>
      <x:c r="AQ419" s="66" t="b">
        <x:f aca="0">AND(B419&gt;0,C419&gt;0,D419&gt;0,E419&gt;0)</x:f>
        <x:v>1</x:v>
      </x:c>
    </x:row>
    <x:row r="420" ht="13.5" hidden="0">
      <x:c r="A420" s="61" t="n">
        <x:f aca="0">'净值底稿'!A382</x:f>
        <x:v>44403</x:v>
      </x:c>
      <x:c r="B420" s="62" t="n">
        <x:f aca="0">'净值底稿'!W382</x:f>
        <x:v>1.1603488973092613</x:v>
      </x:c>
      <x:c r="C420" s="62" t="n">
        <x:f aca="0">'净值底稿'!T382</x:f>
        <x:v>1.4407915363522399</x:v>
      </x:c>
      <x:c r="D420" s="62" t="n">
        <x:f aca="0">'净值底稿'!U382</x:f>
        <x:v>1.4915</x:v>
      </x:c>
      <x:c r="E420" s="62" t="n">
        <x:f aca="0">'净值底稿'!V382</x:f>
        <x:v>1.3694</x:v>
      </x:c>
      <x:c r="F420" s="63" t="n">
        <x:f aca="0">IFERROR(B420/B419-1,0)</x:f>
        <x:v>-0.016914149482667118</x:v>
      </x:c>
      <x:c r="G420" s="63" t="n">
        <x:f aca="0">IFERROR(C420/C419-1,0)</x:f>
        <x:v>-0.01844076343889156</x:v>
      </x:c>
      <x:c r="H420" s="63" t="n">
        <x:f aca="0">IFERROR(D420/D419-1,0)</x:f>
        <x:v>0.0016117117722114216</x:v>
      </x:c>
      <x:c r="I420" s="63" t="n">
        <x:f aca="0">IFERROR(E420/E419-1,0)</x:f>
        <x:v>0.003296944831123083</x:v>
      </x:c>
      <x:c r="J420" s="64" t="n">
        <x:f aca="0">Z419*(1+F420)</x:f>
        <x:v>0.11398390504848871</x:v>
      </x:c>
      <x:c r="K420" s="64" t="n">
        <x:f aca="0">AA419*(1+G420)</x:f>
        <x:v>0.11759167270738212</x:v>
      </x:c>
      <x:c r="L420" s="64" t="n">
        <x:f aca="0">AB419*(1+H420)</x:f>
        <x:v>0.8131964753811796</x:v>
      </x:c>
      <x:c r="M420" s="64" t="n">
        <x:f aca="0">AC419*(1+I420)</x:f>
        <x:v>0.05578432204604719</x:v>
      </x:c>
      <x:c r="N420" s="64" t="n">
        <x:f aca="0">SUM(J420:M420)</x:f>
        <x:v>1.1005563751830976</x:v>
      </x:c>
      <x:c r="O420" s="65" t="n">
        <x:f aca="0">IFERROR((J420+K420)/N420,0)</x:f>
        <x:v>0.21041682459687178</x:v>
      </x:c>
      <x:c r="P420" s="66" t="b">
        <x:f aca="0">AND(MONTH(A420)=12,OR(A421="",YEAR(A420)&lt;&gt;YEAR(A421)))</x:f>
        <x:v>0</x:v>
      </x:c>
      <x:c r="Q420" s="66" t="b">
        <x:f aca="0">AND(MOD(MONTH(A420),3)=0,OR(A421="",MONTH(A420)&lt;&gt;MONTH(A421)))</x:f>
        <x:v>0</x:v>
      </x:c>
      <x:c r="R420" s="66" t="b">
        <x:f aca="0">OR(O420&gt;$E$7,O420&lt;$E$6)</x:f>
        <x:v>0</x:v>
      </x:c>
      <x:c r="S420" s="66" t="b">
        <x:f aca="0">AND(OR(P420,Q420,R420),A420-AH419&gt;$E$8)</x:f>
        <x:v>0</x:v>
      </x:c>
      <x:c r="T420" s="67" t="str">
        <x:f aca="0">IF(NOT(OR(P420,Q420,R420)),"不调",IF(NOT(S420),"间隔规则跳过",IF(P420,"年末+季度",IF(AND(Q420,R420),"季度+动态",IF(Q420,"季度","动态")))))</x:f>
        <x:v>不调</x:v>
      </x:c>
      <x:c r="U420" s="64" t="n">
        <x:f aca="0">IF(OR(T420="年末+季度",T420="季度+动态"),N420*$E$5/2,IF(T420="季度",(J420+K420)/2,IF(T420="动态",N420*$E$5*IF(J420+K420=0,0.5,J420/(J420+K420)),J420)))</x:f>
        <x:v>0.11398390504848871</x:v>
      </x:c>
      <x:c r="V420" s="64" t="n">
        <x:f aca="0">IF(OR(T420="年末+季度",T420="季度+动态"),N420*$E$5/2,IF(T420="季度",(J420+K420)/2,IF(T420="动态",N420*$E$5*IF(J420+K420=0,0.5,K420/(J420+K420)),K420)))</x:f>
        <x:v>0.11759167270738212</x:v>
      </x:c>
      <x:c r="W420" s="64" t="n">
        <x:f aca="0">IF(OR(T420="年末+季度",T420="季度+动态",T420="动态"),N420*(1-$E$5)*IF(L420+M420=0,$B$7/($B$7+$B$8),L420/(L420+M420)),L420)</x:f>
        <x:v>0.8131964753811796</x:v>
      </x:c>
      <x:c r="X420" s="64" t="n">
        <x:f aca="0">IF(OR(T420="年末+季度",T420="季度+动态",T420="动态"),N420*(1-$E$5)*IF(L420+M420=0,$B$8/($B$7+$B$8),M420/(L420+M420)),M420)</x:f>
        <x:v>0.05578432204604719</x:v>
      </x:c>
      <x:c r="Y420" s="64" t="n">
        <x:f aca="0">POWER(1-$H$5,(A420-A419)/$H$8)</x:f>
        <x:v>0.9999588018747739</x:v>
      </x:c>
      <x:c r="Z420" s="64" t="n">
        <x:f aca="0">U420*Y420</x:f>
        <x:v>0.11397920912529476</x:v>
      </x:c>
      <x:c r="AA420" s="64" t="n">
        <x:f aca="0">V420*Y420</x:f>
        <x:v>0.11758682815092437</x:v>
      </x:c>
      <x:c r="AB420" s="64" t="n">
        <x:f aca="0">W420*Y420</x:f>
        <x:v>0.8131629732109534</x:v>
      </x:c>
      <x:c r="AC420" s="64" t="n">
        <x:f aca="0">X420*Y420</x:f>
        <x:v>0.05578202383656189</x:v>
      </x:c>
      <x:c r="AD420" s="64" t="n">
        <x:f aca="0">SUM(Z420:AC420)</x:f>
        <x:v>1.1005110343237343</x:v>
      </x:c>
      <x:c r="AE420" s="64" t="n">
        <x:f aca="0">MAX(AE419,AD420)</x:f>
        <x:v>1.1041710125501776</x:v>
      </x:c>
      <x:c r="AF420" s="63" t="n">
        <x:f aca="0">AD420/AE420-1</x:f>
        <x:v>-0.0033146842154371248</x:v>
      </x:c>
      <x:c r="AG420" s="63" t="n">
        <x:f aca="0">AD420/AD419-1</x:f>
        <x:v>-0.002468947810347677</x:v>
      </x:c>
      <x:c r="AH420" s="61" t="n">
        <x:f aca="0">IF(OR(T420="年末+季度",T420="季度+动态",T420="季度",T420="动态"),A420,AH419)</x:f>
        <x:v>44377</x:v>
      </x:c>
      <x:c r="AI420" s="68" t="n">
        <x:f aca="0">YEAR(A420)</x:f>
        <x:v>2021</x:v>
      </x:c>
      <x:c r="AJ420" s="68" t="n">
        <x:f aca="0">MONTH(A420)</x:f>
        <x:v>7</x:v>
      </x:c>
      <x:c r="AK420" s="66" t="n">
        <x:f aca="0">IF(MONTH(A420)&lt;&gt;MONTH(A421),1,0)</x:f>
        <x:v>0</x:v>
      </x:c>
      <x:c r="AL420" s="64" t="n">
        <x:f aca="0">IF(AK419,AD419,AL419)</x:f>
        <x:v>1.0900554604823816</x:v>
      </x:c>
      <x:c r="AM420" s="65" t="str">
        <x:f aca="0">IF(AK420,AD420/AL420-1,"")</x:f>
      </x:c>
      <x:c r="AN420" s="64" t="n">
        <x:f aca="0">IF(AI420&lt;&gt;AI419,AD420,MAX(AN419,AD420))</x:f>
        <x:v>1.1041710125501776</x:v>
      </x:c>
      <x:c r="AO420" s="65" t="n">
        <x:f aca="0">AD420/AN420-1</x:f>
        <x:v>-0.0033146842154371248</x:v>
      </x:c>
      <x:c r="AP420" s="69" t="n">
        <x:f aca="0">IFERROR(SUM(Z420:AC420)/AD420,0)</x:f>
        <x:v>1</x:v>
      </x:c>
      <x:c r="AQ420" s="66" t="b">
        <x:f aca="0">AND(B420&gt;0,C420&gt;0,D420&gt;0,E420&gt;0)</x:f>
        <x:v>1</x:v>
      </x:c>
    </x:row>
    <x:row r="421" ht="13.5" hidden="0">
      <x:c r="A421" s="61" t="n">
        <x:f aca="0">'净值底稿'!A383</x:f>
        <x:v>44404</x:v>
      </x:c>
      <x:c r="B421" s="62" t="n">
        <x:f aca="0">'净值底稿'!W383</x:f>
        <x:v>1.1328999153916006</x:v>
      </x:c>
      <x:c r="C421" s="62" t="n">
        <x:f aca="0">'净值底稿'!T383</x:f>
        <x:v>1.4028817395638637</x:v>
      </x:c>
      <x:c r="D421" s="62" t="n">
        <x:f aca="0">'净值底稿'!U383</x:f>
        <x:v>1.4903</x:v>
      </x:c>
      <x:c r="E421" s="62" t="n">
        <x:f aca="0">'净值底稿'!V383</x:f>
        <x:v>1.365</x:v>
      </x:c>
      <x:c r="F421" s="63" t="n">
        <x:f aca="0">IFERROR(B421/B420-1,0)</x:f>
        <x:v>-0.02365580040737081</x:v>
      </x:c>
      <x:c r="G421" s="63" t="n">
        <x:f aca="0">IFERROR(C421/C420-1,0)</x:f>
        <x:v>-0.026311784759893264</x:v>
      </x:c>
      <x:c r="H421" s="63" t="n">
        <x:f aca="0">IFERROR(D421/D420-1,0)</x:f>
        <x:v>-0.0008045591686222098</x:v>
      </x:c>
      <x:c r="I421" s="63" t="n">
        <x:f aca="0">IFERROR(E421/E420-1,0)</x:f>
        <x:v>-0.003213086023075795</x:v>
      </x:c>
      <x:c r="J421" s="64" t="n">
        <x:f aca="0">Z420*(1+F421)</x:f>
        <x:v>0.11128293970363681</x:v>
      </x:c>
      <x:c r="K421" s="64" t="n">
        <x:f aca="0">AA420*(1+G421)</x:f>
        <x:v>0.1144929088380187</x:v>
      </x:c>
      <x:c r="L421" s="64" t="n">
        <x:f aca="0">AB420*(1+H421)</x:f>
        <x:v>0.8125087354852725</x:v>
      </x:c>
      <x:c r="M421" s="64" t="n">
        <x:f aca="0">AC420*(1+I421)</x:f>
        <x:v>0.055602791395433754</x:v>
      </x:c>
      <x:c r="N421" s="64" t="n">
        <x:f aca="0">SUM(J421:M421)</x:f>
        <x:v>1.0938873754223617</x:v>
      </x:c>
      <x:c r="O421" s="65" t="n">
        <x:f aca="0">IFERROR((J421+K421)/N421,0)</x:f>
        <x:v>0.2063977093203777</x:v>
      </x:c>
      <x:c r="P421" s="66" t="b">
        <x:f aca="0">AND(MONTH(A421)=12,OR(A422="",YEAR(A421)&lt;&gt;YEAR(A422)))</x:f>
        <x:v>0</x:v>
      </x:c>
      <x:c r="Q421" s="66" t="b">
        <x:f aca="0">AND(MOD(MONTH(A421),3)=0,OR(A422="",MONTH(A421)&lt;&gt;MONTH(A422)))</x:f>
        <x:v>0</x:v>
      </x:c>
      <x:c r="R421" s="66" t="b">
        <x:f aca="0">OR(O421&gt;$E$7,O421&lt;$E$6)</x:f>
        <x:v>0</x:v>
      </x:c>
      <x:c r="S421" s="66" t="b">
        <x:f aca="0">AND(OR(P421,Q421,R421),A421-AH420&gt;$E$8)</x:f>
        <x:v>0</x:v>
      </x:c>
      <x:c r="T421" s="67" t="str">
        <x:f aca="0">IF(NOT(OR(P421,Q421,R421)),"不调",IF(NOT(S421),"间隔规则跳过",IF(P421,"年末+季度",IF(AND(Q421,R421),"季度+动态",IF(Q421,"季度","动态")))))</x:f>
        <x:v>不调</x:v>
      </x:c>
      <x:c r="U421" s="64" t="n">
        <x:f aca="0">IF(OR(T421="年末+季度",T421="季度+动态"),N421*$E$5/2,IF(T421="季度",(J421+K421)/2,IF(T421="动态",N421*$E$5*IF(J421+K421=0,0.5,J421/(J421+K421)),J421)))</x:f>
        <x:v>0.11128293970363681</x:v>
      </x:c>
      <x:c r="V421" s="64" t="n">
        <x:f aca="0">IF(OR(T421="年末+季度",T421="季度+动态"),N421*$E$5/2,IF(T421="季度",(J421+K421)/2,IF(T421="动态",N421*$E$5*IF(J421+K421=0,0.5,K421/(J421+K421)),K421)))</x:f>
        <x:v>0.1144929088380187</x:v>
      </x:c>
      <x:c r="W421" s="64" t="n">
        <x:f aca="0">IF(OR(T421="年末+季度",T421="季度+动态",T421="动态"),N421*(1-$E$5)*IF(L421+M421=0,$B$7/($B$7+$B$8),L421/(L421+M421)),L421)</x:f>
        <x:v>0.8125087354852725</x:v>
      </x:c>
      <x:c r="X421" s="64" t="n">
        <x:f aca="0">IF(OR(T421="年末+季度",T421="季度+动态",T421="动态"),N421*(1-$E$5)*IF(L421+M421=0,$B$8/($B$7+$B$8),M421/(L421+M421)),M421)</x:f>
        <x:v>0.055602791395433754</x:v>
      </x:c>
      <x:c r="Y421" s="64" t="n">
        <x:f aca="0">POWER(1-$H$5,(A421-A420)/$H$8)</x:f>
        <x:v>0.9999862671029998</x:v>
      </x:c>
      <x:c r="Z421" s="64" t="n">
        <x:f aca="0">U421*Y421</x:f>
        <x:v>0.11128141146648798</x:v>
      </x:c>
      <x:c r="AA421" s="64" t="n">
        <x:f aca="0">V421*Y421</x:f>
        <x:v>0.11449133651869436</x:v>
      </x:c>
      <x:c r="AB421" s="64" t="n">
        <x:f aca="0">W421*Y421</x:f>
        <x:v>0.8124975773864963</x:v>
      </x:c>
      <x:c r="AC421" s="64" t="n">
        <x:f aca="0">X421*Y421</x:f>
        <x:v>0.055602027808026595</x:v>
      </x:c>
      <x:c r="AD421" s="64" t="n">
        <x:f aca="0">SUM(Z421:AC421)</x:f>
        <x:v>1.0938723531797054</x:v>
      </x:c>
      <x:c r="AE421" s="64" t="n">
        <x:f aca="0">MAX(AE420,AD421)</x:f>
        <x:v>1.1041710125501776</x:v>
      </x:c>
      <x:c r="AF421" s="63" t="n">
        <x:f aca="0">AD421/AE421-1</x:f>
        <x:v>-0.009327051021459587</x:v>
      </x:c>
      <x:c r="AG421" s="63" t="n">
        <x:f aca="0">AD421/AD420-1</x:f>
        <x:v>-0.006032362181727979</x:v>
      </x:c>
      <x:c r="AH421" s="61" t="n">
        <x:f aca="0">IF(OR(T421="年末+季度",T421="季度+动态",T421="季度",T421="动态"),A421,AH420)</x:f>
        <x:v>44377</x:v>
      </x:c>
      <x:c r="AI421" s="68" t="n">
        <x:f aca="0">YEAR(A421)</x:f>
        <x:v>2021</x:v>
      </x:c>
      <x:c r="AJ421" s="68" t="n">
        <x:f aca="0">MONTH(A421)</x:f>
        <x:v>7</x:v>
      </x:c>
      <x:c r="AK421" s="66" t="n">
        <x:f aca="0">IF(MONTH(A421)&lt;&gt;MONTH(A422),1,0)</x:f>
        <x:v>0</x:v>
      </x:c>
      <x:c r="AL421" s="64" t="n">
        <x:f aca="0">IF(AK420,AD420,AL420)</x:f>
        <x:v>1.0900554604823816</x:v>
      </x:c>
      <x:c r="AM421" s="65" t="str">
        <x:f aca="0">IF(AK421,AD421/AL421-1,"")</x:f>
      </x:c>
      <x:c r="AN421" s="64" t="n">
        <x:f aca="0">IF(AI421&lt;&gt;AI420,AD421,MAX(AN420,AD421))</x:f>
        <x:v>1.1041710125501776</x:v>
      </x:c>
      <x:c r="AO421" s="65" t="n">
        <x:f aca="0">AD421/AN421-1</x:f>
        <x:v>-0.009327051021459587</x:v>
      </x:c>
      <x:c r="AP421" s="69" t="n">
        <x:f aca="0">IFERROR(SUM(Z421:AC421)/AD421,0)</x:f>
        <x:v>1</x:v>
      </x:c>
      <x:c r="AQ421" s="66" t="b">
        <x:f aca="0">AND(B421&gt;0,C421&gt;0,D421&gt;0,E421&gt;0)</x:f>
        <x:v>1</x:v>
      </x:c>
    </x:row>
    <x:row r="422" ht="13.5" hidden="0">
      <x:c r="A422" s="61" t="n">
        <x:f aca="0">'净值底稿'!A384</x:f>
        <x:v>44405</x:v>
      </x:c>
      <x:c r="B422" s="62" t="n">
        <x:f aca="0">'净值底稿'!W384</x:f>
        <x:v>1.1262016913604433</x:v>
      </x:c>
      <x:c r="C422" s="62" t="n">
        <x:f aca="0">'净值底稿'!T384</x:f>
        <x:v>1.3818008667005364</x:v>
      </x:c>
      <x:c r="D422" s="62" t="n">
        <x:f aca="0">'净值底稿'!U384</x:f>
        <x:v>1.4892</x:v>
      </x:c>
      <x:c r="E422" s="62" t="n">
        <x:f aca="0">'净值底稿'!V384</x:f>
        <x:v>1.3706</x:v>
      </x:c>
      <x:c r="F422" s="63" t="n">
        <x:f aca="0">IFERROR(B422/B421-1,0)</x:f>
        <x:v>-0.005912458761939243</x:v>
      </x:c>
      <x:c r="G422" s="63" t="n">
        <x:f aca="0">IFERROR(C422/C421-1,0)</x:f>
        <x:v>-0.015026835312491271</x:v>
      </x:c>
      <x:c r="H422" s="63" t="n">
        <x:f aca="0">IFERROR(D422/D421-1,0)</x:f>
        <x:v>-0.0007381064215258304</x:v>
      </x:c>
      <x:c r="I422" s="63" t="n">
        <x:f aca="0">IFERROR(E422/E421-1,0)</x:f>
        <x:v>0.004102564102564044</x:v>
      </x:c>
      <x:c r="J422" s="64" t="n">
        <x:f aca="0">Z421*(1+F422)</x:f>
        <x:v>0.11062346471022198</x:v>
      </x:c>
      <x:c r="K422" s="64" t="n">
        <x:f aca="0">AA421*(1+G422)</x:f>
        <x:v>0.11277089406012093</x:v>
      </x:c>
      <x:c r="L422" s="64" t="n">
        <x:f aca="0">AB421*(1+H422)</x:f>
        <x:v>0.8118978677071531</x:v>
      </x:c>
      <x:c r="M422" s="64" t="n">
        <x:f aca="0">AC421*(1+I422)</x:f>
        <x:v>0.055830138691341576</x:v>
      </x:c>
      <x:c r="N422" s="64" t="n">
        <x:f aca="0">SUM(J422:M422)</x:f>
        <x:v>1.0911223651688375</x:v>
      </x:c>
      <x:c r="O422" s="65" t="n">
        <x:f aca="0">IFERROR((J422+K422)/N422,0)</x:f>
        <x:v>0.20473813561302578</x:v>
      </x:c>
      <x:c r="P422" s="66" t="b">
        <x:f aca="0">AND(MONTH(A422)=12,OR(A423="",YEAR(A422)&lt;&gt;YEAR(A423)))</x:f>
        <x:v>0</x:v>
      </x:c>
      <x:c r="Q422" s="66" t="b">
        <x:f aca="0">AND(MOD(MONTH(A422),3)=0,OR(A423="",MONTH(A422)&lt;&gt;MONTH(A423)))</x:f>
        <x:v>0</x:v>
      </x:c>
      <x:c r="R422" s="66" t="b">
        <x:f aca="0">OR(O422&gt;$E$7,O422&lt;$E$6)</x:f>
        <x:v>0</x:v>
      </x:c>
      <x:c r="S422" s="66" t="b">
        <x:f aca="0">AND(OR(P422,Q422,R422),A422-AH421&gt;$E$8)</x:f>
        <x:v>0</x:v>
      </x:c>
      <x:c r="T422" s="67" t="str">
        <x:f aca="0">IF(NOT(OR(P422,Q422,R422)),"不调",IF(NOT(S422),"间隔规则跳过",IF(P422,"年末+季度",IF(AND(Q422,R422),"季度+动态",IF(Q422,"季度","动态")))))</x:f>
        <x:v>不调</x:v>
      </x:c>
      <x:c r="U422" s="64" t="n">
        <x:f aca="0">IF(OR(T422="年末+季度",T422="季度+动态"),N422*$E$5/2,IF(T422="季度",(J422+K422)/2,IF(T422="动态",N422*$E$5*IF(J422+K422=0,0.5,J422/(J422+K422)),J422)))</x:f>
        <x:v>0.11062346471022198</x:v>
      </x:c>
      <x:c r="V422" s="64" t="n">
        <x:f aca="0">IF(OR(T422="年末+季度",T422="季度+动态"),N422*$E$5/2,IF(T422="季度",(J422+K422)/2,IF(T422="动态",N422*$E$5*IF(J422+K422=0,0.5,K422/(J422+K422)),K422)))</x:f>
        <x:v>0.11277089406012093</x:v>
      </x:c>
      <x:c r="W422" s="64" t="n">
        <x:f aca="0">IF(OR(T422="年末+季度",T422="季度+动态",T422="动态"),N422*(1-$E$5)*IF(L422+M422=0,$B$7/($B$7+$B$8),L422/(L422+M422)),L422)</x:f>
        <x:v>0.8118978677071531</x:v>
      </x:c>
      <x:c r="X422" s="64" t="n">
        <x:f aca="0">IF(OR(T422="年末+季度",T422="季度+动态",T422="动态"),N422*(1-$E$5)*IF(L422+M422=0,$B$8/($B$7+$B$8),M422/(L422+M422)),M422)</x:f>
        <x:v>0.055830138691341576</x:v>
      </x:c>
      <x:c r="Y422" s="64" t="n">
        <x:f aca="0">POWER(1-$H$5,(A422-A421)/$H$8)</x:f>
        <x:v>0.9999862671029998</x:v>
      </x:c>
      <x:c r="Z422" s="64" t="n">
        <x:f aca="0">U422*Y422</x:f>
        <x:v>0.11062194552957531</x:v>
      </x:c>
      <x:c r="AA422" s="64" t="n">
        <x:f aca="0">V422*Y422</x:f>
        <x:v>0.11276934538904818</x:v>
      </x:c>
      <x:c r="AB422" s="64" t="n">
        <x:f aca="0">W422*Y422</x:f>
        <x:v>0.8118867179973611</x:v>
      </x:c>
      <x:c r="AC422" s="64" t="n">
        <x:f aca="0">X422*Y422</x:f>
        <x:v>0.05582937198179742</x:v>
      </x:c>
      <x:c r="AD422" s="64" t="n">
        <x:f aca="0">SUM(Z422:AC422)</x:f>
        <x:v>1.091107380897782</x:v>
      </x:c>
      <x:c r="AE422" s="64" t="n">
        <x:f aca="0">MAX(AE421,AD422)</x:f>
        <x:v>1.1041710125501776</x:v>
      </x:c>
      <x:c r="AF422" s="63" t="n">
        <x:f aca="0">AD422/AE422-1</x:f>
        <x:v>-0.011831167005755705</x:v>
      </x:c>
      <x:c r="AG422" s="63" t="n">
        <x:f aca="0">AD422/AD421-1</x:f>
        <x:v>-0.00252769189557267</x:v>
      </x:c>
      <x:c r="AH422" s="61" t="n">
        <x:f aca="0">IF(OR(T422="年末+季度",T422="季度+动态",T422="季度",T422="动态"),A422,AH421)</x:f>
        <x:v>44377</x:v>
      </x:c>
      <x:c r="AI422" s="68" t="n">
        <x:f aca="0">YEAR(A422)</x:f>
        <x:v>2021</x:v>
      </x:c>
      <x:c r="AJ422" s="68" t="n">
        <x:f aca="0">MONTH(A422)</x:f>
        <x:v>7</x:v>
      </x:c>
      <x:c r="AK422" s="66" t="n">
        <x:f aca="0">IF(MONTH(A422)&lt;&gt;MONTH(A423),1,0)</x:f>
        <x:v>0</x:v>
      </x:c>
      <x:c r="AL422" s="64" t="n">
        <x:f aca="0">IF(AK421,AD421,AL421)</x:f>
        <x:v>1.0900554604823816</x:v>
      </x:c>
      <x:c r="AM422" s="65" t="str">
        <x:f aca="0">IF(AK422,AD422/AL422-1,"")</x:f>
      </x:c>
      <x:c r="AN422" s="64" t="n">
        <x:f aca="0">IF(AI422&lt;&gt;AI421,AD422,MAX(AN421,AD422))</x:f>
        <x:v>1.1041710125501776</x:v>
      </x:c>
      <x:c r="AO422" s="65" t="n">
        <x:f aca="0">AD422/AN422-1</x:f>
        <x:v>-0.011831167005755705</x:v>
      </x:c>
      <x:c r="AP422" s="69" t="n">
        <x:f aca="0">IFERROR(SUM(Z422:AC422)/AD422,0)</x:f>
        <x:v>1</x:v>
      </x:c>
      <x:c r="AQ422" s="66" t="b">
        <x:f aca="0">AND(B422&gt;0,C422&gt;0,D422&gt;0,E422&gt;0)</x:f>
        <x:v>1</x:v>
      </x:c>
    </x:row>
    <x:row r="423" ht="13.5" hidden="0">
      <x:c r="A423" s="61" t="n">
        <x:f aca="0">'净值底稿'!A385</x:f>
        <x:v>44406</x:v>
      </x:c>
      <x:c r="B423" s="62" t="n">
        <x:f aca="0">'净值底稿'!W385</x:f>
        <x:v>1.1359074101497546</x:v>
      </x:c>
      <x:c r="C423" s="62" t="n">
        <x:f aca="0">'净值底稿'!T385</x:f>
        <x:v>1.4197846249162676</x:v>
      </x:c>
      <x:c r="D423" s="62" t="n">
        <x:f aca="0">'净值底稿'!U385</x:f>
        <x:v>1.4906</x:v>
      </x:c>
      <x:c r="E423" s="62" t="n">
        <x:f aca="0">'净值底稿'!V385</x:f>
        <x:v>1.3736</x:v>
      </x:c>
      <x:c r="F423" s="63" t="n">
        <x:f aca="0">IFERROR(B423/B422-1,0)</x:f>
        <x:v>0.00861809999378238</x:v>
      </x:c>
      <x:c r="G423" s="63" t="n">
        <x:f aca="0">IFERROR(C423/C422-1,0)</x:f>
        <x:v>0.027488590527829704</x:v>
      </x:c>
      <x:c r="H423" s="63" t="n">
        <x:f aca="0">IFERROR(D423/D422-1,0)</x:f>
        <x:v>0.0009401020682244798</x:v>
      </x:c>
      <x:c r="I423" s="63" t="n">
        <x:f aca="0">IFERROR(E423/E422-1,0)</x:f>
        <x:v>0.002188822413541347</x:v>
      </x:c>
      <x:c r="J423" s="64" t="n">
        <x:f aca="0">Z422*(1+F423)</x:f>
        <x:v>0.11157529651765594</x:v>
      </x:c>
      <x:c r="K423" s="64" t="n">
        <x:f aca="0">AA422*(1+G423)</x:f>
        <x:v>0.11586921574853912</x:v>
      </x:c>
      <x:c r="L423" s="64" t="n">
        <x:f aca="0">AB422*(1+H423)</x:f>
        <x:v>0.8126499743801144</x:v>
      </x:c>
      <x:c r="M423" s="64" t="n">
        <x:f aca="0">AC422*(1+I423)</x:f>
        <x:v>0.055951572562525115</x:v>
      </x:c>
      <x:c r="N423" s="64" t="n">
        <x:f aca="0">SUM(J423:M423)</x:f>
        <x:v>1.0960460592088346</x:v>
      </x:c>
      <x:c r="O423" s="65" t="n">
        <x:f aca="0">IFERROR((J423+K423)/N423,0)</x:f>
        <x:v>0.20751364448166776</x:v>
      </x:c>
      <x:c r="P423" s="66" t="b">
        <x:f aca="0">AND(MONTH(A423)=12,OR(A424="",YEAR(A423)&lt;&gt;YEAR(A424)))</x:f>
        <x:v>0</x:v>
      </x:c>
      <x:c r="Q423" s="66" t="b">
        <x:f aca="0">AND(MOD(MONTH(A423),3)=0,OR(A424="",MONTH(A423)&lt;&gt;MONTH(A424)))</x:f>
        <x:v>0</x:v>
      </x:c>
      <x:c r="R423" s="66" t="b">
        <x:f aca="0">OR(O423&gt;$E$7,O423&lt;$E$6)</x:f>
        <x:v>0</x:v>
      </x:c>
      <x:c r="S423" s="66" t="b">
        <x:f aca="0">AND(OR(P423,Q423,R423),A423-AH422&gt;$E$8)</x:f>
        <x:v>0</x:v>
      </x:c>
      <x:c r="T423" s="67" t="str">
        <x:f aca="0">IF(NOT(OR(P423,Q423,R423)),"不调",IF(NOT(S423),"间隔规则跳过",IF(P423,"年末+季度",IF(AND(Q423,R423),"季度+动态",IF(Q423,"季度","动态")))))</x:f>
        <x:v>不调</x:v>
      </x:c>
      <x:c r="U423" s="64" t="n">
        <x:f aca="0">IF(OR(T423="年末+季度",T423="季度+动态"),N423*$E$5/2,IF(T423="季度",(J423+K423)/2,IF(T423="动态",N423*$E$5*IF(J423+K423=0,0.5,J423/(J423+K423)),J423)))</x:f>
        <x:v>0.11157529651765594</x:v>
      </x:c>
      <x:c r="V423" s="64" t="n">
        <x:f aca="0">IF(OR(T423="年末+季度",T423="季度+动态"),N423*$E$5/2,IF(T423="季度",(J423+K423)/2,IF(T423="动态",N423*$E$5*IF(J423+K423=0,0.5,K423/(J423+K423)),K423)))</x:f>
        <x:v>0.11586921574853912</x:v>
      </x:c>
      <x:c r="W423" s="64" t="n">
        <x:f aca="0">IF(OR(T423="年末+季度",T423="季度+动态",T423="动态"),N423*(1-$E$5)*IF(L423+M423=0,$B$7/($B$7+$B$8),L423/(L423+M423)),L423)</x:f>
        <x:v>0.8126499743801144</x:v>
      </x:c>
      <x:c r="X423" s="64" t="n">
        <x:f aca="0">IF(OR(T423="年末+季度",T423="季度+动态",T423="动态"),N423*(1-$E$5)*IF(L423+M423=0,$B$8/($B$7+$B$8),M423/(L423+M423)),M423)</x:f>
        <x:v>0.055951572562525115</x:v>
      </x:c>
      <x:c r="Y423" s="64" t="n">
        <x:f aca="0">POWER(1-$H$5,(A423-A422)/$H$8)</x:f>
        <x:v>0.9999862671029998</x:v>
      </x:c>
      <x:c r="Z423" s="64" t="n">
        <x:f aca="0">U423*Y423</x:f>
        <x:v>0.11157376426560109</x:v>
      </x:c>
      <x:c r="AA423" s="64" t="n">
        <x:f aca="0">V423*Y423</x:f>
        <x:v>0.11586762452853375</x:v>
      </x:c>
      <x:c r="AB423" s="64" t="n">
        <x:f aca="0">W423*Y423</x:f>
        <x:v>0.812638814341719</x:v>
      </x:c>
      <x:c r="AC423" s="64" t="n">
        <x:f aca="0">X423*Y423</x:f>
        <x:v>0.05595080418534211</x:v>
      </x:c>
      <x:c r="AD423" s="64" t="n">
        <x:f aca="0">SUM(Z423:AC423)</x:f>
        <x:v>1.0960310073211958</x:v>
      </x:c>
      <x:c r="AE423" s="64" t="n">
        <x:f aca="0">MAX(AE422,AD423)</x:f>
        <x:v>1.1041710125501776</x:v>
      </x:c>
      <x:c r="AF423" s="63" t="n">
        <x:f aca="0">AD423/AE423-1</x:f>
        <x:v>-0.007372051191763984</x:v>
      </x:c>
      <x:c r="AG423" s="63" t="n">
        <x:f aca="0">AD423/AD422-1</x:f>
        <x:v>0.00451250400245895</x:v>
      </x:c>
      <x:c r="AH423" s="61" t="n">
        <x:f aca="0">IF(OR(T423="年末+季度",T423="季度+动态",T423="季度",T423="动态"),A423,AH422)</x:f>
        <x:v>44377</x:v>
      </x:c>
      <x:c r="AI423" s="68" t="n">
        <x:f aca="0">YEAR(A423)</x:f>
        <x:v>2021</x:v>
      </x:c>
      <x:c r="AJ423" s="68" t="n">
        <x:f aca="0">MONTH(A423)</x:f>
        <x:v>7</x:v>
      </x:c>
      <x:c r="AK423" s="66" t="n">
        <x:f aca="0">IF(MONTH(A423)&lt;&gt;MONTH(A424),1,0)</x:f>
        <x:v>0</x:v>
      </x:c>
      <x:c r="AL423" s="64" t="n">
        <x:f aca="0">IF(AK422,AD422,AL422)</x:f>
        <x:v>1.0900554604823816</x:v>
      </x:c>
      <x:c r="AM423" s="65" t="str">
        <x:f aca="0">IF(AK423,AD423/AL423-1,"")</x:f>
      </x:c>
      <x:c r="AN423" s="64" t="n">
        <x:f aca="0">IF(AI423&lt;&gt;AI422,AD423,MAX(AN422,AD423))</x:f>
        <x:v>1.1041710125501776</x:v>
      </x:c>
      <x:c r="AO423" s="65" t="n">
        <x:f aca="0">AD423/AN423-1</x:f>
        <x:v>-0.007372051191763984</x:v>
      </x:c>
      <x:c r="AP423" s="69" t="n">
        <x:f aca="0">IFERROR(SUM(Z423:AC423)/AD423,0)</x:f>
        <x:v>1</x:v>
      </x:c>
      <x:c r="AQ423" s="66" t="b">
        <x:f aca="0">AND(B423&gt;0,C423&gt;0,D423&gt;0,E423&gt;0)</x:f>
        <x:v>1</x:v>
      </x:c>
    </x:row>
    <x:row r="424" ht="13.5" hidden="0">
      <x:c r="A424" s="61" t="n">
        <x:f aca="0">'净值底稿'!A386</x:f>
        <x:v>44407</x:v>
      </x:c>
      <x:c r="B424" s="62" t="n">
        <x:f aca="0">'净值底稿'!W386</x:f>
        <x:v>1.1422757031703192</x:v>
      </x:c>
      <x:c r="C424" s="62" t="n">
        <x:f aca="0">'净值底稿'!T386</x:f>
        <x:v>1.4236811530183713</x:v>
      </x:c>
      <x:c r="D424" s="62" t="n">
        <x:f aca="0">'净值底稿'!U386</x:f>
        <x:v>1.4926</x:v>
      </x:c>
      <x:c r="E424" s="62" t="n">
        <x:f aca="0">'净值底稿'!V386</x:f>
        <x:v>1.3812</x:v>
      </x:c>
      <x:c r="F424" s="63" t="n">
        <x:f aca="0">IFERROR(B424/B423-1,0)</x:f>
        <x:v>0.0056063486897448556</x:v>
      </x:c>
      <x:c r="G424" s="63" t="n">
        <x:f aca="0">IFERROR(C424/C423-1,0)</x:f>
        <x:v>0.002744450132592169</x:v>
      </x:c>
      <x:c r="H424" s="63" t="n">
        <x:f aca="0">IFERROR(D424/D423-1,0)</x:f>
        <x:v>0.0013417415805716537</x:v>
      </x:c>
      <x:c r="I424" s="63" t="n">
        <x:f aca="0">IFERROR(E424/E423-1,0)</x:f>
        <x:v>0.005532906231799695</x:v>
      </x:c>
      <x:c r="J424" s="64" t="n">
        <x:f aca="0">Z423*(1+F424)</x:f>
        <x:v>0.11219928569270145</x:v>
      </x:c>
      <x:c r="K424" s="64" t="n">
        <x:f aca="0">AA423*(1+G424)</x:f>
        <x:v>0.11618561744603421</x:v>
      </x:c>
      <x:c r="L424" s="64" t="n">
        <x:f aca="0">AB423*(1+H424)</x:f>
        <x:v>0.8137291656289077</x:v>
      </x:c>
      <x:c r="M424" s="64" t="n">
        <x:f aca="0">AC423*(1+I424)</x:f>
        <x:v>0.05626037473849339</x:v>
      </x:c>
      <x:c r="N424" s="64" t="n">
        <x:f aca="0">SUM(J424:M424)</x:f>
        <x:v>1.0983744435061367</x:v>
      </x:c>
      <x:c r="O424" s="65" t="n">
        <x:f aca="0">IFERROR((J424+K424)/N424,0)</x:f>
        <x:v>0.2079299136000515</x:v>
      </x:c>
      <x:c r="P424" s="66" t="b">
        <x:f aca="0">AND(MONTH(A424)=12,OR(A425="",YEAR(A424)&lt;&gt;YEAR(A425)))</x:f>
        <x:v>0</x:v>
      </x:c>
      <x:c r="Q424" s="66" t="b">
        <x:f aca="0">AND(MOD(MONTH(A424),3)=0,OR(A425="",MONTH(A424)&lt;&gt;MONTH(A425)))</x:f>
        <x:v>0</x:v>
      </x:c>
      <x:c r="R424" s="66" t="b">
        <x:f aca="0">OR(O424&gt;$E$7,O424&lt;$E$6)</x:f>
        <x:v>0</x:v>
      </x:c>
      <x:c r="S424" s="66" t="b">
        <x:f aca="0">AND(OR(P424,Q424,R424),A424-AH423&gt;$E$8)</x:f>
        <x:v>0</x:v>
      </x:c>
      <x:c r="T424" s="67" t="str">
        <x:f aca="0">IF(NOT(OR(P424,Q424,R424)),"不调",IF(NOT(S424),"间隔规则跳过",IF(P424,"年末+季度",IF(AND(Q424,R424),"季度+动态",IF(Q424,"季度","动态")))))</x:f>
        <x:v>不调</x:v>
      </x:c>
      <x:c r="U424" s="64" t="n">
        <x:f aca="0">IF(OR(T424="年末+季度",T424="季度+动态"),N424*$E$5/2,IF(T424="季度",(J424+K424)/2,IF(T424="动态",N424*$E$5*IF(J424+K424=0,0.5,J424/(J424+K424)),J424)))</x:f>
        <x:v>0.11219928569270145</x:v>
      </x:c>
      <x:c r="V424" s="64" t="n">
        <x:f aca="0">IF(OR(T424="年末+季度",T424="季度+动态"),N424*$E$5/2,IF(T424="季度",(J424+K424)/2,IF(T424="动态",N424*$E$5*IF(J424+K424=0,0.5,K424/(J424+K424)),K424)))</x:f>
        <x:v>0.11618561744603421</x:v>
      </x:c>
      <x:c r="W424" s="64" t="n">
        <x:f aca="0">IF(OR(T424="年末+季度",T424="季度+动态",T424="动态"),N424*(1-$E$5)*IF(L424+M424=0,$B$7/($B$7+$B$8),L424/(L424+M424)),L424)</x:f>
        <x:v>0.8137291656289077</x:v>
      </x:c>
      <x:c r="X424" s="64" t="n">
        <x:f aca="0">IF(OR(T424="年末+季度",T424="季度+动态",T424="动态"),N424*(1-$E$5)*IF(L424+M424=0,$B$8/($B$7+$B$8),M424/(L424+M424)),M424)</x:f>
        <x:v>0.05626037473849339</x:v>
      </x:c>
      <x:c r="Y424" s="64" t="n">
        <x:f aca="0">POWER(1-$H$5,(A424-A423)/$H$8)</x:f>
        <x:v>0.9999862671029998</x:v>
      </x:c>
      <x:c r="Z424" s="64" t="n">
        <x:f aca="0">U424*Y424</x:f>
        <x:v>0.11219774487146753</x:v>
      </x:c>
      <x:c r="AA424" s="64" t="n">
        <x:f aca="0">V424*Y424</x:f>
        <x:v>0.11618402188091692</x:v>
      </x:c>
      <x:c r="AB424" s="64" t="n">
        <x:f aca="0">W424*Y424</x:f>
        <x:v>0.8137179907700901</x:v>
      </x:c>
      <x:c r="AC424" s="64" t="n">
        <x:f aca="0">X424*Y424</x:f>
        <x:v>0.05625960212056191</x:v>
      </x:c>
      <x:c r="AD424" s="64" t="n">
        <x:f aca="0">SUM(Z424:AC424)</x:f>
        <x:v>1.0983593596430365</x:v>
      </x:c>
      <x:c r="AE424" s="64" t="n">
        <x:f aca="0">MAX(AE423,AD424)</x:f>
        <x:v>1.1041710125501776</x:v>
      </x:c>
      <x:c r="AF424" s="63" t="n">
        <x:f aca="0">AD424/AE424-1</x:f>
        <x:v>-0.005263363048916281</x:v>
      </x:c>
      <x:c r="AG424" s="63" t="n">
        <x:f aca="0">AD424/AD423-1</x:f>
        <x:v>0.0021243489520714753</x:v>
      </x:c>
      <x:c r="AH424" s="61" t="n">
        <x:f aca="0">IF(OR(T424="年末+季度",T424="季度+动态",T424="季度",T424="动态"),A424,AH423)</x:f>
        <x:v>44377</x:v>
      </x:c>
      <x:c r="AI424" s="68" t="n">
        <x:f aca="0">YEAR(A424)</x:f>
        <x:v>2021</x:v>
      </x:c>
      <x:c r="AJ424" s="68" t="n">
        <x:f aca="0">MONTH(A424)</x:f>
        <x:v>7</x:v>
      </x:c>
      <x:c r="AK424" s="66" t="n">
        <x:f aca="0">IF(MONTH(A424)&lt;&gt;MONTH(A425),1,0)</x:f>
        <x:v>1</x:v>
      </x:c>
      <x:c r="AL424" s="64" t="n">
        <x:f aca="0">IF(AK423,AD423,AL423)</x:f>
        <x:v>1.0900554604823816</x:v>
      </x:c>
      <x:c r="AM424" s="65" t="n">
        <x:f aca="0">IF(AK424,AD424/AL424-1,"")</x:f>
        <x:v>0.007617868504580683</x:v>
      </x:c>
      <x:c r="AN424" s="64" t="n">
        <x:f aca="0">IF(AI424&lt;&gt;AI423,AD424,MAX(AN423,AD424))</x:f>
        <x:v>1.1041710125501776</x:v>
      </x:c>
      <x:c r="AO424" s="65" t="n">
        <x:f aca="0">AD424/AN424-1</x:f>
        <x:v>-0.005263363048916281</x:v>
      </x:c>
      <x:c r="AP424" s="69" t="n">
        <x:f aca="0">IFERROR(SUM(Z424:AC424)/AD424,0)</x:f>
        <x:v>1</x:v>
      </x:c>
      <x:c r="AQ424" s="66" t="b">
        <x:f aca="0">AND(B424&gt;0,C424&gt;0,D424&gt;0,E424&gt;0)</x:f>
        <x:v>1</x:v>
      </x:c>
    </x:row>
    <x:row r="425" ht="13.5" hidden="0">
      <x:c r="A425" s="61" t="n">
        <x:f aca="0">'净值底稿'!A387</x:f>
        <x:v>44410</x:v>
      </x:c>
      <x:c r="B425" s="62" t="n">
        <x:f aca="0">'净值底稿'!W387</x:f>
        <x:v>1.149364348029802</x:v>
      </x:c>
      <x:c r="C425" s="62" t="n">
        <x:f aca="0">'净值底稿'!T387</x:f>
        <x:v>1.450821915710635</x:v>
      </x:c>
      <x:c r="D425" s="62" t="n">
        <x:f aca="0">'净值底稿'!U387</x:f>
        <x:v>1.4941</x:v>
      </x:c>
      <x:c r="E425" s="62" t="n">
        <x:f aca="0">'净值底稿'!V387</x:f>
        <x:v>1.3647</x:v>
      </x:c>
      <x:c r="F425" s="63" t="n">
        <x:f aca="0">IFERROR(B425/B424-1,0)</x:f>
        <x:v>0.006205721473203418</x:v>
      </x:c>
      <x:c r="G425" s="63" t="n">
        <x:f aca="0">IFERROR(C425/C424-1,0)</x:f>
        <x:v>0.019063792924927103</x:v>
      </x:c>
      <x:c r="H425" s="63" t="n">
        <x:f aca="0">IFERROR(D425/D424-1,0)</x:f>
        <x:v>0.001004957791772787</x:v>
      </x:c>
      <x:c r="I425" s="63" t="n">
        <x:f aca="0">IFERROR(E425/E424-1,0)</x:f>
        <x:v>-0.01194613379669851</x:v>
      </x:c>
      <x:c r="J425" s="64" t="n">
        <x:f aca="0">Z424*(1+F425)</x:f>
        <x:v>0.11289401282606139</x:v>
      </x:c>
      <x:c r="K425" s="64" t="n">
        <x:f aca="0">AA424*(1+G425)</x:f>
        <x:v>0.11839893001523992</x:v>
      </x:c>
      <x:c r="L425" s="64" t="n">
        <x:f aca="0">AB424*(1+H425)</x:f>
        <x:v>0.8145357430052202</x:v>
      </x:c>
      <x:c r="M425" s="64" t="n">
        <x:f aca="0">AC424*(1+I425)</x:f>
        <x:v>0.055587517386280656</x:v>
      </x:c>
      <x:c r="N425" s="64" t="n">
        <x:f aca="0">SUM(J425:M425)</x:f>
        <x:v>1.1014162032328023</x:v>
      </x:c>
      <x:c r="O425" s="65" t="n">
        <x:f aca="0">IFERROR((J425+K425)/N425,0)</x:f>
        <x:v>0.20999595081534655</x:v>
      </x:c>
      <x:c r="P425" s="66" t="b">
        <x:f aca="0">AND(MONTH(A425)=12,OR(A426="",YEAR(A425)&lt;&gt;YEAR(A426)))</x:f>
        <x:v>0</x:v>
      </x:c>
      <x:c r="Q425" s="66" t="b">
        <x:f aca="0">AND(MOD(MONTH(A425),3)=0,OR(A426="",MONTH(A425)&lt;&gt;MONTH(A426)))</x:f>
        <x:v>0</x:v>
      </x:c>
      <x:c r="R425" s="66" t="b">
        <x:f aca="0">OR(O425&gt;$E$7,O425&lt;$E$6)</x:f>
        <x:v>0</x:v>
      </x:c>
      <x:c r="S425" s="66" t="b">
        <x:f aca="0">AND(OR(P425,Q425,R425),A425-AH424&gt;$E$8)</x:f>
        <x:v>0</x:v>
      </x:c>
      <x:c r="T425" s="67" t="str">
        <x:f aca="0">IF(NOT(OR(P425,Q425,R425)),"不调",IF(NOT(S425),"间隔规则跳过",IF(P425,"年末+季度",IF(AND(Q425,R425),"季度+动态",IF(Q425,"季度","动态")))))</x:f>
        <x:v>不调</x:v>
      </x:c>
      <x:c r="U425" s="64" t="n">
        <x:f aca="0">IF(OR(T425="年末+季度",T425="季度+动态"),N425*$E$5/2,IF(T425="季度",(J425+K425)/2,IF(T425="动态",N425*$E$5*IF(J425+K425=0,0.5,J425/(J425+K425)),J425)))</x:f>
        <x:v>0.11289401282606139</x:v>
      </x:c>
      <x:c r="V425" s="64" t="n">
        <x:f aca="0">IF(OR(T425="年末+季度",T425="季度+动态"),N425*$E$5/2,IF(T425="季度",(J425+K425)/2,IF(T425="动态",N425*$E$5*IF(J425+K425=0,0.5,K425/(J425+K425)),K425)))</x:f>
        <x:v>0.11839893001523992</x:v>
      </x:c>
      <x:c r="W425" s="64" t="n">
        <x:f aca="0">IF(OR(T425="年末+季度",T425="季度+动态",T425="动态"),N425*(1-$E$5)*IF(L425+M425=0,$B$7/($B$7+$B$8),L425/(L425+M425)),L425)</x:f>
        <x:v>0.8145357430052202</x:v>
      </x:c>
      <x:c r="X425" s="64" t="n">
        <x:f aca="0">IF(OR(T425="年末+季度",T425="季度+动态",T425="动态"),N425*(1-$E$5)*IF(L425+M425=0,$B$8/($B$7+$B$8),M425/(L425+M425)),M425)</x:f>
        <x:v>0.055587517386280656</x:v>
      </x:c>
      <x:c r="Y425" s="64" t="n">
        <x:f aca="0">POWER(1-$H$5,(A425-A424)/$H$8)</x:f>
        <x:v>0.9999588018747739</x:v>
      </x:c>
      <x:c r="Z425" s="64" t="n">
        <x:f aca="0">U425*Y425</x:f>
        <x:v>0.1128893618043837</x:v>
      </x:c>
      <x:c r="AA425" s="64" t="n">
        <x:f aca="0">V425*Y425</x:f>
        <x:v>0.11839405220129452</x:v>
      </x:c>
      <x:c r="AB425" s="64" t="n">
        <x:f aca="0">W425*Y425</x:f>
        <x:v>0.8145021856596788</x:v>
      </x:c>
      <x:c r="AC425" s="64" t="n">
        <x:f aca="0">X425*Y425</x:f>
        <x:v>0.05558522728477837</x:v>
      </x:c>
      <x:c r="AD425" s="64" t="n">
        <x:f aca="0">SUM(Z425:AC425)</x:f>
        <x:v>1.1013708269501354</x:v>
      </x:c>
      <x:c r="AE425" s="64" t="n">
        <x:f aca="0">MAX(AE424,AD425)</x:f>
        <x:v>1.1041710125501776</x:v>
      </x:c>
      <x:c r="AF425" s="63" t="n">
        <x:f aca="0">AD425/AE425-1</x:f>
        <x:v>-0.0025360071657513084</x:v>
      </x:c>
      <x:c r="AG425" s="63" t="n">
        <x:f aca="0">AD425/AD424-1</x:f>
        <x:v>0.00274178690303839</x:v>
      </x:c>
      <x:c r="AH425" s="61" t="n">
        <x:f aca="0">IF(OR(T425="年末+季度",T425="季度+动态",T425="季度",T425="动态"),A425,AH424)</x:f>
        <x:v>44377</x:v>
      </x:c>
      <x:c r="AI425" s="68" t="n">
        <x:f aca="0">YEAR(A425)</x:f>
        <x:v>2021</x:v>
      </x:c>
      <x:c r="AJ425" s="68" t="n">
        <x:f aca="0">MONTH(A425)</x:f>
        <x:v>8</x:v>
      </x:c>
      <x:c r="AK425" s="66" t="n">
        <x:f aca="0">IF(MONTH(A425)&lt;&gt;MONTH(A426),1,0)</x:f>
        <x:v>0</x:v>
      </x:c>
      <x:c r="AL425" s="64" t="n">
        <x:f aca="0">IF(AK424,AD424,AL424)</x:f>
        <x:v>1.0983593596430365</x:v>
      </x:c>
      <x:c r="AM425" s="65" t="str">
        <x:f aca="0">IF(AK425,AD425/AL425-1,"")</x:f>
      </x:c>
      <x:c r="AN425" s="64" t="n">
        <x:f aca="0">IF(AI425&lt;&gt;AI424,AD425,MAX(AN424,AD425))</x:f>
        <x:v>1.1041710125501776</x:v>
      </x:c>
      <x:c r="AO425" s="65" t="n">
        <x:f aca="0">AD425/AN425-1</x:f>
        <x:v>-0.0025360071657513084</x:v>
      </x:c>
      <x:c r="AP425" s="69" t="n">
        <x:f aca="0">IFERROR(SUM(Z425:AC425)/AD425,0)</x:f>
        <x:v>1</x:v>
      </x:c>
      <x:c r="AQ425" s="66" t="b">
        <x:f aca="0">AND(B425&gt;0,C425&gt;0,D425&gt;0,E425&gt;0)</x:f>
        <x:v>1</x:v>
      </x:c>
    </x:row>
    <x:row r="426" ht="13.5" hidden="0">
      <x:c r="A426" s="61" t="n">
        <x:f aca="0">'净值底稿'!A388</x:f>
        <x:v>44411</x:v>
      </x:c>
      <x:c r="B426" s="62" t="n">
        <x:f aca="0">'净值底稿'!W388</x:f>
        <x:v>1.1417385956157462</x:v>
      </x:c>
      <x:c r="C426" s="62" t="n">
        <x:f aca="0">'净值底稿'!T388</x:f>
        <x:v>1.4358547334910061</x:v>
      </x:c>
      <x:c r="D426" s="62" t="n">
        <x:f aca="0">'净值底稿'!U388</x:f>
        <x:v>1.4938</x:v>
      </x:c>
      <x:c r="E426" s="62" t="n">
        <x:f aca="0">'净值底稿'!V388</x:f>
        <x:v>1.3668</x:v>
      </x:c>
      <x:c r="F426" s="63" t="n">
        <x:f aca="0">IFERROR(B426/B425-1,0)</x:f>
        <x:v>-0.00663475635652655</x:v>
      </x:c>
      <x:c r="G426" s="63" t="n">
        <x:f aca="0">IFERROR(C426/C425-1,0)</x:f>
        <x:v>-0.010316346932419895</x:v>
      </x:c>
      <x:c r="H426" s="63" t="n">
        <x:f aca="0">IFERROR(D426/D425-1,0)</x:f>
        <x:v>-0.00020078977310755697</x:v>
      </x:c>
      <x:c r="I426" s="63" t="n">
        <x:f aca="0">IFERROR(E426/E425-1,0)</x:f>
        <x:v>0.0015387997362057426</x:v>
      </x:c>
      <x:c r="J426" s="64" t="n">
        <x:f aca="0">Z425*(1+F426)</x:f>
        <x:v>0.11214036839356785</x:v>
      </x:c>
      <x:c r="K426" s="64" t="n">
        <x:f aca="0">AA425*(1+G426)</x:f>
        <x:v>0.11717265808405093</x:v>
      </x:c>
      <x:c r="L426" s="64" t="n">
        <x:f aca="0">AB425*(1+H426)</x:f>
        <x:v>0.8143386419506246</x:v>
      </x:c>
      <x:c r="M426" s="64" t="n">
        <x:f aca="0">AC425*(1+I426)</x:f>
        <x:v>0.05567076181786112</x:v>
      </x:c>
      <x:c r="N426" s="64" t="n">
        <x:f aca="0">SUM(J426:M426)</x:f>
        <x:v>1.0993224302461044</x:v>
      </x:c>
      <x:c r="O426" s="65" t="n">
        <x:f aca="0">IFERROR((J426+K426)/N426,0)</x:f>
        <x:v>0.20859487641517754</x:v>
      </x:c>
      <x:c r="P426" s="66" t="b">
        <x:f aca="0">AND(MONTH(A426)=12,OR(A427="",YEAR(A426)&lt;&gt;YEAR(A427)))</x:f>
        <x:v>0</x:v>
      </x:c>
      <x:c r="Q426" s="66" t="b">
        <x:f aca="0">AND(MOD(MONTH(A426),3)=0,OR(A427="",MONTH(A426)&lt;&gt;MONTH(A427)))</x:f>
        <x:v>0</x:v>
      </x:c>
      <x:c r="R426" s="66" t="b">
        <x:f aca="0">OR(O426&gt;$E$7,O426&lt;$E$6)</x:f>
        <x:v>0</x:v>
      </x:c>
      <x:c r="S426" s="66" t="b">
        <x:f aca="0">AND(OR(P426,Q426,R426),A426-AH425&gt;$E$8)</x:f>
        <x:v>0</x:v>
      </x:c>
      <x:c r="T426" s="67" t="str">
        <x:f aca="0">IF(NOT(OR(P426,Q426,R426)),"不调",IF(NOT(S426),"间隔规则跳过",IF(P426,"年末+季度",IF(AND(Q426,R426),"季度+动态",IF(Q426,"季度","动态")))))</x:f>
        <x:v>不调</x:v>
      </x:c>
      <x:c r="U426" s="64" t="n">
        <x:f aca="0">IF(OR(T426="年末+季度",T426="季度+动态"),N426*$E$5/2,IF(T426="季度",(J426+K426)/2,IF(T426="动态",N426*$E$5*IF(J426+K426=0,0.5,J426/(J426+K426)),J426)))</x:f>
        <x:v>0.11214036839356785</x:v>
      </x:c>
      <x:c r="V426" s="64" t="n">
        <x:f aca="0">IF(OR(T426="年末+季度",T426="季度+动态"),N426*$E$5/2,IF(T426="季度",(J426+K426)/2,IF(T426="动态",N426*$E$5*IF(J426+K426=0,0.5,K426/(J426+K426)),K426)))</x:f>
        <x:v>0.11717265808405093</x:v>
      </x:c>
      <x:c r="W426" s="64" t="n">
        <x:f aca="0">IF(OR(T426="年末+季度",T426="季度+动态",T426="动态"),N426*(1-$E$5)*IF(L426+M426=0,$B$7/($B$7+$B$8),L426/(L426+M426)),L426)</x:f>
        <x:v>0.8143386419506246</x:v>
      </x:c>
      <x:c r="X426" s="64" t="n">
        <x:f aca="0">IF(OR(T426="年末+季度",T426="季度+动态",T426="动态"),N426*(1-$E$5)*IF(L426+M426=0,$B$8/($B$7+$B$8),M426/(L426+M426)),M426)</x:f>
        <x:v>0.05567076181786112</x:v>
      </x:c>
      <x:c r="Y426" s="64" t="n">
        <x:f aca="0">POWER(1-$H$5,(A426-A425)/$H$8)</x:f>
        <x:v>0.9999862671029998</x:v>
      </x:c>
      <x:c r="Z426" s="64" t="n">
        <x:f aca="0">U426*Y426</x:f>
        <x:v>0.11213882838143913</x:v>
      </x:c>
      <x:c r="AA426" s="64" t="n">
        <x:f aca="0">V426*Y426</x:f>
        <x:v>0.11717104896400622</x:v>
      </x:c>
      <x:c r="AB426" s="64" t="n">
        <x:f aca="0">W426*Y426</x:f>
        <x:v>0.8143274587219314</x:v>
      </x:c>
      <x:c r="AC426" s="64" t="n">
        <x:f aca="0">X426*Y426</x:f>
        <x:v>0.05566999729702315</x:v>
      </x:c>
      <x:c r="AD426" s="64" t="n">
        <x:f aca="0">SUM(Z426:AC426)</x:f>
        <x:v>1.0993073333644</x:v>
      </x:c>
      <x:c r="AE426" s="64" t="n">
        <x:f aca="0">MAX(AE425,AD426)</x:f>
        <x:v>1.1041710125501776</x:v>
      </x:c>
      <x:c r="AF426" s="63" t="n">
        <x:f aca="0">AD426/AE426-1</x:f>
        <x:v>-0.004404824189818801</x:v>
      </x:c>
      <x:c r="AG426" s="63" t="n">
        <x:f aca="0">AD426/AD425-1</x:f>
        <x:v>-0.0018735684069730585</x:v>
      </x:c>
      <x:c r="AH426" s="61" t="n">
        <x:f aca="0">IF(OR(T426="年末+季度",T426="季度+动态",T426="季度",T426="动态"),A426,AH425)</x:f>
        <x:v>44377</x:v>
      </x:c>
      <x:c r="AI426" s="68" t="n">
        <x:f aca="0">YEAR(A426)</x:f>
        <x:v>2021</x:v>
      </x:c>
      <x:c r="AJ426" s="68" t="n">
        <x:f aca="0">MONTH(A426)</x:f>
        <x:v>8</x:v>
      </x:c>
      <x:c r="AK426" s="66" t="n">
        <x:f aca="0">IF(MONTH(A426)&lt;&gt;MONTH(A427),1,0)</x:f>
        <x:v>0</x:v>
      </x:c>
      <x:c r="AL426" s="64" t="n">
        <x:f aca="0">IF(AK425,AD425,AL425)</x:f>
        <x:v>1.0983593596430365</x:v>
      </x:c>
      <x:c r="AM426" s="65" t="str">
        <x:f aca="0">IF(AK426,AD426/AL426-1,"")</x:f>
      </x:c>
      <x:c r="AN426" s="64" t="n">
        <x:f aca="0">IF(AI426&lt;&gt;AI425,AD426,MAX(AN425,AD426))</x:f>
        <x:v>1.1041710125501776</x:v>
      </x:c>
      <x:c r="AO426" s="65" t="n">
        <x:f aca="0">AD426/AN426-1</x:f>
        <x:v>-0.004404824189818801</x:v>
      </x:c>
      <x:c r="AP426" s="69" t="n">
        <x:f aca="0">IFERROR(SUM(Z426:AC426)/AD426,0)</x:f>
        <x:v>1</x:v>
      </x:c>
      <x:c r="AQ426" s="66" t="b">
        <x:f aca="0">AND(B426&gt;0,C426&gt;0,D426&gt;0,E426&gt;0)</x:f>
        <x:v>1</x:v>
      </x:c>
    </x:row>
    <x:row r="427" ht="13.5" hidden="0">
      <x:c r="A427" s="61" t="n">
        <x:f aca="0">'净值底稿'!A389</x:f>
        <x:v>44412</x:v>
      </x:c>
      <x:c r="B427" s="62" t="n">
        <x:f aca="0">'净值底稿'!W389</x:f>
        <x:v>1.1523279387720458</x:v>
      </x:c>
      <x:c r="C427" s="62" t="n">
        <x:f aca="0">'净值底稿'!T389</x:f>
        <x:v>1.4617075352559676</x:v>
      </x:c>
      <x:c r="D427" s="62" t="n">
        <x:f aca="0">'净值底稿'!U389</x:f>
        <x:v>1.4939</x:v>
      </x:c>
      <x:c r="E427" s="62" t="n">
        <x:f aca="0">'净值底稿'!V389</x:f>
        <x:v>1.3687</x:v>
      </x:c>
      <x:c r="F427" s="63" t="n">
        <x:f aca="0">IFERROR(B427/B426-1,0)</x:f>
        <x:v>0.009274752729707458</x:v>
      </x:c>
      <x:c r="G427" s="63" t="n">
        <x:f aca="0">IFERROR(C427/C426-1,0)</x:f>
        <x:v>0.018005165259375122</x:v>
      </x:c>
      <x:c r="H427" s="63" t="n">
        <x:f aca="0">IFERROR(D427/D426-1,0)</x:f>
        <x:v>0.00006694336591239747</x:v>
      </x:c>
      <x:c r="I427" s="63" t="n">
        <x:f aca="0">IFERROR(E427/E426-1,0)</x:f>
        <x:v>0.0013901082821188293</x:v>
      </x:c>
      <x:c r="J427" s="64" t="n">
        <x:f aca="0">Z426*(1+F427)</x:f>
        <x:v>0.11317888828607607</x:v>
      </x:c>
      <x:c r="K427" s="64" t="n">
        <x:f aca="0">AA426*(1+G427)</x:f>
        <x:v>0.11928073306421749</x:v>
      </x:c>
      <x:c r="L427" s="64" t="n">
        <x:f aca="0">AB426*(1+H427)</x:f>
        <x:v>0.8143819725429731</x:v>
      </x:c>
      <x:c r="M427" s="64" t="n">
        <x:f aca="0">AC426*(1+I427)</x:f>
        <x:v>0.055747384621331275</x:v>
      </x:c>
      <x:c r="N427" s="64" t="n">
        <x:f aca="0">SUM(J427:M427)</x:f>
        <x:v>1.102588978514598</x:v>
      </x:c>
      <x:c r="O427" s="65" t="n">
        <x:f aca="0">IFERROR((J427+K427)/N427,0)</x:f>
        <x:v>0.21083071378371834</x:v>
      </x:c>
      <x:c r="P427" s="66" t="b">
        <x:f aca="0">AND(MONTH(A427)=12,OR(A428="",YEAR(A427)&lt;&gt;YEAR(A428)))</x:f>
        <x:v>0</x:v>
      </x:c>
      <x:c r="Q427" s="66" t="b">
        <x:f aca="0">AND(MOD(MONTH(A427),3)=0,OR(A428="",MONTH(A427)&lt;&gt;MONTH(A428)))</x:f>
        <x:v>0</x:v>
      </x:c>
      <x:c r="R427" s="66" t="b">
        <x:f aca="0">OR(O427&gt;$E$7,O427&lt;$E$6)</x:f>
        <x:v>0</x:v>
      </x:c>
      <x:c r="S427" s="66" t="b">
        <x:f aca="0">AND(OR(P427,Q427,R427),A427-AH426&gt;$E$8)</x:f>
        <x:v>0</x:v>
      </x:c>
      <x:c r="T427" s="67" t="str">
        <x:f aca="0">IF(NOT(OR(P427,Q427,R427)),"不调",IF(NOT(S427),"间隔规则跳过",IF(P427,"年末+季度",IF(AND(Q427,R427),"季度+动态",IF(Q427,"季度","动态")))))</x:f>
        <x:v>不调</x:v>
      </x:c>
      <x:c r="U427" s="64" t="n">
        <x:f aca="0">IF(OR(T427="年末+季度",T427="季度+动态"),N427*$E$5/2,IF(T427="季度",(J427+K427)/2,IF(T427="动态",N427*$E$5*IF(J427+K427=0,0.5,J427/(J427+K427)),J427)))</x:f>
        <x:v>0.11317888828607607</x:v>
      </x:c>
      <x:c r="V427" s="64" t="n">
        <x:f aca="0">IF(OR(T427="年末+季度",T427="季度+动态"),N427*$E$5/2,IF(T427="季度",(J427+K427)/2,IF(T427="动态",N427*$E$5*IF(J427+K427=0,0.5,K427/(J427+K427)),K427)))</x:f>
        <x:v>0.11928073306421749</x:v>
      </x:c>
      <x:c r="W427" s="64" t="n">
        <x:f aca="0">IF(OR(T427="年末+季度",T427="季度+动态",T427="动态"),N427*(1-$E$5)*IF(L427+M427=0,$B$7/($B$7+$B$8),L427/(L427+M427)),L427)</x:f>
        <x:v>0.8143819725429731</x:v>
      </x:c>
      <x:c r="X427" s="64" t="n">
        <x:f aca="0">IF(OR(T427="年末+季度",T427="季度+动态",T427="动态"),N427*(1-$E$5)*IF(L427+M427=0,$B$8/($B$7+$B$8),M427/(L427+M427)),M427)</x:f>
        <x:v>0.055747384621331275</x:v>
      </x:c>
      <x:c r="Y427" s="64" t="n">
        <x:f aca="0">POWER(1-$H$5,(A427-A426)/$H$8)</x:f>
        <x:v>0.9999862671029998</x:v>
      </x:c>
      <x:c r="Z427" s="64" t="n">
        <x:f aca="0">U427*Y427</x:f>
        <x:v>0.11317733401206063</x:v>
      </x:c>
      <x:c r="AA427" s="64" t="n">
        <x:f aca="0">V427*Y427</x:f>
        <x:v>0.11927909499419621</x:v>
      </x:c>
      <x:c r="AB427" s="64" t="n">
        <x:f aca="0">W427*Y427</x:f>
        <x:v>0.8143707887192253</x:v>
      </x:c>
      <x:c r="AC427" s="64" t="n">
        <x:f aca="0">X427*Y427</x:f>
        <x:v>0.055746619048240235</x:v>
      </x:c>
      <x:c r="AD427" s="64" t="n">
        <x:f aca="0">SUM(Z427:AC427)</x:f>
        <x:v>1.1025738367737223</x:v>
      </x:c>
      <x:c r="AE427" s="64" t="n">
        <x:f aca="0">MAX(AE426,AD427)</x:f>
        <x:v>1.1041710125501776</x:v>
      </x:c>
      <x:c r="AF427" s="63" t="n">
        <x:f aca="0">AD427/AE427-1</x:f>
        <x:v>-0.0014464931231679135</x:v>
      </x:c>
      <x:c r="AG427" s="63" t="n">
        <x:f aca="0">AD427/AD426-1</x:f>
        <x:v>0.0029714196477934607</x:v>
      </x:c>
      <x:c r="AH427" s="61" t="n">
        <x:f aca="0">IF(OR(T427="年末+季度",T427="季度+动态",T427="季度",T427="动态"),A427,AH426)</x:f>
        <x:v>44377</x:v>
      </x:c>
      <x:c r="AI427" s="68" t="n">
        <x:f aca="0">YEAR(A427)</x:f>
        <x:v>2021</x:v>
      </x:c>
      <x:c r="AJ427" s="68" t="n">
        <x:f aca="0">MONTH(A427)</x:f>
        <x:v>8</x:v>
      </x:c>
      <x:c r="AK427" s="66" t="n">
        <x:f aca="0">IF(MONTH(A427)&lt;&gt;MONTH(A428),1,0)</x:f>
        <x:v>0</x:v>
      </x:c>
      <x:c r="AL427" s="64" t="n">
        <x:f aca="0">IF(AK426,AD426,AL426)</x:f>
        <x:v>1.0983593596430365</x:v>
      </x:c>
      <x:c r="AM427" s="65" t="str">
        <x:f aca="0">IF(AK427,AD427/AL427-1,"")</x:f>
      </x:c>
      <x:c r="AN427" s="64" t="n">
        <x:f aca="0">IF(AI427&lt;&gt;AI426,AD427,MAX(AN426,AD427))</x:f>
        <x:v>1.1041710125501776</x:v>
      </x:c>
      <x:c r="AO427" s="65" t="n">
        <x:f aca="0">AD427/AN427-1</x:f>
        <x:v>-0.0014464931231679135</x:v>
      </x:c>
      <x:c r="AP427" s="69" t="n">
        <x:f aca="0">IFERROR(SUM(Z427:AC427)/AD427,0)</x:f>
        <x:v>1</x:v>
      </x:c>
      <x:c r="AQ427" s="66" t="b">
        <x:f aca="0">AND(B427&gt;0,C427&gt;0,D427&gt;0,E427&gt;0)</x:f>
        <x:v>1</x:v>
      </x:c>
    </x:row>
    <x:row r="428" ht="13.5" hidden="0">
      <x:c r="A428" s="61" t="n">
        <x:f aca="0">'净值底稿'!A390</x:f>
        <x:v>44413</x:v>
      </x:c>
      <x:c r="B428" s="62" t="n">
        <x:f aca="0">'净值底稿'!W390</x:f>
        <x:v>1.1485019769491627</x:v>
      </x:c>
      <x:c r="C428" s="62" t="n">
        <x:f aca="0">'净值底稿'!T390</x:f>
        <x:v>1.4519440997290887</x:v>
      </x:c>
      <x:c r="D428" s="62" t="n">
        <x:f aca="0">'净值底稿'!U390</x:f>
        <x:v>1.4956</x:v>
      </x:c>
      <x:c r="E428" s="62" t="n">
        <x:f aca="0">'净值底稿'!V390</x:f>
        <x:v>1.3665</x:v>
      </x:c>
      <x:c r="F428" s="63" t="n">
        <x:f aca="0">IFERROR(B428/B427-1,0)</x:f>
        <x:v>-0.0033202022567986322</x:v>
      </x:c>
      <x:c r="G428" s="63" t="n">
        <x:f aca="0">IFERROR(C428/C427-1,0)</x:f>
        <x:v>-0.0066794726656240755</x:v>
      </x:c>
      <x:c r="H428" s="63" t="n">
        <x:f aca="0">IFERROR(D428/D427-1,0)</x:f>
        <x:v>0.0011379610415691577</x:v>
      </x:c>
      <x:c r="I428" s="63" t="n">
        <x:f aca="0">IFERROR(E428/E427-1,0)</x:f>
        <x:v>-0.0016073646525900376</x:v>
      </x:c>
      <x:c r="J428" s="64" t="n">
        <x:f aca="0">Z427*(1+F428)</x:f>
        <x:v>0.11280156237225533</x:v>
      </x:c>
      <x:c r="K428" s="64" t="n">
        <x:f aca="0">AA427*(1+G428)</x:f>
        <x:v>0.1184823735396021</x:v>
      </x:c>
      <x:c r="L428" s="64" t="n">
        <x:f aca="0">AB427*(1+H428)</x:f>
        <x:v>0.8152975109501798</x:v>
      </x:c>
      <x:c r="M428" s="64" t="n">
        <x:f aca="0">AC427*(1+I428)</x:f>
        <x:v>0.05565701390328069</x:v>
      </x:c>
      <x:c r="N428" s="64" t="n">
        <x:f aca="0">SUM(J428:M428)</x:f>
        <x:v>1.1022384607653177</x:v>
      </x:c>
      <x:c r="O428" s="65" t="n">
        <x:f aca="0">IFERROR((J428+K428)/N428,0)</x:f>
        <x:v>0.20983112470170015</x:v>
      </x:c>
      <x:c r="P428" s="66" t="b">
        <x:f aca="0">AND(MONTH(A428)=12,OR(A429="",YEAR(A428)&lt;&gt;YEAR(A429)))</x:f>
        <x:v>0</x:v>
      </x:c>
      <x:c r="Q428" s="66" t="b">
        <x:f aca="0">AND(MOD(MONTH(A428),3)=0,OR(A429="",MONTH(A428)&lt;&gt;MONTH(A429)))</x:f>
        <x:v>0</x:v>
      </x:c>
      <x:c r="R428" s="66" t="b">
        <x:f aca="0">OR(O428&gt;$E$7,O428&lt;$E$6)</x:f>
        <x:v>0</x:v>
      </x:c>
      <x:c r="S428" s="66" t="b">
        <x:f aca="0">AND(OR(P428,Q428,R428),A428-AH427&gt;$E$8)</x:f>
        <x:v>0</x:v>
      </x:c>
      <x:c r="T428" s="67" t="str">
        <x:f aca="0">IF(NOT(OR(P428,Q428,R428)),"不调",IF(NOT(S428),"间隔规则跳过",IF(P428,"年末+季度",IF(AND(Q428,R428),"季度+动态",IF(Q428,"季度","动态")))))</x:f>
        <x:v>不调</x:v>
      </x:c>
      <x:c r="U428" s="64" t="n">
        <x:f aca="0">IF(OR(T428="年末+季度",T428="季度+动态"),N428*$E$5/2,IF(T428="季度",(J428+K428)/2,IF(T428="动态",N428*$E$5*IF(J428+K428=0,0.5,J428/(J428+K428)),J428)))</x:f>
        <x:v>0.11280156237225533</x:v>
      </x:c>
      <x:c r="V428" s="64" t="n">
        <x:f aca="0">IF(OR(T428="年末+季度",T428="季度+动态"),N428*$E$5/2,IF(T428="季度",(J428+K428)/2,IF(T428="动态",N428*$E$5*IF(J428+K428=0,0.5,K428/(J428+K428)),K428)))</x:f>
        <x:v>0.1184823735396021</x:v>
      </x:c>
      <x:c r="W428" s="64" t="n">
        <x:f aca="0">IF(OR(T428="年末+季度",T428="季度+动态",T428="动态"),N428*(1-$E$5)*IF(L428+M428=0,$B$7/($B$7+$B$8),L428/(L428+M428)),L428)</x:f>
        <x:v>0.8152975109501798</x:v>
      </x:c>
      <x:c r="X428" s="64" t="n">
        <x:f aca="0">IF(OR(T428="年末+季度",T428="季度+动态",T428="动态"),N428*(1-$E$5)*IF(L428+M428=0,$B$8/($B$7+$B$8),M428/(L428+M428)),M428)</x:f>
        <x:v>0.05565701390328069</x:v>
      </x:c>
      <x:c r="Y428" s="64" t="n">
        <x:f aca="0">POWER(1-$H$5,(A428-A427)/$H$8)</x:f>
        <x:v>0.9999862671029998</x:v>
      </x:c>
      <x:c r="Z428" s="64" t="n">
        <x:f aca="0">U428*Y428</x:f>
        <x:v>0.1128000132800178</x:v>
      </x:c>
      <x:c r="AA428" s="64" t="n">
        <x:f aca="0">V428*Y428</x:f>
        <x:v>0.11848074643336994</x:v>
      </x:c>
      <x:c r="AB428" s="64" t="n">
        <x:f aca="0">W428*Y428</x:f>
        <x:v>0.8152863145534374</x:v>
      </x:c>
      <x:c r="AC428" s="64" t="n">
        <x:f aca="0">X428*Y428</x:f>
        <x:v>0.05565624957124142</x:v>
      </x:c>
      <x:c r="AD428" s="64" t="n">
        <x:f aca="0">SUM(Z428:AC428)</x:f>
        <x:v>1.1022233238380665</x:v>
      </x:c>
      <x:c r="AE428" s="64" t="n">
        <x:f aca="0">MAX(AE427,AD428)</x:f>
        <x:v>1.1041710125501776</x:v>
      </x:c>
      <x:c r="AF428" s="63" t="n">
        <x:f aca="0">AD428/AE428-1</x:f>
        <x:v>-0.001763937551315209</x:v>
      </x:c>
      <x:c r="AG428" s="63" t="n">
        <x:f aca="0">AD428/AD427-1</x:f>
        <x:v>-0.0003179042744941851</x:v>
      </x:c>
      <x:c r="AH428" s="61" t="n">
        <x:f aca="0">IF(OR(T428="年末+季度",T428="季度+动态",T428="季度",T428="动态"),A428,AH427)</x:f>
        <x:v>44377</x:v>
      </x:c>
      <x:c r="AI428" s="68" t="n">
        <x:f aca="0">YEAR(A428)</x:f>
        <x:v>2021</x:v>
      </x:c>
      <x:c r="AJ428" s="68" t="n">
        <x:f aca="0">MONTH(A428)</x:f>
        <x:v>8</x:v>
      </x:c>
      <x:c r="AK428" s="66" t="n">
        <x:f aca="0">IF(MONTH(A428)&lt;&gt;MONTH(A429),1,0)</x:f>
        <x:v>0</x:v>
      </x:c>
      <x:c r="AL428" s="64" t="n">
        <x:f aca="0">IF(AK427,AD427,AL427)</x:f>
        <x:v>1.0983593596430365</x:v>
      </x:c>
      <x:c r="AM428" s="65" t="str">
        <x:f aca="0">IF(AK428,AD428/AL428-1,"")</x:f>
      </x:c>
      <x:c r="AN428" s="64" t="n">
        <x:f aca="0">IF(AI428&lt;&gt;AI427,AD428,MAX(AN427,AD428))</x:f>
        <x:v>1.1041710125501776</x:v>
      </x:c>
      <x:c r="AO428" s="65" t="n">
        <x:f aca="0">AD428/AN428-1</x:f>
        <x:v>-0.001763937551315209</x:v>
      </x:c>
      <x:c r="AP428" s="69" t="n">
        <x:f aca="0">IFERROR(SUM(Z428:AC428)/AD428,0)</x:f>
        <x:v>1</x:v>
      </x:c>
      <x:c r="AQ428" s="66" t="b">
        <x:f aca="0">AND(B428&gt;0,C428&gt;0,D428&gt;0,E428&gt;0)</x:f>
        <x:v>1</x:v>
      </x:c>
    </x:row>
    <x:row r="429" ht="13.5" hidden="0">
      <x:c r="A429" s="61" t="n">
        <x:f aca="0">'净值底稿'!A391</x:f>
        <x:v>44414</x:v>
      </x:c>
      <x:c r="B429" s="62" t="n">
        <x:f aca="0">'净值底稿'!W391</x:f>
        <x:v>1.1531087030587732</x:v>
      </x:c>
      <x:c r="C429" s="62" t="n">
        <x:f aca="0">'净值底稿'!T391</x:f>
        <x:v>1.45733185948333</x:v>
      </x:c>
      <x:c r="D429" s="62" t="n">
        <x:f aca="0">'净值底稿'!U391</x:f>
        <x:v>1.4958</x:v>
      </x:c>
      <x:c r="E429" s="62" t="n">
        <x:f aca="0">'净值底稿'!V391</x:f>
        <x:v>1.3589</x:v>
      </x:c>
      <x:c r="F429" s="63" t="n">
        <x:f aca="0">IFERROR(B429/B428-1,0)</x:f>
        <x:v>0.004011073730885162</x:v>
      </x:c>
      <x:c r="G429" s="63" t="n">
        <x:f aca="0">IFERROR(C429/C428-1,0)</x:f>
        <x:v>0.0037107212014888535</x:v>
      </x:c>
      <x:c r="H429" s="63" t="n">
        <x:f aca="0">IFERROR(D429/D428-1,0)</x:f>
        <x:v>0.00013372559507884851</x:v>
      </x:c>
      <x:c r="I429" s="63" t="n">
        <x:f aca="0">IFERROR(E429/E428-1,0)</x:f>
        <x:v>-0.0055616538602268895</x:v>
      </x:c>
      <x:c r="J429" s="64" t="n">
        <x:f aca="0">Z428*(1+F429)</x:f>
        <x:v>0.11325246245012878</x:v>
      </x:c>
      <x:c r="K429" s="64" t="n">
        <x:f aca="0">AA428*(1+G429)</x:f>
        <x:v>0.11892039545112847</x:v>
      </x:c>
      <x:c r="L429" s="64" t="n">
        <x:f aca="0">AB428*(1+H429)</x:f>
        <x:v>0.8153953392010107</x:v>
      </x:c>
      <x:c r="M429" s="64" t="n">
        <x:f aca="0">AC428*(1+I429)</x:f>
        <x:v>0.05534670877596778</x:v>
      </x:c>
      <x:c r="N429" s="64" t="n">
        <x:f aca="0">SUM(J429:M429)</x:f>
        <x:v>1.1029149058782357</x:v>
      </x:c>
      <x:c r="O429" s="65" t="n">
        <x:f aca="0">IFERROR((J429+K429)/N429,0)</x:f>
        <x:v>0.21050840519412625</x:v>
      </x:c>
      <x:c r="P429" s="66" t="b">
        <x:f aca="0">AND(MONTH(A429)=12,OR(A430="",YEAR(A429)&lt;&gt;YEAR(A430)))</x:f>
        <x:v>0</x:v>
      </x:c>
      <x:c r="Q429" s="66" t="b">
        <x:f aca="0">AND(MOD(MONTH(A429),3)=0,OR(A430="",MONTH(A429)&lt;&gt;MONTH(A430)))</x:f>
        <x:v>0</x:v>
      </x:c>
      <x:c r="R429" s="66" t="b">
        <x:f aca="0">OR(O429&gt;$E$7,O429&lt;$E$6)</x:f>
        <x:v>0</x:v>
      </x:c>
      <x:c r="S429" s="66" t="b">
        <x:f aca="0">AND(OR(P429,Q429,R429),A429-AH428&gt;$E$8)</x:f>
        <x:v>0</x:v>
      </x:c>
      <x:c r="T429" s="67" t="str">
        <x:f aca="0">IF(NOT(OR(P429,Q429,R429)),"不调",IF(NOT(S429),"间隔规则跳过",IF(P429,"年末+季度",IF(AND(Q429,R429),"季度+动态",IF(Q429,"季度","动态")))))</x:f>
        <x:v>不调</x:v>
      </x:c>
      <x:c r="U429" s="64" t="n">
        <x:f aca="0">IF(OR(T429="年末+季度",T429="季度+动态"),N429*$E$5/2,IF(T429="季度",(J429+K429)/2,IF(T429="动态",N429*$E$5*IF(J429+K429=0,0.5,J429/(J429+K429)),J429)))</x:f>
        <x:v>0.11325246245012878</x:v>
      </x:c>
      <x:c r="V429" s="64" t="n">
        <x:f aca="0">IF(OR(T429="年末+季度",T429="季度+动态"),N429*$E$5/2,IF(T429="季度",(J429+K429)/2,IF(T429="动态",N429*$E$5*IF(J429+K429=0,0.5,K429/(J429+K429)),K429)))</x:f>
        <x:v>0.11892039545112847</x:v>
      </x:c>
      <x:c r="W429" s="64" t="n">
        <x:f aca="0">IF(OR(T429="年末+季度",T429="季度+动态",T429="动态"),N429*(1-$E$5)*IF(L429+M429=0,$B$7/($B$7+$B$8),L429/(L429+M429)),L429)</x:f>
        <x:v>0.8153953392010107</x:v>
      </x:c>
      <x:c r="X429" s="64" t="n">
        <x:f aca="0">IF(OR(T429="年末+季度",T429="季度+动态",T429="动态"),N429*(1-$E$5)*IF(L429+M429=0,$B$8/($B$7+$B$8),M429/(L429+M429)),M429)</x:f>
        <x:v>0.05534670877596778</x:v>
      </x:c>
      <x:c r="Y429" s="64" t="n">
        <x:f aca="0">POWER(1-$H$5,(A429-A428)/$H$8)</x:f>
        <x:v>0.9999862671029998</x:v>
      </x:c>
      <x:c r="Z429" s="64" t="n">
        <x:f aca="0">U429*Y429</x:f>
        <x:v>0.11325090716572693</x:v>
      </x:c>
      <x:c r="AA429" s="64" t="n">
        <x:f aca="0">V429*Y429</x:f>
        <x:v>0.11891876232958651</x:v>
      </x:c>
      <x:c r="AB429" s="64" t="n">
        <x:f aca="0">W429*Y429</x:f>
        <x:v>0.815384141460803</x:v>
      </x:c>
      <x:c r="AC429" s="64" t="n">
        <x:f aca="0">X429*Y429</x:f>
        <x:v>0.05534594870531685</x:v>
      </x:c>
      <x:c r="AD429" s="64" t="n">
        <x:f aca="0">SUM(Z429:AC429)</x:f>
        <x:v>1.1028997596614334</x:v>
      </x:c>
      <x:c r="AE429" s="64" t="n">
        <x:f aca="0">MAX(AE428,AD429)</x:f>
        <x:v>1.1041710125501776</x:v>
      </x:c>
      <x:c r="AF429" s="63" t="n">
        <x:f aca="0">AD429/AE429-1</x:f>
        <x:v>-0.001151318839468618</x:v>
      </x:c>
      <x:c r="AG429" s="63" t="n">
        <x:f aca="0">AD429/AD428-1</x:f>
        <x:v>0.0006137012425135868</x:v>
      </x:c>
      <x:c r="AH429" s="61" t="n">
        <x:f aca="0">IF(OR(T429="年末+季度",T429="季度+动态",T429="季度",T429="动态"),A429,AH428)</x:f>
        <x:v>44377</x:v>
      </x:c>
      <x:c r="AI429" s="68" t="n">
        <x:f aca="0">YEAR(A429)</x:f>
        <x:v>2021</x:v>
      </x:c>
      <x:c r="AJ429" s="68" t="n">
        <x:f aca="0">MONTH(A429)</x:f>
        <x:v>8</x:v>
      </x:c>
      <x:c r="AK429" s="66" t="n">
        <x:f aca="0">IF(MONTH(A429)&lt;&gt;MONTH(A430),1,0)</x:f>
        <x:v>0</x:v>
      </x:c>
      <x:c r="AL429" s="64" t="n">
        <x:f aca="0">IF(AK428,AD428,AL428)</x:f>
        <x:v>1.0983593596430365</x:v>
      </x:c>
      <x:c r="AM429" s="65" t="str">
        <x:f aca="0">IF(AK429,AD429/AL429-1,"")</x:f>
      </x:c>
      <x:c r="AN429" s="64" t="n">
        <x:f aca="0">IF(AI429&lt;&gt;AI428,AD429,MAX(AN428,AD429))</x:f>
        <x:v>1.1041710125501776</x:v>
      </x:c>
      <x:c r="AO429" s="65" t="n">
        <x:f aca="0">AD429/AN429-1</x:f>
        <x:v>-0.001151318839468618</x:v>
      </x:c>
      <x:c r="AP429" s="69" t="n">
        <x:f aca="0">IFERROR(SUM(Z429:AC429)/AD429,0)</x:f>
        <x:v>1</x:v>
      </x:c>
      <x:c r="AQ429" s="66" t="b">
        <x:f aca="0">AND(B429&gt;0,C429&gt;0,D429&gt;0,E429&gt;0)</x:f>
        <x:v>1</x:v>
      </x:c>
    </x:row>
    <x:row r="430" ht="13.5" hidden="0">
      <x:c r="A430" s="61" t="n">
        <x:f aca="0">'净值底稿'!A392</x:f>
        <x:v>44417</x:v>
      </x:c>
      <x:c r="B430" s="62" t="n">
        <x:f aca="0">'净值底稿'!W392</x:f>
        <x:v>1.16606458198045</x:v>
      </x:c>
      <x:c r="C430" s="62" t="n">
        <x:f aca="0">'净值底稿'!T392</x:f>
        <x:v>1.4671156046793563</x:v>
      </x:c>
      <x:c r="D430" s="62" t="n">
        <x:f aca="0">'净值底稿'!U392</x:f>
        <x:v>1.4936</x:v>
      </x:c>
      <x:c r="E430" s="62" t="n">
        <x:f aca="0">'净值底稿'!V392</x:f>
        <x:v>1.3253</x:v>
      </x:c>
      <x:c r="F430" s="63" t="n">
        <x:f aca="0">IFERROR(B430/B429-1,0)</x:f>
        <x:v>0.011235609346551323</x:v>
      </x:c>
      <x:c r="G430" s="63" t="n">
        <x:f aca="0">IFERROR(C430/C429-1,0)</x:f>
        <x:v>0.006713464151874682</x:v>
      </x:c>
      <x:c r="H430" s="63" t="n">
        <x:f aca="0">IFERROR(D430/D429-1,0)</x:f>
        <x:v>-0.001470784864286645</x:v>
      </x:c>
      <x:c r="I430" s="63" t="n">
        <x:f aca="0">IFERROR(E430/E429-1,0)</x:f>
        <x:v>-0.024725881227463442</x:v>
      </x:c>
      <x:c r="J430" s="64" t="n">
        <x:f aca="0">Z429*(1+F430)</x:f>
        <x:v>0.11452335011678359</x:v>
      </x:c>
      <x:c r="K430" s="64" t="n">
        <x:f aca="0">AA429*(1+G430)</x:f>
        <x:v>0.11971711917747149</x:v>
      </x:c>
      <x:c r="L430" s="64" t="n">
        <x:f aca="0">AB429*(1+H430)</x:f>
        <x:v>0.814184886806963</x:v>
      </x:c>
      <x:c r="M430" s="64" t="n">
        <x:f aca="0">AC429*(1+I430)</x:f>
        <x:v>0.0539774713512079</x:v>
      </x:c>
      <x:c r="N430" s="64" t="n">
        <x:f aca="0">SUM(J430:M430)</x:f>
        <x:v>1.102402827452426</x:v>
      </x:c>
      <x:c r="O430" s="65" t="n">
        <x:f aca="0">IFERROR((J430+K430)/N430,0)</x:f>
        <x:v>0.21248173849079108</x:v>
      </x:c>
      <x:c r="P430" s="66" t="b">
        <x:f aca="0">AND(MONTH(A430)=12,OR(A431="",YEAR(A430)&lt;&gt;YEAR(A431)))</x:f>
        <x:v>0</x:v>
      </x:c>
      <x:c r="Q430" s="66" t="b">
        <x:f aca="0">AND(MOD(MONTH(A430),3)=0,OR(A431="",MONTH(A430)&lt;&gt;MONTH(A431)))</x:f>
        <x:v>0</x:v>
      </x:c>
      <x:c r="R430" s="66" t="b">
        <x:f aca="0">OR(O430&gt;$E$7,O430&lt;$E$6)</x:f>
        <x:v>0</x:v>
      </x:c>
      <x:c r="S430" s="66" t="b">
        <x:f aca="0">AND(OR(P430,Q430,R430),A430-AH429&gt;$E$8)</x:f>
        <x:v>0</x:v>
      </x:c>
      <x:c r="T430" s="67" t="str">
        <x:f aca="0">IF(NOT(OR(P430,Q430,R430)),"不调",IF(NOT(S430),"间隔规则跳过",IF(P430,"年末+季度",IF(AND(Q430,R430),"季度+动态",IF(Q430,"季度","动态")))))</x:f>
        <x:v>不调</x:v>
      </x:c>
      <x:c r="U430" s="64" t="n">
        <x:f aca="0">IF(OR(T430="年末+季度",T430="季度+动态"),N430*$E$5/2,IF(T430="季度",(J430+K430)/2,IF(T430="动态",N430*$E$5*IF(J430+K430=0,0.5,J430/(J430+K430)),J430)))</x:f>
        <x:v>0.11452335011678359</x:v>
      </x:c>
      <x:c r="V430" s="64" t="n">
        <x:f aca="0">IF(OR(T430="年末+季度",T430="季度+动态"),N430*$E$5/2,IF(T430="季度",(J430+K430)/2,IF(T430="动态",N430*$E$5*IF(J430+K430=0,0.5,K430/(J430+K430)),K430)))</x:f>
        <x:v>0.11971711917747149</x:v>
      </x:c>
      <x:c r="W430" s="64" t="n">
        <x:f aca="0">IF(OR(T430="年末+季度",T430="季度+动态",T430="动态"),N430*(1-$E$5)*IF(L430+M430=0,$B$7/($B$7+$B$8),L430/(L430+M430)),L430)</x:f>
        <x:v>0.814184886806963</x:v>
      </x:c>
      <x:c r="X430" s="64" t="n">
        <x:f aca="0">IF(OR(T430="年末+季度",T430="季度+动态",T430="动态"),N430*(1-$E$5)*IF(L430+M430=0,$B$8/($B$7+$B$8),M430/(L430+M430)),M430)</x:f>
        <x:v>0.0539774713512079</x:v>
      </x:c>
      <x:c r="Y430" s="64" t="n">
        <x:f aca="0">POWER(1-$H$5,(A430-A429)/$H$8)</x:f>
        <x:v>0.9999588018747739</x:v>
      </x:c>
      <x:c r="Z430" s="64" t="n">
        <x:f aca="0">U430*Y430</x:f>
        <x:v>0.11451863196946417</x:v>
      </x:c>
      <x:c r="AA430" s="64" t="n">
        <x:f aca="0">V430*Y430</x:f>
        <x:v>0.11971218705660391</x:v>
      </x:c>
      <x:c r="AB430" s="64" t="n">
        <x:f aca="0">W430*Y430</x:f>
        <x:v>0.8141513439160392</x:v>
      </x:c>
      <x:c r="AC430" s="64" t="n">
        <x:f aca="0">X430*Y430</x:f>
        <x:v>0.053975247580583786</x:v>
      </x:c>
      <x:c r="AD430" s="64" t="n">
        <x:f aca="0">SUM(Z430:AC430)</x:f>
        <x:v>1.102357410522691</x:v>
      </x:c>
      <x:c r="AE430" s="64" t="n">
        <x:f aca="0">MAX(AE429,AD430)</x:f>
        <x:v>1.1041710125501776</x:v>
      </x:c>
      <x:c r="AF430" s="63" t="n">
        <x:f aca="0">AD430/AE430-1</x:f>
        <x:v>-0.0016425010318809052</x:v>
      </x:c>
      <x:c r="AG430" s="63" t="n">
        <x:f aca="0">AD430/AD429-1</x:f>
        <x:v>-0.0004917483515536336</x:v>
      </x:c>
      <x:c r="AH430" s="61" t="n">
        <x:f aca="0">IF(OR(T430="年末+季度",T430="季度+动态",T430="季度",T430="动态"),A430,AH429)</x:f>
        <x:v>44377</x:v>
      </x:c>
      <x:c r="AI430" s="68" t="n">
        <x:f aca="0">YEAR(A430)</x:f>
        <x:v>2021</x:v>
      </x:c>
      <x:c r="AJ430" s="68" t="n">
        <x:f aca="0">MONTH(A430)</x:f>
        <x:v>8</x:v>
      </x:c>
      <x:c r="AK430" s="66" t="n">
        <x:f aca="0">IF(MONTH(A430)&lt;&gt;MONTH(A431),1,0)</x:f>
        <x:v>0</x:v>
      </x:c>
      <x:c r="AL430" s="64" t="n">
        <x:f aca="0">IF(AK429,AD429,AL429)</x:f>
        <x:v>1.0983593596430365</x:v>
      </x:c>
      <x:c r="AM430" s="65" t="str">
        <x:f aca="0">IF(AK430,AD430/AL430-1,"")</x:f>
      </x:c>
      <x:c r="AN430" s="64" t="n">
        <x:f aca="0">IF(AI430&lt;&gt;AI429,AD430,MAX(AN429,AD430))</x:f>
        <x:v>1.1041710125501776</x:v>
      </x:c>
      <x:c r="AO430" s="65" t="n">
        <x:f aca="0">AD430/AN430-1</x:f>
        <x:v>-0.0016425010318809052</x:v>
      </x:c>
      <x:c r="AP430" s="69" t="n">
        <x:f aca="0">IFERROR(SUM(Z430:AC430)/AD430,0)</x:f>
        <x:v>1</x:v>
      </x:c>
      <x:c r="AQ430" s="66" t="b">
        <x:f aca="0">AND(B430&gt;0,C430&gt;0,D430&gt;0,E430&gt;0)</x:f>
        <x:v>1</x:v>
      </x:c>
    </x:row>
    <x:row r="431" ht="13.5" hidden="0">
      <x:c r="A431" s="61" t="n">
        <x:f aca="0">'净值底稿'!A393</x:f>
        <x:v>44418</x:v>
      </x:c>
      <x:c r="B431" s="62" t="n">
        <x:f aca="0">'净值底稿'!W393</x:f>
        <x:v>1.168548660559331</x:v>
      </x:c>
      <x:c r="C431" s="62" t="n">
        <x:f aca="0">'净值底稿'!T393</x:f>
        <x:v>1.4769963676170113</x:v>
      </x:c>
      <x:c r="D431" s="62" t="n">
        <x:f aca="0">'净值底稿'!U393</x:f>
        <x:v>1.4933</x:v>
      </x:c>
      <x:c r="E431" s="62" t="n">
        <x:f aca="0">'净值底稿'!V393</x:f>
        <x:v>1.3183</x:v>
      </x:c>
      <x:c r="F431" s="63" t="n">
        <x:f aca="0">IFERROR(B431/B430-1,0)</x:f>
        <x:v>0.002130309604860825</x:v>
      </x:c>
      <x:c r="G431" s="63" t="n">
        <x:f aca="0">IFERROR(C431/C430-1,0)</x:f>
        <x:v>0.006734822331750934</x:v>
      </x:c>
      <x:c r="H431" s="63" t="n">
        <x:f aca="0">IFERROR(D431/D430-1,0)</x:f>
        <x:v>-0.0002008569898231949</x:v>
      </x:c>
      <x:c r="I431" s="63" t="n">
        <x:f aca="0">IFERROR(E431/E430-1,0)</x:f>
        <x:v>-0.005281822983475348</x:v>
      </x:c>
      <x:c r="J431" s="64" t="n">
        <x:f aca="0">Z430*(1+F431)</x:f>
        <x:v>0.11476259211108425</x:v>
      </x:c>
      <x:c r="K431" s="64" t="n">
        <x:f aca="0">AA430*(1+G431)</x:f>
        <x:v>0.12051842736737547</x:v>
      </x:c>
      <x:c r="L431" s="64" t="n">
        <x:f aca="0">AB430*(1+H431)</x:f>
        <x:v>0.8139878159278396</x:v>
      </x:c>
      <x:c r="M431" s="64" t="n">
        <x:f aca="0">AC430*(1+I431)</x:f>
        <x:v>0.05369015987737389</x:v>
      </x:c>
      <x:c r="N431" s="64" t="n">
        <x:f aca="0">SUM(J431:M431)</x:f>
        <x:v>1.1029589952836731</x:v>
      </x:c>
      <x:c r="O431" s="65" t="n">
        <x:f aca="0">IFERROR((J431+K431)/N431,0)</x:f>
        <x:v>0.21331801135358358</x:v>
      </x:c>
      <x:c r="P431" s="66" t="b">
        <x:f aca="0">AND(MONTH(A431)=12,OR(A432="",YEAR(A431)&lt;&gt;YEAR(A432)))</x:f>
        <x:v>0</x:v>
      </x:c>
      <x:c r="Q431" s="66" t="b">
        <x:f aca="0">AND(MOD(MONTH(A431),3)=0,OR(A432="",MONTH(A431)&lt;&gt;MONTH(A432)))</x:f>
        <x:v>0</x:v>
      </x:c>
      <x:c r="R431" s="66" t="b">
        <x:f aca="0">OR(O431&gt;$E$7,O431&lt;$E$6)</x:f>
        <x:v>0</x:v>
      </x:c>
      <x:c r="S431" s="66" t="b">
        <x:f aca="0">AND(OR(P431,Q431,R431),A431-AH430&gt;$E$8)</x:f>
        <x:v>0</x:v>
      </x:c>
      <x:c r="T431" s="67" t="str">
        <x:f aca="0">IF(NOT(OR(P431,Q431,R431)),"不调",IF(NOT(S431),"间隔规则跳过",IF(P431,"年末+季度",IF(AND(Q431,R431),"季度+动态",IF(Q431,"季度","动态")))))</x:f>
        <x:v>不调</x:v>
      </x:c>
      <x:c r="U431" s="64" t="n">
        <x:f aca="0">IF(OR(T431="年末+季度",T431="季度+动态"),N431*$E$5/2,IF(T431="季度",(J431+K431)/2,IF(T431="动态",N431*$E$5*IF(J431+K431=0,0.5,J431/(J431+K431)),J431)))</x:f>
        <x:v>0.11476259211108425</x:v>
      </x:c>
      <x:c r="V431" s="64" t="n">
        <x:f aca="0">IF(OR(T431="年末+季度",T431="季度+动态"),N431*$E$5/2,IF(T431="季度",(J431+K431)/2,IF(T431="动态",N431*$E$5*IF(J431+K431=0,0.5,K431/(J431+K431)),K431)))</x:f>
        <x:v>0.12051842736737547</x:v>
      </x:c>
      <x:c r="W431" s="64" t="n">
        <x:f aca="0">IF(OR(T431="年末+季度",T431="季度+动态",T431="动态"),N431*(1-$E$5)*IF(L431+M431=0,$B$7/($B$7+$B$8),L431/(L431+M431)),L431)</x:f>
        <x:v>0.8139878159278396</x:v>
      </x:c>
      <x:c r="X431" s="64" t="n">
        <x:f aca="0">IF(OR(T431="年末+季度",T431="季度+动态",T431="动态"),N431*(1-$E$5)*IF(L431+M431=0,$B$8/($B$7+$B$8),M431/(L431+M431)),M431)</x:f>
        <x:v>0.05369015987737389</x:v>
      </x:c>
      <x:c r="Y431" s="64" t="n">
        <x:f aca="0">POWER(1-$H$5,(A431-A430)/$H$8)</x:f>
        <x:v>0.9999862671029998</x:v>
      </x:c>
      <x:c r="Z431" s="64" t="n">
        <x:f aca="0">U431*Y431</x:f>
        <x:v>0.11476101608822731</x:v>
      </x:c>
      <x:c r="AA431" s="64" t="n">
        <x:f aca="0">V431*Y431</x:f>
        <x:v>0.12051677230022581</x:v>
      </x:c>
      <x:c r="AB431" s="64" t="n">
        <x:f aca="0">W431*Y431</x:f>
        <x:v>0.8139766375170041</x:v>
      </x:c>
      <x:c r="AC431" s="64" t="n">
        <x:f aca="0">X431*Y431</x:f>
        <x:v>0.053689422555938365</x:v>
      </x:c>
      <x:c r="AD431" s="64" t="n">
        <x:f aca="0">SUM(Z431:AC431)</x:f>
        <x:v>1.1029438484613956</x:v>
      </x:c>
      <x:c r="AE431" s="64" t="n">
        <x:f aca="0">MAX(AE430,AD431)</x:f>
        <x:v>1.1041710125501776</x:v>
      </x:c>
      <x:c r="AF431" s="63" t="n">
        <x:f aca="0">AD431/AE431-1</x:f>
        <x:v>-0.0011113895174151844</x:v>
      </x:c>
      <x:c r="AG431" s="63" t="n">
        <x:f aca="0">AD431/AD430-1</x:f>
        <x:v>0.000531985300871396</x:v>
      </x:c>
      <x:c r="AH431" s="61" t="n">
        <x:f aca="0">IF(OR(T431="年末+季度",T431="季度+动态",T431="季度",T431="动态"),A431,AH430)</x:f>
        <x:v>44377</x:v>
      </x:c>
      <x:c r="AI431" s="68" t="n">
        <x:f aca="0">YEAR(A431)</x:f>
        <x:v>2021</x:v>
      </x:c>
      <x:c r="AJ431" s="68" t="n">
        <x:f aca="0">MONTH(A431)</x:f>
        <x:v>8</x:v>
      </x:c>
      <x:c r="AK431" s="66" t="n">
        <x:f aca="0">IF(MONTH(A431)&lt;&gt;MONTH(A432),1,0)</x:f>
        <x:v>0</x:v>
      </x:c>
      <x:c r="AL431" s="64" t="n">
        <x:f aca="0">IF(AK430,AD430,AL430)</x:f>
        <x:v>1.0983593596430365</x:v>
      </x:c>
      <x:c r="AM431" s="65" t="str">
        <x:f aca="0">IF(AK431,AD431/AL431-1,"")</x:f>
      </x:c>
      <x:c r="AN431" s="64" t="n">
        <x:f aca="0">IF(AI431&lt;&gt;AI430,AD431,MAX(AN430,AD431))</x:f>
        <x:v>1.1041710125501776</x:v>
      </x:c>
      <x:c r="AO431" s="65" t="n">
        <x:f aca="0">AD431/AN431-1</x:f>
        <x:v>-0.0011113895174151844</x:v>
      </x:c>
      <x:c r="AP431" s="69" t="n">
        <x:f aca="0">IFERROR(SUM(Z431:AC431)/AD431,0)</x:f>
        <x:v>1</x:v>
      </x:c>
      <x:c r="AQ431" s="66" t="b">
        <x:f aca="0">AND(B431&gt;0,C431&gt;0,D431&gt;0,E431&gt;0)</x:f>
        <x:v>1</x:v>
      </x:c>
    </x:row>
    <x:row r="432" ht="13.5" hidden="0">
      <x:c r="A432" s="61" t="n">
        <x:f aca="0">'净值底稿'!A394</x:f>
        <x:v>44419</x:v>
      </x:c>
      <x:c r="B432" s="62" t="n">
        <x:f aca="0">'净值底稿'!W394</x:f>
        <x:v>1.1866743572419207</x:v>
      </x:c>
      <x:c r="C432" s="62" t="n">
        <x:f aca="0">'净值底稿'!T394</x:f>
        <x:v>1.48723765112844</x:v>
      </x:c>
      <x:c r="D432" s="62" t="n">
        <x:f aca="0">'净值底稿'!U394</x:f>
        <x:v>1.4931</x:v>
      </x:c>
      <x:c r="E432" s="62" t="n">
        <x:f aca="0">'净值底稿'!V394</x:f>
        <x:v>1.3144</x:v>
      </x:c>
      <x:c r="F432" s="63" t="n">
        <x:f aca="0">IFERROR(B432/B431-1,0)</x:f>
        <x:v>0.015511289597400113</x:v>
      </x:c>
      <x:c r="G432" s="63" t="n">
        <x:f aca="0">IFERROR(C432/C431-1,0)</x:f>
        <x:v>0.006933858292388351</x:v>
      </x:c>
      <x:c r="H432" s="63" t="n">
        <x:f aca="0">IFERROR(D432/D431-1,0)</x:f>
        <x:v>-0.0001339315609723002</x:v>
      </x:c>
      <x:c r="I432" s="63" t="n">
        <x:f aca="0">IFERROR(E432/E431-1,0)</x:f>
        <x:v>-0.0029583554577865545</x:v>
      </x:c>
      <x:c r="J432" s="64" t="n">
        <x:f aca="0">Z431*(1+F432)</x:f>
        <x:v>0.1165411074432637</x:v>
      </x:c>
      <x:c r="K432" s="64" t="n">
        <x:f aca="0">AA431*(1+G432)</x:f>
        <x:v>0.1213524185212116</x:v>
      </x:c>
      <x:c r="L432" s="64" t="n">
        <x:f aca="0">AB431*(1+H432)</x:f>
        <x:v>0.8138676203553464</x:v>
      </x:c>
      <x:c r="M432" s="64" t="n">
        <x:f aca="0">AC431*(1+I432)</x:f>
        <x:v>0.053530590159694594</x:v>
      </x:c>
      <x:c r="N432" s="64" t="n">
        <x:f aca="0">SUM(J432:M432)</x:f>
        <x:v>1.1052917364795163</x:v>
      </x:c>
      <x:c r="O432" s="65" t="n">
        <x:f aca="0">IFERROR((J432+K432)/N432,0)</x:f>
        <x:v>0.21523143448280366</x:v>
      </x:c>
      <x:c r="P432" s="66" t="b">
        <x:f aca="0">AND(MONTH(A432)=12,OR(A433="",YEAR(A432)&lt;&gt;YEAR(A433)))</x:f>
        <x:v>0</x:v>
      </x:c>
      <x:c r="Q432" s="66" t="b">
        <x:f aca="0">AND(MOD(MONTH(A432),3)=0,OR(A433="",MONTH(A432)&lt;&gt;MONTH(A433)))</x:f>
        <x:v>0</x:v>
      </x:c>
      <x:c r="R432" s="66" t="b">
        <x:f aca="0">OR(O432&gt;$E$7,O432&lt;$E$6)</x:f>
        <x:v>0</x:v>
      </x:c>
      <x:c r="S432" s="66" t="b">
        <x:f aca="0">AND(OR(P432,Q432,R432),A432-AH431&gt;$E$8)</x:f>
        <x:v>0</x:v>
      </x:c>
      <x:c r="T432" s="67" t="str">
        <x:f aca="0">IF(NOT(OR(P432,Q432,R432)),"不调",IF(NOT(S432),"间隔规则跳过",IF(P432,"年末+季度",IF(AND(Q432,R432),"季度+动态",IF(Q432,"季度","动态")))))</x:f>
        <x:v>不调</x:v>
      </x:c>
      <x:c r="U432" s="64" t="n">
        <x:f aca="0">IF(OR(T432="年末+季度",T432="季度+动态"),N432*$E$5/2,IF(T432="季度",(J432+K432)/2,IF(T432="动态",N432*$E$5*IF(J432+K432=0,0.5,J432/(J432+K432)),J432)))</x:f>
        <x:v>0.1165411074432637</x:v>
      </x:c>
      <x:c r="V432" s="64" t="n">
        <x:f aca="0">IF(OR(T432="年末+季度",T432="季度+动态"),N432*$E$5/2,IF(T432="季度",(J432+K432)/2,IF(T432="动态",N432*$E$5*IF(J432+K432=0,0.5,K432/(J432+K432)),K432)))</x:f>
        <x:v>0.1213524185212116</x:v>
      </x:c>
      <x:c r="W432" s="64" t="n">
        <x:f aca="0">IF(OR(T432="年末+季度",T432="季度+动态",T432="动态"),N432*(1-$E$5)*IF(L432+M432=0,$B$7/($B$7+$B$8),L432/(L432+M432)),L432)</x:f>
        <x:v>0.8138676203553464</x:v>
      </x:c>
      <x:c r="X432" s="64" t="n">
        <x:f aca="0">IF(OR(T432="年末+季度",T432="季度+动态",T432="动态"),N432*(1-$E$5)*IF(L432+M432=0,$B$8/($B$7+$B$8),M432/(L432+M432)),M432)</x:f>
        <x:v>0.053530590159694594</x:v>
      </x:c>
      <x:c r="Y432" s="64" t="n">
        <x:f aca="0">POWER(1-$H$5,(A432-A431)/$H$8)</x:f>
        <x:v>0.9999862671029998</x:v>
      </x:c>
      <x:c r="Z432" s="64" t="n">
        <x:f aca="0">U432*Y432</x:f>
        <x:v>0.11653950699623888</x:v>
      </x:c>
      <x:c r="AA432" s="64" t="n">
        <x:f aca="0">V432*Y432</x:f>
        <x:v>0.12135075200094732</x:v>
      </x:c>
      <x:c r="AB432" s="64" t="n">
        <x:f aca="0">W432*Y432</x:f>
        <x:v>0.8138564435951443</x:v>
      </x:c>
      <x:c r="AC432" s="64" t="n">
        <x:f aca="0">X432*Y432</x:f>
        <x:v>0.05352985502961357</x:v>
      </x:c>
      <x:c r="AD432" s="64" t="n">
        <x:f aca="0">SUM(Z432:AC432)</x:f>
        <x:v>1.105276557621944</x:v>
      </x:c>
      <x:c r="AE432" s="64" t="n">
        <x:f aca="0">MAX(AE431,AD432)</x:f>
        <x:v>1.105276557621944</x:v>
      </x:c>
      <x:c r="AF432" s="63" t="n">
        <x:f aca="0">AD432/AE432-1</x:f>
        <x:v>0</x:v>
      </x:c>
      <x:c r="AG432" s="63" t="n">
        <x:f aca="0">AD432/AD431-1</x:f>
        <x:v>0.002114984515125151</x:v>
      </x:c>
      <x:c r="AH432" s="61" t="n">
        <x:f aca="0">IF(OR(T432="年末+季度",T432="季度+动态",T432="季度",T432="动态"),A432,AH431)</x:f>
        <x:v>44377</x:v>
      </x:c>
      <x:c r="AI432" s="68" t="n">
        <x:f aca="0">YEAR(A432)</x:f>
        <x:v>2021</x:v>
      </x:c>
      <x:c r="AJ432" s="68" t="n">
        <x:f aca="0">MONTH(A432)</x:f>
        <x:v>8</x:v>
      </x:c>
      <x:c r="AK432" s="66" t="n">
        <x:f aca="0">IF(MONTH(A432)&lt;&gt;MONTH(A433),1,0)</x:f>
        <x:v>0</x:v>
      </x:c>
      <x:c r="AL432" s="64" t="n">
        <x:f aca="0">IF(AK431,AD431,AL431)</x:f>
        <x:v>1.0983593596430365</x:v>
      </x:c>
      <x:c r="AM432" s="65" t="str">
        <x:f aca="0">IF(AK432,AD432/AL432-1,"")</x:f>
      </x:c>
      <x:c r="AN432" s="64" t="n">
        <x:f aca="0">IF(AI432&lt;&gt;AI431,AD432,MAX(AN431,AD432))</x:f>
        <x:v>1.105276557621944</x:v>
      </x:c>
      <x:c r="AO432" s="65" t="n">
        <x:f aca="0">AD432/AN432-1</x:f>
        <x:v>0</x:v>
      </x:c>
      <x:c r="AP432" s="69" t="n">
        <x:f aca="0">IFERROR(SUM(Z432:AC432)/AD432,0)</x:f>
        <x:v>1</x:v>
      </x:c>
      <x:c r="AQ432" s="66" t="b">
        <x:f aca="0">AND(B432&gt;0,C432&gt;0,D432&gt;0,E432&gt;0)</x:f>
        <x:v>1</x:v>
      </x:c>
    </x:row>
    <x:row r="433" ht="13.5" hidden="0">
      <x:c r="A433" s="61" t="n">
        <x:f aca="0">'净值底稿'!A395</x:f>
        <x:v>44420</x:v>
      </x:c>
      <x:c r="B433" s="62" t="n">
        <x:f aca="0">'净值底稿'!W395</x:f>
        <x:v>1.1967189371013953</x:v>
      </x:c>
      <x:c r="C433" s="62" t="n">
        <x:f aca="0">'净值底稿'!T395</x:f>
        <x:v>1.492650870172315</x:v>
      </x:c>
      <x:c r="D433" s="62" t="n">
        <x:f aca="0">'净值底稿'!U395</x:f>
        <x:v>1.4943</x:v>
      </x:c>
      <x:c r="E433" s="62" t="n">
        <x:f aca="0">'净值底稿'!V395</x:f>
        <x:v>1.3298</x:v>
      </x:c>
      <x:c r="F433" s="63" t="n">
        <x:f aca="0">IFERROR(B433/B432-1,0)</x:f>
        <x:v>0.008464478732666203</x:v>
      </x:c>
      <x:c r="G433" s="63" t="n">
        <x:f aca="0">IFERROR(C433/C432-1,0)</x:f>
        <x:v>0.0036397807974857255</x:v>
      </x:c>
      <x:c r="H433" s="63" t="n">
        <x:f aca="0">IFERROR(D433/D432-1,0)</x:f>
        <x:v>0.0008036970062286208</x:v>
      </x:c>
      <x:c r="I433" s="63" t="n">
        <x:f aca="0">IFERROR(E433/E432-1,0)</x:f>
        <x:v>0.011716372489348759</x:v>
      </x:c>
      <x:c r="J433" s="64" t="n">
        <x:f aca="0">Z432*(1+F433)</x:f>
        <x:v>0.11752595317472395</x:v>
      </x:c>
      <x:c r="K433" s="64" t="n">
        <x:f aca="0">AA432*(1+G433)</x:f>
        <x:v>0.12179244213784082</x:v>
      </x:c>
      <x:c r="L433" s="64" t="n">
        <x:f aca="0">AB432*(1+H433)</x:f>
        <x:v>0.8145105375823616</x:v>
      </x:c>
      <x:c r="M433" s="64" t="n">
        <x:f aca="0">AC432*(1+I433)</x:f>
        <x:v>0.054157030750441364</x:v>
      </x:c>
      <x:c r="N433" s="64" t="n">
        <x:f aca="0">SUM(J433:M433)</x:f>
        <x:v>1.1079859636453677</x:v>
      </x:c>
      <x:c r="O433" s="65" t="n">
        <x:f aca="0">IFERROR((J433+K433)/N433,0)</x:f>
        <x:v>0.21599406776344618</x:v>
      </x:c>
      <x:c r="P433" s="66" t="b">
        <x:f aca="0">AND(MONTH(A433)=12,OR(A434="",YEAR(A433)&lt;&gt;YEAR(A434)))</x:f>
        <x:v>0</x:v>
      </x:c>
      <x:c r="Q433" s="66" t="b">
        <x:f aca="0">AND(MOD(MONTH(A433),3)=0,OR(A434="",MONTH(A433)&lt;&gt;MONTH(A434)))</x:f>
        <x:v>0</x:v>
      </x:c>
      <x:c r="R433" s="66" t="b">
        <x:f aca="0">OR(O433&gt;$E$7,O433&lt;$E$6)</x:f>
        <x:v>0</x:v>
      </x:c>
      <x:c r="S433" s="66" t="b">
        <x:f aca="0">AND(OR(P433,Q433,R433),A433-AH432&gt;$E$8)</x:f>
        <x:v>0</x:v>
      </x:c>
      <x:c r="T433" s="67" t="str">
        <x:f aca="0">IF(NOT(OR(P433,Q433,R433)),"不调",IF(NOT(S433),"间隔规则跳过",IF(P433,"年末+季度",IF(AND(Q433,R433),"季度+动态",IF(Q433,"季度","动态")))))</x:f>
        <x:v>不调</x:v>
      </x:c>
      <x:c r="U433" s="64" t="n">
        <x:f aca="0">IF(OR(T433="年末+季度",T433="季度+动态"),N433*$E$5/2,IF(T433="季度",(J433+K433)/2,IF(T433="动态",N433*$E$5*IF(J433+K433=0,0.5,J433/(J433+K433)),J433)))</x:f>
        <x:v>0.11752595317472395</x:v>
      </x:c>
      <x:c r="V433" s="64" t="n">
        <x:f aca="0">IF(OR(T433="年末+季度",T433="季度+动态"),N433*$E$5/2,IF(T433="季度",(J433+K433)/2,IF(T433="动态",N433*$E$5*IF(J433+K433=0,0.5,K433/(J433+K433)),K433)))</x:f>
        <x:v>0.12179244213784082</x:v>
      </x:c>
      <x:c r="W433" s="64" t="n">
        <x:f aca="0">IF(OR(T433="年末+季度",T433="季度+动态",T433="动态"),N433*(1-$E$5)*IF(L433+M433=0,$B$7/($B$7+$B$8),L433/(L433+M433)),L433)</x:f>
        <x:v>0.8145105375823616</x:v>
      </x:c>
      <x:c r="X433" s="64" t="n">
        <x:f aca="0">IF(OR(T433="年末+季度",T433="季度+动态",T433="动态"),N433*(1-$E$5)*IF(L433+M433=0,$B$8/($B$7+$B$8),M433/(L433+M433)),M433)</x:f>
        <x:v>0.054157030750441364</x:v>
      </x:c>
      <x:c r="Y433" s="64" t="n">
        <x:f aca="0">POWER(1-$H$5,(A433-A432)/$H$8)</x:f>
        <x:v>0.9999862671029998</x:v>
      </x:c>
      <x:c r="Z433" s="64" t="n">
        <x:f aca="0">U433*Y433</x:f>
        <x:v>0.11752433920291415</x:v>
      </x:c>
      <x:c r="AA433" s="64" t="n">
        <x:f aca="0">V433*Y433</x:f>
        <x:v>0.12179076957477754</x:v>
      </x:c>
      <x:c r="AB433" s="64" t="n">
        <x:f aca="0">W433*Y433</x:f>
        <x:v>0.8144993519930434</x:v>
      </x:c>
      <x:c r="AC433" s="64" t="n">
        <x:f aca="0">X433*Y433</x:f>
        <x:v>0.05415628701751623</x:v>
      </x:c>
      <x:c r="AD433" s="64" t="n">
        <x:f aca="0">SUM(Z433:AC433)</x:f>
        <x:v>1.1079707477882512</x:v>
      </x:c>
      <x:c r="AE433" s="64" t="n">
        <x:f aca="0">MAX(AE432,AD433)</x:f>
        <x:v>1.1079707477882512</x:v>
      </x:c>
      <x:c r="AF433" s="63" t="n">
        <x:f aca="0">AD433/AE433-1</x:f>
        <x:v>0</x:v>
      </x:c>
      <x:c r="AG433" s="63" t="n">
        <x:f aca="0">AD433/AD432-1</x:f>
        <x:v>0.002437571074612954</x:v>
      </x:c>
      <x:c r="AH433" s="61" t="n">
        <x:f aca="0">IF(OR(T433="年末+季度",T433="季度+动态",T433="季度",T433="动态"),A433,AH432)</x:f>
        <x:v>44377</x:v>
      </x:c>
      <x:c r="AI433" s="68" t="n">
        <x:f aca="0">YEAR(A433)</x:f>
        <x:v>2021</x:v>
      </x:c>
      <x:c r="AJ433" s="68" t="n">
        <x:f aca="0">MONTH(A433)</x:f>
        <x:v>8</x:v>
      </x:c>
      <x:c r="AK433" s="66" t="n">
        <x:f aca="0">IF(MONTH(A433)&lt;&gt;MONTH(A434),1,0)</x:f>
        <x:v>0</x:v>
      </x:c>
      <x:c r="AL433" s="64" t="n">
        <x:f aca="0">IF(AK432,AD432,AL432)</x:f>
        <x:v>1.0983593596430365</x:v>
      </x:c>
      <x:c r="AM433" s="65" t="str">
        <x:f aca="0">IF(AK433,AD433/AL433-1,"")</x:f>
      </x:c>
      <x:c r="AN433" s="64" t="n">
        <x:f aca="0">IF(AI433&lt;&gt;AI432,AD433,MAX(AN432,AD433))</x:f>
        <x:v>1.1079707477882512</x:v>
      </x:c>
      <x:c r="AO433" s="65" t="n">
        <x:f aca="0">AD433/AN433-1</x:f>
        <x:v>0</x:v>
      </x:c>
      <x:c r="AP433" s="69" t="n">
        <x:f aca="0">IFERROR(SUM(Z433:AC433)/AD433,0)</x:f>
        <x:v>1</x:v>
      </x:c>
      <x:c r="AQ433" s="66" t="b">
        <x:f aca="0">AND(B433&gt;0,C433&gt;0,D433&gt;0,E433&gt;0)</x:f>
        <x:v>1</x:v>
      </x:c>
    </x:row>
    <x:row r="434" ht="13.5" hidden="0">
      <x:c r="A434" s="61" t="n">
        <x:f aca="0">'净值底稿'!A396</x:f>
        <x:v>44421</x:v>
      </x:c>
      <x:c r="B434" s="62" t="n">
        <x:f aca="0">'净值底稿'!W396</x:f>
        <x:v>1.1964849891198706</x:v>
      </x:c>
      <x:c r="C434" s="62" t="n">
        <x:f aca="0">'净值底稿'!T396</x:f>
        <x:v>1.4915981158709337</x:v>
      </x:c>
      <x:c r="D434" s="62" t="n">
        <x:f aca="0">'净值底稿'!U396</x:f>
        <x:v>1.4938</x:v>
      </x:c>
      <x:c r="E434" s="62" t="n">
        <x:f aca="0">'净值底稿'!V396</x:f>
        <x:v>1.3331</x:v>
      </x:c>
      <x:c r="F434" s="63" t="n">
        <x:f aca="0">IFERROR(B434/B433-1,0)</x:f>
        <x:v>-0.0001954911669497239</x:v>
      </x:c>
      <x:c r="G434" s="63" t="n">
        <x:f aca="0">IFERROR(C434/C433-1,0)</x:f>
        <x:v>-0.0007052917212044818</x:v>
      </x:c>
      <x:c r="H434" s="63" t="n">
        <x:f aca="0">IFERROR(D434/D433-1,0)</x:f>
        <x:v>-0.0003346048316937855</x:v>
      </x:c>
      <x:c r="I434" s="63" t="n">
        <x:f aca="0">IFERROR(E434/E433-1,0)</x:f>
        <x:v>0.002481576176868616</x:v>
      </x:c>
      <x:c r="J434" s="64" t="n">
        <x:f aca="0">Z433*(1+F434)</x:f>
        <x:v>0.11750136423269837</x:v>
      </x:c>
      <x:c r="K434" s="64" t="n">
        <x:f aca="0">AA433*(1+G434)</x:f>
        <x:v>0.12170487155327732</x:v>
      </x:c>
      <x:c r="L434" s="64" t="n">
        <x:f aca="0">AB433*(1+H434)</x:f>
        <x:v>0.8142268165744551</x:v>
      </x:c>
      <x:c r="M434" s="64" t="n">
        <x:f aca="0">AC433*(1+I434)</x:f>
        <x:v>0.05429067996920656</x:v>
      </x:c>
      <x:c r="N434" s="64" t="n">
        <x:f aca="0">SUM(J434:M434)</x:f>
        <x:v>1.1077237323296374</x:v>
      </x:c>
      <x:c r="O434" s="65" t="n">
        <x:f aca="0">IFERROR((J434+K434)/N434,0)</x:f>
        <x:v>0.21594394775934303</x:v>
      </x:c>
      <x:c r="P434" s="66" t="b">
        <x:f aca="0">AND(MONTH(A434)=12,OR(A435="",YEAR(A434)&lt;&gt;YEAR(A435)))</x:f>
        <x:v>0</x:v>
      </x:c>
      <x:c r="Q434" s="66" t="b">
        <x:f aca="0">AND(MOD(MONTH(A434),3)=0,OR(A435="",MONTH(A434)&lt;&gt;MONTH(A435)))</x:f>
        <x:v>0</x:v>
      </x:c>
      <x:c r="R434" s="66" t="b">
        <x:f aca="0">OR(O434&gt;$E$7,O434&lt;$E$6)</x:f>
        <x:v>0</x:v>
      </x:c>
      <x:c r="S434" s="66" t="b">
        <x:f aca="0">AND(OR(P434,Q434,R434),A434-AH433&gt;$E$8)</x:f>
        <x:v>0</x:v>
      </x:c>
      <x:c r="T434" s="67" t="str">
        <x:f aca="0">IF(NOT(OR(P434,Q434,R434)),"不调",IF(NOT(S434),"间隔规则跳过",IF(P434,"年末+季度",IF(AND(Q434,R434),"季度+动态",IF(Q434,"季度","动态")))))</x:f>
        <x:v>不调</x:v>
      </x:c>
      <x:c r="U434" s="64" t="n">
        <x:f aca="0">IF(OR(T434="年末+季度",T434="季度+动态"),N434*$E$5/2,IF(T434="季度",(J434+K434)/2,IF(T434="动态",N434*$E$5*IF(J434+K434=0,0.5,J434/(J434+K434)),J434)))</x:f>
        <x:v>0.11750136423269837</x:v>
      </x:c>
      <x:c r="V434" s="64" t="n">
        <x:f aca="0">IF(OR(T434="年末+季度",T434="季度+动态"),N434*$E$5/2,IF(T434="季度",(J434+K434)/2,IF(T434="动态",N434*$E$5*IF(J434+K434=0,0.5,K434/(J434+K434)),K434)))</x:f>
        <x:v>0.12170487155327732</x:v>
      </x:c>
      <x:c r="W434" s="64" t="n">
        <x:f aca="0">IF(OR(T434="年末+季度",T434="季度+动态",T434="动态"),N434*(1-$E$5)*IF(L434+M434=0,$B$7/($B$7+$B$8),L434/(L434+M434)),L434)</x:f>
        <x:v>0.8142268165744551</x:v>
      </x:c>
      <x:c r="X434" s="64" t="n">
        <x:f aca="0">IF(OR(T434="年末+季度",T434="季度+动态",T434="动态"),N434*(1-$E$5)*IF(L434+M434=0,$B$8/($B$7+$B$8),M434/(L434+M434)),M434)</x:f>
        <x:v>0.05429067996920656</x:v>
      </x:c>
      <x:c r="Y434" s="64" t="n">
        <x:f aca="0">POWER(1-$H$5,(A434-A433)/$H$8)</x:f>
        <x:v>0.9999862671029998</x:v>
      </x:c>
      <x:c r="Z434" s="64" t="n">
        <x:f aca="0">U434*Y434</x:f>
        <x:v>0.11749975059856597</x:v>
      </x:c>
      <x:c r="AA434" s="64" t="n">
        <x:f aca="0">V434*Y434</x:f>
        <x:v>0.12170320019281185</x:v>
      </x:c>
      <x:c r="AB434" s="64" t="n">
        <x:f aca="0">W434*Y434</x:f>
        <x:v>0.8142156348814482</x:v>
      </x:c>
      <x:c r="AC434" s="64" t="n">
        <x:f aca="0">X434*Y434</x:f>
        <x:v>0.054289934400890465</x:v>
      </x:c>
      <x:c r="AD434" s="64" t="n">
        <x:f aca="0">SUM(Z434:AC434)</x:f>
        <x:v>1.1077085200737165</x:v>
      </x:c>
      <x:c r="AE434" s="64" t="n">
        <x:f aca="0">MAX(AE433,AD434)</x:f>
        <x:v>1.1079707477882512</x:v>
      </x:c>
      <x:c r="AF434" s="63" t="n">
        <x:f aca="0">AD434/AE434-1</x:f>
        <x:v>-0.00023667386080206132</x:v>
      </x:c>
      <x:c r="AG434" s="63" t="n">
        <x:f aca="0">AD434/AD433-1</x:f>
        <x:v>-0.00023667386080206132</x:v>
      </x:c>
      <x:c r="AH434" s="61" t="n">
        <x:f aca="0">IF(OR(T434="年末+季度",T434="季度+动态",T434="季度",T434="动态"),A434,AH433)</x:f>
        <x:v>44377</x:v>
      </x:c>
      <x:c r="AI434" s="68" t="n">
        <x:f aca="0">YEAR(A434)</x:f>
        <x:v>2021</x:v>
      </x:c>
      <x:c r="AJ434" s="68" t="n">
        <x:f aca="0">MONTH(A434)</x:f>
        <x:v>8</x:v>
      </x:c>
      <x:c r="AK434" s="66" t="n">
        <x:f aca="0">IF(MONTH(A434)&lt;&gt;MONTH(A435),1,0)</x:f>
        <x:v>0</x:v>
      </x:c>
      <x:c r="AL434" s="64" t="n">
        <x:f aca="0">IF(AK433,AD433,AL433)</x:f>
        <x:v>1.0983593596430365</x:v>
      </x:c>
      <x:c r="AM434" s="65" t="str">
        <x:f aca="0">IF(AK434,AD434/AL434-1,"")</x:f>
      </x:c>
      <x:c r="AN434" s="64" t="n">
        <x:f aca="0">IF(AI434&lt;&gt;AI433,AD434,MAX(AN433,AD434))</x:f>
        <x:v>1.1079707477882512</x:v>
      </x:c>
      <x:c r="AO434" s="65" t="n">
        <x:f aca="0">AD434/AN434-1</x:f>
        <x:v>-0.00023667386080206132</x:v>
      </x:c>
      <x:c r="AP434" s="69" t="n">
        <x:f aca="0">IFERROR(SUM(Z434:AC434)/AD434,0)</x:f>
        <x:v>1</x:v>
      </x:c>
      <x:c r="AQ434" s="66" t="b">
        <x:f aca="0">AND(B434&gt;0,C434&gt;0,D434&gt;0,E434&gt;0)</x:f>
        <x:v>1</x:v>
      </x:c>
    </x:row>
    <x:row r="435" ht="13.5" hidden="0">
      <x:c r="A435" s="61" t="n">
        <x:f aca="0">'净值底稿'!A397</x:f>
        <x:v>44424</x:v>
      </x:c>
      <x:c r="B435" s="62" t="n">
        <x:f aca="0">'净值底稿'!W397</x:f>
        <x:v>1.1996517435175302</x:v>
      </x:c>
      <x:c r="C435" s="62" t="n">
        <x:f aca="0">'净值底稿'!T397</x:f>
        <x:v>1.4834119975207751</x:v>
      </x:c>
      <x:c r="D435" s="62" t="n">
        <x:f aca="0">'净值底稿'!U397</x:f>
        <x:v>1.4939</x:v>
      </x:c>
      <x:c r="E435" s="62" t="n">
        <x:f aca="0">'净值底稿'!V397</x:f>
        <x:v>1.3455</x:v>
      </x:c>
      <x:c r="F435" s="63" t="n">
        <x:f aca="0">IFERROR(B435/B434-1,0)</x:f>
        <x:v>0.0026467146904944894</x:v>
      </x:c>
      <x:c r="G435" s="63" t="n">
        <x:f aca="0">IFERROR(C435/C434-1,0)</x:f>
        <x:v>-0.005488152782613831</x:v>
      </x:c>
      <x:c r="H435" s="63" t="n">
        <x:f aca="0">IFERROR(D435/D434-1,0)</x:f>
        <x:v>0.00006694336591239747</x:v>
      </x:c>
      <x:c r="I435" s="63" t="n">
        <x:f aca="0">IFERROR(E435/E434-1,0)</x:f>
        <x:v>0.00930162778486232</x:v>
      </x:c>
      <x:c r="J435" s="64" t="n">
        <x:f aca="0">Z434*(1+F435)</x:f>
        <x:v>0.11781073891460464</x:v>
      </x:c>
      <x:c r="K435" s="64" t="n">
        <x:f aca="0">AA434*(1+G435)</x:f>
        <x:v>0.12103527443602066</x:v>
      </x:c>
      <x:c r="L435" s="64" t="n">
        <x:f aca="0">AB434*(1+H435)</x:f>
        <x:v>0.8142701412166257</x:v>
      </x:c>
      <x:c r="M435" s="64" t="n">
        <x:f aca="0">AC434*(1+I435)</x:f>
        <x:v>0.05479491916315214</x:v>
      </x:c>
      <x:c r="N435" s="64" t="n">
        <x:f aca="0">SUM(J435:M435)</x:f>
        <x:v>1.107911073730403</x:v>
      </x:c>
      <x:c r="O435" s="65" t="n">
        <x:f aca="0">IFERROR((J435+K435)/N435,0)</x:f>
        <x:v>0.21558229628161082</x:v>
      </x:c>
      <x:c r="P435" s="66" t="b">
        <x:f aca="0">AND(MONTH(A435)=12,OR(A436="",YEAR(A435)&lt;&gt;YEAR(A436)))</x:f>
        <x:v>0</x:v>
      </x:c>
      <x:c r="Q435" s="66" t="b">
        <x:f aca="0">AND(MOD(MONTH(A435),3)=0,OR(A436="",MONTH(A435)&lt;&gt;MONTH(A436)))</x:f>
        <x:v>0</x:v>
      </x:c>
      <x:c r="R435" s="66" t="b">
        <x:f aca="0">OR(O435&gt;$E$7,O435&lt;$E$6)</x:f>
        <x:v>0</x:v>
      </x:c>
      <x:c r="S435" s="66" t="b">
        <x:f aca="0">AND(OR(P435,Q435,R435),A435-AH434&gt;$E$8)</x:f>
        <x:v>0</x:v>
      </x:c>
      <x:c r="T435" s="67" t="str">
        <x:f aca="0">IF(NOT(OR(P435,Q435,R435)),"不调",IF(NOT(S435),"间隔规则跳过",IF(P435,"年末+季度",IF(AND(Q435,R435),"季度+动态",IF(Q435,"季度","动态")))))</x:f>
        <x:v>不调</x:v>
      </x:c>
      <x:c r="U435" s="64" t="n">
        <x:f aca="0">IF(OR(T435="年末+季度",T435="季度+动态"),N435*$E$5/2,IF(T435="季度",(J435+K435)/2,IF(T435="动态",N435*$E$5*IF(J435+K435=0,0.5,J435/(J435+K435)),J435)))</x:f>
        <x:v>0.11781073891460464</x:v>
      </x:c>
      <x:c r="V435" s="64" t="n">
        <x:f aca="0">IF(OR(T435="年末+季度",T435="季度+动态"),N435*$E$5/2,IF(T435="季度",(J435+K435)/2,IF(T435="动态",N435*$E$5*IF(J435+K435=0,0.5,K435/(J435+K435)),K435)))</x:f>
        <x:v>0.12103527443602066</x:v>
      </x:c>
      <x:c r="W435" s="64" t="n">
        <x:f aca="0">IF(OR(T435="年末+季度",T435="季度+动态",T435="动态"),N435*(1-$E$5)*IF(L435+M435=0,$B$7/($B$7+$B$8),L435/(L435+M435)),L435)</x:f>
        <x:v>0.8142701412166257</x:v>
      </x:c>
      <x:c r="X435" s="64" t="n">
        <x:f aca="0">IF(OR(T435="年末+季度",T435="季度+动态",T435="动态"),N435*(1-$E$5)*IF(L435+M435=0,$B$8/($B$7+$B$8),M435/(L435+M435)),M435)</x:f>
        <x:v>0.05479491916315214</x:v>
      </x:c>
      <x:c r="Y435" s="64" t="n">
        <x:f aca="0">POWER(1-$H$5,(A435-A434)/$H$8)</x:f>
        <x:v>0.9999588018747739</x:v>
      </x:c>
      <x:c r="Z435" s="64" t="n">
        <x:f aca="0">U435*Y435</x:f>
        <x:v>0.11780588533302987</x:v>
      </x:c>
      <x:c r="AA435" s="64" t="n">
        <x:f aca="0">V435*Y435</x:f>
        <x:v>0.12103028800962767</x:v>
      </x:c>
      <x:c r="AB435" s="64" t="n">
        <x:f aca="0">W435*Y435</x:f>
        <x:v>0.81423659481338</x:v>
      </x:c>
      <x:c r="AC435" s="64" t="n">
        <x:f aca="0">X435*Y435</x:f>
        <x:v>0.0547926617152107</x:v>
      </x:c>
      <x:c r="AD435" s="64" t="n">
        <x:f aca="0">SUM(Z435:AC435)</x:f>
        <x:v>1.1078654298712483</x:v>
      </x:c>
      <x:c r="AE435" s="64" t="n">
        <x:f aca="0">MAX(AE434,AD435)</x:f>
        <x:v>1.1079707477882512</x:v>
      </x:c>
      <x:c r="AF435" s="63" t="n">
        <x:f aca="0">AD435/AE435-1</x:f>
        <x:v>-0.00009505478119631317</x:v>
      </x:c>
      <x:c r="AG435" s="63" t="n">
        <x:f aca="0">AD435/AD434-1</x:f>
        <x:v>0.00014165260507459365</x:v>
      </x:c>
      <x:c r="AH435" s="61" t="n">
        <x:f aca="0">IF(OR(T435="年末+季度",T435="季度+动态",T435="季度",T435="动态"),A435,AH434)</x:f>
        <x:v>44377</x:v>
      </x:c>
      <x:c r="AI435" s="68" t="n">
        <x:f aca="0">YEAR(A435)</x:f>
        <x:v>2021</x:v>
      </x:c>
      <x:c r="AJ435" s="68" t="n">
        <x:f aca="0">MONTH(A435)</x:f>
        <x:v>8</x:v>
      </x:c>
      <x:c r="AK435" s="66" t="n">
        <x:f aca="0">IF(MONTH(A435)&lt;&gt;MONTH(A436),1,0)</x:f>
        <x:v>0</x:v>
      </x:c>
      <x:c r="AL435" s="64" t="n">
        <x:f aca="0">IF(AK434,AD434,AL434)</x:f>
        <x:v>1.0983593596430365</x:v>
      </x:c>
      <x:c r="AM435" s="65" t="str">
        <x:f aca="0">IF(AK435,AD435/AL435-1,"")</x:f>
      </x:c>
      <x:c r="AN435" s="64" t="n">
        <x:f aca="0">IF(AI435&lt;&gt;AI434,AD435,MAX(AN434,AD435))</x:f>
        <x:v>1.1079707477882512</x:v>
      </x:c>
      <x:c r="AO435" s="65" t="n">
        <x:f aca="0">AD435/AN435-1</x:f>
        <x:v>-0.00009505478119631317</x:v>
      </x:c>
      <x:c r="AP435" s="69" t="n">
        <x:f aca="0">IFERROR(SUM(Z435:AC435)/AD435,0)</x:f>
        <x:v>1</x:v>
      </x:c>
      <x:c r="AQ435" s="66" t="b">
        <x:f aca="0">AND(B435&gt;0,C435&gt;0,D435&gt;0,E435&gt;0)</x:f>
        <x:v>1</x:v>
      </x:c>
    </x:row>
    <x:row r="436" ht="13.5" hidden="0">
      <x:c r="A436" s="61" t="n">
        <x:f aca="0">'净值底稿'!A398</x:f>
        <x:v>44425</x:v>
      </x:c>
      <x:c r="B436" s="62" t="n">
        <x:f aca="0">'净值底稿'!W398</x:f>
        <x:v>1.1820358016907135</x:v>
      </x:c>
      <x:c r="C436" s="62" t="n">
        <x:f aca="0">'净值底稿'!T398</x:f>
        <x:v>1.4467845647952688</x:v>
      </x:c>
      <x:c r="D436" s="62" t="n">
        <x:f aca="0">'净值底稿'!U398</x:f>
        <x:v>1.4943</x:v>
      </x:c>
      <x:c r="E436" s="62" t="n">
        <x:f aca="0">'净值底稿'!V398</x:f>
        <x:v>1.3583</x:v>
      </x:c>
      <x:c r="F436" s="63" t="n">
        <x:f aca="0">IFERROR(B436/B435-1,0)</x:f>
        <x:v>-0.0146842130826772</x:v>
      </x:c>
      <x:c r="G436" s="63" t="n">
        <x:f aca="0">IFERROR(C436/C435-1,0)</x:f>
        <x:v>-0.024691341843480874</x:v>
      </x:c>
      <x:c r="H436" s="63" t="n">
        <x:f aca="0">IFERROR(D436/D435-1,0)</x:f>
        <x:v>0.00026775553919278217</x:v>
      </x:c>
      <x:c r="I436" s="63" t="n">
        <x:f aca="0">IFERROR(E436/E435-1,0)</x:f>
        <x:v>0.009513192121887837</x:v>
      </x:c>
      <x:c r="J436" s="64" t="n">
        <x:f aca="0">Z435*(1+F436)</x:f>
        <x:v>0.11607599861040623</x:v>
      </x:c>
      <x:c r="K436" s="64" t="n">
        <x:f aca="0">AA435*(1+G436)</x:f>
        <x:v>0.11804188779496701</x:v>
      </x:c>
      <x:c r="L436" s="64" t="n">
        <x:f aca="0">AB435*(1+H436)</x:f>
        <x:v>0.8144546111718547</x:v>
      </x:c>
      <x:c r="M436" s="64" t="n">
        <x:f aca="0">AC435*(1+I436)</x:f>
        <x:v>0.05531391483297711</x:v>
      </x:c>
      <x:c r="N436" s="64" t="n">
        <x:f aca="0">SUM(J436:M436)</x:f>
        <x:v>1.103886412410205</x:v>
      </x:c>
      <x:c r="O436" s="65" t="n">
        <x:f aca="0">IFERROR((J436+K436)/N436,0)</x:f>
        <x:v>0.21208512377120814</x:v>
      </x:c>
      <x:c r="P436" s="66" t="b">
        <x:f aca="0">AND(MONTH(A436)=12,OR(A437="",YEAR(A436)&lt;&gt;YEAR(A437)))</x:f>
        <x:v>0</x:v>
      </x:c>
      <x:c r="Q436" s="66" t="b">
        <x:f aca="0">AND(MOD(MONTH(A436),3)=0,OR(A437="",MONTH(A436)&lt;&gt;MONTH(A437)))</x:f>
        <x:v>0</x:v>
      </x:c>
      <x:c r="R436" s="66" t="b">
        <x:f aca="0">OR(O436&gt;$E$7,O436&lt;$E$6)</x:f>
        <x:v>0</x:v>
      </x:c>
      <x:c r="S436" s="66" t="b">
        <x:f aca="0">AND(OR(P436,Q436,R436),A436-AH435&gt;$E$8)</x:f>
        <x:v>0</x:v>
      </x:c>
      <x:c r="T436" s="67" t="str">
        <x:f aca="0">IF(NOT(OR(P436,Q436,R436)),"不调",IF(NOT(S436),"间隔规则跳过",IF(P436,"年末+季度",IF(AND(Q436,R436),"季度+动态",IF(Q436,"季度","动态")))))</x:f>
        <x:v>不调</x:v>
      </x:c>
      <x:c r="U436" s="64" t="n">
        <x:f aca="0">IF(OR(T436="年末+季度",T436="季度+动态"),N436*$E$5/2,IF(T436="季度",(J436+K436)/2,IF(T436="动态",N436*$E$5*IF(J436+K436=0,0.5,J436/(J436+K436)),J436)))</x:f>
        <x:v>0.11607599861040623</x:v>
      </x:c>
      <x:c r="V436" s="64" t="n">
        <x:f aca="0">IF(OR(T436="年末+季度",T436="季度+动态"),N436*$E$5/2,IF(T436="季度",(J436+K436)/2,IF(T436="动态",N436*$E$5*IF(J436+K436=0,0.5,K436/(J436+K436)),K436)))</x:f>
        <x:v>0.11804188779496701</x:v>
      </x:c>
      <x:c r="W436" s="64" t="n">
        <x:f aca="0">IF(OR(T436="年末+季度",T436="季度+动态",T436="动态"),N436*(1-$E$5)*IF(L436+M436=0,$B$7/($B$7+$B$8),L436/(L436+M436)),L436)</x:f>
        <x:v>0.8144546111718547</x:v>
      </x:c>
      <x:c r="X436" s="64" t="n">
        <x:f aca="0">IF(OR(T436="年末+季度",T436="季度+动态",T436="动态"),N436*(1-$E$5)*IF(L436+M436=0,$B$8/($B$7+$B$8),M436/(L436+M436)),M436)</x:f>
        <x:v>0.05531391483297711</x:v>
      </x:c>
      <x:c r="Y436" s="64" t="n">
        <x:f aca="0">POWER(1-$H$5,(A436-A435)/$H$8)</x:f>
        <x:v>0.9999862671029998</x:v>
      </x:c>
      <x:c r="Z436" s="64" t="n">
        <x:f aca="0">U436*Y436</x:f>
        <x:v>0.11607440455067311</x:v>
      </x:c>
      <x:c r="AA436" s="64" t="n">
        <x:f aca="0">V436*Y436</x:f>
        <x:v>0.1180402667378802</x:v>
      </x:c>
      <x:c r="AB436" s="64" t="n">
        <x:f aca="0">W436*Y436</x:f>
        <x:v>0.8144434263505681</x:v>
      </x:c>
      <x:c r="AC436" s="64" t="n">
        <x:f aca="0">X436*Y436</x:f>
        <x:v>0.05531315521268203</x:v>
      </x:c>
      <x:c r="AD436" s="64" t="n">
        <x:f aca="0">SUM(Z436:AC436)</x:f>
        <x:v>1.1038712528518033</x:v>
      </x:c>
      <x:c r="AE436" s="64" t="n">
        <x:f aca="0">MAX(AE435,AD436)</x:f>
        <x:v>1.1079707477882512</x:v>
      </x:c>
      <x:c r="AF436" s="63" t="n">
        <x:f aca="0">AD436/AE436-1</x:f>
        <x:v>-0.0037000028607536706</x:v>
      </x:c>
      <x:c r="AG436" s="63" t="n">
        <x:f aca="0">AD436/AD435-1</x:f>
        <x:v>-0.003605290779683523</x:v>
      </x:c>
      <x:c r="AH436" s="61" t="n">
        <x:f aca="0">IF(OR(T436="年末+季度",T436="季度+动态",T436="季度",T436="动态"),A436,AH435)</x:f>
        <x:v>44377</x:v>
      </x:c>
      <x:c r="AI436" s="68" t="n">
        <x:f aca="0">YEAR(A436)</x:f>
        <x:v>2021</x:v>
      </x:c>
      <x:c r="AJ436" s="68" t="n">
        <x:f aca="0">MONTH(A436)</x:f>
        <x:v>8</x:v>
      </x:c>
      <x:c r="AK436" s="66" t="n">
        <x:f aca="0">IF(MONTH(A436)&lt;&gt;MONTH(A437),1,0)</x:f>
        <x:v>0</x:v>
      </x:c>
      <x:c r="AL436" s="64" t="n">
        <x:f aca="0">IF(AK435,AD435,AL435)</x:f>
        <x:v>1.0983593596430365</x:v>
      </x:c>
      <x:c r="AM436" s="65" t="str">
        <x:f aca="0">IF(AK436,AD436/AL436-1,"")</x:f>
      </x:c>
      <x:c r="AN436" s="64" t="n">
        <x:f aca="0">IF(AI436&lt;&gt;AI435,AD436,MAX(AN435,AD436))</x:f>
        <x:v>1.1079707477882512</x:v>
      </x:c>
      <x:c r="AO436" s="65" t="n">
        <x:f aca="0">AD436/AN436-1</x:f>
        <x:v>-0.0037000028607536706</x:v>
      </x:c>
      <x:c r="AP436" s="69" t="n">
        <x:f aca="0">IFERROR(SUM(Z436:AC436)/AD436,0)</x:f>
        <x:v>1</x:v>
      </x:c>
      <x:c r="AQ436" s="66" t="b">
        <x:f aca="0">AND(B436&gt;0,C436&gt;0,D436&gt;0,E436&gt;0)</x:f>
        <x:v>1</x:v>
      </x:c>
    </x:row>
    <x:row r="437" ht="13.5" hidden="0">
      <x:c r="A437" s="61" t="n">
        <x:f aca="0">'净值底稿'!A399</x:f>
        <x:v>44426</x:v>
      </x:c>
      <x:c r="B437" s="62" t="n">
        <x:f aca="0">'净值底稿'!W399</x:f>
        <x:v>1.188831239226642</x:v>
      </x:c>
      <x:c r="C437" s="62" t="n">
        <x:f aca="0">'净值底稿'!T399</x:f>
        <x:v>1.4583865340870787</x:v>
      </x:c>
      <x:c r="D437" s="62" t="n">
        <x:f aca="0">'净值底稿'!U399</x:f>
        <x:v>1.4957</x:v>
      </x:c>
      <x:c r="E437" s="62" t="n">
        <x:f aca="0">'净值底稿'!V399</x:f>
        <x:v>1.3567</x:v>
      </x:c>
      <x:c r="F437" s="63" t="n">
        <x:f aca="0">IFERROR(B437/B436-1,0)</x:f>
        <x:v>0.005748927000526205</x:v>
      </x:c>
      <x:c r="G437" s="63" t="n">
        <x:f aca="0">IFERROR(C437/C436-1,0)</x:f>
        <x:v>0.008019140910209943</x:v>
      </x:c>
      <x:c r="H437" s="63" t="n">
        <x:f aca="0">IFERROR(D437/D436-1,0)</x:f>
        <x:v>0.0009368935287425995</x:v>
      </x:c>
      <x:c r="I437" s="63" t="n">
        <x:f aca="0">IFERROR(E437/E436-1,0)</x:f>
        <x:v>-0.0011779430170065774</x:v>
      </x:c>
      <x:c r="J437" s="64" t="n">
        <x:f aca="0">Z436*(1+F437)</x:f>
        <x:v>0.11674170782906447</x:v>
      </x:c>
      <x:c r="K437" s="64" t="n">
        <x:f aca="0">AA436*(1+G437)</x:f>
        <x:v>0.11898684826993003</x:v>
      </x:c>
      <x:c r="L437" s="64" t="n">
        <x:f aca="0">AB436*(1+H437)</x:f>
        <x:v>0.815206473126243</x:v>
      </x:c>
      <x:c r="M437" s="64" t="n">
        <x:f aca="0">AC436*(1+I437)</x:f>
        <x:v>0.05524799946775065</x:v>
      </x:c>
      <x:c r="N437" s="64" t="n">
        <x:f aca="0">SUM(J437:M437)</x:f>
        <x:v>1.1061830286929881</x:v>
      </x:c>
      <x:c r="O437" s="65" t="n">
        <x:f aca="0">IFERROR((J437+K437)/N437,0)</x:f>
        <x:v>0.21310086123588415</x:v>
      </x:c>
      <x:c r="P437" s="66" t="b">
        <x:f aca="0">AND(MONTH(A437)=12,OR(A438="",YEAR(A437)&lt;&gt;YEAR(A438)))</x:f>
        <x:v>0</x:v>
      </x:c>
      <x:c r="Q437" s="66" t="b">
        <x:f aca="0">AND(MOD(MONTH(A437),3)=0,OR(A438="",MONTH(A437)&lt;&gt;MONTH(A438)))</x:f>
        <x:v>0</x:v>
      </x:c>
      <x:c r="R437" s="66" t="b">
        <x:f aca="0">OR(O437&gt;$E$7,O437&lt;$E$6)</x:f>
        <x:v>0</x:v>
      </x:c>
      <x:c r="S437" s="66" t="b">
        <x:f aca="0">AND(OR(P437,Q437,R437),A437-AH436&gt;$E$8)</x:f>
        <x:v>0</x:v>
      </x:c>
      <x:c r="T437" s="67" t="str">
        <x:f aca="0">IF(NOT(OR(P437,Q437,R437)),"不调",IF(NOT(S437),"间隔规则跳过",IF(P437,"年末+季度",IF(AND(Q437,R437),"季度+动态",IF(Q437,"季度","动态")))))</x:f>
        <x:v>不调</x:v>
      </x:c>
      <x:c r="U437" s="64" t="n">
        <x:f aca="0">IF(OR(T437="年末+季度",T437="季度+动态"),N437*$E$5/2,IF(T437="季度",(J437+K437)/2,IF(T437="动态",N437*$E$5*IF(J437+K437=0,0.5,J437/(J437+K437)),J437)))</x:f>
        <x:v>0.11674170782906447</x:v>
      </x:c>
      <x:c r="V437" s="64" t="n">
        <x:f aca="0">IF(OR(T437="年末+季度",T437="季度+动态"),N437*$E$5/2,IF(T437="季度",(J437+K437)/2,IF(T437="动态",N437*$E$5*IF(J437+K437=0,0.5,K437/(J437+K437)),K437)))</x:f>
        <x:v>0.11898684826993003</x:v>
      </x:c>
      <x:c r="W437" s="64" t="n">
        <x:f aca="0">IF(OR(T437="年末+季度",T437="季度+动态",T437="动态"),N437*(1-$E$5)*IF(L437+M437=0,$B$7/($B$7+$B$8),L437/(L437+M437)),L437)</x:f>
        <x:v>0.815206473126243</x:v>
      </x:c>
      <x:c r="X437" s="64" t="n">
        <x:f aca="0">IF(OR(T437="年末+季度",T437="季度+动态",T437="动态"),N437*(1-$E$5)*IF(L437+M437=0,$B$8/($B$7+$B$8),M437/(L437+M437)),M437)</x:f>
        <x:v>0.05524799946775065</x:v>
      </x:c>
      <x:c r="Y437" s="64" t="n">
        <x:f aca="0">POWER(1-$H$5,(A437-A436)/$H$8)</x:f>
        <x:v>0.9999862671029998</x:v>
      </x:c>
      <x:c r="Z437" s="64" t="n">
        <x:f aca="0">U437*Y437</x:f>
        <x:v>0.11674010462721522</x:v>
      </x:c>
      <x:c r="AA437" s="64" t="n">
        <x:f aca="0">V437*Y437</x:f>
        <x:v>0.11898521423579836</x:v>
      </x:c>
      <x:c r="AB437" s="64" t="n">
        <x:f aca="0">W437*Y437</x:f>
        <x:v>0.8151952779797136</x:v>
      </x:c>
      <x:c r="AC437" s="64" t="n">
        <x:f aca="0">X437*Y437</x:f>
        <x:v>0.05524724075266449</x:v>
      </x:c>
      <x:c r="AD437" s="64" t="n">
        <x:f aca="0">SUM(Z437:AC437)</x:f>
        <x:v>1.1061678375953916</x:v>
      </x:c>
      <x:c r="AE437" s="64" t="n">
        <x:f aca="0">MAX(AE436,AD437)</x:f>
        <x:v>1.1079707477882512</x:v>
      </x:c>
      <x:c r="AF437" s="63" t="n">
        <x:f aca="0">AD437/AE437-1</x:f>
        <x:v>-0.001627218224360738</x:v>
      </x:c>
      <x:c r="AG437" s="63" t="n">
        <x:f aca="0">AD437/AD436-1</x:f>
        <x:v>0.002080482427325725</x:v>
      </x:c>
      <x:c r="AH437" s="61" t="n">
        <x:f aca="0">IF(OR(T437="年末+季度",T437="季度+动态",T437="季度",T437="动态"),A437,AH436)</x:f>
        <x:v>44377</x:v>
      </x:c>
      <x:c r="AI437" s="68" t="n">
        <x:f aca="0">YEAR(A437)</x:f>
        <x:v>2021</x:v>
      </x:c>
      <x:c r="AJ437" s="68" t="n">
        <x:f aca="0">MONTH(A437)</x:f>
        <x:v>8</x:v>
      </x:c>
      <x:c r="AK437" s="66" t="n">
        <x:f aca="0">IF(MONTH(A437)&lt;&gt;MONTH(A438),1,0)</x:f>
        <x:v>0</x:v>
      </x:c>
      <x:c r="AL437" s="64" t="n">
        <x:f aca="0">IF(AK436,AD436,AL436)</x:f>
        <x:v>1.0983593596430365</x:v>
      </x:c>
      <x:c r="AM437" s="65" t="str">
        <x:f aca="0">IF(AK437,AD437/AL437-1,"")</x:f>
      </x:c>
      <x:c r="AN437" s="64" t="n">
        <x:f aca="0">IF(AI437&lt;&gt;AI436,AD437,MAX(AN436,AD437))</x:f>
        <x:v>1.1079707477882512</x:v>
      </x:c>
      <x:c r="AO437" s="65" t="n">
        <x:f aca="0">AD437/AN437-1</x:f>
        <x:v>-0.001627218224360738</x:v>
      </x:c>
      <x:c r="AP437" s="69" t="n">
        <x:f aca="0">IFERROR(SUM(Z437:AC437)/AD437,0)</x:f>
        <x:v>1</x:v>
      </x:c>
      <x:c r="AQ437" s="66" t="b">
        <x:f aca="0">AND(B437&gt;0,C437&gt;0,D437&gt;0,E437&gt;0)</x:f>
        <x:v>1</x:v>
      </x:c>
    </x:row>
    <x:row r="438" ht="13.5" hidden="0">
      <x:c r="A438" s="61" t="n">
        <x:f aca="0">'净值底稿'!A400</x:f>
        <x:v>44427</x:v>
      </x:c>
      <x:c r="B438" s="62" t="n">
        <x:f aca="0">'净值底稿'!W400</x:f>
        <x:v>1.1805618589994673</x:v>
      </x:c>
      <x:c r="C438" s="62" t="n">
        <x:f aca="0">'净值底稿'!T400</x:f>
        <x:v>1.4582101728611112</x:v>
      </x:c>
      <x:c r="D438" s="62" t="n">
        <x:f aca="0">'净值底稿'!U400</x:f>
        <x:v>1.4965</x:v>
      </x:c>
      <x:c r="E438" s="62" t="n">
        <x:f aca="0">'净值底稿'!V400</x:f>
        <x:v>1.3518</x:v>
      </x:c>
      <x:c r="F438" s="63" t="n">
        <x:f aca="0">IFERROR(B438/B437-1,0)</x:f>
        <x:v>-0.00695589075582681</x:v>
      </x:c>
      <x:c r="G438" s="63" t="n">
        <x:f aca="0">IFERROR(C438/C437-1,0)</x:f>
        <x:v>-0.00012092900053961575</x:v>
      </x:c>
      <x:c r="H438" s="63" t="n">
        <x:f aca="0">IFERROR(D438/D437-1,0)</x:f>
        <x:v>0.0005348666176372419</x:v>
      </x:c>
      <x:c r="I438" s="63" t="n">
        <x:f aca="0">IFERROR(E438/E437-1,0)</x:f>
        <x:v>-0.0036117048721162615</x:v>
      </x:c>
      <x:c r="J438" s="64" t="n">
        <x:f aca="0">Z437*(1+F438)</x:f>
        <x:v>0.11592807321260452</x:v>
      </x:c>
      <x:c r="K438" s="64" t="n">
        <x:f aca="0">AA437*(1+G438)</x:f>
        <x:v>0.11897082547276183</x:v>
      </x:c>
      <x:c r="L438" s="64" t="n">
        <x:f aca="0">AB437*(1+H438)</x:f>
        <x:v>0.8156312987207605</x:v>
      </x:c>
      <x:c r="M438" s="64" t="n">
        <x:f aca="0">AC437*(1+I438)</x:f>
        <x:v>0.05504770402406711</x:v>
      </x:c>
      <x:c r="N438" s="64" t="n">
        <x:f aca="0">SUM(J438:M438)</x:f>
        <x:v>1.1055779014301939</x:v>
      </x:c>
      <x:c r="O438" s="65" t="n">
        <x:f aca="0">IFERROR((J438+K438)/N438,0)</x:f>
        <x:v>0.21246707118647834</x:v>
      </x:c>
      <x:c r="P438" s="66" t="b">
        <x:f aca="0">AND(MONTH(A438)=12,OR(A439="",YEAR(A438)&lt;&gt;YEAR(A439)))</x:f>
        <x:v>0</x:v>
      </x:c>
      <x:c r="Q438" s="66" t="b">
        <x:f aca="0">AND(MOD(MONTH(A438),3)=0,OR(A439="",MONTH(A438)&lt;&gt;MONTH(A439)))</x:f>
        <x:v>0</x:v>
      </x:c>
      <x:c r="R438" s="66" t="b">
        <x:f aca="0">OR(O438&gt;$E$7,O438&lt;$E$6)</x:f>
        <x:v>0</x:v>
      </x:c>
      <x:c r="S438" s="66" t="b">
        <x:f aca="0">AND(OR(P438,Q438,R438),A438-AH437&gt;$E$8)</x:f>
        <x:v>0</x:v>
      </x:c>
      <x:c r="T438" s="67" t="str">
        <x:f aca="0">IF(NOT(OR(P438,Q438,R438)),"不调",IF(NOT(S438),"间隔规则跳过",IF(P438,"年末+季度",IF(AND(Q438,R438),"季度+动态",IF(Q438,"季度","动态")))))</x:f>
        <x:v>不调</x:v>
      </x:c>
      <x:c r="U438" s="64" t="n">
        <x:f aca="0">IF(OR(T438="年末+季度",T438="季度+动态"),N438*$E$5/2,IF(T438="季度",(J438+K438)/2,IF(T438="动态",N438*$E$5*IF(J438+K438=0,0.5,J438/(J438+K438)),J438)))</x:f>
        <x:v>0.11592807321260452</x:v>
      </x:c>
      <x:c r="V438" s="64" t="n">
        <x:f aca="0">IF(OR(T438="年末+季度",T438="季度+动态"),N438*$E$5/2,IF(T438="季度",(J438+K438)/2,IF(T438="动态",N438*$E$5*IF(J438+K438=0,0.5,K438/(J438+K438)),K438)))</x:f>
        <x:v>0.11897082547276183</x:v>
      </x:c>
      <x:c r="W438" s="64" t="n">
        <x:f aca="0">IF(OR(T438="年末+季度",T438="季度+动态",T438="动态"),N438*(1-$E$5)*IF(L438+M438=0,$B$7/($B$7+$B$8),L438/(L438+M438)),L438)</x:f>
        <x:v>0.8156312987207605</x:v>
      </x:c>
      <x:c r="X438" s="64" t="n">
        <x:f aca="0">IF(OR(T438="年末+季度",T438="季度+动态",T438="动态"),N438*(1-$E$5)*IF(L438+M438=0,$B$8/($B$7+$B$8),M438/(L438+M438)),M438)</x:f>
        <x:v>0.05504770402406711</x:v>
      </x:c>
      <x:c r="Y438" s="64" t="n">
        <x:f aca="0">POWER(1-$H$5,(A438-A437)/$H$8)</x:f>
        <x:v>0.9999862671029998</x:v>
      </x:c>
      <x:c r="Z438" s="64" t="n">
        <x:f aca="0">U438*Y438</x:f>
        <x:v>0.11592648118431566</x:v>
      </x:c>
      <x:c r="AA438" s="64" t="n">
        <x:f aca="0">V438*Y438</x:f>
        <x:v>0.11896919165866958</x:v>
      </x:c>
      <x:c r="AB438" s="64" t="n">
        <x:f aca="0">W438*Y438</x:f>
        <x:v>0.815620097740145</x:v>
      </x:c>
      <x:c r="AC438" s="64" t="n">
        <x:f aca="0">X438*Y438</x:f>
        <x:v>0.05504694805961765</x:v>
      </x:c>
      <x:c r="AD438" s="64" t="n">
        <x:f aca="0">SUM(Z438:AC438)</x:f>
        <x:v>1.105562718642748</x:v>
      </x:c>
      <x:c r="AE438" s="64" t="n">
        <x:f aca="0">MAX(AE437,AD438)</x:f>
        <x:v>1.1079707477882512</x:v>
      </x:c>
      <x:c r="AF438" s="63" t="n">
        <x:f aca="0">AD438/AE438-1</x:f>
        <x:v>-0.0021733688820848585</x:v>
      </x:c>
      <x:c r="AG438" s="63" t="n">
        <x:f aca="0">AD438/AD437-1</x:f>
        <x:v>-0.0005470408125037851</x:v>
      </x:c>
      <x:c r="AH438" s="61" t="n">
        <x:f aca="0">IF(OR(T438="年末+季度",T438="季度+动态",T438="季度",T438="动态"),A438,AH437)</x:f>
        <x:v>44377</x:v>
      </x:c>
      <x:c r="AI438" s="68" t="n">
        <x:f aca="0">YEAR(A438)</x:f>
        <x:v>2021</x:v>
      </x:c>
      <x:c r="AJ438" s="68" t="n">
        <x:f aca="0">MONTH(A438)</x:f>
        <x:v>8</x:v>
      </x:c>
      <x:c r="AK438" s="66" t="n">
        <x:f aca="0">IF(MONTH(A438)&lt;&gt;MONTH(A439),1,0)</x:f>
        <x:v>0</x:v>
      </x:c>
      <x:c r="AL438" s="64" t="n">
        <x:f aca="0">IF(AK437,AD437,AL437)</x:f>
        <x:v>1.0983593596430365</x:v>
      </x:c>
      <x:c r="AM438" s="65" t="str">
        <x:f aca="0">IF(AK438,AD438/AL438-1,"")</x:f>
      </x:c>
      <x:c r="AN438" s="64" t="n">
        <x:f aca="0">IF(AI438&lt;&gt;AI437,AD438,MAX(AN437,AD438))</x:f>
        <x:v>1.1079707477882512</x:v>
      </x:c>
      <x:c r="AO438" s="65" t="n">
        <x:f aca="0">AD438/AN438-1</x:f>
        <x:v>-0.0021733688820848585</x:v>
      </x:c>
      <x:c r="AP438" s="69" t="n">
        <x:f aca="0">IFERROR(SUM(Z438:AC438)/AD438,0)</x:f>
        <x:v>1</x:v>
      </x:c>
      <x:c r="AQ438" s="66" t="b">
        <x:f aca="0">AND(B438&gt;0,C438&gt;0,D438&gt;0,E438&gt;0)</x:f>
        <x:v>1</x:v>
      </x:c>
    </x:row>
    <x:row r="439" ht="13.5" hidden="0">
      <x:c r="A439" s="61" t="n">
        <x:f aca="0">'净值底稿'!A401</x:f>
        <x:v>44428</x:v>
      </x:c>
      <x:c r="B439" s="62" t="n">
        <x:f aca="0">'净值底稿'!W401</x:f>
        <x:v>1.1807463625869212</x:v>
      </x:c>
      <x:c r="C439" s="62" t="n">
        <x:f aca="0">'净值底稿'!T401</x:f>
        <x:v>1.451628100958775</x:v>
      </x:c>
      <x:c r="D439" s="62" t="n">
        <x:f aca="0">'净值底稿'!U401</x:f>
        <x:v>1.4962</x:v>
      </x:c>
      <x:c r="E439" s="62" t="n">
        <x:f aca="0">'净值底稿'!V401</x:f>
        <x:v>1.3573</x:v>
      </x:c>
      <x:c r="F439" s="63" t="n">
        <x:f aca="0">IFERROR(B439/B438-1,0)</x:f>
        <x:v>0.0001562845572617988</x:v>
      </x:c>
      <x:c r="G439" s="63" t="n">
        <x:f aca="0">IFERROR(C439/C438-1,0)</x:f>
        <x:v>-0.004513801936672612</x:v>
      </x:c>
      <x:c r="H439" s="63" t="n">
        <x:f aca="0">IFERROR(D439/D438-1,0)</x:f>
        <x:v>-0.0002004677581022296</x:v>
      </x:c>
      <x:c r="I439" s="63" t="n">
        <x:f aca="0">IFERROR(E439/E438-1,0)</x:f>
        <x:v>0.004068649208462727</x:v>
      </x:c>
      <x:c r="J439" s="64" t="n">
        <x:f aca="0">Z438*(1+F439)</x:f>
        <x:v>0.11594459870310246</x:v>
      </x:c>
      <x:c r="K439" s="64" t="n">
        <x:f aca="0">AA438*(1+G439)</x:f>
        <x:v>0.1184321882909563</x:v>
      </x:c>
      <x:c r="L439" s="64" t="n">
        <x:f aca="0">AB438*(1+H439)</x:f>
        <x:v>0.8154565922076878</x:v>
      </x:c>
      <x:c r="M439" s="64" t="n">
        <x:f aca="0">AC438*(1+I439)</x:f>
        <x:v>0.0552709147812687</x:v>
      </x:c>
      <x:c r="N439" s="64" t="n">
        <x:f aca="0">SUM(J439:M439)</x:f>
        <x:v>1.1051042939830154</x:v>
      </x:c>
      <x:c r="O439" s="65" t="n">
        <x:f aca="0">IFERROR((J439+K439)/N439,0)</x:f>
        <x:v>0.2120856721579809</x:v>
      </x:c>
      <x:c r="P439" s="66" t="b">
        <x:f aca="0">AND(MONTH(A439)=12,OR(A440="",YEAR(A439)&lt;&gt;YEAR(A440)))</x:f>
        <x:v>0</x:v>
      </x:c>
      <x:c r="Q439" s="66" t="b">
        <x:f aca="0">AND(MOD(MONTH(A439),3)=0,OR(A440="",MONTH(A439)&lt;&gt;MONTH(A440)))</x:f>
        <x:v>0</x:v>
      </x:c>
      <x:c r="R439" s="66" t="b">
        <x:f aca="0">OR(O439&gt;$E$7,O439&lt;$E$6)</x:f>
        <x:v>0</x:v>
      </x:c>
      <x:c r="S439" s="66" t="b">
        <x:f aca="0">AND(OR(P439,Q439,R439),A439-AH438&gt;$E$8)</x:f>
        <x:v>0</x:v>
      </x:c>
      <x:c r="T439" s="67" t="str">
        <x:f aca="0">IF(NOT(OR(P439,Q439,R439)),"不调",IF(NOT(S439),"间隔规则跳过",IF(P439,"年末+季度",IF(AND(Q439,R439),"季度+动态",IF(Q439,"季度","动态")))))</x:f>
        <x:v>不调</x:v>
      </x:c>
      <x:c r="U439" s="64" t="n">
        <x:f aca="0">IF(OR(T439="年末+季度",T439="季度+动态"),N439*$E$5/2,IF(T439="季度",(J439+K439)/2,IF(T439="动态",N439*$E$5*IF(J439+K439=0,0.5,J439/(J439+K439)),J439)))</x:f>
        <x:v>0.11594459870310246</x:v>
      </x:c>
      <x:c r="V439" s="64" t="n">
        <x:f aca="0">IF(OR(T439="年末+季度",T439="季度+动态"),N439*$E$5/2,IF(T439="季度",(J439+K439)/2,IF(T439="动态",N439*$E$5*IF(J439+K439=0,0.5,K439/(J439+K439)),K439)))</x:f>
        <x:v>0.1184321882909563</x:v>
      </x:c>
      <x:c r="W439" s="64" t="n">
        <x:f aca="0">IF(OR(T439="年末+季度",T439="季度+动态",T439="动态"),N439*(1-$E$5)*IF(L439+M439=0,$B$7/($B$7+$B$8),L439/(L439+M439)),L439)</x:f>
        <x:v>0.8154565922076878</x:v>
      </x:c>
      <x:c r="X439" s="64" t="n">
        <x:f aca="0">IF(OR(T439="年末+季度",T439="季度+动态",T439="动态"),N439*(1-$E$5)*IF(L439+M439=0,$B$8/($B$7+$B$8),M439/(L439+M439)),M439)</x:f>
        <x:v>0.0552709147812687</x:v>
      </x:c>
      <x:c r="Y439" s="64" t="n">
        <x:f aca="0">POWER(1-$H$5,(A439-A438)/$H$8)</x:f>
        <x:v>0.9999862671029998</x:v>
      </x:c>
      <x:c r="Z439" s="64" t="n">
        <x:f aca="0">U439*Y439</x:f>
        <x:v>0.11594300644787074</x:v>
      </x:c>
      <x:c r="AA439" s="64" t="n">
        <x:f aca="0">V439*Y439</x:f>
        <x:v>0.11843056187391299</x:v>
      </x:c>
      <x:c r="AB439" s="64" t="n">
        <x:f aca="0">W439*Y439</x:f>
        <x:v>0.8154453936262989</x:v>
      </x:c>
      <x:c r="AC439" s="64" t="n">
        <x:f aca="0">X439*Y439</x:f>
        <x:v>0.0552701557514889</x:v>
      </x:c>
      <x:c r="AD439" s="64" t="n">
        <x:f aca="0">SUM(Z439:AC439)</x:f>
        <x:v>1.1050891176995716</x:v>
      </x:c>
      <x:c r="AE439" s="64" t="n">
        <x:f aca="0">MAX(AE438,AD439)</x:f>
        <x:v>1.1079707477882512</x:v>
      </x:c>
      <x:c r="AF439" s="63" t="n">
        <x:f aca="0">AD439/AE439-1</x:f>
        <x:v>-0.0026008178414745897</x:v>
      </x:c>
      <x:c r="AG439" s="63" t="n">
        <x:f aca="0">AD439/AD438-1</x:f>
        <x:v>-0.0004283799871234173</x:v>
      </x:c>
      <x:c r="AH439" s="61" t="n">
        <x:f aca="0">IF(OR(T439="年末+季度",T439="季度+动态",T439="季度",T439="动态"),A439,AH438)</x:f>
        <x:v>44377</x:v>
      </x:c>
      <x:c r="AI439" s="68" t="n">
        <x:f aca="0">YEAR(A439)</x:f>
        <x:v>2021</x:v>
      </x:c>
      <x:c r="AJ439" s="68" t="n">
        <x:f aca="0">MONTH(A439)</x:f>
        <x:v>8</x:v>
      </x:c>
      <x:c r="AK439" s="66" t="n">
        <x:f aca="0">IF(MONTH(A439)&lt;&gt;MONTH(A440),1,0)</x:f>
        <x:v>0</x:v>
      </x:c>
      <x:c r="AL439" s="64" t="n">
        <x:f aca="0">IF(AK438,AD438,AL438)</x:f>
        <x:v>1.0983593596430365</x:v>
      </x:c>
      <x:c r="AM439" s="65" t="str">
        <x:f aca="0">IF(AK439,AD439/AL439-1,"")</x:f>
      </x:c>
      <x:c r="AN439" s="64" t="n">
        <x:f aca="0">IF(AI439&lt;&gt;AI438,AD439,MAX(AN438,AD439))</x:f>
        <x:v>1.1079707477882512</x:v>
      </x:c>
      <x:c r="AO439" s="65" t="n">
        <x:f aca="0">AD439/AN439-1</x:f>
        <x:v>-0.0026008178414745897</x:v>
      </x:c>
      <x:c r="AP439" s="69" t="n">
        <x:f aca="0">IFERROR(SUM(Z439:AC439)/AD439,0)</x:f>
        <x:v>1</x:v>
      </x:c>
      <x:c r="AQ439" s="66" t="b">
        <x:f aca="0">AND(B439&gt;0,C439&gt;0,D439&gt;0,E439&gt;0)</x:f>
        <x:v>1</x:v>
      </x:c>
    </x:row>
    <x:row r="440" ht="13.5" hidden="0">
      <x:c r="A440" s="61" t="n">
        <x:f aca="0">'净值底稿'!A402</x:f>
        <x:v>44431</x:v>
      </x:c>
      <x:c r="B440" s="62" t="n">
        <x:f aca="0">'净值底稿'!W402</x:f>
        <x:v>1.1967548083340087</x:v>
      </x:c>
      <x:c r="C440" s="62" t="n">
        <x:f aca="0">'净值底稿'!T402</x:f>
        <x:v>1.4794019651883539</x:v>
      </x:c>
      <x:c r="D440" s="62" t="n">
        <x:f aca="0">'净值底稿'!U402</x:f>
        <x:v>1.4961</x:v>
      </x:c>
      <x:c r="E440" s="62" t="n">
        <x:f aca="0">'净值底稿'!V402</x:f>
        <x:v>1.3546</x:v>
      </x:c>
      <x:c r="F440" s="63" t="n">
        <x:f aca="0">IFERROR(B440/B439-1,0)</x:f>
        <x:v>0.013557903927829296</x:v>
      </x:c>
      <x:c r="G440" s="63" t="n">
        <x:f aca="0">IFERROR(C440/C439-1,0)</x:f>
        <x:v>0.019132906156359653</x:v>
      </x:c>
      <x:c r="H440" s="63" t="n">
        <x:f aca="0">IFERROR(D440/D439-1,0)</x:f>
        <x:v>-0.00006683598449408468</x:v>
      </x:c>
      <x:c r="I440" s="63" t="n">
        <x:f aca="0">IFERROR(E440/E439-1,0)</x:f>
        <x:v>-0.001989243350769887</x:v>
      </x:c>
      <x:c r="J440" s="64" t="n">
        <x:f aca="0">Z439*(1+F440)</x:f>
        <x:v>0.11751495059039467</x:v>
      </x:c>
      <x:c r="K440" s="64" t="n">
        <x:f aca="0">AA439*(1+G440)</x:f>
        <x:v>0.12069648270029151</x:v>
      </x:c>
      <x:c r="L440" s="64" t="n">
        <x:f aca="0">AB439*(1+H440)</x:f>
        <x:v>0.8153908925306147</x:v>
      </x:c>
      <x:c r="M440" s="64" t="n">
        <x:f aca="0">AC439*(1+I440)</x:f>
        <x:v>0.055160209961664236</x:v>
      </x:c>
      <x:c r="N440" s="64" t="n">
        <x:f aca="0">SUM(J440:M440)</x:f>
        <x:v>1.108762535782965</x:v>
      </x:c>
      <x:c r="O440" s="65" t="n">
        <x:f aca="0">IFERROR((J440+K440)/N440,0)</x:f>
        <x:v>0.21484441041513955</x:v>
      </x:c>
      <x:c r="P440" s="66" t="b">
        <x:f aca="0">AND(MONTH(A440)=12,OR(A441="",YEAR(A440)&lt;&gt;YEAR(A441)))</x:f>
        <x:v>0</x:v>
      </x:c>
      <x:c r="Q440" s="66" t="b">
        <x:f aca="0">AND(MOD(MONTH(A440),3)=0,OR(A441="",MONTH(A440)&lt;&gt;MONTH(A441)))</x:f>
        <x:v>0</x:v>
      </x:c>
      <x:c r="R440" s="66" t="b">
        <x:f aca="0">OR(O440&gt;$E$7,O440&lt;$E$6)</x:f>
        <x:v>0</x:v>
      </x:c>
      <x:c r="S440" s="66" t="b">
        <x:f aca="0">AND(OR(P440,Q440,R440),A440-AH439&gt;$E$8)</x:f>
        <x:v>0</x:v>
      </x:c>
      <x:c r="T440" s="67" t="str">
        <x:f aca="0">IF(NOT(OR(P440,Q440,R440)),"不调",IF(NOT(S440),"间隔规则跳过",IF(P440,"年末+季度",IF(AND(Q440,R440),"季度+动态",IF(Q440,"季度","动态")))))</x:f>
        <x:v>不调</x:v>
      </x:c>
      <x:c r="U440" s="64" t="n">
        <x:f aca="0">IF(OR(T440="年末+季度",T440="季度+动态"),N440*$E$5/2,IF(T440="季度",(J440+K440)/2,IF(T440="动态",N440*$E$5*IF(J440+K440=0,0.5,J440/(J440+K440)),J440)))</x:f>
        <x:v>0.11751495059039467</x:v>
      </x:c>
      <x:c r="V440" s="64" t="n">
        <x:f aca="0">IF(OR(T440="年末+季度",T440="季度+动态"),N440*$E$5/2,IF(T440="季度",(J440+K440)/2,IF(T440="动态",N440*$E$5*IF(J440+K440=0,0.5,K440/(J440+K440)),K440)))</x:f>
        <x:v>0.12069648270029151</x:v>
      </x:c>
      <x:c r="W440" s="64" t="n">
        <x:f aca="0">IF(OR(T440="年末+季度",T440="季度+动态",T440="动态"),N440*(1-$E$5)*IF(L440+M440=0,$B$7/($B$7+$B$8),L440/(L440+M440)),L440)</x:f>
        <x:v>0.8153908925306147</x:v>
      </x:c>
      <x:c r="X440" s="64" t="n">
        <x:f aca="0">IF(OR(T440="年末+季度",T440="季度+动态",T440="动态"),N440*(1-$E$5)*IF(L440+M440=0,$B$8/($B$7+$B$8),M440/(L440+M440)),M440)</x:f>
        <x:v>0.055160209961664236</x:v>
      </x:c>
      <x:c r="Y440" s="64" t="n">
        <x:f aca="0">POWER(1-$H$5,(A440-A439)/$H$8)</x:f>
        <x:v>0.9999588018747739</x:v>
      </x:c>
      <x:c r="Z440" s="64" t="n">
        <x:f aca="0">U440*Y440</x:f>
        <x:v>0.1175101091947443</x:v>
      </x:c>
      <x:c r="AA440" s="64" t="n">
        <x:f aca="0">V440*Y440</x:f>
        <x:v>0.12069151023148288</x:v>
      </x:c>
      <x:c r="AB440" s="64" t="n">
        <x:f aca="0">W440*Y440</x:f>
        <x:v>0.815357299954516</x:v>
      </x:c>
      <x:c r="AC440" s="64" t="n">
        <x:f aca="0">X440*Y440</x:f>
        <x:v>0.05515793746442674</x:v>
      </x:c>
      <x:c r="AD440" s="64" t="n">
        <x:f aca="0">SUM(Z440:AC440)</x:f>
        <x:v>1.10871685684517</x:v>
      </x:c>
      <x:c r="AE440" s="64" t="n">
        <x:f aca="0">MAX(AE439,AD440)</x:f>
        <x:v>1.10871685684517</x:v>
      </x:c>
      <x:c r="AF440" s="63" t="n">
        <x:f aca="0">AD440/AE440-1</x:f>
        <x:v>0</x:v>
      </x:c>
      <x:c r="AG440" s="63" t="n">
        <x:f aca="0">AD440/AD439-1</x:f>
        <x:v>0.003282757098495459</x:v>
      </x:c>
      <x:c r="AH440" s="61" t="n">
        <x:f aca="0">IF(OR(T440="年末+季度",T440="季度+动态",T440="季度",T440="动态"),A440,AH439)</x:f>
        <x:v>44377</x:v>
      </x:c>
      <x:c r="AI440" s="68" t="n">
        <x:f aca="0">YEAR(A440)</x:f>
        <x:v>2021</x:v>
      </x:c>
      <x:c r="AJ440" s="68" t="n">
        <x:f aca="0">MONTH(A440)</x:f>
        <x:v>8</x:v>
      </x:c>
      <x:c r="AK440" s="66" t="n">
        <x:f aca="0">IF(MONTH(A440)&lt;&gt;MONTH(A441),1,0)</x:f>
        <x:v>0</x:v>
      </x:c>
      <x:c r="AL440" s="64" t="n">
        <x:f aca="0">IF(AK439,AD439,AL439)</x:f>
        <x:v>1.0983593596430365</x:v>
      </x:c>
      <x:c r="AM440" s="65" t="str">
        <x:f aca="0">IF(AK440,AD440/AL440-1,"")</x:f>
      </x:c>
      <x:c r="AN440" s="64" t="n">
        <x:f aca="0">IF(AI440&lt;&gt;AI439,AD440,MAX(AN439,AD440))</x:f>
        <x:v>1.10871685684517</x:v>
      </x:c>
      <x:c r="AO440" s="65" t="n">
        <x:f aca="0">AD440/AN440-1</x:f>
        <x:v>0</x:v>
      </x:c>
      <x:c r="AP440" s="69" t="n">
        <x:f aca="0">IFERROR(SUM(Z440:AC440)/AD440,0)</x:f>
        <x:v>1</x:v>
      </x:c>
      <x:c r="AQ440" s="66" t="b">
        <x:f aca="0">AND(B440&gt;0,C440&gt;0,D440&gt;0,E440&gt;0)</x:f>
        <x:v>1</x:v>
      </x:c>
    </x:row>
    <x:row r="441" ht="13.5" hidden="0">
      <x:c r="A441" s="61" t="n">
        <x:f aca="0">'净值底稿'!A403</x:f>
        <x:v>44432</x:v>
      </x:c>
      <x:c r="B441" s="62" t="n">
        <x:f aca="0">'净值底稿'!W403</x:f>
        <x:v>1.202133335554438</x:v>
      </x:c>
      <x:c r="C441" s="62" t="n">
        <x:f aca="0">'净值底稿'!T403</x:f>
        <x:v>1.4935683919777663</x:v>
      </x:c>
      <x:c r="D441" s="62" t="n">
        <x:f aca="0">'净值底稿'!U403</x:f>
        <x:v>1.4965</x:v>
      </x:c>
      <x:c r="E441" s="62" t="n">
        <x:f aca="0">'净值底稿'!V403</x:f>
        <x:v>1.3648</x:v>
      </x:c>
      <x:c r="F441" s="63" t="n">
        <x:f aca="0">IFERROR(B441/B440-1,0)</x:f>
        <x:v>0.004494259962837921</x:v>
      </x:c>
      <x:c r="G441" s="63" t="n">
        <x:f aca="0">IFERROR(C441/C440-1,0)</x:f>
        <x:v>0.009575779350549096</x:v>
      </x:c>
      <x:c r="H441" s="63" t="n">
        <x:f aca="0">IFERROR(D441/D440-1,0)</x:f>
        <x:v>0.00026736180736586235</x:v>
      </x:c>
      <x:c r="I441" s="63" t="n">
        <x:f aca="0">IFERROR(E441/E440-1,0)</x:f>
        <x:v>0.007529898124907675</x:v>
      </x:c>
      <x:c r="J441" s="64" t="n">
        <x:f aca="0">Z440*(1+F441)</x:f>
        <x:v>0.11803823017372696</x:v>
      </x:c>
      <x:c r="K441" s="64" t="n">
        <x:f aca="0">AA440*(1+G441)</x:f>
        <x:v>0.12184722550294409</x:v>
      </x:c>
      <x:c r="L441" s="64" t="n">
        <x:f aca="0">AB440*(1+H441)</x:f>
        <x:v>0.8155752953558808</x:v>
      </x:c>
      <x:c r="M441" s="64" t="n">
        <x:f aca="0">AC440*(1+I441)</x:f>
        <x:v>0.0555732711143139</x:v>
      </x:c>
      <x:c r="N441" s="64" t="n">
        <x:f aca="0">SUM(J441:M441)</x:f>
        <x:v>1.1110340221468658</x:v>
      </x:c>
      <x:c r="O441" s="65" t="n">
        <x:f aca="0">IFERROR((J441+K441)/N441,0)</x:f>
        <x:v>0.21591189009058176</x:v>
      </x:c>
      <x:c r="P441" s="66" t="b">
        <x:f aca="0">AND(MONTH(A441)=12,OR(A442="",YEAR(A441)&lt;&gt;YEAR(A442)))</x:f>
        <x:v>0</x:v>
      </x:c>
      <x:c r="Q441" s="66" t="b">
        <x:f aca="0">AND(MOD(MONTH(A441),3)=0,OR(A442="",MONTH(A441)&lt;&gt;MONTH(A442)))</x:f>
        <x:v>0</x:v>
      </x:c>
      <x:c r="R441" s="66" t="b">
        <x:f aca="0">OR(O441&gt;$E$7,O441&lt;$E$6)</x:f>
        <x:v>0</x:v>
      </x:c>
      <x:c r="S441" s="66" t="b">
        <x:f aca="0">AND(OR(P441,Q441,R441),A441-AH440&gt;$E$8)</x:f>
        <x:v>0</x:v>
      </x:c>
      <x:c r="T441" s="67" t="str">
        <x:f aca="0">IF(NOT(OR(P441,Q441,R441)),"不调",IF(NOT(S441),"间隔规则跳过",IF(P441,"年末+季度",IF(AND(Q441,R441),"季度+动态",IF(Q441,"季度","动态")))))</x:f>
        <x:v>不调</x:v>
      </x:c>
      <x:c r="U441" s="64" t="n">
        <x:f aca="0">IF(OR(T441="年末+季度",T441="季度+动态"),N441*$E$5/2,IF(T441="季度",(J441+K441)/2,IF(T441="动态",N441*$E$5*IF(J441+K441=0,0.5,J441/(J441+K441)),J441)))</x:f>
        <x:v>0.11803823017372696</x:v>
      </x:c>
      <x:c r="V441" s="64" t="n">
        <x:f aca="0">IF(OR(T441="年末+季度",T441="季度+动态"),N441*$E$5/2,IF(T441="季度",(J441+K441)/2,IF(T441="动态",N441*$E$5*IF(J441+K441=0,0.5,K441/(J441+K441)),K441)))</x:f>
        <x:v>0.12184722550294409</x:v>
      </x:c>
      <x:c r="W441" s="64" t="n">
        <x:f aca="0">IF(OR(T441="年末+季度",T441="季度+动态",T441="动态"),N441*(1-$E$5)*IF(L441+M441=0,$B$7/($B$7+$B$8),L441/(L441+M441)),L441)</x:f>
        <x:v>0.8155752953558808</x:v>
      </x:c>
      <x:c r="X441" s="64" t="n">
        <x:f aca="0">IF(OR(T441="年末+季度",T441="季度+动态",T441="动态"),N441*(1-$E$5)*IF(L441+M441=0,$B$8/($B$7+$B$8),M441/(L441+M441)),M441)</x:f>
        <x:v>0.0555732711143139</x:v>
      </x:c>
      <x:c r="Y441" s="64" t="n">
        <x:f aca="0">POWER(1-$H$5,(A441-A440)/$H$8)</x:f>
        <x:v>0.9999862671029998</x:v>
      </x:c>
      <x:c r="Z441" s="64" t="n">
        <x:f aca="0">U441*Y441</x:f>
        <x:v>0.1180366091668699</x:v>
      </x:c>
      <x:c r="AA441" s="64" t="n">
        <x:f aca="0">V441*Y441</x:f>
        <x:v>0.1218455521875465</x:v>
      </x:c>
      <x:c r="AB441" s="64" t="n">
        <x:f aca="0">W441*Y441</x:f>
        <x:v>0.8155640951443537</x:v>
      </x:c>
      <x:c r="AC441" s="64" t="n">
        <x:f aca="0">X441*Y441</x:f>
        <x:v>0.05557250793230572</x:v>
      </x:c>
      <x:c r="AD441" s="64" t="n">
        <x:f aca="0">SUM(Z441:AC441)</x:f>
        <x:v>1.1110187644310758</x:v>
      </x:c>
      <x:c r="AE441" s="64" t="n">
        <x:f aca="0">MAX(AE440,AD441)</x:f>
        <x:v>1.1110187644310758</x:v>
      </x:c>
      <x:c r="AF441" s="63" t="n">
        <x:f aca="0">AD441/AE441-1</x:f>
        <x:v>0</x:v>
      </x:c>
      <x:c r="AG441" s="63" t="n">
        <x:f aca="0">AD441/AD440-1</x:f>
        <x:v>0.0020761906628314897</x:v>
      </x:c>
      <x:c r="AH441" s="61" t="n">
        <x:f aca="0">IF(OR(T441="年末+季度",T441="季度+动态",T441="季度",T441="动态"),A441,AH440)</x:f>
        <x:v>44377</x:v>
      </x:c>
      <x:c r="AI441" s="68" t="n">
        <x:f aca="0">YEAR(A441)</x:f>
        <x:v>2021</x:v>
      </x:c>
      <x:c r="AJ441" s="68" t="n">
        <x:f aca="0">MONTH(A441)</x:f>
        <x:v>8</x:v>
      </x:c>
      <x:c r="AK441" s="66" t="n">
        <x:f aca="0">IF(MONTH(A441)&lt;&gt;MONTH(A442),1,0)</x:f>
        <x:v>0</x:v>
      </x:c>
      <x:c r="AL441" s="64" t="n">
        <x:f aca="0">IF(AK440,AD440,AL440)</x:f>
        <x:v>1.0983593596430365</x:v>
      </x:c>
      <x:c r="AM441" s="65" t="str">
        <x:f aca="0">IF(AK441,AD441/AL441-1,"")</x:f>
      </x:c>
      <x:c r="AN441" s="64" t="n">
        <x:f aca="0">IF(AI441&lt;&gt;AI440,AD441,MAX(AN440,AD441))</x:f>
        <x:v>1.1110187644310758</x:v>
      </x:c>
      <x:c r="AO441" s="65" t="n">
        <x:f aca="0">AD441/AN441-1</x:f>
        <x:v>0</x:v>
      </x:c>
      <x:c r="AP441" s="69" t="n">
        <x:f aca="0">IFERROR(SUM(Z441:AC441)/AD441,0)</x:f>
        <x:v>1</x:v>
      </x:c>
      <x:c r="AQ441" s="66" t="b">
        <x:f aca="0">AND(B441&gt;0,C441&gt;0,D441&gt;0,E441&gt;0)</x:f>
        <x:v>1</x:v>
      </x:c>
    </x:row>
    <x:row r="442" ht="13.5" hidden="0">
      <x:c r="A442" s="61" t="n">
        <x:f aca="0">'净值底稿'!A404</x:f>
        <x:v>44433</x:v>
      </x:c>
      <x:c r="B442" s="62" t="n">
        <x:f aca="0">'净值底稿'!W404</x:f>
        <x:v>1.212501401409938</x:v>
      </x:c>
      <x:c r="C442" s="62" t="n">
        <x:f aca="0">'净值底稿'!T404</x:f>
        <x:v>1.5062293909408488</x:v>
      </x:c>
      <x:c r="D442" s="62" t="n">
        <x:f aca="0">'净值底稿'!U404</x:f>
        <x:v>1.497</x:v>
      </x:c>
      <x:c r="E442" s="62" t="n">
        <x:f aca="0">'净值底稿'!V404</x:f>
        <x:v>1.3575</x:v>
      </x:c>
      <x:c r="F442" s="63" t="n">
        <x:f aca="0">IFERROR(B442/B441-1,0)</x:f>
        <x:v>0.00862472202446507</x:v>
      </x:c>
      <x:c r="G442" s="63" t="n">
        <x:f aca="0">IFERROR(C442/C441-1,0)</x:f>
        <x:v>0.008477013192758509</x:v>
      </x:c>
      <x:c r="H442" s="63" t="n">
        <x:f aca="0">IFERROR(D442/D441-1,0)</x:f>
        <x:v>0.00033411293017060473</x:v>
      </x:c>
      <x:c r="I442" s="63" t="n">
        <x:f aca="0">IFERROR(E442/E441-1,0)</x:f>
        <x:v>-0.0053487690504103735</x:v>
      </x:c>
      <x:c r="J442" s="64" t="n">
        <x:f aca="0">Z441*(1+F442)</x:f>
        <x:v>0.11905464210964457</x:v>
      </x:c>
      <x:c r="K442" s="64" t="n">
        <x:f aca="0">AA441*(1+G442)</x:f>
        <x:v>0.12287843854091927</x:v>
      </x:c>
      <x:c r="L442" s="64" t="n">
        <x:f aca="0">AB441*(1+H442)</x:f>
        <x:v>0.8158365856539243</x:v>
      </x:c>
      <x:c r="M442" s="64" t="n">
        <x:f aca="0">AC441*(1+I442)</x:f>
        <x:v>0.05527526342182372</x:v>
      </x:c>
      <x:c r="N442" s="64" t="n">
        <x:f aca="0">SUM(J442:M442)</x:f>
        <x:v>1.1130449297263116</x:v>
      </x:c>
      <x:c r="O442" s="65" t="n">
        <x:f aca="0">IFERROR((J442+K442)/N442,0)</x:f>
        <x:v>0.217361468696554</x:v>
      </x:c>
      <x:c r="P442" s="66" t="b">
        <x:f aca="0">AND(MONTH(A442)=12,OR(A443="",YEAR(A442)&lt;&gt;YEAR(A443)))</x:f>
        <x:v>0</x:v>
      </x:c>
      <x:c r="Q442" s="66" t="b">
        <x:f aca="0">AND(MOD(MONTH(A442),3)=0,OR(A443="",MONTH(A442)&lt;&gt;MONTH(A443)))</x:f>
        <x:v>0</x:v>
      </x:c>
      <x:c r="R442" s="66" t="b">
        <x:f aca="0">OR(O442&gt;$E$7,O442&lt;$E$6)</x:f>
        <x:v>0</x:v>
      </x:c>
      <x:c r="S442" s="66" t="b">
        <x:f aca="0">AND(OR(P442,Q442,R442),A442-AH441&gt;$E$8)</x:f>
        <x:v>0</x:v>
      </x:c>
      <x:c r="T442" s="67" t="str">
        <x:f aca="0">IF(NOT(OR(P442,Q442,R442)),"不调",IF(NOT(S442),"间隔规则跳过",IF(P442,"年末+季度",IF(AND(Q442,R442),"季度+动态",IF(Q442,"季度","动态")))))</x:f>
        <x:v>不调</x:v>
      </x:c>
      <x:c r="U442" s="64" t="n">
        <x:f aca="0">IF(OR(T442="年末+季度",T442="季度+动态"),N442*$E$5/2,IF(T442="季度",(J442+K442)/2,IF(T442="动态",N442*$E$5*IF(J442+K442=0,0.5,J442/(J442+K442)),J442)))</x:f>
        <x:v>0.11905464210964457</x:v>
      </x:c>
      <x:c r="V442" s="64" t="n">
        <x:f aca="0">IF(OR(T442="年末+季度",T442="季度+动态"),N442*$E$5/2,IF(T442="季度",(J442+K442)/2,IF(T442="动态",N442*$E$5*IF(J442+K442=0,0.5,K442/(J442+K442)),K442)))</x:f>
        <x:v>0.12287843854091927</x:v>
      </x:c>
      <x:c r="W442" s="64" t="n">
        <x:f aca="0">IF(OR(T442="年末+季度",T442="季度+动态",T442="动态"),N442*(1-$E$5)*IF(L442+M442=0,$B$7/($B$7+$B$8),L442/(L442+M442)),L442)</x:f>
        <x:v>0.8158365856539243</x:v>
      </x:c>
      <x:c r="X442" s="64" t="n">
        <x:f aca="0">IF(OR(T442="年末+季度",T442="季度+动态",T442="动态"),N442*(1-$E$5)*IF(L442+M442=0,$B$8/($B$7+$B$8),M442/(L442+M442)),M442)</x:f>
        <x:v>0.05527526342182372</x:v>
      </x:c>
      <x:c r="Y442" s="64" t="n">
        <x:f aca="0">POWER(1-$H$5,(A442-A441)/$H$8)</x:f>
        <x:v>0.9999862671029998</x:v>
      </x:c>
      <x:c r="Z442" s="64" t="n">
        <x:f aca="0">U442*Y442</x:f>
        <x:v>0.11905300714450708</x:v>
      </x:c>
      <x:c r="AA442" s="64" t="n">
        <x:f aca="0">V442*Y442</x:f>
        <x:v>0.12287675106397924</x:v>
      </x:c>
      <x:c r="AB442" s="64" t="n">
        <x:f aca="0">W442*Y442</x:f>
        <x:v>0.8158253818541245</x:v>
      </x:c>
      <x:c r="AC442" s="64" t="n">
        <x:f aca="0">X442*Y442</x:f>
        <x:v>0.05527450433232449</x:v>
      </x:c>
      <x:c r="AD442" s="64" t="n">
        <x:f aca="0">SUM(Z442:AC442)</x:f>
        <x:v>1.1130296443949352</x:v>
      </x:c>
      <x:c r="AE442" s="64" t="n">
        <x:f aca="0">MAX(AE441,AD442)</x:f>
        <x:v>1.1130296443949352</x:v>
      </x:c>
      <x:c r="AF442" s="63" t="n">
        <x:f aca="0">AD442/AE442-1</x:f>
        <x:v>0</x:v>
      </x:c>
      <x:c r="AG442" s="63" t="n">
        <x:f aca="0">AD442/AD441-1</x:f>
        <x:v>0.001809942395427644</x:v>
      </x:c>
      <x:c r="AH442" s="61" t="n">
        <x:f aca="0">IF(OR(T442="年末+季度",T442="季度+动态",T442="季度",T442="动态"),A442,AH441)</x:f>
        <x:v>44377</x:v>
      </x:c>
      <x:c r="AI442" s="68" t="n">
        <x:f aca="0">YEAR(A442)</x:f>
        <x:v>2021</x:v>
      </x:c>
      <x:c r="AJ442" s="68" t="n">
        <x:f aca="0">MONTH(A442)</x:f>
        <x:v>8</x:v>
      </x:c>
      <x:c r="AK442" s="66" t="n">
        <x:f aca="0">IF(MONTH(A442)&lt;&gt;MONTH(A443),1,0)</x:f>
        <x:v>0</x:v>
      </x:c>
      <x:c r="AL442" s="64" t="n">
        <x:f aca="0">IF(AK441,AD441,AL441)</x:f>
        <x:v>1.0983593596430365</x:v>
      </x:c>
      <x:c r="AM442" s="65" t="str">
        <x:f aca="0">IF(AK442,AD442/AL442-1,"")</x:f>
      </x:c>
      <x:c r="AN442" s="64" t="n">
        <x:f aca="0">IF(AI442&lt;&gt;AI441,AD442,MAX(AN441,AD442))</x:f>
        <x:v>1.1130296443949352</x:v>
      </x:c>
      <x:c r="AO442" s="65" t="n">
        <x:f aca="0">AD442/AN442-1</x:f>
        <x:v>0</x:v>
      </x:c>
      <x:c r="AP442" s="69" t="n">
        <x:f aca="0">IFERROR(SUM(Z442:AC442)/AD442,0)</x:f>
        <x:v>1</x:v>
      </x:c>
      <x:c r="AQ442" s="66" t="b">
        <x:f aca="0">AND(B442&gt;0,C442&gt;0,D442&gt;0,E442&gt;0)</x:f>
        <x:v>1</x:v>
      </x:c>
    </x:row>
    <x:row r="443" ht="13.5" hidden="0">
      <x:c r="A443" s="61" t="n">
        <x:f aca="0">'净值底稿'!A405</x:f>
        <x:v>44434</x:v>
      </x:c>
      <x:c r="B443" s="62" t="n">
        <x:f aca="0">'净值底稿'!W405</x:f>
        <x:v>1.2151494260977471</x:v>
      </x:c>
      <x:c r="C443" s="62" t="n">
        <x:f aca="0">'净值底稿'!T405</x:f>
        <x:v>1.492881954359715</x:v>
      </x:c>
      <x:c r="D443" s="62" t="n">
        <x:f aca="0">'净值底稿'!U405</x:f>
        <x:v>1.4954</x:v>
      </x:c>
      <x:c r="E443" s="62" t="n">
        <x:f aca="0">'净值底稿'!V405</x:f>
        <x:v>1.3531</x:v>
      </x:c>
      <x:c r="F443" s="63" t="n">
        <x:f aca="0">IFERROR(B443/B442-1,0)</x:f>
        <x:v>0.002183935362656042</x:v>
      </x:c>
      <x:c r="G443" s="63" t="n">
        <x:f aca="0">IFERROR(C443/C442-1,0)</x:f>
        <x:v>-0.008861489930691469</x:v>
      </x:c>
      <x:c r="H443" s="63" t="n">
        <x:f aca="0">IFERROR(D443/D442-1,0)</x:f>
        <x:v>-0.0010688042752171611</x:v>
      </x:c>
      <x:c r="I443" s="63" t="n">
        <x:f aca="0">IFERROR(E443/E442-1,0)</x:f>
        <x:v>-0.0032412523020257655</x:v>
      </x:c>
      <x:c r="J443" s="64" t="n">
        <x:f aca="0">Z442*(1+F443)</x:f>
        <x:v>0.1193130112168405</x:v>
      </x:c>
      <x:c r="K443" s="64" t="n">
        <x:f aca="0">AA442*(1+G443)</x:f>
        <x:v>0.12178787997170971</x:v>
      </x:c>
      <x:c r="L443" s="64" t="n">
        <x:f aca="0">AB442*(1+H443)</x:f>
        <x:v>0.8149534241981681</x:v>
      </x:c>
      <x:c r="M443" s="64" t="n">
        <x:f aca="0">AC442*(1+I443)</x:f>
        <x:v>0.05509534571791401</x:v>
      </x:c>
      <x:c r="N443" s="64" t="n">
        <x:f aca="0">SUM(J443:M443)</x:f>
        <x:v>1.1111496611046323</x:v>
      </x:c>
      <x:c r="O443" s="65" t="n">
        <x:f aca="0">IFERROR((J443+K443)/N443,0)</x:f>
        <x:v>0.21698327383627466</x:v>
      </x:c>
      <x:c r="P443" s="66" t="b">
        <x:f aca="0">AND(MONTH(A443)=12,OR(A444="",YEAR(A443)&lt;&gt;YEAR(A444)))</x:f>
        <x:v>0</x:v>
      </x:c>
      <x:c r="Q443" s="66" t="b">
        <x:f aca="0">AND(MOD(MONTH(A443),3)=0,OR(A444="",MONTH(A443)&lt;&gt;MONTH(A444)))</x:f>
        <x:v>0</x:v>
      </x:c>
      <x:c r="R443" s="66" t="b">
        <x:f aca="0">OR(O443&gt;$E$7,O443&lt;$E$6)</x:f>
        <x:v>0</x:v>
      </x:c>
      <x:c r="S443" s="66" t="b">
        <x:f aca="0">AND(OR(P443,Q443,R443),A443-AH442&gt;$E$8)</x:f>
        <x:v>0</x:v>
      </x:c>
      <x:c r="T443" s="67" t="str">
        <x:f aca="0">IF(NOT(OR(P443,Q443,R443)),"不调",IF(NOT(S443),"间隔规则跳过",IF(P443,"年末+季度",IF(AND(Q443,R443),"季度+动态",IF(Q443,"季度","动态")))))</x:f>
        <x:v>不调</x:v>
      </x:c>
      <x:c r="U443" s="64" t="n">
        <x:f aca="0">IF(OR(T443="年末+季度",T443="季度+动态"),N443*$E$5/2,IF(T443="季度",(J443+K443)/2,IF(T443="动态",N443*$E$5*IF(J443+K443=0,0.5,J443/(J443+K443)),J443)))</x:f>
        <x:v>0.1193130112168405</x:v>
      </x:c>
      <x:c r="V443" s="64" t="n">
        <x:f aca="0">IF(OR(T443="年末+季度",T443="季度+动态"),N443*$E$5/2,IF(T443="季度",(J443+K443)/2,IF(T443="动态",N443*$E$5*IF(J443+K443=0,0.5,K443/(J443+K443)),K443)))</x:f>
        <x:v>0.12178787997170971</x:v>
      </x:c>
      <x:c r="W443" s="64" t="n">
        <x:f aca="0">IF(OR(T443="年末+季度",T443="季度+动态",T443="动态"),N443*(1-$E$5)*IF(L443+M443=0,$B$7/($B$7+$B$8),L443/(L443+M443)),L443)</x:f>
        <x:v>0.8149534241981681</x:v>
      </x:c>
      <x:c r="X443" s="64" t="n">
        <x:f aca="0">IF(OR(T443="年末+季度",T443="季度+动态",T443="动态"),N443*(1-$E$5)*IF(L443+M443=0,$B$8/($B$7+$B$8),M443/(L443+M443)),M443)</x:f>
        <x:v>0.05509534571791401</x:v>
      </x:c>
      <x:c r="Y443" s="64" t="n">
        <x:f aca="0">POWER(1-$H$5,(A443-A442)/$H$8)</x:f>
        <x:v>0.9999862671029998</x:v>
      </x:c>
      <x:c r="Z443" s="64" t="n">
        <x:f aca="0">U443*Y443</x:f>
        <x:v>0.11931137270354666</x:v>
      </x:c>
      <x:c r="AA443" s="64" t="n">
        <x:f aca="0">V443*Y443</x:f>
        <x:v>0.12178620747129819</x:v>
      </x:c>
      <x:c r="AB443" s="64" t="n">
        <x:f aca="0">W443*Y443</x:f>
        <x:v>0.8149422325267336</x:v>
      </x:c>
      <x:c r="AC443" s="64" t="n">
        <x:f aca="0">X443*Y443</x:f>
        <x:v>0.05509458909920607</x:v>
      </x:c>
      <x:c r="AD443" s="64" t="n">
        <x:f aca="0">SUM(Z443:AC443)</x:f>
        <x:v>1.1111344018007845</x:v>
      </x:c>
      <x:c r="AE443" s="64" t="n">
        <x:f aca="0">MAX(AE442,AD443)</x:f>
        <x:v>1.1130296443949352</x:v>
      </x:c>
      <x:c r="AF443" s="63" t="n">
        <x:f aca="0">AD443/AE443-1</x:f>
        <x:v>-0.001702778181780662</x:v>
      </x:c>
      <x:c r="AG443" s="63" t="n">
        <x:f aca="0">AD443/AD442-1</x:f>
        <x:v>-0.001702778181780662</x:v>
      </x:c>
      <x:c r="AH443" s="61" t="n">
        <x:f aca="0">IF(OR(T443="年末+季度",T443="季度+动态",T443="季度",T443="动态"),A443,AH442)</x:f>
        <x:v>44377</x:v>
      </x:c>
      <x:c r="AI443" s="68" t="n">
        <x:f aca="0">YEAR(A443)</x:f>
        <x:v>2021</x:v>
      </x:c>
      <x:c r="AJ443" s="68" t="n">
        <x:f aca="0">MONTH(A443)</x:f>
        <x:v>8</x:v>
      </x:c>
      <x:c r="AK443" s="66" t="n">
        <x:f aca="0">IF(MONTH(A443)&lt;&gt;MONTH(A444),1,0)</x:f>
        <x:v>0</x:v>
      </x:c>
      <x:c r="AL443" s="64" t="n">
        <x:f aca="0">IF(AK442,AD442,AL442)</x:f>
        <x:v>1.0983593596430365</x:v>
      </x:c>
      <x:c r="AM443" s="65" t="str">
        <x:f aca="0">IF(AK443,AD443/AL443-1,"")</x:f>
      </x:c>
      <x:c r="AN443" s="64" t="n">
        <x:f aca="0">IF(AI443&lt;&gt;AI442,AD443,MAX(AN442,AD443))</x:f>
        <x:v>1.1130296443949352</x:v>
      </x:c>
      <x:c r="AO443" s="65" t="n">
        <x:f aca="0">AD443/AN443-1</x:f>
        <x:v>-0.001702778181780662</x:v>
      </x:c>
      <x:c r="AP443" s="69" t="n">
        <x:f aca="0">IFERROR(SUM(Z443:AC443)/AD443,0)</x:f>
        <x:v>1</x:v>
      </x:c>
      <x:c r="AQ443" s="66" t="b">
        <x:f aca="0">AND(B443&gt;0,C443&gt;0,D443&gt;0,E443&gt;0)</x:f>
        <x:v>1</x:v>
      </x:c>
    </x:row>
    <x:row r="444" ht="13.5" hidden="0">
      <x:c r="A444" s="61" t="n">
        <x:f aca="0">'净值底稿'!A406</x:f>
        <x:v>44435</x:v>
      </x:c>
      <x:c r="B444" s="62" t="n">
        <x:f aca="0">'净值底稿'!W406</x:f>
        <x:v>1.2223618502573157</x:v>
      </x:c>
      <x:c r="C444" s="62" t="n">
        <x:f aca="0">'净值底稿'!T406</x:f>
        <x:v>1.5016977960289761</x:v>
      </x:c>
      <x:c r="D444" s="62" t="n">
        <x:f aca="0">'净值底稿'!U406</x:f>
        <x:v>1.4959</x:v>
      </x:c>
      <x:c r="E444" s="62" t="n">
        <x:f aca="0">'净值底稿'!V406</x:f>
        <x:v>1.3641</x:v>
      </x:c>
      <x:c r="F444" s="63" t="n">
        <x:f aca="0">IFERROR(B444/B443-1,0)</x:f>
        <x:v>0.005935421607143443</x:v>
      </x:c>
      <x:c r="G444" s="63" t="n">
        <x:f aca="0">IFERROR(C444/C443-1,0)</x:f>
        <x:v>0.00590525034046796</x:v>
      </x:c>
      <x:c r="H444" s="63" t="n">
        <x:f aca="0">IFERROR(D444/D443-1,0)</x:f>
        <x:v>0.00033435870001330414</x:v>
      </x:c>
      <x:c r="I444" s="63" t="n">
        <x:f aca="0">IFERROR(E444/E443-1,0)</x:f>
        <x:v>0.00812948045229489</x:v>
      </x:c>
      <x:c r="J444" s="64" t="n">
        <x:f aca="0">Z443*(1+F444)</x:f>
        <x:v>0.12001953600306924</x:v>
      </x:c>
      <x:c r="K444" s="64" t="n">
        <x:f aca="0">AA443*(1+G444)</x:f>
        <x:v>0.12250538551443238</x:v>
      </x:c>
      <x:c r="L444" s="64" t="n">
        <x:f aca="0">AB443*(1+H444)</x:f>
        <x:v>0.8152147155521872</x:v>
      </x:c>
      <x:c r="M444" s="64" t="n">
        <x:f aca="0">AC443*(1+I444)</x:f>
        <x:v>0.05554247948431529</x:v>
      </x:c>
      <x:c r="N444" s="64" t="n">
        <x:f aca="0">SUM(J444:M444)</x:f>
        <x:v>1.113282116554004</x:v>
      </x:c>
      <x:c r="O444" s="65" t="n">
        <x:f aca="0">IFERROR((J444+K444)/N444,0)</x:f>
        <x:v>0.21784677748008807</x:v>
      </x:c>
      <x:c r="P444" s="66" t="b">
        <x:f aca="0">AND(MONTH(A444)=12,OR(A445="",YEAR(A444)&lt;&gt;YEAR(A445)))</x:f>
        <x:v>0</x:v>
      </x:c>
      <x:c r="Q444" s="66" t="b">
        <x:f aca="0">AND(MOD(MONTH(A444),3)=0,OR(A445="",MONTH(A444)&lt;&gt;MONTH(A445)))</x:f>
        <x:v>0</x:v>
      </x:c>
      <x:c r="R444" s="66" t="b">
        <x:f aca="0">OR(O444&gt;$E$7,O444&lt;$E$6)</x:f>
        <x:v>0</x:v>
      </x:c>
      <x:c r="S444" s="66" t="b">
        <x:f aca="0">AND(OR(P444,Q444,R444),A444-AH443&gt;$E$8)</x:f>
        <x:v>0</x:v>
      </x:c>
      <x:c r="T444" s="67" t="str">
        <x:f aca="0">IF(NOT(OR(P444,Q444,R444)),"不调",IF(NOT(S444),"间隔规则跳过",IF(P444,"年末+季度",IF(AND(Q444,R444),"季度+动态",IF(Q444,"季度","动态")))))</x:f>
        <x:v>不调</x:v>
      </x:c>
      <x:c r="U444" s="64" t="n">
        <x:f aca="0">IF(OR(T444="年末+季度",T444="季度+动态"),N444*$E$5/2,IF(T444="季度",(J444+K444)/2,IF(T444="动态",N444*$E$5*IF(J444+K444=0,0.5,J444/(J444+K444)),J444)))</x:f>
        <x:v>0.12001953600306924</x:v>
      </x:c>
      <x:c r="V444" s="64" t="n">
        <x:f aca="0">IF(OR(T444="年末+季度",T444="季度+动态"),N444*$E$5/2,IF(T444="季度",(J444+K444)/2,IF(T444="动态",N444*$E$5*IF(J444+K444=0,0.5,K444/(J444+K444)),K444)))</x:f>
        <x:v>0.12250538551443238</x:v>
      </x:c>
      <x:c r="W444" s="64" t="n">
        <x:f aca="0">IF(OR(T444="年末+季度",T444="季度+动态",T444="动态"),N444*(1-$E$5)*IF(L444+M444=0,$B$7/($B$7+$B$8),L444/(L444+M444)),L444)</x:f>
        <x:v>0.8152147155521872</x:v>
      </x:c>
      <x:c r="X444" s="64" t="n">
        <x:f aca="0">IF(OR(T444="年末+季度",T444="季度+动态",T444="动态"),N444*(1-$E$5)*IF(L444+M444=0,$B$8/($B$7+$B$8),M444/(L444+M444)),M444)</x:f>
        <x:v>0.05554247948431529</x:v>
      </x:c>
      <x:c r="Y444" s="64" t="n">
        <x:f aca="0">POWER(1-$H$5,(A444-A443)/$H$8)</x:f>
        <x:v>0.9999862671029998</x:v>
      </x:c>
      <x:c r="Z444" s="64" t="n">
        <x:f aca="0">U444*Y444</x:f>
        <x:v>0.12001788778714328</x:v>
      </x:c>
      <x:c r="AA444" s="64" t="n">
        <x:f aca="0">V444*Y444</x:f>
        <x:v>0.12250370316059113</x:v>
      </x:c>
      <x:c r="AB444" s="64" t="n">
        <x:f aca="0">W444*Y444</x:f>
        <x:v>0.8152035202924655</x:v>
      </x:c>
      <x:c r="AC444" s="64" t="n">
        <x:f aca="0">X444*Y444</x:f>
        <x:v>0.05554171672516539</x:v>
      </x:c>
      <x:c r="AD444" s="64" t="n">
        <x:f aca="0">SUM(Z444:AC444)</x:f>
        <x:v>1.113266827965365</x:v>
      </x:c>
      <x:c r="AE444" s="64" t="n">
        <x:f aca="0">MAX(AE443,AD444)</x:f>
        <x:v>1.113266827965365</x:v>
      </x:c>
      <x:c r="AF444" s="63" t="n">
        <x:f aca="0">AD444/AE444-1</x:f>
        <x:v>0</x:v>
      </x:c>
      <x:c r="AG444" s="63" t="n">
        <x:f aca="0">AD444/AD443-1</x:f>
        <x:v>0.0019191433197680574</x:v>
      </x:c>
      <x:c r="AH444" s="61" t="n">
        <x:f aca="0">IF(OR(T444="年末+季度",T444="季度+动态",T444="季度",T444="动态"),A444,AH443)</x:f>
        <x:v>44377</x:v>
      </x:c>
      <x:c r="AI444" s="68" t="n">
        <x:f aca="0">YEAR(A444)</x:f>
        <x:v>2021</x:v>
      </x:c>
      <x:c r="AJ444" s="68" t="n">
        <x:f aca="0">MONTH(A444)</x:f>
        <x:v>8</x:v>
      </x:c>
      <x:c r="AK444" s="66" t="n">
        <x:f aca="0">IF(MONTH(A444)&lt;&gt;MONTH(A445),1,0)</x:f>
        <x:v>0</x:v>
      </x:c>
      <x:c r="AL444" s="64" t="n">
        <x:f aca="0">IF(AK443,AD443,AL443)</x:f>
        <x:v>1.0983593596430365</x:v>
      </x:c>
      <x:c r="AM444" s="65" t="str">
        <x:f aca="0">IF(AK444,AD444/AL444-1,"")</x:f>
      </x:c>
      <x:c r="AN444" s="64" t="n">
        <x:f aca="0">IF(AI444&lt;&gt;AI443,AD444,MAX(AN443,AD444))</x:f>
        <x:v>1.113266827965365</x:v>
      </x:c>
      <x:c r="AO444" s="65" t="n">
        <x:f aca="0">AD444/AN444-1</x:f>
        <x:v>0</x:v>
      </x:c>
      <x:c r="AP444" s="69" t="n">
        <x:f aca="0">IFERROR(SUM(Z444:AC444)/AD444,0)</x:f>
        <x:v>1</x:v>
      </x:c>
      <x:c r="AQ444" s="66" t="b">
        <x:f aca="0">AND(B444&gt;0,C444&gt;0,D444&gt;0,E444&gt;0)</x:f>
        <x:v>1</x:v>
      </x:c>
    </x:row>
    <x:row r="445" ht="13.5" hidden="0">
      <x:c r="A445" s="61" t="n">
        <x:f aca="0">'净值底稿'!A407</x:f>
        <x:v>44438</x:v>
      </x:c>
      <x:c r="B445" s="62" t="n">
        <x:f aca="0">'净值底稿'!W407</x:f>
        <x:v>1.2304241170343462</x:v>
      </x:c>
      <x:c r="C445" s="62" t="n">
        <x:f aca="0">'净值底稿'!T407</x:f>
        <x:v>1.5090111797368126</x:v>
      </x:c>
      <x:c r="D445" s="62" t="n">
        <x:f aca="0">'净值底稿'!U407</x:f>
        <x:v>1.4966</x:v>
      </x:c>
      <x:c r="E445" s="62" t="n">
        <x:f aca="0">'净值底稿'!V407</x:f>
        <x:v>1.3684</x:v>
      </x:c>
      <x:c r="F445" s="63" t="n">
        <x:f aca="0">IFERROR(B445/B444-1,0)</x:f>
        <x:v>0.0065956465962457855</x:v>
      </x:c>
      <x:c r="G445" s="63" t="n">
        <x:f aca="0">IFERROR(C445/C444-1,0)</x:f>
        <x:v>0.004870076873773055</x:v>
      </x:c>
      <x:c r="H445" s="63" t="n">
        <x:f aca="0">IFERROR(D445/D444-1,0)</x:f>
        <x:v>0.0004679457182965585</x:v>
      </x:c>
      <x:c r="I445" s="63" t="n">
        <x:f aca="0">IFERROR(E445/E444-1,0)</x:f>
        <x:v>0.003152261564401515</x:v>
      </x:c>
      <x:c r="J445" s="64" t="n">
        <x:f aca="0">Z444*(1+F445)</x:f>
        <x:v>0.12080948336021516</x:v>
      </x:c>
      <x:c r="K445" s="64" t="n">
        <x:f aca="0">AA444*(1+G445)</x:f>
        <x:v>0.12310030561230509</x:v>
      </x:c>
      <x:c r="L445" s="64" t="n">
        <x:f aca="0">AB444*(1+H445)</x:f>
        <x:v>0.8155849912893266</x:v>
      </x:c>
      <x:c r="M445" s="64" t="n">
        <x:f aca="0">AC444*(1+I445)</x:f>
        <x:v>0.055716798744019004</x:v>
      </x:c>
      <x:c r="N445" s="64" t="n">
        <x:f aca="0">SUM(J445:M445)</x:f>
        <x:v>1.1152115790058659</x:v>
      </x:c>
      <x:c r="O445" s="65" t="n">
        <x:f aca="0">IFERROR((J445+K445)/N445,0)</x:f>
        <x:v>0.218711671905298</x:v>
      </x:c>
      <x:c r="P445" s="66" t="b">
        <x:f aca="0">AND(MONTH(A445)=12,OR(A446="",YEAR(A445)&lt;&gt;YEAR(A446)))</x:f>
        <x:v>0</x:v>
      </x:c>
      <x:c r="Q445" s="66" t="b">
        <x:f aca="0">AND(MOD(MONTH(A445),3)=0,OR(A446="",MONTH(A445)&lt;&gt;MONTH(A446)))</x:f>
        <x:v>0</x:v>
      </x:c>
      <x:c r="R445" s="66" t="b">
        <x:f aca="0">OR(O445&gt;$E$7,O445&lt;$E$6)</x:f>
        <x:v>0</x:v>
      </x:c>
      <x:c r="S445" s="66" t="b">
        <x:f aca="0">AND(OR(P445,Q445,R445),A445-AH444&gt;$E$8)</x:f>
        <x:v>0</x:v>
      </x:c>
      <x:c r="T445" s="67" t="str">
        <x:f aca="0">IF(NOT(OR(P445,Q445,R445)),"不调",IF(NOT(S445),"间隔规则跳过",IF(P445,"年末+季度",IF(AND(Q445,R445),"季度+动态",IF(Q445,"季度","动态")))))</x:f>
        <x:v>不调</x:v>
      </x:c>
      <x:c r="U445" s="64" t="n">
        <x:f aca="0">IF(OR(T445="年末+季度",T445="季度+动态"),N445*$E$5/2,IF(T445="季度",(J445+K445)/2,IF(T445="动态",N445*$E$5*IF(J445+K445=0,0.5,J445/(J445+K445)),J445)))</x:f>
        <x:v>0.12080948336021516</x:v>
      </x:c>
      <x:c r="V445" s="64" t="n">
        <x:f aca="0">IF(OR(T445="年末+季度",T445="季度+动态"),N445*$E$5/2,IF(T445="季度",(J445+K445)/2,IF(T445="动态",N445*$E$5*IF(J445+K445=0,0.5,K445/(J445+K445)),K445)))</x:f>
        <x:v>0.12310030561230509</x:v>
      </x:c>
      <x:c r="W445" s="64" t="n">
        <x:f aca="0">IF(OR(T445="年末+季度",T445="季度+动态",T445="动态"),N445*(1-$E$5)*IF(L445+M445=0,$B$7/($B$7+$B$8),L445/(L445+M445)),L445)</x:f>
        <x:v>0.8155849912893266</x:v>
      </x:c>
      <x:c r="X445" s="64" t="n">
        <x:f aca="0">IF(OR(T445="年末+季度",T445="季度+动态",T445="动态"),N445*(1-$E$5)*IF(L445+M445=0,$B$8/($B$7+$B$8),M445/(L445+M445)),M445)</x:f>
        <x:v>0.055716798744019004</x:v>
      </x:c>
      <x:c r="Y445" s="64" t="n">
        <x:f aca="0">POWER(1-$H$5,(A445-A444)/$H$8)</x:f>
        <x:v>0.9999588018747739</x:v>
      </x:c>
      <x:c r="Z445" s="64" t="n">
        <x:f aca="0">U445*Y445</x:f>
        <x:v>0.12080450623599119</x:v>
      </x:c>
      <x:c r="AA445" s="64" t="n">
        <x:f aca="0">V445*Y445</x:f>
        <x:v>0.12309523411049911</x:v>
      </x:c>
      <x:c r="AB445" s="64" t="n">
        <x:f aca="0">W445*Y445</x:f>
        <x:v>0.815551390716723</x:v>
      </x:c>
      <x:c r="AC445" s="64" t="n">
        <x:f aca="0">X445*Y445</x:f>
        <x:v>0.05571450331636715</x:v>
      </x:c>
      <x:c r="AD445" s="64" t="n">
        <x:f aca="0">SUM(Z445:AC445)</x:f>
        <x:v>1.1151656343795804</x:v>
      </x:c>
      <x:c r="AE445" s="64" t="n">
        <x:f aca="0">MAX(AE444,AD445)</x:f>
        <x:v>1.1151656343795804</x:v>
      </x:c>
      <x:c r="AF445" s="63" t="n">
        <x:f aca="0">AD445/AE445-1</x:f>
        <x:v>0</x:v>
      </x:c>
      <x:c r="AG445" s="63" t="n">
        <x:f aca="0">AD445/AD444-1</x:f>
        <x:v>0.0017056166289313168</x:v>
      </x:c>
      <x:c r="AH445" s="61" t="n">
        <x:f aca="0">IF(OR(T445="年末+季度",T445="季度+动态",T445="季度",T445="动态"),A445,AH444)</x:f>
        <x:v>44377</x:v>
      </x:c>
      <x:c r="AI445" s="68" t="n">
        <x:f aca="0">YEAR(A445)</x:f>
        <x:v>2021</x:v>
      </x:c>
      <x:c r="AJ445" s="68" t="n">
        <x:f aca="0">MONTH(A445)</x:f>
        <x:v>8</x:v>
      </x:c>
      <x:c r="AK445" s="66" t="n">
        <x:f aca="0">IF(MONTH(A445)&lt;&gt;MONTH(A446),1,0)</x:f>
        <x:v>0</x:v>
      </x:c>
      <x:c r="AL445" s="64" t="n">
        <x:f aca="0">IF(AK444,AD444,AL444)</x:f>
        <x:v>1.0983593596430365</x:v>
      </x:c>
      <x:c r="AM445" s="65" t="str">
        <x:f aca="0">IF(AK445,AD445/AL445-1,"")</x:f>
      </x:c>
      <x:c r="AN445" s="64" t="n">
        <x:f aca="0">IF(AI445&lt;&gt;AI444,AD445,MAX(AN444,AD445))</x:f>
        <x:v>1.1151656343795804</x:v>
      </x:c>
      <x:c r="AO445" s="65" t="n">
        <x:f aca="0">AD445/AN445-1</x:f>
        <x:v>0</x:v>
      </x:c>
      <x:c r="AP445" s="69" t="n">
        <x:f aca="0">IFERROR(SUM(Z445:AC445)/AD445,0)</x:f>
        <x:v>1</x:v>
      </x:c>
      <x:c r="AQ445" s="66" t="b">
        <x:f aca="0">AND(B445&gt;0,C445&gt;0,D445&gt;0,E445&gt;0)</x:f>
        <x:v>1</x:v>
      </x:c>
    </x:row>
    <x:row r="446" ht="13.5" hidden="0">
      <x:c r="A446" s="61" t="n">
        <x:f aca="0">'净值底稿'!A408</x:f>
        <x:v>44439</x:v>
      </x:c>
      <x:c r="B446" s="62" t="n">
        <x:f aca="0">'净值底稿'!W408</x:f>
        <x:v>1.2548723370349997</x:v>
      </x:c>
      <x:c r="C446" s="62" t="n">
        <x:f aca="0">'净值底稿'!T408</x:f>
        <x:v>1.5094874404088099</x:v>
      </x:c>
      <x:c r="D446" s="62" t="n">
        <x:f aca="0">'净值底稿'!U408</x:f>
        <x:v>1.4969</x:v>
      </x:c>
      <x:c r="E446" s="62" t="n">
        <x:f aca="0">'净值底稿'!V408</x:f>
        <x:v>1.3687</x:v>
      </x:c>
      <x:c r="F446" s="63" t="n">
        <x:f aca="0">IFERROR(B446/B445-1,0)</x:f>
        <x:v>0.019869750326074742</x:v>
      </x:c>
      <x:c r="G446" s="63" t="n">
        <x:f aca="0">IFERROR(C446/C445-1,0)</x:f>
        <x:v>0.0003156110957907021</x:v>
      </x:c>
      <x:c r="H446" s="63" t="n">
        <x:f aca="0">IFERROR(D446/D445-1,0)</x:f>
        <x:v>0.00020045436322324584</x:v>
      </x:c>
      <x:c r="I446" s="63" t="n">
        <x:f aca="0">IFERROR(E446/E445-1,0)</x:f>
        <x:v>0.00021923414206370673</x:v>
      </x:c>
      <x:c r="J446" s="64" t="n">
        <x:f aca="0">Z445*(1+F446)</x:f>
        <x:v>0.12320486161316507</x:v>
      </x:c>
      <x:c r="K446" s="64" t="n">
        <x:f aca="0">AA445*(1+G446)</x:f>
        <x:v>0.12313408433222334</x:v>
      </x:c>
      <x:c r="L446" s="64" t="n">
        <x:f aca="0">AB445*(1+H446)</x:f>
        <x:v>0.815714871551425</x:v>
      </x:c>
      <x:c r="M446" s="64" t="n">
        <x:f aca="0">AC445*(1+I446)</x:f>
        <x:v>0.05572671783770222</x:v>
      </x:c>
      <x:c r="N446" s="64" t="n">
        <x:f aca="0">SUM(J446:M446)</x:f>
        <x:v>1.1177805353345156</x:v>
      </x:c>
      <x:c r="O446" s="65" t="n">
        <x:f aca="0">IFERROR((J446+K446)/N446,0)</x:f>
        <x:v>0.22038221113920822</x:v>
      </x:c>
      <x:c r="P446" s="66" t="b">
        <x:f aca="0">AND(MONTH(A446)=12,OR(A447="",YEAR(A446)&lt;&gt;YEAR(A447)))</x:f>
        <x:v>0</x:v>
      </x:c>
      <x:c r="Q446" s="66" t="b">
        <x:f aca="0">AND(MOD(MONTH(A446),3)=0,OR(A447="",MONTH(A446)&lt;&gt;MONTH(A447)))</x:f>
        <x:v>0</x:v>
      </x:c>
      <x:c r="R446" s="66" t="b">
        <x:f aca="0">OR(O446&gt;$E$7,O446&lt;$E$6)</x:f>
        <x:v>0</x:v>
      </x:c>
      <x:c r="S446" s="66" t="b">
        <x:f aca="0">AND(OR(P446,Q446,R446),A446-AH445&gt;$E$8)</x:f>
        <x:v>0</x:v>
      </x:c>
      <x:c r="T446" s="67" t="str">
        <x:f aca="0">IF(NOT(OR(P446,Q446,R446)),"不调",IF(NOT(S446),"间隔规则跳过",IF(P446,"年末+季度",IF(AND(Q446,R446),"季度+动态",IF(Q446,"季度","动态")))))</x:f>
        <x:v>不调</x:v>
      </x:c>
      <x:c r="U446" s="64" t="n">
        <x:f aca="0">IF(OR(T446="年末+季度",T446="季度+动态"),N446*$E$5/2,IF(T446="季度",(J446+K446)/2,IF(T446="动态",N446*$E$5*IF(J446+K446=0,0.5,J446/(J446+K446)),J446)))</x:f>
        <x:v>0.12320486161316507</x:v>
      </x:c>
      <x:c r="V446" s="64" t="n">
        <x:f aca="0">IF(OR(T446="年末+季度",T446="季度+动态"),N446*$E$5/2,IF(T446="季度",(J446+K446)/2,IF(T446="动态",N446*$E$5*IF(J446+K446=0,0.5,K446/(J446+K446)),K446)))</x:f>
        <x:v>0.12313408433222334</x:v>
      </x:c>
      <x:c r="W446" s="64" t="n">
        <x:f aca="0">IF(OR(T446="年末+季度",T446="季度+动态",T446="动态"),N446*(1-$E$5)*IF(L446+M446=0,$B$7/($B$7+$B$8),L446/(L446+M446)),L446)</x:f>
        <x:v>0.815714871551425</x:v>
      </x:c>
      <x:c r="X446" s="64" t="n">
        <x:f aca="0">IF(OR(T446="年末+季度",T446="季度+动态",T446="动态"),N446*(1-$E$5)*IF(L446+M446=0,$B$8/($B$7+$B$8),M446/(L446+M446)),M446)</x:f>
        <x:v>0.05572671783770222</x:v>
      </x:c>
      <x:c r="Y446" s="64" t="n">
        <x:f aca="0">POWER(1-$H$5,(A446-A445)/$H$8)</x:f>
        <x:v>0.9999862671029998</x:v>
      </x:c>
      <x:c r="Z446" s="64" t="n">
        <x:f aca="0">U446*Y446</x:f>
        <x:v>0.12320316965349061</x:v>
      </x:c>
      <x:c r="AA446" s="64" t="n">
        <x:f aca="0">V446*Y446</x:f>
        <x:v>0.12313239334452598</x:v>
      </x:c>
      <x:c r="AB446" s="64" t="n">
        <x:f aca="0">W446*Y446</x:f>
        <x:v>0.8157036694231123</x:v>
      </x:c>
      <x:c r="AC446" s="64" t="n">
        <x:f aca="0">X446*Y446</x:f>
        <x:v>0.055725952548425994</x:v>
      </x:c>
      <x:c r="AD446" s="64" t="n">
        <x:f aca="0">SUM(Z446:AC446)</x:f>
        <x:v>1.117765184969555</x:v>
      </x:c>
      <x:c r="AE446" s="64" t="n">
        <x:f aca="0">MAX(AE445,AD446)</x:f>
        <x:v>1.117765184969555</x:v>
      </x:c>
      <x:c r="AF446" s="63" t="n">
        <x:f aca="0">AD446/AE446-1</x:f>
        <x:v>0</x:v>
      </x:c>
      <x:c r="AG446" s="63" t="n">
        <x:f aca="0">AD446/AD445-1</x:f>
        <x:v>0.002331089221038196</x:v>
      </x:c>
      <x:c r="AH446" s="61" t="n">
        <x:f aca="0">IF(OR(T446="年末+季度",T446="季度+动态",T446="季度",T446="动态"),A446,AH445)</x:f>
        <x:v>44377</x:v>
      </x:c>
      <x:c r="AI446" s="68" t="n">
        <x:f aca="0">YEAR(A446)</x:f>
        <x:v>2021</x:v>
      </x:c>
      <x:c r="AJ446" s="68" t="n">
        <x:f aca="0">MONTH(A446)</x:f>
        <x:v>8</x:v>
      </x:c>
      <x:c r="AK446" s="66" t="n">
        <x:f aca="0">IF(MONTH(A446)&lt;&gt;MONTH(A447),1,0)</x:f>
        <x:v>1</x:v>
      </x:c>
      <x:c r="AL446" s="64" t="n">
        <x:f aca="0">IF(AK445,AD445,AL445)</x:f>
        <x:v>1.0983593596430365</x:v>
      </x:c>
      <x:c r="AM446" s="65" t="n">
        <x:f aca="0">IF(AK446,AD446/AL446-1,"")</x:f>
        <x:v>0.01766801107137206</x:v>
      </x:c>
      <x:c r="AN446" s="64" t="n">
        <x:f aca="0">IF(AI446&lt;&gt;AI445,AD446,MAX(AN445,AD446))</x:f>
        <x:v>1.117765184969555</x:v>
      </x:c>
      <x:c r="AO446" s="65" t="n">
        <x:f aca="0">AD446/AN446-1</x:f>
        <x:v>0</x:v>
      </x:c>
      <x:c r="AP446" s="69" t="n">
        <x:f aca="0">IFERROR(SUM(Z446:AC446)/AD446,0)</x:f>
        <x:v>1</x:v>
      </x:c>
      <x:c r="AQ446" s="66" t="b">
        <x:f aca="0">AND(B446&gt;0,C446&gt;0,D446&gt;0,E446&gt;0)</x:f>
        <x:v>1</x:v>
      </x:c>
    </x:row>
    <x:row r="447" ht="13.5" hidden="0">
      <x:c r="A447" s="61" t="n">
        <x:f aca="0">'净值底稿'!A409</x:f>
        <x:v>44440</x:v>
      </x:c>
      <x:c r="B447" s="62" t="n">
        <x:f aca="0">'净值底稿'!W409</x:f>
        <x:v>1.2545160677720941</x:v>
      </x:c>
      <x:c r="C447" s="62" t="n">
        <x:f aca="0">'净值底稿'!T409</x:f>
        <x:v>1.4955058357470887</x:v>
      </x:c>
      <x:c r="D447" s="62" t="n">
        <x:f aca="0">'净值底稿'!U409</x:f>
        <x:v>1.4981</x:v>
      </x:c>
      <x:c r="E447" s="62" t="n">
        <x:f aca="0">'净值底稿'!V409</x:f>
        <x:v>1.3678</x:v>
      </x:c>
      <x:c r="F447" s="63" t="n">
        <x:f aca="0">IFERROR(B447/B446-1,0)</x:f>
        <x:v>-0.00028390877094908173</x:v>
      </x:c>
      <x:c r="G447" s="63" t="n">
        <x:f aca="0">IFERROR(C447/C446-1,0)</x:f>
        <x:v>-0.009262484925303238</x:v>
      </x:c>
      <x:c r="H447" s="63" t="n">
        <x:f aca="0">IFERROR(D447/D446-1,0)</x:f>
        <x:v>0.0008016567572983746</x:v>
      </x:c>
      <x:c r="I447" s="63" t="n">
        <x:f aca="0">IFERROR(E447/E446-1,0)</x:f>
        <x:v>-0.0006575582669687829</x:v>
      </x:c>
      <x:c r="J447" s="64" t="n">
        <x:f aca="0">Z446*(1+F447)</x:f>
        <x:v>0.12316819119301725</x:v>
      </x:c>
      <x:c r="K447" s="64" t="n">
        <x:f aca="0">AA446*(1+G447)</x:f>
        <x:v>0.1219918814073558</x:v>
      </x:c>
      <x:c r="L447" s="64" t="n">
        <x:f aca="0">AB446*(1+H447)</x:f>
        <x:v>0.8163575837816585</x:v>
      </x:c>
      <x:c r="M447" s="64" t="n">
        <x:f aca="0">AC446*(1+I447)</x:f>
        <x:v>0.055689309487643064</x:v>
      </x:c>
      <x:c r="N447" s="64" t="n">
        <x:f aca="0">SUM(J447:M447)</x:f>
        <x:v>1.1172069658696746</x:v>
      </x:c>
      <x:c r="O447" s="65" t="n">
        <x:f aca="0">IFERROR((J447+K447)/N447,0)</x:f>
        <x:v>0.21944015754460633</x:v>
      </x:c>
      <x:c r="P447" s="66" t="b">
        <x:f aca="0">AND(MONTH(A447)=12,OR(A448="",YEAR(A447)&lt;&gt;YEAR(A448)))</x:f>
        <x:v>0</x:v>
      </x:c>
      <x:c r="Q447" s="66" t="b">
        <x:f aca="0">AND(MOD(MONTH(A447),3)=0,OR(A448="",MONTH(A447)&lt;&gt;MONTH(A448)))</x:f>
        <x:v>0</x:v>
      </x:c>
      <x:c r="R447" s="66" t="b">
        <x:f aca="0">OR(O447&gt;$E$7,O447&lt;$E$6)</x:f>
        <x:v>0</x:v>
      </x:c>
      <x:c r="S447" s="66" t="b">
        <x:f aca="0">AND(OR(P447,Q447,R447),A447-AH446&gt;$E$8)</x:f>
        <x:v>0</x:v>
      </x:c>
      <x:c r="T447" s="67" t="str">
        <x:f aca="0">IF(NOT(OR(P447,Q447,R447)),"不调",IF(NOT(S447),"间隔规则跳过",IF(P447,"年末+季度",IF(AND(Q447,R447),"季度+动态",IF(Q447,"季度","动态")))))</x:f>
        <x:v>不调</x:v>
      </x:c>
      <x:c r="U447" s="64" t="n">
        <x:f aca="0">IF(OR(T447="年末+季度",T447="季度+动态"),N447*$E$5/2,IF(T447="季度",(J447+K447)/2,IF(T447="动态",N447*$E$5*IF(J447+K447=0,0.5,J447/(J447+K447)),J447)))</x:f>
        <x:v>0.12316819119301725</x:v>
      </x:c>
      <x:c r="V447" s="64" t="n">
        <x:f aca="0">IF(OR(T447="年末+季度",T447="季度+动态"),N447*$E$5/2,IF(T447="季度",(J447+K447)/2,IF(T447="动态",N447*$E$5*IF(J447+K447=0,0.5,K447/(J447+K447)),K447)))</x:f>
        <x:v>0.1219918814073558</x:v>
      </x:c>
      <x:c r="W447" s="64" t="n">
        <x:f aca="0">IF(OR(T447="年末+季度",T447="季度+动态",T447="动态"),N447*(1-$E$5)*IF(L447+M447=0,$B$7/($B$7+$B$8),L447/(L447+M447)),L447)</x:f>
        <x:v>0.8163575837816585</x:v>
      </x:c>
      <x:c r="X447" s="64" t="n">
        <x:f aca="0">IF(OR(T447="年末+季度",T447="季度+动态",T447="动态"),N447*(1-$E$5)*IF(L447+M447=0,$B$8/($B$7+$B$8),M447/(L447+M447)),M447)</x:f>
        <x:v>0.055689309487643064</x:v>
      </x:c>
      <x:c r="Y447" s="64" t="n">
        <x:f aca="0">POWER(1-$H$5,(A447-A446)/$H$8)</x:f>
        <x:v>0.9999862671029998</x:v>
      </x:c>
      <x:c r="Z447" s="64" t="n">
        <x:f aca="0">U447*Y447</x:f>
        <x:v>0.12316649973693389</x:v>
      </x:c>
      <x:c r="AA447" s="64" t="n">
        <x:f aca="0">V447*Y447</x:f>
        <x:v>0.12199020610541357</x:v>
      </x:c>
      <x:c r="AB447" s="64" t="n">
        <x:f aca="0">W447*Y447</x:f>
        <x:v>0.816346372827045</x:v>
      </x:c>
      <x:c r="AC447" s="64" t="n">
        <x:f aca="0">X447*Y447</x:f>
        <x:v>0.05568854471209186</x:v>
      </x:c>
      <x:c r="AD447" s="64" t="n">
        <x:f aca="0">SUM(Z447:AC447)</x:f>
        <x:v>1.1171916233814843</x:v>
      </x:c>
      <x:c r="AE447" s="64" t="n">
        <x:f aca="0">MAX(AE446,AD447)</x:f>
        <x:v>1.117765184969555</x:v>
      </x:c>
      <x:c r="AF447" s="63" t="n">
        <x:f aca="0">AD447/AE447-1</x:f>
        <x:v>-0.0005131324501632673</x:v>
      </x:c>
      <x:c r="AG447" s="63" t="n">
        <x:f aca="0">AD447/AD446-1</x:f>
        <x:v>-0.0005131324501632673</x:v>
      </x:c>
      <x:c r="AH447" s="61" t="n">
        <x:f aca="0">IF(OR(T447="年末+季度",T447="季度+动态",T447="季度",T447="动态"),A447,AH446)</x:f>
        <x:v>44377</x:v>
      </x:c>
      <x:c r="AI447" s="68" t="n">
        <x:f aca="0">YEAR(A447)</x:f>
        <x:v>2021</x:v>
      </x:c>
      <x:c r="AJ447" s="68" t="n">
        <x:f aca="0">MONTH(A447)</x:f>
        <x:v>9</x:v>
      </x:c>
      <x:c r="AK447" s="66" t="n">
        <x:f aca="0">IF(MONTH(A447)&lt;&gt;MONTH(A448),1,0)</x:f>
        <x:v>0</x:v>
      </x:c>
      <x:c r="AL447" s="64" t="n">
        <x:f aca="0">IF(AK446,AD446,AL446)</x:f>
        <x:v>1.117765184969555</x:v>
      </x:c>
      <x:c r="AM447" s="65" t="str">
        <x:f aca="0">IF(AK447,AD447/AL447-1,"")</x:f>
      </x:c>
      <x:c r="AN447" s="64" t="n">
        <x:f aca="0">IF(AI447&lt;&gt;AI446,AD447,MAX(AN446,AD447))</x:f>
        <x:v>1.117765184969555</x:v>
      </x:c>
      <x:c r="AO447" s="65" t="n">
        <x:f aca="0">AD447/AN447-1</x:f>
        <x:v>-0.0005131324501632673</x:v>
      </x:c>
      <x:c r="AP447" s="69" t="n">
        <x:f aca="0">IFERROR(SUM(Z447:AC447)/AD447,0)</x:f>
        <x:v>1</x:v>
      </x:c>
      <x:c r="AQ447" s="66" t="b">
        <x:f aca="0">AND(B447&gt;0,C447&gt;0,D447&gt;0,E447&gt;0)</x:f>
        <x:v>1</x:v>
      </x:c>
    </x:row>
    <x:row r="448" ht="13.5" hidden="0">
      <x:c r="A448" s="61" t="n">
        <x:f aca="0">'净值底稿'!A410</x:f>
        <x:v>44441</x:v>
      </x:c>
      <x:c r="B448" s="62" t="n">
        <x:f aca="0">'净值底稿'!W410</x:f>
        <x:v>1.2739612044333544</x:v>
      </x:c>
      <x:c r="C448" s="62" t="n">
        <x:f aca="0">'净值底稿'!T410</x:f>
        <x:v>1.5133603649423026</x:v>
      </x:c>
      <x:c r="D448" s="62" t="n">
        <x:f aca="0">'净值底稿'!U410</x:f>
        <x:v>1.4981</x:v>
      </x:c>
      <x:c r="E448" s="62" t="n">
        <x:f aca="0">'净值底稿'!V410</x:f>
        <x:v>1.3676</x:v>
      </x:c>
      <x:c r="F448" s="63" t="n">
        <x:f aca="0">IFERROR(B448/B447-1,0)</x:f>
        <x:v>0.015500109692331732</x:v>
      </x:c>
      <x:c r="G448" s="63" t="n">
        <x:f aca="0">IFERROR(C448/C447-1,0)</x:f>
        <x:v>0.011938789383790338</x:v>
      </x:c>
      <x:c r="H448" s="63" t="n">
        <x:f aca="0">IFERROR(D448/D447-1,0)</x:f>
        <x:v>0</x:v>
      </x:c>
      <x:c r="I448" s="63" t="n">
        <x:f aca="0">IFERROR(E448/E447-1,0)</x:f>
        <x:v>-0.00014622020763266352</x:v>
      </x:c>
      <x:c r="J448" s="64" t="n">
        <x:f aca="0">Z447*(1+F448)</x:f>
        <x:v>0.12507559399327692</x:v>
      </x:c>
      <x:c r="K448" s="64" t="n">
        <x:f aca="0">AA447*(1+G448)</x:f>
        <x:v>0.12344662148299128</x:v>
      </x:c>
      <x:c r="L448" s="64" t="n">
        <x:f aca="0">AB447*(1+H448)</x:f>
        <x:v>0.816346372827045</x:v>
      </x:c>
      <x:c r="M448" s="64" t="n">
        <x:f aca="0">AC447*(1+I448)</x:f>
        <x:v>0.055680401921521294</x:v>
      </x:c>
      <x:c r="N448" s="64" t="n">
        <x:f aca="0">SUM(J448:M448)</x:f>
        <x:v>1.1205489902248347</x:v>
      </x:c>
      <x:c r="O448" s="65" t="n">
        <x:f aca="0">IFERROR((J448+K448)/N448,0)</x:f>
        <x:v>0.22178612237774895</x:v>
      </x:c>
      <x:c r="P448" s="66" t="b">
        <x:f aca="0">AND(MONTH(A448)=12,OR(A449="",YEAR(A448)&lt;&gt;YEAR(A449)))</x:f>
        <x:v>0</x:v>
      </x:c>
      <x:c r="Q448" s="66" t="b">
        <x:f aca="0">AND(MOD(MONTH(A448),3)=0,OR(A449="",MONTH(A448)&lt;&gt;MONTH(A449)))</x:f>
        <x:v>0</x:v>
      </x:c>
      <x:c r="R448" s="66" t="b">
        <x:f aca="0">OR(O448&gt;$E$7,O448&lt;$E$6)</x:f>
        <x:v>0</x:v>
      </x:c>
      <x:c r="S448" s="66" t="b">
        <x:f aca="0">AND(OR(P448,Q448,R448),A448-AH447&gt;$E$8)</x:f>
        <x:v>0</x:v>
      </x:c>
      <x:c r="T448" s="67" t="str">
        <x:f aca="0">IF(NOT(OR(P448,Q448,R448)),"不调",IF(NOT(S448),"间隔规则跳过",IF(P448,"年末+季度",IF(AND(Q448,R448),"季度+动态",IF(Q448,"季度","动态")))))</x:f>
        <x:v>不调</x:v>
      </x:c>
      <x:c r="U448" s="64" t="n">
        <x:f aca="0">IF(OR(T448="年末+季度",T448="季度+动态"),N448*$E$5/2,IF(T448="季度",(J448+K448)/2,IF(T448="动态",N448*$E$5*IF(J448+K448=0,0.5,J448/(J448+K448)),J448)))</x:f>
        <x:v>0.12507559399327692</x:v>
      </x:c>
      <x:c r="V448" s="64" t="n">
        <x:f aca="0">IF(OR(T448="年末+季度",T448="季度+动态"),N448*$E$5/2,IF(T448="季度",(J448+K448)/2,IF(T448="动态",N448*$E$5*IF(J448+K448=0,0.5,K448/(J448+K448)),K448)))</x:f>
        <x:v>0.12344662148299128</x:v>
      </x:c>
      <x:c r="W448" s="64" t="n">
        <x:f aca="0">IF(OR(T448="年末+季度",T448="季度+动态",T448="动态"),N448*(1-$E$5)*IF(L448+M448=0,$B$7/($B$7+$B$8),L448/(L448+M448)),L448)</x:f>
        <x:v>0.816346372827045</x:v>
      </x:c>
      <x:c r="X448" s="64" t="n">
        <x:f aca="0">IF(OR(T448="年末+季度",T448="季度+动态",T448="动态"),N448*(1-$E$5)*IF(L448+M448=0,$B$8/($B$7+$B$8),M448/(L448+M448)),M448)</x:f>
        <x:v>0.055680401921521294</x:v>
      </x:c>
      <x:c r="Y448" s="64" t="n">
        <x:f aca="0">POWER(1-$H$5,(A448-A447)/$H$8)</x:f>
        <x:v>0.9999862671029998</x:v>
      </x:c>
      <x:c r="Z448" s="64" t="n">
        <x:f aca="0">U448*Y448</x:f>
        <x:v>0.12507387634302736</x:v>
      </x:c>
      <x:c r="AA448" s="64" t="n">
        <x:f aca="0">V448*Y448</x:f>
        <x:v>0.12344492620325342</x:v>
      </x:c>
      <x:c r="AB448" s="64" t="n">
        <x:f aca="0">W448*Y448</x:f>
        <x:v>0.8163351620263904</x:v>
      </x:c>
      <x:c r="AC448" s="64" t="n">
        <x:f aca="0">X448*Y448</x:f>
        <x:v>0.05567963726829677</x:v>
      </x:c>
      <x:c r="AD448" s="64" t="n">
        <x:f aca="0">SUM(Z448:AC448)</x:f>
        <x:v>1.1205336018409682</x:v>
      </x:c>
      <x:c r="AE448" s="64" t="n">
        <x:f aca="0">MAX(AE447,AD448)</x:f>
        <x:v>1.1205336018409682</x:v>
      </x:c>
      <x:c r="AF448" s="63" t="n">
        <x:f aca="0">AD448/AE448-1</x:f>
        <x:v>0</x:v>
      </x:c>
      <x:c r="AG448" s="63" t="n">
        <x:f aca="0">AD448/AD447-1</x:f>
        <x:v>0.0029914102375458995</x:v>
      </x:c>
      <x:c r="AH448" s="61" t="n">
        <x:f aca="0">IF(OR(T448="年末+季度",T448="季度+动态",T448="季度",T448="动态"),A448,AH447)</x:f>
        <x:v>44377</x:v>
      </x:c>
      <x:c r="AI448" s="68" t="n">
        <x:f aca="0">YEAR(A448)</x:f>
        <x:v>2021</x:v>
      </x:c>
      <x:c r="AJ448" s="68" t="n">
        <x:f aca="0">MONTH(A448)</x:f>
        <x:v>9</x:v>
      </x:c>
      <x:c r="AK448" s="66" t="n">
        <x:f aca="0">IF(MONTH(A448)&lt;&gt;MONTH(A449),1,0)</x:f>
        <x:v>0</x:v>
      </x:c>
      <x:c r="AL448" s="64" t="n">
        <x:f aca="0">IF(AK447,AD447,AL447)</x:f>
        <x:v>1.117765184969555</x:v>
      </x:c>
      <x:c r="AM448" s="65" t="str">
        <x:f aca="0">IF(AK448,AD448/AL448-1,"")</x:f>
      </x:c>
      <x:c r="AN448" s="64" t="n">
        <x:f aca="0">IF(AI448&lt;&gt;AI447,AD448,MAX(AN447,AD448))</x:f>
        <x:v>1.1205336018409682</x:v>
      </x:c>
      <x:c r="AO448" s="65" t="n">
        <x:f aca="0">AD448/AN448-1</x:f>
        <x:v>0</x:v>
      </x:c>
      <x:c r="AP448" s="69" t="n">
        <x:f aca="0">IFERROR(SUM(Z448:AC448)/AD448,0)</x:f>
        <x:v>1</x:v>
      </x:c>
      <x:c r="AQ448" s="66" t="b">
        <x:f aca="0">AND(B448&gt;0,C448&gt;0,D448&gt;0,E448&gt;0)</x:f>
        <x:v>1</x:v>
      </x:c>
    </x:row>
    <x:row r="449" ht="13.5" hidden="0">
      <x:c r="A449" s="61" t="n">
        <x:f aca="0">'净值底稿'!A411</x:f>
        <x:v>44442</x:v>
      </x:c>
      <x:c r="B449" s="62" t="n">
        <x:f aca="0">'净值底稿'!W411</x:f>
        <x:v>1.2733256068122947</x:v>
      </x:c>
      <x:c r="C449" s="62" t="n">
        <x:f aca="0">'净值底稿'!T411</x:f>
        <x:v>1.50383230418372</x:v>
      </x:c>
      <x:c r="D449" s="62" t="n">
        <x:f aca="0">'净值底稿'!U411</x:f>
        <x:v>1.4982</x:v>
      </x:c>
      <x:c r="E449" s="62" t="n">
        <x:f aca="0">'净值底稿'!V411</x:f>
        <x:v>1.3663</x:v>
      </x:c>
      <x:c r="F449" s="63" t="n">
        <x:f aca="0">IFERROR(B449/B448-1,0)</x:f>
        <x:v>-0.0004989144244328392</x:v>
      </x:c>
      <x:c r="G449" s="63" t="n">
        <x:f aca="0">IFERROR(C449/C448-1,0)</x:f>
        <x:v>-0.006295962930776167</x:v>
      </x:c>
      <x:c r="H449" s="63" t="n">
        <x:f aca="0">IFERROR(D449/D448-1,0)</x:f>
        <x:v>0.0000667512182097596</x:v>
      </x:c>
      <x:c r="I449" s="63" t="n">
        <x:f aca="0">IFERROR(E449/E448-1,0)</x:f>
        <x:v>-0.000950570342205248</x:v>
      </x:c>
      <x:c r="J449" s="64" t="n">
        <x:f aca="0">Z448*(1+F449)</x:f>
        <x:v>0.1250114751820001</x:v>
      </x:c>
      <x:c r="K449" s="64" t="n">
        <x:f aca="0">AA448*(1+G449)</x:f>
        <x:v>0.12266772152388535</x:v>
      </x:c>
      <x:c r="L449" s="64" t="n">
        <x:f aca="0">AB448*(1+H449)</x:f>
        <x:v>0.8163896533929231</x:v>
      </x:c>
      <x:c r="M449" s="64" t="n">
        <x:f aca="0">AC448*(1+I449)</x:f>
        <x:v>0.05562670985644478</x:v>
      </x:c>
      <x:c r="N449" s="64" t="n">
        <x:f aca="0">SUM(J449:M449)</x:f>
        <x:v>1.1196955599552532</x:v>
      </x:c>
      <x:c r="O449" s="65" t="n">
        <x:f aca="0">IFERROR((J449+K449)/N449,0)</x:f>
        <x:v>0.22120226744114582</x:v>
      </x:c>
      <x:c r="P449" s="66" t="b">
        <x:f aca="0">AND(MONTH(A449)=12,OR(A450="",YEAR(A449)&lt;&gt;YEAR(A450)))</x:f>
        <x:v>0</x:v>
      </x:c>
      <x:c r="Q449" s="66" t="b">
        <x:f aca="0">AND(MOD(MONTH(A449),3)=0,OR(A450="",MONTH(A449)&lt;&gt;MONTH(A450)))</x:f>
        <x:v>0</x:v>
      </x:c>
      <x:c r="R449" s="66" t="b">
        <x:f aca="0">OR(O449&gt;$E$7,O449&lt;$E$6)</x:f>
        <x:v>0</x:v>
      </x:c>
      <x:c r="S449" s="66" t="b">
        <x:f aca="0">AND(OR(P449,Q449,R449),A449-AH448&gt;$E$8)</x:f>
        <x:v>0</x:v>
      </x:c>
      <x:c r="T449" s="67" t="str">
        <x:f aca="0">IF(NOT(OR(P449,Q449,R449)),"不调",IF(NOT(S449),"间隔规则跳过",IF(P449,"年末+季度",IF(AND(Q449,R449),"季度+动态",IF(Q449,"季度","动态")))))</x:f>
        <x:v>不调</x:v>
      </x:c>
      <x:c r="U449" s="64" t="n">
        <x:f aca="0">IF(OR(T449="年末+季度",T449="季度+动态"),N449*$E$5/2,IF(T449="季度",(J449+K449)/2,IF(T449="动态",N449*$E$5*IF(J449+K449=0,0.5,J449/(J449+K449)),J449)))</x:f>
        <x:v>0.1250114751820001</x:v>
      </x:c>
      <x:c r="V449" s="64" t="n">
        <x:f aca="0">IF(OR(T449="年末+季度",T449="季度+动态"),N449*$E$5/2,IF(T449="季度",(J449+K449)/2,IF(T449="动态",N449*$E$5*IF(J449+K449=0,0.5,K449/(J449+K449)),K449)))</x:f>
        <x:v>0.12266772152388535</x:v>
      </x:c>
      <x:c r="W449" s="64" t="n">
        <x:f aca="0">IF(OR(T449="年末+季度",T449="季度+动态",T449="动态"),N449*(1-$E$5)*IF(L449+M449=0,$B$7/($B$7+$B$8),L449/(L449+M449)),L449)</x:f>
        <x:v>0.8163896533929231</x:v>
      </x:c>
      <x:c r="X449" s="64" t="n">
        <x:f aca="0">IF(OR(T449="年末+季度",T449="季度+动态",T449="动态"),N449*(1-$E$5)*IF(L449+M449=0,$B$8/($B$7+$B$8),M449/(L449+M449)),M449)</x:f>
        <x:v>0.05562670985644478</x:v>
      </x:c>
      <x:c r="Y449" s="64" t="n">
        <x:f aca="0">POWER(1-$H$5,(A449-A448)/$H$8)</x:f>
        <x:v>0.9999862671029998</x:v>
      </x:c>
      <x:c r="Z449" s="64" t="n">
        <x:f aca="0">U449*Y449</x:f>
        <x:v>0.12500975841228756</x:v>
      </x:c>
      <x:c r="AA449" s="64" t="n">
        <x:f aca="0">V449*Y449</x:f>
        <x:v>0.1226660369407004</x:v>
      </x:c>
      <x:c r="AB449" s="64" t="n">
        <x:f aca="0">W449*Y449</x:f>
        <x:v>0.816378441997901</x:v>
      </x:c>
      <x:c r="AC449" s="64" t="n">
        <x:f aca="0">X449*Y449</x:f>
        <x:v>0.055625945940567856</x:v>
      </x:c>
      <x:c r="AD449" s="64" t="n">
        <x:f aca="0">SUM(Z449:AC449)</x:f>
        <x:v>1.119680183291457</x:v>
      </x:c>
      <x:c r="AE449" s="64" t="n">
        <x:f aca="0">MAX(AE448,AD449)</x:f>
        <x:v>1.1205336018409682</x:v>
      </x:c>
      <x:c r="AF449" s="63" t="n">
        <x:f aca="0">AD449/AE449-1</x:f>
        <x:v>-0.0007616179899551101</x:v>
      </x:c>
      <x:c r="AG449" s="63" t="n">
        <x:f aca="0">AD449/AD448-1</x:f>
        <x:v>-0.0007616179899551101</x:v>
      </x:c>
      <x:c r="AH449" s="61" t="n">
        <x:f aca="0">IF(OR(T449="年末+季度",T449="季度+动态",T449="季度",T449="动态"),A449,AH448)</x:f>
        <x:v>44377</x:v>
      </x:c>
      <x:c r="AI449" s="68" t="n">
        <x:f aca="0">YEAR(A449)</x:f>
        <x:v>2021</x:v>
      </x:c>
      <x:c r="AJ449" s="68" t="n">
        <x:f aca="0">MONTH(A449)</x:f>
        <x:v>9</x:v>
      </x:c>
      <x:c r="AK449" s="66" t="n">
        <x:f aca="0">IF(MONTH(A449)&lt;&gt;MONTH(A450),1,0)</x:f>
        <x:v>0</x:v>
      </x:c>
      <x:c r="AL449" s="64" t="n">
        <x:f aca="0">IF(AK448,AD448,AL448)</x:f>
        <x:v>1.117765184969555</x:v>
      </x:c>
      <x:c r="AM449" s="65" t="str">
        <x:f aca="0">IF(AK449,AD449/AL449-1,"")</x:f>
      </x:c>
      <x:c r="AN449" s="64" t="n">
        <x:f aca="0">IF(AI449&lt;&gt;AI448,AD449,MAX(AN448,AD449))</x:f>
        <x:v>1.1205336018409682</x:v>
      </x:c>
      <x:c r="AO449" s="65" t="n">
        <x:f aca="0">AD449/AN449-1</x:f>
        <x:v>-0.0007616179899551101</x:v>
      </x:c>
      <x:c r="AP449" s="69" t="n">
        <x:f aca="0">IFERROR(SUM(Z449:AC449)/AD449,0)</x:f>
        <x:v>1</x:v>
      </x:c>
      <x:c r="AQ449" s="66" t="b">
        <x:f aca="0">AND(B449&gt;0,C449&gt;0,D449&gt;0,E449&gt;0)</x:f>
        <x:v>1</x:v>
      </x:c>
    </x:row>
    <x:row r="450" ht="13.5" hidden="0">
      <x:c r="A450" s="61" t="n">
        <x:f aca="0">'净值底稿'!A412</x:f>
        <x:v>44445</x:v>
      </x:c>
      <x:c r="B450" s="62" t="n">
        <x:f aca="0">'净值底稿'!W412</x:f>
        <x:v>1.2873291587672817</x:v>
      </x:c>
      <x:c r="C450" s="62" t="n">
        <x:f aca="0">'净值底稿'!T412</x:f>
        <x:v>1.52144210800534</x:v>
      </x:c>
      <x:c r="D450" s="62" t="n">
        <x:f aca="0">'净值底稿'!U412</x:f>
        <x:v>1.4984</x:v>
      </x:c>
      <x:c r="E450" s="62" t="n">
        <x:f aca="0">'净值底稿'!V412</x:f>
        <x:v>1.3753</x:v>
      </x:c>
      <x:c r="F450" s="63" t="n">
        <x:f aca="0">IFERROR(B450/B449-1,0)</x:f>
        <x:v>0.010997620624346283</x:v>
      </x:c>
      <x:c r="G450" s="63" t="n">
        <x:f aca="0">IFERROR(C450/C449-1,0)</x:f>
        <x:v>0.011709951816188946</x:v>
      </x:c>
      <x:c r="H450" s="63" t="n">
        <x:f aca="0">IFERROR(D450/D449-1,0)</x:f>
        <x:v>0.00013349352556391025</x:v>
      </x:c>
      <x:c r="I450" s="63" t="n">
        <x:f aca="0">IFERROR(E450/E449-1,0)</x:f>
        <x:v>0.006587133133279632</x:v>
      </x:c>
      <x:c r="J450" s="64" t="n">
        <x:f aca="0">Z449*(1+F450)</x:f>
        <x:v>0.1263845683096471</x:v>
      </x:c>
      <x:c r="K450" s="64" t="n">
        <x:f aca="0">AA449*(1+G450)</x:f>
        <x:v>0.12410245032275885</x:v>
      </x:c>
      <x:c r="L450" s="64" t="n">
        <x:f aca="0">AB449*(1+H450)</x:f>
        <x:v>0.8164874232343177</x:v>
      </x:c>
      <x:c r="M450" s="64" t="n">
        <x:f aca="0">AC449*(1+I450)</x:f>
        <x:v>0.055992361452142994</x:v>
      </x:c>
      <x:c r="N450" s="64" t="n">
        <x:f aca="0">SUM(J450:M450)</x:f>
        <x:v>1.1229668033188667</x:v>
      </x:c>
      <x:c r="O450" s="65" t="n">
        <x:f aca="0">IFERROR((J450+K450)/N450,0)</x:f>
        <x:v>0.22305825772596782</x:v>
      </x:c>
      <x:c r="P450" s="66" t="b">
        <x:f aca="0">AND(MONTH(A450)=12,OR(A451="",YEAR(A450)&lt;&gt;YEAR(A451)))</x:f>
        <x:v>0</x:v>
      </x:c>
      <x:c r="Q450" s="66" t="b">
        <x:f aca="0">AND(MOD(MONTH(A450),3)=0,OR(A451="",MONTH(A450)&lt;&gt;MONTH(A451)))</x:f>
        <x:v>0</x:v>
      </x:c>
      <x:c r="R450" s="66" t="b">
        <x:f aca="0">OR(O450&gt;$E$7,O450&lt;$E$6)</x:f>
        <x:v>0</x:v>
      </x:c>
      <x:c r="S450" s="66" t="b">
        <x:f aca="0">AND(OR(P450,Q450,R450),A450-AH449&gt;$E$8)</x:f>
        <x:v>0</x:v>
      </x:c>
      <x:c r="T450" s="67" t="str">
        <x:f aca="0">IF(NOT(OR(P450,Q450,R450)),"不调",IF(NOT(S450),"间隔规则跳过",IF(P450,"年末+季度",IF(AND(Q450,R450),"季度+动态",IF(Q450,"季度","动态")))))</x:f>
        <x:v>不调</x:v>
      </x:c>
      <x:c r="U450" s="64" t="n">
        <x:f aca="0">IF(OR(T450="年末+季度",T450="季度+动态"),N450*$E$5/2,IF(T450="季度",(J450+K450)/2,IF(T450="动态",N450*$E$5*IF(J450+K450=0,0.5,J450/(J450+K450)),J450)))</x:f>
        <x:v>0.1263845683096471</x:v>
      </x:c>
      <x:c r="V450" s="64" t="n">
        <x:f aca="0">IF(OR(T450="年末+季度",T450="季度+动态"),N450*$E$5/2,IF(T450="季度",(J450+K450)/2,IF(T450="动态",N450*$E$5*IF(J450+K450=0,0.5,K450/(J450+K450)),K450)))</x:f>
        <x:v>0.12410245032275885</x:v>
      </x:c>
      <x:c r="W450" s="64" t="n">
        <x:f aca="0">IF(OR(T450="年末+季度",T450="季度+动态",T450="动态"),N450*(1-$E$5)*IF(L450+M450=0,$B$7/($B$7+$B$8),L450/(L450+M450)),L450)</x:f>
        <x:v>0.8164874232343177</x:v>
      </x:c>
      <x:c r="X450" s="64" t="n">
        <x:f aca="0">IF(OR(T450="年末+季度",T450="季度+动态",T450="动态"),N450*(1-$E$5)*IF(L450+M450=0,$B$8/($B$7+$B$8),M450/(L450+M450)),M450)</x:f>
        <x:v>0.055992361452142994</x:v>
      </x:c>
      <x:c r="Y450" s="64" t="n">
        <x:f aca="0">POWER(1-$H$5,(A450-A449)/$H$8)</x:f>
        <x:v>0.9999588018747739</x:v>
      </x:c>
      <x:c r="Z450" s="64" t="n">
        <x:f aca="0">U450*Y450</x:f>
        <x:v>0.12637936150237522</x:v>
      </x:c>
      <x:c r="AA450" s="64" t="n">
        <x:f aca="0">V450*Y450</x:f>
        <x:v>0.1240973375344696</x:v>
      </x:c>
      <x:c r="AB450" s="64" t="n">
        <x:f aca="0">W450*Y450</x:f>
        <x:v>0.8164537854832098</x:v>
      </x:c>
      <x:c r="AC450" s="64" t="n">
        <x:f aca="0">X450*Y450</x:f>
        <x:v>0.055990054671824184</x:v>
      </x:c>
      <x:c r="AD450" s="64" t="n">
        <x:f aca="0">SUM(Z450:AC450)</x:f>
        <x:v>1.1229205391918788</x:v>
      </x:c>
      <x:c r="AE450" s="64" t="n">
        <x:f aca="0">MAX(AE449,AD450)</x:f>
        <x:v>1.1229205391918788</x:v>
      </x:c>
      <x:c r="AF450" s="63" t="n">
        <x:f aca="0">AD450/AE450-1</x:f>
        <x:v>0</x:v>
      </x:c>
      <x:c r="AG450" s="63" t="n">
        <x:f aca="0">AD450/AD449-1</x:f>
        <x:v>0.0028940012949916216</x:v>
      </x:c>
      <x:c r="AH450" s="61" t="n">
        <x:f aca="0">IF(OR(T450="年末+季度",T450="季度+动态",T450="季度",T450="动态"),A450,AH449)</x:f>
        <x:v>44377</x:v>
      </x:c>
      <x:c r="AI450" s="68" t="n">
        <x:f aca="0">YEAR(A450)</x:f>
        <x:v>2021</x:v>
      </x:c>
      <x:c r="AJ450" s="68" t="n">
        <x:f aca="0">MONTH(A450)</x:f>
        <x:v>9</x:v>
      </x:c>
      <x:c r="AK450" s="66" t="n">
        <x:f aca="0">IF(MONTH(A450)&lt;&gt;MONTH(A451),1,0)</x:f>
        <x:v>0</x:v>
      </x:c>
      <x:c r="AL450" s="64" t="n">
        <x:f aca="0">IF(AK449,AD449,AL449)</x:f>
        <x:v>1.117765184969555</x:v>
      </x:c>
      <x:c r="AM450" s="65" t="str">
        <x:f aca="0">IF(AK450,AD450/AL450-1,"")</x:f>
      </x:c>
      <x:c r="AN450" s="64" t="n">
        <x:f aca="0">IF(AI450&lt;&gt;AI449,AD450,MAX(AN449,AD450))</x:f>
        <x:v>1.1229205391918788</x:v>
      </x:c>
      <x:c r="AO450" s="65" t="n">
        <x:f aca="0">AD450/AN450-1</x:f>
        <x:v>0</x:v>
      </x:c>
      <x:c r="AP450" s="69" t="n">
        <x:f aca="0">IFERROR(SUM(Z450:AC450)/AD450,0)</x:f>
        <x:v>1</x:v>
      </x:c>
      <x:c r="AQ450" s="66" t="b">
        <x:f aca="0">AND(B450&gt;0,C450&gt;0,D450&gt;0,E450&gt;0)</x:f>
        <x:v>1</x:v>
      </x:c>
    </x:row>
    <x:row r="451" ht="13.5" hidden="0">
      <x:c r="A451" s="61" t="n">
        <x:f aca="0">'净值底稿'!A413</x:f>
        <x:v>44446</x:v>
      </x:c>
      <x:c r="B451" s="62" t="n">
        <x:f aca="0">'净值底稿'!W413</x:f>
        <x:v>1.3055577921623307</x:v>
      </x:c>
      <x:c r="C451" s="62" t="n">
        <x:f aca="0">'净值底稿'!T413</x:f>
        <x:v>1.5508582334873275</x:v>
      </x:c>
      <x:c r="D451" s="62" t="n">
        <x:f aca="0">'净值底稿'!U413</x:f>
        <x:v>1.4979</x:v>
      </x:c>
      <x:c r="E451" s="62" t="n">
        <x:f aca="0">'净值底稿'!V413</x:f>
        <x:v>1.372</x:v>
      </x:c>
      <x:c r="F451" s="63" t="n">
        <x:f aca="0">IFERROR(B451/B450-1,0)</x:f>
        <x:v>0.014160040787473793</x:v>
      </x:c>
      <x:c r="G451" s="63" t="n">
        <x:f aca="0">IFERROR(C451/C450-1,0)</x:f>
        <x:v>0.019334370547002377</x:v>
      </x:c>
      <x:c r="H451" s="63" t="n">
        <x:f aca="0">IFERROR(D451/D450-1,0)</x:f>
        <x:v>-0.00033368926855303904</x:v>
      </x:c>
      <x:c r="I451" s="63" t="n">
        <x:f aca="0">IFERROR(E451/E450-1,0)</x:f>
        <x:v>-0.002399476477859319</x:v>
      </x:c>
      <x:c r="J451" s="64" t="n">
        <x:f aca="0">Z450*(1+F451)</x:f>
        <x:v>0.12816889841594375</x:v>
      </x:c>
      <x:c r="K451" s="64" t="n">
        <x:f aca="0">AA450*(1+G451)</x:f>
        <x:v>0.12649668144225745</x:v>
      </x:c>
      <x:c r="L451" s="64" t="n">
        <x:f aca="0">AB450*(1+H451)</x:f>
        <x:v>0.8161813436167246</x:v>
      </x:c>
      <x:c r="M451" s="64" t="n">
        <x:f aca="0">AC450*(1+I451)</x:f>
        <x:v>0.055855707852645084</x:v>
      </x:c>
      <x:c r="N451" s="64" t="n">
        <x:f aca="0">SUM(J451:M451)</x:f>
        <x:v>1.126702631327571</x:v>
      </x:c>
      <x:c r="O451" s="65" t="n">
        <x:f aca="0">IFERROR((J451+K451)/N451,0)</x:f>
        <x:v>0.22602732325044267</x:v>
      </x:c>
      <x:c r="P451" s="66" t="b">
        <x:f aca="0">AND(MONTH(A451)=12,OR(A452="",YEAR(A451)&lt;&gt;YEAR(A452)))</x:f>
        <x:v>0</x:v>
      </x:c>
      <x:c r="Q451" s="66" t="b">
        <x:f aca="0">AND(MOD(MONTH(A451),3)=0,OR(A452="",MONTH(A451)&lt;&gt;MONTH(A452)))</x:f>
        <x:v>0</x:v>
      </x:c>
      <x:c r="R451" s="66" t="b">
        <x:f aca="0">OR(O451&gt;$E$7,O451&lt;$E$6)</x:f>
        <x:v>0</x:v>
      </x:c>
      <x:c r="S451" s="66" t="b">
        <x:f aca="0">AND(OR(P451,Q451,R451),A451-AH450&gt;$E$8)</x:f>
        <x:v>0</x:v>
      </x:c>
      <x:c r="T451" s="67" t="str">
        <x:f aca="0">IF(NOT(OR(P451,Q451,R451)),"不调",IF(NOT(S451),"间隔规则跳过",IF(P451,"年末+季度",IF(AND(Q451,R451),"季度+动态",IF(Q451,"季度","动态")))))</x:f>
        <x:v>不调</x:v>
      </x:c>
      <x:c r="U451" s="64" t="n">
        <x:f aca="0">IF(OR(T451="年末+季度",T451="季度+动态"),N451*$E$5/2,IF(T451="季度",(J451+K451)/2,IF(T451="动态",N451*$E$5*IF(J451+K451=0,0.5,J451/(J451+K451)),J451)))</x:f>
        <x:v>0.12816889841594375</x:v>
      </x:c>
      <x:c r="V451" s="64" t="n">
        <x:f aca="0">IF(OR(T451="年末+季度",T451="季度+动态"),N451*$E$5/2,IF(T451="季度",(J451+K451)/2,IF(T451="动态",N451*$E$5*IF(J451+K451=0,0.5,K451/(J451+K451)),K451)))</x:f>
        <x:v>0.12649668144225745</x:v>
      </x:c>
      <x:c r="W451" s="64" t="n">
        <x:f aca="0">IF(OR(T451="年末+季度",T451="季度+动态",T451="动态"),N451*(1-$E$5)*IF(L451+M451=0,$B$7/($B$7+$B$8),L451/(L451+M451)),L451)</x:f>
        <x:v>0.8161813436167246</x:v>
      </x:c>
      <x:c r="X451" s="64" t="n">
        <x:f aca="0">IF(OR(T451="年末+季度",T451="季度+动态",T451="动态"),N451*(1-$E$5)*IF(L451+M451=0,$B$8/($B$7+$B$8),M451/(L451+M451)),M451)</x:f>
        <x:v>0.055855707852645084</x:v>
      </x:c>
      <x:c r="Y451" s="64" t="n">
        <x:f aca="0">POWER(1-$H$5,(A451-A450)/$H$8)</x:f>
        <x:v>0.9999862671029998</x:v>
      </x:c>
      <x:c r="Z451" s="64" t="n">
        <x:f aca="0">U451*Y451</x:f>
        <x:v>0.12816713828566317</x:v>
      </x:c>
      <x:c r="AA451" s="64" t="n">
        <x:f aca="0">V451*Y451</x:f>
        <x:v>0.12649494427636032</x:v>
      </x:c>
      <x:c r="AB451" s="64" t="n">
        <x:f aca="0">W451*Y451</x:f>
        <x:v>0.8161701350823991</x:v>
      </x:c>
      <x:c r="AC451" s="64" t="n">
        <x:f aca="0">X451*Y451</x:f>
        <x:v>0.055854940791962265</x:v>
      </x:c>
      <x:c r="AD451" s="64" t="n">
        <x:f aca="0">SUM(Z451:AC451)</x:f>
        <x:v>1.126687158436385</x:v>
      </x:c>
      <x:c r="AE451" s="64" t="n">
        <x:f aca="0">MAX(AE450,AD451)</x:f>
        <x:v>1.126687158436385</x:v>
      </x:c>
      <x:c r="AF451" s="63" t="n">
        <x:f aca="0">AD451/AE451-1</x:f>
        <x:v>0</x:v>
      </x:c>
      <x:c r="AG451" s="63" t="n">
        <x:f aca="0">AD451/AD450-1</x:f>
        <x:v>0.003354306126786888</x:v>
      </x:c>
      <x:c r="AH451" s="61" t="n">
        <x:f aca="0">IF(OR(T451="年末+季度",T451="季度+动态",T451="季度",T451="动态"),A451,AH450)</x:f>
        <x:v>44377</x:v>
      </x:c>
      <x:c r="AI451" s="68" t="n">
        <x:f aca="0">YEAR(A451)</x:f>
        <x:v>2021</x:v>
      </x:c>
      <x:c r="AJ451" s="68" t="n">
        <x:f aca="0">MONTH(A451)</x:f>
        <x:v>9</x:v>
      </x:c>
      <x:c r="AK451" s="66" t="n">
        <x:f aca="0">IF(MONTH(A451)&lt;&gt;MONTH(A452),1,0)</x:f>
        <x:v>0</x:v>
      </x:c>
      <x:c r="AL451" s="64" t="n">
        <x:f aca="0">IF(AK450,AD450,AL450)</x:f>
        <x:v>1.117765184969555</x:v>
      </x:c>
      <x:c r="AM451" s="65" t="str">
        <x:f aca="0">IF(AK451,AD451/AL451-1,"")</x:f>
      </x:c>
      <x:c r="AN451" s="64" t="n">
        <x:f aca="0">IF(AI451&lt;&gt;AI450,AD451,MAX(AN450,AD451))</x:f>
        <x:v>1.126687158436385</x:v>
      </x:c>
      <x:c r="AO451" s="65" t="n">
        <x:f aca="0">AD451/AN451-1</x:f>
        <x:v>0</x:v>
      </x:c>
      <x:c r="AP451" s="69" t="n">
        <x:f aca="0">IFERROR(SUM(Z451:AC451)/AD451,0)</x:f>
        <x:v>1</x:v>
      </x:c>
      <x:c r="AQ451" s="66" t="b">
        <x:f aca="0">AND(B451&gt;0,C451&gt;0,D451&gt;0,E451&gt;0)</x:f>
        <x:v>1</x:v>
      </x:c>
    </x:row>
    <x:row r="452" ht="13.5" hidden="0">
      <x:c r="A452" s="61" t="n">
        <x:f aca="0">'净值底稿'!A414</x:f>
        <x:v>44447</x:v>
      </x:c>
      <x:c r="B452" s="62" t="n">
        <x:f aca="0">'净值底稿'!W414</x:f>
        <x:v>1.3152210244535507</x:v>
      </x:c>
      <x:c r="C452" s="62" t="n">
        <x:f aca="0">'净值底稿'!T414</x:f>
        <x:v>1.5562425586875561</x:v>
      </x:c>
      <x:c r="D452" s="62" t="n">
        <x:f aca="0">'净值底稿'!U414</x:f>
        <x:v>1.4975</x:v>
      </x:c>
      <x:c r="E452" s="62" t="n">
        <x:f aca="0">'净值底稿'!V414</x:f>
        <x:v>1.3585</x:v>
      </x:c>
      <x:c r="F452" s="63" t="n">
        <x:f aca="0">IFERROR(B452/B451-1,0)</x:f>
        <x:v>0.0074016120536612995</x:v>
      </x:c>
      <x:c r="G452" s="63" t="n">
        <x:f aca="0">IFERROR(C452/C451-1,0)</x:f>
        <x:v>0.003471835841578619</x:v>
      </x:c>
      <x:c r="H452" s="63" t="n">
        <x:f aca="0">IFERROR(D452/D451-1,0)</x:f>
        <x:v>-0.0002670405233994311</x:v>
      </x:c>
      <x:c r="I452" s="63" t="n">
        <x:f aca="0">IFERROR(E452/E451-1,0)</x:f>
        <x:v>-0.009839650145772594</x:v>
      </x:c>
      <x:c r="J452" s="64" t="n">
        <x:f aca="0">Z451*(1+F452)</x:f>
        <x:v>0.1291157817212816</x:v>
      </x:c>
      <x:c r="K452" s="64" t="n">
        <x:f aca="0">AA451*(1+G452)</x:f>
        <x:v>0.12693411395767748</x:v>
      </x:c>
      <x:c r="L452" s="64" t="n">
        <x:f aca="0">AB451*(1+H452)</x:f>
        <x:v>0.8159521845823438</x:v>
      </x:c>
      <x:c r="M452" s="64" t="n">
        <x:f aca="0">AC451*(1+I452)</x:f>
        <x:v>0.05530534771565651</x:v>
      </x:c>
      <x:c r="N452" s="64" t="n">
        <x:f aca="0">SUM(J452:M452)</x:f>
        <x:v>1.1273074279769593</x:v>
      </x:c>
      <x:c r="O452" s="65" t="n">
        <x:f aca="0">IFERROR((J452+K452)/N452,0)</x:f>
        <x:v>0.22713404464872594</x:v>
      </x:c>
      <x:c r="P452" s="66" t="b">
        <x:f aca="0">AND(MONTH(A452)=12,OR(A453="",YEAR(A452)&lt;&gt;YEAR(A453)))</x:f>
        <x:v>0</x:v>
      </x:c>
      <x:c r="Q452" s="66" t="b">
        <x:f aca="0">AND(MOD(MONTH(A452),3)=0,OR(A453="",MONTH(A452)&lt;&gt;MONTH(A453)))</x:f>
        <x:v>0</x:v>
      </x:c>
      <x:c r="R452" s="66" t="b">
        <x:f aca="0">OR(O452&gt;$E$7,O452&lt;$E$6)</x:f>
        <x:v>0</x:v>
      </x:c>
      <x:c r="S452" s="66" t="b">
        <x:f aca="0">AND(OR(P452,Q452,R452),A452-AH451&gt;$E$8)</x:f>
        <x:v>0</x:v>
      </x:c>
      <x:c r="T452" s="67" t="str">
        <x:f aca="0">IF(NOT(OR(P452,Q452,R452)),"不调",IF(NOT(S452),"间隔规则跳过",IF(P452,"年末+季度",IF(AND(Q452,R452),"季度+动态",IF(Q452,"季度","动态")))))</x:f>
        <x:v>不调</x:v>
      </x:c>
      <x:c r="U452" s="64" t="n">
        <x:f aca="0">IF(OR(T452="年末+季度",T452="季度+动态"),N452*$E$5/2,IF(T452="季度",(J452+K452)/2,IF(T452="动态",N452*$E$5*IF(J452+K452=0,0.5,J452/(J452+K452)),J452)))</x:f>
        <x:v>0.1291157817212816</x:v>
      </x:c>
      <x:c r="V452" s="64" t="n">
        <x:f aca="0">IF(OR(T452="年末+季度",T452="季度+动态"),N452*$E$5/2,IF(T452="季度",(J452+K452)/2,IF(T452="动态",N452*$E$5*IF(J452+K452=0,0.5,K452/(J452+K452)),K452)))</x:f>
        <x:v>0.12693411395767748</x:v>
      </x:c>
      <x:c r="W452" s="64" t="n">
        <x:f aca="0">IF(OR(T452="年末+季度",T452="季度+动态",T452="动态"),N452*(1-$E$5)*IF(L452+M452=0,$B$7/($B$7+$B$8),L452/(L452+M452)),L452)</x:f>
        <x:v>0.8159521845823438</x:v>
      </x:c>
      <x:c r="X452" s="64" t="n">
        <x:f aca="0">IF(OR(T452="年末+季度",T452="季度+动态",T452="动态"),N452*(1-$E$5)*IF(L452+M452=0,$B$8/($B$7+$B$8),M452/(L452+M452)),M452)</x:f>
        <x:v>0.05530534771565651</x:v>
      </x:c>
      <x:c r="Y452" s="64" t="n">
        <x:f aca="0">POWER(1-$H$5,(A452-A451)/$H$8)</x:f>
        <x:v>0.9999862671029998</x:v>
      </x:c>
      <x:c r="Z452" s="64" t="n">
        <x:f aca="0">U452*Y452</x:f>
        <x:v>0.12911400858755012</x:v>
      </x:c>
      <x:c r="AA452" s="64" t="n">
        <x:f aca="0">V452*Y452</x:f>
        <x:v>0.12693237078456468</x:v>
      </x:c>
      <x:c r="AB452" s="64" t="n">
        <x:f aca="0">W452*Y452</x:f>
        <x:v>0.8159409791950357</x:v>
      </x:c>
      <x:c r="AC452" s="64" t="n">
        <x:f aca="0">X452*Y452</x:f>
        <x:v>0.05530458821301277</x:v>
      </x:c>
      <x:c r="AD452" s="64" t="n">
        <x:f aca="0">SUM(Z452:AC452)</x:f>
        <x:v>1.1272919467801634</x:v>
      </x:c>
      <x:c r="AE452" s="64" t="n">
        <x:f aca="0">MAX(AE451,AD452)</x:f>
        <x:v>1.1272919467801634</x:v>
      </x:c>
      <x:c r="AF452" s="63" t="n">
        <x:f aca="0">AD452/AE452-1</x:f>
        <x:v>0</x:v>
      </x:c>
      <x:c r="AG452" s="63" t="n">
        <x:f aca="0">AD452/AD451-1</x:f>
        <x:v>0.0005367846249511032</x:v>
      </x:c>
      <x:c r="AH452" s="61" t="n">
        <x:f aca="0">IF(OR(T452="年末+季度",T452="季度+动态",T452="季度",T452="动态"),A452,AH451)</x:f>
        <x:v>44377</x:v>
      </x:c>
      <x:c r="AI452" s="68" t="n">
        <x:f aca="0">YEAR(A452)</x:f>
        <x:v>2021</x:v>
      </x:c>
      <x:c r="AJ452" s="68" t="n">
        <x:f aca="0">MONTH(A452)</x:f>
        <x:v>9</x:v>
      </x:c>
      <x:c r="AK452" s="66" t="n">
        <x:f aca="0">IF(MONTH(A452)&lt;&gt;MONTH(A453),1,0)</x:f>
        <x:v>0</x:v>
      </x:c>
      <x:c r="AL452" s="64" t="n">
        <x:f aca="0">IF(AK451,AD451,AL451)</x:f>
        <x:v>1.117765184969555</x:v>
      </x:c>
      <x:c r="AM452" s="65" t="str">
        <x:f aca="0">IF(AK452,AD452/AL452-1,"")</x:f>
      </x:c>
      <x:c r="AN452" s="64" t="n">
        <x:f aca="0">IF(AI452&lt;&gt;AI451,AD452,MAX(AN451,AD452))</x:f>
        <x:v>1.1272919467801634</x:v>
      </x:c>
      <x:c r="AO452" s="65" t="n">
        <x:f aca="0">AD452/AN452-1</x:f>
        <x:v>0</x:v>
      </x:c>
      <x:c r="AP452" s="69" t="n">
        <x:f aca="0">IFERROR(SUM(Z452:AC452)/AD452,0)</x:f>
        <x:v>1</x:v>
      </x:c>
      <x:c r="AQ452" s="66" t="b">
        <x:f aca="0">AND(B452&gt;0,C452&gt;0,D452&gt;0,E452&gt;0)</x:f>
        <x:v>1</x:v>
      </x:c>
    </x:row>
    <x:row r="453" ht="13.5" hidden="0">
      <x:c r="A453" s="61" t="n">
        <x:f aca="0">'净值底稿'!A415</x:f>
        <x:v>44448</x:v>
      </x:c>
      <x:c r="B453" s="62" t="n">
        <x:f aca="0">'净值底稿'!W415</x:f>
        <x:v>1.3362309263169478</x:v>
      </x:c>
      <x:c r="C453" s="62" t="n">
        <x:f aca="0">'净值底稿'!T415</x:f>
        <x:v>1.5621060465788386</x:v>
      </x:c>
      <x:c r="D453" s="62" t="n">
        <x:f aca="0">'净值底稿'!U415</x:f>
        <x:v>1.4972</x:v>
      </x:c>
      <x:c r="E453" s="62" t="n">
        <x:f aca="0">'净值底稿'!V415</x:f>
        <x:v>1.3521</x:v>
      </x:c>
      <x:c r="F453" s="63" t="n">
        <x:f aca="0">IFERROR(B453/B452-1,0)</x:f>
        <x:v>0.015974426710617884</x:v>
      </x:c>
      <x:c r="G453" s="63" t="n">
        <x:f aca="0">IFERROR(C453/C452-1,0)</x:f>
        <x:v>0.0037677210782793846</x:v>
      </x:c>
      <x:c r="H453" s="63" t="n">
        <x:f aca="0">IFERROR(D453/D452-1,0)</x:f>
        <x:v>-0.00020033388981632871</x:v>
      </x:c>
      <x:c r="I453" s="63" t="n">
        <x:f aca="0">IFERROR(E453/E452-1,0)</x:f>
        <x:v>-0.004711078395288948</x:v>
      </x:c>
      <x:c r="J453" s="64" t="n">
        <x:f aca="0">Z452*(1+F453)</x:f>
        <x:v>0.13117653085504602</x:v>
      </x:c>
      <x:c r="K453" s="64" t="n">
        <x:f aca="0">AA452*(1+G453)</x:f>
        <x:v>0.12741061655348565</x:v>
      </x:c>
      <x:c r="L453" s="64" t="n">
        <x:f aca="0">AB452*(1+H453)</x:f>
        <x:v>0.8157775185648131</x:v>
      </x:c>
      <x:c r="M453" s="64" t="n">
        <x:f aca="0">AC452*(1+I453)</x:f>
        <x:v>0.05504404396232209</x:v>
      </x:c>
      <x:c r="N453" s="64" t="n">
        <x:f aca="0">SUM(J453:M453)</x:f>
        <x:v>1.1294087099356669</x:v>
      </x:c>
      <x:c r="O453" s="65" t="n">
        <x:f aca="0">IFERROR((J453+K453)/N453,0)</x:f>
        <x:v>0.2289579893741578</x:v>
      </x:c>
      <x:c r="P453" s="66" t="b">
        <x:f aca="0">AND(MONTH(A453)=12,OR(A454="",YEAR(A453)&lt;&gt;YEAR(A454)))</x:f>
        <x:v>0</x:v>
      </x:c>
      <x:c r="Q453" s="66" t="b">
        <x:f aca="0">AND(MOD(MONTH(A453),3)=0,OR(A454="",MONTH(A453)&lt;&gt;MONTH(A454)))</x:f>
        <x:v>0</x:v>
      </x:c>
      <x:c r="R453" s="66" t="b">
        <x:f aca="0">OR(O453&gt;$E$7,O453&lt;$E$6)</x:f>
        <x:v>0</x:v>
      </x:c>
      <x:c r="S453" s="66" t="b">
        <x:f aca="0">AND(OR(P453,Q453,R453),A453-AH452&gt;$E$8)</x:f>
        <x:v>0</x:v>
      </x:c>
      <x:c r="T453" s="67" t="str">
        <x:f aca="0">IF(NOT(OR(P453,Q453,R453)),"不调",IF(NOT(S453),"间隔规则跳过",IF(P453,"年末+季度",IF(AND(Q453,R453),"季度+动态",IF(Q453,"季度","动态")))))</x:f>
        <x:v>不调</x:v>
      </x:c>
      <x:c r="U453" s="64" t="n">
        <x:f aca="0">IF(OR(T453="年末+季度",T453="季度+动态"),N453*$E$5/2,IF(T453="季度",(J453+K453)/2,IF(T453="动态",N453*$E$5*IF(J453+K453=0,0.5,J453/(J453+K453)),J453)))</x:f>
        <x:v>0.13117653085504602</x:v>
      </x:c>
      <x:c r="V453" s="64" t="n">
        <x:f aca="0">IF(OR(T453="年末+季度",T453="季度+动态"),N453*$E$5/2,IF(T453="季度",(J453+K453)/2,IF(T453="动态",N453*$E$5*IF(J453+K453=0,0.5,K453/(J453+K453)),K453)))</x:f>
        <x:v>0.12741061655348565</x:v>
      </x:c>
      <x:c r="W453" s="64" t="n">
        <x:f aca="0">IF(OR(T453="年末+季度",T453="季度+动态",T453="动态"),N453*(1-$E$5)*IF(L453+M453=0,$B$7/($B$7+$B$8),L453/(L453+M453)),L453)</x:f>
        <x:v>0.8157775185648131</x:v>
      </x:c>
      <x:c r="X453" s="64" t="n">
        <x:f aca="0">IF(OR(T453="年末+季度",T453="季度+动态",T453="动态"),N453*(1-$E$5)*IF(L453+M453=0,$B$8/($B$7+$B$8),M453/(L453+M453)),M453)</x:f>
        <x:v>0.05504404396232209</x:v>
      </x:c>
      <x:c r="Y453" s="64" t="n">
        <x:f aca="0">POWER(1-$H$5,(A453-A452)/$H$8)</x:f>
        <x:v>0.9999862671029998</x:v>
      </x:c>
      <x:c r="Z453" s="64" t="n">
        <x:f aca="0">U453*Y453</x:f>
        <x:v>0.13117472942125893</x:v>
      </x:c>
      <x:c r="AA453" s="64" t="n">
        <x:f aca="0">V453*Y453</x:f>
        <x:v>0.1274088668366118</x:v>
      </x:c>
      <x:c r="AB453" s="64" t="n">
        <x:f aca="0">W453*Y453</x:f>
        <x:v>0.8157663155761755</x:v>
      </x:c>
      <x:c r="AC453" s="64" t="n">
        <x:f aca="0">X453*Y453</x:f>
        <x:v>0.05504328804813588</x:v>
      </x:c>
      <x:c r="AD453" s="64" t="n">
        <x:f aca="0">SUM(Z453:AC453)</x:f>
        <x:v>1.1293931998821822</x:v>
      </x:c>
      <x:c r="AE453" s="64" t="n">
        <x:f aca="0">MAX(AE452,AD453)</x:f>
        <x:v>1.1293931998821822</x:v>
      </x:c>
      <x:c r="AF453" s="63" t="n">
        <x:f aca="0">AD453/AE453-1</x:f>
        <x:v>0</x:v>
      </x:c>
      <x:c r="AG453" s="63" t="n">
        <x:f aca="0">AD453/AD452-1</x:f>
        <x:v>0.0018639830684681336</x:v>
      </x:c>
      <x:c r="AH453" s="61" t="n">
        <x:f aca="0">IF(OR(T453="年末+季度",T453="季度+动态",T453="季度",T453="动态"),A453,AH452)</x:f>
        <x:v>44377</x:v>
      </x:c>
      <x:c r="AI453" s="68" t="n">
        <x:f aca="0">YEAR(A453)</x:f>
        <x:v>2021</x:v>
      </x:c>
      <x:c r="AJ453" s="68" t="n">
        <x:f aca="0">MONTH(A453)</x:f>
        <x:v>9</x:v>
      </x:c>
      <x:c r="AK453" s="66" t="n">
        <x:f aca="0">IF(MONTH(A453)&lt;&gt;MONTH(A454),1,0)</x:f>
        <x:v>0</x:v>
      </x:c>
      <x:c r="AL453" s="64" t="n">
        <x:f aca="0">IF(AK452,AD452,AL452)</x:f>
        <x:v>1.117765184969555</x:v>
      </x:c>
      <x:c r="AM453" s="65" t="str">
        <x:f aca="0">IF(AK453,AD453/AL453-1,"")</x:f>
      </x:c>
      <x:c r="AN453" s="64" t="n">
        <x:f aca="0">IF(AI453&lt;&gt;AI452,AD453,MAX(AN452,AD453))</x:f>
        <x:v>1.1293931998821822</x:v>
      </x:c>
      <x:c r="AO453" s="65" t="n">
        <x:f aca="0">AD453/AN453-1</x:f>
        <x:v>0</x:v>
      </x:c>
      <x:c r="AP453" s="69" t="n">
        <x:f aca="0">IFERROR(SUM(Z453:AC453)/AD453,0)</x:f>
        <x:v>1</x:v>
      </x:c>
      <x:c r="AQ453" s="66" t="b">
        <x:f aca="0">AND(B453&gt;0,C453&gt;0,D453&gt;0,E453&gt;0)</x:f>
        <x:v>1</x:v>
      </x:c>
    </x:row>
    <x:row r="454" ht="13.5" hidden="0">
      <x:c r="A454" s="61" t="n">
        <x:f aca="0">'净值底稿'!A416</x:f>
        <x:v>44449</x:v>
      </x:c>
      <x:c r="B454" s="62" t="n">
        <x:f aca="0">'净值底稿'!W416</x:f>
        <x:v>1.3267165313433436</x:v>
      </x:c>
      <x:c r="C454" s="62" t="n">
        <x:f aca="0">'净值底稿'!T416</x:f>
        <x:v>1.5648573127750365</x:v>
      </x:c>
      <x:c r="D454" s="62" t="n">
        <x:f aca="0">'净值底稿'!U416</x:f>
        <x:v>1.4971</x:v>
      </x:c>
      <x:c r="E454" s="62" t="n">
        <x:f aca="0">'净值底稿'!V416</x:f>
        <x:v>1.3554</x:v>
      </x:c>
      <x:c r="F454" s="63" t="n">
        <x:f aca="0">IFERROR(B454/B453-1,0)</x:f>
        <x:v>-0.007120322383069477</x:v>
      </x:c>
      <x:c r="G454" s="63" t="n">
        <x:f aca="0">IFERROR(C454/C453-1,0)</x:f>
        <x:v>0.0017612544309801859</x:v>
      </x:c>
      <x:c r="H454" s="63" t="n">
        <x:f aca="0">IFERROR(D454/D453-1,0)</x:f>
        <x:v>-0.00006679134384179886</x:v>
      </x:c>
      <x:c r="I454" s="63" t="n">
        <x:f aca="0">IFERROR(E454/E453-1,0)</x:f>
        <x:v>0.0024406478810736765</x:v>
      </x:c>
      <x:c r="J454" s="64" t="n">
        <x:f aca="0">Z453*(1+F454)</x:f>
        <x:v>0.13024072305926765</x:v>
      </x:c>
      <x:c r="K454" s="64" t="n">
        <x:f aca="0">AA453*(1+G454)</x:f>
        <x:v>0.12763326626787394</x:v>
      </x:c>
      <x:c r="L454" s="64" t="n">
        <x:f aca="0">AB453*(1+H454)</x:f>
        <x:v>0.8157118294476973</x:v>
      </x:c>
      <x:c r="M454" s="64" t="n">
        <x:f aca="0">AC453*(1+I454)</x:f>
        <x:v>0.05517762933247789</x:v>
      </x:c>
      <x:c r="N454" s="64" t="n">
        <x:f aca="0">SUM(J454:M454)</x:f>
        <x:v>1.1287634481073168</x:v>
      </x:c>
      <x:c r="O454" s="65" t="n">
        <x:f aca="0">IFERROR((J454+K454)/N454,0)</x:f>
        <x:v>0.2284570693350661</x:v>
      </x:c>
      <x:c r="P454" s="66" t="b">
        <x:f aca="0">AND(MONTH(A454)=12,OR(A455="",YEAR(A454)&lt;&gt;YEAR(A455)))</x:f>
        <x:v>0</x:v>
      </x:c>
      <x:c r="Q454" s="66" t="b">
        <x:f aca="0">AND(MOD(MONTH(A454),3)=0,OR(A455="",MONTH(A454)&lt;&gt;MONTH(A455)))</x:f>
        <x:v>0</x:v>
      </x:c>
      <x:c r="R454" s="66" t="b">
        <x:f aca="0">OR(O454&gt;$E$7,O454&lt;$E$6)</x:f>
        <x:v>0</x:v>
      </x:c>
      <x:c r="S454" s="66" t="b">
        <x:f aca="0">AND(OR(P454,Q454,R454),A454-AH453&gt;$E$8)</x:f>
        <x:v>0</x:v>
      </x:c>
      <x:c r="T454" s="67" t="str">
        <x:f aca="0">IF(NOT(OR(P454,Q454,R454)),"不调",IF(NOT(S454),"间隔规则跳过",IF(P454,"年末+季度",IF(AND(Q454,R454),"季度+动态",IF(Q454,"季度","动态")))))</x:f>
        <x:v>不调</x:v>
      </x:c>
      <x:c r="U454" s="64" t="n">
        <x:f aca="0">IF(OR(T454="年末+季度",T454="季度+动态"),N454*$E$5/2,IF(T454="季度",(J454+K454)/2,IF(T454="动态",N454*$E$5*IF(J454+K454=0,0.5,J454/(J454+K454)),J454)))</x:f>
        <x:v>0.13024072305926765</x:v>
      </x:c>
      <x:c r="V454" s="64" t="n">
        <x:f aca="0">IF(OR(T454="年末+季度",T454="季度+动态"),N454*$E$5/2,IF(T454="季度",(J454+K454)/2,IF(T454="动态",N454*$E$5*IF(J454+K454=0,0.5,K454/(J454+K454)),K454)))</x:f>
        <x:v>0.12763326626787394</x:v>
      </x:c>
      <x:c r="W454" s="64" t="n">
        <x:f aca="0">IF(OR(T454="年末+季度",T454="季度+动态",T454="动态"),N454*(1-$E$5)*IF(L454+M454=0,$B$7/($B$7+$B$8),L454/(L454+M454)),L454)</x:f>
        <x:v>0.8157118294476973</x:v>
      </x:c>
      <x:c r="X454" s="64" t="n">
        <x:f aca="0">IF(OR(T454="年末+季度",T454="季度+动态",T454="动态"),N454*(1-$E$5)*IF(L454+M454=0,$B$8/($B$7+$B$8),M454/(L454+M454)),M454)</x:f>
        <x:v>0.05517762933247789</x:v>
      </x:c>
      <x:c r="Y454" s="64" t="n">
        <x:f aca="0">POWER(1-$H$5,(A454-A453)/$H$8)</x:f>
        <x:v>0.9999862671029998</x:v>
      </x:c>
      <x:c r="Z454" s="64" t="n">
        <x:f aca="0">U454*Y454</x:f>
        <x:v>0.13023893447683263</x:v>
      </x:c>
      <x:c r="AA454" s="64" t="n">
        <x:f aca="0">V454*Y454</x:f>
        <x:v>0.12763151349337448</x:v>
      </x:c>
      <x:c r="AB454" s="64" t="n">
        <x:f aca="0">W454*Y454</x:f>
        <x:v>0.8157006273611616</x:v>
      </x:c>
      <x:c r="AC454" s="64" t="n">
        <x:f aca="0">X454*Y454</x:f>
        <x:v>0.05517687158377755</x:v>
      </x:c>
      <x:c r="AD454" s="64" t="n">
        <x:f aca="0">SUM(Z454:AC454)</x:f>
        <x:v>1.128747946915146</x:v>
      </x:c>
      <x:c r="AE454" s="64" t="n">
        <x:f aca="0">MAX(AE453,AD454)</x:f>
        <x:v>1.1293931998821822</x:v>
      </x:c>
      <x:c r="AF454" s="63" t="n">
        <x:f aca="0">AD454/AE454-1</x:f>
        <x:v>-0.0005713271224792038</x:v>
      </x:c>
      <x:c r="AG454" s="63" t="n">
        <x:f aca="0">AD454/AD453-1</x:f>
        <x:v>-0.0005713271224792038</x:v>
      </x:c>
      <x:c r="AH454" s="61" t="n">
        <x:f aca="0">IF(OR(T454="年末+季度",T454="季度+动态",T454="季度",T454="动态"),A454,AH453)</x:f>
        <x:v>44377</x:v>
      </x:c>
      <x:c r="AI454" s="68" t="n">
        <x:f aca="0">YEAR(A454)</x:f>
        <x:v>2021</x:v>
      </x:c>
      <x:c r="AJ454" s="68" t="n">
        <x:f aca="0">MONTH(A454)</x:f>
        <x:v>9</x:v>
      </x:c>
      <x:c r="AK454" s="66" t="n">
        <x:f aca="0">IF(MONTH(A454)&lt;&gt;MONTH(A455),1,0)</x:f>
        <x:v>0</x:v>
      </x:c>
      <x:c r="AL454" s="64" t="n">
        <x:f aca="0">IF(AK453,AD453,AL453)</x:f>
        <x:v>1.117765184969555</x:v>
      </x:c>
      <x:c r="AM454" s="65" t="str">
        <x:f aca="0">IF(AK454,AD454/AL454-1,"")</x:f>
      </x:c>
      <x:c r="AN454" s="64" t="n">
        <x:f aca="0">IF(AI454&lt;&gt;AI453,AD454,MAX(AN453,AD454))</x:f>
        <x:v>1.1293931998821822</x:v>
      </x:c>
      <x:c r="AO454" s="65" t="n">
        <x:f aca="0">AD454/AN454-1</x:f>
        <x:v>-0.0005713271224792038</x:v>
      </x:c>
      <x:c r="AP454" s="69" t="n">
        <x:f aca="0">IFERROR(SUM(Z454:AC454)/AD454,0)</x:f>
        <x:v>1</x:v>
      </x:c>
      <x:c r="AQ454" s="66" t="b">
        <x:f aca="0">AND(B454&gt;0,C454&gt;0,D454&gt;0,E454&gt;0)</x:f>
        <x:v>1</x:v>
      </x:c>
    </x:row>
    <x:row r="455" ht="13.5" hidden="0">
      <x:c r="A455" s="61" t="n">
        <x:f aca="0">'净值底稿'!A417</x:f>
        <x:v>44452</x:v>
      </x:c>
      <x:c r="B455" s="62" t="n">
        <x:f aca="0">'净值底稿'!W417</x:f>
        <x:v>1.350590568716978</x:v>
      </x:c>
      <x:c r="C455" s="62" t="n">
        <x:f aca="0">'净值底稿'!T417</x:f>
        <x:v>1.5715176881679187</x:v>
      </x:c>
      <x:c r="D455" s="62" t="n">
        <x:f aca="0">'净值底稿'!U417</x:f>
        <x:v>1.4965</x:v>
      </x:c>
      <x:c r="E455" s="62" t="n">
        <x:f aca="0">'净值底稿'!V417</x:f>
        <x:v>1.3512</x:v>
      </x:c>
      <x:c r="F455" s="63" t="n">
        <x:f aca="0">IFERROR(B455/B454-1,0)</x:f>
        <x:v>0.017994829196453344</x:v>
      </x:c>
      <x:c r="G455" s="63" t="n">
        <x:f aca="0">IFERROR(C455/C454-1,0)</x:f>
        <x:v>0.00425621897824735</x:v>
      </x:c>
      <x:c r="H455" s="63" t="n">
        <x:f aca="0">IFERROR(D455/D454-1,0)</x:f>
        <x:v>-0.0004007748313407111</x:v>
      </x:c>
      <x:c r="I455" s="63" t="n">
        <x:f aca="0">IFERROR(E455/E454-1,0)</x:f>
        <x:v>-0.003098716246126565</x:v>
      </x:c>
      <x:c r="J455" s="64" t="n">
        <x:f aca="0">Z454*(1+F455)</x:f>
        <x:v>0.1325825618574713</x:v>
      </x:c>
      <x:c r="K455" s="64" t="n">
        <x:f aca="0">AA454*(1+G455)</x:f>
        <x:v>0.12817474116332742</x:v>
      </x:c>
      <x:c r="L455" s="64" t="n">
        <x:f aca="0">AB454*(1+H455)</x:f>
        <x:v>0.8153737150798064</x:v>
      </x:c>
      <x:c r="M455" s="64" t="n">
        <x:f aca="0">AC454*(1+I455)</x:f>
        <x:v>0.05500589411539046</x:v>
      </x:c>
      <x:c r="N455" s="64" t="n">
        <x:f aca="0">SUM(J455:M455)</x:f>
        <x:v>1.1311369122159955</x:v>
      </x:c>
      <x:c r="O455" s="65" t="n">
        <x:f aca="0">IFERROR((J455+K455)/N455,0)</x:f>
        <x:v>0.23052673836799514</x:v>
      </x:c>
      <x:c r="P455" s="66" t="b">
        <x:f aca="0">AND(MONTH(A455)=12,OR(A456="",YEAR(A455)&lt;&gt;YEAR(A456)))</x:f>
        <x:v>0</x:v>
      </x:c>
      <x:c r="Q455" s="66" t="b">
        <x:f aca="0">AND(MOD(MONTH(A455),3)=0,OR(A456="",MONTH(A455)&lt;&gt;MONTH(A456)))</x:f>
        <x:v>0</x:v>
      </x:c>
      <x:c r="R455" s="66" t="b">
        <x:f aca="0">OR(O455&gt;$E$7,O455&lt;$E$6)</x:f>
        <x:v>0</x:v>
      </x:c>
      <x:c r="S455" s="66" t="b">
        <x:f aca="0">AND(OR(P455,Q455,R455),A455-AH454&gt;$E$8)</x:f>
        <x:v>0</x:v>
      </x:c>
      <x:c r="T455" s="67" t="str">
        <x:f aca="0">IF(NOT(OR(P455,Q455,R455)),"不调",IF(NOT(S455),"间隔规则跳过",IF(P455,"年末+季度",IF(AND(Q455,R455),"季度+动态",IF(Q455,"季度","动态")))))</x:f>
        <x:v>不调</x:v>
      </x:c>
      <x:c r="U455" s="64" t="n">
        <x:f aca="0">IF(OR(T455="年末+季度",T455="季度+动态"),N455*$E$5/2,IF(T455="季度",(J455+K455)/2,IF(T455="动态",N455*$E$5*IF(J455+K455=0,0.5,J455/(J455+K455)),J455)))</x:f>
        <x:v>0.1325825618574713</x:v>
      </x:c>
      <x:c r="V455" s="64" t="n">
        <x:f aca="0">IF(OR(T455="年末+季度",T455="季度+动态"),N455*$E$5/2,IF(T455="季度",(J455+K455)/2,IF(T455="动态",N455*$E$5*IF(J455+K455=0,0.5,K455/(J455+K455)),K455)))</x:f>
        <x:v>0.12817474116332742</x:v>
      </x:c>
      <x:c r="W455" s="64" t="n">
        <x:f aca="0">IF(OR(T455="年末+季度",T455="季度+动态",T455="动态"),N455*(1-$E$5)*IF(L455+M455=0,$B$7/($B$7+$B$8),L455/(L455+M455)),L455)</x:f>
        <x:v>0.8153737150798064</x:v>
      </x:c>
      <x:c r="X455" s="64" t="n">
        <x:f aca="0">IF(OR(T455="年末+季度",T455="季度+动态",T455="动态"),N455*(1-$E$5)*IF(L455+M455=0,$B$8/($B$7+$B$8),M455/(L455+M455)),M455)</x:f>
        <x:v>0.05500589411539046</x:v>
      </x:c>
      <x:c r="Y455" s="64" t="n">
        <x:f aca="0">POWER(1-$H$5,(A455-A454)/$H$8)</x:f>
        <x:v>0.9999588018747739</x:v>
      </x:c>
      <x:c r="Z455" s="64" t="n">
        <x:f aca="0">U455*Y455</x:f>
        <x:v>0.1325770997044851</x:v>
      </x:c>
      <x:c r="AA455" s="64" t="n">
        <x:f aca="0">V455*Y455</x:f>
        <x:v>0.12816946060429016</x:v>
      </x:c>
      <x:c r="AB455" s="64" t="n">
        <x:f aca="0">W455*Y455</x:f>
        <x:v>0.8153401232113865</x:v>
      </x:c>
      <x:c r="AC455" s="64" t="n">
        <x:f aca="0">X455*Y455</x:f>
        <x:v>0.055003627975676525</x:v>
      </x:c>
      <x:c r="AD455" s="64" t="n">
        <x:f aca="0">SUM(Z455:AC455)</x:f>
        <x:v>1.1310903114958384</x:v>
      </x:c>
      <x:c r="AE455" s="64" t="n">
        <x:f aca="0">MAX(AE454,AD455)</x:f>
        <x:v>1.1310903114958384</x:v>
      </x:c>
      <x:c r="AF455" s="63" t="n">
        <x:f aca="0">AD455/AE455-1</x:f>
        <x:v>0</x:v>
      </x:c>
      <x:c r="AG455" s="63" t="n">
        <x:f aca="0">AD455/AD454-1</x:f>
        <x:v>0.002075188342175016</x:v>
      </x:c>
      <x:c r="AH455" s="61" t="n">
        <x:f aca="0">IF(OR(T455="年末+季度",T455="季度+动态",T455="季度",T455="动态"),A455,AH454)</x:f>
        <x:v>44377</x:v>
      </x:c>
      <x:c r="AI455" s="68" t="n">
        <x:f aca="0">YEAR(A455)</x:f>
        <x:v>2021</x:v>
      </x:c>
      <x:c r="AJ455" s="68" t="n">
        <x:f aca="0">MONTH(A455)</x:f>
        <x:v>9</x:v>
      </x:c>
      <x:c r="AK455" s="66" t="n">
        <x:f aca="0">IF(MONTH(A455)&lt;&gt;MONTH(A456),1,0)</x:f>
        <x:v>0</x:v>
      </x:c>
      <x:c r="AL455" s="64" t="n">
        <x:f aca="0">IF(AK454,AD454,AL454)</x:f>
        <x:v>1.117765184969555</x:v>
      </x:c>
      <x:c r="AM455" s="65" t="str">
        <x:f aca="0">IF(AK455,AD455/AL455-1,"")</x:f>
      </x:c>
      <x:c r="AN455" s="64" t="n">
        <x:f aca="0">IF(AI455&lt;&gt;AI454,AD455,MAX(AN454,AD455))</x:f>
        <x:v>1.1310903114958384</x:v>
      </x:c>
      <x:c r="AO455" s="65" t="n">
        <x:f aca="0">AD455/AN455-1</x:f>
        <x:v>0</x:v>
      </x:c>
      <x:c r="AP455" s="69" t="n">
        <x:f aca="0">IFERROR(SUM(Z455:AC455)/AD455,0)</x:f>
        <x:v>1</x:v>
      </x:c>
      <x:c r="AQ455" s="66" t="b">
        <x:f aca="0">AND(B455&gt;0,C455&gt;0,D455&gt;0,E455&gt;0)</x:f>
        <x:v>1</x:v>
      </x:c>
    </x:row>
    <x:row r="456" ht="13.5" hidden="0">
      <x:c r="A456" s="61" t="n">
        <x:f aca="0">'净值底稿'!A418</x:f>
        <x:v>44453</x:v>
      </x:c>
      <x:c r="B456" s="62" t="n">
        <x:f aca="0">'净值底稿'!W418</x:f>
        <x:v>1.3284817366464812</x:v>
      </x:c>
      <x:c r="C456" s="62" t="n">
        <x:f aca="0">'净值底稿'!T418</x:f>
        <x:v>1.5592871579226526</x:v>
      </x:c>
      <x:c r="D456" s="62" t="n">
        <x:f aca="0">'净值底稿'!U418</x:f>
        <x:v>1.4961</x:v>
      </x:c>
      <x:c r="E456" s="62" t="n">
        <x:f aca="0">'净值底稿'!V418</x:f>
        <x:v>1.3515</x:v>
      </x:c>
      <x:c r="F456" s="63" t="n">
        <x:f aca="0">IFERROR(B456/B455-1,0)</x:f>
        <x:v>-0.016369751560977863</x:v>
      </x:c>
      <x:c r="G456" s="63" t="n">
        <x:f aca="0">IFERROR(C456/C455-1,0)</x:f>
        <x:v>-0.007782623343886463</x:v>
      </x:c>
      <x:c r="H456" s="63" t="n">
        <x:f aca="0">IFERROR(D456/D455-1,0)</x:f>
        <x:v>-0.00026729034413630615</x:v>
      </x:c>
      <x:c r="I456" s="63" t="n">
        <x:f aca="0">IFERROR(E456/E455-1,0)</x:f>
        <x:v>0.00022202486678501998</x:v>
      </x:c>
      <x:c r="J456" s="64" t="n">
        <x:f aca="0">Z455*(1+F456)</x:f>
        <x:v>0.1304068455196477</x:v>
      </x:c>
      <x:c r="K456" s="64" t="n">
        <x:f aca="0">AA455*(1+G456)</x:f>
        <x:v>0.12717196596821786</x:v>
      </x:c>
      <x:c r="L456" s="64" t="n">
        <x:f aca="0">AB455*(1+H456)</x:f>
        <x:v>0.8151221906692652</x:v>
      </x:c>
      <x:c r="M456" s="64" t="n">
        <x:f aca="0">AC455*(1+I456)</x:f>
        <x:v>0.05501584014885052</x:v>
      </x:c>
      <x:c r="N456" s="64" t="n">
        <x:f aca="0">SUM(J456:M456)</x:f>
        <x:v>1.1277168423059813</x:v>
      </x:c>
      <x:c r="O456" s="65" t="n">
        <x:f aca="0">IFERROR((J456+K456)/N456,0)</x:f>
        <x:v>0.22840734644094032</x:v>
      </x:c>
      <x:c r="P456" s="66" t="b">
        <x:f aca="0">AND(MONTH(A456)=12,OR(A457="",YEAR(A456)&lt;&gt;YEAR(A457)))</x:f>
        <x:v>0</x:v>
      </x:c>
      <x:c r="Q456" s="66" t="b">
        <x:f aca="0">AND(MOD(MONTH(A456),3)=0,OR(A457="",MONTH(A456)&lt;&gt;MONTH(A457)))</x:f>
        <x:v>0</x:v>
      </x:c>
      <x:c r="R456" s="66" t="b">
        <x:f aca="0">OR(O456&gt;$E$7,O456&lt;$E$6)</x:f>
        <x:v>0</x:v>
      </x:c>
      <x:c r="S456" s="66" t="b">
        <x:f aca="0">AND(OR(P456,Q456,R456),A456-AH455&gt;$E$8)</x:f>
        <x:v>0</x:v>
      </x:c>
      <x:c r="T456" s="67" t="str">
        <x:f aca="0">IF(NOT(OR(P456,Q456,R456)),"不调",IF(NOT(S456),"间隔规则跳过",IF(P456,"年末+季度",IF(AND(Q456,R456),"季度+动态",IF(Q456,"季度","动态")))))</x:f>
        <x:v>不调</x:v>
      </x:c>
      <x:c r="U456" s="64" t="n">
        <x:f aca="0">IF(OR(T456="年末+季度",T456="季度+动态"),N456*$E$5/2,IF(T456="季度",(J456+K456)/2,IF(T456="动态",N456*$E$5*IF(J456+K456=0,0.5,J456/(J456+K456)),J456)))</x:f>
        <x:v>0.1304068455196477</x:v>
      </x:c>
      <x:c r="V456" s="64" t="n">
        <x:f aca="0">IF(OR(T456="年末+季度",T456="季度+动态"),N456*$E$5/2,IF(T456="季度",(J456+K456)/2,IF(T456="动态",N456*$E$5*IF(J456+K456=0,0.5,K456/(J456+K456)),K456)))</x:f>
        <x:v>0.12717196596821786</x:v>
      </x:c>
      <x:c r="W456" s="64" t="n">
        <x:f aca="0">IF(OR(T456="年末+季度",T456="季度+动态",T456="动态"),N456*(1-$E$5)*IF(L456+M456=0,$B$7/($B$7+$B$8),L456/(L456+M456)),L456)</x:f>
        <x:v>0.8151221906692652</x:v>
      </x:c>
      <x:c r="X456" s="64" t="n">
        <x:f aca="0">IF(OR(T456="年末+季度",T456="季度+动态",T456="动态"),N456*(1-$E$5)*IF(L456+M456=0,$B$8/($B$7+$B$8),M456/(L456+M456)),M456)</x:f>
        <x:v>0.05501584014885052</x:v>
      </x:c>
      <x:c r="Y456" s="64" t="n">
        <x:f aca="0">POWER(1-$H$5,(A456-A455)/$H$8)</x:f>
        <x:v>0.9999862671029998</x:v>
      </x:c>
      <x:c r="Z456" s="64" t="n">
        <x:f aca="0">U456*Y456</x:f>
        <x:v>0.13040505465587007</x:v>
      </x:c>
      <x:c r="AA456" s="64" t="n">
        <x:f aca="0">V456*Y456</x:f>
        <x:v>0.1271702195287079</x:v>
      </x:c>
      <x:c r="AB456" s="64" t="n">
        <x:f aca="0">W456*Y456</x:f>
        <x:v>0.8151109966801781</x:v>
      </x:c>
      <x:c r="AC456" s="64" t="n">
        <x:f aca="0">X456*Y456</x:f>
        <x:v>0.05501508462198437</x:v>
      </x:c>
      <x:c r="AD456" s="64" t="n">
        <x:f aca="0">SUM(Z456:AC456)</x:f>
        <x:v>1.1277013554867403</x:v>
      </x:c>
      <x:c r="AE456" s="64" t="n">
        <x:f aca="0">MAX(AE455,AD456)</x:f>
        <x:v>1.1310903114958384</x:v>
      </x:c>
      <x:c r="AF456" s="63" t="n">
        <x:f aca="0">AD456/AE456-1</x:f>
        <x:v>-0.0029961851628065306</x:v>
      </x:c>
      <x:c r="AG456" s="63" t="n">
        <x:f aca="0">AD456/AD455-1</x:f>
        <x:v>-0.0029961851628065306</x:v>
      </x:c>
      <x:c r="AH456" s="61" t="n">
        <x:f aca="0">IF(OR(T456="年末+季度",T456="季度+动态",T456="季度",T456="动态"),A456,AH455)</x:f>
        <x:v>44377</x:v>
      </x:c>
      <x:c r="AI456" s="68" t="n">
        <x:f aca="0">YEAR(A456)</x:f>
        <x:v>2021</x:v>
      </x:c>
      <x:c r="AJ456" s="68" t="n">
        <x:f aca="0">MONTH(A456)</x:f>
        <x:v>9</x:v>
      </x:c>
      <x:c r="AK456" s="66" t="n">
        <x:f aca="0">IF(MONTH(A456)&lt;&gt;MONTH(A457),1,0)</x:f>
        <x:v>0</x:v>
      </x:c>
      <x:c r="AL456" s="64" t="n">
        <x:f aca="0">IF(AK455,AD455,AL455)</x:f>
        <x:v>1.117765184969555</x:v>
      </x:c>
      <x:c r="AM456" s="65" t="str">
        <x:f aca="0">IF(AK456,AD456/AL456-1,"")</x:f>
      </x:c>
      <x:c r="AN456" s="64" t="n">
        <x:f aca="0">IF(AI456&lt;&gt;AI455,AD456,MAX(AN455,AD456))</x:f>
        <x:v>1.1310903114958384</x:v>
      </x:c>
      <x:c r="AO456" s="65" t="n">
        <x:f aca="0">AD456/AN456-1</x:f>
        <x:v>-0.0029961851628065306</x:v>
      </x:c>
      <x:c r="AP456" s="69" t="n">
        <x:f aca="0">IFERROR(SUM(Z456:AC456)/AD456,0)</x:f>
        <x:v>1</x:v>
      </x:c>
      <x:c r="AQ456" s="66" t="b">
        <x:f aca="0">AND(B456&gt;0,C456&gt;0,D456&gt;0,E456&gt;0)</x:f>
        <x:v>1</x:v>
      </x:c>
    </x:row>
    <x:row r="457" ht="13.5" hidden="0">
      <x:c r="A457" s="61" t="n">
        <x:f aca="0">'净值底稿'!A419</x:f>
        <x:v>44454</x:v>
      </x:c>
      <x:c r="B457" s="62" t="n">
        <x:f aca="0">'净值底稿'!W419</x:f>
        <x:v>1.3258656791546297</x:v>
      </x:c>
      <x:c r="C457" s="62" t="n">
        <x:f aca="0">'净值底稿'!T419</x:f>
        <x:v>1.5681579665104999</x:v>
      </x:c>
      <x:c r="D457" s="62" t="n">
        <x:f aca="0">'净值底稿'!U419</x:f>
        <x:v>1.4958</x:v>
      </x:c>
      <x:c r="E457" s="62" t="n">
        <x:f aca="0">'净值底稿'!V419</x:f>
        <x:v>1.3555</x:v>
      </x:c>
      <x:c r="F457" s="63" t="n">
        <x:f aca="0">IFERROR(B457/B456-1,0)</x:f>
        <x:v>-0.0019692084728656356</x:v>
      </x:c>
      <x:c r="G457" s="63" t="n">
        <x:f aca="0">IFERROR(C457/C456-1,0)</x:f>
        <x:v>0.005689015357290161</x:v>
      </x:c>
      <x:c r="H457" s="63" t="n">
        <x:f aca="0">IFERROR(D457/D456-1,0)</x:f>
        <x:v>-0.00020052135552439676</x:v>
      </x:c>
      <x:c r="I457" s="63" t="n">
        <x:f aca="0">IFERROR(E457/E456-1,0)</x:f>
        <x:v>0.002959674435812021</x:v>
      </x:c>
      <x:c r="J457" s="64" t="n">
        <x:f aca="0">Z456*(1+F457)</x:f>
        <x:v>0.13014825991733722</x:v>
      </x:c>
      <x:c r="K457" s="64" t="n">
        <x:f aca="0">AA456*(1+G457)</x:f>
        <x:v>0.12789369286059668</x:v>
      </x:c>
      <x:c r="L457" s="64" t="n">
        <x:f aca="0">AB456*(1+H457)</x:f>
        <x:v>0.8149475495182209</x:v>
      </x:c>
      <x:c r="M457" s="64" t="n">
        <x:f aca="0">AC456*(1+I457)</x:f>
        <x:v>0.05517791136152409</x:v>
      </x:c>
      <x:c r="N457" s="64" t="n">
        <x:f aca="0">SUM(J457:M457)</x:f>
        <x:v>1.128167413657679</x:v>
      </x:c>
      <x:c r="O457" s="65" t="n">
        <x:f aca="0">IFERROR((J457+K457)/N457,0)</x:f>
        <x:v>0.22872664965683173</x:v>
      </x:c>
      <x:c r="P457" s="66" t="b">
        <x:f aca="0">AND(MONTH(A457)=12,OR(A458="",YEAR(A457)&lt;&gt;YEAR(A458)))</x:f>
        <x:v>0</x:v>
      </x:c>
      <x:c r="Q457" s="66" t="b">
        <x:f aca="0">AND(MOD(MONTH(A457),3)=0,OR(A458="",MONTH(A457)&lt;&gt;MONTH(A458)))</x:f>
        <x:v>0</x:v>
      </x:c>
      <x:c r="R457" s="66" t="b">
        <x:f aca="0">OR(O457&gt;$E$7,O457&lt;$E$6)</x:f>
        <x:v>0</x:v>
      </x:c>
      <x:c r="S457" s="66" t="b">
        <x:f aca="0">AND(OR(P457,Q457,R457),A457-AH456&gt;$E$8)</x:f>
        <x:v>0</x:v>
      </x:c>
      <x:c r="T457" s="67" t="str">
        <x:f aca="0">IF(NOT(OR(P457,Q457,R457)),"不调",IF(NOT(S457),"间隔规则跳过",IF(P457,"年末+季度",IF(AND(Q457,R457),"季度+动态",IF(Q457,"季度","动态")))))</x:f>
        <x:v>不调</x:v>
      </x:c>
      <x:c r="U457" s="64" t="n">
        <x:f aca="0">IF(OR(T457="年末+季度",T457="季度+动态"),N457*$E$5/2,IF(T457="季度",(J457+K457)/2,IF(T457="动态",N457*$E$5*IF(J457+K457=0,0.5,J457/(J457+K457)),J457)))</x:f>
        <x:v>0.13014825991733722</x:v>
      </x:c>
      <x:c r="V457" s="64" t="n">
        <x:f aca="0">IF(OR(T457="年末+季度",T457="季度+动态"),N457*$E$5/2,IF(T457="季度",(J457+K457)/2,IF(T457="动态",N457*$E$5*IF(J457+K457=0,0.5,K457/(J457+K457)),K457)))</x:f>
        <x:v>0.12789369286059668</x:v>
      </x:c>
      <x:c r="W457" s="64" t="n">
        <x:f aca="0">IF(OR(T457="年末+季度",T457="季度+动态",T457="动态"),N457*(1-$E$5)*IF(L457+M457=0,$B$7/($B$7+$B$8),L457/(L457+M457)),L457)</x:f>
        <x:v>0.8149475495182209</x:v>
      </x:c>
      <x:c r="X457" s="64" t="n">
        <x:f aca="0">IF(OR(T457="年末+季度",T457="季度+动态",T457="动态"),N457*(1-$E$5)*IF(L457+M457=0,$B$8/($B$7+$B$8),M457/(L457+M457)),M457)</x:f>
        <x:v>0.05517791136152409</x:v>
      </x:c>
      <x:c r="Y457" s="64" t="n">
        <x:f aca="0">POWER(1-$H$5,(A457-A456)/$H$8)</x:f>
        <x:v>0.9999862671029998</x:v>
      </x:c>
      <x:c r="Z457" s="64" t="n">
        <x:f aca="0">U457*Y457</x:f>
        <x:v>0.130146472604689</x:v>
      </x:c>
      <x:c r="AA457" s="64" t="n">
        <x:f aca="0">V457*Y457</x:f>
        <x:v>0.12789193650968564</x:v>
      </x:c>
      <x:c r="AB457" s="64" t="n">
        <x:f aca="0">W457*Y457</x:f>
        <x:v>0.8149363579274628</x:v>
      </x:c>
      <x:c r="AC457" s="64" t="n">
        <x:f aca="0">X457*Y457</x:f>
        <x:v>0.055177153608950674</x:v>
      </x:c>
      <x:c r="AD457" s="64" t="n">
        <x:f aca="0">SUM(Z457:AC457)</x:f>
        <x:v>1.1281519206507882</x:v>
      </x:c>
      <x:c r="AE457" s="64" t="n">
        <x:f aca="0">MAX(AE456,AD457)</x:f>
        <x:v>1.1310903114958384</x:v>
      </x:c>
      <x:c r="AF457" s="63" t="n">
        <x:f aca="0">AD457/AE457-1</x:f>
        <x:v>-0.002597839284083525</x:v>
      </x:c>
      <x:c r="AG457" s="63" t="n">
        <x:f aca="0">AD457/AD456-1</x:f>
        <x:v>0.000399542983481993</x:v>
      </x:c>
      <x:c r="AH457" s="61" t="n">
        <x:f aca="0">IF(OR(T457="年末+季度",T457="季度+动态",T457="季度",T457="动态"),A457,AH456)</x:f>
        <x:v>44377</x:v>
      </x:c>
      <x:c r="AI457" s="68" t="n">
        <x:f aca="0">YEAR(A457)</x:f>
        <x:v>2021</x:v>
      </x:c>
      <x:c r="AJ457" s="68" t="n">
        <x:f aca="0">MONTH(A457)</x:f>
        <x:v>9</x:v>
      </x:c>
      <x:c r="AK457" s="66" t="n">
        <x:f aca="0">IF(MONTH(A457)&lt;&gt;MONTH(A458),1,0)</x:f>
        <x:v>0</x:v>
      </x:c>
      <x:c r="AL457" s="64" t="n">
        <x:f aca="0">IF(AK456,AD456,AL456)</x:f>
        <x:v>1.117765184969555</x:v>
      </x:c>
      <x:c r="AM457" s="65" t="str">
        <x:f aca="0">IF(AK457,AD457/AL457-1,"")</x:f>
      </x:c>
      <x:c r="AN457" s="64" t="n">
        <x:f aca="0">IF(AI457&lt;&gt;AI456,AD457,MAX(AN456,AD457))</x:f>
        <x:v>1.1310903114958384</x:v>
      </x:c>
      <x:c r="AO457" s="65" t="n">
        <x:f aca="0">AD457/AN457-1</x:f>
        <x:v>-0.002597839284083525</x:v>
      </x:c>
      <x:c r="AP457" s="69" t="n">
        <x:f aca="0">IFERROR(SUM(Z457:AC457)/AD457,0)</x:f>
        <x:v>1</x:v>
      </x:c>
      <x:c r="AQ457" s="66" t="b">
        <x:f aca="0">AND(B457&gt;0,C457&gt;0,D457&gt;0,E457&gt;0)</x:f>
        <x:v>1</x:v>
      </x:c>
    </x:row>
    <x:row r="458" ht="13.5" hidden="0">
      <x:c r="A458" s="61" t="n">
        <x:f aca="0">'净值底稿'!A420</x:f>
        <x:v>44455</x:v>
      </x:c>
      <x:c r="B458" s="62" t="n">
        <x:f aca="0">'净值底稿'!W420</x:f>
        <x:v>1.3104121006696279</x:v>
      </x:c>
      <x:c r="C458" s="62" t="n">
        <x:f aca="0">'净值底稿'!T420</x:f>
        <x:v>1.5385533004149061</x:v>
      </x:c>
      <x:c r="D458" s="62" t="n">
        <x:f aca="0">'净值底稿'!U420</x:f>
        <x:v>1.4958</x:v>
      </x:c>
      <x:c r="E458" s="62" t="n">
        <x:f aca="0">'净值底稿'!V420</x:f>
        <x:v>1.3448</x:v>
      </x:c>
      <x:c r="F458" s="63" t="n">
        <x:f aca="0">IFERROR(B458/B457-1,0)</x:f>
        <x:v>-0.011655463089485063</x:v>
      </x:c>
      <x:c r="G458" s="63" t="n">
        <x:f aca="0">IFERROR(C458/C457-1,0)</x:f>
        <x:v>-0.018878624939470012</x:v>
      </x:c>
      <x:c r="H458" s="63" t="n">
        <x:f aca="0">IFERROR(D458/D457-1,0)</x:f>
        <x:v>0</x:v>
      </x:c>
      <x:c r="I458" s="63" t="n">
        <x:f aca="0">IFERROR(E458/E457-1,0)</x:f>
        <x:v>-0.007893766137956448</x:v>
      </x:c>
      <x:c r="J458" s="64" t="n">
        <x:f aca="0">Z457*(1+F458)</x:f>
        <x:v>0.12862955519701838</x:v>
      </x:c>
      <x:c r="K458" s="64" t="n">
        <x:f aca="0">AA457*(1+G458)</x:f>
        <x:v>0.12547751260753678</x:v>
      </x:c>
      <x:c r="L458" s="64" t="n">
        <x:f aca="0">AB457*(1+H458)</x:f>
        <x:v>0.8149363579274628</x:v>
      </x:c>
      <x:c r="M458" s="64" t="n">
        <x:f aca="0">AC457*(1+I458)</x:f>
        <x:v>0.054741598062203516</x:v>
      </x:c>
      <x:c r="N458" s="64" t="n">
        <x:f aca="0">SUM(J458:M458)</x:f>
        <x:v>1.1237850237942213</x:v>
      </x:c>
      <x:c r="O458" s="65" t="n">
        <x:f aca="0">IFERROR((J458+K458)/N458,0)</x:f>
        <x:v>0.22611715090010423</x:v>
      </x:c>
      <x:c r="P458" s="66" t="b">
        <x:f aca="0">AND(MONTH(A458)=12,OR(A459="",YEAR(A458)&lt;&gt;YEAR(A459)))</x:f>
        <x:v>0</x:v>
      </x:c>
      <x:c r="Q458" s="66" t="b">
        <x:f aca="0">AND(MOD(MONTH(A458),3)=0,OR(A459="",MONTH(A458)&lt;&gt;MONTH(A459)))</x:f>
        <x:v>0</x:v>
      </x:c>
      <x:c r="R458" s="66" t="b">
        <x:f aca="0">OR(O458&gt;$E$7,O458&lt;$E$6)</x:f>
        <x:v>0</x:v>
      </x:c>
      <x:c r="S458" s="66" t="b">
        <x:f aca="0">AND(OR(P458,Q458,R458),A458-AH457&gt;$E$8)</x:f>
        <x:v>0</x:v>
      </x:c>
      <x:c r="T458" s="67" t="str">
        <x:f aca="0">IF(NOT(OR(P458,Q458,R458)),"不调",IF(NOT(S458),"间隔规则跳过",IF(P458,"年末+季度",IF(AND(Q458,R458),"季度+动态",IF(Q458,"季度","动态")))))</x:f>
        <x:v>不调</x:v>
      </x:c>
      <x:c r="U458" s="64" t="n">
        <x:f aca="0">IF(OR(T458="年末+季度",T458="季度+动态"),N458*$E$5/2,IF(T458="季度",(J458+K458)/2,IF(T458="动态",N458*$E$5*IF(J458+K458=0,0.5,J458/(J458+K458)),J458)))</x:f>
        <x:v>0.12862955519701838</x:v>
      </x:c>
      <x:c r="V458" s="64" t="n">
        <x:f aca="0">IF(OR(T458="年末+季度",T458="季度+动态"),N458*$E$5/2,IF(T458="季度",(J458+K458)/2,IF(T458="动态",N458*$E$5*IF(J458+K458=0,0.5,K458/(J458+K458)),K458)))</x:f>
        <x:v>0.12547751260753678</x:v>
      </x:c>
      <x:c r="W458" s="64" t="n">
        <x:f aca="0">IF(OR(T458="年末+季度",T458="季度+动态",T458="动态"),N458*(1-$E$5)*IF(L458+M458=0,$B$7/($B$7+$B$8),L458/(L458+M458)),L458)</x:f>
        <x:v>0.8149363579274628</x:v>
      </x:c>
      <x:c r="X458" s="64" t="n">
        <x:f aca="0">IF(OR(T458="年末+季度",T458="季度+动态",T458="动态"),N458*(1-$E$5)*IF(L458+M458=0,$B$8/($B$7+$B$8),M458/(L458+M458)),M458)</x:f>
        <x:v>0.054741598062203516</x:v>
      </x:c>
      <x:c r="Y458" s="64" t="n">
        <x:f aca="0">POWER(1-$H$5,(A458-A457)/$H$8)</x:f>
        <x:v>0.9999862671029998</x:v>
      </x:c>
      <x:c r="Z458" s="64" t="n">
        <x:f aca="0">U458*Y458</x:f>
        <x:v>0.12862778874058567</x:v>
      </x:c>
      <x:c r="AA458" s="64" t="n">
        <x:f aca="0">V458*Y458</x:f>
        <x:v>0.1254757894377803</x:v>
      </x:c>
      <x:c r="AB458" s="64" t="n">
        <x:f aca="0">W458*Y458</x:f>
        <x:v>0.8149251664903976</x:v>
      </x:c>
      <x:c r="AC458" s="64" t="n">
        <x:f aca="0">X458*Y458</x:f>
        <x:v>0.0547408463014757</x:v>
      </x:c>
      <x:c r="AD458" s="64" t="n">
        <x:f aca="0">SUM(Z458:AC458)</x:f>
        <x:v>1.1237695909702392</x:v>
      </x:c>
      <x:c r="AE458" s="64" t="n">
        <x:f aca="0">MAX(AE457,AD458)</x:f>
        <x:v>1.1310903114958384</x:v>
      </x:c>
      <x:c r="AF458" s="63" t="n">
        <x:f aca="0">AD458/AE458-1</x:f>
        <x:v>-0.006472268793389024</x:v>
      </x:c>
      <x:c r="AG458" s="63" t="n">
        <x:f aca="0">AD458/AD457-1</x:f>
        <x:v>-0.0038845208702219525</x:v>
      </x:c>
      <x:c r="AH458" s="61" t="n">
        <x:f aca="0">IF(OR(T458="年末+季度",T458="季度+动态",T458="季度",T458="动态"),A458,AH457)</x:f>
        <x:v>44377</x:v>
      </x:c>
      <x:c r="AI458" s="68" t="n">
        <x:f aca="0">YEAR(A458)</x:f>
        <x:v>2021</x:v>
      </x:c>
      <x:c r="AJ458" s="68" t="n">
        <x:f aca="0">MONTH(A458)</x:f>
        <x:v>9</x:v>
      </x:c>
      <x:c r="AK458" s="66" t="n">
        <x:f aca="0">IF(MONTH(A458)&lt;&gt;MONTH(A459),1,0)</x:f>
        <x:v>0</x:v>
      </x:c>
      <x:c r="AL458" s="64" t="n">
        <x:f aca="0">IF(AK457,AD457,AL457)</x:f>
        <x:v>1.117765184969555</x:v>
      </x:c>
      <x:c r="AM458" s="65" t="str">
        <x:f aca="0">IF(AK458,AD458/AL458-1,"")</x:f>
      </x:c>
      <x:c r="AN458" s="64" t="n">
        <x:f aca="0">IF(AI458&lt;&gt;AI457,AD458,MAX(AN457,AD458))</x:f>
        <x:v>1.1310903114958384</x:v>
      </x:c>
      <x:c r="AO458" s="65" t="n">
        <x:f aca="0">AD458/AN458-1</x:f>
        <x:v>-0.006472268793389024</x:v>
      </x:c>
      <x:c r="AP458" s="69" t="n">
        <x:f aca="0">IFERROR(SUM(Z458:AC458)/AD458,0)</x:f>
        <x:v>1</x:v>
      </x:c>
      <x:c r="AQ458" s="66" t="b">
        <x:f aca="0">AND(B458&gt;0,C458&gt;0,D458&gt;0,E458&gt;0)</x:f>
        <x:v>1</x:v>
      </x:c>
    </x:row>
    <x:row r="459" ht="13.5" hidden="0">
      <x:c r="A459" s="61" t="n">
        <x:f aca="0">'净值底稿'!A421</x:f>
        <x:v>44456</x:v>
      </x:c>
      <x:c r="B459" s="62" t="n">
        <x:f aca="0">'净值底稿'!W421</x:f>
        <x:v>1.2926013696318646</x:v>
      </x:c>
      <x:c r="C459" s="62" t="n">
        <x:f aca="0">'净值底稿'!T421</x:f>
        <x:v>1.5354354247900925</x:v>
      </x:c>
      <x:c r="D459" s="62" t="n">
        <x:f aca="0">'净值底稿'!U421</x:f>
        <x:v>1.496</x:v>
      </x:c>
      <x:c r="E459" s="62" t="n">
        <x:f aca="0">'净值底稿'!V421</x:f>
        <x:v>1.3322</x:v>
      </x:c>
      <x:c r="F459" s="63" t="n">
        <x:f aca="0">IFERROR(B459/B458-1,0)</x:f>
        <x:v>-0.013591702204720169</x:v>
      </x:c>
      <x:c r="G459" s="63" t="n">
        <x:f aca="0">IFERROR(C459/C458-1,0)</x:f>
        <x:v>-0.0020264982850920488</x:v>
      </x:c>
      <x:c r="H459" s="63" t="n">
        <x:f aca="0">IFERROR(D459/D458-1,0)</x:f>
        <x:v>0.00013370771493503852</x:v>
      </x:c>
      <x:c r="I459" s="63" t="n">
        <x:f aca="0">IFERROR(E459/E458-1,0)</x:f>
        <x:v>-0.0093694229625223</x:v>
      </x:c>
      <x:c r="J459" s="64" t="n">
        <x:f aca="0">Z458*(1+F459)</x:f>
        <x:v>0.12687951814077197</x:v>
      </x:c>
      <x:c r="K459" s="64" t="n">
        <x:f aca="0">AA458*(1+G459)</x:f>
        <x:v>0.12522151296566406</x:v>
      </x:c>
      <x:c r="L459" s="64" t="n">
        <x:f aca="0">AB458*(1+H459)</x:f>
        <x:v>0.8150341282722521</x:v>
      </x:c>
      <x:c r="M459" s="64" t="n">
        <x:f aca="0">AC458*(1+I459)</x:f>
        <x:v>0.05422795615915075</x:v>
      </x:c>
      <x:c r="N459" s="64" t="n">
        <x:f aca="0">SUM(J459:M459)</x:f>
        <x:v>1.1213631155378387</x:v>
      </x:c>
      <x:c r="O459" s="65" t="n">
        <x:f aca="0">IFERROR((J459+K459)/N459,0)</x:f>
        <x:v>0.22481658939309854</x:v>
      </x:c>
      <x:c r="P459" s="66" t="b">
        <x:f aca="0">AND(MONTH(A459)=12,OR(A460="",YEAR(A459)&lt;&gt;YEAR(A460)))</x:f>
        <x:v>0</x:v>
      </x:c>
      <x:c r="Q459" s="66" t="b">
        <x:f aca="0">AND(MOD(MONTH(A459),3)=0,OR(A460="",MONTH(A459)&lt;&gt;MONTH(A460)))</x:f>
        <x:v>0</x:v>
      </x:c>
      <x:c r="R459" s="66" t="b">
        <x:f aca="0">OR(O459&gt;$E$7,O459&lt;$E$6)</x:f>
        <x:v>0</x:v>
      </x:c>
      <x:c r="S459" s="66" t="b">
        <x:f aca="0">AND(OR(P459,Q459,R459),A459-AH458&gt;$E$8)</x:f>
        <x:v>0</x:v>
      </x:c>
      <x:c r="T459" s="67" t="str">
        <x:f aca="0">IF(NOT(OR(P459,Q459,R459)),"不调",IF(NOT(S459),"间隔规则跳过",IF(P459,"年末+季度",IF(AND(Q459,R459),"季度+动态",IF(Q459,"季度","动态")))))</x:f>
        <x:v>不调</x:v>
      </x:c>
      <x:c r="U459" s="64" t="n">
        <x:f aca="0">IF(OR(T459="年末+季度",T459="季度+动态"),N459*$E$5/2,IF(T459="季度",(J459+K459)/2,IF(T459="动态",N459*$E$5*IF(J459+K459=0,0.5,J459/(J459+K459)),J459)))</x:f>
        <x:v>0.12687951814077197</x:v>
      </x:c>
      <x:c r="V459" s="64" t="n">
        <x:f aca="0">IF(OR(T459="年末+季度",T459="季度+动态"),N459*$E$5/2,IF(T459="季度",(J459+K459)/2,IF(T459="动态",N459*$E$5*IF(J459+K459=0,0.5,K459/(J459+K459)),K459)))</x:f>
        <x:v>0.12522151296566406</x:v>
      </x:c>
      <x:c r="W459" s="64" t="n">
        <x:f aca="0">IF(OR(T459="年末+季度",T459="季度+动态",T459="动态"),N459*(1-$E$5)*IF(L459+M459=0,$B$7/($B$7+$B$8),L459/(L459+M459)),L459)</x:f>
        <x:v>0.8150341282722521</x:v>
      </x:c>
      <x:c r="X459" s="64" t="n">
        <x:f aca="0">IF(OR(T459="年末+季度",T459="季度+动态",T459="动态"),N459*(1-$E$5)*IF(L459+M459=0,$B$8/($B$7+$B$8),M459/(L459+M459)),M459)</x:f>
        <x:v>0.05422795615915075</x:v>
      </x:c>
      <x:c r="Y459" s="64" t="n">
        <x:f aca="0">POWER(1-$H$5,(A459-A458)/$H$8)</x:f>
        <x:v>0.9999862671029998</x:v>
      </x:c>
      <x:c r="Z459" s="64" t="n">
        <x:f aca="0">U459*Y459</x:f>
        <x:v>0.1268777757174179</x:v>
      </x:c>
      <x:c r="AA459" s="64" t="n">
        <x:f aca="0">V459*Y459</x:f>
        <x:v>0.12521979331152427</x:v>
      </x:c>
      <x:c r="AB459" s="64" t="n">
        <x:f aca="0">W459*Y459</x:f>
        <x:v>0.8150229354925168</x:v>
      </x:c>
      <x:c r="AC459" s="64" t="n">
        <x:f aca="0">X459*Y459</x:f>
        <x:v>0.054227211452214284</x:v>
      </x:c>
      <x:c r="AD459" s="64" t="n">
        <x:f aca="0">SUM(Z459:AC459)</x:f>
        <x:v>1.121347715973673</x:v>
      </x:c>
      <x:c r="AE459" s="64" t="n">
        <x:f aca="0">MAX(AE458,AD459)</x:f>
        <x:v>1.1310903114958384</x:v>
      </x:c>
      <x:c r="AF459" s="63" t="n">
        <x:f aca="0">AD459/AE459-1</x:f>
        <x:v>-0.008613455020475724</x:v>
      </x:c>
      <x:c r="AG459" s="63" t="n">
        <x:f aca="0">AD459/AD458-1</x:f>
        <x:v>-0.002155134839051054</x:v>
      </x:c>
      <x:c r="AH459" s="61" t="n">
        <x:f aca="0">IF(OR(T459="年末+季度",T459="季度+动态",T459="季度",T459="动态"),A459,AH458)</x:f>
        <x:v>44377</x:v>
      </x:c>
      <x:c r="AI459" s="68" t="n">
        <x:f aca="0">YEAR(A459)</x:f>
        <x:v>2021</x:v>
      </x:c>
      <x:c r="AJ459" s="68" t="n">
        <x:f aca="0">MONTH(A459)</x:f>
        <x:v>9</x:v>
      </x:c>
      <x:c r="AK459" s="66" t="n">
        <x:f aca="0">IF(MONTH(A459)&lt;&gt;MONTH(A460),1,0)</x:f>
        <x:v>0</x:v>
      </x:c>
      <x:c r="AL459" s="64" t="n">
        <x:f aca="0">IF(AK458,AD458,AL458)</x:f>
        <x:v>1.117765184969555</x:v>
      </x:c>
      <x:c r="AM459" s="65" t="str">
        <x:f aca="0">IF(AK459,AD459/AL459-1,"")</x:f>
      </x:c>
      <x:c r="AN459" s="64" t="n">
        <x:f aca="0">IF(AI459&lt;&gt;AI458,AD459,MAX(AN458,AD459))</x:f>
        <x:v>1.1310903114958384</x:v>
      </x:c>
      <x:c r="AO459" s="65" t="n">
        <x:f aca="0">AD459/AN459-1</x:f>
        <x:v>-0.008613455020475724</x:v>
      </x:c>
      <x:c r="AP459" s="69" t="n">
        <x:f aca="0">IFERROR(SUM(Z459:AC459)/AD459,0)</x:f>
        <x:v>1</x:v>
      </x:c>
      <x:c r="AQ459" s="66" t="b">
        <x:f aca="0">AND(B459&gt;0,C459&gt;0,D459&gt;0,E459&gt;0)</x:f>
        <x:v>1</x:v>
      </x:c>
    </x:row>
    <x:row r="460" ht="13.5" hidden="0">
      <x:c r="A460" s="61" t="n">
        <x:f aca="0">'净值底稿'!A422</x:f>
        <x:v>44461</x:v>
      </x:c>
      <x:c r="B460" s="62" t="n">
        <x:f aca="0">'净值底稿'!W422</x:f>
        <x:v>1.3098770337968235</x:v>
      </x:c>
      <x:c r="C460" s="62" t="n">
        <x:f aca="0">'净值底稿'!T422</x:f>
        <x:v>1.5408796028845027</x:v>
      </x:c>
      <x:c r="D460" s="62" t="n">
        <x:f aca="0">'净值底稿'!U422</x:f>
        <x:v>1.4971</x:v>
      </x:c>
      <x:c r="E460" s="62" t="n">
        <x:f aca="0">'净值底稿'!V422</x:f>
        <x:v>1.3481</x:v>
      </x:c>
      <x:c r="F460" s="63" t="n">
        <x:f aca="0">IFERROR(B460/B459-1,0)</x:f>
        <x:v>0.013365036252343643</x:v>
      </x:c>
      <x:c r="G460" s="63" t="n">
        <x:f aca="0">IFERROR(C460/C459-1,0)</x:f>
        <x:v>0.0035456900410868464</x:v>
      </x:c>
      <x:c r="H460" s="63" t="n">
        <x:f aca="0">IFERROR(D460/D459-1,0)</x:f>
        <x:v>0.0007352941176470562</x:v>
      </x:c>
      <x:c r="I460" s="63" t="n">
        <x:f aca="0">IFERROR(E460/E459-1,0)</x:f>
        <x:v>0.011935144873142178</x:v>
      </x:c>
      <x:c r="J460" s="64" t="n">
        <x:f aca="0">Z459*(1+F460)</x:f>
        <x:v>0.12857350178949792</x:v>
      </x:c>
      <x:c r="K460" s="64" t="n">
        <x:f aca="0">AA459*(1+G460)</x:f>
        <x:v>0.1256637838856159</x:v>
      </x:c>
      <x:c r="L460" s="64" t="n">
        <x:f aca="0">AB459*(1+H460)</x:f>
        <x:v>0.8156222170627319</x:v>
      </x:c>
      <x:c r="M460" s="64" t="n">
        <x:f aca="0">AC459*(1+I460)</x:f>
        <x:v>0.05487442107696298</x:v>
      </x:c>
      <x:c r="N460" s="64" t="n">
        <x:f aca="0">SUM(J460:M460)</x:f>
        <x:v>1.1247339238148086</x:v>
      </x:c>
      <x:c r="O460" s="65" t="n">
        <x:f aca="0">IFERROR((J460+K460)/N460,0)</x:f>
        <x:v>0.22604216009845798</x:v>
      </x:c>
      <x:c r="P460" s="66" t="b">
        <x:f aca="0">AND(MONTH(A460)=12,OR(A461="",YEAR(A460)&lt;&gt;YEAR(A461)))</x:f>
        <x:v>0</x:v>
      </x:c>
      <x:c r="Q460" s="66" t="b">
        <x:f aca="0">AND(MOD(MONTH(A460),3)=0,OR(A461="",MONTH(A460)&lt;&gt;MONTH(A461)))</x:f>
        <x:v>0</x:v>
      </x:c>
      <x:c r="R460" s="66" t="b">
        <x:f aca="0">OR(O460&gt;$E$7,O460&lt;$E$6)</x:f>
        <x:v>0</x:v>
      </x:c>
      <x:c r="S460" s="66" t="b">
        <x:f aca="0">AND(OR(P460,Q460,R460),A460-AH459&gt;$E$8)</x:f>
        <x:v>0</x:v>
      </x:c>
      <x:c r="T460" s="67" t="str">
        <x:f aca="0">IF(NOT(OR(P460,Q460,R460)),"不调",IF(NOT(S460),"间隔规则跳过",IF(P460,"年末+季度",IF(AND(Q460,R460),"季度+动态",IF(Q460,"季度","动态")))))</x:f>
        <x:v>不调</x:v>
      </x:c>
      <x:c r="U460" s="64" t="n">
        <x:f aca="0">IF(OR(T460="年末+季度",T460="季度+动态"),N460*$E$5/2,IF(T460="季度",(J460+K460)/2,IF(T460="动态",N460*$E$5*IF(J460+K460=0,0.5,J460/(J460+K460)),J460)))</x:f>
        <x:v>0.12857350178949792</x:v>
      </x:c>
      <x:c r="V460" s="64" t="n">
        <x:f aca="0">IF(OR(T460="年末+季度",T460="季度+动态"),N460*$E$5/2,IF(T460="季度",(J460+K460)/2,IF(T460="动态",N460*$E$5*IF(J460+K460=0,0.5,K460/(J460+K460)),K460)))</x:f>
        <x:v>0.1256637838856159</x:v>
      </x:c>
      <x:c r="W460" s="64" t="n">
        <x:f aca="0">IF(OR(T460="年末+季度",T460="季度+动态",T460="动态"),N460*(1-$E$5)*IF(L460+M460=0,$B$7/($B$7+$B$8),L460/(L460+M460)),L460)</x:f>
        <x:v>0.8156222170627319</x:v>
      </x:c>
      <x:c r="X460" s="64" t="n">
        <x:f aca="0">IF(OR(T460="年末+季度",T460="季度+动态",T460="动态"),N460*(1-$E$5)*IF(L460+M460=0,$B$8/($B$7+$B$8),M460/(L460+M460)),M460)</x:f>
        <x:v>0.05487442107696298</x:v>
      </x:c>
      <x:c r="Y460" s="64" t="n">
        <x:f aca="0">POWER(1-$H$5,(A460-A459)/$H$8)</x:f>
        <x:v>0.9999313374008972</x:v>
      </x:c>
      <x:c r="Z460" s="64" t="n">
        <x:f aca="0">U460*Y460</x:f>
        <x:v>0.1285646735986893</x:v>
      </x:c>
      <x:c r="AA460" s="64" t="n">
        <x:f aca="0">V460*Y460</x:f>
        <x:v>0.1256551554836012</x:v>
      </x:c>
      <x:c r="AB460" s="64" t="n">
        <x:f aca="0">W460*Y460</x:f>
        <x:v>0.8155662143214224</x:v>
      </x:c>
      <x:c r="AC460" s="64" t="n">
        <x:f aca="0">X460*Y460</x:f>
        <x:v>0.054870653256587576</x:v>
      </x:c>
      <x:c r="AD460" s="64" t="n">
        <x:f aca="0">SUM(Z460:AC460)</x:f>
        <x:v>1.1246566966603004</x:v>
      </x:c>
      <x:c r="AE460" s="64" t="n">
        <x:f aca="0">MAX(AE459,AD460)</x:f>
        <x:v>1.1310903114958384</x:v>
      </x:c>
      <x:c r="AF460" s="63" t="n">
        <x:f aca="0">AD460/AE460-1</x:f>
        <x:v>-0.0056879762563164515</x:v>
      </x:c>
      <x:c r="AG460" s="63" t="n">
        <x:f aca="0">AD460/AD459-1</x:f>
        <x:v>0.0029508961756381513</x:v>
      </x:c>
      <x:c r="AH460" s="61" t="n">
        <x:f aca="0">IF(OR(T460="年末+季度",T460="季度+动态",T460="季度",T460="动态"),A460,AH459)</x:f>
        <x:v>44377</x:v>
      </x:c>
      <x:c r="AI460" s="68" t="n">
        <x:f aca="0">YEAR(A460)</x:f>
        <x:v>2021</x:v>
      </x:c>
      <x:c r="AJ460" s="68" t="n">
        <x:f aca="0">MONTH(A460)</x:f>
        <x:v>9</x:v>
      </x:c>
      <x:c r="AK460" s="66" t="n">
        <x:f aca="0">IF(MONTH(A460)&lt;&gt;MONTH(A461),1,0)</x:f>
        <x:v>0</x:v>
      </x:c>
      <x:c r="AL460" s="64" t="n">
        <x:f aca="0">IF(AK459,AD459,AL459)</x:f>
        <x:v>1.117765184969555</x:v>
      </x:c>
      <x:c r="AM460" s="65" t="str">
        <x:f aca="0">IF(AK460,AD460/AL460-1,"")</x:f>
      </x:c>
      <x:c r="AN460" s="64" t="n">
        <x:f aca="0">IF(AI460&lt;&gt;AI459,AD460,MAX(AN459,AD460))</x:f>
        <x:v>1.1310903114958384</x:v>
      </x:c>
      <x:c r="AO460" s="65" t="n">
        <x:f aca="0">AD460/AN460-1</x:f>
        <x:v>-0.0056879762563164515</x:v>
      </x:c>
      <x:c r="AP460" s="69" t="n">
        <x:f aca="0">IFERROR(SUM(Z460:AC460)/AD460,0)</x:f>
        <x:v>1</x:v>
      </x:c>
      <x:c r="AQ460" s="66" t="b">
        <x:f aca="0">AND(B460&gt;0,C460&gt;0,D460&gt;0,E460&gt;0)</x:f>
        <x:v>1</x:v>
      </x:c>
    </x:row>
    <x:row r="461" ht="13.5" hidden="0">
      <x:c r="A461" s="61" t="n">
        <x:f aca="0">'净值底稿'!A423</x:f>
        <x:v>44462</x:v>
      </x:c>
      <x:c r="B461" s="62" t="n">
        <x:f aca="0">'净值底稿'!W423</x:f>
        <x:v>1.318804780464344</x:v>
      </x:c>
      <x:c r="C461" s="62" t="n">
        <x:f aca="0">'净值底稿'!T423</x:f>
        <x:v>1.5452608601600537</x:v>
      </x:c>
      <x:c r="D461" s="62" t="n">
        <x:f aca="0">'净值底稿'!U423</x:f>
        <x:v>1.4972</x:v>
      </x:c>
      <x:c r="E461" s="62" t="n">
        <x:f aca="0">'净值底稿'!V423</x:f>
        <x:v>1.3352</x:v>
      </x:c>
      <x:c r="F461" s="63" t="n">
        <x:f aca="0">IFERROR(B461/B460-1,0)</x:f>
        <x:v>0.006815713564839232</x:v>
      </x:c>
      <x:c r="G461" s="63" t="n">
        <x:f aca="0">IFERROR(C461/C460-1,0)</x:f>
        <x:v>0.00284334821964638</x:v>
      </x:c>
      <x:c r="H461" s="63" t="n">
        <x:f aca="0">IFERROR(D461/D460-1,0)</x:f>
        <x:v>0.00006679580522339634</x:v>
      </x:c>
      <x:c r="I461" s="63" t="n">
        <x:f aca="0">IFERROR(E461/E460-1,0)</x:f>
        <x:v>-0.009569023069505356</x:v>
      </x:c>
      <x:c r="J461" s="64" t="n">
        <x:f aca="0">Z460*(1+F461)</x:f>
        <x:v>0.12944093358849504</x:v>
      </x:c>
      <x:c r="K461" s="64" t="n">
        <x:f aca="0">AA460*(1+G461)</x:f>
        <x:v>0.1260124368462349</x:v>
      </x:c>
      <x:c r="L461" s="64" t="n">
        <x:f aca="0">AB460*(1+H461)</x:f>
        <x:v>0.815620690723421</x:v>
      </x:c>
      <x:c r="M461" s="64" t="n">
        <x:f aca="0">AC460*(1+I461)</x:f>
        <x:v>0.05434559470973646</x:v>
      </x:c>
      <x:c r="N461" s="64" t="n">
        <x:f aca="0">SUM(J461:M461)</x:f>
        <x:v>1.1254196558678873</x:v>
      </x:c>
      <x:c r="O461" s="65" t="n">
        <x:f aca="0">IFERROR((J461+K461)/N461,0)</x:f>
        <x:v>0.2269849909789718</x:v>
      </x:c>
      <x:c r="P461" s="66" t="b">
        <x:f aca="0">AND(MONTH(A461)=12,OR(A462="",YEAR(A461)&lt;&gt;YEAR(A462)))</x:f>
        <x:v>0</x:v>
      </x:c>
      <x:c r="Q461" s="66" t="b">
        <x:f aca="0">AND(MOD(MONTH(A461),3)=0,OR(A462="",MONTH(A461)&lt;&gt;MONTH(A462)))</x:f>
        <x:v>0</x:v>
      </x:c>
      <x:c r="R461" s="66" t="b">
        <x:f aca="0">OR(O461&gt;$E$7,O461&lt;$E$6)</x:f>
        <x:v>0</x:v>
      </x:c>
      <x:c r="S461" s="66" t="b">
        <x:f aca="0">AND(OR(P461,Q461,R461),A461-AH460&gt;$E$8)</x:f>
        <x:v>0</x:v>
      </x:c>
      <x:c r="T461" s="67" t="str">
        <x:f aca="0">IF(NOT(OR(P461,Q461,R461)),"不调",IF(NOT(S461),"间隔规则跳过",IF(P461,"年末+季度",IF(AND(Q461,R461),"季度+动态",IF(Q461,"季度","动态")))))</x:f>
        <x:v>不调</x:v>
      </x:c>
      <x:c r="U461" s="64" t="n">
        <x:f aca="0">IF(OR(T461="年末+季度",T461="季度+动态"),N461*$E$5/2,IF(T461="季度",(J461+K461)/2,IF(T461="动态",N461*$E$5*IF(J461+K461=0,0.5,J461/(J461+K461)),J461)))</x:f>
        <x:v>0.12944093358849504</x:v>
      </x:c>
      <x:c r="V461" s="64" t="n">
        <x:f aca="0">IF(OR(T461="年末+季度",T461="季度+动态"),N461*$E$5/2,IF(T461="季度",(J461+K461)/2,IF(T461="动态",N461*$E$5*IF(J461+K461=0,0.5,K461/(J461+K461)),K461)))</x:f>
        <x:v>0.1260124368462349</x:v>
      </x:c>
      <x:c r="W461" s="64" t="n">
        <x:f aca="0">IF(OR(T461="年末+季度",T461="季度+动态",T461="动态"),N461*(1-$E$5)*IF(L461+M461=0,$B$7/($B$7+$B$8),L461/(L461+M461)),L461)</x:f>
        <x:v>0.815620690723421</x:v>
      </x:c>
      <x:c r="X461" s="64" t="n">
        <x:f aca="0">IF(OR(T461="年末+季度",T461="季度+动态",T461="动态"),N461*(1-$E$5)*IF(L461+M461=0,$B$8/($B$7+$B$8),M461/(L461+M461)),M461)</x:f>
        <x:v>0.05434559470973646</x:v>
      </x:c>
      <x:c r="Y461" s="64" t="n">
        <x:f aca="0">POWER(1-$H$5,(A461-A460)/$H$8)</x:f>
        <x:v>0.9999862671029998</x:v>
      </x:c>
      <x:c r="Z461" s="64" t="n">
        <x:f aca="0">U461*Y461</x:f>
        <x:v>0.12943915598948647</x:v>
      </x:c>
      <x:c r="AA461" s="64" t="n">
        <x:f aca="0">V461*Y461</x:f>
        <x:v>0.12601070633041894</x:v>
      </x:c>
      <x:c r="AB461" s="64" t="n">
        <x:f aca="0">W461*Y461</x:f>
        <x:v>0.815609489888484</x:v>
      </x:c>
      <x:c r="AC461" s="64" t="n">
        <x:f aca="0">X461*Y461</x:f>
        <x:v>0.054344848387281895</x:v>
      </x:c>
      <x:c r="AD461" s="64" t="n">
        <x:f aca="0">SUM(Z461:AC461)</x:f>
        <x:v>1.1254042005956715</x:v>
      </x:c>
      <x:c r="AE461" s="64" t="n">
        <x:f aca="0">MAX(AE460,AD461)</x:f>
        <x:v>1.1310903114958384</x:v>
      </x:c>
      <x:c r="AF461" s="63" t="n">
        <x:f aca="0">AD461/AE461-1</x:f>
        <x:v>-0.005027106007695514</x:v>
      </x:c>
      <x:c r="AG461" s="63" t="n">
        <x:f aca="0">AD461/AD460-1</x:f>
        <x:v>0.0006646507663989887</x:v>
      </x:c>
      <x:c r="AH461" s="61" t="n">
        <x:f aca="0">IF(OR(T461="年末+季度",T461="季度+动态",T461="季度",T461="动态"),A461,AH460)</x:f>
        <x:v>44377</x:v>
      </x:c>
      <x:c r="AI461" s="68" t="n">
        <x:f aca="0">YEAR(A461)</x:f>
        <x:v>2021</x:v>
      </x:c>
      <x:c r="AJ461" s="68" t="n">
        <x:f aca="0">MONTH(A461)</x:f>
        <x:v>9</x:v>
      </x:c>
      <x:c r="AK461" s="66" t="n">
        <x:f aca="0">IF(MONTH(A461)&lt;&gt;MONTH(A462),1,0)</x:f>
        <x:v>0</x:v>
      </x:c>
      <x:c r="AL461" s="64" t="n">
        <x:f aca="0">IF(AK460,AD460,AL460)</x:f>
        <x:v>1.117765184969555</x:v>
      </x:c>
      <x:c r="AM461" s="65" t="str">
        <x:f aca="0">IF(AK461,AD461/AL461-1,"")</x:f>
      </x:c>
      <x:c r="AN461" s="64" t="n">
        <x:f aca="0">IF(AI461&lt;&gt;AI460,AD461,MAX(AN460,AD461))</x:f>
        <x:v>1.1310903114958384</x:v>
      </x:c>
      <x:c r="AO461" s="65" t="n">
        <x:f aca="0">AD461/AN461-1</x:f>
        <x:v>-0.005027106007695514</x:v>
      </x:c>
      <x:c r="AP461" s="69" t="n">
        <x:f aca="0">IFERROR(SUM(Z461:AC461)/AD461,0)</x:f>
        <x:v>1</x:v>
      </x:c>
      <x:c r="AQ461" s="66" t="b">
        <x:f aca="0">AND(B461&gt;0,C461&gt;0,D461&gt;0,E461&gt;0)</x:f>
        <x:v>1</x:v>
      </x:c>
    </x:row>
    <x:row r="462" ht="13.5" hidden="0">
      <x:c r="A462" s="61" t="n">
        <x:f aca="0">'净值底稿'!A424</x:f>
        <x:v>44463</x:v>
      </x:c>
      <x:c r="B462" s="62" t="n">
        <x:f aca="0">'净值底稿'!W424</x:f>
        <x:v>1.2878516443924608</x:v>
      </x:c>
      <x:c r="C462" s="62" t="n">
        <x:f aca="0">'净值底稿'!T424</x:f>
        <x:v>1.5224365028129463</x:v>
      </x:c>
      <x:c r="D462" s="62" t="n">
        <x:f aca="0">'净值底稿'!U424</x:f>
        <x:v>1.4968</x:v>
      </x:c>
      <x:c r="E462" s="62" t="n">
        <x:f aca="0">'净值底稿'!V424</x:f>
        <x:v>1.3282</x:v>
      </x:c>
      <x:c r="F462" s="63" t="n">
        <x:f aca="0">IFERROR(B462/B461-1,0)</x:f>
        <x:v>-0.023470597415475414</x:v>
      </x:c>
      <x:c r="G462" s="63" t="n">
        <x:f aca="0">IFERROR(C462/C461-1,0)</x:f>
        <x:v>-0.014770552943885074</x:v>
      </x:c>
      <x:c r="H462" s="63" t="n">
        <x:f aca="0">IFERROR(D462/D461-1,0)</x:f>
        <x:v>-0.00026716537536741747</x:v>
      </x:c>
      <x:c r="I462" s="63" t="n">
        <x:f aca="0">IFERROR(E462/E461-1,0)</x:f>
        <x:v>-0.005242660275614042</x:v>
      </x:c>
      <x:c r="J462" s="64" t="n">
        <x:f aca="0">Z461*(1+F462)</x:f>
        <x:v>0.12640114166945832</x:v>
      </x:c>
      <x:c r="K462" s="64" t="n">
        <x:f aca="0">AA461*(1+G462)</x:f>
        <x:v>0.12414945852106914</x:v>
      </x:c>
      <x:c r="L462" s="64" t="n">
        <x:f aca="0">AB461*(1+H462)</x:f>
        <x:v>0.8153915872729648</x:v>
      </x:c>
      <x:c r="M462" s="64" t="n">
        <x:f aca="0">AC461*(1+I462)</x:f>
        <x:v>0.05405993680945762</x:v>
      </x:c>
      <x:c r="N462" s="64" t="n">
        <x:f aca="0">SUM(J462:M462)</x:f>
        <x:v>1.1200021242729499</x:v>
      </x:c>
      <x:c r="O462" s="65" t="n">
        <x:f aca="0">IFERROR((J462+K462)/N462,0)</x:f>
        <x:v>0.22370546873129596</x:v>
      </x:c>
      <x:c r="P462" s="66" t="b">
        <x:f aca="0">AND(MONTH(A462)=12,OR(A463="",YEAR(A462)&lt;&gt;YEAR(A463)))</x:f>
        <x:v>0</x:v>
      </x:c>
      <x:c r="Q462" s="66" t="b">
        <x:f aca="0">AND(MOD(MONTH(A462),3)=0,OR(A463="",MONTH(A462)&lt;&gt;MONTH(A463)))</x:f>
        <x:v>0</x:v>
      </x:c>
      <x:c r="R462" s="66" t="b">
        <x:f aca="0">OR(O462&gt;$E$7,O462&lt;$E$6)</x:f>
        <x:v>0</x:v>
      </x:c>
      <x:c r="S462" s="66" t="b">
        <x:f aca="0">AND(OR(P462,Q462,R462),A462-AH461&gt;$E$8)</x:f>
        <x:v>0</x:v>
      </x:c>
      <x:c r="T462" s="67" t="str">
        <x:f aca="0">IF(NOT(OR(P462,Q462,R462)),"不调",IF(NOT(S462),"间隔规则跳过",IF(P462,"年末+季度",IF(AND(Q462,R462),"季度+动态",IF(Q462,"季度","动态")))))</x:f>
        <x:v>不调</x:v>
      </x:c>
      <x:c r="U462" s="64" t="n">
        <x:f aca="0">IF(OR(T462="年末+季度",T462="季度+动态"),N462*$E$5/2,IF(T462="季度",(J462+K462)/2,IF(T462="动态",N462*$E$5*IF(J462+K462=0,0.5,J462/(J462+K462)),J462)))</x:f>
        <x:v>0.12640114166945832</x:v>
      </x:c>
      <x:c r="V462" s="64" t="n">
        <x:f aca="0">IF(OR(T462="年末+季度",T462="季度+动态"),N462*$E$5/2,IF(T462="季度",(J462+K462)/2,IF(T462="动态",N462*$E$5*IF(J462+K462=0,0.5,K462/(J462+K462)),K462)))</x:f>
        <x:v>0.12414945852106914</x:v>
      </x:c>
      <x:c r="W462" s="64" t="n">
        <x:f aca="0">IF(OR(T462="年末+季度",T462="季度+动态",T462="动态"),N462*(1-$E$5)*IF(L462+M462=0,$B$7/($B$7+$B$8),L462/(L462+M462)),L462)</x:f>
        <x:v>0.8153915872729648</x:v>
      </x:c>
      <x:c r="X462" s="64" t="n">
        <x:f aca="0">IF(OR(T462="年末+季度",T462="季度+动态",T462="动态"),N462*(1-$E$5)*IF(L462+M462=0,$B$8/($B$7+$B$8),M462/(L462+M462)),M462)</x:f>
        <x:v>0.05405993680945762</x:v>
      </x:c>
      <x:c r="Y462" s="64" t="n">
        <x:f aca="0">POWER(1-$H$5,(A462-A461)/$H$8)</x:f>
        <x:v>0.9999862671029998</x:v>
      </x:c>
      <x:c r="Z462" s="64" t="n">
        <x:f aca="0">U462*Y462</x:f>
        <x:v>0.12639940581559905</x:v>
      </x:c>
      <x:c r="AA462" s="64" t="n">
        <x:f aca="0">V462*Y462</x:f>
        <x:v>0.12414775358934263</x:v>
      </x:c>
      <x:c r="AB462" s="64" t="n">
        <x:f aca="0">W462*Y462</x:f>
        <x:v>0.8153803895842819</x:v>
      </x:c>
      <x:c r="AC462" s="64" t="n">
        <x:f aca="0">X462*Y462</x:f>
        <x:v>0.05405919440991358</x:v>
      </x:c>
      <x:c r="AD462" s="64" t="n">
        <x:f aca="0">SUM(Z462:AC462)</x:f>
        <x:v>1.1199867433991373</x:v>
      </x:c>
      <x:c r="AE462" s="64" t="n">
        <x:f aca="0">MAX(AE461,AD462)</x:f>
        <x:v>1.1310903114958384</x:v>
      </x:c>
      <x:c r="AF462" s="63" t="n">
        <x:f aca="0">AD462/AE462-1</x:f>
        <x:v>-0.00981669455024936</x:v>
      </x:c>
      <x:c r="AG462" s="63" t="n">
        <x:f aca="0">AD462/AD461-1</x:f>
        <x:v>-0.004813787964952243</x:v>
      </x:c>
      <x:c r="AH462" s="61" t="n">
        <x:f aca="0">IF(OR(T462="年末+季度",T462="季度+动态",T462="季度",T462="动态"),A462,AH461)</x:f>
        <x:v>44377</x:v>
      </x:c>
      <x:c r="AI462" s="68" t="n">
        <x:f aca="0">YEAR(A462)</x:f>
        <x:v>2021</x:v>
      </x:c>
      <x:c r="AJ462" s="68" t="n">
        <x:f aca="0">MONTH(A462)</x:f>
        <x:v>9</x:v>
      </x:c>
      <x:c r="AK462" s="66" t="n">
        <x:f aca="0">IF(MONTH(A462)&lt;&gt;MONTH(A463),1,0)</x:f>
        <x:v>0</x:v>
      </x:c>
      <x:c r="AL462" s="64" t="n">
        <x:f aca="0">IF(AK461,AD461,AL461)</x:f>
        <x:v>1.117765184969555</x:v>
      </x:c>
      <x:c r="AM462" s="65" t="str">
        <x:f aca="0">IF(AK462,AD462/AL462-1,"")</x:f>
      </x:c>
      <x:c r="AN462" s="64" t="n">
        <x:f aca="0">IF(AI462&lt;&gt;AI461,AD462,MAX(AN461,AD462))</x:f>
        <x:v>1.1310903114958384</x:v>
      </x:c>
      <x:c r="AO462" s="65" t="n">
        <x:f aca="0">AD462/AN462-1</x:f>
        <x:v>-0.00981669455024936</x:v>
      </x:c>
      <x:c r="AP462" s="69" t="n">
        <x:f aca="0">IFERROR(SUM(Z462:AC462)/AD462,0)</x:f>
        <x:v>1</x:v>
      </x:c>
      <x:c r="AQ462" s="66" t="b">
        <x:f aca="0">AND(B462&gt;0,C462&gt;0,D462&gt;0,E462&gt;0)</x:f>
        <x:v>1</x:v>
      </x:c>
    </x:row>
    <x:row r="463" ht="13.5" hidden="0">
      <x:c r="A463" s="61" t="n">
        <x:f aca="0">'净值底稿'!A425</x:f>
        <x:v>44466</x:v>
      </x:c>
      <x:c r="B463" s="62" t="n">
        <x:f aca="0">'净值底稿'!W425</x:f>
        <x:v>1.2627184540753669</x:v>
      </x:c>
      <x:c r="C463" s="62" t="n">
        <x:f aca="0">'净值底稿'!T425</x:f>
        <x:v>1.4848547866141888</x:v>
      </x:c>
      <x:c r="D463" s="62" t="n">
        <x:f aca="0">'净值底稿'!U425</x:f>
        <x:v>1.4963</x:v>
      </x:c>
      <x:c r="E463" s="62" t="n">
        <x:f aca="0">'净值底稿'!V425</x:f>
        <x:v>1.3315</x:v>
      </x:c>
      <x:c r="F463" s="63" t="n">
        <x:f aca="0">IFERROR(B463/B462-1,0)</x:f>
        <x:v>-0.019515594382729096</x:v>
      </x:c>
      <x:c r="G463" s="63" t="n">
        <x:f aca="0">IFERROR(C463/C462-1,0)</x:f>
        <x:v>-0.024685243771624732</x:v>
      </x:c>
      <x:c r="H463" s="63" t="n">
        <x:f aca="0">IFERROR(D463/D462-1,0)</x:f>
        <x:v>-0.00033404596472474957</x:v>
      </x:c>
      <x:c r="I463" s="63" t="n">
        <x:f aca="0">IFERROR(E463/E462-1,0)</x:f>
        <x:v>0.00248456557747323</x:v>
      </x:c>
      <x:c r="J463" s="64" t="n">
        <x:f aca="0">Z462*(1+F463)</x:f>
        <x:v>0.12393264628148386</x:v>
      </x:c>
      <x:c r="K463" s="64" t="n">
        <x:f aca="0">AA462*(1+G463)</x:f>
        <x:v>0.12108313602829011</x:v>
      </x:c>
      <x:c r="L463" s="64" t="n">
        <x:f aca="0">AB462*(1+H463)</x:f>
        <x:v>0.8151080150554256</x:v>
      </x:c>
      <x:c r="M463" s="64" t="n">
        <x:f aca="0">AC462*(1+I463)</x:f>
        <x:v>0.054193508023490385</x:v>
      </x:c>
      <x:c r="N463" s="64" t="n">
        <x:f aca="0">SUM(J463:M463)</x:f>
        <x:v>1.11431730538869</x:v>
      </x:c>
      <x:c r="O463" s="65" t="n">
        <x:f aca="0">IFERROR((J463+K463)/N463,0)</x:f>
        <x:v>0.21987972467528802</x:v>
      </x:c>
      <x:c r="P463" s="66" t="b">
        <x:f aca="0">AND(MONTH(A463)=12,OR(A464="",YEAR(A463)&lt;&gt;YEAR(A464)))</x:f>
        <x:v>0</x:v>
      </x:c>
      <x:c r="Q463" s="66" t="b">
        <x:f aca="0">AND(MOD(MONTH(A463),3)=0,OR(A464="",MONTH(A463)&lt;&gt;MONTH(A464)))</x:f>
        <x:v>0</x:v>
      </x:c>
      <x:c r="R463" s="66" t="b">
        <x:f aca="0">OR(O463&gt;$E$7,O463&lt;$E$6)</x:f>
        <x:v>0</x:v>
      </x:c>
      <x:c r="S463" s="66" t="b">
        <x:f aca="0">AND(OR(P463,Q463,R463),A463-AH462&gt;$E$8)</x:f>
        <x:v>0</x:v>
      </x:c>
      <x:c r="T463" s="67" t="str">
        <x:f aca="0">IF(NOT(OR(P463,Q463,R463)),"不调",IF(NOT(S463),"间隔规则跳过",IF(P463,"年末+季度",IF(AND(Q463,R463),"季度+动态",IF(Q463,"季度","动态")))))</x:f>
        <x:v>不调</x:v>
      </x:c>
      <x:c r="U463" s="64" t="n">
        <x:f aca="0">IF(OR(T463="年末+季度",T463="季度+动态"),N463*$E$5/2,IF(T463="季度",(J463+K463)/2,IF(T463="动态",N463*$E$5*IF(J463+K463=0,0.5,J463/(J463+K463)),J463)))</x:f>
        <x:v>0.12393264628148386</x:v>
      </x:c>
      <x:c r="V463" s="64" t="n">
        <x:f aca="0">IF(OR(T463="年末+季度",T463="季度+动态"),N463*$E$5/2,IF(T463="季度",(J463+K463)/2,IF(T463="动态",N463*$E$5*IF(J463+K463=0,0.5,K463/(J463+K463)),K463)))</x:f>
        <x:v>0.12108313602829011</x:v>
      </x:c>
      <x:c r="W463" s="64" t="n">
        <x:f aca="0">IF(OR(T463="年末+季度",T463="季度+动态",T463="动态"),N463*(1-$E$5)*IF(L463+M463=0,$B$7/($B$7+$B$8),L463/(L463+M463)),L463)</x:f>
        <x:v>0.8151080150554256</x:v>
      </x:c>
      <x:c r="X463" s="64" t="n">
        <x:f aca="0">IF(OR(T463="年末+季度",T463="季度+动态",T463="动态"),N463*(1-$E$5)*IF(L463+M463=0,$B$8/($B$7+$B$8),M463/(L463+M463)),M463)</x:f>
        <x:v>0.054193508023490385</x:v>
      </x:c>
      <x:c r="Y463" s="64" t="n">
        <x:f aca="0">POWER(1-$H$5,(A463-A462)/$H$8)</x:f>
        <x:v>0.9999588018747739</x:v>
      </x:c>
      <x:c r="Z463" s="64" t="n">
        <x:f aca="0">U463*Y463</x:f>
        <x:v>0.12392754048880275</x:v>
      </x:c>
      <x:c r="AA463" s="64" t="n">
        <x:f aca="0">V463*Y463</x:f>
        <x:v>0.12107814763008926</x:v>
      </x:c>
      <x:c r="AB463" s="64" t="n">
        <x:f aca="0">W463*Y463</x:f>
        <x:v>0.8150744341333486</x:v>
      </x:c>
      <x:c r="AC463" s="64" t="n">
        <x:f aca="0">X463*Y463</x:f>
        <x:v>0.054191275352560395</x:v>
      </x:c>
      <x:c r="AD463" s="64" t="n">
        <x:f aca="0">SUM(Z463:AC463)</x:f>
        <x:v>1.1142713976048009</x:v>
      </x:c>
      <x:c r="AE463" s="64" t="n">
        <x:f aca="0">MAX(AE462,AD463)</x:f>
        <x:v>1.1310903114958384</x:v>
      </x:c>
      <x:c r="AF463" s="63" t="n">
        <x:f aca="0">AD463/AE463-1</x:f>
        <x:v>-0.01486964720685735</x:v>
      </x:c>
      <x:c r="AG463" s="63" t="n">
        <x:f aca="0">AD463/AD462-1</x:f>
        <x:v>-0.005103047717324283</x:v>
      </x:c>
      <x:c r="AH463" s="61" t="n">
        <x:f aca="0">IF(OR(T463="年末+季度",T463="季度+动态",T463="季度",T463="动态"),A463,AH462)</x:f>
        <x:v>44377</x:v>
      </x:c>
      <x:c r="AI463" s="68" t="n">
        <x:f aca="0">YEAR(A463)</x:f>
        <x:v>2021</x:v>
      </x:c>
      <x:c r="AJ463" s="68" t="n">
        <x:f aca="0">MONTH(A463)</x:f>
        <x:v>9</x:v>
      </x:c>
      <x:c r="AK463" s="66" t="n">
        <x:f aca="0">IF(MONTH(A463)&lt;&gt;MONTH(A464),1,0)</x:f>
        <x:v>0</x:v>
      </x:c>
      <x:c r="AL463" s="64" t="n">
        <x:f aca="0">IF(AK462,AD462,AL462)</x:f>
        <x:v>1.117765184969555</x:v>
      </x:c>
      <x:c r="AM463" s="65" t="str">
        <x:f aca="0">IF(AK463,AD463/AL463-1,"")</x:f>
      </x:c>
      <x:c r="AN463" s="64" t="n">
        <x:f aca="0">IF(AI463&lt;&gt;AI462,AD463,MAX(AN462,AD463))</x:f>
        <x:v>1.1310903114958384</x:v>
      </x:c>
      <x:c r="AO463" s="65" t="n">
        <x:f aca="0">AD463/AN463-1</x:f>
        <x:v>-0.01486964720685735</x:v>
      </x:c>
      <x:c r="AP463" s="69" t="n">
        <x:f aca="0">IFERROR(SUM(Z463:AC463)/AD463,0)</x:f>
        <x:v>1</x:v>
      </x:c>
      <x:c r="AQ463" s="66" t="b">
        <x:f aca="0">AND(B463&gt;0,C463&gt;0,D463&gt;0,E463&gt;0)</x:f>
        <x:v>1</x:v>
      </x:c>
    </x:row>
    <x:row r="464" ht="13.5" hidden="0">
      <x:c r="A464" s="61" t="n">
        <x:f aca="0">'净值底稿'!A426</x:f>
        <x:v>44467</x:v>
      </x:c>
      <x:c r="B464" s="62" t="n">
        <x:f aca="0">'净值底稿'!W426</x:f>
        <x:v>1.2866850268444852</x:v>
      </x:c>
      <x:c r="C464" s="62" t="n">
        <x:f aca="0">'净值底稿'!T426</x:f>
        <x:v>1.487694745789855</x:v>
      </x:c>
      <x:c r="D464" s="62" t="n">
        <x:f aca="0">'净值底稿'!U426</x:f>
        <x:v>1.4957</x:v>
      </x:c>
      <x:c r="E464" s="62" t="n">
        <x:f aca="0">'净值底稿'!V426</x:f>
        <x:v>1.3208</x:v>
      </x:c>
      <x:c r="F464" s="63" t="n">
        <x:f aca="0">IFERROR(B464/B463-1,0)</x:f>
        <x:v>0.018980139786321626</x:v>
      </x:c>
      <x:c r="G464" s="63" t="n">
        <x:f aca="0">IFERROR(C464/C463-1,0)</x:f>
        <x:v>0.0019126174500483373</x:v>
      </x:c>
      <x:c r="H464" s="63" t="n">
        <x:f aca="0">IFERROR(D464/D463-1,0)</x:f>
        <x:v>-0.00040098910646257924</x:v>
      </x:c>
      <x:c r="I464" s="63" t="n">
        <x:f aca="0">IFERROR(E464/E463-1,0)</x:f>
        <x:v>-0.008036049568156178</x:v>
      </x:c>
      <x:c r="J464" s="64" t="n">
        <x:f aca="0">Z463*(1+F464)</x:f>
        <x:v>0.12627970253065526</x:v>
      </x:c>
      <x:c r="K464" s="64" t="n">
        <x:f aca="0">AA463*(1+G464)</x:f>
        <x:v>0.1213097238080661</x:v>
      </x:c>
      <x:c r="L464" s="64" t="n">
        <x:f aca="0">AB463*(1+H464)</x:f>
        <x:v>0.814747598164305</x:v>
      </x:c>
      <x:c r="M464" s="64" t="n">
        <x:f aca="0">AC463*(1+I464)</x:f>
        <x:v>0.05375579157766562</x:v>
      </x:c>
      <x:c r="N464" s="64" t="n">
        <x:f aca="0">SUM(J464:M464)</x:f>
        <x:v>1.116092816080692</x:v>
      </x:c>
      <x:c r="O464" s="65" t="n">
        <x:f aca="0">IFERROR((J464+K464)/N464,0)</x:f>
        <x:v>0.22183587491241497</x:v>
      </x:c>
      <x:c r="P464" s="66" t="b">
        <x:f aca="0">AND(MONTH(A464)=12,OR(A465="",YEAR(A464)&lt;&gt;YEAR(A465)))</x:f>
        <x:v>0</x:v>
      </x:c>
      <x:c r="Q464" s="66" t="b">
        <x:f aca="0">AND(MOD(MONTH(A464),3)=0,OR(A465="",MONTH(A464)&lt;&gt;MONTH(A465)))</x:f>
        <x:v>0</x:v>
      </x:c>
      <x:c r="R464" s="66" t="b">
        <x:f aca="0">OR(O464&gt;$E$7,O464&lt;$E$6)</x:f>
        <x:v>0</x:v>
      </x:c>
      <x:c r="S464" s="66" t="b">
        <x:f aca="0">AND(OR(P464,Q464,R464),A464-AH463&gt;$E$8)</x:f>
        <x:v>0</x:v>
      </x:c>
      <x:c r="T464" s="67" t="str">
        <x:f aca="0">IF(NOT(OR(P464,Q464,R464)),"不调",IF(NOT(S464),"间隔规则跳过",IF(P464,"年末+季度",IF(AND(Q464,R464),"季度+动态",IF(Q464,"季度","动态")))))</x:f>
        <x:v>不调</x:v>
      </x:c>
      <x:c r="U464" s="64" t="n">
        <x:f aca="0">IF(OR(T464="年末+季度",T464="季度+动态"),N464*$E$5/2,IF(T464="季度",(J464+K464)/2,IF(T464="动态",N464*$E$5*IF(J464+K464=0,0.5,J464/(J464+K464)),J464)))</x:f>
        <x:v>0.12627970253065526</x:v>
      </x:c>
      <x:c r="V464" s="64" t="n">
        <x:f aca="0">IF(OR(T464="年末+季度",T464="季度+动态"),N464*$E$5/2,IF(T464="季度",(J464+K464)/2,IF(T464="动态",N464*$E$5*IF(J464+K464=0,0.5,K464/(J464+K464)),K464)))</x:f>
        <x:v>0.1213097238080661</x:v>
      </x:c>
      <x:c r="W464" s="64" t="n">
        <x:f aca="0">IF(OR(T464="年末+季度",T464="季度+动态",T464="动态"),N464*(1-$E$5)*IF(L464+M464=0,$B$7/($B$7+$B$8),L464/(L464+M464)),L464)</x:f>
        <x:v>0.814747598164305</x:v>
      </x:c>
      <x:c r="X464" s="64" t="n">
        <x:f aca="0">IF(OR(T464="年末+季度",T464="季度+动态",T464="动态"),N464*(1-$E$5)*IF(L464+M464=0,$B$8/($B$7+$B$8),M464/(L464+M464)),M464)</x:f>
        <x:v>0.05375579157766562</x:v>
      </x:c>
      <x:c r="Y464" s="64" t="n">
        <x:f aca="0">POWER(1-$H$5,(A464-A463)/$H$8)</x:f>
        <x:v>0.9999862671029998</x:v>
      </x:c>
      <x:c r="Z464" s="64" t="n">
        <x:f aca="0">U464*Y464</x:f>
        <x:v>0.1262779683445072</x:v>
      </x:c>
      <x:c r="AA464" s="64" t="n">
        <x:f aca="0">V464*Y464</x:f>
        <x:v>0.12130805787412391</x:v>
      </x:c>
      <x:c r="AB464" s="64" t="n">
        <x:f aca="0">W464*Y464</x:f>
        <x:v>0.8147364093194582</x:v>
      </x:c>
      <x:c r="AC464" s="64" t="n">
        <x:f aca="0">X464*Y464</x:f>
        <x:v>0.05375505335491672</x:v>
      </x:c>
      <x:c r="AD464" s="64" t="n">
        <x:f aca="0">SUM(Z464:AC464)</x:f>
        <x:v>1.116077488893006</x:v>
      </x:c>
      <x:c r="AE464" s="64" t="n">
        <x:f aca="0">MAX(AE463,AD464)</x:f>
        <x:v>1.1310903114958384</x:v>
      </x:c>
      <x:c r="AF464" s="63" t="n">
        <x:f aca="0">AD464/AE464-1</x:f>
        <x:v>-0.01327287701985369</x:v>
      </x:c>
      <x:c r="AG464" s="63" t="n">
        <x:f aca="0">AD464/AD463-1</x:f>
        <x:v>0.001620871981536487</x:v>
      </x:c>
      <x:c r="AH464" s="61" t="n">
        <x:f aca="0">IF(OR(T464="年末+季度",T464="季度+动态",T464="季度",T464="动态"),A464,AH463)</x:f>
        <x:v>44377</x:v>
      </x:c>
      <x:c r="AI464" s="68" t="n">
        <x:f aca="0">YEAR(A464)</x:f>
        <x:v>2021</x:v>
      </x:c>
      <x:c r="AJ464" s="68" t="n">
        <x:f aca="0">MONTH(A464)</x:f>
        <x:v>9</x:v>
      </x:c>
      <x:c r="AK464" s="66" t="n">
        <x:f aca="0">IF(MONTH(A464)&lt;&gt;MONTH(A465),1,0)</x:f>
        <x:v>0</x:v>
      </x:c>
      <x:c r="AL464" s="64" t="n">
        <x:f aca="0">IF(AK463,AD463,AL463)</x:f>
        <x:v>1.117765184969555</x:v>
      </x:c>
      <x:c r="AM464" s="65" t="str">
        <x:f aca="0">IF(AK464,AD464/AL464-1,"")</x:f>
      </x:c>
      <x:c r="AN464" s="64" t="n">
        <x:f aca="0">IF(AI464&lt;&gt;AI463,AD464,MAX(AN463,AD464))</x:f>
        <x:v>1.1310903114958384</x:v>
      </x:c>
      <x:c r="AO464" s="65" t="n">
        <x:f aca="0">AD464/AN464-1</x:f>
        <x:v>-0.01327287701985369</x:v>
      </x:c>
      <x:c r="AP464" s="69" t="n">
        <x:f aca="0">IFERROR(SUM(Z464:AC464)/AD464,0)</x:f>
        <x:v>1</x:v>
      </x:c>
      <x:c r="AQ464" s="66" t="b">
        <x:f aca="0">AND(B464&gt;0,C464&gt;0,D464&gt;0,E464&gt;0)</x:f>
        <x:v>1</x:v>
      </x:c>
    </x:row>
    <x:row r="465" ht="13.5" hidden="0">
      <x:c r="A465" s="61" t="n">
        <x:f aca="0">'净值底稿'!A427</x:f>
        <x:v>44468</x:v>
      </x:c>
      <x:c r="B465" s="62" t="n">
        <x:f aca="0">'净值底稿'!W427</x:f>
        <x:v>1.2570343156576318</x:v>
      </x:c>
      <x:c r="C465" s="62" t="n">
        <x:f aca="0">'净值底稿'!T427</x:f>
        <x:v>1.4434929638422338</x:v>
      </x:c>
      <x:c r="D465" s="62" t="n">
        <x:f aca="0">'净值底稿'!U427</x:f>
        <x:v>1.4961</x:v>
      </x:c>
      <x:c r="E465" s="62" t="n">
        <x:f aca="0">'净值底稿'!V427</x:f>
        <x:v>1.3171</x:v>
      </x:c>
      <x:c r="F465" s="63" t="n">
        <x:f aca="0">IFERROR(B465/B464-1,0)</x:f>
        <x:v>-0.023044265354956295</x:v>
      </x:c>
      <x:c r="G465" s="63" t="n">
        <x:f aca="0">IFERROR(C465/C464-1,0)</x:f>
        <x:v>-0.029711593774671474</x:v>
      </x:c>
      <x:c r="H465" s="63" t="n">
        <x:f aca="0">IFERROR(D465/D464-1,0)</x:f>
        <x:v>0.00026743330881862093</x:v>
      </x:c>
      <x:c r="I465" s="63" t="n">
        <x:f aca="0">IFERROR(E465/E464-1,0)</x:f>
        <x:v>-0.002801332525741995</x:v>
      </x:c>
      <x:c r="J465" s="64" t="n">
        <x:f aca="0">Z464*(1+F465)</x:f>
        <x:v>0.1233679853334916</x:v>
      </x:c>
      <x:c r="K465" s="64" t="n">
        <x:f aca="0">AA464*(1+G465)</x:f>
        <x:v>0.1177038021369736</x:v>
      </x:c>
      <x:c r="L465" s="64" t="n">
        <x:f aca="0">AB464*(1+H465)</x:f>
        <x:v>0.8149542969732175</x:v>
      </x:c>
      <x:c r="M465" s="64" t="n">
        <x:f aca="0">AC464*(1+I465)</x:f>
        <x:v>0.05360446757553059</x:v>
      </x:c>
      <x:c r="N465" s="64" t="n">
        <x:f aca="0">SUM(J465:M465)</x:f>
        <x:v>1.1096305520192133</x:v>
      </x:c>
      <x:c r="O465" s="65" t="n">
        <x:f aca="0">IFERROR((J465+K465)/N465,0)</x:f>
        <x:v>0.21725410050379634</x:v>
      </x:c>
      <x:c r="P465" s="66" t="b">
        <x:f aca="0">AND(MONTH(A465)=12,OR(A466="",YEAR(A465)&lt;&gt;YEAR(A466)))</x:f>
        <x:v>0</x:v>
      </x:c>
      <x:c r="Q465" s="66" t="b">
        <x:f aca="0">AND(MOD(MONTH(A465),3)=0,OR(A466="",MONTH(A465)&lt;&gt;MONTH(A466)))</x:f>
        <x:v>0</x:v>
      </x:c>
      <x:c r="R465" s="66" t="b">
        <x:f aca="0">OR(O465&gt;$E$7,O465&lt;$E$6)</x:f>
        <x:v>0</x:v>
      </x:c>
      <x:c r="S465" s="66" t="b">
        <x:f aca="0">AND(OR(P465,Q465,R465),A465-AH464&gt;$E$8)</x:f>
        <x:v>0</x:v>
      </x:c>
      <x:c r="T465" s="67" t="str">
        <x:f aca="0">IF(NOT(OR(P465,Q465,R465)),"不调",IF(NOT(S465),"间隔规则跳过",IF(P465,"年末+季度",IF(AND(Q465,R465),"季度+动态",IF(Q465,"季度","动态")))))</x:f>
        <x:v>不调</x:v>
      </x:c>
      <x:c r="U465" s="64" t="n">
        <x:f aca="0">IF(OR(T465="年末+季度",T465="季度+动态"),N465*$E$5/2,IF(T465="季度",(J465+K465)/2,IF(T465="动态",N465*$E$5*IF(J465+K465=0,0.5,J465/(J465+K465)),J465)))</x:f>
        <x:v>0.1233679853334916</x:v>
      </x:c>
      <x:c r="V465" s="64" t="n">
        <x:f aca="0">IF(OR(T465="年末+季度",T465="季度+动态"),N465*$E$5/2,IF(T465="季度",(J465+K465)/2,IF(T465="动态",N465*$E$5*IF(J465+K465=0,0.5,K465/(J465+K465)),K465)))</x:f>
        <x:v>0.1177038021369736</x:v>
      </x:c>
      <x:c r="W465" s="64" t="n">
        <x:f aca="0">IF(OR(T465="年末+季度",T465="季度+动态",T465="动态"),N465*(1-$E$5)*IF(L465+M465=0,$B$7/($B$7+$B$8),L465/(L465+M465)),L465)</x:f>
        <x:v>0.8149542969732175</x:v>
      </x:c>
      <x:c r="X465" s="64" t="n">
        <x:f aca="0">IF(OR(T465="年末+季度",T465="季度+动态",T465="动态"),N465*(1-$E$5)*IF(L465+M465=0,$B$8/($B$7+$B$8),M465/(L465+M465)),M465)</x:f>
        <x:v>0.05360446757553059</x:v>
      </x:c>
      <x:c r="Y465" s="64" t="n">
        <x:f aca="0">POWER(1-$H$5,(A465-A464)/$H$8)</x:f>
        <x:v>0.9999862671029998</x:v>
      </x:c>
      <x:c r="Z465" s="64" t="n">
        <x:f aca="0">U465*Y465</x:f>
        <x:v>0.12336629113365588</x:v>
      </x:c>
      <x:c r="AA465" s="64" t="n">
        <x:f aca="0">V465*Y465</x:f>
        <x:v>0.11770218572278231</x:v>
      </x:c>
      <x:c r="AB465" s="64" t="n">
        <x:f aca="0">W465*Y465</x:f>
        <x:v>0.8149431052897973</x:v>
      </x:c>
      <x:c r="AC465" s="64" t="n">
        <x:f aca="0">X465*Y465</x:f>
        <x:v>0.053603731430898624</x:v>
      </x:c>
      <x:c r="AD465" s="64" t="n">
        <x:f aca="0">SUM(Z465:AC465)</x:f>
        <x:v>1.109615313577134</x:v>
      </x:c>
      <x:c r="AE465" s="64" t="n">
        <x:f aca="0">MAX(AE464,AD465)</x:f>
        <x:v>1.1310903114958384</x:v>
      </x:c>
      <x:c r="AF465" s="63" t="n">
        <x:f aca="0">AD465/AE465-1</x:f>
        <x:v>-0.018986103673988897</x:v>
      </x:c>
      <x:c r="AG465" s="63" t="n">
        <x:f aca="0">AD465/AD464-1</x:f>
        <x:v>-0.005790077642621072</x:v>
      </x:c>
      <x:c r="AH465" s="61" t="n">
        <x:f aca="0">IF(OR(T465="年末+季度",T465="季度+动态",T465="季度",T465="动态"),A465,AH464)</x:f>
        <x:v>44377</x:v>
      </x:c>
      <x:c r="AI465" s="68" t="n">
        <x:f aca="0">YEAR(A465)</x:f>
        <x:v>2021</x:v>
      </x:c>
      <x:c r="AJ465" s="68" t="n">
        <x:f aca="0">MONTH(A465)</x:f>
        <x:v>9</x:v>
      </x:c>
      <x:c r="AK465" s="66" t="n">
        <x:f aca="0">IF(MONTH(A465)&lt;&gt;MONTH(A466),1,0)</x:f>
        <x:v>0</x:v>
      </x:c>
      <x:c r="AL465" s="64" t="n">
        <x:f aca="0">IF(AK464,AD464,AL464)</x:f>
        <x:v>1.117765184969555</x:v>
      </x:c>
      <x:c r="AM465" s="65" t="str">
        <x:f aca="0">IF(AK465,AD465/AL465-1,"")</x:f>
      </x:c>
      <x:c r="AN465" s="64" t="n">
        <x:f aca="0">IF(AI465&lt;&gt;AI464,AD465,MAX(AN464,AD465))</x:f>
        <x:v>1.1310903114958384</x:v>
      </x:c>
      <x:c r="AO465" s="65" t="n">
        <x:f aca="0">AD465/AN465-1</x:f>
        <x:v>-0.018986103673988897</x:v>
      </x:c>
      <x:c r="AP465" s="69" t="n">
        <x:f aca="0">IFERROR(SUM(Z465:AC465)/AD465,0)</x:f>
        <x:v>1</x:v>
      </x:c>
      <x:c r="AQ465" s="66" t="b">
        <x:f aca="0">AND(B465&gt;0,C465&gt;0,D465&gt;0,E465&gt;0)</x:f>
        <x:v>1</x:v>
      </x:c>
    </x:row>
    <x:row r="466" ht="13.5" hidden="0">
      <x:c r="A466" s="61" t="n">
        <x:f aca="0">'净值底稿'!A428</x:f>
        <x:v>44469</x:v>
      </x:c>
      <x:c r="B466" s="62" t="n">
        <x:f aca="0">'净值底稿'!W428</x:f>
        <x:v>1.2737214130313719</x:v>
      </x:c>
      <x:c r="C466" s="62" t="n">
        <x:f aca="0">'净值底稿'!T428</x:f>
        <x:v>1.4722288807296287</x:v>
      </x:c>
      <x:c r="D466" s="62" t="n">
        <x:f aca="0">'净值底稿'!U428</x:f>
        <x:v>1.4963</x:v>
      </x:c>
      <x:c r="E466" s="62" t="n">
        <x:f aca="0">'净值底稿'!V428</x:f>
        <x:v>1.312</x:v>
      </x:c>
      <x:c r="F466" s="63" t="n">
        <x:f aca="0">IFERROR(B466/B465-1,0)</x:f>
        <x:v>0.013274973615187369</x:v>
      </x:c>
      <x:c r="G466" s="63" t="n">
        <x:f aca="0">IFERROR(C466/C465-1,0)</x:f>
        <x:v>0.019907209530766634</x:v>
      </x:c>
      <x:c r="H466" s="63" t="n">
        <x:f aca="0">IFERROR(D466/D465-1,0)</x:f>
        <x:v>0.00013368090368293117</x:v>
      </x:c>
      <x:c r="I466" s="63" t="n">
        <x:f aca="0">IFERROR(E466/E465-1,0)</x:f>
        <x:v>-0.0038721433452281184</x:v>
      </x:c>
      <x:c r="J466" s="64" t="n">
        <x:f aca="0">Z465*(1+F466)</x:f>
        <x:v>0.1250039753934587</x:v>
      </x:c>
      <x:c r="K466" s="64" t="n">
        <x:f aca="0">AA465*(1+G466)</x:f>
        <x:v>0.12004530779619495</x:v>
      </x:c>
      <x:c r="L466" s="64" t="n">
        <x:f aca="0">AB465*(1+H466)</x:f>
        <x:v>0.8150520476205626</x:v>
      </x:c>
      <x:c r="M466" s="64" t="n">
        <x:f aca="0">AC465*(1+I466)</x:f>
        <x:v>0.05339617009895908</x:v>
      </x:c>
      <x:c r="N466" s="64" t="n">
        <x:f aca="0">SUM(J466:M466)</x:f>
        <x:v>1.1134975009091754</x:v>
      </x:c>
      <x:c r="O466" s="65" t="n">
        <x:f aca="0">IFERROR((J466+K466)/N466,0)</x:f>
        <x:v>0.22007169570615998</x:v>
      </x:c>
      <x:c r="P466" s="66" t="b">
        <x:f aca="0">AND(MONTH(A466)=12,OR(A467="",YEAR(A466)&lt;&gt;YEAR(A467)))</x:f>
        <x:v>0</x:v>
      </x:c>
      <x:c r="Q466" s="66" t="b">
        <x:f aca="0">AND(MOD(MONTH(A466),3)=0,OR(A467="",MONTH(A466)&lt;&gt;MONTH(A467)))</x:f>
        <x:v>1</x:v>
      </x:c>
      <x:c r="R466" s="66" t="b">
        <x:f aca="0">OR(O466&gt;$E$7,O466&lt;$E$6)</x:f>
        <x:v>0</x:v>
      </x:c>
      <x:c r="S466" s="66" t="b">
        <x:f aca="0">AND(OR(P466,Q466,R466),A466-AH465&gt;$E$8)</x:f>
        <x:v>1</x:v>
      </x:c>
      <x:c r="T466" s="67" t="str">
        <x:f aca="0">IF(NOT(OR(P466,Q466,R466)),"不调",IF(NOT(S466),"间隔规则跳过",IF(P466,"年末+季度",IF(AND(Q466,R466),"季度+动态",IF(Q466,"季度","动态")))))</x:f>
        <x:v>季度</x:v>
      </x:c>
      <x:c r="U466" s="64" t="n">
        <x:f aca="0">IF(OR(T466="年末+季度",T466="季度+动态"),N466*$E$5/2,IF(T466="季度",(J466+K466)/2,IF(T466="动态",N466*$E$5*IF(J466+K466=0,0.5,J466/(J466+K466)),J466)))</x:f>
        <x:v>0.12252464159482682</x:v>
      </x:c>
      <x:c r="V466" s="64" t="n">
        <x:f aca="0">IF(OR(T466="年末+季度",T466="季度+动态"),N466*$E$5/2,IF(T466="季度",(J466+K466)/2,IF(T466="动态",N466*$E$5*IF(J466+K466=0,0.5,K466/(J466+K466)),K466)))</x:f>
        <x:v>0.12252464159482682</x:v>
      </x:c>
      <x:c r="W466" s="64" t="n">
        <x:f aca="0">IF(OR(T466="年末+季度",T466="季度+动态",T466="动态"),N466*(1-$E$5)*IF(L466+M466=0,$B$7/($B$7+$B$8),L466/(L466+M466)),L466)</x:f>
        <x:v>0.8150520476205626</x:v>
      </x:c>
      <x:c r="X466" s="64" t="n">
        <x:f aca="0">IF(OR(T466="年末+季度",T466="季度+动态",T466="动态"),N466*(1-$E$5)*IF(L466+M466=0,$B$8/($B$7+$B$8),M466/(L466+M466)),M466)</x:f>
        <x:v>0.05339617009895908</x:v>
      </x:c>
      <x:c r="Y466" s="64" t="n">
        <x:f aca="0">POWER(1-$H$5,(A466-A465)/$H$8)</x:f>
        <x:v>0.9999862671029998</x:v>
      </x:c>
      <x:c r="Z466" s="64" t="n">
        <x:f aca="0">U466*Y466</x:f>
        <x:v>0.1225229589765438</x:v>
      </x:c>
      <x:c r="AA466" s="64" t="n">
        <x:f aca="0">V466*Y466</x:f>
        <x:v>0.1225229589765438</x:v>
      </x:c>
      <x:c r="AB466" s="64" t="n">
        <x:f aca="0">W466*Y466</x:f>
        <x:v>0.8150408545947428</x:v>
      </x:c>
      <x:c r="AC466" s="64" t="n">
        <x:f aca="0">X466*Y466</x:f>
        <x:v>0.0533954368148549</x:v>
      </x:c>
      <x:c r="AD466" s="64" t="n">
        <x:f aca="0">SUM(Z466:AC466)</x:f>
        <x:v>1.1134822093626853</x:v>
      </x:c>
      <x:c r="AE466" s="64" t="n">
        <x:f aca="0">MAX(AE465,AD466)</x:f>
        <x:v>1.1310903114958384</x:v>
      </x:c>
      <x:c r="AF466" s="63" t="n">
        <x:f aca="0">AD466/AE466-1</x:f>
        <x:v>-0.01556737066368008</x:v>
      </x:c>
      <x:c r="AG466" s="63" t="n">
        <x:f aca="0">AD466/AD465-1</x:f>
        <x:v>0.003484897638160067</x:v>
      </x:c>
      <x:c r="AH466" s="61" t="n">
        <x:f aca="0">IF(OR(T466="年末+季度",T466="季度+动态",T466="季度",T466="动态"),A466,AH465)</x:f>
        <x:v>44469</x:v>
      </x:c>
      <x:c r="AI466" s="68" t="n">
        <x:f aca="0">YEAR(A466)</x:f>
        <x:v>2021</x:v>
      </x:c>
      <x:c r="AJ466" s="68" t="n">
        <x:f aca="0">MONTH(A466)</x:f>
        <x:v>9</x:v>
      </x:c>
      <x:c r="AK466" s="66" t="n">
        <x:f aca="0">IF(MONTH(A466)&lt;&gt;MONTH(A467),1,0)</x:f>
        <x:v>1</x:v>
      </x:c>
      <x:c r="AL466" s="64" t="n">
        <x:f aca="0">IF(AK465,AD465,AL465)</x:f>
        <x:v>1.117765184969555</x:v>
      </x:c>
      <x:c r="AM466" s="65" t="n">
        <x:f aca="0">IF(AK466,AD466/AL466-1,"")</x:f>
        <x:v>-0.0038317310866917698</x:v>
      </x:c>
      <x:c r="AN466" s="64" t="n">
        <x:f aca="0">IF(AI466&lt;&gt;AI465,AD466,MAX(AN465,AD466))</x:f>
        <x:v>1.1310903114958384</x:v>
      </x:c>
      <x:c r="AO466" s="65" t="n">
        <x:f aca="0">AD466/AN466-1</x:f>
        <x:v>-0.01556737066368008</x:v>
      </x:c>
      <x:c r="AP466" s="69" t="n">
        <x:f aca="0">IFERROR(SUM(Z466:AC466)/AD466,0)</x:f>
        <x:v>1</x:v>
      </x:c>
      <x:c r="AQ466" s="66" t="b">
        <x:f aca="0">AND(B466&gt;0,C466&gt;0,D466&gt;0,E466&gt;0)</x:f>
        <x:v>1</x:v>
      </x:c>
    </x:row>
    <x:row r="467" ht="13.5" hidden="0">
      <x:c r="A467" s="61" t="n">
        <x:f aca="0">'净值底稿'!A429</x:f>
        <x:v>44477</x:v>
      </x:c>
      <x:c r="B467" s="62" t="n">
        <x:f aca="0">'净值底稿'!W429</x:f>
        <x:v>1.2698808455244264</x:v>
      </x:c>
      <x:c r="C467" s="62" t="n">
        <x:f aca="0">'净值底稿'!T429</x:f>
        <x:v>1.4760304078076314</x:v>
      </x:c>
      <x:c r="D467" s="62" t="n">
        <x:f aca="0">'净值底稿'!U429</x:f>
        <x:v>1.4958</x:v>
      </x:c>
      <x:c r="E467" s="62" t="n">
        <x:f aca="0">'净值底稿'!V429</x:f>
        <x:v>1.3252</x:v>
      </x:c>
      <x:c r="F467" s="63" t="n">
        <x:f aca="0">IFERROR(B467/B466-1,0)</x:f>
        <x:v>-0.003015233525677452</x:v>
      </x:c>
      <x:c r="G467" s="63" t="n">
        <x:f aca="0">IFERROR(C467/C466-1,0)</x:f>
        <x:v>0.002582157657523121</x:v>
      </x:c>
      <x:c r="H467" s="63" t="n">
        <x:f aca="0">IFERROR(D467/D466-1,0)</x:f>
        <x:v>-0.0003341575887187975</x:v>
      </x:c>
      <x:c r="I467" s="63" t="n">
        <x:f aca="0">IFERROR(E467/E466-1,0)</x:f>
        <x:v>0.010060975609756051</x:v>
      </x:c>
      <x:c r="J467" s="64" t="n">
        <x:f aca="0">Z466*(1+F467)</x:f>
        <x:v>0.12215352364297252</x:v>
      </x:c>
      <x:c r="K467" s="64" t="n">
        <x:f aca="0">AA466*(1+G467)</x:f>
        <x:v>0.12283933257328748</x:v>
      </x:c>
      <x:c r="L467" s="64" t="n">
        <x:f aca="0">AB466*(1+H467)</x:f>
        <x:v>0.8147685025080642</x:v>
      </x:c>
      <x:c r="M467" s="64" t="n">
        <x:f aca="0">AC466*(1+I467)</x:f>
        <x:v>0.05393264700232143</x:v>
      </x:c>
      <x:c r="N467" s="64" t="n">
        <x:f aca="0">SUM(J467:M467)</x:f>
        <x:v>1.1136940057266456</x:v>
      </x:c>
      <x:c r="O467" s="65" t="n">
        <x:f aca="0">IFERROR((J467+K467)/N467,0)</x:f>
        <x:v>0.21998219884142314</x:v>
      </x:c>
      <x:c r="P467" s="66" t="b">
        <x:f aca="0">AND(MONTH(A467)=12,OR(A468="",YEAR(A467)&lt;&gt;YEAR(A468)))</x:f>
        <x:v>0</x:v>
      </x:c>
      <x:c r="Q467" s="66" t="b">
        <x:f aca="0">AND(MOD(MONTH(A467),3)=0,OR(A468="",MONTH(A467)&lt;&gt;MONTH(A468)))</x:f>
        <x:v>0</x:v>
      </x:c>
      <x:c r="R467" s="66" t="b">
        <x:f aca="0">OR(O467&gt;$E$7,O467&lt;$E$6)</x:f>
        <x:v>0</x:v>
      </x:c>
      <x:c r="S467" s="66" t="b">
        <x:f aca="0">AND(OR(P467,Q467,R467),A467-AH466&gt;$E$8)</x:f>
        <x:v>0</x:v>
      </x:c>
      <x:c r="T467" s="67" t="str">
        <x:f aca="0">IF(NOT(OR(P467,Q467,R467)),"不调",IF(NOT(S467),"间隔规则跳过",IF(P467,"年末+季度",IF(AND(Q467,R467),"季度+动态",IF(Q467,"季度","动态")))))</x:f>
        <x:v>不调</x:v>
      </x:c>
      <x:c r="U467" s="64" t="n">
        <x:f aca="0">IF(OR(T467="年末+季度",T467="季度+动态"),N467*$E$5/2,IF(T467="季度",(J467+K467)/2,IF(T467="动态",N467*$E$5*IF(J467+K467=0,0.5,J467/(J467+K467)),J467)))</x:f>
        <x:v>0.12215352364297252</x:v>
      </x:c>
      <x:c r="V467" s="64" t="n">
        <x:f aca="0">IF(OR(T467="年末+季度",T467="季度+动态"),N467*$E$5/2,IF(T467="季度",(J467+K467)/2,IF(T467="动态",N467*$E$5*IF(J467+K467=0,0.5,K467/(J467+K467)),K467)))</x:f>
        <x:v>0.12283933257328748</x:v>
      </x:c>
      <x:c r="W467" s="64" t="n">
        <x:f aca="0">IF(OR(T467="年末+季度",T467="季度+动态",T467="动态"),N467*(1-$E$5)*IF(L467+M467=0,$B$7/($B$7+$B$8),L467/(L467+M467)),L467)</x:f>
        <x:v>0.8147685025080642</x:v>
      </x:c>
      <x:c r="X467" s="64" t="n">
        <x:f aca="0">IF(OR(T467="年末+季度",T467="季度+动态",T467="动态"),N467*(1-$E$5)*IF(L467+M467=0,$B$8/($B$7+$B$8),M467/(L467+M467)),M467)</x:f>
        <x:v>0.05393264700232143</x:v>
      </x:c>
      <x:c r="Y467" s="64" t="n">
        <x:f aca="0">POWER(1-$H$5,(A467-A466)/$H$8)</x:f>
        <x:v>0.9998901421044415</x:v>
      </x:c>
      <x:c r="Z467" s="64" t="n">
        <x:f aca="0">U467*Y467</x:f>
        <x:v>0.12214010411393005</x:v>
      </x:c>
      <x:c r="AA467" s="64" t="n">
        <x:f aca="0">V467*Y467</x:f>
        <x:v>0.12282583770271917</x:v>
      </x:c>
      <x:c r="AB467" s="64" t="n">
        <x:f aca="0">W467*Y467</x:f>
        <x:v>0.8146789937550113</x:v>
      </x:c>
      <x:c r="AC467" s="64" t="n">
        <x:f aca="0">X467*Y467</x:f>
        <x:v>0.053926722075219855</x:v>
      </x:c>
      <x:c r="AD467" s="64" t="n">
        <x:f aca="0">SUM(Z467:AC467)</x:f>
        <x:v>1.1135716576468804</x:v>
      </x:c>
      <x:c r="AE467" s="64" t="n">
        <x:f aca="0">MAX(AE466,AD467)</x:f>
        <x:v>1.1310903114958384</x:v>
      </x:c>
      <x:c r="AF467" s="63" t="n">
        <x:f aca="0">AD467/AE467-1</x:f>
        <x:v>-0.015488289193981375</x:v>
      </x:c>
      <x:c r="AG467" s="63" t="n">
        <x:f aca="0">AD467/AD466-1</x:f>
        <x:v>0.00008033202815727059</x:v>
      </x:c>
      <x:c r="AH467" s="61" t="n">
        <x:f aca="0">IF(OR(T467="年末+季度",T467="季度+动态",T467="季度",T467="动态"),A467,AH466)</x:f>
        <x:v>44469</x:v>
      </x:c>
      <x:c r="AI467" s="68" t="n">
        <x:f aca="0">YEAR(A467)</x:f>
        <x:v>2021</x:v>
      </x:c>
      <x:c r="AJ467" s="68" t="n">
        <x:f aca="0">MONTH(A467)</x:f>
        <x:v>10</x:v>
      </x:c>
      <x:c r="AK467" s="66" t="n">
        <x:f aca="0">IF(MONTH(A467)&lt;&gt;MONTH(A468),1,0)</x:f>
        <x:v>0</x:v>
      </x:c>
      <x:c r="AL467" s="64" t="n">
        <x:f aca="0">IF(AK466,AD466,AL466)</x:f>
        <x:v>1.1134822093626853</x:v>
      </x:c>
      <x:c r="AM467" s="65" t="str">
        <x:f aca="0">IF(AK467,AD467/AL467-1,"")</x:f>
      </x:c>
      <x:c r="AN467" s="64" t="n">
        <x:f aca="0">IF(AI467&lt;&gt;AI466,AD467,MAX(AN466,AD467))</x:f>
        <x:v>1.1310903114958384</x:v>
      </x:c>
      <x:c r="AO467" s="65" t="n">
        <x:f aca="0">AD467/AN467-1</x:f>
        <x:v>-0.015488289193981375</x:v>
      </x:c>
      <x:c r="AP467" s="69" t="n">
        <x:f aca="0">IFERROR(SUM(Z467:AC467)/AD467,0)</x:f>
        <x:v>1</x:v>
      </x:c>
      <x:c r="AQ467" s="66" t="b">
        <x:f aca="0">AND(B467&gt;0,C467&gt;0,D467&gt;0,E467&gt;0)</x:f>
        <x:v>1</x:v>
      </x:c>
    </x:row>
    <x:row r="468" ht="13.5" hidden="0">
      <x:c r="A468" s="61" t="n">
        <x:f aca="0">'净值底稿'!A430</x:f>
        <x:v>44480</x:v>
      </x:c>
      <x:c r="B468" s="62" t="n">
        <x:f aca="0">'净值底稿'!W430</x:f>
        <x:v>1.2758316557962646</x:v>
      </x:c>
      <x:c r="C468" s="62" t="n">
        <x:f aca="0">'净值底稿'!T430</x:f>
        <x:v>1.4708588090400974</x:v>
      </x:c>
      <x:c r="D468" s="62" t="n">
        <x:f aca="0">'净值底稿'!U430</x:f>
        <x:v>1.494</x:v>
      </x:c>
      <x:c r="E468" s="62" t="n">
        <x:f aca="0">'净值底稿'!V430</x:f>
        <x:v>1.3228</x:v>
      </x:c>
      <x:c r="F468" s="63" t="n">
        <x:f aca="0">IFERROR(B468/B467-1,0)</x:f>
        <x:v>0.004686117042249416</x:v>
      </x:c>
      <x:c r="G468" s="63" t="n">
        <x:f aca="0">IFERROR(C468/C467-1,0)</x:f>
        <x:v>-0.003503721021042794</x:v>
      </x:c>
      <x:c r="H468" s="63" t="n">
        <x:f aca="0">IFERROR(D468/D467-1,0)</x:f>
        <x:v>-0.001203369434416346</x:v>
      </x:c>
      <x:c r="I468" s="63" t="n">
        <x:f aca="0">IFERROR(E468/E467-1,0)</x:f>
        <x:v>-0.0018110473890733392</x:v>
      </x:c>
      <x:c r="J468" s="64" t="n">
        <x:f aca="0">Z467*(1+F468)</x:f>
        <x:v>0.12271246693736045</x:v>
      </x:c>
      <x:c r="K468" s="64" t="n">
        <x:f aca="0">AA467*(1+G468)</x:f>
        <x:v>0.12239549023323296</x:v>
      </x:c>
      <x:c r="L468" s="64" t="n">
        <x:f aca="0">AB467*(1+H468)</x:f>
        <x:v>0.8136986339550655</x:v>
      </x:c>
      <x:c r="M468" s="64" t="n">
        <x:f aca="0">AC467*(1+I468)</x:f>
        <x:v>0.05382905822600424</x:v>
      </x:c>
      <x:c r="N468" s="64" t="n">
        <x:f aca="0">SUM(J468:M468)</x:f>
        <x:v>1.112635649351663</x:v>
      </x:c>
      <x:c r="O468" s="65" t="n">
        <x:f aca="0">IFERROR((J468+K468)/N468,0)</x:f>
        <x:v>0.22029489825660248</x:v>
      </x:c>
      <x:c r="P468" s="66" t="b">
        <x:f aca="0">AND(MONTH(A468)=12,OR(A469="",YEAR(A468)&lt;&gt;YEAR(A469)))</x:f>
        <x:v>0</x:v>
      </x:c>
      <x:c r="Q468" s="66" t="b">
        <x:f aca="0">AND(MOD(MONTH(A468),3)=0,OR(A469="",MONTH(A468)&lt;&gt;MONTH(A469)))</x:f>
        <x:v>0</x:v>
      </x:c>
      <x:c r="R468" s="66" t="b">
        <x:f aca="0">OR(O468&gt;$E$7,O468&lt;$E$6)</x:f>
        <x:v>0</x:v>
      </x:c>
      <x:c r="S468" s="66" t="b">
        <x:f aca="0">AND(OR(P468,Q468,R468),A468-AH467&gt;$E$8)</x:f>
        <x:v>0</x:v>
      </x:c>
      <x:c r="T468" s="67" t="str">
        <x:f aca="0">IF(NOT(OR(P468,Q468,R468)),"不调",IF(NOT(S468),"间隔规则跳过",IF(P468,"年末+季度",IF(AND(Q468,R468),"季度+动态",IF(Q468,"季度","动态")))))</x:f>
        <x:v>不调</x:v>
      </x:c>
      <x:c r="U468" s="64" t="n">
        <x:f aca="0">IF(OR(T468="年末+季度",T468="季度+动态"),N468*$E$5/2,IF(T468="季度",(J468+K468)/2,IF(T468="动态",N468*$E$5*IF(J468+K468=0,0.5,J468/(J468+K468)),J468)))</x:f>
        <x:v>0.12271246693736045</x:v>
      </x:c>
      <x:c r="V468" s="64" t="n">
        <x:f aca="0">IF(OR(T468="年末+季度",T468="季度+动态"),N468*$E$5/2,IF(T468="季度",(J468+K468)/2,IF(T468="动态",N468*$E$5*IF(J468+K468=0,0.5,K468/(J468+K468)),K468)))</x:f>
        <x:v>0.12239549023323296</x:v>
      </x:c>
      <x:c r="W468" s="64" t="n">
        <x:f aca="0">IF(OR(T468="年末+季度",T468="季度+动态",T468="动态"),N468*(1-$E$5)*IF(L468+M468=0,$B$7/($B$7+$B$8),L468/(L468+M468)),L468)</x:f>
        <x:v>0.8136986339550655</x:v>
      </x:c>
      <x:c r="X468" s="64" t="n">
        <x:f aca="0">IF(OR(T468="年末+季度",T468="季度+动态",T468="动态"),N468*(1-$E$5)*IF(L468+M468=0,$B$8/($B$7+$B$8),M468/(L468+M468)),M468)</x:f>
        <x:v>0.05382905822600424</x:v>
      </x:c>
      <x:c r="Y468" s="64" t="n">
        <x:f aca="0">POWER(1-$H$5,(A468-A467)/$H$8)</x:f>
        <x:v>0.9999588018747739</x:v>
      </x:c>
      <x:c r="Z468" s="64" t="n">
        <x:f aca="0">U468*Y468</x:f>
        <x:v>0.12270741141378076</x:v>
      </x:c>
      <x:c r="AA468" s="64" t="n">
        <x:f aca="0">V468*Y468</x:f>
        <x:v>0.12239044776849922</x:v>
      </x:c>
      <x:c r="AB468" s="64" t="n">
        <x:f aca="0">W468*Y468</x:f>
        <x:v>0.8136651110968475</x:v>
      </x:c>
      <x:c r="AC468" s="64" t="n">
        <x:f aca="0">X468*Y468</x:f>
        <x:v>0.053826840569722645</x:v>
      </x:c>
      <x:c r="AD468" s="64" t="n">
        <x:f aca="0">SUM(Z468:AC468)</x:f>
        <x:v>1.1125898108488501</x:v>
      </x:c>
      <x:c r="AE468" s="64" t="n">
        <x:f aca="0">MAX(AE467,AD468)</x:f>
        <x:v>1.1310903114958384</x:v>
      </x:c>
      <x:c r="AF468" s="63" t="n">
        <x:f aca="0">AD468/AE468-1</x:f>
        <x:v>-0.016356342600549523</x:v>
      </x:c>
      <x:c r="AG468" s="63" t="n">
        <x:f aca="0">AD468/AD467-1</x:f>
        <x:v>-0.0008817095795209395</x:v>
      </x:c>
      <x:c r="AH468" s="61" t="n">
        <x:f aca="0">IF(OR(T468="年末+季度",T468="季度+动态",T468="季度",T468="动态"),A468,AH467)</x:f>
        <x:v>44469</x:v>
      </x:c>
      <x:c r="AI468" s="68" t="n">
        <x:f aca="0">YEAR(A468)</x:f>
        <x:v>2021</x:v>
      </x:c>
      <x:c r="AJ468" s="68" t="n">
        <x:f aca="0">MONTH(A468)</x:f>
        <x:v>10</x:v>
      </x:c>
      <x:c r="AK468" s="66" t="n">
        <x:f aca="0">IF(MONTH(A468)&lt;&gt;MONTH(A469),1,0)</x:f>
        <x:v>0</x:v>
      </x:c>
      <x:c r="AL468" s="64" t="n">
        <x:f aca="0">IF(AK467,AD467,AL467)</x:f>
        <x:v>1.1134822093626853</x:v>
      </x:c>
      <x:c r="AM468" s="65" t="str">
        <x:f aca="0">IF(AK468,AD468/AL468-1,"")</x:f>
      </x:c>
      <x:c r="AN468" s="64" t="n">
        <x:f aca="0">IF(AI468&lt;&gt;AI467,AD468,MAX(AN467,AD468))</x:f>
        <x:v>1.1310903114958384</x:v>
      </x:c>
      <x:c r="AO468" s="65" t="n">
        <x:f aca="0">AD468/AN468-1</x:f>
        <x:v>-0.016356342600549523</x:v>
      </x:c>
      <x:c r="AP468" s="69" t="n">
        <x:f aca="0">IFERROR(SUM(Z468:AC468)/AD468,0)</x:f>
        <x:v>1</x:v>
      </x:c>
      <x:c r="AQ468" s="66" t="b">
        <x:f aca="0">AND(B468&gt;0,C468&gt;0,D468&gt;0,E468&gt;0)</x:f>
        <x:v>1</x:v>
      </x:c>
    </x:row>
    <x:row r="469" ht="13.5" hidden="0">
      <x:c r="A469" s="61" t="n">
        <x:f aca="0">'净值底稿'!A431</x:f>
        <x:v>44481</x:v>
      </x:c>
      <x:c r="B469" s="62" t="n">
        <x:f aca="0">'净值底稿'!W431</x:f>
        <x:v>1.265495956629422</x:v>
      </x:c>
      <x:c r="C469" s="62" t="n">
        <x:f aca="0">'净值底稿'!T431</x:f>
        <x:v>1.4426834596307576</x:v>
      </x:c>
      <x:c r="D469" s="62" t="n">
        <x:f aca="0">'净值底稿'!U431</x:f>
        <x:v>1.4936</x:v>
      </x:c>
      <x:c r="E469" s="62" t="n">
        <x:f aca="0">'净值底稿'!V431</x:f>
        <x:v>1.3301</x:v>
      </x:c>
      <x:c r="F469" s="63" t="n">
        <x:f aca="0">IFERROR(B469/B468-1,0)</x:f>
        <x:v>-0.008101146510894441</x:v>
      </x:c>
      <x:c r="G469" s="63" t="n">
        <x:f aca="0">IFERROR(C469/C468-1,0)</x:f>
        <x:v>-0.019155713135870167</x:v>
      </x:c>
      <x:c r="H469" s="63" t="n">
        <x:f aca="0">IFERROR(D469/D468-1,0)</x:f>
        <x:v>-0.0002677376171351664</x:v>
      </x:c>
      <x:c r="I469" s="63" t="n">
        <x:f aca="0">IFERROR(E469/E468-1,0)</x:f>
        <x:v>0.0055185969156335</x:v>
      </x:c>
      <x:c r="J469" s="64" t="n">
        <x:f aca="0">Z468*(1+F469)</x:f>
        <x:v>0.12171334069594512</x:v>
      </x:c>
      <x:c r="K469" s="64" t="n">
        <x:f aca="0">AA468*(1+G469)</x:f>
        <x:v>0.12004597146047515</x:v>
      </x:c>
      <x:c r="L469" s="64" t="n">
        <x:f aca="0">AB468*(1+H469)</x:f>
        <x:v>0.8134472623388563</x:v>
      </x:c>
      <x:c r="M469" s="64" t="n">
        <x:f aca="0">AC468*(1+I469)</x:f>
        <x:v>0.05412388920606901</x:v>
      </x:c>
      <x:c r="N469" s="64" t="n">
        <x:f aca="0">SUM(J469:M469)</x:f>
        <x:v>1.1093304637013455</x:v>
      </x:c>
      <x:c r="O469" s="65" t="n">
        <x:f aca="0">IFERROR((J469+K469)/N469,0)</x:f>
        <x:v>0.2179326360062053</x:v>
      </x:c>
      <x:c r="P469" s="66" t="b">
        <x:f aca="0">AND(MONTH(A469)=12,OR(A470="",YEAR(A469)&lt;&gt;YEAR(A470)))</x:f>
        <x:v>0</x:v>
      </x:c>
      <x:c r="Q469" s="66" t="b">
        <x:f aca="0">AND(MOD(MONTH(A469),3)=0,OR(A470="",MONTH(A469)&lt;&gt;MONTH(A470)))</x:f>
        <x:v>0</x:v>
      </x:c>
      <x:c r="R469" s="66" t="b">
        <x:f aca="0">OR(O469&gt;$E$7,O469&lt;$E$6)</x:f>
        <x:v>0</x:v>
      </x:c>
      <x:c r="S469" s="66" t="b">
        <x:f aca="0">AND(OR(P469,Q469,R469),A469-AH468&gt;$E$8)</x:f>
        <x:v>0</x:v>
      </x:c>
      <x:c r="T469" s="67" t="str">
        <x:f aca="0">IF(NOT(OR(P469,Q469,R469)),"不调",IF(NOT(S469),"间隔规则跳过",IF(P469,"年末+季度",IF(AND(Q469,R469),"季度+动态",IF(Q469,"季度","动态")))))</x:f>
        <x:v>不调</x:v>
      </x:c>
      <x:c r="U469" s="64" t="n">
        <x:f aca="0">IF(OR(T469="年末+季度",T469="季度+动态"),N469*$E$5/2,IF(T469="季度",(J469+K469)/2,IF(T469="动态",N469*$E$5*IF(J469+K469=0,0.5,J469/(J469+K469)),J469)))</x:f>
        <x:v>0.12171334069594512</x:v>
      </x:c>
      <x:c r="V469" s="64" t="n">
        <x:f aca="0">IF(OR(T469="年末+季度",T469="季度+动态"),N469*$E$5/2,IF(T469="季度",(J469+K469)/2,IF(T469="动态",N469*$E$5*IF(J469+K469=0,0.5,K469/(J469+K469)),K469)))</x:f>
        <x:v>0.12004597146047515</x:v>
      </x:c>
      <x:c r="W469" s="64" t="n">
        <x:f aca="0">IF(OR(T469="年末+季度",T469="季度+动态",T469="动态"),N469*(1-$E$5)*IF(L469+M469=0,$B$7/($B$7+$B$8),L469/(L469+M469)),L469)</x:f>
        <x:v>0.8134472623388563</x:v>
      </x:c>
      <x:c r="X469" s="64" t="n">
        <x:f aca="0">IF(OR(T469="年末+季度",T469="季度+动态",T469="动态"),N469*(1-$E$5)*IF(L469+M469=0,$B$8/($B$7+$B$8),M469/(L469+M469)),M469)</x:f>
        <x:v>0.05412388920606901</x:v>
      </x:c>
      <x:c r="Y469" s="64" t="n">
        <x:f aca="0">POWER(1-$H$5,(A469-A468)/$H$8)</x:f>
        <x:v>0.9999862671029998</x:v>
      </x:c>
      <x:c r="Z469" s="64" t="n">
        <x:f aca="0">U469*Y469</x:f>
        <x:v>0.12171166921917378</x:v>
      </x:c>
      <x:c r="AA469" s="64" t="n">
        <x:f aca="0">V469*Y469</x:f>
        <x:v>0.12004432288151379</x:v>
      </x:c>
      <x:c r="AB469" s="64" t="n">
        <x:f aca="0">W469*Y469</x:f>
        <x:v>0.8134360913513875</x:v>
      </x:c>
      <x:c r="AC469" s="64" t="n">
        <x:f aca="0">X469*Y469</x:f>
        <x:v>0.05412314592827329</x:v>
      </x:c>
      <x:c r="AD469" s="64" t="n">
        <x:f aca="0">SUM(Z469:AC469)</x:f>
        <x:v>1.1093152293803485</x:v>
      </x:c>
      <x:c r="AE469" s="64" t="n">
        <x:f aca="0">MAX(AE468,AD469)</x:f>
        <x:v>1.1310903114958384</x:v>
      </x:c>
      <x:c r="AF469" s="63" t="n">
        <x:f aca="0">AD469/AE469-1</x:f>
        <x:v>-0.01925140892303534</x:v>
      </x:c>
      <x:c r="AG469" s="63" t="n">
        <x:f aca="0">AD469/AD468-1</x:f>
        <x:v>-0.002943206414952937</x:v>
      </x:c>
      <x:c r="AH469" s="61" t="n">
        <x:f aca="0">IF(OR(T469="年末+季度",T469="季度+动态",T469="季度",T469="动态"),A469,AH468)</x:f>
        <x:v>44469</x:v>
      </x:c>
      <x:c r="AI469" s="68" t="n">
        <x:f aca="0">YEAR(A469)</x:f>
        <x:v>2021</x:v>
      </x:c>
      <x:c r="AJ469" s="68" t="n">
        <x:f aca="0">MONTH(A469)</x:f>
        <x:v>10</x:v>
      </x:c>
      <x:c r="AK469" s="66" t="n">
        <x:f aca="0">IF(MONTH(A469)&lt;&gt;MONTH(A470),1,0)</x:f>
        <x:v>0</x:v>
      </x:c>
      <x:c r="AL469" s="64" t="n">
        <x:f aca="0">IF(AK468,AD468,AL468)</x:f>
        <x:v>1.1134822093626853</x:v>
      </x:c>
      <x:c r="AM469" s="65" t="str">
        <x:f aca="0">IF(AK469,AD469/AL469-1,"")</x:f>
      </x:c>
      <x:c r="AN469" s="64" t="n">
        <x:f aca="0">IF(AI469&lt;&gt;AI468,AD469,MAX(AN468,AD469))</x:f>
        <x:v>1.1310903114958384</x:v>
      </x:c>
      <x:c r="AO469" s="65" t="n">
        <x:f aca="0">AD469/AN469-1</x:f>
        <x:v>-0.01925140892303534</x:v>
      </x:c>
      <x:c r="AP469" s="69" t="n">
        <x:f aca="0">IFERROR(SUM(Z469:AC469)/AD469,0)</x:f>
        <x:v>1</x:v>
      </x:c>
      <x:c r="AQ469" s="66" t="b">
        <x:f aca="0">AND(B469&gt;0,C469&gt;0,D469&gt;0,E469&gt;0)</x:f>
        <x:v>1</x:v>
      </x:c>
    </x:row>
    <x:row r="470" ht="13.5" hidden="0">
      <x:c r="A470" s="61" t="n">
        <x:f aca="0">'净值底稿'!A432</x:f>
        <x:v>44482</x:v>
      </x:c>
      <x:c r="B470" s="62" t="n">
        <x:f aca="0">'净值底稿'!W432</x:f>
        <x:v>1.2557260944162532</x:v>
      </x:c>
      <x:c r="C470" s="62" t="n">
        <x:f aca="0">'净值底稿'!T432</x:f>
        <x:v>1.4529517956248463</x:v>
      </x:c>
      <x:c r="D470" s="62" t="n">
        <x:f aca="0">'净值底稿'!U432</x:f>
        <x:v>1.4933</x:v>
      </x:c>
      <x:c r="E470" s="62" t="n">
        <x:f aca="0">'净值底稿'!V432</x:f>
        <x:v>1.3295</x:v>
      </x:c>
      <x:c r="F470" s="63" t="n">
        <x:f aca="0">IFERROR(B470/B469-1,0)</x:f>
        <x:v>-0.007720184455737189</x:v>
      </x:c>
      <x:c r="G470" s="63" t="n">
        <x:f aca="0">IFERROR(C470/C469-1,0)</x:f>
        <x:v>0.007117525279396242</x:v>
      </x:c>
      <x:c r="H470" s="63" t="n">
        <x:f aca="0">IFERROR(D470/D469-1,0)</x:f>
        <x:v>-0.0002008569898231949</x:v>
      </x:c>
      <x:c r="I470" s="63" t="n">
        <x:f aca="0">IFERROR(E470/E469-1,0)</x:f>
        <x:v>-0.0004510939027142502</x:v>
      </x:c>
      <x:c r="J470" s="64" t="n">
        <x:f aca="0">Z469*(1+F470)</x:f>
        <x:v>0.1207720326823861</x:v>
      </x:c>
      <x:c r="K470" s="64" t="n">
        <x:f aca="0">AA469*(1+G470)</x:f>
        <x:v>0.12089874138427097</x:v>
      </x:c>
      <x:c r="L470" s="64" t="n">
        <x:f aca="0">AB469*(1+H470)</x:f>
        <x:v>0.8132727070266651</x:v>
      </x:c>
      <x:c r="M470" s="64" t="n">
        <x:f aca="0">AC469*(1+I470)</x:f>
        <x:v>0.05409873130714933</x:v>
      </x:c>
      <x:c r="N470" s="64" t="n">
        <x:f aca="0">SUM(J470:M470)</x:f>
        <x:v>1.1090422124004715</x:v>
      </x:c>
      <x:c r="O470" s="65" t="n">
        <x:f aca="0">IFERROR((J470+K470)/N470,0)</x:f>
        <x:v>0.2179094459746231</x:v>
      </x:c>
      <x:c r="P470" s="66" t="b">
        <x:f aca="0">AND(MONTH(A470)=12,OR(A471="",YEAR(A470)&lt;&gt;YEAR(A471)))</x:f>
        <x:v>0</x:v>
      </x:c>
      <x:c r="Q470" s="66" t="b">
        <x:f aca="0">AND(MOD(MONTH(A470),3)=0,OR(A471="",MONTH(A470)&lt;&gt;MONTH(A471)))</x:f>
        <x:v>0</x:v>
      </x:c>
      <x:c r="R470" s="66" t="b">
        <x:f aca="0">OR(O470&gt;$E$7,O470&lt;$E$6)</x:f>
        <x:v>0</x:v>
      </x:c>
      <x:c r="S470" s="66" t="b">
        <x:f aca="0">AND(OR(P470,Q470,R470),A470-AH469&gt;$E$8)</x:f>
        <x:v>0</x:v>
      </x:c>
      <x:c r="T470" s="67" t="str">
        <x:f aca="0">IF(NOT(OR(P470,Q470,R470)),"不调",IF(NOT(S470),"间隔规则跳过",IF(P470,"年末+季度",IF(AND(Q470,R470),"季度+动态",IF(Q470,"季度","动态")))))</x:f>
        <x:v>不调</x:v>
      </x:c>
      <x:c r="U470" s="64" t="n">
        <x:f aca="0">IF(OR(T470="年末+季度",T470="季度+动态"),N470*$E$5/2,IF(T470="季度",(J470+K470)/2,IF(T470="动态",N470*$E$5*IF(J470+K470=0,0.5,J470/(J470+K470)),J470)))</x:f>
        <x:v>0.1207720326823861</x:v>
      </x:c>
      <x:c r="V470" s="64" t="n">
        <x:f aca="0">IF(OR(T470="年末+季度",T470="季度+动态"),N470*$E$5/2,IF(T470="季度",(J470+K470)/2,IF(T470="动态",N470*$E$5*IF(J470+K470=0,0.5,K470/(J470+K470)),K470)))</x:f>
        <x:v>0.12089874138427097</x:v>
      </x:c>
      <x:c r="W470" s="64" t="n">
        <x:f aca="0">IF(OR(T470="年末+季度",T470="季度+动态",T470="动态"),N470*(1-$E$5)*IF(L470+M470=0,$B$7/($B$7+$B$8),L470/(L470+M470)),L470)</x:f>
        <x:v>0.8132727070266651</x:v>
      </x:c>
      <x:c r="X470" s="64" t="n">
        <x:f aca="0">IF(OR(T470="年末+季度",T470="季度+动态",T470="动态"),N470*(1-$E$5)*IF(L470+M470=0,$B$8/($B$7+$B$8),M470/(L470+M470)),M470)</x:f>
        <x:v>0.05409873130714933</x:v>
      </x:c>
      <x:c r="Y470" s="64" t="n">
        <x:f aca="0">POWER(1-$H$5,(A470-A469)/$H$8)</x:f>
        <x:v>0.9999862671029998</x:v>
      </x:c>
      <x:c r="Z470" s="64" t="n">
        <x:f aca="0">U470*Y470</x:f>
        <x:v>0.12077037413250076</x:v>
      </x:c>
      <x:c r="AA470" s="64" t="n">
        <x:f aca="0">V470*Y470</x:f>
        <x:v>0.12089708109430808</x:v>
      </x:c>
      <x:c r="AB470" s="64" t="n">
        <x:f aca="0">W470*Y470</x:f>
        <x:v>0.8132615384363464</x:v>
      </x:c>
      <x:c r="AC470" s="64" t="n">
        <x:f aca="0">X470*Y470</x:f>
        <x:v>0.05409798837484445</x:v>
      </x:c>
      <x:c r="AD470" s="64" t="n">
        <x:f aca="0">SUM(Z470:AC470)</x:f>
        <x:v>1.1090269820379997</x:v>
      </x:c>
      <x:c r="AE470" s="64" t="n">
        <x:f aca="0">MAX(AE469,AD470)</x:f>
        <x:v>1.1310903114958384</x:v>
      </x:c>
      <x:c r="AF470" s="63" t="n">
        <x:f aca="0">AD470/AE470-1</x:f>
        <x:v>-0.019506249177097534</x:v>
      </x:c>
      <x:c r="AG470" s="63" t="n">
        <x:f aca="0">AD470/AD469-1</x:f>
        <x:v>-0.0002598425900182111</x:v>
      </x:c>
      <x:c r="AH470" s="61" t="n">
        <x:f aca="0">IF(OR(T470="年末+季度",T470="季度+动态",T470="季度",T470="动态"),A470,AH469)</x:f>
        <x:v>44469</x:v>
      </x:c>
      <x:c r="AI470" s="68" t="n">
        <x:f aca="0">YEAR(A470)</x:f>
        <x:v>2021</x:v>
      </x:c>
      <x:c r="AJ470" s="68" t="n">
        <x:f aca="0">MONTH(A470)</x:f>
        <x:v>10</x:v>
      </x:c>
      <x:c r="AK470" s="66" t="n">
        <x:f aca="0">IF(MONTH(A470)&lt;&gt;MONTH(A471),1,0)</x:f>
        <x:v>0</x:v>
      </x:c>
      <x:c r="AL470" s="64" t="n">
        <x:f aca="0">IF(AK469,AD469,AL469)</x:f>
        <x:v>1.1134822093626853</x:v>
      </x:c>
      <x:c r="AM470" s="65" t="str">
        <x:f aca="0">IF(AK470,AD470/AL470-1,"")</x:f>
      </x:c>
      <x:c r="AN470" s="64" t="n">
        <x:f aca="0">IF(AI470&lt;&gt;AI469,AD470,MAX(AN469,AD470))</x:f>
        <x:v>1.1310903114958384</x:v>
      </x:c>
      <x:c r="AO470" s="65" t="n">
        <x:f aca="0">AD470/AN470-1</x:f>
        <x:v>-0.019506249177097534</x:v>
      </x:c>
      <x:c r="AP470" s="69" t="n">
        <x:f aca="0">IFERROR(SUM(Z470:AC470)/AD470,0)</x:f>
        <x:v>1</x:v>
      </x:c>
      <x:c r="AQ470" s="66" t="b">
        <x:f aca="0">AND(B470&gt;0,C470&gt;0,D470&gt;0,E470&gt;0)</x:f>
        <x:v>1</x:v>
      </x:c>
    </x:row>
    <x:row r="471" ht="13.5" hidden="0">
      <x:c r="A471" s="61" t="n">
        <x:f aca="0">'净值底稿'!A433</x:f>
        <x:v>44483</x:v>
      </x:c>
      <x:c r="B471" s="62" t="n">
        <x:f aca="0">'净值底稿'!W433</x:f>
        <x:v>1.2498440181393342</x:v>
      </x:c>
      <x:c r="C471" s="62" t="n">
        <x:f aca="0">'净值底稿'!T433</x:f>
        <x:v>1.4592900637797712</x:v>
      </x:c>
      <x:c r="D471" s="62" t="n">
        <x:f aca="0">'净值底稿'!U433</x:f>
        <x:v>1.4934</x:v>
      </x:c>
      <x:c r="E471" s="62" t="n">
        <x:f aca="0">'净值底稿'!V433</x:f>
        <x:v>1.3467</x:v>
      </x:c>
      <x:c r="F471" s="63" t="n">
        <x:f aca="0">IFERROR(B471/B470-1,0)</x:f>
        <x:v>-0.0046842032693867885</x:v>
      </x:c>
      <x:c r="G471" s="63" t="n">
        <x:f aca="0">IFERROR(C471/C470-1,0)</x:f>
        <x:v>0.004362338911731767</x:v>
      </x:c>
      <x:c r="H471" s="63" t="n">
        <x:f aca="0">IFERROR(D471/D470-1,0)</x:f>
        <x:v>0.0000669657804861501</x:v>
      </x:c>
      <x:c r="I471" s="63" t="n">
        <x:f aca="0">IFERROR(E471/E470-1,0)</x:f>
        <x:v>0.012937194433997767</x:v>
      </x:c>
      <x:c r="J471" s="64" t="n">
        <x:f aca="0">Z470*(1+F471)</x:f>
        <x:v>0.12020466115114424</x:v>
      </x:c>
      <x:c r="K471" s="64" t="n">
        <x:f aca="0">AA470*(1+G471)</x:f>
        <x:v>0.12142447513548058</x:v>
      </x:c>
      <x:c r="L471" s="64" t="n">
        <x:f aca="0">AB470*(1+H471)</x:f>
        <x:v>0.8133159991300072</x:v>
      </x:c>
      <x:c r="M471" s="64" t="n">
        <x:f aca="0">AC470*(1+I471)</x:f>
        <x:v>0.05479786456893796</x:v>
      </x:c>
      <x:c r="N471" s="64" t="n">
        <x:f aca="0">SUM(J471:M471)</x:f>
        <x:v>1.10974299998557</x:v>
      </x:c>
      <x:c r="O471" s="65" t="n">
        <x:f aca="0">IFERROR((J471+K471)/N471,0)</x:f>
        <x:v>0.21773431892768572</x:v>
      </x:c>
      <x:c r="P471" s="66" t="b">
        <x:f aca="0">AND(MONTH(A471)=12,OR(A472="",YEAR(A471)&lt;&gt;YEAR(A472)))</x:f>
        <x:v>0</x:v>
      </x:c>
      <x:c r="Q471" s="66" t="b">
        <x:f aca="0">AND(MOD(MONTH(A471),3)=0,OR(A472="",MONTH(A471)&lt;&gt;MONTH(A472)))</x:f>
        <x:v>0</x:v>
      </x:c>
      <x:c r="R471" s="66" t="b">
        <x:f aca="0">OR(O471&gt;$E$7,O471&lt;$E$6)</x:f>
        <x:v>0</x:v>
      </x:c>
      <x:c r="S471" s="66" t="b">
        <x:f aca="0">AND(OR(P471,Q471,R471),A471-AH470&gt;$E$8)</x:f>
        <x:v>0</x:v>
      </x:c>
      <x:c r="T471" s="67" t="str">
        <x:f aca="0">IF(NOT(OR(P471,Q471,R471)),"不调",IF(NOT(S471),"间隔规则跳过",IF(P471,"年末+季度",IF(AND(Q471,R471),"季度+动态",IF(Q471,"季度","动态")))))</x:f>
        <x:v>不调</x:v>
      </x:c>
      <x:c r="U471" s="64" t="n">
        <x:f aca="0">IF(OR(T471="年末+季度",T471="季度+动态"),N471*$E$5/2,IF(T471="季度",(J471+K471)/2,IF(T471="动态",N471*$E$5*IF(J471+K471=0,0.5,J471/(J471+K471)),J471)))</x:f>
        <x:v>0.12020466115114424</x:v>
      </x:c>
      <x:c r="V471" s="64" t="n">
        <x:f aca="0">IF(OR(T471="年末+季度",T471="季度+动态"),N471*$E$5/2,IF(T471="季度",(J471+K471)/2,IF(T471="动态",N471*$E$5*IF(J471+K471=0,0.5,K471/(J471+K471)),K471)))</x:f>
        <x:v>0.12142447513548058</x:v>
      </x:c>
      <x:c r="W471" s="64" t="n">
        <x:f aca="0">IF(OR(T471="年末+季度",T471="季度+动态",T471="动态"),N471*(1-$E$5)*IF(L471+M471=0,$B$7/($B$7+$B$8),L471/(L471+M471)),L471)</x:f>
        <x:v>0.8133159991300072</x:v>
      </x:c>
      <x:c r="X471" s="64" t="n">
        <x:f aca="0">IF(OR(T471="年末+季度",T471="季度+动态",T471="动态"),N471*(1-$E$5)*IF(L471+M471=0,$B$8/($B$7+$B$8),M471/(L471+M471)),M471)</x:f>
        <x:v>0.05479786456893796</x:v>
      </x:c>
      <x:c r="Y471" s="64" t="n">
        <x:f aca="0">POWER(1-$H$5,(A471-A470)/$H$8)</x:f>
        <x:v>0.9999862671029998</x:v>
      </x:c>
      <x:c r="Z471" s="64" t="n">
        <x:f aca="0">U471*Y471</x:f>
        <x:v>0.1202030103929137</x:v>
      </x:c>
      <x:c r="AA471" s="64" t="n">
        <x:f aca="0">V471*Y471</x:f>
        <x:v>0.12142280762567023</x:v>
      </x:c>
      <x:c r="AB471" s="64" t="n">
        <x:f aca="0">W471*Y471</x:f>
        <x:v>0.8133048299451625</x:v>
      </x:c>
      <x:c r="AC471" s="64" t="n">
        <x:f aca="0">X471*Y471</x:f>
        <x:v>0.054797112035508</x:v>
      </x:c>
      <x:c r="AD471" s="64" t="n">
        <x:f aca="0">SUM(Z471:AC471)</x:f>
        <x:v>1.1097277599992543</x:v>
      </x:c>
      <x:c r="AE471" s="64" t="n">
        <x:f aca="0">MAX(AE470,AD471)</x:f>
        <x:v>1.1310903114958384</x:v>
      </x:c>
      <x:c r="AF471" s="63" t="n">
        <x:f aca="0">AD471/AE471-1</x:f>
        <x:v>-0.01888668948842165</x:v>
      </x:c>
      <x:c r="AG471" s="63" t="n">
        <x:f aca="0">AD471/AD470-1</x:f>
        <x:v>0.0006318854027942411</x:v>
      </x:c>
      <x:c r="AH471" s="61" t="n">
        <x:f aca="0">IF(OR(T471="年末+季度",T471="季度+动态",T471="季度",T471="动态"),A471,AH470)</x:f>
        <x:v>44469</x:v>
      </x:c>
      <x:c r="AI471" s="68" t="n">
        <x:f aca="0">YEAR(A471)</x:f>
        <x:v>2021</x:v>
      </x:c>
      <x:c r="AJ471" s="68" t="n">
        <x:f aca="0">MONTH(A471)</x:f>
        <x:v>10</x:v>
      </x:c>
      <x:c r="AK471" s="66" t="n">
        <x:f aca="0">IF(MONTH(A471)&lt;&gt;MONTH(A472),1,0)</x:f>
        <x:v>0</x:v>
      </x:c>
      <x:c r="AL471" s="64" t="n">
        <x:f aca="0">IF(AK470,AD470,AL470)</x:f>
        <x:v>1.1134822093626853</x:v>
      </x:c>
      <x:c r="AM471" s="65" t="str">
        <x:f aca="0">IF(AK471,AD471/AL471-1,"")</x:f>
      </x:c>
      <x:c r="AN471" s="64" t="n">
        <x:f aca="0">IF(AI471&lt;&gt;AI470,AD471,MAX(AN470,AD471))</x:f>
        <x:v>1.1310903114958384</x:v>
      </x:c>
      <x:c r="AO471" s="65" t="n">
        <x:f aca="0">AD471/AN471-1</x:f>
        <x:v>-0.01888668948842165</x:v>
      </x:c>
      <x:c r="AP471" s="69" t="n">
        <x:f aca="0">IFERROR(SUM(Z471:AC471)/AD471,0)</x:f>
        <x:v>1</x:v>
      </x:c>
      <x:c r="AQ471" s="66" t="b">
        <x:f aca="0">AND(B471&gt;0,C471&gt;0,D471&gt;0,E471&gt;0)</x:f>
        <x:v>1</x:v>
      </x:c>
    </x:row>
    <x:row r="472" ht="13.5" hidden="0">
      <x:c r="A472" s="61" t="n">
        <x:f aca="0">'净值底稿'!A434</x:f>
        <x:v>44484</x:v>
      </x:c>
      <x:c r="B472" s="62" t="n">
        <x:f aca="0">'净值底稿'!W434</x:f>
        <x:v>1.2529960262746482</x:v>
      </x:c>
      <x:c r="C472" s="62" t="n">
        <x:f aca="0">'净值底稿'!T434</x:f>
        <x:v>1.4619098497014675</x:v>
      </x:c>
      <x:c r="D472" s="62" t="n">
        <x:f aca="0">'净值底稿'!U434</x:f>
        <x:v>1.4932</x:v>
      </x:c>
      <x:c r="E472" s="62" t="n">
        <x:f aca="0">'净值底稿'!V434</x:f>
        <x:v>1.3441</x:v>
      </x:c>
      <x:c r="F472" s="63" t="n">
        <x:f aca="0">IFERROR(B472/B471-1,0)</x:f>
        <x:v>0.0025219212074212294</x:v>
      </x:c>
      <x:c r="G472" s="63" t="n">
        <x:f aca="0">IFERROR(C472/C471-1,0)</x:f>
        <x:v>0.001795246871558076</x:v>
      </x:c>
      <x:c r="H472" s="63" t="n">
        <x:f aca="0">IFERROR(D472/D471-1,0)</x:f>
        <x:v>-0.00013392259274136453</x:v>
      </x:c>
      <x:c r="I472" s="63" t="n">
        <x:f aca="0">IFERROR(E472/E471-1,0)</x:f>
        <x:v>-0.0019306452810573527</x:v>
      </x:c>
      <x:c r="J472" s="64" t="n">
        <x:f aca="0">Z471*(1+F472)</x:f>
        <x:v>0.12050615291401946</x:v>
      </x:c>
      <x:c r="K472" s="64" t="n">
        <x:f aca="0">AA471*(1+G472)</x:f>
        <x:v>0.12164079154119602</x:v>
      </x:c>
      <x:c r="L472" s="64" t="n">
        <x:f aca="0">AB471*(1+H472)</x:f>
        <x:v>0.8131959100536472</x:v>
      </x:c>
      <x:c r="M472" s="64" t="n">
        <x:f aca="0">AC471*(1+I472)</x:f>
        <x:v>0.05469131824974108</x:v>
      </x:c>
      <x:c r="N472" s="64" t="n">
        <x:f aca="0">SUM(J472:M472)</x:f>
        <x:v>1.1100341727586038</x:v>
      </x:c>
      <x:c r="O472" s="65" t="n">
        <x:f aca="0">IFERROR((J472+K472)/N472,0)</x:f>
        <x:v>0.21814368457994718</x:v>
      </x:c>
      <x:c r="P472" s="66" t="b">
        <x:f aca="0">AND(MONTH(A472)=12,OR(A473="",YEAR(A472)&lt;&gt;YEAR(A473)))</x:f>
        <x:v>0</x:v>
      </x:c>
      <x:c r="Q472" s="66" t="b">
        <x:f aca="0">AND(MOD(MONTH(A472),3)=0,OR(A473="",MONTH(A472)&lt;&gt;MONTH(A473)))</x:f>
        <x:v>0</x:v>
      </x:c>
      <x:c r="R472" s="66" t="b">
        <x:f aca="0">OR(O472&gt;$E$7,O472&lt;$E$6)</x:f>
        <x:v>0</x:v>
      </x:c>
      <x:c r="S472" s="66" t="b">
        <x:f aca="0">AND(OR(P472,Q472,R472),A472-AH471&gt;$E$8)</x:f>
        <x:v>0</x:v>
      </x:c>
      <x:c r="T472" s="67" t="str">
        <x:f aca="0">IF(NOT(OR(P472,Q472,R472)),"不调",IF(NOT(S472),"间隔规则跳过",IF(P472,"年末+季度",IF(AND(Q472,R472),"季度+动态",IF(Q472,"季度","动态")))))</x:f>
        <x:v>不调</x:v>
      </x:c>
      <x:c r="U472" s="64" t="n">
        <x:f aca="0">IF(OR(T472="年末+季度",T472="季度+动态"),N472*$E$5/2,IF(T472="季度",(J472+K472)/2,IF(T472="动态",N472*$E$5*IF(J472+K472=0,0.5,J472/(J472+K472)),J472)))</x:f>
        <x:v>0.12050615291401946</x:v>
      </x:c>
      <x:c r="V472" s="64" t="n">
        <x:f aca="0">IF(OR(T472="年末+季度",T472="季度+动态"),N472*$E$5/2,IF(T472="季度",(J472+K472)/2,IF(T472="动态",N472*$E$5*IF(J472+K472=0,0.5,K472/(J472+K472)),K472)))</x:f>
        <x:v>0.12164079154119602</x:v>
      </x:c>
      <x:c r="W472" s="64" t="n">
        <x:f aca="0">IF(OR(T472="年末+季度",T472="季度+动态",T472="动态"),N472*(1-$E$5)*IF(L472+M472=0,$B$7/($B$7+$B$8),L472/(L472+M472)),L472)</x:f>
        <x:v>0.8131959100536472</x:v>
      </x:c>
      <x:c r="X472" s="64" t="n">
        <x:f aca="0">IF(OR(T472="年末+季度",T472="季度+动态",T472="动态"),N472*(1-$E$5)*IF(L472+M472=0,$B$8/($B$7+$B$8),M472/(L472+M472)),M472)</x:f>
        <x:v>0.05469131824974108</x:v>
      </x:c>
      <x:c r="Y472" s="64" t="n">
        <x:f aca="0">POWER(1-$H$5,(A472-A471)/$H$8)</x:f>
        <x:v>0.9999862671029998</x:v>
      </x:c>
      <x:c r="Z472" s="64" t="n">
        <x:f aca="0">U472*Y472</x:f>
        <x:v>0.1205044980154336</x:v>
      </x:c>
      <x:c r="AA472" s="64" t="n">
        <x:f aca="0">V472*Y472</x:f>
        <x:v>0.12163912106073475</x:v>
      </x:c>
      <x:c r="AB472" s="64" t="n">
        <x:f aca="0">W472*Y472</x:f>
        <x:v>0.8131847425179735</x:v>
      </x:c>
      <x:c r="AC472" s="64" t="n">
        <x:f aca="0">X472*Y472</x:f>
        <x:v>0.05469056717950075</x:v>
      </x:c>
      <x:c r="AD472" s="64" t="n">
        <x:f aca="0">SUM(Z472:AC472)</x:f>
        <x:v>1.1100189287736426</x:v>
      </x:c>
      <x:c r="AE472" s="64" t="n">
        <x:f aca="0">MAX(AE471,AD472)</x:f>
        <x:v>1.1310903114958384</x:v>
      </x:c>
      <x:c r="AF472" s="63" t="n">
        <x:f aca="0">AD472/AE472-1</x:f>
        <x:v>-0.018629266388401344</x:v>
      </x:c>
      <x:c r="AG472" s="63" t="n">
        <x:f aca="0">AD472/AD471-1</x:f>
        <x:v>0.00026237856245803215</x:v>
      </x:c>
      <x:c r="AH472" s="61" t="n">
        <x:f aca="0">IF(OR(T472="年末+季度",T472="季度+动态",T472="季度",T472="动态"),A472,AH471)</x:f>
        <x:v>44469</x:v>
      </x:c>
      <x:c r="AI472" s="68" t="n">
        <x:f aca="0">YEAR(A472)</x:f>
        <x:v>2021</x:v>
      </x:c>
      <x:c r="AJ472" s="68" t="n">
        <x:f aca="0">MONTH(A472)</x:f>
        <x:v>10</x:v>
      </x:c>
      <x:c r="AK472" s="66" t="n">
        <x:f aca="0">IF(MONTH(A472)&lt;&gt;MONTH(A473),1,0)</x:f>
        <x:v>0</x:v>
      </x:c>
      <x:c r="AL472" s="64" t="n">
        <x:f aca="0">IF(AK471,AD471,AL471)</x:f>
        <x:v>1.1134822093626853</x:v>
      </x:c>
      <x:c r="AM472" s="65" t="str">
        <x:f aca="0">IF(AK472,AD472/AL472-1,"")</x:f>
      </x:c>
      <x:c r="AN472" s="64" t="n">
        <x:f aca="0">IF(AI472&lt;&gt;AI471,AD472,MAX(AN471,AD472))</x:f>
        <x:v>1.1310903114958384</x:v>
      </x:c>
      <x:c r="AO472" s="65" t="n">
        <x:f aca="0">AD472/AN472-1</x:f>
        <x:v>-0.018629266388401344</x:v>
      </x:c>
      <x:c r="AP472" s="69" t="n">
        <x:f aca="0">IFERROR(SUM(Z472:AC472)/AD472,0)</x:f>
        <x:v>1</x:v>
      </x:c>
      <x:c r="AQ472" s="66" t="b">
        <x:f aca="0">AND(B472&gt;0,C472&gt;0,D472&gt;0,E472&gt;0)</x:f>
        <x:v>1</x:v>
      </x:c>
    </x:row>
    <x:row r="473" ht="13.5" hidden="0">
      <x:c r="A473" s="61" t="n">
        <x:f aca="0">'净值底稿'!A435</x:f>
        <x:v>44487</x:v>
      </x:c>
      <x:c r="B473" s="62" t="n">
        <x:f aca="0">'净值底稿'!W435</x:f>
        <x:v>1.2657123157851602</x:v>
      </x:c>
      <x:c r="C473" s="62" t="n">
        <x:f aca="0">'净值底稿'!T435</x:f>
        <x:v>1.4696079482079825</x:v>
      </x:c>
      <x:c r="D473" s="62" t="n">
        <x:f aca="0">'净值底稿'!U435</x:f>
        <x:v>1.49</x:v>
      </x:c>
      <x:c r="E473" s="62" t="n">
        <x:f aca="0">'净值底稿'!V435</x:f>
        <x:v>1.3267</x:v>
      </x:c>
      <x:c r="F473" s="63" t="n">
        <x:f aca="0">IFERROR(B473/B472-1,0)</x:f>
        <x:v>0.010148706974210775</x:v>
      </x:c>
      <x:c r="G473" s="63" t="n">
        <x:f aca="0">IFERROR(C473/C472-1,0)</x:f>
        <x:v>0.005265781955082316</x:v>
      </x:c>
      <x:c r="H473" s="63" t="n">
        <x:f aca="0">IFERROR(D473/D472-1,0)</x:f>
        <x:v>-0.0021430484864720656</x:v>
      </x:c>
      <x:c r="I473" s="63" t="n">
        <x:f aca="0">IFERROR(E473/E472-1,0)</x:f>
        <x:v>-0.012945465367160236</x:v>
      </x:c>
      <x:c r="J473" s="64" t="n">
        <x:f aca="0">Z472*(1+F473)</x:f>
        <x:v>0.1217274628548666</x:v>
      </x:c>
      <x:c r="K473" s="64" t="n">
        <x:f aca="0">AA472*(1+G473)</x:f>
        <x:v>0.12227964614944845</x:v>
      </x:c>
      <x:c r="L473" s="64" t="n">
        <x:f aca="0">AB472*(1+H473)</x:f>
        <x:v>0.8114420481862982</x:v>
      </x:c>
      <x:c r="M473" s="64" t="n">
        <x:f aca="0">AC472*(1+I473)</x:f>
        <x:v>0.053982572336168176</x:v>
      </x:c>
      <x:c r="N473" s="64" t="n">
        <x:f aca="0">SUM(J473:M473)</x:f>
        <x:v>1.1094317295267815</x:v>
      </x:c>
      <x:c r="O473" s="65" t="n">
        <x:f aca="0">IFERROR((J473+K473)/N473,0)</x:f>
        <x:v>0.219938823192297</x:v>
      </x:c>
      <x:c r="P473" s="66" t="b">
        <x:f aca="0">AND(MONTH(A473)=12,OR(A474="",YEAR(A473)&lt;&gt;YEAR(A474)))</x:f>
        <x:v>0</x:v>
      </x:c>
      <x:c r="Q473" s="66" t="b">
        <x:f aca="0">AND(MOD(MONTH(A473),3)=0,OR(A474="",MONTH(A473)&lt;&gt;MONTH(A474)))</x:f>
        <x:v>0</x:v>
      </x:c>
      <x:c r="R473" s="66" t="b">
        <x:f aca="0">OR(O473&gt;$E$7,O473&lt;$E$6)</x:f>
        <x:v>0</x:v>
      </x:c>
      <x:c r="S473" s="66" t="b">
        <x:f aca="0">AND(OR(P473,Q473,R473),A473-AH472&gt;$E$8)</x:f>
        <x:v>0</x:v>
      </x:c>
      <x:c r="T473" s="67" t="str">
        <x:f aca="0">IF(NOT(OR(P473,Q473,R473)),"不调",IF(NOT(S473),"间隔规则跳过",IF(P473,"年末+季度",IF(AND(Q473,R473),"季度+动态",IF(Q473,"季度","动态")))))</x:f>
        <x:v>不调</x:v>
      </x:c>
      <x:c r="U473" s="64" t="n">
        <x:f aca="0">IF(OR(T473="年末+季度",T473="季度+动态"),N473*$E$5/2,IF(T473="季度",(J473+K473)/2,IF(T473="动态",N473*$E$5*IF(J473+K473=0,0.5,J473/(J473+K473)),J473)))</x:f>
        <x:v>0.1217274628548666</x:v>
      </x:c>
      <x:c r="V473" s="64" t="n">
        <x:f aca="0">IF(OR(T473="年末+季度",T473="季度+动态"),N473*$E$5/2,IF(T473="季度",(J473+K473)/2,IF(T473="动态",N473*$E$5*IF(J473+K473=0,0.5,K473/(J473+K473)),K473)))</x:f>
        <x:v>0.12227964614944845</x:v>
      </x:c>
      <x:c r="W473" s="64" t="n">
        <x:f aca="0">IF(OR(T473="年末+季度",T473="季度+动态",T473="动态"),N473*(1-$E$5)*IF(L473+M473=0,$B$7/($B$7+$B$8),L473/(L473+M473)),L473)</x:f>
        <x:v>0.8114420481862982</x:v>
      </x:c>
      <x:c r="X473" s="64" t="n">
        <x:f aca="0">IF(OR(T473="年末+季度",T473="季度+动态",T473="动态"),N473*(1-$E$5)*IF(L473+M473=0,$B$8/($B$7+$B$8),M473/(L473+M473)),M473)</x:f>
        <x:v>0.053982572336168176</x:v>
      </x:c>
      <x:c r="Y473" s="64" t="n">
        <x:f aca="0">POWER(1-$H$5,(A473-A472)/$H$8)</x:f>
        <x:v>0.9999588018747739</x:v>
      </x:c>
      <x:c r="Z473" s="64" t="n">
        <x:f aca="0">U473*Y473</x:f>
        <x:v>0.12172244791160845</x:v>
      </x:c>
      <x:c r="AA473" s="64" t="n">
        <x:f aca="0">V473*Y473</x:f>
        <x:v>0.12227460845727378</x:v>
      </x:c>
      <x:c r="AB473" s="64" t="n">
        <x:f aca="0">W473*Y473</x:f>
        <x:v>0.8114086182951833</x:v>
      </x:c>
      <x:c r="AC473" s="64" t="n">
        <x:f aca="0">X473*Y473</x:f>
        <x:v>0.053980348355393046</x:v>
      </x:c>
      <x:c r="AD473" s="64" t="n">
        <x:f aca="0">SUM(Z473:AC473)</x:f>
        <x:v>1.1093860230194585</x:v>
      </x:c>
      <x:c r="AE473" s="64" t="n">
        <x:f aca="0">MAX(AE472,AD473)</x:f>
        <x:v>1.1310903114958384</x:v>
      </x:c>
      <x:c r="AF473" s="63" t="n">
        <x:f aca="0">AD473/AE473-1</x:f>
        <x:v>-0.019188820075451307</x:v>
      </x:c>
      <x:c r="AG473" s="63" t="n">
        <x:f aca="0">AD473/AD472-1</x:f>
        <x:v>-0.0005701756409535186</x:v>
      </x:c>
      <x:c r="AH473" s="61" t="n">
        <x:f aca="0">IF(OR(T473="年末+季度",T473="季度+动态",T473="季度",T473="动态"),A473,AH472)</x:f>
        <x:v>44469</x:v>
      </x:c>
      <x:c r="AI473" s="68" t="n">
        <x:f aca="0">YEAR(A473)</x:f>
        <x:v>2021</x:v>
      </x:c>
      <x:c r="AJ473" s="68" t="n">
        <x:f aca="0">MONTH(A473)</x:f>
        <x:v>10</x:v>
      </x:c>
      <x:c r="AK473" s="66" t="n">
        <x:f aca="0">IF(MONTH(A473)&lt;&gt;MONTH(A474),1,0)</x:f>
        <x:v>0</x:v>
      </x:c>
      <x:c r="AL473" s="64" t="n">
        <x:f aca="0">IF(AK472,AD472,AL472)</x:f>
        <x:v>1.1134822093626853</x:v>
      </x:c>
      <x:c r="AM473" s="65" t="str">
        <x:f aca="0">IF(AK473,AD473/AL473-1,"")</x:f>
      </x:c>
      <x:c r="AN473" s="64" t="n">
        <x:f aca="0">IF(AI473&lt;&gt;AI472,AD473,MAX(AN472,AD473))</x:f>
        <x:v>1.1310903114958384</x:v>
      </x:c>
      <x:c r="AO473" s="65" t="n">
        <x:f aca="0">AD473/AN473-1</x:f>
        <x:v>-0.019188820075451307</x:v>
      </x:c>
      <x:c r="AP473" s="69" t="n">
        <x:f aca="0">IFERROR(SUM(Z473:AC473)/AD473,0)</x:f>
        <x:v>1</x:v>
      </x:c>
      <x:c r="AQ473" s="66" t="b">
        <x:f aca="0">AND(B473&gt;0,C473&gt;0,D473&gt;0,E473&gt;0)</x:f>
        <x:v>1</x:v>
      </x:c>
    </x:row>
    <x:row r="474" ht="13.5" hidden="0">
      <x:c r="A474" s="61" t="n">
        <x:f aca="0">'净值底稿'!A436</x:f>
        <x:v>44488</x:v>
      </x:c>
      <x:c r="B474" s="62" t="n">
        <x:f aca="0">'净值底稿'!W436</x:f>
        <x:v>1.2710573848357063</x:v>
      </x:c>
      <x:c r="C474" s="62" t="n">
        <x:f aca="0">'净值底稿'!T436</x:f>
        <x:v>1.4813510894689874</x:v>
      </x:c>
      <x:c r="D474" s="62" t="n">
        <x:f aca="0">'净值底稿'!U436</x:f>
        <x:v>1.4906</x:v>
      </x:c>
      <x:c r="E474" s="62" t="n">
        <x:f aca="0">'净值底稿'!V436</x:f>
        <x:v>1.3317</x:v>
      </x:c>
      <x:c r="F474" s="63" t="n">
        <x:f aca="0">IFERROR(B474/B473-1,0)</x:f>
        <x:v>0.004222973091030147</x:v>
      </x:c>
      <x:c r="G474" s="63" t="n">
        <x:f aca="0">IFERROR(C474/C473-1,0)</x:f>
        <x:v>0.007990662594962394</x:v>
      </x:c>
      <x:c r="H474" s="63" t="n">
        <x:f aca="0">IFERROR(D474/D473-1,0)</x:f>
        <x:v>0.0004026845637583598</x:v>
      </x:c>
      <x:c r="I474" s="63" t="n">
        <x:f aca="0">IFERROR(E474/E473-1,0)</x:f>
        <x:v>0.00376874952890649</x:v>
      </x:c>
      <x:c r="J474" s="64" t="n">
        <x:f aca="0">Z473*(1+F474)</x:f>
        <x:v>0.1222364785337135</x:v>
      </x:c>
      <x:c r="K474" s="64" t="n">
        <x:f aca="0">AA473*(1+G474)</x:f>
        <x:v>0.12325166359738698</x:v>
      </x:c>
      <x:c r="L474" s="64" t="n">
        <x:f aca="0">AB473*(1+H474)</x:f>
        <x:v>0.8117353600206713</x:v>
      </x:c>
      <x:c r="M474" s="64" t="n">
        <x:f aca="0">AC473*(1+I474)</x:f>
        <x:v>0.05418378676782764</x:v>
      </x:c>
      <x:c r="N474" s="64" t="n">
        <x:f aca="0">SUM(J474:M474)</x:f>
        <x:v>1.1114072889195994</x:v>
      </x:c>
      <x:c r="O474" s="65" t="n">
        <x:f aca="0">IFERROR((J474+K474)/N474,0)</x:f>
        <x:v>0.22088045001912832</x:v>
      </x:c>
      <x:c r="P474" s="66" t="b">
        <x:f aca="0">AND(MONTH(A474)=12,OR(A475="",YEAR(A474)&lt;&gt;YEAR(A475)))</x:f>
        <x:v>0</x:v>
      </x:c>
      <x:c r="Q474" s="66" t="b">
        <x:f aca="0">AND(MOD(MONTH(A474),3)=0,OR(A475="",MONTH(A474)&lt;&gt;MONTH(A475)))</x:f>
        <x:v>0</x:v>
      </x:c>
      <x:c r="R474" s="66" t="b">
        <x:f aca="0">OR(O474&gt;$E$7,O474&lt;$E$6)</x:f>
        <x:v>0</x:v>
      </x:c>
      <x:c r="S474" s="66" t="b">
        <x:f aca="0">AND(OR(P474,Q474,R474),A474-AH473&gt;$E$8)</x:f>
        <x:v>0</x:v>
      </x:c>
      <x:c r="T474" s="67" t="str">
        <x:f aca="0">IF(NOT(OR(P474,Q474,R474)),"不调",IF(NOT(S474),"间隔规则跳过",IF(P474,"年末+季度",IF(AND(Q474,R474),"季度+动态",IF(Q474,"季度","动态")))))</x:f>
        <x:v>不调</x:v>
      </x:c>
      <x:c r="U474" s="64" t="n">
        <x:f aca="0">IF(OR(T474="年末+季度",T474="季度+动态"),N474*$E$5/2,IF(T474="季度",(J474+K474)/2,IF(T474="动态",N474*$E$5*IF(J474+K474=0,0.5,J474/(J474+K474)),J474)))</x:f>
        <x:v>0.1222364785337135</x:v>
      </x:c>
      <x:c r="V474" s="64" t="n">
        <x:f aca="0">IF(OR(T474="年末+季度",T474="季度+动态"),N474*$E$5/2,IF(T474="季度",(J474+K474)/2,IF(T474="动态",N474*$E$5*IF(J474+K474=0,0.5,K474/(J474+K474)),K474)))</x:f>
        <x:v>0.12325166359738698</x:v>
      </x:c>
      <x:c r="W474" s="64" t="n">
        <x:f aca="0">IF(OR(T474="年末+季度",T474="季度+动态",T474="动态"),N474*(1-$E$5)*IF(L474+M474=0,$B$7/($B$7+$B$8),L474/(L474+M474)),L474)</x:f>
        <x:v>0.8117353600206713</x:v>
      </x:c>
      <x:c r="X474" s="64" t="n">
        <x:f aca="0">IF(OR(T474="年末+季度",T474="季度+动态",T474="动态"),N474*(1-$E$5)*IF(L474+M474=0,$B$8/($B$7+$B$8),M474/(L474+M474)),M474)</x:f>
        <x:v>0.05418378676782764</x:v>
      </x:c>
      <x:c r="Y474" s="64" t="n">
        <x:f aca="0">POWER(1-$H$5,(A474-A473)/$H$8)</x:f>
        <x:v>0.9999862671029998</x:v>
      </x:c>
      <x:c r="Z474" s="64" t="n">
        <x:f aca="0">U474*Y474</x:f>
        <x:v>0.12223479987274412</x:v>
      </x:c>
      <x:c r="AA474" s="64" t="n">
        <x:f aca="0">V474*Y474</x:f>
        <x:v>0.12324997099498569</x:v>
      </x:c>
      <x:c r="AB474" s="64" t="n">
        <x:f aca="0">W474*Y474</x:f>
        <x:v>0.8117242125425806</x:v>
      </x:c>
      <x:c r="AC474" s="64" t="n">
        <x:f aca="0">X474*Y474</x:f>
        <x:v>0.054183042667464876</x:v>
      </x:c>
      <x:c r="AD474" s="64" t="n">
        <x:f aca="0">SUM(Z474:AC474)</x:f>
        <x:v>1.1113920260777754</x:v>
      </x:c>
      <x:c r="AE474" s="64" t="n">
        <x:f aca="0">MAX(AE473,AD474)</x:f>
        <x:v>1.1310903114958384</x:v>
      </x:c>
      <x:c r="AF474" s="63" t="n">
        <x:f aca="0">AD474/AE474-1</x:f>
        <x:v>-0.01741530735243635</x:v>
      </x:c>
      <x:c r="AG474" s="63" t="n">
        <x:f aca="0">AD474/AD473-1</x:f>
        <x:v>0.0018082101420902053</x:v>
      </x:c>
      <x:c r="AH474" s="61" t="n">
        <x:f aca="0">IF(OR(T474="年末+季度",T474="季度+动态",T474="季度",T474="动态"),A474,AH473)</x:f>
        <x:v>44469</x:v>
      </x:c>
      <x:c r="AI474" s="68" t="n">
        <x:f aca="0">YEAR(A474)</x:f>
        <x:v>2021</x:v>
      </x:c>
      <x:c r="AJ474" s="68" t="n">
        <x:f aca="0">MONTH(A474)</x:f>
        <x:v>10</x:v>
      </x:c>
      <x:c r="AK474" s="66" t="n">
        <x:f aca="0">IF(MONTH(A474)&lt;&gt;MONTH(A475),1,0)</x:f>
        <x:v>0</x:v>
      </x:c>
      <x:c r="AL474" s="64" t="n">
        <x:f aca="0">IF(AK473,AD473,AL473)</x:f>
        <x:v>1.1134822093626853</x:v>
      </x:c>
      <x:c r="AM474" s="65" t="str">
        <x:f aca="0">IF(AK474,AD474/AL474-1,"")</x:f>
      </x:c>
      <x:c r="AN474" s="64" t="n">
        <x:f aca="0">IF(AI474&lt;&gt;AI473,AD474,MAX(AN473,AD474))</x:f>
        <x:v>1.1310903114958384</x:v>
      </x:c>
      <x:c r="AO474" s="65" t="n">
        <x:f aca="0">AD474/AN474-1</x:f>
        <x:v>-0.01741530735243635</x:v>
      </x:c>
      <x:c r="AP474" s="69" t="n">
        <x:f aca="0">IFERROR(SUM(Z474:AC474)/AD474,0)</x:f>
        <x:v>1</x:v>
      </x:c>
      <x:c r="AQ474" s="66" t="b">
        <x:f aca="0">AND(B474&gt;0,C474&gt;0,D474&gt;0,E474&gt;0)</x:f>
        <x:v>1</x:v>
      </x:c>
    </x:row>
    <x:row r="475" ht="13.5" hidden="0">
      <x:c r="A475" s="61" t="n">
        <x:f aca="0">'净值底稿'!A437</x:f>
        <x:v>44489</x:v>
      </x:c>
      <x:c r="B475" s="62" t="n">
        <x:f aca="0">'净值底稿'!W437</x:f>
        <x:v>1.257307175147475</x:v>
      </x:c>
      <x:c r="C475" s="62" t="n">
        <x:f aca="0">'净值底稿'!T437</x:f>
        <x:v>1.4822425018229313</x:v>
      </x:c>
      <x:c r="D475" s="62" t="n">
        <x:f aca="0">'净值底稿'!U437</x:f>
        <x:v>1.4912</x:v>
      </x:c>
      <x:c r="E475" s="62" t="n">
        <x:f aca="0">'净值底稿'!V437</x:f>
        <x:v>1.3272</x:v>
      </x:c>
      <x:c r="F475" s="63" t="n">
        <x:f aca="0">IFERROR(B475/B474-1,0)</x:f>
        <x:v>-0.010817929900158396</x:v>
      </x:c>
      <x:c r="G475" s="63" t="n">
        <x:f aca="0">IFERROR(C475/C474-1,0)</x:f>
        <x:v>0.0006017563022573391</x:v>
      </x:c>
      <x:c r="H475" s="63" t="n">
        <x:f aca="0">IFERROR(D475/D474-1,0)</x:f>
        <x:v>0.0004025224741714961</x:v>
      </x:c>
      <x:c r="I475" s="63" t="n">
        <x:f aca="0">IFERROR(E475/E474-1,0)</x:f>
        <x:v>-0.0033791394458212443</x:v>
      </x:c>
      <x:c r="J475" s="64" t="n">
        <x:f aca="0">Z474*(1+F475)</x:f>
        <x:v>0.12091247237636088</x:v>
      </x:c>
      <x:c r="K475" s="64" t="n">
        <x:f aca="0">AA474*(1+G475)</x:f>
        <x:v>0.12332413744178496</x:v>
      </x:c>
      <x:c r="L475" s="64" t="n">
        <x:f aca="0">AB474*(1+H475)</x:f>
        <x:v>0.8120509497809582</x:v>
      </x:c>
      <x:c r="M475" s="64" t="n">
        <x:f aca="0">AC474*(1+I475)</x:f>
        <x:v>0.053999950610692626</x:v>
      </x:c>
      <x:c r="N475" s="64" t="n">
        <x:f aca="0">SUM(J475:M475)</x:f>
        <x:v>1.1102875102097967</x:v>
      </x:c>
      <x:c r="O475" s="65" t="n">
        <x:f aca="0">IFERROR((J475+K475)/N475,0)</x:f>
        <x:v>0.21997600402799775</x:v>
      </x:c>
      <x:c r="P475" s="66" t="b">
        <x:f aca="0">AND(MONTH(A475)=12,OR(A476="",YEAR(A475)&lt;&gt;YEAR(A476)))</x:f>
        <x:v>0</x:v>
      </x:c>
      <x:c r="Q475" s="66" t="b">
        <x:f aca="0">AND(MOD(MONTH(A475),3)=0,OR(A476="",MONTH(A475)&lt;&gt;MONTH(A476)))</x:f>
        <x:v>0</x:v>
      </x:c>
      <x:c r="R475" s="66" t="b">
        <x:f aca="0">OR(O475&gt;$E$7,O475&lt;$E$6)</x:f>
        <x:v>0</x:v>
      </x:c>
      <x:c r="S475" s="66" t="b">
        <x:f aca="0">AND(OR(P475,Q475,R475),A475-AH474&gt;$E$8)</x:f>
        <x:v>0</x:v>
      </x:c>
      <x:c r="T475" s="67" t="str">
        <x:f aca="0">IF(NOT(OR(P475,Q475,R475)),"不调",IF(NOT(S475),"间隔规则跳过",IF(P475,"年末+季度",IF(AND(Q475,R475),"季度+动态",IF(Q475,"季度","动态")))))</x:f>
        <x:v>不调</x:v>
      </x:c>
      <x:c r="U475" s="64" t="n">
        <x:f aca="0">IF(OR(T475="年末+季度",T475="季度+动态"),N475*$E$5/2,IF(T475="季度",(J475+K475)/2,IF(T475="动态",N475*$E$5*IF(J475+K475=0,0.5,J475/(J475+K475)),J475)))</x:f>
        <x:v>0.12091247237636088</x:v>
      </x:c>
      <x:c r="V475" s="64" t="n">
        <x:f aca="0">IF(OR(T475="年末+季度",T475="季度+动态"),N475*$E$5/2,IF(T475="季度",(J475+K475)/2,IF(T475="动态",N475*$E$5*IF(J475+K475=0,0.5,K475/(J475+K475)),K475)))</x:f>
        <x:v>0.12332413744178496</x:v>
      </x:c>
      <x:c r="W475" s="64" t="n">
        <x:f aca="0">IF(OR(T475="年末+季度",T475="季度+动态",T475="动态"),N475*(1-$E$5)*IF(L475+M475=0,$B$7/($B$7+$B$8),L475/(L475+M475)),L475)</x:f>
        <x:v>0.8120509497809582</x:v>
      </x:c>
      <x:c r="X475" s="64" t="n">
        <x:f aca="0">IF(OR(T475="年末+季度",T475="季度+动态",T475="动态"),N475*(1-$E$5)*IF(L475+M475=0,$B$8/($B$7+$B$8),M475/(L475+M475)),M475)</x:f>
        <x:v>0.053999950610692626</x:v>
      </x:c>
      <x:c r="Y475" s="64" t="n">
        <x:f aca="0">POWER(1-$H$5,(A475-A474)/$H$8)</x:f>
        <x:v>0.9999862671029998</x:v>
      </x:c>
      <x:c r="Z475" s="64" t="n">
        <x:f aca="0">U475*Y475</x:f>
        <x:v>0.12091081189783169</x:v>
      </x:c>
      <x:c r="AA475" s="64" t="n">
        <x:f aca="0">V475*Y475</x:f>
        <x:v>0.12332244384410783</x:v>
      </x:c>
      <x:c r="AB475" s="64" t="n">
        <x:f aca="0">W475*Y475</x:f>
        <x:v>0.8120397979689059</x:v>
      </x:c>
      <x:c r="AC475" s="64" t="n">
        <x:f aca="0">X475*Y475</x:f>
        <x:v>0.05399920903493287</x:v>
      </x:c>
      <x:c r="AD475" s="64" t="n">
        <x:f aca="0">SUM(Z475:AC475)</x:f>
        <x:v>1.1102722627457782</x:v>
      </x:c>
      <x:c r="AE475" s="64" t="n">
        <x:f aca="0">MAX(AE474,AD475)</x:f>
        <x:v>1.1310903114958384</x:v>
      </x:c>
      <x:c r="AF475" s="63" t="n">
        <x:f aca="0">AD475/AE475-1</x:f>
        <x:v>-0.01840529313926209</x:v>
      </x:c>
      <x:c r="AG475" s="63" t="n">
        <x:f aca="0">AD475/AD474-1</x:f>
        <x:v>-0.001007532270992595</x:v>
      </x:c>
      <x:c r="AH475" s="61" t="n">
        <x:f aca="0">IF(OR(T475="年末+季度",T475="季度+动态",T475="季度",T475="动态"),A475,AH474)</x:f>
        <x:v>44469</x:v>
      </x:c>
      <x:c r="AI475" s="68" t="n">
        <x:f aca="0">YEAR(A475)</x:f>
        <x:v>2021</x:v>
      </x:c>
      <x:c r="AJ475" s="68" t="n">
        <x:f aca="0">MONTH(A475)</x:f>
        <x:v>10</x:v>
      </x:c>
      <x:c r="AK475" s="66" t="n">
        <x:f aca="0">IF(MONTH(A475)&lt;&gt;MONTH(A476),1,0)</x:f>
        <x:v>0</x:v>
      </x:c>
      <x:c r="AL475" s="64" t="n">
        <x:f aca="0">IF(AK474,AD474,AL474)</x:f>
        <x:v>1.1134822093626853</x:v>
      </x:c>
      <x:c r="AM475" s="65" t="str">
        <x:f aca="0">IF(AK475,AD475/AL475-1,"")</x:f>
      </x:c>
      <x:c r="AN475" s="64" t="n">
        <x:f aca="0">IF(AI475&lt;&gt;AI474,AD475,MAX(AN474,AD475))</x:f>
        <x:v>1.1310903114958384</x:v>
      </x:c>
      <x:c r="AO475" s="65" t="n">
        <x:f aca="0">AD475/AN475-1</x:f>
        <x:v>-0.01840529313926209</x:v>
      </x:c>
      <x:c r="AP475" s="69" t="n">
        <x:f aca="0">IFERROR(SUM(Z475:AC475)/AD475,0)</x:f>
        <x:v>1</x:v>
      </x:c>
      <x:c r="AQ475" s="66" t="b">
        <x:f aca="0">AND(B475&gt;0,C475&gt;0,D475&gt;0,E475&gt;0)</x:f>
        <x:v>1</x:v>
      </x:c>
    </x:row>
    <x:row r="476" ht="13.5" hidden="0">
      <x:c r="A476" s="61" t="n">
        <x:f aca="0">'净值底稿'!A438</x:f>
        <x:v>44490</x:v>
      </x:c>
      <x:c r="B476" s="62" t="n">
        <x:f aca="0">'净值底稿'!W438</x:f>
        <x:v>1.2682223475983072</x:v>
      </x:c>
      <x:c r="C476" s="62" t="n">
        <x:f aca="0">'净值底稿'!T438</x:f>
        <x:v>1.4812153081199724</x:v>
      </x:c>
      <x:c r="D476" s="62" t="n">
        <x:f aca="0">'净值底稿'!U438</x:f>
        <x:v>1.4926</x:v>
      </x:c>
      <x:c r="E476" s="62" t="n">
        <x:f aca="0">'净值底稿'!V438</x:f>
        <x:v>1.333</x:v>
      </x:c>
      <x:c r="F476" s="63" t="n">
        <x:f aca="0">IFERROR(B476/B475-1,0)</x:f>
        <x:v>0.008681388817773916</x:v>
      </x:c>
      <x:c r="G476" s="63" t="n">
        <x:f aca="0">IFERROR(C476/C475-1,0)</x:f>
        <x:v>-0.0006929997633285945</x:v>
      </x:c>
      <x:c r="H476" s="63" t="n">
        <x:f aca="0">IFERROR(D476/D475-1,0)</x:f>
        <x:v>0.0009388412017166115</x:v>
      </x:c>
      <x:c r="I476" s="63" t="n">
        <x:f aca="0">IFERROR(E476/E475-1,0)</x:f>
        <x:v>0.004370102471368265</x:v>
      </x:c>
      <x:c r="J476" s="64" t="n">
        <x:f aca="0">Z475*(1+F476)</x:f>
        <x:v>0.1219604856681895</x:v>
      </x:c>
      <x:c r="K476" s="64" t="n">
        <x:f aca="0">AA475*(1+G476)</x:f>
        <x:v>0.12323698141971076</x:v>
      </x:c>
      <x:c r="L476" s="64" t="n">
        <x:f aca="0">AB475*(1+H476)</x:f>
        <x:v>0.8128021743886727</x:v>
      </x:c>
      <x:c r="M476" s="64" t="n">
        <x:f aca="0">AC475*(1+I476)</x:f>
        <x:v>0.05423519111178836</x:v>
      </x:c>
      <x:c r="N476" s="64" t="n">
        <x:f aca="0">SUM(J476:M476)</x:f>
        <x:v>1.1122348325883613</x:v>
      </x:c>
      <x:c r="O476" s="65" t="n">
        <x:f aca="0">IFERROR((J476+K476)/N476,0)</x:f>
        <x:v>0.22045476360175095</x:v>
      </x:c>
      <x:c r="P476" s="66" t="b">
        <x:f aca="0">AND(MONTH(A476)=12,OR(A477="",YEAR(A476)&lt;&gt;YEAR(A477)))</x:f>
        <x:v>0</x:v>
      </x:c>
      <x:c r="Q476" s="66" t="b">
        <x:f aca="0">AND(MOD(MONTH(A476),3)=0,OR(A477="",MONTH(A476)&lt;&gt;MONTH(A477)))</x:f>
        <x:v>0</x:v>
      </x:c>
      <x:c r="R476" s="66" t="b">
        <x:f aca="0">OR(O476&gt;$E$7,O476&lt;$E$6)</x:f>
        <x:v>0</x:v>
      </x:c>
      <x:c r="S476" s="66" t="b">
        <x:f aca="0">AND(OR(P476,Q476,R476),A476-AH475&gt;$E$8)</x:f>
        <x:v>0</x:v>
      </x:c>
      <x:c r="T476" s="67" t="str">
        <x:f aca="0">IF(NOT(OR(P476,Q476,R476)),"不调",IF(NOT(S476),"间隔规则跳过",IF(P476,"年末+季度",IF(AND(Q476,R476),"季度+动态",IF(Q476,"季度","动态")))))</x:f>
        <x:v>不调</x:v>
      </x:c>
      <x:c r="U476" s="64" t="n">
        <x:f aca="0">IF(OR(T476="年末+季度",T476="季度+动态"),N476*$E$5/2,IF(T476="季度",(J476+K476)/2,IF(T476="动态",N476*$E$5*IF(J476+K476=0,0.5,J476/(J476+K476)),J476)))</x:f>
        <x:v>0.1219604856681895</x:v>
      </x:c>
      <x:c r="V476" s="64" t="n">
        <x:f aca="0">IF(OR(T476="年末+季度",T476="季度+动态"),N476*$E$5/2,IF(T476="季度",(J476+K476)/2,IF(T476="动态",N476*$E$5*IF(J476+K476=0,0.5,K476/(J476+K476)),K476)))</x:f>
        <x:v>0.12323698141971076</x:v>
      </x:c>
      <x:c r="W476" s="64" t="n">
        <x:f aca="0">IF(OR(T476="年末+季度",T476="季度+动态",T476="动态"),N476*(1-$E$5)*IF(L476+M476=0,$B$7/($B$7+$B$8),L476/(L476+M476)),L476)</x:f>
        <x:v>0.8128021743886727</x:v>
      </x:c>
      <x:c r="X476" s="64" t="n">
        <x:f aca="0">IF(OR(T476="年末+季度",T476="季度+动态",T476="动态"),N476*(1-$E$5)*IF(L476+M476=0,$B$8/($B$7+$B$8),M476/(L476+M476)),M476)</x:f>
        <x:v>0.05423519111178836</x:v>
      </x:c>
      <x:c r="Y476" s="64" t="n">
        <x:f aca="0">POWER(1-$H$5,(A476-A475)/$H$8)</x:f>
        <x:v>0.9999862671029998</x:v>
      </x:c>
      <x:c r="Z476" s="64" t="n">
        <x:f aca="0">U476*Y476</x:f>
        <x:v>0.12195881079740171</x:v>
      </x:c>
      <x:c r="AA476" s="64" t="n">
        <x:f aca="0">V476*Y476</x:f>
        <x:v>0.12323528901893831</x:v>
      </x:c>
      <x:c r="AB476" s="64" t="n">
        <x:f aca="0">W476*Y476</x:f>
        <x:v>0.8127910122601303</x:v>
      </x:c>
      <x:c r="AC476" s="64" t="n">
        <x:f aca="0">X476*Y476</x:f>
        <x:v>0.05423444630549503</x:v>
      </x:c>
      <x:c r="AD476" s="64" t="n">
        <x:f aca="0">SUM(Z476:AC476)</x:f>
        <x:v>1.1122195583819654</x:v>
      </x:c>
      <x:c r="AE476" s="64" t="n">
        <x:f aca="0">MAX(AE475,AD476)</x:f>
        <x:v>1.1310903114958384</x:v>
      </x:c>
      <x:c r="AF476" s="63" t="n">
        <x:f aca="0">AD476/AE476-1</x:f>
        <x:v>-0.01668368380674823</x:v>
      </x:c>
      <x:c r="AG476" s="63" t="n">
        <x:f aca="0">AD476/AD475-1</x:f>
        <x:v>0.0017538901956997144</x:v>
      </x:c>
      <x:c r="AH476" s="61" t="n">
        <x:f aca="0">IF(OR(T476="年末+季度",T476="季度+动态",T476="季度",T476="动态"),A476,AH475)</x:f>
        <x:v>44469</x:v>
      </x:c>
      <x:c r="AI476" s="68" t="n">
        <x:f aca="0">YEAR(A476)</x:f>
        <x:v>2021</x:v>
      </x:c>
      <x:c r="AJ476" s="68" t="n">
        <x:f aca="0">MONTH(A476)</x:f>
        <x:v>10</x:v>
      </x:c>
      <x:c r="AK476" s="66" t="n">
        <x:f aca="0">IF(MONTH(A476)&lt;&gt;MONTH(A477),1,0)</x:f>
        <x:v>0</x:v>
      </x:c>
      <x:c r="AL476" s="64" t="n">
        <x:f aca="0">IF(AK475,AD475,AL475)</x:f>
        <x:v>1.1134822093626853</x:v>
      </x:c>
      <x:c r="AM476" s="65" t="str">
        <x:f aca="0">IF(AK476,AD476/AL476-1,"")</x:f>
      </x:c>
      <x:c r="AN476" s="64" t="n">
        <x:f aca="0">IF(AI476&lt;&gt;AI475,AD476,MAX(AN475,AD476))</x:f>
        <x:v>1.1310903114958384</x:v>
      </x:c>
      <x:c r="AO476" s="65" t="n">
        <x:f aca="0">AD476/AN476-1</x:f>
        <x:v>-0.01668368380674823</x:v>
      </x:c>
      <x:c r="AP476" s="69" t="n">
        <x:f aca="0">IFERROR(SUM(Z476:AC476)/AD476,0)</x:f>
        <x:v>1</x:v>
      </x:c>
      <x:c r="AQ476" s="66" t="b">
        <x:f aca="0">AND(B476&gt;0,C476&gt;0,D476&gt;0,E476&gt;0)</x:f>
        <x:v>1</x:v>
      </x:c>
    </x:row>
    <x:row r="477" ht="13.5" hidden="0">
      <x:c r="A477" s="61" t="n">
        <x:f aca="0">'净值底稿'!A439</x:f>
        <x:v>44491</x:v>
      </x:c>
      <x:c r="B477" s="62" t="n">
        <x:f aca="0">'净值底稿'!W439</x:f>
        <x:v>1.2507370483533709</x:v>
      </x:c>
      <x:c r="C477" s="62" t="n">
        <x:f aca="0">'净值底稿'!T439</x:f>
        <x:v>1.4698481614373038</x:v>
      </x:c>
      <x:c r="D477" s="62" t="n">
        <x:f aca="0">'净值底稿'!U439</x:f>
        <x:v>1.4927</x:v>
      </x:c>
      <x:c r="E477" s="62" t="n">
        <x:f aca="0">'净值底稿'!V439</x:f>
        <x:v>1.3388</x:v>
      </x:c>
      <x:c r="F477" s="63" t="n">
        <x:f aca="0">IFERROR(B477/B476-1,0)</x:f>
        <x:v>-0.013787250538558227</x:v>
      </x:c>
      <x:c r="G477" s="63" t="n">
        <x:f aca="0">IFERROR(C477/C476-1,0)</x:f>
        <x:v>-0.007674202811943864</x:v>
      </x:c>
      <x:c r="H477" s="63" t="n">
        <x:f aca="0">IFERROR(D477/D476-1,0)</x:f>
        <x:v>0.00006699718611824501</x:v>
      </x:c>
      <x:c r="I477" s="63" t="n">
        <x:f aca="0">IFERROR(E477/E476-1,0)</x:f>
        <x:v>0.004351087771943041</x:v>
      </x:c>
      <x:c r="J477" s="64" t="n">
        <x:f aca="0">Z476*(1+F477)</x:f>
        <x:v>0.12027733411755331</x:v>
      </x:c>
      <x:c r="K477" s="64" t="n">
        <x:f aca="0">AA476*(1+G477)</x:f>
        <x:v>0.12228955641741845</x:v>
      </x:c>
      <x:c r="L477" s="64" t="n">
        <x:f aca="0">AB476*(1+H477)</x:f>
        <x:v>0.8128454669708539</x:v>
      </x:c>
      <x:c r="M477" s="64" t="n">
        <x:f aca="0">AC476*(1+I477)</x:f>
        <x:v>0.05447042514163297</x:v>
      </x:c>
      <x:c r="N477" s="64" t="n">
        <x:f aca="0">SUM(J477:M477)</x:f>
        <x:v>1.1098827826474587</x:v>
      </x:c>
      <x:c r="O477" s="65" t="n">
        <x:f aca="0">IFERROR((J477+K477)/N477,0)</x:f>
        <x:v>0.2185518095490813</x:v>
      </x:c>
      <x:c r="P477" s="66" t="b">
        <x:f aca="0">AND(MONTH(A477)=12,OR(A478="",YEAR(A477)&lt;&gt;YEAR(A478)))</x:f>
        <x:v>0</x:v>
      </x:c>
      <x:c r="Q477" s="66" t="b">
        <x:f aca="0">AND(MOD(MONTH(A477),3)=0,OR(A478="",MONTH(A477)&lt;&gt;MONTH(A478)))</x:f>
        <x:v>0</x:v>
      </x:c>
      <x:c r="R477" s="66" t="b">
        <x:f aca="0">OR(O477&gt;$E$7,O477&lt;$E$6)</x:f>
        <x:v>0</x:v>
      </x:c>
      <x:c r="S477" s="66" t="b">
        <x:f aca="0">AND(OR(P477,Q477,R477),A477-AH476&gt;$E$8)</x:f>
        <x:v>0</x:v>
      </x:c>
      <x:c r="T477" s="67" t="str">
        <x:f aca="0">IF(NOT(OR(P477,Q477,R477)),"不调",IF(NOT(S477),"间隔规则跳过",IF(P477,"年末+季度",IF(AND(Q477,R477),"季度+动态",IF(Q477,"季度","动态")))))</x:f>
        <x:v>不调</x:v>
      </x:c>
      <x:c r="U477" s="64" t="n">
        <x:f aca="0">IF(OR(T477="年末+季度",T477="季度+动态"),N477*$E$5/2,IF(T477="季度",(J477+K477)/2,IF(T477="动态",N477*$E$5*IF(J477+K477=0,0.5,J477/(J477+K477)),J477)))</x:f>
        <x:v>0.12027733411755331</x:v>
      </x:c>
      <x:c r="V477" s="64" t="n">
        <x:f aca="0">IF(OR(T477="年末+季度",T477="季度+动态"),N477*$E$5/2,IF(T477="季度",(J477+K477)/2,IF(T477="动态",N477*$E$5*IF(J477+K477=0,0.5,K477/(J477+K477)),K477)))</x:f>
        <x:v>0.12228955641741845</x:v>
      </x:c>
      <x:c r="W477" s="64" t="n">
        <x:f aca="0">IF(OR(T477="年末+季度",T477="季度+动态",T477="动态"),N477*(1-$E$5)*IF(L477+M477=0,$B$7/($B$7+$B$8),L477/(L477+M477)),L477)</x:f>
        <x:v>0.8128454669708539</x:v>
      </x:c>
      <x:c r="X477" s="64" t="n">
        <x:f aca="0">IF(OR(T477="年末+季度",T477="季度+动态",T477="动态"),N477*(1-$E$5)*IF(L477+M477=0,$B$8/($B$7+$B$8),M477/(L477+M477)),M477)</x:f>
        <x:v>0.05447042514163297</x:v>
      </x:c>
      <x:c r="Y477" s="64" t="n">
        <x:f aca="0">POWER(1-$H$5,(A477-A476)/$H$8)</x:f>
        <x:v>0.9999862671029998</x:v>
      </x:c>
      <x:c r="Z477" s="64" t="n">
        <x:f aca="0">U477*Y477</x:f>
        <x:v>0.12027568236131242</x:v>
      </x:c>
      <x:c r="AA477" s="64" t="n">
        <x:f aca="0">V477*Y477</x:f>
        <x:v>0.12228787702753596</x:v>
      </x:c>
      <x:c r="AB477" s="64" t="n">
        <x:f aca="0">W477*Y477</x:f>
        <x:v>0.8128343042477789</x:v>
      </x:c>
      <x:c r="AC477" s="64" t="n">
        <x:f aca="0">X477*Y477</x:f>
        <x:v>0.05446967710489494</x:v>
      </x:c>
      <x:c r="AD477" s="64" t="n">
        <x:f aca="0">SUM(Z477:AC477)</x:f>
        <x:v>1.1098675407415222</x:v>
      </x:c>
      <x:c r="AE477" s="64" t="n">
        <x:f aca="0">MAX(AE476,AD477)</x:f>
        <x:v>1.1310903114958384</x:v>
      </x:c>
      <x:c r="AF477" s="63" t="n">
        <x:f aca="0">AD477/AE477-1</x:f>
        <x:v>-0.018763108956569186</x:v>
      </x:c>
      <x:c r="AG477" s="63" t="n">
        <x:f aca="0">AD477/AD476-1</x:f>
        <x:v>-0.002114706240074482</x:v>
      </x:c>
      <x:c r="AH477" s="61" t="n">
        <x:f aca="0">IF(OR(T477="年末+季度",T477="季度+动态",T477="季度",T477="动态"),A477,AH476)</x:f>
        <x:v>44469</x:v>
      </x:c>
      <x:c r="AI477" s="68" t="n">
        <x:f aca="0">YEAR(A477)</x:f>
        <x:v>2021</x:v>
      </x:c>
      <x:c r="AJ477" s="68" t="n">
        <x:f aca="0">MONTH(A477)</x:f>
        <x:v>10</x:v>
      </x:c>
      <x:c r="AK477" s="66" t="n">
        <x:f aca="0">IF(MONTH(A477)&lt;&gt;MONTH(A478),1,0)</x:f>
        <x:v>0</x:v>
      </x:c>
      <x:c r="AL477" s="64" t="n">
        <x:f aca="0">IF(AK476,AD476,AL476)</x:f>
        <x:v>1.1134822093626853</x:v>
      </x:c>
      <x:c r="AM477" s="65" t="str">
        <x:f aca="0">IF(AK477,AD477/AL477-1,"")</x:f>
      </x:c>
      <x:c r="AN477" s="64" t="n">
        <x:f aca="0">IF(AI477&lt;&gt;AI476,AD477,MAX(AN476,AD477))</x:f>
        <x:v>1.1310903114958384</x:v>
      </x:c>
      <x:c r="AO477" s="65" t="n">
        <x:f aca="0">AD477/AN477-1</x:f>
        <x:v>-0.018763108956569186</x:v>
      </x:c>
      <x:c r="AP477" s="69" t="n">
        <x:f aca="0">IFERROR(SUM(Z477:AC477)/AD477,0)</x:f>
        <x:v>1</x:v>
      </x:c>
      <x:c r="AQ477" s="66" t="b">
        <x:f aca="0">AND(B477&gt;0,C477&gt;0,D477&gt;0,E477&gt;0)</x:f>
        <x:v>1</x:v>
      </x:c>
    </x:row>
    <x:row r="478" ht="13.5" hidden="0">
      <x:c r="A478" s="61" t="n">
        <x:f aca="0">'净值底稿'!A440</x:f>
        <x:v>44494</x:v>
      </x:c>
      <x:c r="B478" s="62" t="n">
        <x:f aca="0">'净值底稿'!W440</x:f>
        <x:v>1.2529755522404529</x:v>
      </x:c>
      <x:c r="C478" s="62" t="n">
        <x:f aca="0">'净值底稿'!T440</x:f>
        <x:v>1.48449025645696</x:v>
      </x:c>
      <x:c r="D478" s="62" t="n">
        <x:f aca="0">'净值底稿'!U440</x:f>
        <x:v>1.4934</x:v>
      </x:c>
      <x:c r="E478" s="62" t="n">
        <x:f aca="0">'净值底稿'!V440</x:f>
        <x:v>1.3377</x:v>
      </x:c>
      <x:c r="F478" s="63" t="n">
        <x:f aca="0">IFERROR(B478/B477-1,0)</x:f>
        <x:v>0.0017897478051274174</x:v>
      </x:c>
      <x:c r="G478" s="63" t="n">
        <x:f aca="0">IFERROR(C478/C477-1,0)</x:f>
        <x:v>0.00996163780981174</x:v>
      </x:c>
      <x:c r="H478" s="63" t="n">
        <x:f aca="0">IFERROR(D478/D477-1,0)</x:f>
        <x:v>0.00046894888457171824</x:v>
      </x:c>
      <x:c r="I478" s="63" t="n">
        <x:f aca="0">IFERROR(E478/E477-1,0)</x:f>
        <x:v>-0.0008216313116223839</x:v>
      </x:c>
      <x:c r="J478" s="64" t="n">
        <x:f aca="0">Z477*(1+F478)</x:f>
        <x:v>0.12049094549982878</x:v>
      </x:c>
      <x:c r="K478" s="64" t="n">
        <x:f aca="0">AA477*(1+G478)</x:f>
        <x:v>0.12350606456701507</x:v>
      </x:c>
      <x:c r="L478" s="64" t="n">
        <x:f aca="0">AB477*(1+H478)</x:f>
        <x:v>0.8132154819880976</x:v>
      </x:c>
      <x:c r="M478" s="64" t="n">
        <x:f aca="0">AC477*(1+I478)</x:f>
        <x:v>0.054424923112651596</x:v>
      </x:c>
      <x:c r="N478" s="64" t="n">
        <x:f aca="0">SUM(J478:M478)</x:f>
        <x:v>1.1116374151675932</x:v>
      </x:c>
      <x:c r="O478" s="65" t="n">
        <x:f aca="0">IFERROR((J478+K478)/N478,0)</x:f>
        <x:v>0.21949334084806624</x:v>
      </x:c>
      <x:c r="P478" s="66" t="b">
        <x:f aca="0">AND(MONTH(A478)=12,OR(A479="",YEAR(A478)&lt;&gt;YEAR(A479)))</x:f>
        <x:v>0</x:v>
      </x:c>
      <x:c r="Q478" s="66" t="b">
        <x:f aca="0">AND(MOD(MONTH(A478),3)=0,OR(A479="",MONTH(A478)&lt;&gt;MONTH(A479)))</x:f>
        <x:v>0</x:v>
      </x:c>
      <x:c r="R478" s="66" t="b">
        <x:f aca="0">OR(O478&gt;$E$7,O478&lt;$E$6)</x:f>
        <x:v>0</x:v>
      </x:c>
      <x:c r="S478" s="66" t="b">
        <x:f aca="0">AND(OR(P478,Q478,R478),A478-AH477&gt;$E$8)</x:f>
        <x:v>0</x:v>
      </x:c>
      <x:c r="T478" s="67" t="str">
        <x:f aca="0">IF(NOT(OR(P478,Q478,R478)),"不调",IF(NOT(S478),"间隔规则跳过",IF(P478,"年末+季度",IF(AND(Q478,R478),"季度+动态",IF(Q478,"季度","动态")))))</x:f>
        <x:v>不调</x:v>
      </x:c>
      <x:c r="U478" s="64" t="n">
        <x:f aca="0">IF(OR(T478="年末+季度",T478="季度+动态"),N478*$E$5/2,IF(T478="季度",(J478+K478)/2,IF(T478="动态",N478*$E$5*IF(J478+K478=0,0.5,J478/(J478+K478)),J478)))</x:f>
        <x:v>0.12049094549982878</x:v>
      </x:c>
      <x:c r="V478" s="64" t="n">
        <x:f aca="0">IF(OR(T478="年末+季度",T478="季度+动态"),N478*$E$5/2,IF(T478="季度",(J478+K478)/2,IF(T478="动态",N478*$E$5*IF(J478+K478=0,0.5,K478/(J478+K478)),K478)))</x:f>
        <x:v>0.12350606456701507</x:v>
      </x:c>
      <x:c r="W478" s="64" t="n">
        <x:f aca="0">IF(OR(T478="年末+季度",T478="季度+动态",T478="动态"),N478*(1-$E$5)*IF(L478+M478=0,$B$7/($B$7+$B$8),L478/(L478+M478)),L478)</x:f>
        <x:v>0.8132154819880976</x:v>
      </x:c>
      <x:c r="X478" s="64" t="n">
        <x:f aca="0">IF(OR(T478="年末+季度",T478="季度+动态",T478="动态"),N478*(1-$E$5)*IF(L478+M478=0,$B$8/($B$7+$B$8),M478/(L478+M478)),M478)</x:f>
        <x:v>0.054424923112651596</x:v>
      </x:c>
      <x:c r="Y478" s="64" t="n">
        <x:f aca="0">POWER(1-$H$5,(A478-A477)/$H$8)</x:f>
        <x:v>0.9999588018747739</x:v>
      </x:c>
      <x:c r="Z478" s="64" t="n">
        <x:f aca="0">U478*Y478</x:f>
        <x:v>0.12048598149876746</x:v>
      </x:c>
      <x:c r="AA478" s="64" t="n">
        <x:f aca="0">V478*Y478</x:f>
        <x:v>0.12350097634870086</x:v>
      </x:c>
      <x:c r="AB478" s="64" t="n">
        <x:f aca="0">W478*Y478</x:f>
        <x:v>0.8131819790348348</x:v>
      </x:c>
      <x:c r="AC478" s="64" t="n">
        <x:f aca="0">X478*Y478</x:f>
        <x:v>0.05442268090785378</x:v>
      </x:c>
      <x:c r="AD478" s="64" t="n">
        <x:f aca="0">SUM(Z478:AC478)</x:f>
        <x:v>1.111591617790157</x:v>
      </x:c>
      <x:c r="AE478" s="64" t="n">
        <x:f aca="0">MAX(AE477,AD478)</x:f>
        <x:v>1.1310903114958384</x:v>
      </x:c>
      <x:c r="AF478" s="63" t="n">
        <x:f aca="0">AD478/AE478-1</x:f>
        <x:v>-0.017238847780328692</x:v>
      </x:c>
      <x:c r="AG478" s="63" t="n">
        <x:f aca="0">AD478/AD477-1</x:f>
        <x:v>0.0015534079386472222</x:v>
      </x:c>
      <x:c r="AH478" s="61" t="n">
        <x:f aca="0">IF(OR(T478="年末+季度",T478="季度+动态",T478="季度",T478="动态"),A478,AH477)</x:f>
        <x:v>44469</x:v>
      </x:c>
      <x:c r="AI478" s="68" t="n">
        <x:f aca="0">YEAR(A478)</x:f>
        <x:v>2021</x:v>
      </x:c>
      <x:c r="AJ478" s="68" t="n">
        <x:f aca="0">MONTH(A478)</x:f>
        <x:v>10</x:v>
      </x:c>
      <x:c r="AK478" s="66" t="n">
        <x:f aca="0">IF(MONTH(A478)&lt;&gt;MONTH(A479),1,0)</x:f>
        <x:v>0</x:v>
      </x:c>
      <x:c r="AL478" s="64" t="n">
        <x:f aca="0">IF(AK477,AD477,AL477)</x:f>
        <x:v>1.1134822093626853</x:v>
      </x:c>
      <x:c r="AM478" s="65" t="str">
        <x:f aca="0">IF(AK478,AD478/AL478-1,"")</x:f>
      </x:c>
      <x:c r="AN478" s="64" t="n">
        <x:f aca="0">IF(AI478&lt;&gt;AI477,AD478,MAX(AN477,AD478))</x:f>
        <x:v>1.1310903114958384</x:v>
      </x:c>
      <x:c r="AO478" s="65" t="n">
        <x:f aca="0">AD478/AN478-1</x:f>
        <x:v>-0.017238847780328692</x:v>
      </x:c>
      <x:c r="AP478" s="69" t="n">
        <x:f aca="0">IFERROR(SUM(Z478:AC478)/AD478,0)</x:f>
        <x:v>1</x:v>
      </x:c>
      <x:c r="AQ478" s="66" t="b">
        <x:f aca="0">AND(B478&gt;0,C478&gt;0,D478&gt;0,E478&gt;0)</x:f>
        <x:v>1</x:v>
      </x:c>
    </x:row>
    <x:row r="479" ht="13.5" hidden="0">
      <x:c r="A479" s="61" t="n">
        <x:f aca="0">'净值底稿'!A441</x:f>
        <x:v>44495</x:v>
      </x:c>
      <x:c r="B479" s="62" t="n">
        <x:f aca="0">'净值底稿'!W441</x:f>
        <x:v>1.2440467799447616</x:v>
      </x:c>
      <x:c r="C479" s="62" t="n">
        <x:f aca="0">'净值底稿'!T441</x:f>
        <x:v>1.4804802408371875</x:v>
      </x:c>
      <x:c r="D479" s="62" t="n">
        <x:f aca="0">'净值底稿'!U441</x:f>
        <x:v>1.4943</x:v>
      </x:c>
      <x:c r="E479" s="62" t="n">
        <x:f aca="0">'净值底稿'!V441</x:f>
        <x:v>1.341</x:v>
      </x:c>
      <x:c r="F479" s="63" t="n">
        <x:f aca="0">IFERROR(B479/B478-1,0)</x:f>
        <x:v>-0.007126054678182392</x:v>
      </x:c>
      <x:c r="G479" s="63" t="n">
        <x:f aca="0">IFERROR(C479/C478-1,0)</x:f>
        <x:v>-0.0027012744626180307</x:v>
      </x:c>
      <x:c r="H479" s="63" t="n">
        <x:f aca="0">IFERROR(D479/D478-1,0)</x:f>
        <x:v>0.0006026516673363069</x:v>
      </x:c>
      <x:c r="I479" s="63" t="n">
        <x:f aca="0">IFERROR(E479/E478-1,0)</x:f>
        <x:v>0.002466920834267805</x:v>
      </x:c>
      <x:c r="J479" s="64" t="n">
        <x:f aca="0">Z478*(1+F479)</x:f>
        <x:v>0.11962739180665277</x:v>
      </x:c>
      <x:c r="K479" s="64" t="n">
        <x:f aca="0">AA478*(1+G479)</x:f>
        <x:v>0.12316736631518171</x:v>
      </x:c>
      <x:c r="L479" s="64" t="n">
        <x:f aca="0">AB478*(1+H479)</x:f>
        <x:v>0.813672044510348</x:v>
      </x:c>
      <x:c r="M479" s="64" t="n">
        <x:f aca="0">AC478*(1+I479)</x:f>
        <x:v>0.054556937353242074</x:v>
      </x:c>
      <x:c r="N479" s="64" t="n">
        <x:f aca="0">SUM(J479:M479)</x:f>
        <x:v>1.1110237399854244</x:v>
      </x:c>
      <x:c r="O479" s="65" t="n">
        <x:f aca="0">IFERROR((J479+K479)/N479,0)</x:f>
        <x:v>0.21853246639448023</x:v>
      </x:c>
      <x:c r="P479" s="66" t="b">
        <x:f aca="0">AND(MONTH(A479)=12,OR(A480="",YEAR(A479)&lt;&gt;YEAR(A480)))</x:f>
        <x:v>0</x:v>
      </x:c>
      <x:c r="Q479" s="66" t="b">
        <x:f aca="0">AND(MOD(MONTH(A479),3)=0,OR(A480="",MONTH(A479)&lt;&gt;MONTH(A480)))</x:f>
        <x:v>0</x:v>
      </x:c>
      <x:c r="R479" s="66" t="b">
        <x:f aca="0">OR(O479&gt;$E$7,O479&lt;$E$6)</x:f>
        <x:v>0</x:v>
      </x:c>
      <x:c r="S479" s="66" t="b">
        <x:f aca="0">AND(OR(P479,Q479,R479),A479-AH478&gt;$E$8)</x:f>
        <x:v>0</x:v>
      </x:c>
      <x:c r="T479" s="67" t="str">
        <x:f aca="0">IF(NOT(OR(P479,Q479,R479)),"不调",IF(NOT(S479),"间隔规则跳过",IF(P479,"年末+季度",IF(AND(Q479,R479),"季度+动态",IF(Q479,"季度","动态")))))</x:f>
        <x:v>不调</x:v>
      </x:c>
      <x:c r="U479" s="64" t="n">
        <x:f aca="0">IF(OR(T479="年末+季度",T479="季度+动态"),N479*$E$5/2,IF(T479="季度",(J479+K479)/2,IF(T479="动态",N479*$E$5*IF(J479+K479=0,0.5,J479/(J479+K479)),J479)))</x:f>
        <x:v>0.11962739180665277</x:v>
      </x:c>
      <x:c r="V479" s="64" t="n">
        <x:f aca="0">IF(OR(T479="年末+季度",T479="季度+动态"),N479*$E$5/2,IF(T479="季度",(J479+K479)/2,IF(T479="动态",N479*$E$5*IF(J479+K479=0,0.5,K479/(J479+K479)),K479)))</x:f>
        <x:v>0.12316736631518171</x:v>
      </x:c>
      <x:c r="W479" s="64" t="n">
        <x:f aca="0">IF(OR(T479="年末+季度",T479="季度+动态",T479="动态"),N479*(1-$E$5)*IF(L479+M479=0,$B$7/($B$7+$B$8),L479/(L479+M479)),L479)</x:f>
        <x:v>0.813672044510348</x:v>
      </x:c>
      <x:c r="X479" s="64" t="n">
        <x:f aca="0">IF(OR(T479="年末+季度",T479="季度+动态",T479="动态"),N479*(1-$E$5)*IF(L479+M479=0,$B$8/($B$7+$B$8),M479/(L479+M479)),M479)</x:f>
        <x:v>0.054556937353242074</x:v>
      </x:c>
      <x:c r="Y479" s="64" t="n">
        <x:f aca="0">POWER(1-$H$5,(A479-A478)/$H$8)</x:f>
        <x:v>0.9999862671029998</x:v>
      </x:c>
      <x:c r="Z479" s="64" t="n">
        <x:f aca="0">U479*Y479</x:f>
        <x:v>0.11962574897600269</x:v>
      </x:c>
      <x:c r="AA479" s="64" t="n">
        <x:f aca="0">V479*Y479</x:f>
        <x:v>0.12316567487042632</x:v>
      </x:c>
      <x:c r="AB479" s="64" t="n">
        <x:f aca="0">W479*Y479</x:f>
        <x:v>0.8136608704359688</x:v>
      </x:c>
      <x:c r="AC479" s="64" t="n">
        <x:f aca="0">X479*Y479</x:f>
        <x:v>0.05455618812844076</x:v>
      </x:c>
      <x:c r="AD479" s="64" t="n">
        <x:f aca="0">SUM(Z479:AC479)</x:f>
        <x:v>1.1110084824108384</x:v>
      </x:c>
      <x:c r="AE479" s="64" t="n">
        <x:f aca="0">MAX(AE478,AD479)</x:f>
        <x:v>1.1310903114958384</x:v>
      </x:c>
      <x:c r="AF479" s="63" t="n">
        <x:f aca="0">AD479/AE479-1</x:f>
        <x:v>-0.017754399344507066</x:v>
      </x:c>
      <x:c r="AG479" s="63" t="n">
        <x:f aca="0">AD479/AD478-1</x:f>
        <x:v>-0.0005245949771355285</x:v>
      </x:c>
      <x:c r="AH479" s="61" t="n">
        <x:f aca="0">IF(OR(T479="年末+季度",T479="季度+动态",T479="季度",T479="动态"),A479,AH478)</x:f>
        <x:v>44469</x:v>
      </x:c>
      <x:c r="AI479" s="68" t="n">
        <x:f aca="0">YEAR(A479)</x:f>
        <x:v>2021</x:v>
      </x:c>
      <x:c r="AJ479" s="68" t="n">
        <x:f aca="0">MONTH(A479)</x:f>
        <x:v>10</x:v>
      </x:c>
      <x:c r="AK479" s="66" t="n">
        <x:f aca="0">IF(MONTH(A479)&lt;&gt;MONTH(A480),1,0)</x:f>
        <x:v>0</x:v>
      </x:c>
      <x:c r="AL479" s="64" t="n">
        <x:f aca="0">IF(AK478,AD478,AL478)</x:f>
        <x:v>1.1134822093626853</x:v>
      </x:c>
      <x:c r="AM479" s="65" t="str">
        <x:f aca="0">IF(AK479,AD479/AL479-1,"")</x:f>
      </x:c>
      <x:c r="AN479" s="64" t="n">
        <x:f aca="0">IF(AI479&lt;&gt;AI478,AD479,MAX(AN478,AD479))</x:f>
        <x:v>1.1310903114958384</x:v>
      </x:c>
      <x:c r="AO479" s="65" t="n">
        <x:f aca="0">AD479/AN479-1</x:f>
        <x:v>-0.017754399344507066</x:v>
      </x:c>
      <x:c r="AP479" s="69" t="n">
        <x:f aca="0">IFERROR(SUM(Z479:AC479)/AD479,0)</x:f>
        <x:v>1</x:v>
      </x:c>
      <x:c r="AQ479" s="66" t="b">
        <x:f aca="0">AND(B479&gt;0,C479&gt;0,D479&gt;0,E479&gt;0)</x:f>
        <x:v>1</x:v>
      </x:c>
    </x:row>
    <x:row r="480" ht="13.5" hidden="0">
      <x:c r="A480" s="61" t="n">
        <x:f aca="0">'净值底稿'!A442</x:f>
        <x:v>44496</x:v>
      </x:c>
      <x:c r="B480" s="62" t="n">
        <x:f aca="0">'净值底稿'!W442</x:f>
        <x:v>1.229299634875822</x:v>
      </x:c>
      <x:c r="C480" s="62" t="n">
        <x:f aca="0">'净值底稿'!T442</x:f>
        <x:v>1.4651075687794637</x:v>
      </x:c>
      <x:c r="D480" s="62" t="n">
        <x:f aca="0">'净值底稿'!U442</x:f>
        <x:v>1.4951</x:v>
      </x:c>
      <x:c r="E480" s="62" t="n">
        <x:f aca="0">'净值底稿'!V442</x:f>
        <x:v>1.3301</x:v>
      </x:c>
      <x:c r="F480" s="63" t="n">
        <x:f aca="0">IFERROR(B480/B479-1,0)</x:f>
        <x:v>-0.011854172452899547</x:v>
      </x:c>
      <x:c r="G480" s="63" t="n">
        <x:f aca="0">IFERROR(C480/C479-1,0)</x:f>
        <x:v>-0.010383571245119017</x:v>
      </x:c>
      <x:c r="H480" s="63" t="n">
        <x:f aca="0">IFERROR(D480/D479-1,0)</x:f>
        <x:v>0.0005353677307100568</x:v>
      </x:c>
      <x:c r="I480" s="63" t="n">
        <x:f aca="0">IFERROR(E480/E479-1,0)</x:f>
        <x:v>-0.00812826249067855</x:v>
      </x:c>
      <x:c r="J480" s="64" t="n">
        <x:f aca="0">Z479*(1+F480)</x:f>
        <x:v>0.11820768471783388</x:v>
      </x:c>
      <x:c r="K480" s="64" t="n">
        <x:f aca="0">AA479*(1+G480)</x:f>
        <x:v>0.12188677531045608</x:v>
      </x:c>
      <x:c r="L480" s="64" t="n">
        <x:f aca="0">AB479*(1+H480)</x:f>
        <x:v>0.8140964782097416</x:v>
      </x:c>
      <x:c r="M480" s="64" t="n">
        <x:f aca="0">AC479*(1+I480)</x:f>
        <x:v>0.054112741110841946</x:v>
      </x:c>
      <x:c r="N480" s="64" t="n">
        <x:f aca="0">SUM(J480:M480)</x:f>
        <x:v>1.1083036793488736</x:v>
      </x:c>
      <x:c r="O480" s="65" t="n">
        <x:f aca="0">IFERROR((J480+K480)/N480,0)</x:f>
        <x:v>0.21663237657872345</x:v>
      </x:c>
      <x:c r="P480" s="66" t="b">
        <x:f aca="0">AND(MONTH(A480)=12,OR(A481="",YEAR(A480)&lt;&gt;YEAR(A481)))</x:f>
        <x:v>0</x:v>
      </x:c>
      <x:c r="Q480" s="66" t="b">
        <x:f aca="0">AND(MOD(MONTH(A480),3)=0,OR(A481="",MONTH(A480)&lt;&gt;MONTH(A481)))</x:f>
        <x:v>0</x:v>
      </x:c>
      <x:c r="R480" s="66" t="b">
        <x:f aca="0">OR(O480&gt;$E$7,O480&lt;$E$6)</x:f>
        <x:v>0</x:v>
      </x:c>
      <x:c r="S480" s="66" t="b">
        <x:f aca="0">AND(OR(P480,Q480,R480),A480-AH479&gt;$E$8)</x:f>
        <x:v>0</x:v>
      </x:c>
      <x:c r="T480" s="67" t="str">
        <x:f aca="0">IF(NOT(OR(P480,Q480,R480)),"不调",IF(NOT(S480),"间隔规则跳过",IF(P480,"年末+季度",IF(AND(Q480,R480),"季度+动态",IF(Q480,"季度","动态")))))</x:f>
        <x:v>不调</x:v>
      </x:c>
      <x:c r="U480" s="64" t="n">
        <x:f aca="0">IF(OR(T480="年末+季度",T480="季度+动态"),N480*$E$5/2,IF(T480="季度",(J480+K480)/2,IF(T480="动态",N480*$E$5*IF(J480+K480=0,0.5,J480/(J480+K480)),J480)))</x:f>
        <x:v>0.11820768471783388</x:v>
      </x:c>
      <x:c r="V480" s="64" t="n">
        <x:f aca="0">IF(OR(T480="年末+季度",T480="季度+动态"),N480*$E$5/2,IF(T480="季度",(J480+K480)/2,IF(T480="动态",N480*$E$5*IF(J480+K480=0,0.5,K480/(J480+K480)),K480)))</x:f>
        <x:v>0.12188677531045608</x:v>
      </x:c>
      <x:c r="W480" s="64" t="n">
        <x:f aca="0">IF(OR(T480="年末+季度",T480="季度+动态",T480="动态"),N480*(1-$E$5)*IF(L480+M480=0,$B$7/($B$7+$B$8),L480/(L480+M480)),L480)</x:f>
        <x:v>0.8140964782097416</x:v>
      </x:c>
      <x:c r="X480" s="64" t="n">
        <x:f aca="0">IF(OR(T480="年末+季度",T480="季度+动态",T480="动态"),N480*(1-$E$5)*IF(L480+M480=0,$B$8/($B$7+$B$8),M480/(L480+M480)),M480)</x:f>
        <x:v>0.054112741110841946</x:v>
      </x:c>
      <x:c r="Y480" s="64" t="n">
        <x:f aca="0">POWER(1-$H$5,(A480-A479)/$H$8)</x:f>
        <x:v>0.9999862671029998</x:v>
      </x:c>
      <x:c r="Z480" s="64" t="n">
        <x:f aca="0">U480*Y480</x:f>
        <x:v>0.11820606138387502</x:v>
      </x:c>
      <x:c r="AA480" s="64" t="n">
        <x:f aca="0">V480*Y480</x:f>
        <x:v>0.12188510145192505</x:v>
      </x:c>
      <x:c r="AB480" s="64" t="n">
        <x:f aca="0">W480*Y480</x:f>
        <x:v>0.8140852983066581</x:v>
      </x:c>
      <x:c r="AC480" s="64" t="n">
        <x:f aca="0">X480*Y480</x:f>
        <x:v>0.05411199798614187</x:v>
      </x:c>
      <x:c r="AD480" s="64" t="n">
        <x:f aca="0">SUM(Z480:AC480)</x:f>
        <x:v>1.1082884591286002</x:v>
      </x:c>
      <x:c r="AE480" s="64" t="n">
        <x:f aca="0">MAX(AE479,AD480)</x:f>
        <x:v>1.1310903114958384</x:v>
      </x:c>
      <x:c r="AF480" s="63" t="n">
        <x:f aca="0">AD480/AE480-1</x:f>
        <x:v>-0.0201591792763951</x:v>
      </x:c>
      <x:c r="AG480" s="63" t="n">
        <x:f aca="0">AD480/AD479-1</x:f>
        <x:v>-0.0024482470883893104</x:v>
      </x:c>
      <x:c r="AH480" s="61" t="n">
        <x:f aca="0">IF(OR(T480="年末+季度",T480="季度+动态",T480="季度",T480="动态"),A480,AH479)</x:f>
        <x:v>44469</x:v>
      </x:c>
      <x:c r="AI480" s="68" t="n">
        <x:f aca="0">YEAR(A480)</x:f>
        <x:v>2021</x:v>
      </x:c>
      <x:c r="AJ480" s="68" t="n">
        <x:f aca="0">MONTH(A480)</x:f>
        <x:v>10</x:v>
      </x:c>
      <x:c r="AK480" s="66" t="n">
        <x:f aca="0">IF(MONTH(A480)&lt;&gt;MONTH(A481),1,0)</x:f>
        <x:v>0</x:v>
      </x:c>
      <x:c r="AL480" s="64" t="n">
        <x:f aca="0">IF(AK479,AD479,AL479)</x:f>
        <x:v>1.1134822093626853</x:v>
      </x:c>
      <x:c r="AM480" s="65" t="str">
        <x:f aca="0">IF(AK480,AD480/AL480-1,"")</x:f>
      </x:c>
      <x:c r="AN480" s="64" t="n">
        <x:f aca="0">IF(AI480&lt;&gt;AI479,AD480,MAX(AN479,AD480))</x:f>
        <x:v>1.1310903114958384</x:v>
      </x:c>
      <x:c r="AO480" s="65" t="n">
        <x:f aca="0">AD480/AN480-1</x:f>
        <x:v>-0.0201591792763951</x:v>
      </x:c>
      <x:c r="AP480" s="69" t="n">
        <x:f aca="0">IFERROR(SUM(Z480:AC480)/AD480,0)</x:f>
        <x:v>1</x:v>
      </x:c>
      <x:c r="AQ480" s="66" t="b">
        <x:f aca="0">AND(B480&gt;0,C480&gt;0,D480&gt;0,E480&gt;0)</x:f>
        <x:v>1</x:v>
      </x:c>
    </x:row>
    <x:row r="481" ht="13.5" hidden="0">
      <x:c r="A481" s="61" t="n">
        <x:f aca="0">'净值底稿'!A443</x:f>
        <x:v>44497</x:v>
      </x:c>
      <x:c r="B481" s="62" t="n">
        <x:f aca="0">'净值底稿'!W443</x:f>
        <x:v>1.2053042613123957</x:v>
      </x:c>
      <x:c r="C481" s="62" t="n">
        <x:f aca="0">'净值底稿'!T443</x:f>
        <x:v>1.439048458147799</x:v>
      </x:c>
      <x:c r="D481" s="62" t="n">
        <x:f aca="0">'净值底稿'!U443</x:f>
        <x:v>1.4961</x:v>
      </x:c>
      <x:c r="E481" s="62" t="n">
        <x:f aca="0">'净值底稿'!V443</x:f>
        <x:v>1.3448</x:v>
      </x:c>
      <x:c r="F481" s="63" t="n">
        <x:f aca="0">IFERROR(B481/B480-1,0)</x:f>
        <x:v>-0.019519548271768827</x:v>
      </x:c>
      <x:c r="G481" s="63" t="n">
        <x:f aca="0">IFERROR(C481/C480-1,0)</x:f>
        <x:v>-0.01778648284055606</x:v>
      </x:c>
      <x:c r="H481" s="63" t="n">
        <x:f aca="0">IFERROR(D481/D480-1,0)</x:f>
        <x:v>0.0006688515818338292</x:v>
      </x:c>
      <x:c r="I481" s="63" t="n">
        <x:f aca="0">IFERROR(E481/E480-1,0)</x:f>
        <x:v>0.011051800616495022</x:v>
      </x:c>
      <x:c r="J481" s="64" t="n">
        <x:f aca="0">Z480*(1+F481)</x:f>
        <x:v>0.1158987324626768</x:v>
      </x:c>
      <x:c r="K481" s="64" t="n">
        <x:f aca="0">AA480*(1+G481)</x:f>
        <x:v>0.11971719418643095</x:v>
      </x:c>
      <x:c r="L481" s="64" t="n">
        <x:f aca="0">AB480*(1+H481)</x:f>
        <x:v>0.8146298005461782</x:v>
      </x:c>
      <x:c r="M481" s="64" t="n">
        <x:f aca="0">AC480*(1+I481)</x:f>
        <x:v>0.054710032998844894</x:v>
      </x:c>
      <x:c r="N481" s="64" t="n">
        <x:f aca="0">SUM(J481:M481)</x:f>
        <x:v>1.1049557601941307</x:v>
      </x:c>
      <x:c r="O481" s="65" t="n">
        <x:f aca="0">IFERROR((J481+K481)/N481,0)</x:f>
        <x:v>0.21323562004664529</x:v>
      </x:c>
      <x:c r="P481" s="66" t="b">
        <x:f aca="0">AND(MONTH(A481)=12,OR(A482="",YEAR(A481)&lt;&gt;YEAR(A482)))</x:f>
        <x:v>0</x:v>
      </x:c>
      <x:c r="Q481" s="66" t="b">
        <x:f aca="0">AND(MOD(MONTH(A481),3)=0,OR(A482="",MONTH(A481)&lt;&gt;MONTH(A482)))</x:f>
        <x:v>0</x:v>
      </x:c>
      <x:c r="R481" s="66" t="b">
        <x:f aca="0">OR(O481&gt;$E$7,O481&lt;$E$6)</x:f>
        <x:v>0</x:v>
      </x:c>
      <x:c r="S481" s="66" t="b">
        <x:f aca="0">AND(OR(P481,Q481,R481),A481-AH480&gt;$E$8)</x:f>
        <x:v>0</x:v>
      </x:c>
      <x:c r="T481" s="67" t="str">
        <x:f aca="0">IF(NOT(OR(P481,Q481,R481)),"不调",IF(NOT(S481),"间隔规则跳过",IF(P481,"年末+季度",IF(AND(Q481,R481),"季度+动态",IF(Q481,"季度","动态")))))</x:f>
        <x:v>不调</x:v>
      </x:c>
      <x:c r="U481" s="64" t="n">
        <x:f aca="0">IF(OR(T481="年末+季度",T481="季度+动态"),N481*$E$5/2,IF(T481="季度",(J481+K481)/2,IF(T481="动态",N481*$E$5*IF(J481+K481=0,0.5,J481/(J481+K481)),J481)))</x:f>
        <x:v>0.1158987324626768</x:v>
      </x:c>
      <x:c r="V481" s="64" t="n">
        <x:f aca="0">IF(OR(T481="年末+季度",T481="季度+动态"),N481*$E$5/2,IF(T481="季度",(J481+K481)/2,IF(T481="动态",N481*$E$5*IF(J481+K481=0,0.5,K481/(J481+K481)),K481)))</x:f>
        <x:v>0.11971719418643095</x:v>
      </x:c>
      <x:c r="W481" s="64" t="n">
        <x:f aca="0">IF(OR(T481="年末+季度",T481="季度+动态",T481="动态"),N481*(1-$E$5)*IF(L481+M481=0,$B$7/($B$7+$B$8),L481/(L481+M481)),L481)</x:f>
        <x:v>0.8146298005461782</x:v>
      </x:c>
      <x:c r="X481" s="64" t="n">
        <x:f aca="0">IF(OR(T481="年末+季度",T481="季度+动态",T481="动态"),N481*(1-$E$5)*IF(L481+M481=0,$B$8/($B$7+$B$8),M481/(L481+M481)),M481)</x:f>
        <x:v>0.054710032998844894</x:v>
      </x:c>
      <x:c r="Y481" s="64" t="n">
        <x:f aca="0">POWER(1-$H$5,(A481-A480)/$H$8)</x:f>
        <x:v>0.9999862671029998</x:v>
      </x:c>
      <x:c r="Z481" s="64" t="n">
        <x:f aca="0">U481*Y481</x:f>
        <x:v>0.11589714083732143</x:v>
      </x:c>
      <x:c r="AA481" s="64" t="n">
        <x:f aca="0">V481*Y481</x:f>
        <x:v>0.11971555012253403</x:v>
      </x:c>
      <x:c r="AB481" s="64" t="n">
        <x:f aca="0">W481*Y481</x:f>
        <x:v>0.814618613319034</x:v>
      </x:c>
      <x:c r="AC481" s="64" t="n">
        <x:f aca="0">X481*Y481</x:f>
        <x:v>0.05470928167159684</x:v>
      </x:c>
      <x:c r="AD481" s="64" t="n">
        <x:f aca="0">SUM(Z481:AC481)</x:f>
        <x:v>1.1049405859504862</x:v>
      </x:c>
      <x:c r="AE481" s="64" t="n">
        <x:f aca="0">MAX(AE480,AD481)</x:f>
        <x:v>1.1310903114958384</x:v>
      </x:c>
      <x:c r="AF481" s="63" t="n">
        <x:f aca="0">AD481/AE481-1</x:f>
        <x:v>-0.023119042997344685</x:v>
      </x:c>
      <x:c r="AG481" s="63" t="n">
        <x:f aca="0">AD481/AD480-1</x:f>
        <x:v>-0.003020759758471492</x:v>
      </x:c>
      <x:c r="AH481" s="61" t="n">
        <x:f aca="0">IF(OR(T481="年末+季度",T481="季度+动态",T481="季度",T481="动态"),A481,AH480)</x:f>
        <x:v>44469</x:v>
      </x:c>
      <x:c r="AI481" s="68" t="n">
        <x:f aca="0">YEAR(A481)</x:f>
        <x:v>2021</x:v>
      </x:c>
      <x:c r="AJ481" s="68" t="n">
        <x:f aca="0">MONTH(A481)</x:f>
        <x:v>10</x:v>
      </x:c>
      <x:c r="AK481" s="66" t="n">
        <x:f aca="0">IF(MONTH(A481)&lt;&gt;MONTH(A482),1,0)</x:f>
        <x:v>0</x:v>
      </x:c>
      <x:c r="AL481" s="64" t="n">
        <x:f aca="0">IF(AK480,AD480,AL480)</x:f>
        <x:v>1.1134822093626853</x:v>
      </x:c>
      <x:c r="AM481" s="65" t="str">
        <x:f aca="0">IF(AK481,AD481/AL481-1,"")</x:f>
      </x:c>
      <x:c r="AN481" s="64" t="n">
        <x:f aca="0">IF(AI481&lt;&gt;AI480,AD481,MAX(AN480,AD481))</x:f>
        <x:v>1.1310903114958384</x:v>
      </x:c>
      <x:c r="AO481" s="65" t="n">
        <x:f aca="0">AD481/AN481-1</x:f>
        <x:v>-0.023119042997344685</x:v>
      </x:c>
      <x:c r="AP481" s="69" t="n">
        <x:f aca="0">IFERROR(SUM(Z481:AC481)/AD481,0)</x:f>
        <x:v>1</x:v>
      </x:c>
      <x:c r="AQ481" s="66" t="b">
        <x:f aca="0">AND(B481&gt;0,C481&gt;0,D481&gt;0,E481&gt;0)</x:f>
        <x:v>1</x:v>
      </x:c>
    </x:row>
    <x:row r="482" ht="13.5" hidden="0">
      <x:c r="A482" s="61" t="n">
        <x:f aca="0">'净值底稿'!A444</x:f>
        <x:v>44498</x:v>
      </x:c>
      <x:c r="B482" s="62" t="n">
        <x:f aca="0">'净值底稿'!W444</x:f>
        <x:v>1.2050814559190106</x:v>
      </x:c>
      <x:c r="C482" s="62" t="n">
        <x:f aca="0">'净值底稿'!T444</x:f>
        <x:v>1.4554810478741227</x:v>
      </x:c>
      <x:c r="D482" s="62" t="n">
        <x:f aca="0">'净值底稿'!U444</x:f>
        <x:v>1.4965</x:v>
      </x:c>
      <x:c r="E482" s="62" t="n">
        <x:f aca="0">'净值底稿'!V444</x:f>
        <x:v>1.3399</x:v>
      </x:c>
      <x:c r="F482" s="63" t="n">
        <x:f aca="0">IFERROR(B482/B481-1,0)</x:f>
        <x:v>-0.00018485406592894105</x:v>
      </x:c>
      <x:c r="G482" s="63" t="n">
        <x:f aca="0">IFERROR(C482/C481-1,0)</x:f>
        <x:v>0.011419066281808332</x:v>
      </x:c>
      <x:c r="H482" s="63" t="n">
        <x:f aca="0">IFERROR(D482/D481-1,0)</x:f>
        <x:v>0.00026736180736586235</x:v>
      </x:c>
      <x:c r="I482" s="63" t="n">
        <x:f aca="0">IFERROR(E482/E481-1,0)</x:f>
        <x:v>-0.003643664485425302</x:v>
      </x:c>
      <x:c r="J482" s="64" t="n">
        <x:f aca="0">Z481*(1+F482)</x:f>
        <x:v>0.11587571677960812</x:v>
      </x:c>
      <x:c r="K482" s="64" t="n">
        <x:f aca="0">AA481*(1+G482)</x:f>
        <x:v>0.1210825899243464</x:v>
      </x:c>
      <x:c r="L482" s="64" t="n">
        <x:f aca="0">AB481*(1+H482)</x:f>
        <x:v>0.8148364112238048</x:v>
      </x:c>
      <x:c r="M482" s="64" t="n">
        <x:f aca="0">AC481*(1+I482)</x:f>
        <x:v>0.05450993940494691</x:v>
      </x:c>
      <x:c r="N482" s="64" t="n">
        <x:f aca="0">SUM(J482:M482)</x:f>
        <x:v>1.1063046573327062</x:v>
      </x:c>
      <x:c r="O482" s="65" t="n">
        <x:f aca="0">IFERROR((J482+K482)/N482,0)</x:f>
        <x:v>0.21418901668122733</x:v>
      </x:c>
      <x:c r="P482" s="66" t="b">
        <x:f aca="0">AND(MONTH(A482)=12,OR(A483="",YEAR(A482)&lt;&gt;YEAR(A483)))</x:f>
        <x:v>0</x:v>
      </x:c>
      <x:c r="Q482" s="66" t="b">
        <x:f aca="0">AND(MOD(MONTH(A482),3)=0,OR(A483="",MONTH(A482)&lt;&gt;MONTH(A483)))</x:f>
        <x:v>0</x:v>
      </x:c>
      <x:c r="R482" s="66" t="b">
        <x:f aca="0">OR(O482&gt;$E$7,O482&lt;$E$6)</x:f>
        <x:v>0</x:v>
      </x:c>
      <x:c r="S482" s="66" t="b">
        <x:f aca="0">AND(OR(P482,Q482,R482),A482-AH481&gt;$E$8)</x:f>
        <x:v>0</x:v>
      </x:c>
      <x:c r="T482" s="67" t="str">
        <x:f aca="0">IF(NOT(OR(P482,Q482,R482)),"不调",IF(NOT(S482),"间隔规则跳过",IF(P482,"年末+季度",IF(AND(Q482,R482),"季度+动态",IF(Q482,"季度","动态")))))</x:f>
        <x:v>不调</x:v>
      </x:c>
      <x:c r="U482" s="64" t="n">
        <x:f aca="0">IF(OR(T482="年末+季度",T482="季度+动态"),N482*$E$5/2,IF(T482="季度",(J482+K482)/2,IF(T482="动态",N482*$E$5*IF(J482+K482=0,0.5,J482/(J482+K482)),J482)))</x:f>
        <x:v>0.11587571677960812</x:v>
      </x:c>
      <x:c r="V482" s="64" t="n">
        <x:f aca="0">IF(OR(T482="年末+季度",T482="季度+动态"),N482*$E$5/2,IF(T482="季度",(J482+K482)/2,IF(T482="动态",N482*$E$5*IF(J482+K482=0,0.5,K482/(J482+K482)),K482)))</x:f>
        <x:v>0.1210825899243464</x:v>
      </x:c>
      <x:c r="W482" s="64" t="n">
        <x:f aca="0">IF(OR(T482="年末+季度",T482="季度+动态",T482="动态"),N482*(1-$E$5)*IF(L482+M482=0,$B$7/($B$7+$B$8),L482/(L482+M482)),L482)</x:f>
        <x:v>0.8148364112238048</x:v>
      </x:c>
      <x:c r="X482" s="64" t="n">
        <x:f aca="0">IF(OR(T482="年末+季度",T482="季度+动态",T482="动态"),N482*(1-$E$5)*IF(L482+M482=0,$B$8/($B$7+$B$8),M482/(L482+M482)),M482)</x:f>
        <x:v>0.05450993940494691</x:v>
      </x:c>
      <x:c r="Y482" s="64" t="n">
        <x:f aca="0">POWER(1-$H$5,(A482-A481)/$H$8)</x:f>
        <x:v>0.9999862671029998</x:v>
      </x:c>
      <x:c r="Z482" s="64" t="n">
        <x:f aca="0">U482*Y482</x:f>
        <x:v>0.11587412547032476</x:v>
      </x:c>
      <x:c r="AA482" s="64" t="n">
        <x:f aca="0">V482*Y482</x:f>
        <x:v>0.12108092710961044</x:v>
      </x:c>
      <x:c r="AB482" s="64" t="n">
        <x:f aca="0">W482*Y482</x:f>
        <x:v>0.8148252211592975</x:v>
      </x:c>
      <x:c r="AC482" s="64" t="n">
        <x:f aca="0">X482*Y482</x:f>
        <x:v>0.054509190825563575</x:v>
      </x:c>
      <x:c r="AD482" s="64" t="n">
        <x:f aca="0">SUM(Z482:AC482)</x:f>
        <x:v>1.106289464564796</x:v>
      </x:c>
      <x:c r="AE482" s="64" t="n">
        <x:f aca="0">MAX(AE481,AD482)</x:f>
        <x:v>1.1310903114958384</x:v>
      </x:c>
      <x:c r="AF482" s="63" t="n">
        <x:f aca="0">AD482/AE482-1</x:f>
        <x:v>-0.021926495770478227</x:v>
      </x:c>
      <x:c r="AG482" s="63" t="n">
        <x:f aca="0">AD482/AD481-1</x:f>
        <x:v>0.0012207702671629406</x:v>
      </x:c>
      <x:c r="AH482" s="61" t="n">
        <x:f aca="0">IF(OR(T482="年末+季度",T482="季度+动态",T482="季度",T482="动态"),A482,AH481)</x:f>
        <x:v>44469</x:v>
      </x:c>
      <x:c r="AI482" s="68" t="n">
        <x:f aca="0">YEAR(A482)</x:f>
        <x:v>2021</x:v>
      </x:c>
      <x:c r="AJ482" s="68" t="n">
        <x:f aca="0">MONTH(A482)</x:f>
        <x:v>10</x:v>
      </x:c>
      <x:c r="AK482" s="66" t="n">
        <x:f aca="0">IF(MONTH(A482)&lt;&gt;MONTH(A483),1,0)</x:f>
        <x:v>1</x:v>
      </x:c>
      <x:c r="AL482" s="64" t="n">
        <x:f aca="0">IF(AK481,AD481,AL481)</x:f>
        <x:v>1.1134822093626853</x:v>
      </x:c>
      <x:c r="AM482" s="65" t="n">
        <x:f aca="0">IF(AK482,AD482/AL482-1,"")</x:f>
        <x:v>-0.006459685424166861</x:v>
      </x:c>
      <x:c r="AN482" s="64" t="n">
        <x:f aca="0">IF(AI482&lt;&gt;AI481,AD482,MAX(AN481,AD482))</x:f>
        <x:v>1.1310903114958384</x:v>
      </x:c>
      <x:c r="AO482" s="65" t="n">
        <x:f aca="0">AD482/AN482-1</x:f>
        <x:v>-0.021926495770478227</x:v>
      </x:c>
      <x:c r="AP482" s="69" t="n">
        <x:f aca="0">IFERROR(SUM(Z482:AC482)/AD482,0)</x:f>
        <x:v>1</x:v>
      </x:c>
      <x:c r="AQ482" s="66" t="b">
        <x:f aca="0">AND(B482&gt;0,C482&gt;0,D482&gt;0,E482&gt;0)</x:f>
        <x:v>1</x:v>
      </x:c>
    </x:row>
    <x:row r="483" ht="13.5" hidden="0">
      <x:c r="A483" s="61" t="n">
        <x:f aca="0">'净值底稿'!A445</x:f>
        <x:v>44501</x:v>
      </x:c>
      <x:c r="B483" s="62" t="n">
        <x:f aca="0">'净值底稿'!W445</x:f>
        <x:v>1.211035883832469</x:v>
      </x:c>
      <x:c r="C483" s="62" t="n">
        <x:f aca="0">'净值底稿'!T445</x:f>
        <x:v>1.46409138773986</x:v>
      </x:c>
      <x:c r="D483" s="62" t="n">
        <x:f aca="0">'净值底稿'!U445</x:f>
        <x:v>1.4983</x:v>
      </x:c>
      <x:c r="E483" s="62" t="n">
        <x:f aca="0">'净值底稿'!V445</x:f>
        <x:v>1.3337</x:v>
      </x:c>
      <x:c r="F483" s="63" t="n">
        <x:f aca="0">IFERROR(B483/B482-1,0)</x:f>
        <x:v>0.004941099943254423</x:v>
      </x:c>
      <x:c r="G483" s="63" t="n">
        <x:f aca="0">IFERROR(C483/C482-1,0)</x:f>
        <x:v>0.005915803492126281</x:v>
      </x:c>
      <x:c r="H483" s="63" t="n">
        <x:f aca="0">IFERROR(D483/D482-1,0)</x:f>
        <x:v>0.0012028065486133777</x:v>
      </x:c>
      <x:c r="I483" s="63" t="n">
        <x:f aca="0">IFERROR(E483/E482-1,0)</x:f>
        <x:v>-0.00462721098589447</x:v>
      </x:c>
      <x:c r="J483" s="64" t="n">
        <x:f aca="0">Z482*(1+F483)</x:f>
        <x:v>0.11644667110511084</x:v>
      </x:c>
      <x:c r="K483" s="64" t="n">
        <x:f aca="0">AA482*(1+G483)</x:f>
        <x:v>0.12179721808103536</x:v>
      </x:c>
      <x:c r="L483" s="64" t="n">
        <x:f aca="0">AB482*(1+H483)</x:f>
        <x:v>0.8158052982712832</x:v>
      </x:c>
      <x:c r="M483" s="64" t="n">
        <x:f aca="0">AC482*(1+I483)</x:f>
        <x:v>0.05425696529894331</x:v>
      </x:c>
      <x:c r="N483" s="64" t="n">
        <x:f aca="0">SUM(J483:M483)</x:f>
        <x:v>1.1083061527563727</x:v>
      </x:c>
      <x:c r="O483" s="65" t="n">
        <x:f aca="0">IFERROR((J483+K483)/N483,0)</x:f>
        <x:v>0.21496216419409958</x:v>
      </x:c>
      <x:c r="P483" s="66" t="b">
        <x:f aca="0">AND(MONTH(A483)=12,OR(A484="",YEAR(A483)&lt;&gt;YEAR(A484)))</x:f>
        <x:v>0</x:v>
      </x:c>
      <x:c r="Q483" s="66" t="b">
        <x:f aca="0">AND(MOD(MONTH(A483),3)=0,OR(A484="",MONTH(A483)&lt;&gt;MONTH(A484)))</x:f>
        <x:v>0</x:v>
      </x:c>
      <x:c r="R483" s="66" t="b">
        <x:f aca="0">OR(O483&gt;$E$7,O483&lt;$E$6)</x:f>
        <x:v>0</x:v>
      </x:c>
      <x:c r="S483" s="66" t="b">
        <x:f aca="0">AND(OR(P483,Q483,R483),A483-AH482&gt;$E$8)</x:f>
        <x:v>0</x:v>
      </x:c>
      <x:c r="T483" s="67" t="str">
        <x:f aca="0">IF(NOT(OR(P483,Q483,R483)),"不调",IF(NOT(S483),"间隔规则跳过",IF(P483,"年末+季度",IF(AND(Q483,R483),"季度+动态",IF(Q483,"季度","动态")))))</x:f>
        <x:v>不调</x:v>
      </x:c>
      <x:c r="U483" s="64" t="n">
        <x:f aca="0">IF(OR(T483="年末+季度",T483="季度+动态"),N483*$E$5/2,IF(T483="季度",(J483+K483)/2,IF(T483="动态",N483*$E$5*IF(J483+K483=0,0.5,J483/(J483+K483)),J483)))</x:f>
        <x:v>0.11644667110511084</x:v>
      </x:c>
      <x:c r="V483" s="64" t="n">
        <x:f aca="0">IF(OR(T483="年末+季度",T483="季度+动态"),N483*$E$5/2,IF(T483="季度",(J483+K483)/2,IF(T483="动态",N483*$E$5*IF(J483+K483=0,0.5,K483/(J483+K483)),K483)))</x:f>
        <x:v>0.12179721808103536</x:v>
      </x:c>
      <x:c r="W483" s="64" t="n">
        <x:f aca="0">IF(OR(T483="年末+季度",T483="季度+动态",T483="动态"),N483*(1-$E$5)*IF(L483+M483=0,$B$7/($B$7+$B$8),L483/(L483+M483)),L483)</x:f>
        <x:v>0.8158052982712832</x:v>
      </x:c>
      <x:c r="X483" s="64" t="n">
        <x:f aca="0">IF(OR(T483="年末+季度",T483="季度+动态",T483="动态"),N483*(1-$E$5)*IF(L483+M483=0,$B$8/($B$7+$B$8),M483/(L483+M483)),M483)</x:f>
        <x:v>0.05425696529894331</x:v>
      </x:c>
      <x:c r="Y483" s="64" t="n">
        <x:f aca="0">POWER(1-$H$5,(A483-A482)/$H$8)</x:f>
        <x:v>0.9999588018747739</x:v>
      </x:c>
      <x:c r="Z483" s="64" t="n">
        <x:f aca="0">U483*Y483</x:f>
        <x:v>0.11644187372057249</x:v>
      </x:c>
      <x:c r="AA483" s="64" t="n">
        <x:f aca="0">V483*Y483</x:f>
        <x:v>0.12179220026399266</x:v>
      </x:c>
      <x:c r="AB483" s="64" t="n">
        <x:f aca="0">W483*Y483</x:f>
        <x:v>0.815771688622445</x:v>
      </x:c>
      <x:c r="AC483" s="64" t="n">
        <x:f aca="0">X483*Y483</x:f>
        <x:v>0.05425473001369254</x:v>
      </x:c>
      <x:c r="AD483" s="64" t="n">
        <x:f aca="0">SUM(Z483:AC483)</x:f>
        <x:v>1.1082604926207027</x:v>
      </x:c>
      <x:c r="AE483" s="64" t="n">
        <x:f aca="0">MAX(AE482,AD483)</x:f>
        <x:v>1.1310903114958384</x:v>
      </x:c>
      <x:c r="AF483" s="63" t="n">
        <x:f aca="0">AD483/AE483-1</x:f>
        <x:v>-0.020183904541577924</x:v>
      </x:c>
      <x:c r="AG483" s="63" t="n">
        <x:f aca="0">AD483/AD482-1</x:f>
        <x:v>0.0017816567173782882</x:v>
      </x:c>
      <x:c r="AH483" s="61" t="n">
        <x:f aca="0">IF(OR(T483="年末+季度",T483="季度+动态",T483="季度",T483="动态"),A483,AH482)</x:f>
        <x:v>44469</x:v>
      </x:c>
      <x:c r="AI483" s="68" t="n">
        <x:f aca="0">YEAR(A483)</x:f>
        <x:v>2021</x:v>
      </x:c>
      <x:c r="AJ483" s="68" t="n">
        <x:f aca="0">MONTH(A483)</x:f>
        <x:v>11</x:v>
      </x:c>
      <x:c r="AK483" s="66" t="n">
        <x:f aca="0">IF(MONTH(A483)&lt;&gt;MONTH(A484),1,0)</x:f>
        <x:v>0</x:v>
      </x:c>
      <x:c r="AL483" s="64" t="n">
        <x:f aca="0">IF(AK482,AD482,AL482)</x:f>
        <x:v>1.106289464564796</x:v>
      </x:c>
      <x:c r="AM483" s="65" t="str">
        <x:f aca="0">IF(AK483,AD483/AL483-1,"")</x:f>
      </x:c>
      <x:c r="AN483" s="64" t="n">
        <x:f aca="0">IF(AI483&lt;&gt;AI482,AD483,MAX(AN482,AD483))</x:f>
        <x:v>1.1310903114958384</x:v>
      </x:c>
      <x:c r="AO483" s="65" t="n">
        <x:f aca="0">AD483/AN483-1</x:f>
        <x:v>-0.020183904541577924</x:v>
      </x:c>
      <x:c r="AP483" s="69" t="n">
        <x:f aca="0">IFERROR(SUM(Z483:AC483)/AD483,0)</x:f>
        <x:v>1</x:v>
      </x:c>
      <x:c r="AQ483" s="66" t="b">
        <x:f aca="0">AND(B483&gt;0,C483&gt;0,D483&gt;0,E483&gt;0)</x:f>
        <x:v>1</x:v>
      </x:c>
    </x:row>
    <x:row r="484" ht="13.5" hidden="0">
      <x:c r="A484" s="61" t="n">
        <x:f aca="0">'净值底稿'!A446</x:f>
        <x:v>44502</x:v>
      </x:c>
      <x:c r="B484" s="62" t="n">
        <x:f aca="0">'净值底稿'!W446</x:f>
        <x:v>1.1907622749291917</x:v>
      </x:c>
      <x:c r="C484" s="62" t="n">
        <x:f aca="0">'净值底稿'!T446</x:f>
        <x:v>1.445673854342925</x:v>
      </x:c>
      <x:c r="D484" s="62" t="n">
        <x:f aca="0">'净值底稿'!U446</x:f>
        <x:v>1.4998</x:v>
      </x:c>
      <x:c r="E484" s="62" t="n">
        <x:f aca="0">'净值底稿'!V446</x:f>
        <x:v>1.3397</x:v>
      </x:c>
      <x:c r="F484" s="63" t="n">
        <x:f aca="0">IFERROR(B484/B483-1,0)</x:f>
        <x:v>-0.0167407169134568</x:v>
      </x:c>
      <x:c r="G484" s="63" t="n">
        <x:f aca="0">IFERROR(C484/C483-1,0)</x:f>
        <x:v>-0.012579497120986716</x:v>
      </x:c>
      <x:c r="H484" s="63" t="n">
        <x:f aca="0">IFERROR(D484/D483-1,0)</x:f>
        <x:v>0.0010011346192351223</x:v>
      </x:c>
      <x:c r="I484" s="63" t="n">
        <x:f aca="0">IFERROR(E484/E483-1,0)</x:f>
        <x:v>0.004498762840218884</x:v>
      </x:c>
      <x:c r="J484" s="64" t="n">
        <x:f aca="0">Z483*(1+F484)</x:f>
        <x:v>0.1144925532757439</x:v>
      </x:c>
      <x:c r="K484" s="64" t="n">
        <x:f aca="0">AA483*(1+G484)</x:f>
        <x:v>0.12026011563141313</x:v>
      </x:c>
      <x:c r="L484" s="64" t="n">
        <x:f aca="0">AB483*(1+H484)</x:f>
        <x:v>0.8165883859013168</x:v>
      </x:c>
      <x:c r="M484" s="64" t="n">
        <x:f aca="0">AC483*(1+I484)</x:f>
        <x:v>0.05449880917698425</x:v>
      </x:c>
      <x:c r="N484" s="64" t="n">
        <x:f aca="0">SUM(J484:M484)</x:f>
        <x:v>1.105839863985458</x:v>
      </x:c>
      <x:c r="O484" s="65" t="n">
        <x:f aca="0">IFERROR((J484+K484)/N484,0)</x:f>
        <x:v>0.21228450569787385</x:v>
      </x:c>
      <x:c r="P484" s="66" t="b">
        <x:f aca="0">AND(MONTH(A484)=12,OR(A485="",YEAR(A484)&lt;&gt;YEAR(A485)))</x:f>
        <x:v>0</x:v>
      </x:c>
      <x:c r="Q484" s="66" t="b">
        <x:f aca="0">AND(MOD(MONTH(A484),3)=0,OR(A485="",MONTH(A484)&lt;&gt;MONTH(A485)))</x:f>
        <x:v>0</x:v>
      </x:c>
      <x:c r="R484" s="66" t="b">
        <x:f aca="0">OR(O484&gt;$E$7,O484&lt;$E$6)</x:f>
        <x:v>0</x:v>
      </x:c>
      <x:c r="S484" s="66" t="b">
        <x:f aca="0">AND(OR(P484,Q484,R484),A484-AH483&gt;$E$8)</x:f>
        <x:v>0</x:v>
      </x:c>
      <x:c r="T484" s="67" t="str">
        <x:f aca="0">IF(NOT(OR(P484,Q484,R484)),"不调",IF(NOT(S484),"间隔规则跳过",IF(P484,"年末+季度",IF(AND(Q484,R484),"季度+动态",IF(Q484,"季度","动态")))))</x:f>
        <x:v>不调</x:v>
      </x:c>
      <x:c r="U484" s="64" t="n">
        <x:f aca="0">IF(OR(T484="年末+季度",T484="季度+动态"),N484*$E$5/2,IF(T484="季度",(J484+K484)/2,IF(T484="动态",N484*$E$5*IF(J484+K484=0,0.5,J484/(J484+K484)),J484)))</x:f>
        <x:v>0.1144925532757439</x:v>
      </x:c>
      <x:c r="V484" s="64" t="n">
        <x:f aca="0">IF(OR(T484="年末+季度",T484="季度+动态"),N484*$E$5/2,IF(T484="季度",(J484+K484)/2,IF(T484="动态",N484*$E$5*IF(J484+K484=0,0.5,K484/(J484+K484)),K484)))</x:f>
        <x:v>0.12026011563141313</x:v>
      </x:c>
      <x:c r="W484" s="64" t="n">
        <x:f aca="0">IF(OR(T484="年末+季度",T484="季度+动态",T484="动态"),N484*(1-$E$5)*IF(L484+M484=0,$B$7/($B$7+$B$8),L484/(L484+M484)),L484)</x:f>
        <x:v>0.8165883859013168</x:v>
      </x:c>
      <x:c r="X484" s="64" t="n">
        <x:f aca="0">IF(OR(T484="年末+季度",T484="季度+动态",T484="动态"),N484*(1-$E$5)*IF(L484+M484=0,$B$8/($B$7+$B$8),M484/(L484+M484)),M484)</x:f>
        <x:v>0.05449880917698425</x:v>
      </x:c>
      <x:c r="Y484" s="64" t="n">
        <x:f aca="0">POWER(1-$H$5,(A484-A483)/$H$8)</x:f>
        <x:v>0.9999862671029998</x:v>
      </x:c>
      <x:c r="Z484" s="64" t="n">
        <x:f aca="0">U484*Y484</x:f>
        <x:v>0.11449098096130246</x:v>
      </x:c>
      <x:c r="AA484" s="64" t="n">
        <x:f aca="0">V484*Y484</x:f>
        <x:v>0.12025846411163192</x:v>
      </x:c>
      <x:c r="AB484" s="64" t="n">
        <x:f aca="0">W484*Y484</x:f>
        <x:v>0.8165771717771216</x:v>
      </x:c>
      <x:c r="AC484" s="64" t="n">
        <x:f aca="0">X484*Y484</x:f>
        <x:v>0.05449806075045119</x:v>
      </x:c>
      <x:c r="AD484" s="64" t="n">
        <x:f aca="0">SUM(Z484:AC484)</x:f>
        <x:v>1.1058246776005072</x:v>
      </x:c>
      <x:c r="AE484" s="64" t="n">
        <x:f aca="0">MAX(AE483,AD484)</x:f>
        <x:v>1.1310903114958384</x:v>
      </x:c>
      <x:c r="AF484" s="63" t="n">
        <x:f aca="0">AD484/AE484-1</x:f>
        <x:v>-0.022337415181214015</x:v>
      </x:c>
      <x:c r="AG484" s="63" t="n">
        <x:f aca="0">AD484/AD483-1</x:f>
        <x:v>-0.0021978722840111375</x:v>
      </x:c>
      <x:c r="AH484" s="61" t="n">
        <x:f aca="0">IF(OR(T484="年末+季度",T484="季度+动态",T484="季度",T484="动态"),A484,AH483)</x:f>
        <x:v>44469</x:v>
      </x:c>
      <x:c r="AI484" s="68" t="n">
        <x:f aca="0">YEAR(A484)</x:f>
        <x:v>2021</x:v>
      </x:c>
      <x:c r="AJ484" s="68" t="n">
        <x:f aca="0">MONTH(A484)</x:f>
        <x:v>11</x:v>
      </x:c>
      <x:c r="AK484" s="66" t="n">
        <x:f aca="0">IF(MONTH(A484)&lt;&gt;MONTH(A485),1,0)</x:f>
        <x:v>0</x:v>
      </x:c>
      <x:c r="AL484" s="64" t="n">
        <x:f aca="0">IF(AK483,AD483,AL483)</x:f>
        <x:v>1.106289464564796</x:v>
      </x:c>
      <x:c r="AM484" s="65" t="str">
        <x:f aca="0">IF(AK484,AD484/AL484-1,"")</x:f>
      </x:c>
      <x:c r="AN484" s="64" t="n">
        <x:f aca="0">IF(AI484&lt;&gt;AI483,AD484,MAX(AN483,AD484))</x:f>
        <x:v>1.1310903114958384</x:v>
      </x:c>
      <x:c r="AO484" s="65" t="n">
        <x:f aca="0">AD484/AN484-1</x:f>
        <x:v>-0.022337415181214015</x:v>
      </x:c>
      <x:c r="AP484" s="69" t="n">
        <x:f aca="0">IFERROR(SUM(Z484:AC484)/AD484,0)</x:f>
        <x:v>1</x:v>
      </x:c>
      <x:c r="AQ484" s="66" t="b">
        <x:f aca="0">AND(B484&gt;0,C484&gt;0,D484&gt;0,E484&gt;0)</x:f>
        <x:v>1</x:v>
      </x:c>
    </x:row>
    <x:row r="485" ht="13.5" hidden="0">
      <x:c r="A485" s="61" t="n">
        <x:f aca="0">'净值底稿'!A447</x:f>
        <x:v>44503</x:v>
      </x:c>
      <x:c r="B485" s="62" t="n">
        <x:f aca="0">'净值底稿'!W447</x:f>
        <x:v>1.2038693270046958</x:v>
      </x:c>
      <x:c r="C485" s="62" t="n">
        <x:f aca="0">'净值底稿'!T447</x:f>
        <x:v>1.446218393592545</x:v>
      </x:c>
      <x:c r="D485" s="62" t="n">
        <x:f aca="0">'净值底稿'!U447</x:f>
        <x:v>1.5001</x:v>
      </x:c>
      <x:c r="E485" s="62" t="n">
        <x:f aca="0">'净值底稿'!V447</x:f>
        <x:v>1.3295</x:v>
      </x:c>
      <x:c r="F485" s="63" t="n">
        <x:f aca="0">IFERROR(B485/B484-1,0)</x:f>
        <x:v>0.01100727857395678</x:v>
      </x:c>
      <x:c r="G485" s="63" t="n">
        <x:f aca="0">IFERROR(C485/C484-1,0)</x:f>
        <x:v>0.00037666811776682074</x:v>
      </x:c>
      <x:c r="H485" s="63" t="n">
        <x:f aca="0">IFERROR(D485/D484-1,0)</x:f>
        <x:v>0.00020002667022267495</x:v>
      </x:c>
      <x:c r="I485" s="63" t="n">
        <x:f aca="0">IFERROR(E485/E484-1,0)</x:f>
        <x:v>-0.007613644845861023</x:v>
      </x:c>
      <x:c r="J485" s="64" t="n">
        <x:f aca="0">Z484*(1+F485)</x:f>
        <x:v>0.1157512150829491</x:v>
      </x:c>
      <x:c r="K485" s="64" t="n">
        <x:f aca="0">AA484*(1+G485)</x:f>
        <x:v>0.12030376164095438</x:v>
      </x:c>
      <x:c r="L485" s="64" t="n">
        <x:f aca="0">AB484*(1+H485)</x:f>
        <x:v>0.816740508989772</x:v>
      </x:c>
      <x:c r="M485" s="64" t="n">
        <x:f aca="0">AC484*(1+I485)</x:f>
        <x:v>0.054083131871109094</x:v>
      </x:c>
      <x:c r="N485" s="64" t="n">
        <x:f aca="0">SUM(J485:M485)</x:f>
        <x:v>1.1068786175847845</x:v>
      </x:c>
      <x:c r="O485" s="65" t="n">
        <x:f aca="0">IFERROR((J485+K485)/N485,0)</x:f>
        <x:v>0.2132618454939321</x:v>
      </x:c>
      <x:c r="P485" s="66" t="b">
        <x:f aca="0">AND(MONTH(A485)=12,OR(A486="",YEAR(A485)&lt;&gt;YEAR(A486)))</x:f>
        <x:v>0</x:v>
      </x:c>
      <x:c r="Q485" s="66" t="b">
        <x:f aca="0">AND(MOD(MONTH(A485),3)=0,OR(A486="",MONTH(A485)&lt;&gt;MONTH(A486)))</x:f>
        <x:v>0</x:v>
      </x:c>
      <x:c r="R485" s="66" t="b">
        <x:f aca="0">OR(O485&gt;$E$7,O485&lt;$E$6)</x:f>
        <x:v>0</x:v>
      </x:c>
      <x:c r="S485" s="66" t="b">
        <x:f aca="0">AND(OR(P485,Q485,R485),A485-AH484&gt;$E$8)</x:f>
        <x:v>0</x:v>
      </x:c>
      <x:c r="T485" s="67" t="str">
        <x:f aca="0">IF(NOT(OR(P485,Q485,R485)),"不调",IF(NOT(S485),"间隔规则跳过",IF(P485,"年末+季度",IF(AND(Q485,R485),"季度+动态",IF(Q485,"季度","动态")))))</x:f>
        <x:v>不调</x:v>
      </x:c>
      <x:c r="U485" s="64" t="n">
        <x:f aca="0">IF(OR(T485="年末+季度",T485="季度+动态"),N485*$E$5/2,IF(T485="季度",(J485+K485)/2,IF(T485="动态",N485*$E$5*IF(J485+K485=0,0.5,J485/(J485+K485)),J485)))</x:f>
        <x:v>0.1157512150829491</x:v>
      </x:c>
      <x:c r="V485" s="64" t="n">
        <x:f aca="0">IF(OR(T485="年末+季度",T485="季度+动态"),N485*$E$5/2,IF(T485="季度",(J485+K485)/2,IF(T485="动态",N485*$E$5*IF(J485+K485=0,0.5,K485/(J485+K485)),K485)))</x:f>
        <x:v>0.12030376164095438</x:v>
      </x:c>
      <x:c r="W485" s="64" t="n">
        <x:f aca="0">IF(OR(T485="年末+季度",T485="季度+动态",T485="动态"),N485*(1-$E$5)*IF(L485+M485=0,$B$7/($B$7+$B$8),L485/(L485+M485)),L485)</x:f>
        <x:v>0.816740508989772</x:v>
      </x:c>
      <x:c r="X485" s="64" t="n">
        <x:f aca="0">IF(OR(T485="年末+季度",T485="季度+动态",T485="动态"),N485*(1-$E$5)*IF(L485+M485=0,$B$8/($B$7+$B$8),M485/(L485+M485)),M485)</x:f>
        <x:v>0.054083131871109094</x:v>
      </x:c>
      <x:c r="Y485" s="64" t="n">
        <x:f aca="0">POWER(1-$H$5,(A485-A484)/$H$8)</x:f>
        <x:v>0.9999862671029998</x:v>
      </x:c>
      <x:c r="Z485" s="64" t="n">
        <x:f aca="0">U485*Y485</x:f>
        <x:v>0.1157496254834347</x:v>
      </x:c>
      <x:c r="AA485" s="64" t="n">
        <x:f aca="0">V485*Y485</x:f>
        <x:v>0.12030210952178702</x:v>
      </x:c>
      <x:c r="AB485" s="64" t="n">
        <x:f aca="0">W485*Y485</x:f>
        <x:v>0.8167292927764861</x:v>
      </x:c>
      <x:c r="AC485" s="64" t="n">
        <x:f aca="0">X485*Y485</x:f>
        <x:v>0.05408238915302966</x:v>
      </x:c>
      <x:c r="AD485" s="64" t="n">
        <x:f aca="0">SUM(Z485:AC485)</x:f>
        <x:v>1.1068634169347376</x:v>
      </x:c>
      <x:c r="AE485" s="64" t="n">
        <x:f aca="0">MAX(AE484,AD485)</x:f>
        <x:v>1.1310903114958384</x:v>
      </x:c>
      <x:c r="AF485" s="63" t="n">
        <x:f aca="0">AD485/AE485-1</x:f>
        <x:v>-0.021419062929697752</x:v>
      </x:c>
      <x:c r="AG485" s="63" t="n">
        <x:f aca="0">AD485/AD484-1</x:f>
        <x:v>0.0009393345575217094</x:v>
      </x:c>
      <x:c r="AH485" s="61" t="n">
        <x:f aca="0">IF(OR(T485="年末+季度",T485="季度+动态",T485="季度",T485="动态"),A485,AH484)</x:f>
        <x:v>44469</x:v>
      </x:c>
      <x:c r="AI485" s="68" t="n">
        <x:f aca="0">YEAR(A485)</x:f>
        <x:v>2021</x:v>
      </x:c>
      <x:c r="AJ485" s="68" t="n">
        <x:f aca="0">MONTH(A485)</x:f>
        <x:v>11</x:v>
      </x:c>
      <x:c r="AK485" s="66" t="n">
        <x:f aca="0">IF(MONTH(A485)&lt;&gt;MONTH(A486),1,0)</x:f>
        <x:v>0</x:v>
      </x:c>
      <x:c r="AL485" s="64" t="n">
        <x:f aca="0">IF(AK484,AD484,AL484)</x:f>
        <x:v>1.106289464564796</x:v>
      </x:c>
      <x:c r="AM485" s="65" t="str">
        <x:f aca="0">IF(AK485,AD485/AL485-1,"")</x:f>
      </x:c>
      <x:c r="AN485" s="64" t="n">
        <x:f aca="0">IF(AI485&lt;&gt;AI484,AD485,MAX(AN484,AD485))</x:f>
        <x:v>1.1310903114958384</x:v>
      </x:c>
      <x:c r="AO485" s="65" t="n">
        <x:f aca="0">AD485/AN485-1</x:f>
        <x:v>-0.021419062929697752</x:v>
      </x:c>
      <x:c r="AP485" s="69" t="n">
        <x:f aca="0">IFERROR(SUM(Z485:AC485)/AD485,0)</x:f>
        <x:v>1</x:v>
      </x:c>
      <x:c r="AQ485" s="66" t="b">
        <x:f aca="0">AND(B485&gt;0,C485&gt;0,D485&gt;0,E485&gt;0)</x:f>
        <x:v>1</x:v>
      </x:c>
    </x:row>
    <x:row r="486" ht="13.5" hidden="0">
      <x:c r="A486" s="61" t="n">
        <x:f aca="0">'净值底稿'!A448</x:f>
        <x:v>44504</x:v>
      </x:c>
      <x:c r="B486" s="62" t="n">
        <x:f aca="0">'净值底稿'!W448</x:f>
        <x:v>1.2059606796233309</x:v>
      </x:c>
      <x:c r="C486" s="62" t="n">
        <x:f aca="0">'净值底稿'!T448</x:f>
        <x:v>1.4623783717621688</x:v>
      </x:c>
      <x:c r="D486" s="62" t="n">
        <x:f aca="0">'净值底稿'!U448</x:f>
        <x:v>1.5013</x:v>
      </x:c>
      <x:c r="E486" s="62" t="n">
        <x:f aca="0">'净值底稿'!V448</x:f>
        <x:v>1.3257</x:v>
      </x:c>
      <x:c r="F486" s="63" t="n">
        <x:f aca="0">IFERROR(B486/B485-1,0)</x:f>
        <x:v>0.0017371923777129705</x:v>
      </x:c>
      <x:c r="G486" s="63" t="n">
        <x:f aca="0">IFERROR(C486/C485-1,0)</x:f>
        <x:v>0.01117395425284351</x:v>
      </x:c>
      <x:c r="H486" s="63" t="n">
        <x:f aca="0">IFERROR(D486/D485-1,0)</x:f>
        <x:v>0.0007999466702219848</x:v>
      </x:c>
      <x:c r="I486" s="63" t="n">
        <x:f aca="0">IFERROR(E486/E485-1,0)</x:f>
        <x:v>-0.0028582173749528428</x:v>
      </x:c>
      <x:c r="J486" s="64" t="n">
        <x:f aca="0">Z485*(1+F486)</x:f>
        <x:v>0.11595070485054766</x:v>
      </x:c>
      <x:c r="K486" s="64" t="n">
        <x:f aca="0">AA485*(1+G486)</x:f>
        <x:v>0.12164635979010403</x:v>
      </x:c>
      <x:c r="L486" s="64" t="n">
        <x:f aca="0">AB485*(1+H486)</x:f>
        <x:v>0.8173826326547154</x:v>
      </x:c>
      <x:c r="M486" s="64" t="n">
        <x:f aca="0">AC485*(1+I486)</x:f>
        <x:v>0.053927809928673506</x:v>
      </x:c>
      <x:c r="N486" s="64" t="n">
        <x:f aca="0">SUM(J486:M486)</x:f>
        <x:v>1.1089075072240406</x:v>
      </x:c>
      <x:c r="O486" s="65" t="n">
        <x:f aca="0">IFERROR((J486+K486)/N486,0)</x:f>
        <x:v>0.2142622924750822</x:v>
      </x:c>
      <x:c r="P486" s="66" t="b">
        <x:f aca="0">AND(MONTH(A486)=12,OR(A487="",YEAR(A486)&lt;&gt;YEAR(A487)))</x:f>
        <x:v>0</x:v>
      </x:c>
      <x:c r="Q486" s="66" t="b">
        <x:f aca="0">AND(MOD(MONTH(A486),3)=0,OR(A487="",MONTH(A486)&lt;&gt;MONTH(A487)))</x:f>
        <x:v>0</x:v>
      </x:c>
      <x:c r="R486" s="66" t="b">
        <x:f aca="0">OR(O486&gt;$E$7,O486&lt;$E$6)</x:f>
        <x:v>0</x:v>
      </x:c>
      <x:c r="S486" s="66" t="b">
        <x:f aca="0">AND(OR(P486,Q486,R486),A486-AH485&gt;$E$8)</x:f>
        <x:v>0</x:v>
      </x:c>
      <x:c r="T486" s="67" t="str">
        <x:f aca="0">IF(NOT(OR(P486,Q486,R486)),"不调",IF(NOT(S486),"间隔规则跳过",IF(P486,"年末+季度",IF(AND(Q486,R486),"季度+动态",IF(Q486,"季度","动态")))))</x:f>
        <x:v>不调</x:v>
      </x:c>
      <x:c r="U486" s="64" t="n">
        <x:f aca="0">IF(OR(T486="年末+季度",T486="季度+动态"),N486*$E$5/2,IF(T486="季度",(J486+K486)/2,IF(T486="动态",N486*$E$5*IF(J486+K486=0,0.5,J486/(J486+K486)),J486)))</x:f>
        <x:v>0.11595070485054766</x:v>
      </x:c>
      <x:c r="V486" s="64" t="n">
        <x:f aca="0">IF(OR(T486="年末+季度",T486="季度+动态"),N486*$E$5/2,IF(T486="季度",(J486+K486)/2,IF(T486="动态",N486*$E$5*IF(J486+K486=0,0.5,K486/(J486+K486)),K486)))</x:f>
        <x:v>0.12164635979010403</x:v>
      </x:c>
      <x:c r="W486" s="64" t="n">
        <x:f aca="0">IF(OR(T486="年末+季度",T486="季度+动态",T486="动态"),N486*(1-$E$5)*IF(L486+M486=0,$B$7/($B$7+$B$8),L486/(L486+M486)),L486)</x:f>
        <x:v>0.8173826326547154</x:v>
      </x:c>
      <x:c r="X486" s="64" t="n">
        <x:f aca="0">IF(OR(T486="年末+季度",T486="季度+动态",T486="动态"),N486*(1-$E$5)*IF(L486+M486=0,$B$8/($B$7+$B$8),M486/(L486+M486)),M486)</x:f>
        <x:v>0.053927809928673506</x:v>
      </x:c>
      <x:c r="Y486" s="64" t="n">
        <x:f aca="0">POWER(1-$H$5,(A486-A485)/$H$8)</x:f>
        <x:v>0.9999862671029998</x:v>
      </x:c>
      <x:c r="Z486" s="64" t="n">
        <x:f aca="0">U486*Y486</x:f>
        <x:v>0.11594911251146084</x:v>
      </x:c>
      <x:c r="AA486" s="64" t="n">
        <x:f aca="0">V486*Y486</x:f>
        <x:v>0.12164468923317458</x:v>
      </x:c>
      <x:c r="AB486" s="64" t="n">
        <x:f aca="0">W486*Y486</x:f>
        <x:v>0.8173714076232114</x:v>
      </x:c>
      <x:c r="AC486" s="64" t="n">
        <x:f aca="0">X486*Y486</x:f>
        <x:v>0.053927069343614305</x:v>
      </x:c>
      <x:c r="AD486" s="64" t="n">
        <x:f aca="0">SUM(Z486:AC486)</x:f>
        <x:v>1.108892278711461</x:v>
      </x:c>
      <x:c r="AE486" s="64" t="n">
        <x:f aca="0">MAX(AE485,AD486)</x:f>
        <x:v>1.1310903114958384</x:v>
      </x:c>
      <x:c r="AF486" s="63" t="n">
        <x:f aca="0">AD486/AE486-1</x:f>
        <x:v>-0.019625340751987408</x:v>
      </x:c>
      <x:c r="AG486" s="63" t="n">
        <x:f aca="0">AD486/AD485-1</x:f>
        <x:v>0.0018329829549719179</x:v>
      </x:c>
      <x:c r="AH486" s="61" t="n">
        <x:f aca="0">IF(OR(T486="年末+季度",T486="季度+动态",T486="季度",T486="动态"),A486,AH485)</x:f>
        <x:v>44469</x:v>
      </x:c>
      <x:c r="AI486" s="68" t="n">
        <x:f aca="0">YEAR(A486)</x:f>
        <x:v>2021</x:v>
      </x:c>
      <x:c r="AJ486" s="68" t="n">
        <x:f aca="0">MONTH(A486)</x:f>
        <x:v>11</x:v>
      </x:c>
      <x:c r="AK486" s="66" t="n">
        <x:f aca="0">IF(MONTH(A486)&lt;&gt;MONTH(A487),1,0)</x:f>
        <x:v>0</x:v>
      </x:c>
      <x:c r="AL486" s="64" t="n">
        <x:f aca="0">IF(AK485,AD485,AL485)</x:f>
        <x:v>1.106289464564796</x:v>
      </x:c>
      <x:c r="AM486" s="65" t="str">
        <x:f aca="0">IF(AK486,AD486/AL486-1,"")</x:f>
      </x:c>
      <x:c r="AN486" s="64" t="n">
        <x:f aca="0">IF(AI486&lt;&gt;AI485,AD486,MAX(AN485,AD486))</x:f>
        <x:v>1.1310903114958384</x:v>
      </x:c>
      <x:c r="AO486" s="65" t="n">
        <x:f aca="0">AD486/AN486-1</x:f>
        <x:v>-0.019625340751987408</x:v>
      </x:c>
      <x:c r="AP486" s="69" t="n">
        <x:f aca="0">IFERROR(SUM(Z486:AC486)/AD486,0)</x:f>
        <x:v>1</x:v>
      </x:c>
      <x:c r="AQ486" s="66" t="b">
        <x:f aca="0">AND(B486&gt;0,C486&gt;0,D486&gt;0,E486&gt;0)</x:f>
        <x:v>1</x:v>
      </x:c>
    </x:row>
    <x:row r="487" ht="13.5" hidden="0">
      <x:c r="A487" s="61" t="n">
        <x:f aca="0">'净值底稿'!A449</x:f>
        <x:v>44505</x:v>
      </x:c>
      <x:c r="B487" s="62" t="n">
        <x:f aca="0">'净值底稿'!W449</x:f>
        <x:v>1.1898048821793143</x:v>
      </x:c>
      <x:c r="C487" s="62" t="n">
        <x:f aca="0">'净值底稿'!T449</x:f>
        <x:v>1.4468882729369987</x:v>
      </x:c>
      <x:c r="D487" s="62" t="n">
        <x:f aca="0">'净值底稿'!U449</x:f>
        <x:v>1.5033</x:v>
      </x:c>
      <x:c r="E487" s="62" t="n">
        <x:f aca="0">'净值底稿'!V449</x:f>
        <x:v>1.3416</x:v>
      </x:c>
      <x:c r="F487" s="63" t="n">
        <x:f aca="0">IFERROR(B487/B486-1,0)</x:f>
        <x:v>-0.01339662040147327</x:v>
      </x:c>
      <x:c r="G487" s="63" t="n">
        <x:f aca="0">IFERROR(C487/C486-1,0)</x:f>
        <x:v>-0.01059240147712559</x:v>
      </x:c>
      <x:c r="H487" s="63" t="n">
        <x:f aca="0">IFERROR(D487/D486-1,0)</x:f>
        <x:v>0.0013321787783919792</x:v>
      </x:c>
      <x:c r="I487" s="63" t="n">
        <x:f aca="0">IFERROR(E487/E486-1,0)</x:f>
        <x:v>0.011993663724824577</x:v>
      </x:c>
      <x:c r="J487" s="64" t="n">
        <x:f aca="0">Z486*(1+F487)</x:f>
        <x:v>0.11439578626525708</x:v>
      </x:c>
      <x:c r="K487" s="64" t="n">
        <x:f aca="0">AA486*(1+G487)</x:f>
        <x:v>0.12035617984725662</x:v>
      </x:c>
      <x:c r="L487" s="64" t="n">
        <x:f aca="0">AB486*(1+H487)</x:f>
        <x:v>0.8184602924665114</x:v>
      </x:c>
      <x:c r="M487" s="64" t="n">
        <x:f aca="0">AC486*(1+I487)</x:f>
        <x:v>0.05457385247898691</x:v>
      </x:c>
      <x:c r="N487" s="64" t="n">
        <x:f aca="0">SUM(J487:M487)</x:f>
        <x:v>1.107786111058012</x:v>
      </x:c>
      <x:c r="O487" s="65" t="n">
        <x:f aca="0">IFERROR((J487+K487)/N487,0)</x:f>
        <x:v>0.2119109129182974</x:v>
      </x:c>
      <x:c r="P487" s="66" t="b">
        <x:f aca="0">AND(MONTH(A487)=12,OR(A488="",YEAR(A487)&lt;&gt;YEAR(A488)))</x:f>
        <x:v>0</x:v>
      </x:c>
      <x:c r="Q487" s="66" t="b">
        <x:f aca="0">AND(MOD(MONTH(A487),3)=0,OR(A488="",MONTH(A487)&lt;&gt;MONTH(A488)))</x:f>
        <x:v>0</x:v>
      </x:c>
      <x:c r="R487" s="66" t="b">
        <x:f aca="0">OR(O487&gt;$E$7,O487&lt;$E$6)</x:f>
        <x:v>0</x:v>
      </x:c>
      <x:c r="S487" s="66" t="b">
        <x:f aca="0">AND(OR(P487,Q487,R487),A487-AH486&gt;$E$8)</x:f>
        <x:v>0</x:v>
      </x:c>
      <x:c r="T487" s="67" t="str">
        <x:f aca="0">IF(NOT(OR(P487,Q487,R487)),"不调",IF(NOT(S487),"间隔规则跳过",IF(P487,"年末+季度",IF(AND(Q487,R487),"季度+动态",IF(Q487,"季度","动态")))))</x:f>
        <x:v>不调</x:v>
      </x:c>
      <x:c r="U487" s="64" t="n">
        <x:f aca="0">IF(OR(T487="年末+季度",T487="季度+动态"),N487*$E$5/2,IF(T487="季度",(J487+K487)/2,IF(T487="动态",N487*$E$5*IF(J487+K487=0,0.5,J487/(J487+K487)),J487)))</x:f>
        <x:v>0.11439578626525708</x:v>
      </x:c>
      <x:c r="V487" s="64" t="n">
        <x:f aca="0">IF(OR(T487="年末+季度",T487="季度+动态"),N487*$E$5/2,IF(T487="季度",(J487+K487)/2,IF(T487="动态",N487*$E$5*IF(J487+K487=0,0.5,K487/(J487+K487)),K487)))</x:f>
        <x:v>0.12035617984725662</x:v>
      </x:c>
      <x:c r="W487" s="64" t="n">
        <x:f aca="0">IF(OR(T487="年末+季度",T487="季度+动态",T487="动态"),N487*(1-$E$5)*IF(L487+M487=0,$B$7/($B$7+$B$8),L487/(L487+M487)),L487)</x:f>
        <x:v>0.8184602924665114</x:v>
      </x:c>
      <x:c r="X487" s="64" t="n">
        <x:f aca="0">IF(OR(T487="年末+季度",T487="季度+动态",T487="动态"),N487*(1-$E$5)*IF(L487+M487=0,$B$8/($B$7+$B$8),M487/(L487+M487)),M487)</x:f>
        <x:v>0.05457385247898691</x:v>
      </x:c>
      <x:c r="Y487" s="64" t="n">
        <x:f aca="0">POWER(1-$H$5,(A487-A486)/$H$8)</x:f>
        <x:v>0.9999862671029998</x:v>
      </x:c>
      <x:c r="Z487" s="64" t="n">
        <x:f aca="0">U487*Y487</x:f>
        <x:v>0.11439421527970704</x:v>
      </x:c>
      <x:c r="AA487" s="64" t="n">
        <x:f aca="0">V487*Y487</x:f>
        <x:v>0.12035452700823543</x:v>
      </x:c>
      <x:c r="AB487" s="64" t="n">
        <x:f aca="0">W487*Y487</x:f>
        <x:v>0.8184490526356162</x:v>
      </x:c>
      <x:c r="AC487" s="64" t="n">
        <x:f aca="0">X487*Y487</x:f>
        <x:v>0.05457310302189191</x:v>
      </x:c>
      <x:c r="AD487" s="64" t="n">
        <x:f aca="0">SUM(Z487:AC487)</x:f>
        <x:v>1.1077708979454506</x:v>
      </x:c>
      <x:c r="AE487" s="64" t="n">
        <x:f aca="0">MAX(AE486,AD487)</x:f>
        <x:v>1.1310903114958384</x:v>
      </x:c>
      <x:c r="AF487" s="63" t="n">
        <x:f aca="0">AD487/AE487-1</x:f>
        <x:v>-0.02061675651659367</x:v>
      </x:c>
      <x:c r="AG487" s="63" t="n">
        <x:f aca="0">AD487/AD486-1</x:f>
        <x:v>-0.0010112621284670276</x:v>
      </x:c>
      <x:c r="AH487" s="61" t="n">
        <x:f aca="0">IF(OR(T487="年末+季度",T487="季度+动态",T487="季度",T487="动态"),A487,AH486)</x:f>
        <x:v>44469</x:v>
      </x:c>
      <x:c r="AI487" s="68" t="n">
        <x:f aca="0">YEAR(A487)</x:f>
        <x:v>2021</x:v>
      </x:c>
      <x:c r="AJ487" s="68" t="n">
        <x:f aca="0">MONTH(A487)</x:f>
        <x:v>11</x:v>
      </x:c>
      <x:c r="AK487" s="66" t="n">
        <x:f aca="0">IF(MONTH(A487)&lt;&gt;MONTH(A488),1,0)</x:f>
        <x:v>0</x:v>
      </x:c>
      <x:c r="AL487" s="64" t="n">
        <x:f aca="0">IF(AK486,AD486,AL486)</x:f>
        <x:v>1.106289464564796</x:v>
      </x:c>
      <x:c r="AM487" s="65" t="str">
        <x:f aca="0">IF(AK487,AD487/AL487-1,"")</x:f>
      </x:c>
      <x:c r="AN487" s="64" t="n">
        <x:f aca="0">IF(AI487&lt;&gt;AI486,AD487,MAX(AN486,AD487))</x:f>
        <x:v>1.1310903114958384</x:v>
      </x:c>
      <x:c r="AO487" s="65" t="n">
        <x:f aca="0">AD487/AN487-1</x:f>
        <x:v>-0.02061675651659367</x:v>
      </x:c>
      <x:c r="AP487" s="69" t="n">
        <x:f aca="0">IFERROR(SUM(Z487:AC487)/AD487,0)</x:f>
        <x:v>1</x:v>
      </x:c>
      <x:c r="AQ487" s="66" t="b">
        <x:f aca="0">AND(B487&gt;0,C487&gt;0,D487&gt;0,E487&gt;0)</x:f>
        <x:v>1</x:v>
      </x:c>
    </x:row>
    <x:row r="488" ht="13.5" hidden="0">
      <x:c r="A488" s="61" t="n">
        <x:f aca="0">'净值底稿'!A450</x:f>
        <x:v>44508</x:v>
      </x:c>
      <x:c r="B488" s="62" t="n">
        <x:f aca="0">'净值底稿'!W450</x:f>
        <x:v>1.1949913008182624</x:v>
      </x:c>
      <x:c r="C488" s="62" t="n">
        <x:f aca="0">'净值底稿'!T450</x:f>
        <x:v>1.4532674181466874</x:v>
      </x:c>
      <x:c r="D488" s="62" t="n">
        <x:f aca="0">'净值底稿'!U450</x:f>
        <x:v>1.5035</x:v>
      </x:c>
      <x:c r="E488" s="62" t="n">
        <x:f aca="0">'净值底稿'!V450</x:f>
        <x:v>1.3554</x:v>
      </x:c>
      <x:c r="F488" s="63" t="n">
        <x:f aca="0">IFERROR(B488/B487-1,0)</x:f>
        <x:v>0.004359049720361163</x:v>
      </x:c>
      <x:c r="G488" s="63" t="n">
        <x:f aca="0">IFERROR(C488/C487-1,0)</x:f>
        <x:v>0.004408872011063991</x:v>
      </x:c>
      <x:c r="H488" s="63" t="n">
        <x:f aca="0">IFERROR(D488/D487-1,0)</x:f>
        <x:v>0.0001330406439166154</x:v>
      </x:c>
      <x:c r="I488" s="63" t="n">
        <x:f aca="0">IFERROR(E488/E487-1,0)</x:f>
        <x:v>0.010286225402504456</x:v>
      </x:c>
      <x:c r="J488" s="64" t="n">
        <x:f aca="0">Z487*(1+F488)</x:f>
        <x:v>0.11489286535183299</x:v>
      </x:c>
      <x:c r="K488" s="64" t="n">
        <x:f aca="0">AA487*(1+G488)</x:f>
        <x:v>0.12088515471376689</x:v>
      </x:c>
      <x:c r="L488" s="64" t="n">
        <x:f aca="0">AB487*(1+H488)</x:f>
        <x:v>0.8185579396245918</x:v>
      </x:c>
      <x:c r="M488" s="64" t="n">
        <x:f aca="0">AC487*(1+I488)</x:f>
        <x:v>0.055134454260489185</x:v>
      </x:c>
      <x:c r="N488" s="64" t="n">
        <x:f aca="0">SUM(J488:M488)</x:f>
        <x:v>1.109470413950681</x:v>
      </x:c>
      <x:c r="O488" s="65" t="n">
        <x:f aca="0">IFERROR((J488+K488)/N488,0)</x:f>
        <x:v>0.2125140220963845</x:v>
      </x:c>
      <x:c r="P488" s="66" t="b">
        <x:f aca="0">AND(MONTH(A488)=12,OR(A489="",YEAR(A488)&lt;&gt;YEAR(A489)))</x:f>
        <x:v>0</x:v>
      </x:c>
      <x:c r="Q488" s="66" t="b">
        <x:f aca="0">AND(MOD(MONTH(A488),3)=0,OR(A489="",MONTH(A488)&lt;&gt;MONTH(A489)))</x:f>
        <x:v>0</x:v>
      </x:c>
      <x:c r="R488" s="66" t="b">
        <x:f aca="0">OR(O488&gt;$E$7,O488&lt;$E$6)</x:f>
        <x:v>0</x:v>
      </x:c>
      <x:c r="S488" s="66" t="b">
        <x:f aca="0">AND(OR(P488,Q488,R488),A488-AH487&gt;$E$8)</x:f>
        <x:v>0</x:v>
      </x:c>
      <x:c r="T488" s="67" t="str">
        <x:f aca="0">IF(NOT(OR(P488,Q488,R488)),"不调",IF(NOT(S488),"间隔规则跳过",IF(P488,"年末+季度",IF(AND(Q488,R488),"季度+动态",IF(Q488,"季度","动态")))))</x:f>
        <x:v>不调</x:v>
      </x:c>
      <x:c r="U488" s="64" t="n">
        <x:f aca="0">IF(OR(T488="年末+季度",T488="季度+动态"),N488*$E$5/2,IF(T488="季度",(J488+K488)/2,IF(T488="动态",N488*$E$5*IF(J488+K488=0,0.5,J488/(J488+K488)),J488)))</x:f>
        <x:v>0.11489286535183299</x:v>
      </x:c>
      <x:c r="V488" s="64" t="n">
        <x:f aca="0">IF(OR(T488="年末+季度",T488="季度+动态"),N488*$E$5/2,IF(T488="季度",(J488+K488)/2,IF(T488="动态",N488*$E$5*IF(J488+K488=0,0.5,K488/(J488+K488)),K488)))</x:f>
        <x:v>0.12088515471376689</x:v>
      </x:c>
      <x:c r="W488" s="64" t="n">
        <x:f aca="0">IF(OR(T488="年末+季度",T488="季度+动态",T488="动态"),N488*(1-$E$5)*IF(L488+M488=0,$B$7/($B$7+$B$8),L488/(L488+M488)),L488)</x:f>
        <x:v>0.8185579396245918</x:v>
      </x:c>
      <x:c r="X488" s="64" t="n">
        <x:f aca="0">IF(OR(T488="年末+季度",T488="季度+动态",T488="动态"),N488*(1-$E$5)*IF(L488+M488=0,$B$8/($B$7+$B$8),M488/(L488+M488)),M488)</x:f>
        <x:v>0.055134454260489185</x:v>
      </x:c>
      <x:c r="Y488" s="64" t="n">
        <x:f aca="0">POWER(1-$H$5,(A488-A487)/$H$8)</x:f>
        <x:v>0.9999588018747739</x:v>
      </x:c>
      <x:c r="Z488" s="64" t="n">
        <x:f aca="0">U488*Y488</x:f>
        <x:v>0.11488813198117864</x:v>
      </x:c>
      <x:c r="AA488" s="64" t="n">
        <x:f aca="0">V488*Y488</x:f>
        <x:v>0.12088017447202502</x:v>
      </x:c>
      <x:c r="AB488" s="64" t="n">
        <x:f aca="0">W488*Y488</x:f>
        <x:v>0.8185242165720903</x:v>
      </x:c>
      <x:c r="AC488" s="64" t="n">
        <x:f aca="0">X488*Y488</x:f>
        <x:v>0.055132182824338294</x:v>
      </x:c>
      <x:c r="AD488" s="64" t="n">
        <x:f aca="0">SUM(Z488:AC488)</x:f>
        <x:v>1.1094247058496323</x:v>
      </x:c>
      <x:c r="AE488" s="64" t="n">
        <x:f aca="0">MAX(AE487,AD488)</x:f>
        <x:v>1.1310903114958384</x:v>
      </x:c>
      <x:c r="AF488" s="63" t="n">
        <x:f aca="0">AD488/AE488-1</x:f>
        <x:v>-0.019154620480794193</x:v>
      </x:c>
      <x:c r="AG488" s="63" t="n">
        <x:f aca="0">AD488/AD487-1</x:f>
        <x:v>0.0014929151029774435</x:v>
      </x:c>
      <x:c r="AH488" s="61" t="n">
        <x:f aca="0">IF(OR(T488="年末+季度",T488="季度+动态",T488="季度",T488="动态"),A488,AH487)</x:f>
        <x:v>44469</x:v>
      </x:c>
      <x:c r="AI488" s="68" t="n">
        <x:f aca="0">YEAR(A488)</x:f>
        <x:v>2021</x:v>
      </x:c>
      <x:c r="AJ488" s="68" t="n">
        <x:f aca="0">MONTH(A488)</x:f>
        <x:v>11</x:v>
      </x:c>
      <x:c r="AK488" s="66" t="n">
        <x:f aca="0">IF(MONTH(A488)&lt;&gt;MONTH(A489),1,0)</x:f>
        <x:v>0</x:v>
      </x:c>
      <x:c r="AL488" s="64" t="n">
        <x:f aca="0">IF(AK487,AD487,AL487)</x:f>
        <x:v>1.106289464564796</x:v>
      </x:c>
      <x:c r="AM488" s="65" t="str">
        <x:f aca="0">IF(AK488,AD488/AL488-1,"")</x:f>
      </x:c>
      <x:c r="AN488" s="64" t="n">
        <x:f aca="0">IF(AI488&lt;&gt;AI487,AD488,MAX(AN487,AD488))</x:f>
        <x:v>1.1310903114958384</x:v>
      </x:c>
      <x:c r="AO488" s="65" t="n">
        <x:f aca="0">AD488/AN488-1</x:f>
        <x:v>-0.019154620480794193</x:v>
      </x:c>
      <x:c r="AP488" s="69" t="n">
        <x:f aca="0">IFERROR(SUM(Z488:AC488)/AD488,0)</x:f>
        <x:v>1</x:v>
      </x:c>
      <x:c r="AQ488" s="66" t="b">
        <x:f aca="0">AND(B488&gt;0,C488&gt;0,D488&gt;0,E488&gt;0)</x:f>
        <x:v>1</x:v>
      </x:c>
    </x:row>
    <x:row r="489" ht="13.5" hidden="0">
      <x:c r="A489" s="61" t="n">
        <x:f aca="0">'净值底稿'!A451</x:f>
        <x:v>44509</x:v>
      </x:c>
      <x:c r="B489" s="62" t="n">
        <x:f aca="0">'净值底稿'!W451</x:f>
        <x:v>1.1973134707090947</x:v>
      </x:c>
      <x:c r="C489" s="62" t="n">
        <x:f aca="0">'净值底稿'!T451</x:f>
        <x:v>1.4665117582593825</x:v>
      </x:c>
      <x:c r="D489" s="62" t="n">
        <x:f aca="0">'净值底稿'!U451</x:f>
        <x:v>1.5033</x:v>
      </x:c>
      <x:c r="E489" s="62" t="n">
        <x:f aca="0">'净值底稿'!V451</x:f>
        <x:v>1.3603</x:v>
      </x:c>
      <x:c r="F489" s="63" t="n">
        <x:f aca="0">IFERROR(B489/B488-1,0)</x:f>
        <x:v>0.0019432525485685304</x:v>
      </x:c>
      <x:c r="G489" s="63" t="n">
        <x:f aca="0">IFERROR(C489/C488-1,0)</x:f>
        <x:v>0.009113491396913975</x:v>
      </x:c>
      <x:c r="H489" s="63" t="n">
        <x:f aca="0">IFERROR(D489/D488-1,0)</x:f>
        <x:v>-0.00013302294645822776</x:v>
      </x:c>
      <x:c r="I489" s="63" t="n">
        <x:f aca="0">IFERROR(E489/E488-1,0)</x:f>
        <x:v>0.0036151689538144183</x:v>
      </x:c>
      <x:c r="J489" s="64" t="n">
        <x:f aca="0">Z488*(1+F489)</x:f>
        <x:v>0.11511138863645135</x:v>
      </x:c>
      <x:c r="K489" s="64" t="n">
        <x:f aca="0">AA488*(1+G489)</x:f>
        <x:v>0.12198181490213328</x:v>
      </x:c>
      <x:c r="L489" s="64" t="n">
        <x:f aca="0">AB488*(1+H489)</x:f>
        <x:v>0.8184153340690544</x:v>
      </x:c>
      <x:c r="M489" s="64" t="n">
        <x:f aca="0">AC488*(1+I489)</x:f>
        <x:v>0.05533149498004086</x:v>
      </x:c>
      <x:c r="N489" s="64" t="n">
        <x:f aca="0">SUM(J489:M489)</x:f>
        <x:v>1.1108400325876797</x:v>
      </x:c>
      <x:c r="O489" s="65" t="n">
        <x:f aca="0">IFERROR((J489+K489)/N489,0)</x:f>
        <x:v>0.21343595529797457</x:v>
      </x:c>
      <x:c r="P489" s="66" t="b">
        <x:f aca="0">AND(MONTH(A489)=12,OR(A490="",YEAR(A489)&lt;&gt;YEAR(A490)))</x:f>
        <x:v>0</x:v>
      </x:c>
      <x:c r="Q489" s="66" t="b">
        <x:f aca="0">AND(MOD(MONTH(A489),3)=0,OR(A490="",MONTH(A489)&lt;&gt;MONTH(A490)))</x:f>
        <x:v>0</x:v>
      </x:c>
      <x:c r="R489" s="66" t="b">
        <x:f aca="0">OR(O489&gt;$E$7,O489&lt;$E$6)</x:f>
        <x:v>0</x:v>
      </x:c>
      <x:c r="S489" s="66" t="b">
        <x:f aca="0">AND(OR(P489,Q489,R489),A489-AH488&gt;$E$8)</x:f>
        <x:v>0</x:v>
      </x:c>
      <x:c r="T489" s="67" t="str">
        <x:f aca="0">IF(NOT(OR(P489,Q489,R489)),"不调",IF(NOT(S489),"间隔规则跳过",IF(P489,"年末+季度",IF(AND(Q489,R489),"季度+动态",IF(Q489,"季度","动态")))))</x:f>
        <x:v>不调</x:v>
      </x:c>
      <x:c r="U489" s="64" t="n">
        <x:f aca="0">IF(OR(T489="年末+季度",T489="季度+动态"),N489*$E$5/2,IF(T489="季度",(J489+K489)/2,IF(T489="动态",N489*$E$5*IF(J489+K489=0,0.5,J489/(J489+K489)),J489)))</x:f>
        <x:v>0.11511138863645135</x:v>
      </x:c>
      <x:c r="V489" s="64" t="n">
        <x:f aca="0">IF(OR(T489="年末+季度",T489="季度+动态"),N489*$E$5/2,IF(T489="季度",(J489+K489)/2,IF(T489="动态",N489*$E$5*IF(J489+K489=0,0.5,K489/(J489+K489)),K489)))</x:f>
        <x:v>0.12198181490213328</x:v>
      </x:c>
      <x:c r="W489" s="64" t="n">
        <x:f aca="0">IF(OR(T489="年末+季度",T489="季度+动态",T489="动态"),N489*(1-$E$5)*IF(L489+M489=0,$B$7/($B$7+$B$8),L489/(L489+M489)),L489)</x:f>
        <x:v>0.8184153340690544</x:v>
      </x:c>
      <x:c r="X489" s="64" t="n">
        <x:f aca="0">IF(OR(T489="年末+季度",T489="季度+动态",T489="动态"),N489*(1-$E$5)*IF(L489+M489=0,$B$8/($B$7+$B$8),M489/(L489+M489)),M489)</x:f>
        <x:v>0.05533149498004086</x:v>
      </x:c>
      <x:c r="Y489" s="64" t="n">
        <x:f aca="0">POWER(1-$H$5,(A489-A488)/$H$8)</x:f>
        <x:v>0.9999862671029998</x:v>
      </x:c>
      <x:c r="Z489" s="64" t="n">
        <x:f aca="0">U489*Y489</x:f>
        <x:v>0.11510980782360765</x:v>
      </x:c>
      <x:c r="AA489" s="64" t="n">
        <x:f aca="0">V489*Y489</x:f>
        <x:v>0.12198013973843333</x:v>
      </x:c>
      <x:c r="AB489" s="64" t="n">
        <x:f aca="0">W489*Y489</x:f>
        <x:v>0.8184040948555682</x:v>
      </x:c>
      <x:c r="AC489" s="64" t="n">
        <x:f aca="0">X489*Y489</x:f>
        <x:v>0.05533073511831943</x:v>
      </x:c>
      <x:c r="AD489" s="64" t="n">
        <x:f aca="0">SUM(Z489:AC489)</x:f>
        <x:v>1.1108247775359286</x:v>
      </x:c>
      <x:c r="AE489" s="64" t="n">
        <x:f aca="0">MAX(AE488,AD489)</x:f>
        <x:v>1.1310903114958384</x:v>
      </x:c>
      <x:c r="AF489" s="63" t="n">
        <x:f aca="0">AD489/AE489-1</x:f>
        <x:v>-0.017916813320688063</x:v>
      </x:c>
      <x:c r="AG489" s="63" t="n">
        <x:f aca="0">AD489/AD488-1</x:f>
        <x:v>0.0012619799062651982</x:v>
      </x:c>
      <x:c r="AH489" s="61" t="n">
        <x:f aca="0">IF(OR(T489="年末+季度",T489="季度+动态",T489="季度",T489="动态"),A489,AH488)</x:f>
        <x:v>44469</x:v>
      </x:c>
      <x:c r="AI489" s="68" t="n">
        <x:f aca="0">YEAR(A489)</x:f>
        <x:v>2021</x:v>
      </x:c>
      <x:c r="AJ489" s="68" t="n">
        <x:f aca="0">MONTH(A489)</x:f>
        <x:v>11</x:v>
      </x:c>
      <x:c r="AK489" s="66" t="n">
        <x:f aca="0">IF(MONTH(A489)&lt;&gt;MONTH(A490),1,0)</x:f>
        <x:v>0</x:v>
      </x:c>
      <x:c r="AL489" s="64" t="n">
        <x:f aca="0">IF(AK488,AD488,AL488)</x:f>
        <x:v>1.106289464564796</x:v>
      </x:c>
      <x:c r="AM489" s="65" t="str">
        <x:f aca="0">IF(AK489,AD489/AL489-1,"")</x:f>
      </x:c>
      <x:c r="AN489" s="64" t="n">
        <x:f aca="0">IF(AI489&lt;&gt;AI488,AD489,MAX(AN488,AD489))</x:f>
        <x:v>1.1310903114958384</x:v>
      </x:c>
      <x:c r="AO489" s="65" t="n">
        <x:f aca="0">AD489/AN489-1</x:f>
        <x:v>-0.017916813320688063</x:v>
      </x:c>
      <x:c r="AP489" s="69" t="n">
        <x:f aca="0">IFERROR(SUM(Z489:AC489)/AD489,0)</x:f>
        <x:v>1</x:v>
      </x:c>
      <x:c r="AQ489" s="66" t="b">
        <x:f aca="0">AND(B489&gt;0,C489&gt;0,D489&gt;0,E489&gt;0)</x:f>
        <x:v>1</x:v>
      </x:c>
    </x:row>
    <x:row r="490" ht="13.5" hidden="0">
      <x:c r="A490" s="61" t="n">
        <x:f aca="0">'净值底稿'!A452</x:f>
        <x:v>44510</x:v>
      </x:c>
      <x:c r="B490" s="62" t="n">
        <x:f aca="0">'净值底稿'!W452</x:f>
        <x:v>1.1957468066097714</x:v>
      </x:c>
      <x:c r="C490" s="62" t="n">
        <x:f aca="0">'净值底稿'!T452</x:f>
        <x:v>1.4640528393882675</x:v>
      </x:c>
      <x:c r="D490" s="62" t="n">
        <x:f aca="0">'净值底稿'!U452</x:f>
        <x:v>1.5034</x:v>
      </x:c>
      <x:c r="E490" s="62" t="n">
        <x:f aca="0">'净值底稿'!V452</x:f>
        <x:v>1.3596</x:v>
      </x:c>
      <x:c r="F490" s="63" t="n">
        <x:f aca="0">IFERROR(B490/B489-1,0)</x:f>
        <x:v>-0.0013084828139413585</x:v>
      </x:c>
      <x:c r="G490" s="63" t="n">
        <x:f aca="0">IFERROR(C490/C489-1,0)</x:f>
        <x:v>-0.0016767126872774263</x:v>
      </x:c>
      <x:c r="H490" s="63" t="n">
        <x:f aca="0">IFERROR(D490/D489-1,0)</x:f>
        <x:v>0.0000665203219583077</x:v>
      </x:c>
      <x:c r="I490" s="63" t="n">
        <x:f aca="0">IFERROR(E490/E489-1,0)</x:f>
        <x:v>-0.00051459236933038</x:v>
      </x:c>
      <x:c r="J490" s="64" t="n">
        <x:f aca="0">Z489*(1+F490)</x:f>
        <x:v>0.11495918861835437</x:v>
      </x:c>
      <x:c r="K490" s="64" t="n">
        <x:f aca="0">AA489*(1+G490)</x:f>
        <x:v>0.12177561409053803</x:v>
      </x:c>
      <x:c r="L490" s="64" t="n">
        <x:f aca="0">AB489*(1+H490)</x:f>
        <x:v>0.81845853535945</x:v>
      </x:c>
      <x:c r="M490" s="64" t="n">
        <x:f aca="0">AC489*(1+I490)</x:f>
        <x:v>0.0553022623442381</x:v>
      </x:c>
      <x:c r="N490" s="64" t="n">
        <x:f aca="0">SUM(J490:M490)</x:f>
        <x:v>1.1104956004125806</x:v>
      </x:c>
      <x:c r="O490" s="65" t="n">
        <x:f aca="0">IFERROR((J490+K490)/N490,0)</x:f>
        <x:v>0.2131794152277044</x:v>
      </x:c>
      <x:c r="P490" s="66" t="b">
        <x:f aca="0">AND(MONTH(A490)=12,OR(A491="",YEAR(A490)&lt;&gt;YEAR(A491)))</x:f>
        <x:v>0</x:v>
      </x:c>
      <x:c r="Q490" s="66" t="b">
        <x:f aca="0">AND(MOD(MONTH(A490),3)=0,OR(A491="",MONTH(A490)&lt;&gt;MONTH(A491)))</x:f>
        <x:v>0</x:v>
      </x:c>
      <x:c r="R490" s="66" t="b">
        <x:f aca="0">OR(O490&gt;$E$7,O490&lt;$E$6)</x:f>
        <x:v>0</x:v>
      </x:c>
      <x:c r="S490" s="66" t="b">
        <x:f aca="0">AND(OR(P490,Q490,R490),A490-AH489&gt;$E$8)</x:f>
        <x:v>0</x:v>
      </x:c>
      <x:c r="T490" s="67" t="str">
        <x:f aca="0">IF(NOT(OR(P490,Q490,R490)),"不调",IF(NOT(S490),"间隔规则跳过",IF(P490,"年末+季度",IF(AND(Q490,R490),"季度+动态",IF(Q490,"季度","动态")))))</x:f>
        <x:v>不调</x:v>
      </x:c>
      <x:c r="U490" s="64" t="n">
        <x:f aca="0">IF(OR(T490="年末+季度",T490="季度+动态"),N490*$E$5/2,IF(T490="季度",(J490+K490)/2,IF(T490="动态",N490*$E$5*IF(J490+K490=0,0.5,J490/(J490+K490)),J490)))</x:f>
        <x:v>0.11495918861835437</x:v>
      </x:c>
      <x:c r="V490" s="64" t="n">
        <x:f aca="0">IF(OR(T490="年末+季度",T490="季度+动态"),N490*$E$5/2,IF(T490="季度",(J490+K490)/2,IF(T490="动态",N490*$E$5*IF(J490+K490=0,0.5,K490/(J490+K490)),K490)))</x:f>
        <x:v>0.12177561409053803</x:v>
      </x:c>
      <x:c r="W490" s="64" t="n">
        <x:f aca="0">IF(OR(T490="年末+季度",T490="季度+动态",T490="动态"),N490*(1-$E$5)*IF(L490+M490=0,$B$7/($B$7+$B$8),L490/(L490+M490)),L490)</x:f>
        <x:v>0.81845853535945</x:v>
      </x:c>
      <x:c r="X490" s="64" t="n">
        <x:f aca="0">IF(OR(T490="年末+季度",T490="季度+动态",T490="动态"),N490*(1-$E$5)*IF(L490+M490=0,$B$8/($B$7+$B$8),M490/(L490+M490)),M490)</x:f>
        <x:v>0.0553022623442381</x:v>
      </x:c>
      <x:c r="Y490" s="64" t="n">
        <x:f aca="0">POWER(1-$H$5,(A490-A489)/$H$8)</x:f>
        <x:v>0.9999862671029998</x:v>
      </x:c>
      <x:c r="Z490" s="64" t="n">
        <x:f aca="0">U490*Y490</x:f>
        <x:v>0.11495760989565784</x:v>
      </x:c>
      <x:c r="AA490" s="64" t="n">
        <x:f aca="0">V490*Y490</x:f>
        <x:v>0.12177394175857258</x:v>
      </x:c>
      <x:c r="AB490" s="64" t="n">
        <x:f aca="0">W490*Y490</x:f>
        <x:v>0.8184472955526849</x:v>
      </x:c>
      <x:c r="AC490" s="64" t="n">
        <x:f aca="0">X490*Y490</x:f>
        <x:v>0.055301502883965445</x:v>
      </x:c>
      <x:c r="AD490" s="64" t="n">
        <x:f aca="0">SUM(Z490:AC490)</x:f>
        <x:v>1.1104803500908809</x:v>
      </x:c>
      <x:c r="AE490" s="64" t="n">
        <x:f aca="0">MAX(AE489,AD490)</x:f>
        <x:v>1.1310903114958384</x:v>
      </x:c>
      <x:c r="AF490" s="63" t="n">
        <x:f aca="0">AD490/AE490-1</x:f>
        <x:v>-0.018221322555315167</x:v>
      </x:c>
      <x:c r="AG490" s="63" t="n">
        <x:f aca="0">AD490/AD489-1</x:f>
        <x:v>-0.000310064604258975</x:v>
      </x:c>
      <x:c r="AH490" s="61" t="n">
        <x:f aca="0">IF(OR(T490="年末+季度",T490="季度+动态",T490="季度",T490="动态"),A490,AH489)</x:f>
        <x:v>44469</x:v>
      </x:c>
      <x:c r="AI490" s="68" t="n">
        <x:f aca="0">YEAR(A490)</x:f>
        <x:v>2021</x:v>
      </x:c>
      <x:c r="AJ490" s="68" t="n">
        <x:f aca="0">MONTH(A490)</x:f>
        <x:v>11</x:v>
      </x:c>
      <x:c r="AK490" s="66" t="n">
        <x:f aca="0">IF(MONTH(A490)&lt;&gt;MONTH(A491),1,0)</x:f>
        <x:v>0</x:v>
      </x:c>
      <x:c r="AL490" s="64" t="n">
        <x:f aca="0">IF(AK489,AD489,AL489)</x:f>
        <x:v>1.106289464564796</x:v>
      </x:c>
      <x:c r="AM490" s="65" t="str">
        <x:f aca="0">IF(AK490,AD490/AL490-1,"")</x:f>
      </x:c>
      <x:c r="AN490" s="64" t="n">
        <x:f aca="0">IF(AI490&lt;&gt;AI489,AD490,MAX(AN489,AD490))</x:f>
        <x:v>1.1310903114958384</x:v>
      </x:c>
      <x:c r="AO490" s="65" t="n">
        <x:f aca="0">AD490/AN490-1</x:f>
        <x:v>-0.018221322555315167</x:v>
      </x:c>
      <x:c r="AP490" s="69" t="n">
        <x:f aca="0">IFERROR(SUM(Z490:AC490)/AD490,0)</x:f>
        <x:v>1</x:v>
      </x:c>
      <x:c r="AQ490" s="66" t="b">
        <x:f aca="0">AND(B490&gt;0,C490&gt;0,D490&gt;0,E490&gt;0)</x:f>
        <x:v>1</x:v>
      </x:c>
    </x:row>
    <x:row r="491" ht="13.5" hidden="0">
      <x:c r="A491" s="61" t="n">
        <x:f aca="0">'净值底稿'!A453</x:f>
        <x:v>44511</x:v>
      </x:c>
      <x:c r="B491" s="62" t="n">
        <x:f aca="0">'净值底稿'!W453</x:f>
        <x:v>1.2127612205250367</x:v>
      </x:c>
      <x:c r="C491" s="62" t="n">
        <x:f aca="0">'净值底稿'!T453</x:f>
        <x:v>1.4782821178498562</x:v>
      </x:c>
      <x:c r="D491" s="62" t="n">
        <x:f aca="0">'净值底稿'!U453</x:f>
        <x:v>1.5027</x:v>
      </x:c>
      <x:c r="E491" s="62" t="n">
        <x:f aca="0">'净值底稿'!V453</x:f>
        <x:v>1.3832</x:v>
      </x:c>
      <x:c r="F491" s="63" t="n">
        <x:f aca="0">IFERROR(B491/B490-1,0)</x:f>
        <x:v>0.014229110896398778</x:v>
      </x:c>
      <x:c r="G491" s="63" t="n">
        <x:f aca="0">IFERROR(C491/C490-1,0)</x:f>
        <x:v>0.009719101714617207</x:v>
      </x:c>
      <x:c r="H491" s="63" t="n">
        <x:f aca="0">IFERROR(D491/D490-1,0)</x:f>
        <x:v>-0.0004656112810962343</x:v>
      </x:c>
      <x:c r="I491" s="63" t="n">
        <x:f aca="0">IFERROR(E491/E490-1,0)</x:f>
        <x:v>0.017358046484260203</x:v>
      </x:c>
      <x:c r="J491" s="64" t="n">
        <x:f aca="0">Z490*(1+F491)</x:f>
        <x:v>0.1165933544752481</x:v>
      </x:c>
      <x:c r="K491" s="64" t="n">
        <x:f aca="0">AA490*(1+G491)</x:f>
        <x:v>0.12295747508471401</x:v>
      </x:c>
      <x:c r="L491" s="64" t="n">
        <x:f aca="0">AB490*(1+H491)</x:f>
        <x:v>0.8180662172588928</x:v>
      </x:c>
      <x:c r="M491" s="64" t="n">
        <x:f aca="0">AC490*(1+I491)</x:f>
        <x:v>0.05626142894167477</x:v>
      </x:c>
      <x:c r="N491" s="64" t="n">
        <x:f aca="0">SUM(J491:M491)</x:f>
        <x:v>1.1138784757605298</x:v>
      </x:c>
      <x:c r="O491" s="65" t="n">
        <x:f aca="0">IFERROR((J491+K491)/N491,0)</x:f>
        <x:v>0.21506011182809012</x:v>
      </x:c>
      <x:c r="P491" s="66" t="b">
        <x:f aca="0">AND(MONTH(A491)=12,OR(A492="",YEAR(A491)&lt;&gt;YEAR(A492)))</x:f>
        <x:v>0</x:v>
      </x:c>
      <x:c r="Q491" s="66" t="b">
        <x:f aca="0">AND(MOD(MONTH(A491),3)=0,OR(A492="",MONTH(A491)&lt;&gt;MONTH(A492)))</x:f>
        <x:v>0</x:v>
      </x:c>
      <x:c r="R491" s="66" t="b">
        <x:f aca="0">OR(O491&gt;$E$7,O491&lt;$E$6)</x:f>
        <x:v>0</x:v>
      </x:c>
      <x:c r="S491" s="66" t="b">
        <x:f aca="0">AND(OR(P491,Q491,R491),A491-AH490&gt;$E$8)</x:f>
        <x:v>0</x:v>
      </x:c>
      <x:c r="T491" s="67" t="str">
        <x:f aca="0">IF(NOT(OR(P491,Q491,R491)),"不调",IF(NOT(S491),"间隔规则跳过",IF(P491,"年末+季度",IF(AND(Q491,R491),"季度+动态",IF(Q491,"季度","动态")))))</x:f>
        <x:v>不调</x:v>
      </x:c>
      <x:c r="U491" s="64" t="n">
        <x:f aca="0">IF(OR(T491="年末+季度",T491="季度+动态"),N491*$E$5/2,IF(T491="季度",(J491+K491)/2,IF(T491="动态",N491*$E$5*IF(J491+K491=0,0.5,J491/(J491+K491)),J491)))</x:f>
        <x:v>0.1165933544752481</x:v>
      </x:c>
      <x:c r="V491" s="64" t="n">
        <x:f aca="0">IF(OR(T491="年末+季度",T491="季度+动态"),N491*$E$5/2,IF(T491="季度",(J491+K491)/2,IF(T491="动态",N491*$E$5*IF(J491+K491=0,0.5,K491/(J491+K491)),K491)))</x:f>
        <x:v>0.12295747508471401</x:v>
      </x:c>
      <x:c r="W491" s="64" t="n">
        <x:f aca="0">IF(OR(T491="年末+季度",T491="季度+动态",T491="动态"),N491*(1-$E$5)*IF(L491+M491=0,$B$7/($B$7+$B$8),L491/(L491+M491)),L491)</x:f>
        <x:v>0.8180662172588928</x:v>
      </x:c>
      <x:c r="X491" s="64" t="n">
        <x:f aca="0">IF(OR(T491="年末+季度",T491="季度+动态",T491="动态"),N491*(1-$E$5)*IF(L491+M491=0,$B$8/($B$7+$B$8),M491/(L491+M491)),M491)</x:f>
        <x:v>0.05626142894167477</x:v>
      </x:c>
      <x:c r="Y491" s="64" t="n">
        <x:f aca="0">POWER(1-$H$5,(A491-A490)/$H$8)</x:f>
        <x:v>0.9999862671029998</x:v>
      </x:c>
      <x:c r="Z491" s="64" t="n">
        <x:f aca="0">U491*Y491</x:f>
        <x:v>0.11659175331072018</x:v>
      </x:c>
      <x:c r="AA491" s="64" t="n">
        <x:f aca="0">V491*Y491</x:f>
        <x:v>0.12295578652237327</x:v>
      </x:c>
      <x:c r="AB491" s="64" t="n">
        <x:f aca="0">W491*Y491</x:f>
        <x:v>0.8180549828397918</x:v>
      </x:c>
      <x:c r="AC491" s="64" t="n">
        <x:f aca="0">X491*Y491</x:f>
        <x:v>0.05626065630926603</x:v>
      </x:c>
      <x:c r="AD491" s="64" t="n">
        <x:f aca="0">SUM(Z491:AC491)</x:f>
        <x:v>1.1138631789821514</x:v>
      </x:c>
      <x:c r="AE491" s="64" t="n">
        <x:f aca="0">MAX(AE490,AD491)</x:f>
        <x:v>1.1310903114958384</x:v>
      </x:c>
      <x:c r="AF491" s="63" t="n">
        <x:f aca="0">AD491/AE491-1</x:f>
        <x:v>-0.015230554393932172</x:v>
      </x:c>
      <x:c r="AG491" s="63" t="n">
        <x:f aca="0">AD491/AD490-1</x:f>
        <x:v>0.003046275326703096</x:v>
      </x:c>
      <x:c r="AH491" s="61" t="n">
        <x:f aca="0">IF(OR(T491="年末+季度",T491="季度+动态",T491="季度",T491="动态"),A491,AH490)</x:f>
        <x:v>44469</x:v>
      </x:c>
      <x:c r="AI491" s="68" t="n">
        <x:f aca="0">YEAR(A491)</x:f>
        <x:v>2021</x:v>
      </x:c>
      <x:c r="AJ491" s="68" t="n">
        <x:f aca="0">MONTH(A491)</x:f>
        <x:v>11</x:v>
      </x:c>
      <x:c r="AK491" s="66" t="n">
        <x:f aca="0">IF(MONTH(A491)&lt;&gt;MONTH(A492),1,0)</x:f>
        <x:v>0</x:v>
      </x:c>
      <x:c r="AL491" s="64" t="n">
        <x:f aca="0">IF(AK490,AD490,AL490)</x:f>
        <x:v>1.106289464564796</x:v>
      </x:c>
      <x:c r="AM491" s="65" t="str">
        <x:f aca="0">IF(AK491,AD491/AL491-1,"")</x:f>
      </x:c>
      <x:c r="AN491" s="64" t="n">
        <x:f aca="0">IF(AI491&lt;&gt;AI490,AD491,MAX(AN490,AD491))</x:f>
        <x:v>1.1310903114958384</x:v>
      </x:c>
      <x:c r="AO491" s="65" t="n">
        <x:f aca="0">AD491/AN491-1</x:f>
        <x:v>-0.015230554393932172</x:v>
      </x:c>
      <x:c r="AP491" s="69" t="n">
        <x:f aca="0">IFERROR(SUM(Z491:AC491)/AD491,0)</x:f>
        <x:v>1</x:v>
      </x:c>
      <x:c r="AQ491" s="66" t="b">
        <x:f aca="0">AND(B491&gt;0,C491&gt;0,D491&gt;0,E491&gt;0)</x:f>
        <x:v>1</x:v>
      </x:c>
    </x:row>
    <x:row r="492" ht="13.5" hidden="0">
      <x:c r="A492" s="61" t="n">
        <x:f aca="0">'净值底稿'!A454</x:f>
        <x:v>44512</x:v>
      </x:c>
      <x:c r="B492" s="62" t="n">
        <x:f aca="0">'净值底稿'!W454</x:f>
        <x:v>1.2081848576518297</x:v>
      </x:c>
      <x:c r="C492" s="62" t="n">
        <x:f aca="0">'净值底稿'!T454</x:f>
        <x:v>1.4885154656965627</x:v>
      </x:c>
      <x:c r="D492" s="62" t="n">
        <x:f aca="0">'净值底稿'!U454</x:f>
        <x:v>1.5029</x:v>
      </x:c>
      <x:c r="E492" s="62" t="n">
        <x:f aca="0">'净值底稿'!V454</x:f>
        <x:v>1.3835</x:v>
      </x:c>
      <x:c r="F492" s="63" t="n">
        <x:f aca="0">IFERROR(B492/B491-1,0)</x:f>
        <x:v>-0.0037735069325730564</x:v>
      </x:c>
      <x:c r="G492" s="63" t="n">
        <x:f aca="0">IFERROR(C492/C491-1,0)</x:f>
        <x:v>0.006922459335157782</x:v>
      </x:c>
      <x:c r="H492" s="63" t="n">
        <x:f aca="0">IFERROR(D492/D491-1,0)</x:f>
        <x:v>0.00013309376455716837</x:v>
      </x:c>
      <x:c r="I492" s="63" t="n">
        <x:f aca="0">IFERROR(E492/E491-1,0)</x:f>
        <x:v>0.0002168883747830641</x:v>
      </x:c>
      <x:c r="J492" s="64" t="n">
        <x:f aca="0">Z491*(1+F492)</x:f>
        <x:v>0.11615179352132132</x:v>
      </x:c>
      <x:c r="K492" s="64" t="n">
        <x:f aca="0">AA491*(1+G492)</x:f>
        <x:v>0.12380694295459674</x:v>
      </x:c>
      <x:c r="L492" s="64" t="n">
        <x:f aca="0">AB491*(1+H492)</x:f>
        <x:v>0.8181638608570727</x:v>
      </x:c>
      <x:c r="M492" s="64" t="n">
        <x:f aca="0">AC491*(1+I492)</x:f>
        <x:v>0.05627285859157717</x:v>
      </x:c>
      <x:c r="N492" s="64" t="n">
        <x:f aca="0">SUM(J492:M492)</x:f>
        <x:v>1.1143954559245681</x:v>
      </x:c>
      <x:c r="O492" s="65" t="n">
        <x:f aca="0">IFERROR((J492+K492)/N492,0)</x:f>
        <x:v>0.21532637736469784</x:v>
      </x:c>
      <x:c r="P492" s="66" t="b">
        <x:f aca="0">AND(MONTH(A492)=12,OR(A493="",YEAR(A492)&lt;&gt;YEAR(A493)))</x:f>
        <x:v>0</x:v>
      </x:c>
      <x:c r="Q492" s="66" t="b">
        <x:f aca="0">AND(MOD(MONTH(A492),3)=0,OR(A493="",MONTH(A492)&lt;&gt;MONTH(A493)))</x:f>
        <x:v>0</x:v>
      </x:c>
      <x:c r="R492" s="66" t="b">
        <x:f aca="0">OR(O492&gt;$E$7,O492&lt;$E$6)</x:f>
        <x:v>0</x:v>
      </x:c>
      <x:c r="S492" s="66" t="b">
        <x:f aca="0">AND(OR(P492,Q492,R492),A492-AH491&gt;$E$8)</x:f>
        <x:v>0</x:v>
      </x:c>
      <x:c r="T492" s="67" t="str">
        <x:f aca="0">IF(NOT(OR(P492,Q492,R492)),"不调",IF(NOT(S492),"间隔规则跳过",IF(P492,"年末+季度",IF(AND(Q492,R492),"季度+动态",IF(Q492,"季度","动态")))))</x:f>
        <x:v>不调</x:v>
      </x:c>
      <x:c r="U492" s="64" t="n">
        <x:f aca="0">IF(OR(T492="年末+季度",T492="季度+动态"),N492*$E$5/2,IF(T492="季度",(J492+K492)/2,IF(T492="动态",N492*$E$5*IF(J492+K492=0,0.5,J492/(J492+K492)),J492)))</x:f>
        <x:v>0.11615179352132132</x:v>
      </x:c>
      <x:c r="V492" s="64" t="n">
        <x:f aca="0">IF(OR(T492="年末+季度",T492="季度+动态"),N492*$E$5/2,IF(T492="季度",(J492+K492)/2,IF(T492="动态",N492*$E$5*IF(J492+K492=0,0.5,K492/(J492+K492)),K492)))</x:f>
        <x:v>0.12380694295459674</x:v>
      </x:c>
      <x:c r="W492" s="64" t="n">
        <x:f aca="0">IF(OR(T492="年末+季度",T492="季度+动态",T492="动态"),N492*(1-$E$5)*IF(L492+M492=0,$B$7/($B$7+$B$8),L492/(L492+M492)),L492)</x:f>
        <x:v>0.8181638608570727</x:v>
      </x:c>
      <x:c r="X492" s="64" t="n">
        <x:f aca="0">IF(OR(T492="年末+季度",T492="季度+动态",T492="动态"),N492*(1-$E$5)*IF(L492+M492=0,$B$8/($B$7+$B$8),M492/(L492+M492)),M492)</x:f>
        <x:v>0.05627285859157717</x:v>
      </x:c>
      <x:c r="Y492" s="64" t="n">
        <x:f aca="0">POWER(1-$H$5,(A492-A491)/$H$8)</x:f>
        <x:v>0.9999862671029998</x:v>
      </x:c>
      <x:c r="Z492" s="64" t="n">
        <x:f aca="0">U492*Y492</x:f>
        <x:v>0.1161501984207045</x:v>
      </x:c>
      <x:c r="AA492" s="64" t="n">
        <x:f aca="0">V492*Y492</x:f>
        <x:v>0.12380524272660123</x:v>
      </x:c>
      <x:c r="AB492" s="64" t="n">
        <x:f aca="0">W492*Y492</x:f>
        <x:v>0.8181526250970422</x:v>
      </x:c>
      <x:c r="AC492" s="64" t="n">
        <x:f aca="0">X492*Y492</x:f>
        <x:v>0.056272085802206225</x:v>
      </x:c>
      <x:c r="AD492" s="64" t="n">
        <x:f aca="0">SUM(Z492:AC492)</x:f>
        <x:v>1.1143801520465544</x:v>
      </x:c>
      <x:c r="AE492" s="64" t="n">
        <x:f aca="0">MAX(AE491,AD492)</x:f>
        <x:v>1.1310903114958384</x:v>
      </x:c>
      <x:c r="AF492" s="63" t="n">
        <x:f aca="0">AD492/AE492-1</x:f>
        <x:v>-0.014773497111106204</x:v>
      </x:c>
      <x:c r="AG492" s="63" t="n">
        <x:f aca="0">AD492/AD491-1</x:f>
        <x:v>0.00046412618188473864</x:v>
      </x:c>
      <x:c r="AH492" s="61" t="n">
        <x:f aca="0">IF(OR(T492="年末+季度",T492="季度+动态",T492="季度",T492="动态"),A492,AH491)</x:f>
        <x:v>44469</x:v>
      </x:c>
      <x:c r="AI492" s="68" t="n">
        <x:f aca="0">YEAR(A492)</x:f>
        <x:v>2021</x:v>
      </x:c>
      <x:c r="AJ492" s="68" t="n">
        <x:f aca="0">MONTH(A492)</x:f>
        <x:v>11</x:v>
      </x:c>
      <x:c r="AK492" s="66" t="n">
        <x:f aca="0">IF(MONTH(A492)&lt;&gt;MONTH(A493),1,0)</x:f>
        <x:v>0</x:v>
      </x:c>
      <x:c r="AL492" s="64" t="n">
        <x:f aca="0">IF(AK491,AD491,AL491)</x:f>
        <x:v>1.106289464564796</x:v>
      </x:c>
      <x:c r="AM492" s="65" t="str">
        <x:f aca="0">IF(AK492,AD492/AL492-1,"")</x:f>
      </x:c>
      <x:c r="AN492" s="64" t="n">
        <x:f aca="0">IF(AI492&lt;&gt;AI491,AD492,MAX(AN491,AD492))</x:f>
        <x:v>1.1310903114958384</x:v>
      </x:c>
      <x:c r="AO492" s="65" t="n">
        <x:f aca="0">AD492/AN492-1</x:f>
        <x:v>-0.014773497111106204</x:v>
      </x:c>
      <x:c r="AP492" s="69" t="n">
        <x:f aca="0">IFERROR(SUM(Z492:AC492)/AD492,0)</x:f>
        <x:v>1</x:v>
      </x:c>
      <x:c r="AQ492" s="66" t="b">
        <x:f aca="0">AND(B492&gt;0,C492&gt;0,D492&gt;0,E492&gt;0)</x:f>
        <x:v>1</x:v>
      </x:c>
    </x:row>
    <x:row r="493" ht="13.5" hidden="0">
      <x:c r="A493" s="61" t="n">
        <x:f aca="0">'净值底稿'!A455</x:f>
        <x:v>44515</x:v>
      </x:c>
      <x:c r="B493" s="62" t="n">
        <x:f aca="0">'净值底稿'!W455</x:f>
        <x:v>1.2071049219273347</x:v>
      </x:c>
      <x:c r="C493" s="62" t="n">
        <x:f aca="0">'净值底稿'!T455</x:f>
        <x:v>1.4826489083498386</x:v>
      </x:c>
      <x:c r="D493" s="62" t="n">
        <x:f aca="0">'净值底稿'!U455</x:f>
        <x:v>1.5041</x:v>
      </x:c>
      <x:c r="E493" s="62" t="n">
        <x:f aca="0">'净值底稿'!V455</x:f>
        <x:v>1.378</x:v>
      </x:c>
      <x:c r="F493" s="63" t="n">
        <x:f aca="0">IFERROR(B493/B492-1,0)</x:f>
        <x:v>-0.0008938497429887837</x:v>
      </x:c>
      <x:c r="G493" s="63" t="n">
        <x:f aca="0">IFERROR(C493/C492-1,0)</x:f>
        <x:v>-0.00394121356608057</x:v>
      </x:c>
      <x:c r="H493" s="63" t="n">
        <x:f aca="0">IFERROR(D493/D492-1,0)</x:f>
        <x:v>0.0007984563177856341</x:v>
      </x:c>
      <x:c r="I493" s="63" t="n">
        <x:f aca="0">IFERROR(E493/E492-1,0)</x:f>
        <x:v>-0.003975424647632897</x:v>
      </x:c>
      <x:c r="J493" s="64" t="n">
        <x:f aca="0">Z492*(1+F493)</x:f>
        <x:v>0.11604637759569805</x:v>
      </x:c>
      <x:c r="K493" s="64" t="n">
        <x:f aca="0">AA492*(1+G493)</x:f>
        <x:v>0.12331729982441525</x:v>
      </x:c>
      <x:c r="L493" s="64" t="n">
        <x:f aca="0">AB492*(1+H493)</x:f>
        <x:v>0.8188058842294639</x:v>
      </x:c>
      <x:c r="M493" s="64" t="n">
        <x:f aca="0">AC492*(1+I493)</x:f>
        <x:v>0.05604838036533442</x:v>
      </x:c>
      <x:c r="N493" s="64" t="n">
        <x:f aca="0">SUM(J493:M493)</x:f>
        <x:v>1.1142179420149116</x:v>
      </x:c>
      <x:c r="O493" s="65" t="n">
        <x:f aca="0">IFERROR((J493+K493)/N493,0)</x:f>
        <x:v>0.21482662268681174</x:v>
      </x:c>
      <x:c r="P493" s="66" t="b">
        <x:f aca="0">AND(MONTH(A493)=12,OR(A494="",YEAR(A493)&lt;&gt;YEAR(A494)))</x:f>
        <x:v>0</x:v>
      </x:c>
      <x:c r="Q493" s="66" t="b">
        <x:f aca="0">AND(MOD(MONTH(A493),3)=0,OR(A494="",MONTH(A493)&lt;&gt;MONTH(A494)))</x:f>
        <x:v>0</x:v>
      </x:c>
      <x:c r="R493" s="66" t="b">
        <x:f aca="0">OR(O493&gt;$E$7,O493&lt;$E$6)</x:f>
        <x:v>0</x:v>
      </x:c>
      <x:c r="S493" s="66" t="b">
        <x:f aca="0">AND(OR(P493,Q493,R493),A493-AH492&gt;$E$8)</x:f>
        <x:v>0</x:v>
      </x:c>
      <x:c r="T493" s="67" t="str">
        <x:f aca="0">IF(NOT(OR(P493,Q493,R493)),"不调",IF(NOT(S493),"间隔规则跳过",IF(P493,"年末+季度",IF(AND(Q493,R493),"季度+动态",IF(Q493,"季度","动态")))))</x:f>
        <x:v>不调</x:v>
      </x:c>
      <x:c r="U493" s="64" t="n">
        <x:f aca="0">IF(OR(T493="年末+季度",T493="季度+动态"),N493*$E$5/2,IF(T493="季度",(J493+K493)/2,IF(T493="动态",N493*$E$5*IF(J493+K493=0,0.5,J493/(J493+K493)),J493)))</x:f>
        <x:v>0.11604637759569805</x:v>
      </x:c>
      <x:c r="V493" s="64" t="n">
        <x:f aca="0">IF(OR(T493="年末+季度",T493="季度+动态"),N493*$E$5/2,IF(T493="季度",(J493+K493)/2,IF(T493="动态",N493*$E$5*IF(J493+K493=0,0.5,K493/(J493+K493)),K493)))</x:f>
        <x:v>0.12331729982441525</x:v>
      </x:c>
      <x:c r="W493" s="64" t="n">
        <x:f aca="0">IF(OR(T493="年末+季度",T493="季度+动态",T493="动态"),N493*(1-$E$5)*IF(L493+M493=0,$B$7/($B$7+$B$8),L493/(L493+M493)),L493)</x:f>
        <x:v>0.8188058842294639</x:v>
      </x:c>
      <x:c r="X493" s="64" t="n">
        <x:f aca="0">IF(OR(T493="年末+季度",T493="季度+动态",T493="动态"),N493*(1-$E$5)*IF(L493+M493=0,$B$8/($B$7+$B$8),M493/(L493+M493)),M493)</x:f>
        <x:v>0.05604838036533442</x:v>
      </x:c>
      <x:c r="Y493" s="64" t="n">
        <x:f aca="0">POWER(1-$H$5,(A493-A492)/$H$8)</x:f>
        <x:v>0.9999588018747739</x:v>
      </x:c>
      <x:c r="Z493" s="64" t="n">
        <x:f aca="0">U493*Y493</x:f>
        <x:v>0.11604159670250183</x:v>
      </x:c>
      <x:c r="AA493" s="64" t="n">
        <x:f aca="0">V493*Y493</x:f>
        <x:v>0.12331221938285454</x:v>
      </x:c>
      <x:c r="AB493" s="64" t="n">
        <x:f aca="0">W493*Y493</x:f>
        <x:v>0.8187721509621095</x:v>
      </x:c>
      <x:c r="AC493" s="64" t="n">
        <x:f aca="0">X493*Y493</x:f>
        <x:v>0.05604607127714141</x:v>
      </x:c>
      <x:c r="AD493" s="64" t="n">
        <x:f aca="0">SUM(Z493:AC493)</x:f>
        <x:v>1.1141720383246072</x:v>
      </x:c>
      <x:c r="AE493" s="64" t="n">
        <x:f aca="0">MAX(AE492,AD493)</x:f>
        <x:v>1.1310903114958384</x:v>
      </x:c>
      <x:c r="AF493" s="63" t="n">
        <x:f aca="0">AD493/AE493-1</x:f>
        <x:v>-0.014957491014892743</x:v>
      </x:c>
      <x:c r="AG493" s="63" t="n">
        <x:f aca="0">AD493/AD492-1</x:f>
        <x:v>-0.00018675289717340338</x:v>
      </x:c>
      <x:c r="AH493" s="61" t="n">
        <x:f aca="0">IF(OR(T493="年末+季度",T493="季度+动态",T493="季度",T493="动态"),A493,AH492)</x:f>
        <x:v>44469</x:v>
      </x:c>
      <x:c r="AI493" s="68" t="n">
        <x:f aca="0">YEAR(A493)</x:f>
        <x:v>2021</x:v>
      </x:c>
      <x:c r="AJ493" s="68" t="n">
        <x:f aca="0">MONTH(A493)</x:f>
        <x:v>11</x:v>
      </x:c>
      <x:c r="AK493" s="66" t="n">
        <x:f aca="0">IF(MONTH(A493)&lt;&gt;MONTH(A494),1,0)</x:f>
        <x:v>0</x:v>
      </x:c>
      <x:c r="AL493" s="64" t="n">
        <x:f aca="0">IF(AK492,AD492,AL492)</x:f>
        <x:v>1.106289464564796</x:v>
      </x:c>
      <x:c r="AM493" s="65" t="str">
        <x:f aca="0">IF(AK493,AD493/AL493-1,"")</x:f>
      </x:c>
      <x:c r="AN493" s="64" t="n">
        <x:f aca="0">IF(AI493&lt;&gt;AI492,AD493,MAX(AN492,AD493))</x:f>
        <x:v>1.1310903114958384</x:v>
      </x:c>
      <x:c r="AO493" s="65" t="n">
        <x:f aca="0">AD493/AN493-1</x:f>
        <x:v>-0.014957491014892743</x:v>
      </x:c>
      <x:c r="AP493" s="69" t="n">
        <x:f aca="0">IFERROR(SUM(Z493:AC493)/AD493,0)</x:f>
        <x:v>1</x:v>
      </x:c>
      <x:c r="AQ493" s="66" t="b">
        <x:f aca="0">AND(B493&gt;0,C493&gt;0,D493&gt;0,E493&gt;0)</x:f>
        <x:v>1</x:v>
      </x:c>
    </x:row>
    <x:row r="494" ht="13.5" hidden="0">
      <x:c r="A494" s="61" t="n">
        <x:f aca="0">'净值底稿'!A456</x:f>
        <x:v>44516</x:v>
      </x:c>
      <x:c r="B494" s="62" t="n">
        <x:f aca="0">'净值底稿'!W456</x:f>
        <x:v>1.2034883063603188</x:v>
      </x:c>
      <x:c r="C494" s="62" t="n">
        <x:f aca="0">'净值底稿'!T456</x:f>
        <x:v>1.4715107664482039</x:v>
      </x:c>
      <x:c r="D494" s="62" t="n">
        <x:f aca="0">'净值底稿'!U456</x:f>
        <x:v>1.5043</x:v>
      </x:c>
      <x:c r="E494" s="62" t="n">
        <x:f aca="0">'净值底稿'!V456</x:f>
        <x:v>1.3842</x:v>
      </x:c>
      <x:c r="F494" s="63" t="n">
        <x:f aca="0">IFERROR(B494/B493-1,0)</x:f>
        <x:v>-0.0029961070502814158</x:v>
      </x:c>
      <x:c r="G494" s="63" t="n">
        <x:f aca="0">IFERROR(C494/C493-1,0)</x:f>
        <x:v>-0.007512325972054534</x:v>
      </x:c>
      <x:c r="H494" s="63" t="n">
        <x:f aca="0">IFERROR(D494/D493-1,0)</x:f>
        <x:v>0.00013296988232158746</x:v>
      </x:c>
      <x:c r="I494" s="63" t="n">
        <x:f aca="0">IFERROR(E494/E493-1,0)</x:f>
        <x:v>0.004499274310595158</x:v>
      </x:c>
      <x:c r="J494" s="64" t="n">
        <x:f aca="0">Z493*(1+F494)</x:f>
        <x:v>0.11569392365649556</x:v>
      </x:c>
      <x:c r="K494" s="64" t="n">
        <x:f aca="0">AA493*(1+G494)</x:f>
        <x:v>0.12238585779451304</x:v>
      </x:c>
      <x:c r="L494" s="64" t="n">
        <x:f aca="0">AB493*(1+H494)</x:f>
        <x:v>0.8188810229986712</x:v>
      </x:c>
      <x:c r="M494" s="64" t="n">
        <x:f aca="0">AC493*(1+I494)</x:f>
        <x:v>0.05629823792584844</x:v>
      </x:c>
      <x:c r="N494" s="64" t="n">
        <x:f aca="0">SUM(J494:M494)</x:f>
        <x:v>1.1132590423755284</x:v>
      </x:c>
      <x:c r="O494" s="65" t="n">
        <x:f aca="0">IFERROR((J494+K494)/N494,0)</x:f>
        <x:v>0.2138583855047626</x:v>
      </x:c>
      <x:c r="P494" s="66" t="b">
        <x:f aca="0">AND(MONTH(A494)=12,OR(A495="",YEAR(A494)&lt;&gt;YEAR(A495)))</x:f>
        <x:v>0</x:v>
      </x:c>
      <x:c r="Q494" s="66" t="b">
        <x:f aca="0">AND(MOD(MONTH(A494),3)=0,OR(A495="",MONTH(A494)&lt;&gt;MONTH(A495)))</x:f>
        <x:v>0</x:v>
      </x:c>
      <x:c r="R494" s="66" t="b">
        <x:f aca="0">OR(O494&gt;$E$7,O494&lt;$E$6)</x:f>
        <x:v>0</x:v>
      </x:c>
      <x:c r="S494" s="66" t="b">
        <x:f aca="0">AND(OR(P494,Q494,R494),A494-AH493&gt;$E$8)</x:f>
        <x:v>0</x:v>
      </x:c>
      <x:c r="T494" s="67" t="str">
        <x:f aca="0">IF(NOT(OR(P494,Q494,R494)),"不调",IF(NOT(S494),"间隔规则跳过",IF(P494,"年末+季度",IF(AND(Q494,R494),"季度+动态",IF(Q494,"季度","动态")))))</x:f>
        <x:v>不调</x:v>
      </x:c>
      <x:c r="U494" s="64" t="n">
        <x:f aca="0">IF(OR(T494="年末+季度",T494="季度+动态"),N494*$E$5/2,IF(T494="季度",(J494+K494)/2,IF(T494="动态",N494*$E$5*IF(J494+K494=0,0.5,J494/(J494+K494)),J494)))</x:f>
        <x:v>0.11569392365649556</x:v>
      </x:c>
      <x:c r="V494" s="64" t="n">
        <x:f aca="0">IF(OR(T494="年末+季度",T494="季度+动态"),N494*$E$5/2,IF(T494="季度",(J494+K494)/2,IF(T494="动态",N494*$E$5*IF(J494+K494=0,0.5,K494/(J494+K494)),K494)))</x:f>
        <x:v>0.12238585779451304</x:v>
      </x:c>
      <x:c r="W494" s="64" t="n">
        <x:f aca="0">IF(OR(T494="年末+季度",T494="季度+动态",T494="动态"),N494*(1-$E$5)*IF(L494+M494=0,$B$7/($B$7+$B$8),L494/(L494+M494)),L494)</x:f>
        <x:v>0.8188810229986712</x:v>
      </x:c>
      <x:c r="X494" s="64" t="n">
        <x:f aca="0">IF(OR(T494="年末+季度",T494="季度+动态",T494="动态"),N494*(1-$E$5)*IF(L494+M494=0,$B$8/($B$7+$B$8),M494/(L494+M494)),M494)</x:f>
        <x:v>0.05629823792584844</x:v>
      </x:c>
      <x:c r="Y494" s="64" t="n">
        <x:f aca="0">POWER(1-$H$5,(A494-A493)/$H$8)</x:f>
        <x:v>0.9999862671029998</x:v>
      </x:c>
      <x:c r="Z494" s="64" t="n">
        <x:f aca="0">U494*Y494</x:f>
        <x:v>0.11569233484375843</x:v>
      </x:c>
      <x:c r="AA494" s="64" t="n">
        <x:f aca="0">V494*Y494</x:f>
        <x:v>0.12238417708213366</x:v>
      </x:c>
      <x:c r="AB494" s="64" t="n">
        <x:f aca="0">W494*Y494</x:f>
        <x:v>0.8188697773899268</x:v>
      </x:c>
      <x:c r="AC494" s="64" t="n">
        <x:f aca="0">X494*Y494</x:f>
        <x:v>0.05629746478794571</x:v>
      </x:c>
      <x:c r="AD494" s="64" t="n">
        <x:f aca="0">SUM(Z494:AC494)</x:f>
        <x:v>1.1132437541037645</x:v>
      </x:c>
      <x:c r="AE494" s="64" t="n">
        <x:f aca="0">MAX(AE493,AD494)</x:f>
        <x:v>1.1310903114958384</x:v>
      </x:c>
      <x:c r="AF494" s="63" t="n">
        <x:f aca="0">AD494/AE494-1</x:f>
        <x:v>-0.01577818960227162</x:v>
      </x:c>
      <x:c r="AG494" s="63" t="n">
        <x:f aca="0">AD494/AD493-1</x:f>
        <x:v>-0.0008331605792571972</x:v>
      </x:c>
      <x:c r="AH494" s="61" t="n">
        <x:f aca="0">IF(OR(T494="年末+季度",T494="季度+动态",T494="季度",T494="动态"),A494,AH493)</x:f>
        <x:v>44469</x:v>
      </x:c>
      <x:c r="AI494" s="68" t="n">
        <x:f aca="0">YEAR(A494)</x:f>
        <x:v>2021</x:v>
      </x:c>
      <x:c r="AJ494" s="68" t="n">
        <x:f aca="0">MONTH(A494)</x:f>
        <x:v>11</x:v>
      </x:c>
      <x:c r="AK494" s="66" t="n">
        <x:f aca="0">IF(MONTH(A494)&lt;&gt;MONTH(A495),1,0)</x:f>
        <x:v>0</x:v>
      </x:c>
      <x:c r="AL494" s="64" t="n">
        <x:f aca="0">IF(AK493,AD493,AL493)</x:f>
        <x:v>1.106289464564796</x:v>
      </x:c>
      <x:c r="AM494" s="65" t="str">
        <x:f aca="0">IF(AK494,AD494/AL494-1,"")</x:f>
      </x:c>
      <x:c r="AN494" s="64" t="n">
        <x:f aca="0">IF(AI494&lt;&gt;AI493,AD494,MAX(AN493,AD494))</x:f>
        <x:v>1.1310903114958384</x:v>
      </x:c>
      <x:c r="AO494" s="65" t="n">
        <x:f aca="0">AD494/AN494-1</x:f>
        <x:v>-0.01577818960227162</x:v>
      </x:c>
      <x:c r="AP494" s="69" t="n">
        <x:f aca="0">IFERROR(SUM(Z494:AC494)/AD494,0)</x:f>
        <x:v>1</x:v>
      </x:c>
      <x:c r="AQ494" s="66" t="b">
        <x:f aca="0">AND(B494&gt;0,C494&gt;0,D494&gt;0,E494&gt;0)</x:f>
        <x:v>1</x:v>
      </x:c>
    </x:row>
    <x:row r="495" ht="13.5" hidden="0">
      <x:c r="A495" s="61" t="n">
        <x:f aca="0">'净值底稿'!A457</x:f>
        <x:v>44517</x:v>
      </x:c>
      <x:c r="B495" s="62" t="n">
        <x:f aca="0">'净值底稿'!W457</x:f>
        <x:v>1.2073177980267782</x:v>
      </x:c>
      <x:c r="C495" s="62" t="n">
        <x:f aca="0">'净值底稿'!T457</x:f>
        <x:v>1.488014252995445</x:v>
      </x:c>
      <x:c r="D495" s="62" t="n">
        <x:f aca="0">'净值底稿'!U457</x:f>
        <x:v>1.5043</x:v>
      </x:c>
      <x:c r="E495" s="62" t="n">
        <x:f aca="0">'净值底稿'!V457</x:f>
        <x:v>1.3816</x:v>
      </x:c>
      <x:c r="F495" s="63" t="n">
        <x:f aca="0">IFERROR(B495/B494-1,0)</x:f>
        <x:v>0.0031819932493077907</x:v>
      </x:c>
      <x:c r="G495" s="63" t="n">
        <x:f aca="0">IFERROR(C495/C494-1,0)</x:f>
        <x:v>0.011215335234736834</x:v>
      </x:c>
      <x:c r="H495" s="63" t="n">
        <x:f aca="0">IFERROR(D495/D494-1,0)</x:f>
        <x:v>0</x:v>
      </x:c>
      <x:c r="I495" s="63" t="n">
        <x:f aca="0">IFERROR(E495/E494-1,0)</x:f>
        <x:v>-0.0018783412801619548</x:v>
      </x:c>
      <x:c r="J495" s="64" t="n">
        <x:f aca="0">Z494*(1+F495)</x:f>
        <x:v>0.11606046707222793</x:v>
      </x:c>
      <x:c r="K495" s="64" t="n">
        <x:f aca="0">AA494*(1+G495)</x:f>
        <x:v>0.12375675665553719</x:v>
      </x:c>
      <x:c r="L495" s="64" t="n">
        <x:f aca="0">AB494*(1+H495)</x:f>
        <x:v>0.8188697773899268</x:v>
      </x:c>
      <x:c r="M495" s="64" t="n">
        <x:f aca="0">AC494*(1+I495)</x:f>
        <x:v>0.056191718935866046</x:v>
      </x:c>
      <x:c r="N495" s="64" t="n">
        <x:f aca="0">SUM(J495:M495)</x:f>
        <x:v>1.114878720053558</x:v>
      </x:c>
      <x:c r="O495" s="65" t="n">
        <x:f aca="0">IFERROR((J495+K495)/N495,0)</x:f>
        <x:v>0.2151061092243688</x:v>
      </x:c>
      <x:c r="P495" s="66" t="b">
        <x:f aca="0">AND(MONTH(A495)=12,OR(A496="",YEAR(A495)&lt;&gt;YEAR(A496)))</x:f>
        <x:v>0</x:v>
      </x:c>
      <x:c r="Q495" s="66" t="b">
        <x:f aca="0">AND(MOD(MONTH(A495),3)=0,OR(A496="",MONTH(A495)&lt;&gt;MONTH(A496)))</x:f>
        <x:v>0</x:v>
      </x:c>
      <x:c r="R495" s="66" t="b">
        <x:f aca="0">OR(O495&gt;$E$7,O495&lt;$E$6)</x:f>
        <x:v>0</x:v>
      </x:c>
      <x:c r="S495" s="66" t="b">
        <x:f aca="0">AND(OR(P495,Q495,R495),A495-AH494&gt;$E$8)</x:f>
        <x:v>0</x:v>
      </x:c>
      <x:c r="T495" s="67" t="str">
        <x:f aca="0">IF(NOT(OR(P495,Q495,R495)),"不调",IF(NOT(S495),"间隔规则跳过",IF(P495,"年末+季度",IF(AND(Q495,R495),"季度+动态",IF(Q495,"季度","动态")))))</x:f>
        <x:v>不调</x:v>
      </x:c>
      <x:c r="U495" s="64" t="n">
        <x:f aca="0">IF(OR(T495="年末+季度",T495="季度+动态"),N495*$E$5/2,IF(T495="季度",(J495+K495)/2,IF(T495="动态",N495*$E$5*IF(J495+K495=0,0.5,J495/(J495+K495)),J495)))</x:f>
        <x:v>0.11606046707222793</x:v>
      </x:c>
      <x:c r="V495" s="64" t="n">
        <x:f aca="0">IF(OR(T495="年末+季度",T495="季度+动态"),N495*$E$5/2,IF(T495="季度",(J495+K495)/2,IF(T495="动态",N495*$E$5*IF(J495+K495=0,0.5,K495/(J495+K495)),K495)))</x:f>
        <x:v>0.12375675665553719</x:v>
      </x:c>
      <x:c r="W495" s="64" t="n">
        <x:f aca="0">IF(OR(T495="年末+季度",T495="季度+动态",T495="动态"),N495*(1-$E$5)*IF(L495+M495=0,$B$7/($B$7+$B$8),L495/(L495+M495)),L495)</x:f>
        <x:v>0.8188697773899268</x:v>
      </x:c>
      <x:c r="X495" s="64" t="n">
        <x:f aca="0">IF(OR(T495="年末+季度",T495="季度+动态",T495="动态"),N495*(1-$E$5)*IF(L495+M495=0,$B$8/($B$7+$B$8),M495/(L495+M495)),M495)</x:f>
        <x:v>0.056191718935866046</x:v>
      </x:c>
      <x:c r="Y495" s="64" t="n">
        <x:f aca="0">POWER(1-$H$5,(A495-A494)/$H$8)</x:f>
        <x:v>0.9999862671029998</x:v>
      </x:c>
      <x:c r="Z495" s="64" t="n">
        <x:f aca="0">U495*Y495</x:f>
        <x:v>0.11605887322578783</x:v>
      </x:c>
      <x:c r="AA495" s="64" t="n">
        <x:f aca="0">V495*Y495</x:f>
        <x:v>0.12375505711674495</x:v>
      </x:c>
      <x:c r="AB495" s="64" t="n">
        <x:f aca="0">W495*Y495</x:f>
        <x:v>0.8188585319356173</x:v>
      </x:c>
      <x:c r="AC495" s="64" t="n">
        <x:f aca="0">X495*Y495</x:f>
        <x:v>0.056190947260777634</x:v>
      </x:c>
      <x:c r="AD495" s="64" t="n">
        <x:f aca="0">SUM(Z495:AC495)</x:f>
        <x:v>1.1148634095389276</x:v>
      </x:c>
      <x:c r="AE495" s="64" t="n">
        <x:f aca="0">MAX(AE494,AD495)</x:f>
        <x:v>1.1310903114958384</x:v>
      </x:c>
      <x:c r="AF495" s="63" t="n">
        <x:f aca="0">AD495/AE495-1</x:f>
        <x:v>-0.014346247856593441</x:v>
      </x:c>
      <x:c r="AG495" s="63" t="n">
        <x:f aca="0">AD495/AD494-1</x:f>
        <x:v>0.0014548973925903042</x:v>
      </x:c>
      <x:c r="AH495" s="61" t="n">
        <x:f aca="0">IF(OR(T495="年末+季度",T495="季度+动态",T495="季度",T495="动态"),A495,AH494)</x:f>
        <x:v>44469</x:v>
      </x:c>
      <x:c r="AI495" s="68" t="n">
        <x:f aca="0">YEAR(A495)</x:f>
        <x:v>2021</x:v>
      </x:c>
      <x:c r="AJ495" s="68" t="n">
        <x:f aca="0">MONTH(A495)</x:f>
        <x:v>11</x:v>
      </x:c>
      <x:c r="AK495" s="66" t="n">
        <x:f aca="0">IF(MONTH(A495)&lt;&gt;MONTH(A496),1,0)</x:f>
        <x:v>0</x:v>
      </x:c>
      <x:c r="AL495" s="64" t="n">
        <x:f aca="0">IF(AK494,AD494,AL494)</x:f>
        <x:v>1.106289464564796</x:v>
      </x:c>
      <x:c r="AM495" s="65" t="str">
        <x:f aca="0">IF(AK495,AD495/AL495-1,"")</x:f>
      </x:c>
      <x:c r="AN495" s="64" t="n">
        <x:f aca="0">IF(AI495&lt;&gt;AI494,AD495,MAX(AN494,AD495))</x:f>
        <x:v>1.1310903114958384</x:v>
      </x:c>
      <x:c r="AO495" s="65" t="n">
        <x:f aca="0">AD495/AN495-1</x:f>
        <x:v>-0.014346247856593441</x:v>
      </x:c>
      <x:c r="AP495" s="69" t="n">
        <x:f aca="0">IFERROR(SUM(Z495:AC495)/AD495,0)</x:f>
        <x:v>1</x:v>
      </x:c>
      <x:c r="AQ495" s="66" t="b">
        <x:f aca="0">AND(B495&gt;0,C495&gt;0,D495&gt;0,E495&gt;0)</x:f>
        <x:v>1</x:v>
      </x:c>
    </x:row>
    <x:row r="496" ht="13.5" hidden="0">
      <x:c r="A496" s="61" t="n">
        <x:f aca="0">'净值底稿'!A458</x:f>
        <x:v>44518</x:v>
      </x:c>
      <x:c r="B496" s="62" t="n">
        <x:f aca="0">'净值底稿'!W458</x:f>
        <x:v>1.2058247740203676</x:v>
      </x:c>
      <x:c r="C496" s="62" t="n">
        <x:f aca="0">'净值底稿'!T458</x:f>
        <x:v>1.4823691884758687</x:v>
      </x:c>
      <x:c r="D496" s="62" t="n">
        <x:f aca="0">'净值底稿'!U458</x:f>
        <x:v>1.505</x:v>
      </x:c>
      <x:c r="E496" s="62" t="n">
        <x:f aca="0">'净值底稿'!V458</x:f>
        <x:v>1.3845</x:v>
      </x:c>
      <x:c r="F496" s="63" t="n">
        <x:f aca="0">IFERROR(B496/B495-1,0)</x:f>
        <x:v>-0.0012366454042596065</x:v>
      </x:c>
      <x:c r="G496" s="63" t="n">
        <x:f aca="0">IFERROR(C496/C495-1,0)</x:f>
        <x:v>-0.003793689817293444</x:v>
      </x:c>
      <x:c r="H496" s="63" t="n">
        <x:f aca="0">IFERROR(D496/D495-1,0)</x:f>
        <x:v>0.0004653327128896212</x:v>
      </x:c>
      <x:c r="I496" s="63" t="n">
        <x:f aca="0">IFERROR(E496/E495-1,0)</x:f>
        <x:v>0.002099015634047463</x:v>
      </x:c>
      <x:c r="J496" s="64" t="n">
        <x:f aca="0">Z495*(1+F496)</x:f>
        <x:v>0.1159153495535896</x:v>
      </x:c>
      <x:c r="K496" s="64" t="n">
        <x:f aca="0">AA495*(1+G496)</x:f>
        <x:v>0.12328556881672259</x:v>
      </x:c>
      <x:c r="L496" s="64" t="n">
        <x:f aca="0">AB495*(1+H496)</x:f>
        <x:v>0.8192395735977557</x:v>
      </x:c>
      <x:c r="M496" s="64" t="n">
        <x:f aca="0">AC495*(1+I496)</x:f>
        <x:v>0.056308892937569945</x:v>
      </x:c>
      <x:c r="N496" s="64" t="n">
        <x:f aca="0">SUM(J496:M496)</x:f>
        <x:v>1.1147493849056378</x:v>
      </x:c>
      <x:c r="O496" s="65" t="n">
        <x:f aca="0">IFERROR((J496+K496)/N496,0)</x:f>
        <x:v>0.21457820170993885</x:v>
      </x:c>
      <x:c r="P496" s="66" t="b">
        <x:f aca="0">AND(MONTH(A496)=12,OR(A497="",YEAR(A496)&lt;&gt;YEAR(A497)))</x:f>
        <x:v>0</x:v>
      </x:c>
      <x:c r="Q496" s="66" t="b">
        <x:f aca="0">AND(MOD(MONTH(A496),3)=0,OR(A497="",MONTH(A496)&lt;&gt;MONTH(A497)))</x:f>
        <x:v>0</x:v>
      </x:c>
      <x:c r="R496" s="66" t="b">
        <x:f aca="0">OR(O496&gt;$E$7,O496&lt;$E$6)</x:f>
        <x:v>0</x:v>
      </x:c>
      <x:c r="S496" s="66" t="b">
        <x:f aca="0">AND(OR(P496,Q496,R496),A496-AH495&gt;$E$8)</x:f>
        <x:v>0</x:v>
      </x:c>
      <x:c r="T496" s="67" t="str">
        <x:f aca="0">IF(NOT(OR(P496,Q496,R496)),"不调",IF(NOT(S496),"间隔规则跳过",IF(P496,"年末+季度",IF(AND(Q496,R496),"季度+动态",IF(Q496,"季度","动态")))))</x:f>
        <x:v>不调</x:v>
      </x:c>
      <x:c r="U496" s="64" t="n">
        <x:f aca="0">IF(OR(T496="年末+季度",T496="季度+动态"),N496*$E$5/2,IF(T496="季度",(J496+K496)/2,IF(T496="动态",N496*$E$5*IF(J496+K496=0,0.5,J496/(J496+K496)),J496)))</x:f>
        <x:v>0.1159153495535896</x:v>
      </x:c>
      <x:c r="V496" s="64" t="n">
        <x:f aca="0">IF(OR(T496="年末+季度",T496="季度+动态"),N496*$E$5/2,IF(T496="季度",(J496+K496)/2,IF(T496="动态",N496*$E$5*IF(J496+K496=0,0.5,K496/(J496+K496)),K496)))</x:f>
        <x:v>0.12328556881672259</x:v>
      </x:c>
      <x:c r="W496" s="64" t="n">
        <x:f aca="0">IF(OR(T496="年末+季度",T496="季度+动态",T496="动态"),N496*(1-$E$5)*IF(L496+M496=0,$B$7/($B$7+$B$8),L496/(L496+M496)),L496)</x:f>
        <x:v>0.8192395735977557</x:v>
      </x:c>
      <x:c r="X496" s="64" t="n">
        <x:f aca="0">IF(OR(T496="年末+季度",T496="季度+动态",T496="动态"),N496*(1-$E$5)*IF(L496+M496=0,$B$8/($B$7+$B$8),M496/(L496+M496)),M496)</x:f>
        <x:v>0.056308892937569945</x:v>
      </x:c>
      <x:c r="Y496" s="64" t="n">
        <x:f aca="0">POWER(1-$H$5,(A496-A495)/$H$8)</x:f>
        <x:v>0.9999862671029998</x:v>
      </x:c>
      <x:c r="Z496" s="64" t="n">
        <x:f aca="0">U496*Y496</x:f>
        <x:v>0.11591375770003344</x:v>
      </x:c>
      <x:c r="AA496" s="64" t="n">
        <x:f aca="0">V496*Y496</x:f>
        <x:v>0.12328387574870442</x:v>
      </x:c>
      <x:c r="AB496" s="64" t="n">
        <x:f aca="0">W496*Y496</x:f>
        <x:v>0.819228323065073</x:v>
      </x:c>
      <x:c r="AC496" s="64" t="n">
        <x:f aca="0">X496*Y496</x:f>
        <x:v>0.056308119653343036</x:v>
      </x:c>
      <x:c r="AD496" s="64" t="n">
        <x:f aca="0">SUM(Z496:AC496)</x:f>
        <x:v>1.1147340761671538</x:v>
      </x:c>
      <x:c r="AE496" s="64" t="n">
        <x:f aca="0">MAX(AE495,AD496)</x:f>
        <x:v>1.1310903114958384</x:v>
      </x:c>
      <x:c r="AF496" s="63" t="n">
        <x:f aca="0">AD496/AE496-1</x:f>
        <x:v>-0.01446059183996884</x:v>
      </x:c>
      <x:c r="AG496" s="63" t="n">
        <x:f aca="0">AD496/AD495-1</x:f>
        <x:v>-0.00011600826672319986</x:v>
      </x:c>
      <x:c r="AH496" s="61" t="n">
        <x:f aca="0">IF(OR(T496="年末+季度",T496="季度+动态",T496="季度",T496="动态"),A496,AH495)</x:f>
        <x:v>44469</x:v>
      </x:c>
      <x:c r="AI496" s="68" t="n">
        <x:f aca="0">YEAR(A496)</x:f>
        <x:v>2021</x:v>
      </x:c>
      <x:c r="AJ496" s="68" t="n">
        <x:f aca="0">MONTH(A496)</x:f>
        <x:v>11</x:v>
      </x:c>
      <x:c r="AK496" s="66" t="n">
        <x:f aca="0">IF(MONTH(A496)&lt;&gt;MONTH(A497),1,0)</x:f>
        <x:v>0</x:v>
      </x:c>
      <x:c r="AL496" s="64" t="n">
        <x:f aca="0">IF(AK495,AD495,AL495)</x:f>
        <x:v>1.106289464564796</x:v>
      </x:c>
      <x:c r="AM496" s="65" t="str">
        <x:f aca="0">IF(AK496,AD496/AL496-1,"")</x:f>
      </x:c>
      <x:c r="AN496" s="64" t="n">
        <x:f aca="0">IF(AI496&lt;&gt;AI495,AD496,MAX(AN495,AD496))</x:f>
        <x:v>1.1310903114958384</x:v>
      </x:c>
      <x:c r="AO496" s="65" t="n">
        <x:f aca="0">AD496/AN496-1</x:f>
        <x:v>-0.01446059183996884</x:v>
      </x:c>
      <x:c r="AP496" s="69" t="n">
        <x:f aca="0">IFERROR(SUM(Z496:AC496)/AD496,0)</x:f>
        <x:v>1</x:v>
      </x:c>
      <x:c r="AQ496" s="66" t="b">
        <x:f aca="0">AND(B496&gt;0,C496&gt;0,D496&gt;0,E496&gt;0)</x:f>
        <x:v>1</x:v>
      </x:c>
    </x:row>
    <x:row r="497" ht="13.5" hidden="0">
      <x:c r="A497" s="61" t="n">
        <x:f aca="0">'净值底稿'!A459</x:f>
        <x:v>44519</x:v>
      </x:c>
      <x:c r="B497" s="62" t="n">
        <x:f aca="0">'净值底稿'!W459</x:f>
        <x:v>1.219677930686501</x:v>
      </x:c>
      <x:c r="C497" s="62" t="n">
        <x:f aca="0">'净值底稿'!T459</x:f>
        <x:v>1.498555153947145</x:v>
      </x:c>
      <x:c r="D497" s="62" t="n">
        <x:f aca="0">'净值底稿'!U459</x:f>
        <x:v>1.5046</x:v>
      </x:c>
      <x:c r="E497" s="62" t="n">
        <x:f aca="0">'净值底稿'!V459</x:f>
        <x:v>1.385</x:v>
      </x:c>
      <x:c r="F497" s="63" t="n">
        <x:f aca="0">IFERROR(B497/B496-1,0)</x:f>
        <x:v>0.011488532135515372</x:v>
      </x:c>
      <x:c r="G497" s="63" t="n">
        <x:f aca="0">IFERROR(C497/C496-1,0)</x:f>
        <x:v>0.010918984013637001</x:v>
      </x:c>
      <x:c r="H497" s="63" t="n">
        <x:f aca="0">IFERROR(D497/D496-1,0)</x:f>
        <x:v>-0.0002657807308970028</x:v>
      </x:c>
      <x:c r="I497" s="63" t="n">
        <x:f aca="0">IFERROR(E497/E496-1,0)</x:f>
        <x:v>0.0003611412062116681</x:v>
      </x:c>
      <x:c r="J497" s="64" t="n">
        <x:f aca="0">Z496*(1+F497)</x:f>
        <x:v>0.11724543663031861</x:v>
      </x:c>
      <x:c r="K497" s="64" t="n">
        <x:f aca="0">AA496*(1+G497)</x:f>
        <x:v>0.12463001041714374</x:v>
      </x:c>
      <x:c r="L497" s="64" t="n">
        <x:f aca="0">AB496*(1+H497)</x:f>
        <x:v>0.8190105879625972</x:v>
      </x:c>
      <x:c r="M497" s="64" t="n">
        <x:f aca="0">AC496*(1+I497)</x:f>
        <x:v>0.056328454835594156</x:v>
      </x:c>
      <x:c r="N497" s="64" t="n">
        <x:f aca="0">SUM(J497:M497)</x:f>
        <x:v>1.1172144898456537</x:v>
      </x:c>
      <x:c r="O497" s="65" t="n">
        <x:f aca="0">IFERROR((J497+K497)/N497,0)</x:f>
        <x:v>0.2164986663222369</x:v>
      </x:c>
      <x:c r="P497" s="66" t="b">
        <x:f aca="0">AND(MONTH(A497)=12,OR(A498="",YEAR(A497)&lt;&gt;YEAR(A498)))</x:f>
        <x:v>0</x:v>
      </x:c>
      <x:c r="Q497" s="66" t="b">
        <x:f aca="0">AND(MOD(MONTH(A497),3)=0,OR(A498="",MONTH(A497)&lt;&gt;MONTH(A498)))</x:f>
        <x:v>0</x:v>
      </x:c>
      <x:c r="R497" s="66" t="b">
        <x:f aca="0">OR(O497&gt;$E$7,O497&lt;$E$6)</x:f>
        <x:v>0</x:v>
      </x:c>
      <x:c r="S497" s="66" t="b">
        <x:f aca="0">AND(OR(P497,Q497,R497),A497-AH496&gt;$E$8)</x:f>
        <x:v>0</x:v>
      </x:c>
      <x:c r="T497" s="67" t="str">
        <x:f aca="0">IF(NOT(OR(P497,Q497,R497)),"不调",IF(NOT(S497),"间隔规则跳过",IF(P497,"年末+季度",IF(AND(Q497,R497),"季度+动态",IF(Q497,"季度","动态")))))</x:f>
        <x:v>不调</x:v>
      </x:c>
      <x:c r="U497" s="64" t="n">
        <x:f aca="0">IF(OR(T497="年末+季度",T497="季度+动态"),N497*$E$5/2,IF(T497="季度",(J497+K497)/2,IF(T497="动态",N497*$E$5*IF(J497+K497=0,0.5,J497/(J497+K497)),J497)))</x:f>
        <x:v>0.11724543663031861</x:v>
      </x:c>
      <x:c r="V497" s="64" t="n">
        <x:f aca="0">IF(OR(T497="年末+季度",T497="季度+动态"),N497*$E$5/2,IF(T497="季度",(J497+K497)/2,IF(T497="动态",N497*$E$5*IF(J497+K497=0,0.5,K497/(J497+K497)),K497)))</x:f>
        <x:v>0.12463001041714374</x:v>
      </x:c>
      <x:c r="W497" s="64" t="n">
        <x:f aca="0">IF(OR(T497="年末+季度",T497="季度+动态",T497="动态"),N497*(1-$E$5)*IF(L497+M497=0,$B$7/($B$7+$B$8),L497/(L497+M497)),L497)</x:f>
        <x:v>0.8190105879625972</x:v>
      </x:c>
      <x:c r="X497" s="64" t="n">
        <x:f aca="0">IF(OR(T497="年末+季度",T497="季度+动态",T497="动态"),N497*(1-$E$5)*IF(L497+M497=0,$B$8/($B$7+$B$8),M497/(L497+M497)),M497)</x:f>
        <x:v>0.056328454835594156</x:v>
      </x:c>
      <x:c r="Y497" s="64" t="n">
        <x:f aca="0">POWER(1-$H$5,(A497-A496)/$H$8)</x:f>
        <x:v>0.9999862671029998</x:v>
      </x:c>
      <x:c r="Z497" s="64" t="n">
        <x:f aca="0">U497*Y497</x:f>
        <x:v>0.11724382651081362</x:v>
      </x:c>
      <x:c r="AA497" s="64" t="n">
        <x:f aca="0">V497*Y497</x:f>
        <x:v>0.12462829888604754</x:v>
      </x:c>
      <x:c r="AB497" s="64" t="n">
        <x:f aca="0">W497*Y497</x:f>
        <x:v>0.8189993405745506</x:v>
      </x:c>
      <x:c r="AC497" s="64" t="n">
        <x:f aca="0">X497*Y497</x:f>
        <x:v>0.056327681282725715</x:v>
      </x:c>
      <x:c r="AD497" s="64" t="n">
        <x:f aca="0">SUM(Z497:AC497)</x:f>
        <x:v>1.1171991472541376</x:v>
      </x:c>
      <x:c r="AE497" s="64" t="n">
        <x:f aca="0">MAX(AE496,AD497)</x:f>
        <x:v>1.1310903114958384</x:v>
      </x:c>
      <x:c r="AF497" s="63" t="n">
        <x:f aca="0">AD497/AE497-1</x:f>
        <x:v>-0.01228121583265096</x:v>
      </x:c>
      <x:c r="AG497" s="63" t="n">
        <x:f aca="0">AD497/AD496-1</x:f>
        <x:v>0.0022113534875147778</x:v>
      </x:c>
      <x:c r="AH497" s="61" t="n">
        <x:f aca="0">IF(OR(T497="年末+季度",T497="季度+动态",T497="季度",T497="动态"),A497,AH496)</x:f>
        <x:v>44469</x:v>
      </x:c>
      <x:c r="AI497" s="68" t="n">
        <x:f aca="0">YEAR(A497)</x:f>
        <x:v>2021</x:v>
      </x:c>
      <x:c r="AJ497" s="68" t="n">
        <x:f aca="0">MONTH(A497)</x:f>
        <x:v>11</x:v>
      </x:c>
      <x:c r="AK497" s="66" t="n">
        <x:f aca="0">IF(MONTH(A497)&lt;&gt;MONTH(A498),1,0)</x:f>
        <x:v>0</x:v>
      </x:c>
      <x:c r="AL497" s="64" t="n">
        <x:f aca="0">IF(AK496,AD496,AL496)</x:f>
        <x:v>1.106289464564796</x:v>
      </x:c>
      <x:c r="AM497" s="65" t="str">
        <x:f aca="0">IF(AK497,AD497/AL497-1,"")</x:f>
      </x:c>
      <x:c r="AN497" s="64" t="n">
        <x:f aca="0">IF(AI497&lt;&gt;AI496,AD497,MAX(AN496,AD497))</x:f>
        <x:v>1.1310903114958384</x:v>
      </x:c>
      <x:c r="AO497" s="65" t="n">
        <x:f aca="0">AD497/AN497-1</x:f>
        <x:v>-0.01228121583265096</x:v>
      </x:c>
      <x:c r="AP497" s="69" t="n">
        <x:f aca="0">IFERROR(SUM(Z497:AC497)/AD497,0)</x:f>
        <x:v>1</x:v>
      </x:c>
      <x:c r="AQ497" s="66" t="b">
        <x:f aca="0">AND(B497&gt;0,C497&gt;0,D497&gt;0,E497&gt;0)</x:f>
        <x:v>1</x:v>
      </x:c>
    </x:row>
    <x:row r="498" ht="13.5" hidden="0">
      <x:c r="A498" s="61" t="n">
        <x:f aca="0">'净值底稿'!A460</x:f>
        <x:v>44522</x:v>
      </x:c>
      <x:c r="B498" s="62" t="n">
        <x:f aca="0">'净值底稿'!W460</x:f>
        <x:v>1.2175403106631617</x:v>
      </x:c>
      <x:c r="C498" s="62" t="n">
        <x:f aca="0">'净值底稿'!T460</x:f>
        <x:v>1.5173548155276737</x:v>
      </x:c>
      <x:c r="D498" s="62" t="n">
        <x:f aca="0">'净值底稿'!U460</x:f>
        <x:v>1.5057</x:v>
      </x:c>
      <x:c r="E498" s="62" t="n">
        <x:f aca="0">'净值底稿'!V460</x:f>
        <x:v>1.3705</x:v>
      </x:c>
      <x:c r="F498" s="63" t="n">
        <x:f aca="0">IFERROR(B498/B497-1,0)</x:f>
        <x:v>-0.0017526102338640825</x:v>
      </x:c>
      <x:c r="G498" s="63" t="n">
        <x:f aca="0">IFERROR(C498/C497-1,0)</x:f>
        <x:v>0.012545191634095731</x:v>
      </x:c>
      <x:c r="H498" s="63" t="n">
        <x:f aca="0">IFERROR(D498/D497-1,0)</x:f>
        <x:v>0.0007310913199523039</x:v>
      </x:c>
      <x:c r="I498" s="63" t="n">
        <x:f aca="0">IFERROR(E498/E497-1,0)</x:f>
        <x:v>-0.01046931407942231</x:v>
      </x:c>
      <x:c r="J498" s="64" t="n">
        <x:f aca="0">Z497*(1+F498)</x:f>
        <x:v>0.11703834378061338</x:v>
      </x:c>
      <x:c r="K498" s="64" t="n">
        <x:f aca="0">AA497*(1+G498)</x:f>
        <x:v>0.12619178477860438</x:v>
      </x:c>
      <x:c r="L498" s="64" t="n">
        <x:f aca="0">AB497*(1+H498)</x:f>
        <x:v>0.8195981038834913</x:v>
      </x:c>
      <x:c r="M498" s="64" t="n">
        <x:f aca="0">AC497*(1+I498)</x:f>
        <x:v>0.05573796909601126</x:v>
      </x:c>
      <x:c r="N498" s="64" t="n">
        <x:f aca="0">SUM(J498:M498)</x:f>
        <x:v>1.1185662015387206</x:v>
      </x:c>
      <x:c r="O498" s="65" t="n">
        <x:f aca="0">IFERROR((J498+K498)/N498,0)</x:f>
        <x:v>0.21744812977955696</x:v>
      </x:c>
      <x:c r="P498" s="66" t="b">
        <x:f aca="0">AND(MONTH(A498)=12,OR(A499="",YEAR(A498)&lt;&gt;YEAR(A499)))</x:f>
        <x:v>0</x:v>
      </x:c>
      <x:c r="Q498" s="66" t="b">
        <x:f aca="0">AND(MOD(MONTH(A498),3)=0,OR(A499="",MONTH(A498)&lt;&gt;MONTH(A499)))</x:f>
        <x:v>0</x:v>
      </x:c>
      <x:c r="R498" s="66" t="b">
        <x:f aca="0">OR(O498&gt;$E$7,O498&lt;$E$6)</x:f>
        <x:v>0</x:v>
      </x:c>
      <x:c r="S498" s="66" t="b">
        <x:f aca="0">AND(OR(P498,Q498,R498),A498-AH497&gt;$E$8)</x:f>
        <x:v>0</x:v>
      </x:c>
      <x:c r="T498" s="67" t="str">
        <x:f aca="0">IF(NOT(OR(P498,Q498,R498)),"不调",IF(NOT(S498),"间隔规则跳过",IF(P498,"年末+季度",IF(AND(Q498,R498),"季度+动态",IF(Q498,"季度","动态")))))</x:f>
        <x:v>不调</x:v>
      </x:c>
      <x:c r="U498" s="64" t="n">
        <x:f aca="0">IF(OR(T498="年末+季度",T498="季度+动态"),N498*$E$5/2,IF(T498="季度",(J498+K498)/2,IF(T498="动态",N498*$E$5*IF(J498+K498=0,0.5,J498/(J498+K498)),J498)))</x:f>
        <x:v>0.11703834378061338</x:v>
      </x:c>
      <x:c r="V498" s="64" t="n">
        <x:f aca="0">IF(OR(T498="年末+季度",T498="季度+动态"),N498*$E$5/2,IF(T498="季度",(J498+K498)/2,IF(T498="动态",N498*$E$5*IF(J498+K498=0,0.5,K498/(J498+K498)),K498)))</x:f>
        <x:v>0.12619178477860438</x:v>
      </x:c>
      <x:c r="W498" s="64" t="n">
        <x:f aca="0">IF(OR(T498="年末+季度",T498="季度+动态",T498="动态"),N498*(1-$E$5)*IF(L498+M498=0,$B$7/($B$7+$B$8),L498/(L498+M498)),L498)</x:f>
        <x:v>0.8195981038834913</x:v>
      </x:c>
      <x:c r="X498" s="64" t="n">
        <x:f aca="0">IF(OR(T498="年末+季度",T498="季度+动态",T498="动态"),N498*(1-$E$5)*IF(L498+M498=0,$B$8/($B$7+$B$8),M498/(L498+M498)),M498)</x:f>
        <x:v>0.05573796909601126</x:v>
      </x:c>
      <x:c r="Y498" s="64" t="n">
        <x:f aca="0">POWER(1-$H$5,(A498-A497)/$H$8)</x:f>
        <x:v>0.9999588018747739</x:v>
      </x:c>
      <x:c r="Z498" s="64" t="n">
        <x:f aca="0">U498*Y498</x:f>
        <x:v>0.11703352202027005</x:v>
      </x:c>
      <x:c r="AA498" s="64" t="n">
        <x:f aca="0">V498*Y498</x:f>
        <x:v>0.12618658591365256</x:v>
      </x:c>
      <x:c r="AB498" s="64" t="n">
        <x:f aca="0">W498*Y498</x:f>
        <x:v>0.8195643379781724</x:v>
      </x:c>
      <x:c r="AC498" s="64" t="n">
        <x:f aca="0">X498*Y498</x:f>
        <x:v>0.055735672796180594</x:v>
      </x:c>
      <x:c r="AD498" s="64" t="n">
        <x:f aca="0">SUM(Z498:AC498)</x:f>
        <x:v>1.1185201187082756</x:v>
      </x:c>
      <x:c r="AE498" s="64" t="n">
        <x:f aca="0">MAX(AE497,AD498)</x:f>
        <x:v>1.1310903114958384</x:v>
      </x:c>
      <x:c r="AF498" s="63" t="n">
        <x:f aca="0">AD498/AE498-1</x:f>
        <x:v>-0.01111334140148279</x:v>
      </x:c>
      <x:c r="AG498" s="63" t="n">
        <x:f aca="0">AD498/AD497-1</x:f>
        <x:v>0.0011823956878096453</x:v>
      </x:c>
      <x:c r="AH498" s="61" t="n">
        <x:f aca="0">IF(OR(T498="年末+季度",T498="季度+动态",T498="季度",T498="动态"),A498,AH497)</x:f>
        <x:v>44469</x:v>
      </x:c>
      <x:c r="AI498" s="68" t="n">
        <x:f aca="0">YEAR(A498)</x:f>
        <x:v>2021</x:v>
      </x:c>
      <x:c r="AJ498" s="68" t="n">
        <x:f aca="0">MONTH(A498)</x:f>
        <x:v>11</x:v>
      </x:c>
      <x:c r="AK498" s="66" t="n">
        <x:f aca="0">IF(MONTH(A498)&lt;&gt;MONTH(A499),1,0)</x:f>
        <x:v>0</x:v>
      </x:c>
      <x:c r="AL498" s="64" t="n">
        <x:f aca="0">IF(AK497,AD497,AL497)</x:f>
        <x:v>1.106289464564796</x:v>
      </x:c>
      <x:c r="AM498" s="65" t="str">
        <x:f aca="0">IF(AK498,AD498/AL498-1,"")</x:f>
      </x:c>
      <x:c r="AN498" s="64" t="n">
        <x:f aca="0">IF(AI498&lt;&gt;AI497,AD498,MAX(AN497,AD498))</x:f>
        <x:v>1.1310903114958384</x:v>
      </x:c>
      <x:c r="AO498" s="65" t="n">
        <x:f aca="0">AD498/AN498-1</x:f>
        <x:v>-0.01111334140148279</x:v>
      </x:c>
      <x:c r="AP498" s="69" t="n">
        <x:f aca="0">IFERROR(SUM(Z498:AC498)/AD498,0)</x:f>
        <x:v>1</x:v>
      </x:c>
      <x:c r="AQ498" s="66" t="b">
        <x:f aca="0">AND(B498&gt;0,C498&gt;0,D498&gt;0,E498&gt;0)</x:f>
        <x:v>1</x:v>
      </x:c>
    </x:row>
    <x:row r="499" ht="13.5" hidden="0">
      <x:c r="A499" s="61" t="n">
        <x:f aca="0">'净值底稿'!A461</x:f>
        <x:v>44523</x:v>
      </x:c>
      <x:c r="B499" s="62" t="n">
        <x:f aca="0">'净值底稿'!W461</x:f>
        <x:v>1.2242093676510948</x:v>
      </x:c>
      <x:c r="C499" s="62" t="n">
        <x:f aca="0">'净值底稿'!T461</x:f>
        <x:v>1.5172396198902325</x:v>
      </x:c>
      <x:c r="D499" s="62" t="n">
        <x:f aca="0">'净值底稿'!U461</x:f>
        <x:v>1.5059</x:v>
      </x:c>
      <x:c r="E499" s="62" t="n">
        <x:f aca="0">'净值底稿'!V461</x:f>
        <x:v>1.3484</x:v>
      </x:c>
      <x:c r="F499" s="63" t="n">
        <x:f aca="0">IFERROR(B499/B498-1,0)</x:f>
        <x:v>0.005477483521100446</x:v>
      </x:c>
      <x:c r="G499" s="63" t="n">
        <x:f aca="0">IFERROR(C499/C498-1,0)</x:f>
        <x:v>-0.00007591872135792599</x:v>
      </x:c>
      <x:c r="H499" s="63" t="n">
        <x:f aca="0">IFERROR(D499/D498-1,0)</x:f>
        <x:v>0.00013282858471130865</x:v>
      </x:c>
      <x:c r="I499" s="63" t="n">
        <x:f aca="0">IFERROR(E499/E498-1,0)</x:f>
        <x:v>-0.01612550164173665</x:v>
      </x:c>
      <x:c r="J499" s="64" t="n">
        <x:f aca="0">Z498*(1+F499)</x:f>
        <x:v>0.11767457120855243</x:v>
      </x:c>
      <x:c r="K499" s="64" t="n">
        <x:f aca="0">AA498*(1+G499)</x:f>
        <x:v>0.12617700598939746</x:v>
      </x:c>
      <x:c r="L499" s="64" t="n">
        <x:f aca="0">AB498*(1+H499)</x:f>
        <x:v>0.8196731995492659</x:v>
      </x:c>
      <x:c r="M499" s="64" t="n">
        <x:f aca="0">AC498*(1+I499)</x:f>
        <x:v>0.05483690711300249</x:v>
      </x:c>
      <x:c r="N499" s="64" t="n">
        <x:f aca="0">SUM(J499:M499)</x:f>
        <x:v>1.1183616838602184</x:v>
      </x:c>
      <x:c r="O499" s="65" t="n">
        <x:f aca="0">IFERROR((J499+K499)/N499,0)</x:f>
        <x:v>0.2180435727699952</x:v>
      </x:c>
      <x:c r="P499" s="66" t="b">
        <x:f aca="0">AND(MONTH(A499)=12,OR(A500="",YEAR(A499)&lt;&gt;YEAR(A500)))</x:f>
        <x:v>0</x:v>
      </x:c>
      <x:c r="Q499" s="66" t="b">
        <x:f aca="0">AND(MOD(MONTH(A499),3)=0,OR(A500="",MONTH(A499)&lt;&gt;MONTH(A500)))</x:f>
        <x:v>0</x:v>
      </x:c>
      <x:c r="R499" s="66" t="b">
        <x:f aca="0">OR(O499&gt;$E$7,O499&lt;$E$6)</x:f>
        <x:v>0</x:v>
      </x:c>
      <x:c r="S499" s="66" t="b">
        <x:f aca="0">AND(OR(P499,Q499,R499),A499-AH498&gt;$E$8)</x:f>
        <x:v>0</x:v>
      </x:c>
      <x:c r="T499" s="67" t="str">
        <x:f aca="0">IF(NOT(OR(P499,Q499,R499)),"不调",IF(NOT(S499),"间隔规则跳过",IF(P499,"年末+季度",IF(AND(Q499,R499),"季度+动态",IF(Q499,"季度","动态")))))</x:f>
        <x:v>不调</x:v>
      </x:c>
      <x:c r="U499" s="64" t="n">
        <x:f aca="0">IF(OR(T499="年末+季度",T499="季度+动态"),N499*$E$5/2,IF(T499="季度",(J499+K499)/2,IF(T499="动态",N499*$E$5*IF(J499+K499=0,0.5,J499/(J499+K499)),J499)))</x:f>
        <x:v>0.11767457120855243</x:v>
      </x:c>
      <x:c r="V499" s="64" t="n">
        <x:f aca="0">IF(OR(T499="年末+季度",T499="季度+动态"),N499*$E$5/2,IF(T499="季度",(J499+K499)/2,IF(T499="动态",N499*$E$5*IF(J499+K499=0,0.5,K499/(J499+K499)),K499)))</x:f>
        <x:v>0.12617700598939746</x:v>
      </x:c>
      <x:c r="W499" s="64" t="n">
        <x:f aca="0">IF(OR(T499="年末+季度",T499="季度+动态",T499="动态"),N499*(1-$E$5)*IF(L499+M499=0,$B$7/($B$7+$B$8),L499/(L499+M499)),L499)</x:f>
        <x:v>0.8196731995492659</x:v>
      </x:c>
      <x:c r="X499" s="64" t="n">
        <x:f aca="0">IF(OR(T499="年末+季度",T499="季度+动态",T499="动态"),N499*(1-$E$5)*IF(L499+M499=0,$B$8/($B$7+$B$8),M499/(L499+M499)),M499)</x:f>
        <x:v>0.05483690711300249</x:v>
      </x:c>
      <x:c r="Y499" s="64" t="n">
        <x:f aca="0">POWER(1-$H$5,(A499-A498)/$H$8)</x:f>
        <x:v>0.9999862671029998</x:v>
      </x:c>
      <x:c r="Z499" s="64" t="n">
        <x:f aca="0">U499*Y499</x:f>
        <x:v>0.11767295519578648</x:v>
      </x:c>
      <x:c r="AA499" s="64" t="n">
        <x:f aca="0">V499*Y499</x:f>
        <x:v>0.12617527321357042</x:v>
      </x:c>
      <x:c r="AB499" s="64" t="n">
        <x:f aca="0">W499*Y499</x:f>
        <x:v>0.8196619430616426</x:v>
      </x:c>
      <x:c r="AC499" s="64" t="n">
        <x:f aca="0">X499*Y499</x:f>
        <x:v>0.05483615404340529</x:v>
      </x:c>
      <x:c r="AD499" s="64" t="n">
        <x:f aca="0">SUM(Z499:AC499)</x:f>
        <x:v>1.1183463255144048</x:v>
      </x:c>
      <x:c r="AE499" s="64" t="n">
        <x:f aca="0">MAX(AE498,AD499)</x:f>
        <x:v>1.1310903114958384</x:v>
      </x:c>
      <x:c r="AF499" s="63" t="n">
        <x:f aca="0">AD499/AE499-1</x:f>
        <x:v>-0.011266992433681011</x:v>
      </x:c>
      <x:c r="AG499" s="63" t="n">
        <x:f aca="0">AD499/AD498-1</x:f>
        <x:v>-0.00015537779872165647</x:v>
      </x:c>
      <x:c r="AH499" s="61" t="n">
        <x:f aca="0">IF(OR(T499="年末+季度",T499="季度+动态",T499="季度",T499="动态"),A499,AH498)</x:f>
        <x:v>44469</x:v>
      </x:c>
      <x:c r="AI499" s="68" t="n">
        <x:f aca="0">YEAR(A499)</x:f>
        <x:v>2021</x:v>
      </x:c>
      <x:c r="AJ499" s="68" t="n">
        <x:f aca="0">MONTH(A499)</x:f>
        <x:v>11</x:v>
      </x:c>
      <x:c r="AK499" s="66" t="n">
        <x:f aca="0">IF(MONTH(A499)&lt;&gt;MONTH(A500),1,0)</x:f>
        <x:v>0</x:v>
      </x:c>
      <x:c r="AL499" s="64" t="n">
        <x:f aca="0">IF(AK498,AD498,AL498)</x:f>
        <x:v>1.106289464564796</x:v>
      </x:c>
      <x:c r="AM499" s="65" t="str">
        <x:f aca="0">IF(AK499,AD499/AL499-1,"")</x:f>
      </x:c>
      <x:c r="AN499" s="64" t="n">
        <x:f aca="0">IF(AI499&lt;&gt;AI498,AD499,MAX(AN498,AD499))</x:f>
        <x:v>1.1310903114958384</x:v>
      </x:c>
      <x:c r="AO499" s="65" t="n">
        <x:f aca="0">AD499/AN499-1</x:f>
        <x:v>-0.011266992433681011</x:v>
      </x:c>
      <x:c r="AP499" s="69" t="n">
        <x:f aca="0">IFERROR(SUM(Z499:AC499)/AD499,0)</x:f>
        <x:v>1</x:v>
      </x:c>
      <x:c r="AQ499" s="66" t="b">
        <x:f aca="0">AND(B499&gt;0,C499&gt;0,D499&gt;0,E499&gt;0)</x:f>
        <x:v>1</x:v>
      </x:c>
    </x:row>
    <x:row r="500" ht="13.5" hidden="0">
      <x:c r="A500" s="61" t="n">
        <x:f aca="0">'净值底稿'!A462</x:f>
        <x:v>44524</x:v>
      </x:c>
      <x:c r="B500" s="62" t="n">
        <x:f aca="0">'净值底稿'!W462</x:f>
        <x:v>1.2330797380724272</x:v>
      </x:c>
      <x:c r="C500" s="62" t="n">
        <x:f aca="0">'净值底稿'!T462</x:f>
        <x:v>1.51646882835482</x:v>
      </x:c>
      <x:c r="D500" s="62" t="n">
        <x:f aca="0">'净值底稿'!U462</x:f>
        <x:v>1.5072</x:v>
      </x:c>
      <x:c r="E500" s="62" t="n">
        <x:f aca="0">'净值底稿'!V462</x:f>
        <x:v>1.3388</x:v>
      </x:c>
      <x:c r="F500" s="63" t="n">
        <x:f aca="0">IFERROR(B500/B499-1,0)</x:f>
        <x:v>0.007245795250163889</x:v>
      </x:c>
      <x:c r="G500" s="63" t="n">
        <x:f aca="0">IFERROR(C500/C499-1,0)</x:f>
        <x:v>-0.0005080222829062508</x:v>
      </x:c>
      <x:c r="H500" s="63" t="n">
        <x:f aca="0">IFERROR(D500/D499-1,0)</x:f>
        <x:v>0.0008632711335414545</x:v>
      </x:c>
      <x:c r="I500" s="63" t="n">
        <x:f aca="0">IFERROR(E500/E499-1,0)</x:f>
        <x:v>-0.007119549095224054</x:v>
      </x:c>
      <x:c r="J500" s="64" t="n">
        <x:f aca="0">Z499*(1+F500)</x:f>
        <x:v>0.11852558933561685</x:v>
      </x:c>
      <x:c r="K500" s="64" t="n">
        <x:f aca="0">AA499*(1+G500)</x:f>
        <x:v>0.12611117336322614</x:v>
      </x:c>
      <x:c r="L500" s="64" t="n">
        <x:f aca="0">AB499*(1+H500)</x:f>
        <x:v>0.8203695335563502</x:v>
      </x:c>
      <x:c r="M500" s="64" t="n">
        <x:f aca="0">AC499*(1+I500)</x:f>
        <x:v>0.0544457453525</x:v>
      </x:c>
      <x:c r="N500" s="64" t="n">
        <x:f aca="0">SUM(J500:M500)</x:f>
        <x:v>1.1194520416076932</x:v>
      </x:c>
      <x:c r="O500" s="65" t="n">
        <x:f aca="0">IFERROR((J500+K500)/N500,0)</x:f>
        <x:v>0.21853259774086403</x:v>
      </x:c>
      <x:c r="P500" s="66" t="b">
        <x:f aca="0">AND(MONTH(A500)=12,OR(A501="",YEAR(A500)&lt;&gt;YEAR(A501)))</x:f>
        <x:v>0</x:v>
      </x:c>
      <x:c r="Q500" s="66" t="b">
        <x:f aca="0">AND(MOD(MONTH(A500),3)=0,OR(A501="",MONTH(A500)&lt;&gt;MONTH(A501)))</x:f>
        <x:v>0</x:v>
      </x:c>
      <x:c r="R500" s="66" t="b">
        <x:f aca="0">OR(O500&gt;$E$7,O500&lt;$E$6)</x:f>
        <x:v>0</x:v>
      </x:c>
      <x:c r="S500" s="66" t="b">
        <x:f aca="0">AND(OR(P500,Q500,R500),A500-AH499&gt;$E$8)</x:f>
        <x:v>0</x:v>
      </x:c>
      <x:c r="T500" s="67" t="str">
        <x:f aca="0">IF(NOT(OR(P500,Q500,R500)),"不调",IF(NOT(S500),"间隔规则跳过",IF(P500,"年末+季度",IF(AND(Q500,R500),"季度+动态",IF(Q500,"季度","动态")))))</x:f>
        <x:v>不调</x:v>
      </x:c>
      <x:c r="U500" s="64" t="n">
        <x:f aca="0">IF(OR(T500="年末+季度",T500="季度+动态"),N500*$E$5/2,IF(T500="季度",(J500+K500)/2,IF(T500="动态",N500*$E$5*IF(J500+K500=0,0.5,J500/(J500+K500)),J500)))</x:f>
        <x:v>0.11852558933561685</x:v>
      </x:c>
      <x:c r="V500" s="64" t="n">
        <x:f aca="0">IF(OR(T500="年末+季度",T500="季度+动态"),N500*$E$5/2,IF(T500="季度",(J500+K500)/2,IF(T500="动态",N500*$E$5*IF(J500+K500=0,0.5,K500/(J500+K500)),K500)))</x:f>
        <x:v>0.12611117336322614</x:v>
      </x:c>
      <x:c r="W500" s="64" t="n">
        <x:f aca="0">IF(OR(T500="年末+季度",T500="季度+动态",T500="动态"),N500*(1-$E$5)*IF(L500+M500=0,$B$7/($B$7+$B$8),L500/(L500+M500)),L500)</x:f>
        <x:v>0.8203695335563502</x:v>
      </x:c>
      <x:c r="X500" s="64" t="n">
        <x:f aca="0">IF(OR(T500="年末+季度",T500="季度+动态",T500="动态"),N500*(1-$E$5)*IF(L500+M500=0,$B$8/($B$7+$B$8),M500/(L500+M500)),M500)</x:f>
        <x:v>0.0544457453525</x:v>
      </x:c>
      <x:c r="Y500" s="64" t="n">
        <x:f aca="0">POWER(1-$H$5,(A500-A499)/$H$8)</x:f>
        <x:v>0.9999862671029998</x:v>
      </x:c>
      <x:c r="Z500" s="64" t="n">
        <x:f aca="0">U500*Y500</x:f>
        <x:v>0.11852396163590662</x:v>
      </x:c>
      <x:c r="AA500" s="64" t="n">
        <x:f aca="0">V500*Y500</x:f>
        <x:v>0.12610944149147177</x:v>
      </x:c>
      <x:c r="AB500" s="64" t="n">
        <x:f aca="0">W500*Y500</x:f>
        <x:v>0.8203582675060438</x:v>
      </x:c>
      <x:c r="AC500" s="64" t="n">
        <x:f aca="0">X500*Y500</x:f>
        <x:v>0.05444499765468697</x:v>
      </x:c>
      <x:c r="AD500" s="64" t="n">
        <x:f aca="0">SUM(Z500:AC500)</x:f>
        <x:v>1.1194366682881092</x:v>
      </x:c>
      <x:c r="AE500" s="64" t="n">
        <x:f aca="0">MAX(AE499,AD500)</x:f>
        <x:v>1.1310903114958384</x:v>
      </x:c>
      <x:c r="AF500" s="63" t="n">
        <x:f aca="0">AD500/AE500-1</x:f>
        <x:v>-0.010303017441920748</x:v>
      </x:c>
      <x:c r="AG500" s="63" t="n">
        <x:f aca="0">AD500/AD499-1</x:f>
        <x:v>0.0009749598570933937</x:v>
      </x:c>
      <x:c r="AH500" s="61" t="n">
        <x:f aca="0">IF(OR(T500="年末+季度",T500="季度+动态",T500="季度",T500="动态"),A500,AH499)</x:f>
        <x:v>44469</x:v>
      </x:c>
      <x:c r="AI500" s="68" t="n">
        <x:f aca="0">YEAR(A500)</x:f>
        <x:v>2021</x:v>
      </x:c>
      <x:c r="AJ500" s="68" t="n">
        <x:f aca="0">MONTH(A500)</x:f>
        <x:v>11</x:v>
      </x:c>
      <x:c r="AK500" s="66" t="n">
        <x:f aca="0">IF(MONTH(A500)&lt;&gt;MONTH(A501),1,0)</x:f>
        <x:v>0</x:v>
      </x:c>
      <x:c r="AL500" s="64" t="n">
        <x:f aca="0">IF(AK499,AD499,AL499)</x:f>
        <x:v>1.106289464564796</x:v>
      </x:c>
      <x:c r="AM500" s="65" t="str">
        <x:f aca="0">IF(AK500,AD500/AL500-1,"")</x:f>
      </x:c>
      <x:c r="AN500" s="64" t="n">
        <x:f aca="0">IF(AI500&lt;&gt;AI499,AD500,MAX(AN499,AD500))</x:f>
        <x:v>1.1310903114958384</x:v>
      </x:c>
      <x:c r="AO500" s="65" t="n">
        <x:f aca="0">AD500/AN500-1</x:f>
        <x:v>-0.010303017441920748</x:v>
      </x:c>
      <x:c r="AP500" s="69" t="n">
        <x:f aca="0">IFERROR(SUM(Z500:AC500)/AD500,0)</x:f>
        <x:v>1</x:v>
      </x:c>
      <x:c r="AQ500" s="66" t="b">
        <x:f aca="0">AND(B500&gt;0,C500&gt;0,D500&gt;0,E500&gt;0)</x:f>
        <x:v>1</x:v>
      </x:c>
    </x:row>
    <x:row r="501" ht="13.5" hidden="0">
      <x:c r="A501" s="61" t="n">
        <x:f aca="0">'净值底稿'!A463</x:f>
        <x:v>44525</x:v>
      </x:c>
      <x:c r="B501" s="62" t="n">
        <x:f aca="0">'净值底稿'!W463</x:f>
        <x:v>1.231128736359429</x:v>
      </x:c>
      <x:c r="C501" s="62" t="n">
        <x:f aca="0">'净值底稿'!T463</x:f>
        <x:v>1.5140570519423513</x:v>
      </x:c>
      <x:c r="D501" s="62" t="n">
        <x:f aca="0">'净值底稿'!U463</x:f>
        <x:v>1.5076</x:v>
      </x:c>
      <x:c r="E501" s="62" t="n">
        <x:f aca="0">'净值底稿'!V463</x:f>
        <x:v>1.3382</x:v>
      </x:c>
      <x:c r="F501" s="63" t="n">
        <x:f aca="0">IFERROR(B501/B500-1,0)</x:f>
        <x:v>-0.0015822186130867166</x:v>
      </x:c>
      <x:c r="G501" s="63" t="n">
        <x:f aca="0">IFERROR(C501/C500-1,0)</x:f>
        <x:v>-0.00159038970493397</x:v>
      </x:c>
      <x:c r="H501" s="63" t="n">
        <x:f aca="0">IFERROR(D501/D500-1,0)</x:f>
        <x:v>0.0002653927813163204</x:v>
      </x:c>
      <x:c r="I501" s="63" t="n">
        <x:f aca="0">IFERROR(E501/E500-1,0)</x:f>
        <x:v>-0.00044816253361212866</x:v>
      </x:c>
      <x:c r="J501" s="64" t="n">
        <x:f aca="0">Z500*(1+F501)</x:f>
        <x:v>0.1183364308177095</x:v>
      </x:c>
      <x:c r="K501" s="64" t="n">
        <x:f aca="0">AA500*(1+G501)</x:f>
        <x:v>0.12590887833402875</x:v>
      </x:c>
      <x:c r="L501" s="64" t="n">
        <x:f aca="0">AB500*(1+H501)</x:f>
        <x:v>0.820575984668333</x:v>
      </x:c>
      <x:c r="M501" s="64" t="n">
        <x:f aca="0">AC500*(1+I501)</x:f>
        <x:v>0.05442059744659554</x:v>
      </x:c>
      <x:c r="N501" s="64" t="n">
        <x:f aca="0">SUM(J501:M501)</x:f>
        <x:v>1.1192418912666666</x:v>
      </x:c>
      <x:c r="O501" s="65" t="n">
        <x:f aca="0">IFERROR((J501+K501)/N501,0)</x:f>
        <x:v>0.21822388087647554</x:v>
      </x:c>
      <x:c r="P501" s="66" t="b">
        <x:f aca="0">AND(MONTH(A501)=12,OR(A502="",YEAR(A501)&lt;&gt;YEAR(A502)))</x:f>
        <x:v>0</x:v>
      </x:c>
      <x:c r="Q501" s="66" t="b">
        <x:f aca="0">AND(MOD(MONTH(A501),3)=0,OR(A502="",MONTH(A501)&lt;&gt;MONTH(A502)))</x:f>
        <x:v>0</x:v>
      </x:c>
      <x:c r="R501" s="66" t="b">
        <x:f aca="0">OR(O501&gt;$E$7,O501&lt;$E$6)</x:f>
        <x:v>0</x:v>
      </x:c>
      <x:c r="S501" s="66" t="b">
        <x:f aca="0">AND(OR(P501,Q501,R501),A501-AH500&gt;$E$8)</x:f>
        <x:v>0</x:v>
      </x:c>
      <x:c r="T501" s="67" t="str">
        <x:f aca="0">IF(NOT(OR(P501,Q501,R501)),"不调",IF(NOT(S501),"间隔规则跳过",IF(P501,"年末+季度",IF(AND(Q501,R501),"季度+动态",IF(Q501,"季度","动态")))))</x:f>
        <x:v>不调</x:v>
      </x:c>
      <x:c r="U501" s="64" t="n">
        <x:f aca="0">IF(OR(T501="年末+季度",T501="季度+动态"),N501*$E$5/2,IF(T501="季度",(J501+K501)/2,IF(T501="动态",N501*$E$5*IF(J501+K501=0,0.5,J501/(J501+K501)),J501)))</x:f>
        <x:v>0.1183364308177095</x:v>
      </x:c>
      <x:c r="V501" s="64" t="n">
        <x:f aca="0">IF(OR(T501="年末+季度",T501="季度+动态"),N501*$E$5/2,IF(T501="季度",(J501+K501)/2,IF(T501="动态",N501*$E$5*IF(J501+K501=0,0.5,K501/(J501+K501)),K501)))</x:f>
        <x:v>0.12590887833402875</x:v>
      </x:c>
      <x:c r="W501" s="64" t="n">
        <x:f aca="0">IF(OR(T501="年末+季度",T501="季度+动态",T501="动态"),N501*(1-$E$5)*IF(L501+M501=0,$B$7/($B$7+$B$8),L501/(L501+M501)),L501)</x:f>
        <x:v>0.820575984668333</x:v>
      </x:c>
      <x:c r="X501" s="64" t="n">
        <x:f aca="0">IF(OR(T501="年末+季度",T501="季度+动态",T501="动态"),N501*(1-$E$5)*IF(L501+M501=0,$B$8/($B$7+$B$8),M501/(L501+M501)),M501)</x:f>
        <x:v>0.05442059744659554</x:v>
      </x:c>
      <x:c r="Y501" s="64" t="n">
        <x:f aca="0">POWER(1-$H$5,(A501-A500)/$H$8)</x:f>
        <x:v>0.9999862671029998</x:v>
      </x:c>
      <x:c r="Z501" s="64" t="n">
        <x:f aca="0">U501*Y501</x:f>
        <x:v>0.11833480571569371</x:v>
      </x:c>
      <x:c r="AA501" s="64" t="n">
        <x:f aca="0">V501*Y501</x:f>
        <x:v>0.12590714924037116</x:v>
      </x:c>
      <x:c r="AB501" s="64" t="n">
        <x:f aca="0">W501*Y501</x:f>
        <x:v>0.8205647157828547</x:v>
      </x:c>
      <x:c r="AC501" s="64" t="n">
        <x:f aca="0">X501*Y501</x:f>
        <x:v>0.054419850094136114</x:v>
      </x:c>
      <x:c r="AD501" s="64" t="n">
        <x:f aca="0">SUM(Z501:AC501)</x:f>
        <x:v>1.1192265208330558</x:v>
      </x:c>
      <x:c r="AE501" s="64" t="n">
        <x:f aca="0">MAX(AE500,AD501)</x:f>
        <x:v>1.1310903114958384</x:v>
      </x:c>
      <x:c r="AF501" s="63" t="n">
        <x:f aca="0">AD501/AE501-1</x:f>
        <x:v>-0.010488809374640473</x:v>
      </x:c>
      <x:c r="AG501" s="63" t="n">
        <x:f aca="0">AD501/AD500-1</x:f>
        <x:v>-0.00018772607777328698</x:v>
      </x:c>
      <x:c r="AH501" s="61" t="n">
        <x:f aca="0">IF(OR(T501="年末+季度",T501="季度+动态",T501="季度",T501="动态"),A501,AH500)</x:f>
        <x:v>44469</x:v>
      </x:c>
      <x:c r="AI501" s="68" t="n">
        <x:f aca="0">YEAR(A501)</x:f>
        <x:v>2021</x:v>
      </x:c>
      <x:c r="AJ501" s="68" t="n">
        <x:f aca="0">MONTH(A501)</x:f>
        <x:v>11</x:v>
      </x:c>
      <x:c r="AK501" s="66" t="n">
        <x:f aca="0">IF(MONTH(A501)&lt;&gt;MONTH(A502),1,0)</x:f>
        <x:v>0</x:v>
      </x:c>
      <x:c r="AL501" s="64" t="n">
        <x:f aca="0">IF(AK500,AD500,AL500)</x:f>
        <x:v>1.106289464564796</x:v>
      </x:c>
      <x:c r="AM501" s="65" t="str">
        <x:f aca="0">IF(AK501,AD501/AL501-1,"")</x:f>
      </x:c>
      <x:c r="AN501" s="64" t="n">
        <x:f aca="0">IF(AI501&lt;&gt;AI500,AD501,MAX(AN500,AD501))</x:f>
        <x:v>1.1310903114958384</x:v>
      </x:c>
      <x:c r="AO501" s="65" t="n">
        <x:f aca="0">AD501/AN501-1</x:f>
        <x:v>-0.010488809374640473</x:v>
      </x:c>
      <x:c r="AP501" s="69" t="n">
        <x:f aca="0">IFERROR(SUM(Z501:AC501)/AD501,0)</x:f>
        <x:v>1</x:v>
      </x:c>
      <x:c r="AQ501" s="66" t="b">
        <x:f aca="0">AND(B501&gt;0,C501&gt;0,D501&gt;0,E501&gt;0)</x:f>
        <x:v>1</x:v>
      </x:c>
    </x:row>
    <x:row r="502" ht="13.5" hidden="0">
      <x:c r="A502" s="61" t="n">
        <x:f aca="0">'净值底稿'!A464</x:f>
        <x:v>44526</x:v>
      </x:c>
      <x:c r="B502" s="62" t="n">
        <x:f aca="0">'净值底稿'!W464</x:f>
        <x:v>1.21949013177719</x:v>
      </x:c>
      <x:c r="C502" s="62" t="n">
        <x:f aca="0">'净值底稿'!T464</x:f>
        <x:v>1.51257361214837</x:v>
      </x:c>
      <x:c r="D502" s="62" t="n">
        <x:f aca="0">'净值底稿'!U464</x:f>
        <x:v>1.5091</x:v>
      </x:c>
      <x:c r="E502" s="62" t="n">
        <x:f aca="0">'净值底稿'!V464</x:f>
        <x:v>1.3464</x:v>
      </x:c>
      <x:c r="F502" s="63" t="n">
        <x:f aca="0">IFERROR(B502/B501-1,0)</x:f>
        <x:v>-0.00945360484124147</x:v>
      </x:c>
      <x:c r="G502" s="63" t="n">
        <x:f aca="0">IFERROR(C502/C501-1,0)</x:f>
        <x:v>-0.0009797780024723979</x:v>
      </x:c>
      <x:c r="H502" s="63" t="n">
        <x:f aca="0">IFERROR(D502/D501-1,0)</x:f>
        <x:v>0.0009949588750333138</x:v>
      </x:c>
      <x:c r="I502" s="63" t="n">
        <x:f aca="0">IFERROR(E502/E501-1,0)</x:f>
        <x:v>0.006127634135405735</x:v>
      </x:c>
      <x:c r="J502" s="64" t="n">
        <x:f aca="0">Z501*(1+F502)</x:f>
        <x:v>0.11721611522349246</x:v>
      </x:c>
      <x:c r="K502" s="64" t="n">
        <x:f aca="0">AA501*(1+G502)</x:f>
        <x:v>0.12578378818519143</x:v>
      </x:c>
      <x:c r="L502" s="64" t="n">
        <x:f aca="0">AB501*(1+H502)</x:f>
        <x:v>0.821381143929362</x:v>
      </x:c>
      <x:c r="M502" s="64" t="n">
        <x:f aca="0">AC501*(1+I502)</x:f>
        <x:v>0.0547533150252166</x:v>
      </x:c>
      <x:c r="N502" s="64" t="n">
        <x:f aca="0">SUM(J502:M502)</x:f>
        <x:v>1.1191343623632626</x:v>
      </x:c>
      <x:c r="O502" s="65" t="n">
        <x:f aca="0">IFERROR((J502+K502)/N502,0)</x:f>
        <x:v>0.21713201880026622</x:v>
      </x:c>
      <x:c r="P502" s="66" t="b">
        <x:f aca="0">AND(MONTH(A502)=12,OR(A503="",YEAR(A502)&lt;&gt;YEAR(A503)))</x:f>
        <x:v>0</x:v>
      </x:c>
      <x:c r="Q502" s="66" t="b">
        <x:f aca="0">AND(MOD(MONTH(A502),3)=0,OR(A503="",MONTH(A502)&lt;&gt;MONTH(A503)))</x:f>
        <x:v>0</x:v>
      </x:c>
      <x:c r="R502" s="66" t="b">
        <x:f aca="0">OR(O502&gt;$E$7,O502&lt;$E$6)</x:f>
        <x:v>0</x:v>
      </x:c>
      <x:c r="S502" s="66" t="b">
        <x:f aca="0">AND(OR(P502,Q502,R502),A502-AH501&gt;$E$8)</x:f>
        <x:v>0</x:v>
      </x:c>
      <x:c r="T502" s="67" t="str">
        <x:f aca="0">IF(NOT(OR(P502,Q502,R502)),"不调",IF(NOT(S502),"间隔规则跳过",IF(P502,"年末+季度",IF(AND(Q502,R502),"季度+动态",IF(Q502,"季度","动态")))))</x:f>
        <x:v>不调</x:v>
      </x:c>
      <x:c r="U502" s="64" t="n">
        <x:f aca="0">IF(OR(T502="年末+季度",T502="季度+动态"),N502*$E$5/2,IF(T502="季度",(J502+K502)/2,IF(T502="动态",N502*$E$5*IF(J502+K502=0,0.5,J502/(J502+K502)),J502)))</x:f>
        <x:v>0.11721611522349246</x:v>
      </x:c>
      <x:c r="V502" s="64" t="n">
        <x:f aca="0">IF(OR(T502="年末+季度",T502="季度+动态"),N502*$E$5/2,IF(T502="季度",(J502+K502)/2,IF(T502="动态",N502*$E$5*IF(J502+K502=0,0.5,K502/(J502+K502)),K502)))</x:f>
        <x:v>0.12578378818519143</x:v>
      </x:c>
      <x:c r="W502" s="64" t="n">
        <x:f aca="0">IF(OR(T502="年末+季度",T502="季度+动态",T502="动态"),N502*(1-$E$5)*IF(L502+M502=0,$B$7/($B$7+$B$8),L502/(L502+M502)),L502)</x:f>
        <x:v>0.821381143929362</x:v>
      </x:c>
      <x:c r="X502" s="64" t="n">
        <x:f aca="0">IF(OR(T502="年末+季度",T502="季度+动态",T502="动态"),N502*(1-$E$5)*IF(L502+M502=0,$B$8/($B$7+$B$8),M502/(L502+M502)),M502)</x:f>
        <x:v>0.0547533150252166</x:v>
      </x:c>
      <x:c r="Y502" s="64" t="n">
        <x:f aca="0">POWER(1-$H$5,(A502-A501)/$H$8)</x:f>
        <x:v>0.9999862671029998</x:v>
      </x:c>
      <x:c r="Z502" s="64" t="n">
        <x:f aca="0">U502*Y502</x:f>
        <x:v>0.11721450550665533</x:v>
      </x:c>
      <x:c r="AA502" s="64" t="n">
        <x:f aca="0">V502*Y502</x:f>
        <x:v>0.12578206080938398</x:v>
      </x:c>
      <x:c r="AB502" s="64" t="n">
        <x:f aca="0">W502*Y502</x:f>
        <x:v>0.8213698639867145</x:v>
      </x:c>
      <x:c r="AC502" s="64" t="n">
        <x:f aca="0">X502*Y502</x:f>
        <x:v>0.05475256310358094</x:v>
      </x:c>
      <x:c r="AD502" s="64" t="n">
        <x:f aca="0">SUM(Z502:AC502)</x:f>
        <x:v>1.1191189934063348</x:v>
      </x:c>
      <x:c r="AE502" s="64" t="n">
        <x:f aca="0">MAX(AE501,AD502)</x:f>
        <x:v>1.1310903114958384</x:v>
      </x:c>
      <x:c r="AF502" s="63" t="n">
        <x:f aca="0">AD502/AE502-1</x:f>
        <x:v>-0.010583874663086634</x:v>
      </x:c>
      <x:c r="AG502" s="63" t="n">
        <x:f aca="0">AD502/AD501-1</x:f>
        <x:v>-0.00009607297961544692</x:v>
      </x:c>
      <x:c r="AH502" s="61" t="n">
        <x:f aca="0">IF(OR(T502="年末+季度",T502="季度+动态",T502="季度",T502="动态"),A502,AH501)</x:f>
        <x:v>44469</x:v>
      </x:c>
      <x:c r="AI502" s="68" t="n">
        <x:f aca="0">YEAR(A502)</x:f>
        <x:v>2021</x:v>
      </x:c>
      <x:c r="AJ502" s="68" t="n">
        <x:f aca="0">MONTH(A502)</x:f>
        <x:v>11</x:v>
      </x:c>
      <x:c r="AK502" s="66" t="n">
        <x:f aca="0">IF(MONTH(A502)&lt;&gt;MONTH(A503),1,0)</x:f>
        <x:v>0</x:v>
      </x:c>
      <x:c r="AL502" s="64" t="n">
        <x:f aca="0">IF(AK501,AD501,AL501)</x:f>
        <x:v>1.106289464564796</x:v>
      </x:c>
      <x:c r="AM502" s="65" t="str">
        <x:f aca="0">IF(AK502,AD502/AL502-1,"")</x:f>
      </x:c>
      <x:c r="AN502" s="64" t="n">
        <x:f aca="0">IF(AI502&lt;&gt;AI501,AD502,MAX(AN501,AD502))</x:f>
        <x:v>1.1310903114958384</x:v>
      </x:c>
      <x:c r="AO502" s="65" t="n">
        <x:f aca="0">AD502/AN502-1</x:f>
        <x:v>-0.010583874663086634</x:v>
      </x:c>
      <x:c r="AP502" s="69" t="n">
        <x:f aca="0">IFERROR(SUM(Z502:AC502)/AD502,0)</x:f>
        <x:v>1</x:v>
      </x:c>
      <x:c r="AQ502" s="66" t="b">
        <x:f aca="0">AND(B502&gt;0,C502&gt;0,D502&gt;0,E502&gt;0)</x:f>
        <x:v>1</x:v>
      </x:c>
    </x:row>
    <x:row r="503" ht="13.5" hidden="0">
      <x:c r="A503" s="61" t="n">
        <x:f aca="0">'净值底稿'!A465</x:f>
        <x:v>44529</x:v>
      </x:c>
      <x:c r="B503" s="62" t="n">
        <x:f aca="0">'净值底稿'!W465</x:f>
        <x:v>1.215418394881382</x:v>
      </x:c>
      <x:c r="C503" s="62" t="n">
        <x:f aca="0">'净值底稿'!T465</x:f>
        <x:v>1.519547308986784</x:v>
      </x:c>
      <x:c r="D503" s="62" t="n">
        <x:f aca="0">'净值底稿'!U465</x:f>
        <x:v>1.5094</x:v>
      </x:c>
      <x:c r="E503" s="62" t="n">
        <x:f aca="0">'净值底稿'!V465</x:f>
        <x:v>1.3376</x:v>
      </x:c>
      <x:c r="F503" s="63" t="n">
        <x:f aca="0">IFERROR(B503/B502-1,0)</x:f>
        <x:v>-0.0033388846614725853</x:v>
      </x:c>
      <x:c r="G503" s="63" t="n">
        <x:f aca="0">IFERROR(C503/C502-1,0)</x:f>
        <x:v>0.0046104842649667965</x:v>
      </x:c>
      <x:c r="H503" s="63" t="n">
        <x:f aca="0">IFERROR(D503/D502-1,0)</x:f>
        <x:v>0.00019879398316868802</x:v>
      </x:c>
      <x:c r="I503" s="63" t="n">
        <x:f aca="0">IFERROR(E503/E502-1,0)</x:f>
        <x:v>-0.0065359477124183885</x:v>
      </x:c>
      <x:c r="J503" s="64" t="n">
        <x:f aca="0">Z502*(1+F503)</x:f>
        <x:v>0.11682313979211706</x:v>
      </x:c>
      <x:c r="K503" s="64" t="n">
        <x:f aca="0">AA502*(1+G503)</x:f>
        <x:v>0.12636197702156074</x:v>
      </x:c>
      <x:c r="L503" s="64" t="n">
        <x:f aca="0">AB502*(1+H503)</x:f>
        <x:v>0.8215331473736311</x:v>
      </x:c>
      <x:c r="M503" s="64" t="n">
        <x:f aca="0">AC502*(1+I503)</x:f>
        <x:v>0.054394703214015044</x:v>
      </x:c>
      <x:c r="N503" s="64" t="n">
        <x:f aca="0">SUM(J503:M503)</x:f>
        <x:v>1.119112967401324</x:v>
      </x:c>
      <x:c r="O503" s="65" t="n">
        <x:f aca="0">IFERROR((J503+K503)/N503,0)</x:f>
        <x:v>0.21730167007033654</x:v>
      </x:c>
      <x:c r="P503" s="66" t="b">
        <x:f aca="0">AND(MONTH(A503)=12,OR(A504="",YEAR(A503)&lt;&gt;YEAR(A504)))</x:f>
        <x:v>0</x:v>
      </x:c>
      <x:c r="Q503" s="66" t="b">
        <x:f aca="0">AND(MOD(MONTH(A503),3)=0,OR(A504="",MONTH(A503)&lt;&gt;MONTH(A504)))</x:f>
        <x:v>0</x:v>
      </x:c>
      <x:c r="R503" s="66" t="b">
        <x:f aca="0">OR(O503&gt;$E$7,O503&lt;$E$6)</x:f>
        <x:v>0</x:v>
      </x:c>
      <x:c r="S503" s="66" t="b">
        <x:f aca="0">AND(OR(P503,Q503,R503),A503-AH502&gt;$E$8)</x:f>
        <x:v>0</x:v>
      </x:c>
      <x:c r="T503" s="67" t="str">
        <x:f aca="0">IF(NOT(OR(P503,Q503,R503)),"不调",IF(NOT(S503),"间隔规则跳过",IF(P503,"年末+季度",IF(AND(Q503,R503),"季度+动态",IF(Q503,"季度","动态")))))</x:f>
        <x:v>不调</x:v>
      </x:c>
      <x:c r="U503" s="64" t="n">
        <x:f aca="0">IF(OR(T503="年末+季度",T503="季度+动态"),N503*$E$5/2,IF(T503="季度",(J503+K503)/2,IF(T503="动态",N503*$E$5*IF(J503+K503=0,0.5,J503/(J503+K503)),J503)))</x:f>
        <x:v>0.11682313979211706</x:v>
      </x:c>
      <x:c r="V503" s="64" t="n">
        <x:f aca="0">IF(OR(T503="年末+季度",T503="季度+动态"),N503*$E$5/2,IF(T503="季度",(J503+K503)/2,IF(T503="动态",N503*$E$5*IF(J503+K503=0,0.5,K503/(J503+K503)),K503)))</x:f>
        <x:v>0.12636197702156074</x:v>
      </x:c>
      <x:c r="W503" s="64" t="n">
        <x:f aca="0">IF(OR(T503="年末+季度",T503="季度+动态",T503="动态"),N503*(1-$E$5)*IF(L503+M503=0,$B$7/($B$7+$B$8),L503/(L503+M503)),L503)</x:f>
        <x:v>0.8215331473736311</x:v>
      </x:c>
      <x:c r="X503" s="64" t="n">
        <x:f aca="0">IF(OR(T503="年末+季度",T503="季度+动态",T503="动态"),N503*(1-$E$5)*IF(L503+M503=0,$B$8/($B$7+$B$8),M503/(L503+M503)),M503)</x:f>
        <x:v>0.054394703214015044</x:v>
      </x:c>
      <x:c r="Y503" s="64" t="n">
        <x:f aca="0">POWER(1-$H$5,(A503-A502)/$H$8)</x:f>
        <x:v>0.9999588018747739</x:v>
      </x:c>
      <x:c r="Z503" s="64" t="n">
        <x:f aca="0">U503*Y503</x:f>
        <x:v>0.1168183268977746</x:v>
      </x:c>
      <x:c r="AA503" s="64" t="n">
        <x:f aca="0">V503*Y503</x:f>
        <x:v>0.1263567711450076</x:v>
      </x:c>
      <x:c r="AB503" s="64" t="n">
        <x:f aca="0">W503*Y503</x:f>
        <x:v>0.8214993017481482</x:v>
      </x:c>
      <x:c r="AC503" s="64" t="n">
        <x:f aca="0">X503*Y503</x:f>
        <x:v>0.0543924622542204</x:v>
      </x:c>
      <x:c r="AD503" s="64" t="n">
        <x:f aca="0">SUM(Z503:AC503)</x:f>
        <x:v>1.119066862045151</x:v>
      </x:c>
      <x:c r="AE503" s="64" t="n">
        <x:f aca="0">MAX(AE502,AD503)</x:f>
        <x:v>1.1310903114958384</x:v>
      </x:c>
      <x:c r="AF503" s="63" t="n">
        <x:f aca="0">AD503/AE503-1</x:f>
        <x:v>-0.010629964140340564</x:v>
      </x:c>
      <x:c r="AG503" s="63" t="n">
        <x:f aca="0">AD503/AD502-1</x:f>
        <x:v>-0.00004658250060185498</x:v>
      </x:c>
      <x:c r="AH503" s="61" t="n">
        <x:f aca="0">IF(OR(T503="年末+季度",T503="季度+动态",T503="季度",T503="动态"),A503,AH502)</x:f>
        <x:v>44469</x:v>
      </x:c>
      <x:c r="AI503" s="68" t="n">
        <x:f aca="0">YEAR(A503)</x:f>
        <x:v>2021</x:v>
      </x:c>
      <x:c r="AJ503" s="68" t="n">
        <x:f aca="0">MONTH(A503)</x:f>
        <x:v>11</x:v>
      </x:c>
      <x:c r="AK503" s="66" t="n">
        <x:f aca="0">IF(MONTH(A503)&lt;&gt;MONTH(A504),1,0)</x:f>
        <x:v>0</x:v>
      </x:c>
      <x:c r="AL503" s="64" t="n">
        <x:f aca="0">IF(AK502,AD502,AL502)</x:f>
        <x:v>1.106289464564796</x:v>
      </x:c>
      <x:c r="AM503" s="65" t="str">
        <x:f aca="0">IF(AK503,AD503/AL503-1,"")</x:f>
      </x:c>
      <x:c r="AN503" s="64" t="n">
        <x:f aca="0">IF(AI503&lt;&gt;AI502,AD503,MAX(AN502,AD503))</x:f>
        <x:v>1.1310903114958384</x:v>
      </x:c>
      <x:c r="AO503" s="65" t="n">
        <x:f aca="0">AD503/AN503-1</x:f>
        <x:v>-0.010629964140340564</x:v>
      </x:c>
      <x:c r="AP503" s="69" t="n">
        <x:f aca="0">IFERROR(SUM(Z503:AC503)/AD503,0)</x:f>
        <x:v>1</x:v>
      </x:c>
      <x:c r="AQ503" s="66" t="b">
        <x:f aca="0">AND(B503&gt;0,C503&gt;0,D503&gt;0,E503&gt;0)</x:f>
        <x:v>1</x:v>
      </x:c>
    </x:row>
    <x:row r="504" ht="13.5" hidden="0">
      <x:c r="A504" s="61" t="n">
        <x:f aca="0">'净值底稿'!A466</x:f>
        <x:v>44530</x:v>
      </x:c>
      <x:c r="B504" s="62" t="n">
        <x:f aca="0">'净值底稿'!W466</x:f>
        <x:v>1.2141009219260372</x:v>
      </x:c>
      <x:c r="C504" s="62" t="n">
        <x:f aca="0">'净值底稿'!T466</x:f>
        <x:v>1.5252314807932539</x:v>
      </x:c>
      <x:c r="D504" s="62" t="n">
        <x:f aca="0">'净值底稿'!U466</x:f>
        <x:v>1.5093</x:v>
      </x:c>
      <x:c r="E504" s="62" t="n">
        <x:f aca="0">'净值底稿'!V466</x:f>
        <x:v>1.334</x:v>
      </x:c>
      <x:c r="F504" s="63" t="n">
        <x:f aca="0">IFERROR(B504/B503-1,0)</x:f>
        <x:v>-0.001083966608447784</x:v>
      </x:c>
      <x:c r="G504" s="63" t="n">
        <x:f aca="0">IFERROR(C504/C503-1,0)</x:f>
        <x:v>0.0037407007816427917</x:v>
      </x:c>
      <x:c r="H504" s="63" t="n">
        <x:f aca="0">IFERROR(D504/D503-1,0)</x:f>
        <x:v>-0.00006625149065853098</x:v>
      </x:c>
      <x:c r="I504" s="63" t="n">
        <x:f aca="0">IFERROR(E504/E503-1,0)</x:f>
        <x:v>-0.002691387559808467</x:v>
      </x:c>
      <x:c r="J504" s="64" t="n">
        <x:f aca="0">Z503*(1+F504)</x:f>
        <x:v>0.11669169973216267</x:v>
      </x:c>
      <x:c r="K504" s="64" t="n">
        <x:f aca="0">AA503*(1+G504)</x:f>
        <x:v>0.12682943401759558</x:v>
      </x:c>
      <x:c r="L504" s="64" t="n">
        <x:f aca="0">AB503*(1+H504)</x:f>
        <x:v>0.8214448761948324</x:v>
      </x:c>
      <x:c r="M504" s="64" t="n">
        <x:f aca="0">AC503*(1+I504)</x:f>
        <x:v>0.05424607105796204</x:v>
      </x:c>
      <x:c r="N504" s="64" t="n">
        <x:f aca="0">SUM(J504:M504)</x:f>
        <x:v>1.1192120810025525</x:v>
      </x:c>
      <x:c r="O504" s="65" t="n">
        <x:f aca="0">IFERROR((J504+K504)/N504,0)</x:f>
        <x:v>0.21758265290669504</x:v>
      </x:c>
      <x:c r="P504" s="66" t="b">
        <x:f aca="0">AND(MONTH(A504)=12,OR(A505="",YEAR(A504)&lt;&gt;YEAR(A505)))</x:f>
        <x:v>0</x:v>
      </x:c>
      <x:c r="Q504" s="66" t="b">
        <x:f aca="0">AND(MOD(MONTH(A504),3)=0,OR(A505="",MONTH(A504)&lt;&gt;MONTH(A505)))</x:f>
        <x:v>0</x:v>
      </x:c>
      <x:c r="R504" s="66" t="b">
        <x:f aca="0">OR(O504&gt;$E$7,O504&lt;$E$6)</x:f>
        <x:v>0</x:v>
      </x:c>
      <x:c r="S504" s="66" t="b">
        <x:f aca="0">AND(OR(P504,Q504,R504),A504-AH503&gt;$E$8)</x:f>
        <x:v>0</x:v>
      </x:c>
      <x:c r="T504" s="67" t="str">
        <x:f aca="0">IF(NOT(OR(P504,Q504,R504)),"不调",IF(NOT(S504),"间隔规则跳过",IF(P504,"年末+季度",IF(AND(Q504,R504),"季度+动态",IF(Q504,"季度","动态")))))</x:f>
        <x:v>不调</x:v>
      </x:c>
      <x:c r="U504" s="64" t="n">
        <x:f aca="0">IF(OR(T504="年末+季度",T504="季度+动态"),N504*$E$5/2,IF(T504="季度",(J504+K504)/2,IF(T504="动态",N504*$E$5*IF(J504+K504=0,0.5,J504/(J504+K504)),J504)))</x:f>
        <x:v>0.11669169973216267</x:v>
      </x:c>
      <x:c r="V504" s="64" t="n">
        <x:f aca="0">IF(OR(T504="年末+季度",T504="季度+动态"),N504*$E$5/2,IF(T504="季度",(J504+K504)/2,IF(T504="动态",N504*$E$5*IF(J504+K504=0,0.5,K504/(J504+K504)),K504)))</x:f>
        <x:v>0.12682943401759558</x:v>
      </x:c>
      <x:c r="W504" s="64" t="n">
        <x:f aca="0">IF(OR(T504="年末+季度",T504="季度+动态",T504="动态"),N504*(1-$E$5)*IF(L504+M504=0,$B$7/($B$7+$B$8),L504/(L504+M504)),L504)</x:f>
        <x:v>0.8214448761948324</x:v>
      </x:c>
      <x:c r="X504" s="64" t="n">
        <x:f aca="0">IF(OR(T504="年末+季度",T504="季度+动态",T504="动态"),N504*(1-$E$5)*IF(L504+M504=0,$B$8/($B$7+$B$8),M504/(L504+M504)),M504)</x:f>
        <x:v>0.05424607105796204</x:v>
      </x:c>
      <x:c r="Y504" s="64" t="n">
        <x:f aca="0">POWER(1-$H$5,(A504-A503)/$H$8)</x:f>
        <x:v>0.9999862671029998</x:v>
      </x:c>
      <x:c r="Z504" s="64" t="n">
        <x:f aca="0">U504*Y504</x:f>
        <x:v>0.11669009721706947</x:v>
      </x:c>
      <x:c r="AA504" s="64" t="n">
        <x:f aca="0">V504*Y504</x:f>
        <x:v>0.12682769228204163</x:v>
      </x:c>
      <x:c r="AB504" s="64" t="n">
        <x:f aca="0">W504*Y504</x:f>
        <x:v>0.8214335953769563</x:v>
      </x:c>
      <x:c r="AC504" s="64" t="n">
        <x:f aca="0">X504*Y504</x:f>
        <x:v>0.054245326102255534</x:v>
      </x:c>
      <x:c r="AD504" s="64" t="n">
        <x:f aca="0">SUM(Z504:AC504)</x:f>
        <x:v>1.119196710978323</x:v>
      </x:c>
      <x:c r="AE504" s="64" t="n">
        <x:f aca="0">MAX(AE503,AD504)</x:f>
        <x:v>1.1310903114958384</x:v>
      </x:c>
      <x:c r="AF504" s="63" t="n">
        <x:f aca="0">AD504/AE504-1</x:f>
        <x:v>-0.010515164347740247</x:v>
      </x:c>
      <x:c r="AG504" s="63" t="n">
        <x:f aca="0">AD504/AD503-1</x:f>
        <x:v>0.00011603322158482143</x:v>
      </x:c>
      <x:c r="AH504" s="61" t="n">
        <x:f aca="0">IF(OR(T504="年末+季度",T504="季度+动态",T504="季度",T504="动态"),A504,AH503)</x:f>
        <x:v>44469</x:v>
      </x:c>
      <x:c r="AI504" s="68" t="n">
        <x:f aca="0">YEAR(A504)</x:f>
        <x:v>2021</x:v>
      </x:c>
      <x:c r="AJ504" s="68" t="n">
        <x:f aca="0">MONTH(A504)</x:f>
        <x:v>11</x:v>
      </x:c>
      <x:c r="AK504" s="66" t="n">
        <x:f aca="0">IF(MONTH(A504)&lt;&gt;MONTH(A505),1,0)</x:f>
        <x:v>1</x:v>
      </x:c>
      <x:c r="AL504" s="64" t="n">
        <x:f aca="0">IF(AK503,AD503,AL503)</x:f>
        <x:v>1.106289464564796</x:v>
      </x:c>
      <x:c r="AM504" s="65" t="n">
        <x:f aca="0">IF(AK504,AD504/AL504-1,"")</x:f>
        <x:v>0.011667151163375244</x:v>
      </x:c>
      <x:c r="AN504" s="64" t="n">
        <x:f aca="0">IF(AI504&lt;&gt;AI503,AD504,MAX(AN503,AD504))</x:f>
        <x:v>1.1310903114958384</x:v>
      </x:c>
      <x:c r="AO504" s="65" t="n">
        <x:f aca="0">AD504/AN504-1</x:f>
        <x:v>-0.010515164347740247</x:v>
      </x:c>
      <x:c r="AP504" s="69" t="n">
        <x:f aca="0">IFERROR(SUM(Z504:AC504)/AD504,0)</x:f>
        <x:v>1</x:v>
      </x:c>
      <x:c r="AQ504" s="66" t="b">
        <x:f aca="0">AND(B504&gt;0,C504&gt;0,D504&gt;0,E504&gt;0)</x:f>
        <x:v>1</x:v>
      </x:c>
    </x:row>
    <x:row r="505" ht="13.5" hidden="0">
      <x:c r="A505" s="61" t="n">
        <x:f aca="0">'净值底稿'!A467</x:f>
        <x:v>44531</x:v>
      </x:c>
      <x:c r="B505" s="62" t="n">
        <x:f aca="0">'净值底稿'!W467</x:f>
        <x:v>1.2304809715984775</x:v>
      </x:c>
      <x:c r="C505" s="62" t="n">
        <x:f aca="0">'净值底稿'!T467</x:f>
        <x:v>1.5295968673676013</x:v>
      </x:c>
      <x:c r="D505" s="62" t="n">
        <x:f aca="0">'净值底稿'!U467</x:f>
        <x:v>1.5089</x:v>
      </x:c>
      <x:c r="E505" s="62" t="n">
        <x:f aca="0">'净值底稿'!V467</x:f>
        <x:v>1.3297</x:v>
      </x:c>
      <x:c r="F505" s="63" t="n">
        <x:f aca="0">IFERROR(B505/B504-1,0)</x:f>
        <x:v>0.01349150583499692</x:v>
      </x:c>
      <x:c r="G505" s="63" t="n">
        <x:f aca="0">IFERROR(C505/C504-1,0)</x:f>
        <x:v>0.0028621141310805065</x:v>
      </x:c>
      <x:c r="H505" s="63" t="n">
        <x:f aca="0">IFERROR(D505/D504-1,0)</x:f>
        <x:v>-0.00026502352083757064</x:v>
      </x:c>
      <x:c r="I505" s="63" t="n">
        <x:f aca="0">IFERROR(E505/E504-1,0)</x:f>
        <x:v>-0.003223388305847008</x:v>
      </x:c>
      <x:c r="J505" s="64" t="n">
        <x:f aca="0">Z504*(1+F505)</x:f>
        <x:v>0.11826442234455992</x:v>
      </x:c>
      <x:c r="K505" s="64" t="n">
        <x:f aca="0">AA504*(1+G505)</x:f>
        <x:v>0.1271906876123344</x:v>
      </x:c>
      <x:c r="L505" s="64" t="n">
        <x:f aca="0">AB504*(1+H505)</x:f>
        <x:v>0.8212158961533752</x:v>
      </x:c>
      <x:c r="M505" s="64" t="n">
        <x:f aca="0">AC504*(1+I505)</x:f>
        <x:v>0.05407047235245067</x:v>
      </x:c>
      <x:c r="N505" s="64" t="n">
        <x:f aca="0">SUM(J505:M505)</x:f>
        <x:v>1.1207414784627203</x:v>
      </x:c>
      <x:c r="O505" s="65" t="n">
        <x:f aca="0">IFERROR((J505+K505)/N505,0)</x:f>
        <x:v>0.21901135513747205</x:v>
      </x:c>
      <x:c r="P505" s="66" t="b">
        <x:f aca="0">AND(MONTH(A505)=12,OR(A506="",YEAR(A505)&lt;&gt;YEAR(A506)))</x:f>
        <x:v>0</x:v>
      </x:c>
      <x:c r="Q505" s="66" t="b">
        <x:f aca="0">AND(MOD(MONTH(A505),3)=0,OR(A506="",MONTH(A505)&lt;&gt;MONTH(A506)))</x:f>
        <x:v>0</x:v>
      </x:c>
      <x:c r="R505" s="66" t="b">
        <x:f aca="0">OR(O505&gt;$E$7,O505&lt;$E$6)</x:f>
        <x:v>0</x:v>
      </x:c>
      <x:c r="S505" s="66" t="b">
        <x:f aca="0">AND(OR(P505,Q505,R505),A505-AH504&gt;$E$8)</x:f>
        <x:v>0</x:v>
      </x:c>
      <x:c r="T505" s="67" t="str">
        <x:f aca="0">IF(NOT(OR(P505,Q505,R505)),"不调",IF(NOT(S505),"间隔规则跳过",IF(P505,"年末+季度",IF(AND(Q505,R505),"季度+动态",IF(Q505,"季度","动态")))))</x:f>
        <x:v>不调</x:v>
      </x:c>
      <x:c r="U505" s="64" t="n">
        <x:f aca="0">IF(OR(T505="年末+季度",T505="季度+动态"),N505*$E$5/2,IF(T505="季度",(J505+K505)/2,IF(T505="动态",N505*$E$5*IF(J505+K505=0,0.5,J505/(J505+K505)),J505)))</x:f>
        <x:v>0.11826442234455992</x:v>
      </x:c>
      <x:c r="V505" s="64" t="n">
        <x:f aca="0">IF(OR(T505="年末+季度",T505="季度+动态"),N505*$E$5/2,IF(T505="季度",(J505+K505)/2,IF(T505="动态",N505*$E$5*IF(J505+K505=0,0.5,K505/(J505+K505)),K505)))</x:f>
        <x:v>0.1271906876123344</x:v>
      </x:c>
      <x:c r="W505" s="64" t="n">
        <x:f aca="0">IF(OR(T505="年末+季度",T505="季度+动态",T505="动态"),N505*(1-$E$5)*IF(L505+M505=0,$B$7/($B$7+$B$8),L505/(L505+M505)),L505)</x:f>
        <x:v>0.8212158961533752</x:v>
      </x:c>
      <x:c r="X505" s="64" t="n">
        <x:f aca="0">IF(OR(T505="年末+季度",T505="季度+动态",T505="动态"),N505*(1-$E$5)*IF(L505+M505=0,$B$8/($B$7+$B$8),M505/(L505+M505)),M505)</x:f>
        <x:v>0.05407047235245067</x:v>
      </x:c>
      <x:c r="Y505" s="64" t="n">
        <x:f aca="0">POWER(1-$H$5,(A505-A504)/$H$8)</x:f>
        <x:v>0.9999862671029998</x:v>
      </x:c>
      <x:c r="Z505" s="64" t="n">
        <x:f aca="0">U505*Y505</x:f>
        <x:v>0.11826279823142906</x:v>
      </x:c>
      <x:c r="AA505" s="64" t="n">
        <x:f aca="0">V505*Y505</x:f>
        <x:v>0.12718894091572203</x:v>
      </x:c>
      <x:c r="AB505" s="64" t="n">
        <x:f aca="0">W505*Y505</x:f>
        <x:v>0.8212046184800583</x:v>
      </x:c>
      <x:c r="AC505" s="64" t="n">
        <x:f aca="0">X505*Y505</x:f>
        <x:v>0.054069729808223096</x:v>
      </x:c>
      <x:c r="AD505" s="64" t="n">
        <x:f aca="0">SUM(Z505:AC505)</x:f>
        <x:v>1.1207260874354326</x:v>
      </x:c>
      <x:c r="AE505" s="64" t="n">
        <x:f aca="0">MAX(AE504,AD505)</x:f>
        <x:v>1.1310903114958384</x:v>
      </x:c>
      <x:c r="AF505" s="63" t="n">
        <x:f aca="0">AD505/AE505-1</x:f>
        <x:v>-0.009163038490444975</x:v>
      </x:c>
      <x:c r="AG505" s="63" t="n">
        <x:f aca="0">AD505/AD504-1</x:f>
        <x:v>0.0013664947744287392</x:v>
      </x:c>
      <x:c r="AH505" s="61" t="n">
        <x:f aca="0">IF(OR(T505="年末+季度",T505="季度+动态",T505="季度",T505="动态"),A505,AH504)</x:f>
        <x:v>44469</x:v>
      </x:c>
      <x:c r="AI505" s="68" t="n">
        <x:f aca="0">YEAR(A505)</x:f>
        <x:v>2021</x:v>
      </x:c>
      <x:c r="AJ505" s="68" t="n">
        <x:f aca="0">MONTH(A505)</x:f>
        <x:v>12</x:v>
      </x:c>
      <x:c r="AK505" s="66" t="n">
        <x:f aca="0">IF(MONTH(A505)&lt;&gt;MONTH(A506),1,0)</x:f>
        <x:v>0</x:v>
      </x:c>
      <x:c r="AL505" s="64" t="n">
        <x:f aca="0">IF(AK504,AD504,AL504)</x:f>
        <x:v>1.119196710978323</x:v>
      </x:c>
      <x:c r="AM505" s="65" t="str">
        <x:f aca="0">IF(AK505,AD505/AL505-1,"")</x:f>
      </x:c>
      <x:c r="AN505" s="64" t="n">
        <x:f aca="0">IF(AI505&lt;&gt;AI504,AD505,MAX(AN504,AD505))</x:f>
        <x:v>1.1310903114958384</x:v>
      </x:c>
      <x:c r="AO505" s="65" t="n">
        <x:f aca="0">AD505/AN505-1</x:f>
        <x:v>-0.009163038490444975</x:v>
      </x:c>
      <x:c r="AP505" s="69" t="n">
        <x:f aca="0">IFERROR(SUM(Z505:AC505)/AD505,0)</x:f>
        <x:v>1</x:v>
      </x:c>
      <x:c r="AQ505" s="66" t="b">
        <x:f aca="0">AND(B505&gt;0,C505&gt;0,D505&gt;0,E505&gt;0)</x:f>
        <x:v>1</x:v>
      </x:c>
    </x:row>
    <x:row r="506" ht="13.5" hidden="0">
      <x:c r="A506" s="61" t="n">
        <x:f aca="0">'净值底稿'!A468</x:f>
        <x:v>44532</x:v>
      </x:c>
      <x:c r="B506" s="62" t="n">
        <x:f aca="0">'净值底稿'!W468</x:f>
        <x:v>1.2340269135036612</x:v>
      </x:c>
      <x:c r="C506" s="62" t="n">
        <x:f aca="0">'净值底稿'!T468</x:f>
        <x:v>1.5173001939415138</x:v>
      </x:c>
      <x:c r="D506" s="62" t="n">
        <x:f aca="0">'净值底稿'!U468</x:f>
        <x:v>1.5085</x:v>
      </x:c>
      <x:c r="E506" s="62" t="n">
        <x:f aca="0">'净值底稿'!V468</x:f>
        <x:v>1.3238</x:v>
      </x:c>
      <x:c r="F506" s="63" t="n">
        <x:f aca="0">IFERROR(B506/B505-1,0)</x:f>
        <x:v>0.0028817527349305205</x:v>
      </x:c>
      <x:c r="G506" s="63" t="n">
        <x:f aca="0">IFERROR(C506/C505-1,0)</x:f>
        <x:v>-0.008039159656001216</x:v>
      </x:c>
      <x:c r="H506" s="63" t="n">
        <x:f aca="0">IFERROR(D506/D505-1,0)</x:f>
        <x:v>-0.00026509377692351954</x:v>
      </x:c>
      <x:c r="I506" s="63" t="n">
        <x:f aca="0">IFERROR(E506/E505-1,0)</x:f>
        <x:v>-0.00443709107317436</x:v>
      </x:c>
      <x:c r="J506" s="64" t="n">
        <x:f aca="0">Z505*(1+F506)</x:f>
        <x:v>0.11860360237367301</x:v>
      </x:c>
      <x:c r="K506" s="64" t="n">
        <x:f aca="0">AA505*(1+G506)</x:f>
        <x:v>0.12616644871322283</x:v>
      </x:c>
      <x:c r="L506" s="64" t="n">
        <x:f aca="0">AB505*(1+H506)</x:f>
        <x:v>0.8209869222461184</x:v>
      </x:c>
      <x:c r="M506" s="64" t="n">
        <x:f aca="0">AC505*(1+I506)</x:f>
        <x:v>0.05382981749276208</x:v>
      </x:c>
      <x:c r="N506" s="64" t="n">
        <x:f aca="0">SUM(J506:M506)</x:f>
        <x:v>1.1195867908257762</x:v>
      </x:c>
      <x:c r="O506" s="65" t="n">
        <x:f aca="0">IFERROR((J506+K506)/N506,0)</x:f>
        <x:v>0.21862534739835598</x:v>
      </x:c>
      <x:c r="P506" s="66" t="b">
        <x:f aca="0">AND(MONTH(A506)=12,OR(A507="",YEAR(A506)&lt;&gt;YEAR(A507)))</x:f>
        <x:v>0</x:v>
      </x:c>
      <x:c r="Q506" s="66" t="b">
        <x:f aca="0">AND(MOD(MONTH(A506),3)=0,OR(A507="",MONTH(A506)&lt;&gt;MONTH(A507)))</x:f>
        <x:v>0</x:v>
      </x:c>
      <x:c r="R506" s="66" t="b">
        <x:f aca="0">OR(O506&gt;$E$7,O506&lt;$E$6)</x:f>
        <x:v>0</x:v>
      </x:c>
      <x:c r="S506" s="66" t="b">
        <x:f aca="0">AND(OR(P506,Q506,R506),A506-AH505&gt;$E$8)</x:f>
        <x:v>0</x:v>
      </x:c>
      <x:c r="T506" s="67" t="str">
        <x:f aca="0">IF(NOT(OR(P506,Q506,R506)),"不调",IF(NOT(S506),"间隔规则跳过",IF(P506,"年末+季度",IF(AND(Q506,R506),"季度+动态",IF(Q506,"季度","动态")))))</x:f>
        <x:v>不调</x:v>
      </x:c>
      <x:c r="U506" s="64" t="n">
        <x:f aca="0">IF(OR(T506="年末+季度",T506="季度+动态"),N506*$E$5/2,IF(T506="季度",(J506+K506)/2,IF(T506="动态",N506*$E$5*IF(J506+K506=0,0.5,J506/(J506+K506)),J506)))</x:f>
        <x:v>0.11860360237367301</x:v>
      </x:c>
      <x:c r="V506" s="64" t="n">
        <x:f aca="0">IF(OR(T506="年末+季度",T506="季度+动态"),N506*$E$5/2,IF(T506="季度",(J506+K506)/2,IF(T506="动态",N506*$E$5*IF(J506+K506=0,0.5,K506/(J506+K506)),K506)))</x:f>
        <x:v>0.12616644871322283</x:v>
      </x:c>
      <x:c r="W506" s="64" t="n">
        <x:f aca="0">IF(OR(T506="年末+季度",T506="季度+动态",T506="动态"),N506*(1-$E$5)*IF(L506+M506=0,$B$7/($B$7+$B$8),L506/(L506+M506)),L506)</x:f>
        <x:v>0.8209869222461184</x:v>
      </x:c>
      <x:c r="X506" s="64" t="n">
        <x:f aca="0">IF(OR(T506="年末+季度",T506="季度+动态",T506="动态"),N506*(1-$E$5)*IF(L506+M506=0,$B$8/($B$7+$B$8),M506/(L506+M506)),M506)</x:f>
        <x:v>0.05382981749276208</x:v>
      </x:c>
      <x:c r="Y506" s="64" t="n">
        <x:f aca="0">POWER(1-$H$5,(A506-A505)/$H$8)</x:f>
        <x:v>0.9999862671029998</x:v>
      </x:c>
      <x:c r="Z506" s="64" t="n">
        <x:f aca="0">U506*Y506</x:f>
        <x:v>0.11860197360261776</x:v>
      </x:c>
      <x:c r="AA506" s="64" t="n">
        <x:f aca="0">V506*Y506</x:f>
        <x:v>0.12616471608237775</x:v>
      </x:c>
      <x:c r="AB506" s="64" t="n">
        <x:f aca="0">W506*Y506</x:f>
        <x:v>0.8209756477172766</x:v>
      </x:c>
      <x:c r="AC506" s="64" t="n">
        <x:f aca="0">X506*Y506</x:f>
        <x:v>0.05382907825342291</x:v>
      </x:c>
      <x:c r="AD506" s="64" t="n">
        <x:f aca="0">SUM(Z506:AC506)</x:f>
        <x:v>1.119571415655695</x:v>
      </x:c>
      <x:c r="AE506" s="64" t="n">
        <x:f aca="0">MAX(AE505,AD506)</x:f>
        <x:v>1.1310903114958384</x:v>
      </x:c>
      <x:c r="AF506" s="63" t="n">
        <x:f aca="0">AD506/AE506-1</x:f>
        <x:v>-0.010183886930222097</x:v>
      </x:c>
      <x:c r="AG506" s="63" t="n">
        <x:f aca="0">AD506/AD505-1</x:f>
        <x:v>-0.0010302890177025237</x:v>
      </x:c>
      <x:c r="AH506" s="61" t="n">
        <x:f aca="0">IF(OR(T506="年末+季度",T506="季度+动态",T506="季度",T506="动态"),A506,AH505)</x:f>
        <x:v>44469</x:v>
      </x:c>
      <x:c r="AI506" s="68" t="n">
        <x:f aca="0">YEAR(A506)</x:f>
        <x:v>2021</x:v>
      </x:c>
      <x:c r="AJ506" s="68" t="n">
        <x:f aca="0">MONTH(A506)</x:f>
        <x:v>12</x:v>
      </x:c>
      <x:c r="AK506" s="66" t="n">
        <x:f aca="0">IF(MONTH(A506)&lt;&gt;MONTH(A507),1,0)</x:f>
        <x:v>0</x:v>
      </x:c>
      <x:c r="AL506" s="64" t="n">
        <x:f aca="0">IF(AK505,AD505,AL505)</x:f>
        <x:v>1.119196710978323</x:v>
      </x:c>
      <x:c r="AM506" s="65" t="str">
        <x:f aca="0">IF(AK506,AD506/AL506-1,"")</x:f>
      </x:c>
      <x:c r="AN506" s="64" t="n">
        <x:f aca="0">IF(AI506&lt;&gt;AI505,AD506,MAX(AN505,AD506))</x:f>
        <x:v>1.1310903114958384</x:v>
      </x:c>
      <x:c r="AO506" s="65" t="n">
        <x:f aca="0">AD506/AN506-1</x:f>
        <x:v>-0.010183886930222097</x:v>
      </x:c>
      <x:c r="AP506" s="69" t="n">
        <x:f aca="0">IFERROR(SUM(Z506:AC506)/AD506,0)</x:f>
        <x:v>1</x:v>
      </x:c>
      <x:c r="AQ506" s="66" t="b">
        <x:f aca="0">AND(B506&gt;0,C506&gt;0,D506&gt;0,E506&gt;0)</x:f>
        <x:v>1</x:v>
      </x:c>
    </x:row>
    <x:row r="507" ht="13.5" hidden="0">
      <x:c r="A507" s="61" t="n">
        <x:f aca="0">'净值底稿'!A469</x:f>
        <x:v>44533</x:v>
      </x:c>
      <x:c r="B507" s="62" t="n">
        <x:f aca="0">'净值底稿'!W469</x:f>
        <x:v>1.2494648842734344</x:v>
      </x:c>
      <x:c r="C507" s="62" t="n">
        <x:f aca="0">'净值底稿'!T469</x:f>
        <x:v>1.5282447453230887</x:v>
      </x:c>
      <x:c r="D507" s="62" t="n">
        <x:f aca="0">'净值底稿'!U469</x:f>
        <x:v>1.5081</x:v>
      </x:c>
      <x:c r="E507" s="62" t="n">
        <x:f aca="0">'净值底稿'!V469</x:f>
        <x:v>1.3222</x:v>
      </x:c>
      <x:c r="F507" s="63" t="n">
        <x:f aca="0">IFERROR(B507/B506-1,0)</x:f>
        <x:v>0.012510238310720068</x:v>
      </x:c>
      <x:c r="G507" s="63" t="n">
        <x:f aca="0">IFERROR(C507/C506-1,0)</x:f>
        <x:v>0.0072131747068087115</x:v>
      </x:c>
      <x:c r="H507" s="63" t="n">
        <x:f aca="0">IFERROR(D507/D506-1,0)</x:f>
        <x:v>-0.00026516407026844213</x:v>
      </x:c>
      <x:c r="I507" s="63" t="n">
        <x:f aca="0">IFERROR(E507/E506-1,0)</x:f>
        <x:v>-0.001208641788789877</x:v>
      </x:c>
      <x:c r="J507" s="64" t="n">
        <x:f aca="0">Z506*(1+F507)</x:f>
        <x:v>0.12008571255650824</x:v>
      </x:c>
      <x:c r="K507" s="64" t="n">
        <x:f aca="0">AA506*(1+G507)</x:f>
        <x:v>0.12707476422131486</x:v>
      </x:c>
      <x:c r="L507" s="64" t="n">
        <x:f aca="0">AB506*(1+H507)</x:f>
        <x:v>0.8207579544729366</x:v>
      </x:c>
      <x:c r="M507" s="64" t="n">
        <x:f aca="0">AC506*(1+I507)</x:f>
        <x:v>0.05376401817999378</x:v>
      </x:c>
      <x:c r="N507" s="64" t="n">
        <x:f aca="0">SUM(J507:M507)</x:f>
        <x:v>1.1216824494307536</x:v>
      </x:c>
      <x:c r="O507" s="65" t="n">
        <x:f aca="0">IFERROR((J507+K507)/N507,0)</x:f>
        <x:v>0.22034799323396334</x:v>
      </x:c>
      <x:c r="P507" s="66" t="b">
        <x:f aca="0">AND(MONTH(A507)=12,OR(A508="",YEAR(A507)&lt;&gt;YEAR(A508)))</x:f>
        <x:v>0</x:v>
      </x:c>
      <x:c r="Q507" s="66" t="b">
        <x:f aca="0">AND(MOD(MONTH(A507),3)=0,OR(A508="",MONTH(A507)&lt;&gt;MONTH(A508)))</x:f>
        <x:v>0</x:v>
      </x:c>
      <x:c r="R507" s="66" t="b">
        <x:f aca="0">OR(O507&gt;$E$7,O507&lt;$E$6)</x:f>
        <x:v>0</x:v>
      </x:c>
      <x:c r="S507" s="66" t="b">
        <x:f aca="0">AND(OR(P507,Q507,R507),A507-AH506&gt;$E$8)</x:f>
        <x:v>0</x:v>
      </x:c>
      <x:c r="T507" s="67" t="str">
        <x:f aca="0">IF(NOT(OR(P507,Q507,R507)),"不调",IF(NOT(S507),"间隔规则跳过",IF(P507,"年末+季度",IF(AND(Q507,R507),"季度+动态",IF(Q507,"季度","动态")))))</x:f>
        <x:v>不调</x:v>
      </x:c>
      <x:c r="U507" s="64" t="n">
        <x:f aca="0">IF(OR(T507="年末+季度",T507="季度+动态"),N507*$E$5/2,IF(T507="季度",(J507+K507)/2,IF(T507="动态",N507*$E$5*IF(J507+K507=0,0.5,J507/(J507+K507)),J507)))</x:f>
        <x:v>0.12008571255650824</x:v>
      </x:c>
      <x:c r="V507" s="64" t="n">
        <x:f aca="0">IF(OR(T507="年末+季度",T507="季度+动态"),N507*$E$5/2,IF(T507="季度",(J507+K507)/2,IF(T507="动态",N507*$E$5*IF(J507+K507=0,0.5,K507/(J507+K507)),K507)))</x:f>
        <x:v>0.12707476422131486</x:v>
      </x:c>
      <x:c r="W507" s="64" t="n">
        <x:f aca="0">IF(OR(T507="年末+季度",T507="季度+动态",T507="动态"),N507*(1-$E$5)*IF(L507+M507=0,$B$7/($B$7+$B$8),L507/(L507+M507)),L507)</x:f>
        <x:v>0.8207579544729366</x:v>
      </x:c>
      <x:c r="X507" s="64" t="n">
        <x:f aca="0">IF(OR(T507="年末+季度",T507="季度+动态",T507="动态"),N507*(1-$E$5)*IF(L507+M507=0,$B$8/($B$7+$B$8),M507/(L507+M507)),M507)</x:f>
        <x:v>0.05376401817999378</x:v>
      </x:c>
      <x:c r="Y507" s="64" t="n">
        <x:f aca="0">POWER(1-$H$5,(A507-A506)/$H$8)</x:f>
        <x:v>0.9999862671029998</x:v>
      </x:c>
      <x:c r="Z507" s="64" t="n">
        <x:f aca="0">U507*Y507</x:f>
        <x:v>0.1200840634317865</x:v>
      </x:c>
      <x:c r="AA507" s="64" t="n">
        <x:f aca="0">V507*Y507</x:f>
        <x:v>0.1270730191166665</x:v>
      </x:c>
      <x:c r="AB507" s="64" t="n">
        <x:f aca="0">W507*Y507</x:f>
        <x:v>0.8207466830884858</x:v>
      </x:c>
      <x:c r="AC507" s="64" t="n">
        <x:f aca="0">X507*Y507</x:f>
        <x:v>0.0537632798442698</x:v>
      </x:c>
      <x:c r="AD507" s="64" t="n">
        <x:f aca="0">SUM(Z507:AC507)</x:f>
        <x:v>1.1216670454812085</x:v>
      </x:c>
      <x:c r="AE507" s="64" t="n">
        <x:f aca="0">MAX(AE506,AD507)</x:f>
        <x:v>1.1310903114958384</x:v>
      </x:c>
      <x:c r="AF507" s="63" t="n">
        <x:f aca="0">AD507/AE507-1</x:f>
        <x:v>-0.008331134940204543</x:v>
      </x:c>
      <x:c r="AG507" s="63" t="n">
        <x:f aca="0">AD507/AD506-1</x:f>
        <x:v>0.0018718143355653805</x:v>
      </x:c>
      <x:c r="AH507" s="61" t="n">
        <x:f aca="0">IF(OR(T507="年末+季度",T507="季度+动态",T507="季度",T507="动态"),A507,AH506)</x:f>
        <x:v>44469</x:v>
      </x:c>
      <x:c r="AI507" s="68" t="n">
        <x:f aca="0">YEAR(A507)</x:f>
        <x:v>2021</x:v>
      </x:c>
      <x:c r="AJ507" s="68" t="n">
        <x:f aca="0">MONTH(A507)</x:f>
        <x:v>12</x:v>
      </x:c>
      <x:c r="AK507" s="66" t="n">
        <x:f aca="0">IF(MONTH(A507)&lt;&gt;MONTH(A508),1,0)</x:f>
        <x:v>0</x:v>
      </x:c>
      <x:c r="AL507" s="64" t="n">
        <x:f aca="0">IF(AK506,AD506,AL506)</x:f>
        <x:v>1.119196710978323</x:v>
      </x:c>
      <x:c r="AM507" s="65" t="str">
        <x:f aca="0">IF(AK507,AD507/AL507-1,"")</x:f>
      </x:c>
      <x:c r="AN507" s="64" t="n">
        <x:f aca="0">IF(AI507&lt;&gt;AI506,AD507,MAX(AN506,AD507))</x:f>
        <x:v>1.1310903114958384</x:v>
      </x:c>
      <x:c r="AO507" s="65" t="n">
        <x:f aca="0">AD507/AN507-1</x:f>
        <x:v>-0.008331134940204543</x:v>
      </x:c>
      <x:c r="AP507" s="69" t="n">
        <x:f aca="0">IFERROR(SUM(Z507:AC507)/AD507,0)</x:f>
        <x:v>1</x:v>
      </x:c>
      <x:c r="AQ507" s="66" t="b">
        <x:f aca="0">AND(B507&gt;0,C507&gt;0,D507&gt;0,E507&gt;0)</x:f>
        <x:v>1</x:v>
      </x:c>
    </x:row>
    <x:row r="508" ht="13.5" hidden="0">
      <x:c r="A508" s="61" t="n">
        <x:f aca="0">'净值底稿'!A470</x:f>
        <x:v>44536</x:v>
      </x:c>
      <x:c r="B508" s="62" t="n">
        <x:f aca="0">'净值底稿'!W470</x:f>
        <x:v>1.240826202864039</x:v>
      </x:c>
      <x:c r="C508" s="62" t="n">
        <x:f aca="0">'净值底稿'!T470</x:f>
        <x:v>1.51131804999784</x:v>
      </x:c>
      <x:c r="D508" s="62" t="n">
        <x:f aca="0">'净值底稿'!U470</x:f>
        <x:v>1.5109</x:v>
      </x:c>
      <x:c r="E508" s="62" t="n">
        <x:f aca="0">'净值底稿'!V470</x:f>
        <x:v>1.3318</x:v>
      </x:c>
      <x:c r="F508" s="63" t="n">
        <x:f aca="0">IFERROR(B508/B507-1,0)</x:f>
        <x:v>-0.006913904918919522</x:v>
      </x:c>
      <x:c r="G508" s="63" t="n">
        <x:f aca="0">IFERROR(C508/C507-1,0)</x:f>
        <x:v>-0.011075906118473311</x:v>
      </x:c>
      <x:c r="H508" s="63" t="n">
        <x:f aca="0">IFERROR(D508/D507-1,0)</x:f>
        <x:v>0.0018566408063125373</x:v>
      </x:c>
      <x:c r="I508" s="63" t="n">
        <x:f aca="0">IFERROR(E508/E507-1,0)</x:f>
        <x:v>0.007260626229012246</x:v>
      </x:c>
      <x:c r="J508" s="64" t="n">
        <x:f aca="0">Z507*(1+F508)</x:f>
        <x:v>0.11925381363494163</x:v>
      </x:c>
      <x:c r="K508" s="64" t="n">
        <x:f aca="0">AA507*(1+G508)</x:f>
        <x:v>0.12566557028673933</x:v>
      </x:c>
      <x:c r="L508" s="64" t="n">
        <x:f aca="0">AB507*(1+H508)</x:f>
        <x:v>0.8222705148719535</x:v>
      </x:c>
      <x:c r="M508" s="64" t="n">
        <x:f aca="0">AC507*(1+I508)</x:f>
        <x:v>0.05415363492406483</x:v>
      </x:c>
      <x:c r="N508" s="64" t="n">
        <x:f aca="0">SUM(J508:M508)</x:f>
        <x:v>1.1213435337176991</x:v>
      </x:c>
      <x:c r="O508" s="65" t="n">
        <x:f aca="0">IFERROR((J508+K508)/N508,0)</x:f>
        <x:v>0.21841601307466937</x:v>
      </x:c>
      <x:c r="P508" s="66" t="b">
        <x:f aca="0">AND(MONTH(A508)=12,OR(A509="",YEAR(A508)&lt;&gt;YEAR(A509)))</x:f>
        <x:v>0</x:v>
      </x:c>
      <x:c r="Q508" s="66" t="b">
        <x:f aca="0">AND(MOD(MONTH(A508),3)=0,OR(A509="",MONTH(A508)&lt;&gt;MONTH(A509)))</x:f>
        <x:v>0</x:v>
      </x:c>
      <x:c r="R508" s="66" t="b">
        <x:f aca="0">OR(O508&gt;$E$7,O508&lt;$E$6)</x:f>
        <x:v>0</x:v>
      </x:c>
      <x:c r="S508" s="66" t="b">
        <x:f aca="0">AND(OR(P508,Q508,R508),A508-AH507&gt;$E$8)</x:f>
        <x:v>0</x:v>
      </x:c>
      <x:c r="T508" s="67" t="str">
        <x:f aca="0">IF(NOT(OR(P508,Q508,R508)),"不调",IF(NOT(S508),"间隔规则跳过",IF(P508,"年末+季度",IF(AND(Q508,R508),"季度+动态",IF(Q508,"季度","动态")))))</x:f>
        <x:v>不调</x:v>
      </x:c>
      <x:c r="U508" s="64" t="n">
        <x:f aca="0">IF(OR(T508="年末+季度",T508="季度+动态"),N508*$E$5/2,IF(T508="季度",(J508+K508)/2,IF(T508="动态",N508*$E$5*IF(J508+K508=0,0.5,J508/(J508+K508)),J508)))</x:f>
        <x:v>0.11925381363494163</x:v>
      </x:c>
      <x:c r="V508" s="64" t="n">
        <x:f aca="0">IF(OR(T508="年末+季度",T508="季度+动态"),N508*$E$5/2,IF(T508="季度",(J508+K508)/2,IF(T508="动态",N508*$E$5*IF(J508+K508=0,0.5,K508/(J508+K508)),K508)))</x:f>
        <x:v>0.12566557028673933</x:v>
      </x:c>
      <x:c r="W508" s="64" t="n">
        <x:f aca="0">IF(OR(T508="年末+季度",T508="季度+动态",T508="动态"),N508*(1-$E$5)*IF(L508+M508=0,$B$7/($B$7+$B$8),L508/(L508+M508)),L508)</x:f>
        <x:v>0.8222705148719535</x:v>
      </x:c>
      <x:c r="X508" s="64" t="n">
        <x:f aca="0">IF(OR(T508="年末+季度",T508="季度+动态",T508="动态"),N508*(1-$E$5)*IF(L508+M508=0,$B$8/($B$7+$B$8),M508/(L508+M508)),M508)</x:f>
        <x:v>0.05415363492406483</x:v>
      </x:c>
      <x:c r="Y508" s="64" t="n">
        <x:f aca="0">POWER(1-$H$5,(A508-A507)/$H$8)</x:f>
        <x:v>0.9999588018747739</x:v>
      </x:c>
      <x:c r="Z508" s="64" t="n">
        <x:f aca="0">U508*Y508</x:f>
        <x:v>0.11924890060139381</x:v>
      </x:c>
      <x:c r="AA508" s="64" t="n">
        <x:f aca="0">V508*Y508</x:f>
        <x:v>0.12566039310083804</x:v>
      </x:c>
      <x:c r="AB508" s="64" t="n">
        <x:f aca="0">W508*Y508</x:f>
        <x:v>0.8222366388683121</x:v>
      </x:c>
      <x:c r="AC508" s="64" t="n">
        <x:f aca="0">X508*Y508</x:f>
        <x:v>0.054151403895831784</x:v>
      </x:c>
      <x:c r="AD508" s="64" t="n">
        <x:f aca="0">SUM(Z508:AC508)</x:f>
        <x:v>1.1212973364663756</x:v>
      </x:c>
      <x:c r="AE508" s="64" t="n">
        <x:f aca="0">MAX(AE507,AD508)</x:f>
        <x:v>1.1310903114958384</x:v>
      </x:c>
      <x:c r="AF508" s="63" t="n">
        <x:f aca="0">AD508/AE508-1</x:f>
        <x:v>-0.008657995678976182</x:v>
      </x:c>
      <x:c r="AG508" s="63" t="n">
        <x:f aca="0">AD508/AD507-1</x:f>
        <x:v>-0.00032960673697446374</x:v>
      </x:c>
      <x:c r="AH508" s="61" t="n">
        <x:f aca="0">IF(OR(T508="年末+季度",T508="季度+动态",T508="季度",T508="动态"),A508,AH507)</x:f>
        <x:v>44469</x:v>
      </x:c>
      <x:c r="AI508" s="68" t="n">
        <x:f aca="0">YEAR(A508)</x:f>
        <x:v>2021</x:v>
      </x:c>
      <x:c r="AJ508" s="68" t="n">
        <x:f aca="0">MONTH(A508)</x:f>
        <x:v>12</x:v>
      </x:c>
      <x:c r="AK508" s="66" t="n">
        <x:f aca="0">IF(MONTH(A508)&lt;&gt;MONTH(A509),1,0)</x:f>
        <x:v>0</x:v>
      </x:c>
      <x:c r="AL508" s="64" t="n">
        <x:f aca="0">IF(AK507,AD507,AL507)</x:f>
        <x:v>1.119196710978323</x:v>
      </x:c>
      <x:c r="AM508" s="65" t="str">
        <x:f aca="0">IF(AK508,AD508/AL508-1,"")</x:f>
      </x:c>
      <x:c r="AN508" s="64" t="n">
        <x:f aca="0">IF(AI508&lt;&gt;AI507,AD508,MAX(AN507,AD508))</x:f>
        <x:v>1.1310903114958384</x:v>
      </x:c>
      <x:c r="AO508" s="65" t="n">
        <x:f aca="0">AD508/AN508-1</x:f>
        <x:v>-0.008657995678976182</x:v>
      </x:c>
      <x:c r="AP508" s="69" t="n">
        <x:f aca="0">IFERROR(SUM(Z508:AC508)/AD508,0)</x:f>
        <x:v>1</x:v>
      </x:c>
      <x:c r="AQ508" s="66" t="b">
        <x:f aca="0">AND(B508&gt;0,C508&gt;0,D508&gt;0,E508&gt;0)</x:f>
        <x:v>1</x:v>
      </x:c>
    </x:row>
    <x:row r="509" ht="13.5" hidden="0">
      <x:c r="A509" s="61" t="n">
        <x:f aca="0">'净值底稿'!A471</x:f>
        <x:v>44537</x:v>
      </x:c>
      <x:c r="B509" s="62" t="n">
        <x:f aca="0">'净值底稿'!W471</x:f>
        <x:v>1.249207999089907</x:v>
      </x:c>
      <x:c r="C509" s="62" t="n">
        <x:f aca="0">'净值底稿'!T471</x:f>
        <x:v>1.4980560721561</x:v>
      </x:c>
      <x:c r="D509" s="62" t="n">
        <x:f aca="0">'净值底稿'!U471</x:f>
        <x:v>1.5101</x:v>
      </x:c>
      <x:c r="E509" s="62" t="n">
        <x:f aca="0">'净值底稿'!V471</x:f>
        <x:v>1.3302</x:v>
      </x:c>
      <x:c r="F509" s="63" t="n">
        <x:f aca="0">IFERROR(B509/B508-1,0)</x:f>
        <x:v>0.006755012270470484</x:v>
      </x:c>
      <x:c r="G509" s="63" t="n">
        <x:f aca="0">IFERROR(C509/C508-1,0)</x:f>
        <x:v>-0.008775107160110318</x:v>
      </x:c>
      <x:c r="H509" s="63" t="n">
        <x:f aca="0">IFERROR(D509/D508-1,0)</x:f>
        <x:v>-0.0005294857369778638</x:v>
      </x:c>
      <x:c r="I509" s="63" t="n">
        <x:f aca="0">IFERROR(E509/E508-1,0)</x:f>
        <x:v>-0.0012013815888272106</x:v>
      </x:c>
      <x:c r="J509" s="64" t="n">
        <x:f aca="0">Z508*(1+F509)</x:f>
        <x:v>0.12005442838819634</x:v>
      </x:c>
      <x:c r="K509" s="64" t="n">
        <x:f aca="0">AA508*(1+G509)</x:f>
        <x:v>0.1245577096855966</x:v>
      </x:c>
      <x:c r="L509" s="64" t="n">
        <x:f aca="0">AB508*(1+H509)</x:f>
        <x:v>0.8218012762956107</x:v>
      </x:c>
      <x:c r="M509" s="64" t="n">
        <x:f aca="0">AC508*(1+I509)</x:f>
        <x:v>0.054086347396182184</x:v>
      </x:c>
      <x:c r="N509" s="64" t="n">
        <x:f aca="0">SUM(J509:M509)</x:f>
        <x:v>1.1204997617655859</x:v>
      </x:c>
      <x:c r="O509" s="65" t="n">
        <x:f aca="0">IFERROR((J509+K509)/N509,0)</x:f>
        <x:v>0.21830628298247423</x:v>
      </x:c>
      <x:c r="P509" s="66" t="b">
        <x:f aca="0">AND(MONTH(A509)=12,OR(A510="",YEAR(A509)&lt;&gt;YEAR(A510)))</x:f>
        <x:v>0</x:v>
      </x:c>
      <x:c r="Q509" s="66" t="b">
        <x:f aca="0">AND(MOD(MONTH(A509),3)=0,OR(A510="",MONTH(A509)&lt;&gt;MONTH(A510)))</x:f>
        <x:v>0</x:v>
      </x:c>
      <x:c r="R509" s="66" t="b">
        <x:f aca="0">OR(O509&gt;$E$7,O509&lt;$E$6)</x:f>
        <x:v>0</x:v>
      </x:c>
      <x:c r="S509" s="66" t="b">
        <x:f aca="0">AND(OR(P509,Q509,R509),A509-AH508&gt;$E$8)</x:f>
        <x:v>0</x:v>
      </x:c>
      <x:c r="T509" s="67" t="str">
        <x:f aca="0">IF(NOT(OR(P509,Q509,R509)),"不调",IF(NOT(S509),"间隔规则跳过",IF(P509,"年末+季度",IF(AND(Q509,R509),"季度+动态",IF(Q509,"季度","动态")))))</x:f>
        <x:v>不调</x:v>
      </x:c>
      <x:c r="U509" s="64" t="n">
        <x:f aca="0">IF(OR(T509="年末+季度",T509="季度+动态"),N509*$E$5/2,IF(T509="季度",(J509+K509)/2,IF(T509="动态",N509*$E$5*IF(J509+K509=0,0.5,J509/(J509+K509)),J509)))</x:f>
        <x:v>0.12005442838819634</x:v>
      </x:c>
      <x:c r="V509" s="64" t="n">
        <x:f aca="0">IF(OR(T509="年末+季度",T509="季度+动态"),N509*$E$5/2,IF(T509="季度",(J509+K509)/2,IF(T509="动态",N509*$E$5*IF(J509+K509=0,0.5,K509/(J509+K509)),K509)))</x:f>
        <x:v>0.1245577096855966</x:v>
      </x:c>
      <x:c r="W509" s="64" t="n">
        <x:f aca="0">IF(OR(T509="年末+季度",T509="季度+动态",T509="动态"),N509*(1-$E$5)*IF(L509+M509=0,$B$7/($B$7+$B$8),L509/(L509+M509)),L509)</x:f>
        <x:v>0.8218012762956107</x:v>
      </x:c>
      <x:c r="X509" s="64" t="n">
        <x:f aca="0">IF(OR(T509="年末+季度",T509="季度+动态",T509="动态"),N509*(1-$E$5)*IF(L509+M509=0,$B$8/($B$7+$B$8),M509/(L509+M509)),M509)</x:f>
        <x:v>0.054086347396182184</x:v>
      </x:c>
      <x:c r="Y509" s="64" t="n">
        <x:f aca="0">POWER(1-$H$5,(A509-A508)/$H$8)</x:f>
        <x:v>0.9999862671029998</x:v>
      </x:c>
      <x:c r="Z509" s="64" t="n">
        <x:f aca="0">U509*Y509</x:f>
        <x:v>0.12005277969309687</x:v>
      </x:c>
      <x:c r="AA509" s="64" t="n">
        <x:f aca="0">V509*Y509</x:f>
        <x:v>0.1245559991473989</x:v>
      </x:c>
      <x:c r="AB509" s="64" t="n">
        <x:f aca="0">W509*Y509</x:f>
        <x:v>0.8217899905833287</x:v>
      </x:c>
      <x:c r="AC509" s="64" t="n">
        <x:f aca="0">X509*Y509</x:f>
        <x:v>0.054085604633944274</x:v>
      </x:c>
      <x:c r="AD509" s="64" t="n">
        <x:f aca="0">SUM(Z509:AC509)</x:f>
        <x:v>1.1204843740577686</x:v>
      </x:c>
      <x:c r="AE509" s="64" t="n">
        <x:f aca="0">MAX(AE508,AD509)</x:f>
        <x:v>1.1310903114958384</x:v>
      </x:c>
      <x:c r="AF509" s="63" t="n">
        <x:f aca="0">AD509/AE509-1</x:f>
        <x:v>-0.009376737940619218</x:v>
      </x:c>
      <x:c r="AG509" s="63" t="n">
        <x:f aca="0">AD509/AD508-1</x:f>
        <x:v>-0.0007250194771433183</x:v>
      </x:c>
      <x:c r="AH509" s="61" t="n">
        <x:f aca="0">IF(OR(T509="年末+季度",T509="季度+动态",T509="季度",T509="动态"),A509,AH508)</x:f>
        <x:v>44469</x:v>
      </x:c>
      <x:c r="AI509" s="68" t="n">
        <x:f aca="0">YEAR(A509)</x:f>
        <x:v>2021</x:v>
      </x:c>
      <x:c r="AJ509" s="68" t="n">
        <x:f aca="0">MONTH(A509)</x:f>
        <x:v>12</x:v>
      </x:c>
      <x:c r="AK509" s="66" t="n">
        <x:f aca="0">IF(MONTH(A509)&lt;&gt;MONTH(A510),1,0)</x:f>
        <x:v>0</x:v>
      </x:c>
      <x:c r="AL509" s="64" t="n">
        <x:f aca="0">IF(AK508,AD508,AL508)</x:f>
        <x:v>1.119196710978323</x:v>
      </x:c>
      <x:c r="AM509" s="65" t="str">
        <x:f aca="0">IF(AK509,AD509/AL509-1,"")</x:f>
      </x:c>
      <x:c r="AN509" s="64" t="n">
        <x:f aca="0">IF(AI509&lt;&gt;AI508,AD509,MAX(AN508,AD509))</x:f>
        <x:v>1.1310903114958384</x:v>
      </x:c>
      <x:c r="AO509" s="65" t="n">
        <x:f aca="0">AD509/AN509-1</x:f>
        <x:v>-0.009376737940619218</x:v>
      </x:c>
      <x:c r="AP509" s="69" t="n">
        <x:f aca="0">IFERROR(SUM(Z509:AC509)/AD509,0)</x:f>
        <x:v>1</x:v>
      </x:c>
      <x:c r="AQ509" s="66" t="b">
        <x:f aca="0">AND(B509&gt;0,C509&gt;0,D509&gt;0,E509&gt;0)</x:f>
        <x:v>1</x:v>
      </x:c>
    </x:row>
    <x:row r="510" ht="13.5" hidden="0">
      <x:c r="A510" s="61" t="n">
        <x:f aca="0">'净值底稿'!A472</x:f>
        <x:v>44538</x:v>
      </x:c>
      <x:c r="B510" s="62" t="n">
        <x:f aca="0">'净值底稿'!W472</x:f>
        <x:v>1.2524080105232827</x:v>
      </x:c>
      <x:c r="C510" s="62" t="n">
        <x:f aca="0">'净值底稿'!T472</x:f>
        <x:v>1.522318627394565</x:v>
      </x:c>
      <x:c r="D510" s="62" t="n">
        <x:f aca="0">'净值底稿'!U472</x:f>
        <x:v>1.5097</x:v>
      </x:c>
      <x:c r="E510" s="62" t="n">
        <x:f aca="0">'净值底稿'!V472</x:f>
        <x:v>1.3311</x:v>
      </x:c>
      <x:c r="F510" s="63" t="n">
        <x:f aca="0">IFERROR(B510/B509-1,0)</x:f>
        <x:v>0.0025616321987267376</x:v>
      </x:c>
      <x:c r="G510" s="63" t="n">
        <x:f aca="0">IFERROR(C510/C509-1,0)</x:f>
        <x:v>0.01619602609636961</x:v>
      </x:c>
      <x:c r="H510" s="63" t="n">
        <x:f aca="0">IFERROR(D510/D509-1,0)</x:f>
        <x:v>-0.0002648831203231339</x:v>
      </x:c>
      <x:c r="I510" s="63" t="n">
        <x:f aca="0">IFERROR(E510/E509-1,0)</x:f>
        <x:v>0.0006765899864680236</x:v>
      </x:c>
      <x:c r="J510" s="64" t="n">
        <x:f aca="0">Z509*(1+F510)</x:f>
        <x:v>0.12036031075910536</x:v>
      </x:c>
      <x:c r="K510" s="64" t="n">
        <x:f aca="0">AA509*(1+G510)</x:f>
        <x:v>0.12657331136004957</x:v>
      </x:c>
      <x:c r="L510" s="64" t="n">
        <x:f aca="0">AB509*(1+H510)</x:f>
        <x:v>0.8215723122863726</x:v>
      </x:c>
      <x:c r="M510" s="64" t="n">
        <x:f aca="0">AC509*(1+I510)</x:f>
        <x:v>0.054122198412451666</x:v>
      </x:c>
      <x:c r="N510" s="64" t="n">
        <x:f aca="0">SUM(J510:M510)</x:f>
        <x:v>1.1226281328179792</x:v>
      </x:c>
      <x:c r="O510" s="65" t="n">
        <x:f aca="0">IFERROR((J510+K510)/N510,0)</x:f>
        <x:v>0.21996030110105239</x:v>
      </x:c>
      <x:c r="P510" s="66" t="b">
        <x:f aca="0">AND(MONTH(A510)=12,OR(A511="",YEAR(A510)&lt;&gt;YEAR(A511)))</x:f>
        <x:v>0</x:v>
      </x:c>
      <x:c r="Q510" s="66" t="b">
        <x:f aca="0">AND(MOD(MONTH(A510),3)=0,OR(A511="",MONTH(A510)&lt;&gt;MONTH(A511)))</x:f>
        <x:v>0</x:v>
      </x:c>
      <x:c r="R510" s="66" t="b">
        <x:f aca="0">OR(O510&gt;$E$7,O510&lt;$E$6)</x:f>
        <x:v>0</x:v>
      </x:c>
      <x:c r="S510" s="66" t="b">
        <x:f aca="0">AND(OR(P510,Q510,R510),A510-AH509&gt;$E$8)</x:f>
        <x:v>0</x:v>
      </x:c>
      <x:c r="T510" s="67" t="str">
        <x:f aca="0">IF(NOT(OR(P510,Q510,R510)),"不调",IF(NOT(S510),"间隔规则跳过",IF(P510,"年末+季度",IF(AND(Q510,R510),"季度+动态",IF(Q510,"季度","动态")))))</x:f>
        <x:v>不调</x:v>
      </x:c>
      <x:c r="U510" s="64" t="n">
        <x:f aca="0">IF(OR(T510="年末+季度",T510="季度+动态"),N510*$E$5/2,IF(T510="季度",(J510+K510)/2,IF(T510="动态",N510*$E$5*IF(J510+K510=0,0.5,J510/(J510+K510)),J510)))</x:f>
        <x:v>0.12036031075910536</x:v>
      </x:c>
      <x:c r="V510" s="64" t="n">
        <x:f aca="0">IF(OR(T510="年末+季度",T510="季度+动态"),N510*$E$5/2,IF(T510="季度",(J510+K510)/2,IF(T510="动态",N510*$E$5*IF(J510+K510=0,0.5,K510/(J510+K510)),K510)))</x:f>
        <x:v>0.12657331136004957</x:v>
      </x:c>
      <x:c r="W510" s="64" t="n">
        <x:f aca="0">IF(OR(T510="年末+季度",T510="季度+动态",T510="动态"),N510*(1-$E$5)*IF(L510+M510=0,$B$7/($B$7+$B$8),L510/(L510+M510)),L510)</x:f>
        <x:v>0.8215723122863726</x:v>
      </x:c>
      <x:c r="X510" s="64" t="n">
        <x:f aca="0">IF(OR(T510="年末+季度",T510="季度+动态",T510="动态"),N510*(1-$E$5)*IF(L510+M510=0,$B$8/($B$7+$B$8),M510/(L510+M510)),M510)</x:f>
        <x:v>0.054122198412451666</x:v>
      </x:c>
      <x:c r="Y510" s="64" t="n">
        <x:f aca="0">POWER(1-$H$5,(A510-A509)/$H$8)</x:f>
        <x:v>0.9999862671029998</x:v>
      </x:c>
      <x:c r="Z510" s="64" t="n">
        <x:f aca="0">U510*Y510</x:f>
        <x:v>0.12035865786335478</x:v>
      </x:c>
      <x:c r="AA510" s="64" t="n">
        <x:f aca="0">V510*Y510</x:f>
        <x:v>0.12657157314180167</x:v>
      </x:c>
      <x:c r="AB510" s="64" t="n">
        <x:f aca="0">W510*Y510</x:f>
        <x:v>0.8215610297184297</x:v>
      </x:c>
      <x:c r="AC510" s="64" t="n">
        <x:f aca="0">X510*Y510</x:f>
        <x:v>0.05412145515787544</x:v>
      </x:c>
      <x:c r="AD510" s="64" t="n">
        <x:f aca="0">SUM(Z510:AC510)</x:f>
        <x:v>1.1226127158814616</x:v>
      </x:c>
      <x:c r="AE510" s="64" t="n">
        <x:f aca="0">MAX(AE509,AD510)</x:f>
        <x:v>1.1310903114958384</x:v>
      </x:c>
      <x:c r="AF510" s="63" t="n">
        <x:f aca="0">AD510/AE510-1</x:f>
        <x:v>-0.0074950651846406036</x:v>
      </x:c>
      <x:c r="AG510" s="63" t="n">
        <x:f aca="0">AD510/AD509-1</x:f>
        <x:v>0.0018994837170154266</x:v>
      </x:c>
      <x:c r="AH510" s="61" t="n">
        <x:f aca="0">IF(OR(T510="年末+季度",T510="季度+动态",T510="季度",T510="动态"),A510,AH509)</x:f>
        <x:v>44469</x:v>
      </x:c>
      <x:c r="AI510" s="68" t="n">
        <x:f aca="0">YEAR(A510)</x:f>
        <x:v>2021</x:v>
      </x:c>
      <x:c r="AJ510" s="68" t="n">
        <x:f aca="0">MONTH(A510)</x:f>
        <x:v>12</x:v>
      </x:c>
      <x:c r="AK510" s="66" t="n">
        <x:f aca="0">IF(MONTH(A510)&lt;&gt;MONTH(A511),1,0)</x:f>
        <x:v>0</x:v>
      </x:c>
      <x:c r="AL510" s="64" t="n">
        <x:f aca="0">IF(AK509,AD509,AL509)</x:f>
        <x:v>1.119196710978323</x:v>
      </x:c>
      <x:c r="AM510" s="65" t="str">
        <x:f aca="0">IF(AK510,AD510/AL510-1,"")</x:f>
      </x:c>
      <x:c r="AN510" s="64" t="n">
        <x:f aca="0">IF(AI510&lt;&gt;AI509,AD510,MAX(AN509,AD510))</x:f>
        <x:v>1.1310903114958384</x:v>
      </x:c>
      <x:c r="AO510" s="65" t="n">
        <x:f aca="0">AD510/AN510-1</x:f>
        <x:v>-0.0074950651846406036</x:v>
      </x:c>
      <x:c r="AP510" s="69" t="n">
        <x:f aca="0">IFERROR(SUM(Z510:AC510)/AD510,0)</x:f>
        <x:v>1</x:v>
      </x:c>
      <x:c r="AQ510" s="66" t="b">
        <x:f aca="0">AND(B510&gt;0,C510&gt;0,D510&gt;0,E510&gt;0)</x:f>
        <x:v>1</x:v>
      </x:c>
    </x:row>
    <x:row r="511" ht="13.5" hidden="0">
      <x:c r="A511" s="61" t="n">
        <x:f aca="0">'净值底稿'!A473</x:f>
        <x:v>44539</x:v>
      </x:c>
      <x:c r="B511" s="62" t="n">
        <x:f aca="0">'净值底稿'!W473</x:f>
        <x:v>1.2595197128715143</x:v>
      </x:c>
      <x:c r="C511" s="62" t="n">
        <x:f aca="0">'净值底稿'!T473</x:f>
        <x:v>1.5286214987873663</x:v>
      </x:c>
      <x:c r="D511" s="62" t="n">
        <x:f aca="0">'净值底稿'!U473</x:f>
        <x:v>1.5102</x:v>
      </x:c>
      <x:c r="E511" s="62" t="n">
        <x:f aca="0">'净值底稿'!V473</x:f>
        <x:v>1.3273</x:v>
      </x:c>
      <x:c r="F511" s="63" t="n">
        <x:f aca="0">IFERROR(B511/B510-1,0)</x:f>
        <x:v>0.005678422916873815</x:v>
      </x:c>
      <x:c r="G511" s="63" t="n">
        <x:f aca="0">IFERROR(C511/C510-1,0)</x:f>
        <x:v>0.004140310234256761</x:v>
      </x:c>
      <x:c r="H511" s="63" t="n">
        <x:f aca="0">IFERROR(D511/D510-1,0)</x:f>
        <x:v>0.00033119162747552444</x:v>
      </x:c>
      <x:c r="I511" s="63" t="n">
        <x:f aca="0">IFERROR(E511/E510-1,0)</x:f>
        <x:v>-0.0028547817594470892</x:v>
      </x:c>
      <x:c r="J511" s="64" t="n">
        <x:f aca="0">Z510*(1+F511)</x:f>
        <x:v>0.12104210522441024</x:v>
      </x:c>
      <x:c r="K511" s="64" t="n">
        <x:f aca="0">AA510*(1+G511)</x:f>
        <x:v>0.12709561872144665</x:v>
      </x:c>
      <x:c r="L511" s="64" t="n">
        <x:f aca="0">AB510*(1+H511)</x:f>
        <x:v>0.8218331238529326</x:v>
      </x:c>
      <x:c r="M511" s="64" t="n">
        <x:f aca="0">AC510*(1+I511)</x:f>
        <x:v>0.053966950214896</x:v>
      </x:c>
      <x:c r="N511" s="64" t="n">
        <x:f aca="0">SUM(J511:M511)</x:f>
        <x:v>1.1239377980136855</x:v>
      </x:c>
      <x:c r="O511" s="65" t="n">
        <x:f aca="0">IFERROR((J511+K511)/N511,0)</x:f>
        <x:v>0.22077531726790048</x:v>
      </x:c>
      <x:c r="P511" s="66" t="b">
        <x:f aca="0">AND(MONTH(A511)=12,OR(A512="",YEAR(A511)&lt;&gt;YEAR(A512)))</x:f>
        <x:v>0</x:v>
      </x:c>
      <x:c r="Q511" s="66" t="b">
        <x:f aca="0">AND(MOD(MONTH(A511),3)=0,OR(A512="",MONTH(A511)&lt;&gt;MONTH(A512)))</x:f>
        <x:v>0</x:v>
      </x:c>
      <x:c r="R511" s="66" t="b">
        <x:f aca="0">OR(O511&gt;$E$7,O511&lt;$E$6)</x:f>
        <x:v>0</x:v>
      </x:c>
      <x:c r="S511" s="66" t="b">
        <x:f aca="0">AND(OR(P511,Q511,R511),A511-AH510&gt;$E$8)</x:f>
        <x:v>0</x:v>
      </x:c>
      <x:c r="T511" s="67" t="str">
        <x:f aca="0">IF(NOT(OR(P511,Q511,R511)),"不调",IF(NOT(S511),"间隔规则跳过",IF(P511,"年末+季度",IF(AND(Q511,R511),"季度+动态",IF(Q511,"季度","动态")))))</x:f>
        <x:v>不调</x:v>
      </x:c>
      <x:c r="U511" s="64" t="n">
        <x:f aca="0">IF(OR(T511="年末+季度",T511="季度+动态"),N511*$E$5/2,IF(T511="季度",(J511+K511)/2,IF(T511="动态",N511*$E$5*IF(J511+K511=0,0.5,J511/(J511+K511)),J511)))</x:f>
        <x:v>0.12104210522441024</x:v>
      </x:c>
      <x:c r="V511" s="64" t="n">
        <x:f aca="0">IF(OR(T511="年末+季度",T511="季度+动态"),N511*$E$5/2,IF(T511="季度",(J511+K511)/2,IF(T511="动态",N511*$E$5*IF(J511+K511=0,0.5,K511/(J511+K511)),K511)))</x:f>
        <x:v>0.12709561872144665</x:v>
      </x:c>
      <x:c r="W511" s="64" t="n">
        <x:f aca="0">IF(OR(T511="年末+季度",T511="季度+动态",T511="动态"),N511*(1-$E$5)*IF(L511+M511=0,$B$7/($B$7+$B$8),L511/(L511+M511)),L511)</x:f>
        <x:v>0.8218331238529326</x:v>
      </x:c>
      <x:c r="X511" s="64" t="n">
        <x:f aca="0">IF(OR(T511="年末+季度",T511="季度+动态",T511="动态"),N511*(1-$E$5)*IF(L511+M511=0,$B$8/($B$7+$B$8),M511/(L511+M511)),M511)</x:f>
        <x:v>0.053966950214896</x:v>
      </x:c>
      <x:c r="Y511" s="64" t="n">
        <x:f aca="0">POWER(1-$H$5,(A511-A510)/$H$8)</x:f>
        <x:v>0.9999862671029998</x:v>
      </x:c>
      <x:c r="Z511" s="64" t="n">
        <x:f aca="0">U511*Y511</x:f>
        <x:v>0.1210404429656465</x:v>
      </x:c>
      <x:c r="AA511" s="64" t="n">
        <x:f aca="0">V511*Y511</x:f>
        <x:v>0.12709387333040556</x:v>
      </x:c>
      <x:c r="AB511" s="64" t="n">
        <x:f aca="0">W511*Y511</x:f>
        <x:v>0.8218218377032913</x:v>
      </x:c>
      <x:c r="AC511" s="64" t="n">
        <x:f aca="0">X511*Y511</x:f>
        <x:v>0.053966209092327286</x:v>
      </x:c>
      <x:c r="AD511" s="64" t="n">
        <x:f aca="0">SUM(Z511:AC511)</x:f>
        <x:v>1.1239223630916706</x:v>
      </x:c>
      <x:c r="AE511" s="64" t="n">
        <x:f aca="0">MAX(AE510,AD511)</x:f>
        <x:v>1.1310903114958384</x:v>
      </x:c>
      <x:c r="AF511" s="63" t="n">
        <x:f aca="0">AD511/AE511-1</x:f>
        <x:v>-0.0063372025481222005</x:v>
      </x:c>
      <x:c r="AG511" s="63" t="n">
        <x:f aca="0">AD511/AD510-1</x:f>
        <x:v>0.0011666064277391364</x:v>
      </x:c>
      <x:c r="AH511" s="61" t="n">
        <x:f aca="0">IF(OR(T511="年末+季度",T511="季度+动态",T511="季度",T511="动态"),A511,AH510)</x:f>
        <x:v>44469</x:v>
      </x:c>
      <x:c r="AI511" s="68" t="n">
        <x:f aca="0">YEAR(A511)</x:f>
        <x:v>2021</x:v>
      </x:c>
      <x:c r="AJ511" s="68" t="n">
        <x:f aca="0">MONTH(A511)</x:f>
        <x:v>12</x:v>
      </x:c>
      <x:c r="AK511" s="66" t="n">
        <x:f aca="0">IF(MONTH(A511)&lt;&gt;MONTH(A512),1,0)</x:f>
        <x:v>0</x:v>
      </x:c>
      <x:c r="AL511" s="64" t="n">
        <x:f aca="0">IF(AK510,AD510,AL510)</x:f>
        <x:v>1.119196710978323</x:v>
      </x:c>
      <x:c r="AM511" s="65" t="str">
        <x:f aca="0">IF(AK511,AD511/AL511-1,"")</x:f>
      </x:c>
      <x:c r="AN511" s="64" t="n">
        <x:f aca="0">IF(AI511&lt;&gt;AI510,AD511,MAX(AN510,AD511))</x:f>
        <x:v>1.1310903114958384</x:v>
      </x:c>
      <x:c r="AO511" s="65" t="n">
        <x:f aca="0">AD511/AN511-1</x:f>
        <x:v>-0.0063372025481222005</x:v>
      </x:c>
      <x:c r="AP511" s="69" t="n">
        <x:f aca="0">IFERROR(SUM(Z511:AC511)/AD511,0)</x:f>
        <x:v>1</x:v>
      </x:c>
      <x:c r="AQ511" s="66" t="b">
        <x:f aca="0">AND(B511&gt;0,C511&gt;0,D511&gt;0,E511&gt;0)</x:f>
        <x:v>1</x:v>
      </x:c>
    </x:row>
    <x:row r="512" ht="13.5" hidden="0">
      <x:c r="A512" s="61" t="n">
        <x:f aca="0">'净值底稿'!A474</x:f>
        <x:v>44540</x:v>
      </x:c>
      <x:c r="B512" s="62" t="n">
        <x:f aca="0">'净值底稿'!W474</x:f>
        <x:v>1.2492598647194988</x:v>
      </x:c>
      <x:c r="C512" s="62" t="n">
        <x:f aca="0">'净值底稿'!T474</x:f>
        <x:v>1.5303338583028787</x:v>
      </x:c>
      <x:c r="D512" s="62" t="n">
        <x:f aca="0">'净值底稿'!U474</x:f>
        <x:v>1.5109</x:v>
      </x:c>
      <x:c r="E512" s="62" t="n">
        <x:f aca="0">'净值底稿'!V474</x:f>
        <x:v>1.3245</x:v>
      </x:c>
      <x:c r="F512" s="63" t="n">
        <x:f aca="0">IFERROR(B512/B511-1,0)</x:f>
        <x:v>-0.008145841662632325</x:v>
      </x:c>
      <x:c r="G512" s="63" t="n">
        <x:f aca="0">IFERROR(C512/C511-1,0)</x:f>
        <x:v>0.0011201985036000117</x:v>
      </x:c>
      <x:c r="H512" s="63" t="n">
        <x:f aca="0">IFERROR(D512/D511-1,0)</x:f>
        <x:v>0.00046351476625616783</x:v>
      </x:c>
      <x:c r="I512" s="63" t="n">
        <x:f aca="0">IFERROR(E512/E511-1,0)</x:f>
        <x:v>-0.002109545694266468</x:v>
      </x:c>
      <x:c r="J512" s="64" t="n">
        <x:f aca="0">Z511*(1+F512)</x:f>
        <x:v>0.12005446668247347</x:v>
      </x:c>
      <x:c r="K512" s="64" t="n">
        <x:f aca="0">AA511*(1+G512)</x:f>
        <x:v>0.12723624369712702</x:v>
      </x:c>
      <x:c r="L512" s="64" t="n">
        <x:f aca="0">AB511*(1+H512)</x:f>
        <x:v>0.8222027642602986</x:v>
      </x:c>
      <x:c r="M512" s="64" t="n">
        <x:f aca="0">AC511*(1+I512)</x:f>
        <x:v>0.053852364908300684</x:v>
      </x:c>
      <x:c r="N512" s="64" t="n">
        <x:f aca="0">SUM(J512:M512)</x:f>
        <x:v>1.1233458395481997</x:v>
      </x:c>
      <x:c r="O512" s="65" t="n">
        <x:f aca="0">IFERROR((J512+K512)/N512,0)</x:f>
        <x:v>0.2201376474399538</x:v>
      </x:c>
      <x:c r="P512" s="66" t="b">
        <x:f aca="0">AND(MONTH(A512)=12,OR(A513="",YEAR(A512)&lt;&gt;YEAR(A513)))</x:f>
        <x:v>0</x:v>
      </x:c>
      <x:c r="Q512" s="66" t="b">
        <x:f aca="0">AND(MOD(MONTH(A512),3)=0,OR(A513="",MONTH(A512)&lt;&gt;MONTH(A513)))</x:f>
        <x:v>0</x:v>
      </x:c>
      <x:c r="R512" s="66" t="b">
        <x:f aca="0">OR(O512&gt;$E$7,O512&lt;$E$6)</x:f>
        <x:v>0</x:v>
      </x:c>
      <x:c r="S512" s="66" t="b">
        <x:f aca="0">AND(OR(P512,Q512,R512),A512-AH511&gt;$E$8)</x:f>
        <x:v>0</x:v>
      </x:c>
      <x:c r="T512" s="67" t="str">
        <x:f aca="0">IF(NOT(OR(P512,Q512,R512)),"不调",IF(NOT(S512),"间隔规则跳过",IF(P512,"年末+季度",IF(AND(Q512,R512),"季度+动态",IF(Q512,"季度","动态")))))</x:f>
        <x:v>不调</x:v>
      </x:c>
      <x:c r="U512" s="64" t="n">
        <x:f aca="0">IF(OR(T512="年末+季度",T512="季度+动态"),N512*$E$5/2,IF(T512="季度",(J512+K512)/2,IF(T512="动态",N512*$E$5*IF(J512+K512=0,0.5,J512/(J512+K512)),J512)))</x:f>
        <x:v>0.12005446668247347</x:v>
      </x:c>
      <x:c r="V512" s="64" t="n">
        <x:f aca="0">IF(OR(T512="年末+季度",T512="季度+动态"),N512*$E$5/2,IF(T512="季度",(J512+K512)/2,IF(T512="动态",N512*$E$5*IF(J512+K512=0,0.5,K512/(J512+K512)),K512)))</x:f>
        <x:v>0.12723624369712702</x:v>
      </x:c>
      <x:c r="W512" s="64" t="n">
        <x:f aca="0">IF(OR(T512="年末+季度",T512="季度+动态",T512="动态"),N512*(1-$E$5)*IF(L512+M512=0,$B$7/($B$7+$B$8),L512/(L512+M512)),L512)</x:f>
        <x:v>0.8222027642602986</x:v>
      </x:c>
      <x:c r="X512" s="64" t="n">
        <x:f aca="0">IF(OR(T512="年末+季度",T512="季度+动态",T512="动态"),N512*(1-$E$5)*IF(L512+M512=0,$B$8/($B$7+$B$8),M512/(L512+M512)),M512)</x:f>
        <x:v>0.053852364908300684</x:v>
      </x:c>
      <x:c r="Y512" s="64" t="n">
        <x:f aca="0">POWER(1-$H$5,(A512-A511)/$H$8)</x:f>
        <x:v>0.9999862671029998</x:v>
      </x:c>
      <x:c r="Z512" s="64" t="n">
        <x:f aca="0">U512*Y512</x:f>
        <x:v>0.1200528179868481</x:v>
      </x:c>
      <x:c r="AA512" s="64" t="n">
        <x:f aca="0">V512*Y512</x:f>
        <x:v>0.12723449637489764</x:v>
      </x:c>
      <x:c r="AB512" s="64" t="n">
        <x:f aca="0">W512*Y512</x:f>
        <x:v>0.8221914730344236</x:v>
      </x:c>
      <x:c r="AC512" s="64" t="n">
        <x:f aca="0">X512*Y512</x:f>
        <x:v>0.05385162535932018</x:v>
      </x:c>
      <x:c r="AD512" s="64" t="n">
        <x:f aca="0">SUM(Z512:AC512)</x:f>
        <x:v>1.1233304127554895</x:v>
      </x:c>
      <x:c r="AE512" s="64" t="n">
        <x:f aca="0">MAX(AE511,AD512)</x:f>
        <x:v>1.1310903114958384</x:v>
      </x:c>
      <x:c r="AF512" s="63" t="n">
        <x:f aca="0">AD512/AE512-1</x:f>
        <x:v>-0.00686054743947595</x:v>
      </x:c>
      <x:c r="AG512" s="63" t="n">
        <x:f aca="0">AD512/AD511-1</x:f>
        <x:v>-0.0005266825855770874</x:v>
      </x:c>
      <x:c r="AH512" s="61" t="n">
        <x:f aca="0">IF(OR(T512="年末+季度",T512="季度+动态",T512="季度",T512="动态"),A512,AH511)</x:f>
        <x:v>44469</x:v>
      </x:c>
      <x:c r="AI512" s="68" t="n">
        <x:f aca="0">YEAR(A512)</x:f>
        <x:v>2021</x:v>
      </x:c>
      <x:c r="AJ512" s="68" t="n">
        <x:f aca="0">MONTH(A512)</x:f>
        <x:v>12</x:v>
      </x:c>
      <x:c r="AK512" s="66" t="n">
        <x:f aca="0">IF(MONTH(A512)&lt;&gt;MONTH(A513),1,0)</x:f>
        <x:v>0</x:v>
      </x:c>
      <x:c r="AL512" s="64" t="n">
        <x:f aca="0">IF(AK511,AD511,AL511)</x:f>
        <x:v>1.119196710978323</x:v>
      </x:c>
      <x:c r="AM512" s="65" t="str">
        <x:f aca="0">IF(AK512,AD512/AL512-1,"")</x:f>
      </x:c>
      <x:c r="AN512" s="64" t="n">
        <x:f aca="0">IF(AI512&lt;&gt;AI511,AD512,MAX(AN511,AD512))</x:f>
        <x:v>1.1310903114958384</x:v>
      </x:c>
      <x:c r="AO512" s="65" t="n">
        <x:f aca="0">AD512/AN512-1</x:f>
        <x:v>-0.00686054743947595</x:v>
      </x:c>
      <x:c r="AP512" s="69" t="n">
        <x:f aca="0">IFERROR(SUM(Z512:AC512)/AD512,0)</x:f>
        <x:v>1</x:v>
      </x:c>
      <x:c r="AQ512" s="66" t="b">
        <x:f aca="0">AND(B512&gt;0,C512&gt;0,D512&gt;0,E512&gt;0)</x:f>
        <x:v>1</x:v>
      </x:c>
    </x:row>
    <x:row r="513" ht="13.5" hidden="0">
      <x:c r="A513" s="61" t="n">
        <x:f aca="0">'净值底稿'!A475</x:f>
        <x:v>44543</x:v>
      </x:c>
      <x:c r="B513" s="62" t="n">
        <x:f aca="0">'净值底稿'!W475</x:f>
        <x:v>1.2510157077599695</x:v>
      </x:c>
      <x:c r="C513" s="62" t="n">
        <x:f aca="0">'净值底稿'!T475</x:f>
        <x:v>1.5366729980364</x:v>
      </x:c>
      <x:c r="D513" s="62" t="n">
        <x:f aca="0">'净值底稿'!U475</x:f>
        <x:v>1.5112</x:v>
      </x:c>
      <x:c r="E513" s="62" t="n">
        <x:f aca="0">'净值底稿'!V475</x:f>
        <x:v>1.3302</x:v>
      </x:c>
      <x:c r="F513" s="63" t="n">
        <x:f aca="0">IFERROR(B513/B512-1,0)</x:f>
        <x:v>0.0014055066444202957</x:v>
      </x:c>
      <x:c r="G513" s="63" t="n">
        <x:f aca="0">IFERROR(C513/C512-1,0)</x:f>
        <x:v>0.004142324695443511</x:v>
      </x:c>
      <x:c r="H513" s="63" t="n">
        <x:f aca="0">IFERROR(D513/D512-1,0)</x:f>
        <x:v>0.00019855715136696261</x:v>
      </x:c>
      <x:c r="I513" s="63" t="n">
        <x:f aca="0">IFERROR(E513/E512-1,0)</x:f>
        <x:v>0.004303510758776996</x:v>
      </x:c>
      <x:c r="J513" s="64" t="n">
        <x:f aca="0">Z512*(1+F513)</x:f>
        <x:v>0.12022155302021</x:v>
      </x:c>
      <x:c r="K513" s="64" t="n">
        <x:f aca="0">AA512*(1+G513)</x:f>
        <x:v>0.1277615429713437</x:v>
      </x:c>
      <x:c r="L513" s="64" t="n">
        <x:f aca="0">AB512*(1+H513)</x:f>
        <x:v>0.8223547250311876</x:v>
      </x:c>
      <x:c r="M513" s="64" t="n">
        <x:f aca="0">AC512*(1+I513)</x:f>
        <x:v>0.05408337640843164</x:v>
      </x:c>
      <x:c r="N513" s="64" t="n">
        <x:f aca="0">SUM(J513:M513)</x:f>
        <x:v>1.1244211974311729</x:v>
      </x:c>
      <x:c r="O513" s="65" t="n">
        <x:f aca="0">IFERROR((J513+K513)/N513,0)</x:f>
        <x:v>0.22054288602713135</x:v>
      </x:c>
      <x:c r="P513" s="66" t="b">
        <x:f aca="0">AND(MONTH(A513)=12,OR(A514="",YEAR(A513)&lt;&gt;YEAR(A514)))</x:f>
        <x:v>0</x:v>
      </x:c>
      <x:c r="Q513" s="66" t="b">
        <x:f aca="0">AND(MOD(MONTH(A513),3)=0,OR(A514="",MONTH(A513)&lt;&gt;MONTH(A514)))</x:f>
        <x:v>0</x:v>
      </x:c>
      <x:c r="R513" s="66" t="b">
        <x:f aca="0">OR(O513&gt;$E$7,O513&lt;$E$6)</x:f>
        <x:v>0</x:v>
      </x:c>
      <x:c r="S513" s="66" t="b">
        <x:f aca="0">AND(OR(P513,Q513,R513),A513-AH512&gt;$E$8)</x:f>
        <x:v>0</x:v>
      </x:c>
      <x:c r="T513" s="67" t="str">
        <x:f aca="0">IF(NOT(OR(P513,Q513,R513)),"不调",IF(NOT(S513),"间隔规则跳过",IF(P513,"年末+季度",IF(AND(Q513,R513),"季度+动态",IF(Q513,"季度","动态")))))</x:f>
        <x:v>不调</x:v>
      </x:c>
      <x:c r="U513" s="64" t="n">
        <x:f aca="0">IF(OR(T513="年末+季度",T513="季度+动态"),N513*$E$5/2,IF(T513="季度",(J513+K513)/2,IF(T513="动态",N513*$E$5*IF(J513+K513=0,0.5,J513/(J513+K513)),J513)))</x:f>
        <x:v>0.12022155302021</x:v>
      </x:c>
      <x:c r="V513" s="64" t="n">
        <x:f aca="0">IF(OR(T513="年末+季度",T513="季度+动态"),N513*$E$5/2,IF(T513="季度",(J513+K513)/2,IF(T513="动态",N513*$E$5*IF(J513+K513=0,0.5,K513/(J513+K513)),K513)))</x:f>
        <x:v>0.1277615429713437</x:v>
      </x:c>
      <x:c r="W513" s="64" t="n">
        <x:f aca="0">IF(OR(T513="年末+季度",T513="季度+动态",T513="动态"),N513*(1-$E$5)*IF(L513+M513=0,$B$7/($B$7+$B$8),L513/(L513+M513)),L513)</x:f>
        <x:v>0.8223547250311876</x:v>
      </x:c>
      <x:c r="X513" s="64" t="n">
        <x:f aca="0">IF(OR(T513="年末+季度",T513="季度+动态",T513="动态"),N513*(1-$E$5)*IF(L513+M513=0,$B$8/($B$7+$B$8),M513/(L513+M513)),M513)</x:f>
        <x:v>0.05408337640843164</x:v>
      </x:c>
      <x:c r="Y513" s="64" t="n">
        <x:f aca="0">POWER(1-$H$5,(A513-A512)/$H$8)</x:f>
        <x:v>0.9999588018747739</x:v>
      </x:c>
      <x:c r="Z513" s="64" t="n">
        <x:f aca="0">U513*Y513</x:f>
        <x:v>0.1202166001176138</x:v>
      </x:c>
      <x:c r="AA513" s="64" t="n">
        <x:f aca="0">V513*Y513</x:f>
        <x:v>0.1277562794352973</x:v>
      </x:c>
      <x:c r="AB513" s="64" t="n">
        <x:f aca="0">W513*Y513</x:f>
        <x:v>0.8223208455582455</x:v>
      </x:c>
      <x:c r="AC513" s="64" t="n">
        <x:f aca="0">X513*Y513</x:f>
        <x:v>0.054081148274717716</x:v>
      </x:c>
      <x:c r="AD513" s="64" t="n">
        <x:f aca="0">SUM(Z513:AC513)</x:f>
        <x:v>1.1243748733858743</x:v>
      </x:c>
      <x:c r="AE513" s="64" t="n">
        <x:f aca="0">MAX(AE512,AD513)</x:f>
        <x:v>1.1310903114958384</x:v>
      </x:c>
      <x:c r="AF513" s="63" t="n">
        <x:f aca="0">AD513/AE513-1</x:f>
        <x:v>-0.0059371369745737645</x:v>
      </x:c>
      <x:c r="AG513" s="63" t="n">
        <x:f aca="0">AD513/AD512-1</x:f>
        <x:v>0.000929789328700581</x:v>
      </x:c>
      <x:c r="AH513" s="61" t="n">
        <x:f aca="0">IF(OR(T513="年末+季度",T513="季度+动态",T513="季度",T513="动态"),A513,AH512)</x:f>
        <x:v>44469</x:v>
      </x:c>
      <x:c r="AI513" s="68" t="n">
        <x:f aca="0">YEAR(A513)</x:f>
        <x:v>2021</x:v>
      </x:c>
      <x:c r="AJ513" s="68" t="n">
        <x:f aca="0">MONTH(A513)</x:f>
        <x:v>12</x:v>
      </x:c>
      <x:c r="AK513" s="66" t="n">
        <x:f aca="0">IF(MONTH(A513)&lt;&gt;MONTH(A514),1,0)</x:f>
        <x:v>0</x:v>
      </x:c>
      <x:c r="AL513" s="64" t="n">
        <x:f aca="0">IF(AK512,AD512,AL512)</x:f>
        <x:v>1.119196710978323</x:v>
      </x:c>
      <x:c r="AM513" s="65" t="str">
        <x:f aca="0">IF(AK513,AD513/AL513-1,"")</x:f>
      </x:c>
      <x:c r="AN513" s="64" t="n">
        <x:f aca="0">IF(AI513&lt;&gt;AI512,AD513,MAX(AN512,AD513))</x:f>
        <x:v>1.1310903114958384</x:v>
      </x:c>
      <x:c r="AO513" s="65" t="n">
        <x:f aca="0">AD513/AN513-1</x:f>
        <x:v>-0.0059371369745737645</x:v>
      </x:c>
      <x:c r="AP513" s="69" t="n">
        <x:f aca="0">IFERROR(SUM(Z513:AC513)/AD513,0)</x:f>
        <x:v>1</x:v>
      </x:c>
      <x:c r="AQ513" s="66" t="b">
        <x:f aca="0">AND(B513&gt;0,C513&gt;0,D513&gt;0,E513&gt;0)</x:f>
        <x:v>1</x:v>
      </x:c>
    </x:row>
    <x:row r="514" ht="13.5" hidden="0">
      <x:c r="A514" s="61" t="n">
        <x:f aca="0">'净值底稿'!A476</x:f>
        <x:v>44544</x:v>
      </x:c>
      <x:c r="B514" s="62" t="n">
        <x:f aca="0">'净值底稿'!W476</x:f>
        <x:v>1.2400625562489644</x:v>
      </x:c>
      <x:c r="C514" s="62" t="n">
        <x:f aca="0">'净值底稿'!T476</x:f>
        <x:v>1.5353282878789964</x:v>
      </x:c>
      <x:c r="D514" s="62" t="n">
        <x:f aca="0">'净值底稿'!U476</x:f>
        <x:v>1.512</x:v>
      </x:c>
      <x:c r="E514" s="62" t="n">
        <x:f aca="0">'净值底稿'!V476</x:f>
        <x:v>1.3307</x:v>
      </x:c>
      <x:c r="F514" s="63" t="n">
        <x:f aca="0">IFERROR(B514/B513-1,0)</x:f>
        <x:v>-0.008755406861051696</x:v>
      </x:c>
      <x:c r="G514" s="63" t="n">
        <x:f aca="0">IFERROR(C514/C513-1,0)</x:f>
        <x:v>-0.0008750789264351244</x:v>
      </x:c>
      <x:c r="H514" s="63" t="n">
        <x:f aca="0">IFERROR(D514/D513-1,0)</x:f>
        <x:v>0.000529380624669118</x:v>
      </x:c>
      <x:c r="I514" s="63" t="n">
        <x:f aca="0">IFERROR(E514/E513-1,0)</x:f>
        <x:v>0.000375883325815618</x:v>
      </x:c>
      <x:c r="J514" s="64" t="n">
        <x:f aca="0">Z513*(1+F514)</x:f>
        <x:v>0.11916405487213173</x:v>
      </x:c>
      <x:c r="K514" s="64" t="n">
        <x:f aca="0">AA513*(1+G514)</x:f>
        <x:v>0.1276444826074437</x:v>
      </x:c>
      <x:c r="L514" s="64" t="n">
        <x:f aca="0">AB513*(1+H514)</x:f>
        <x:v>0.8227561662811456</x:v>
      </x:c>
      <x:c r="M514" s="64" t="n">
        <x:f aca="0">AC513*(1+I514)</x:f>
        <x:v>0.05410147647659515</x:v>
      </x:c>
      <x:c r="N514" s="64" t="n">
        <x:f aca="0">SUM(J514:M514)</x:f>
        <x:v>1.1236661802373162</x:v>
      </x:c>
      <x:c r="O514" s="65" t="n">
        <x:f aca="0">IFERROR((J514+K514)/N514,0)</x:f>
        <x:v>0.21964578254677908</x:v>
      </x:c>
      <x:c r="P514" s="66" t="b">
        <x:f aca="0">AND(MONTH(A514)=12,OR(A515="",YEAR(A514)&lt;&gt;YEAR(A515)))</x:f>
        <x:v>0</x:v>
      </x:c>
      <x:c r="Q514" s="66" t="b">
        <x:f aca="0">AND(MOD(MONTH(A514),3)=0,OR(A515="",MONTH(A514)&lt;&gt;MONTH(A515)))</x:f>
        <x:v>0</x:v>
      </x:c>
      <x:c r="R514" s="66" t="b">
        <x:f aca="0">OR(O514&gt;$E$7,O514&lt;$E$6)</x:f>
        <x:v>0</x:v>
      </x:c>
      <x:c r="S514" s="66" t="b">
        <x:f aca="0">AND(OR(P514,Q514,R514),A514-AH513&gt;$E$8)</x:f>
        <x:v>0</x:v>
      </x:c>
      <x:c r="T514" s="67" t="str">
        <x:f aca="0">IF(NOT(OR(P514,Q514,R514)),"不调",IF(NOT(S514),"间隔规则跳过",IF(P514,"年末+季度",IF(AND(Q514,R514),"季度+动态",IF(Q514,"季度","动态")))))</x:f>
        <x:v>不调</x:v>
      </x:c>
      <x:c r="U514" s="64" t="n">
        <x:f aca="0">IF(OR(T514="年末+季度",T514="季度+动态"),N514*$E$5/2,IF(T514="季度",(J514+K514)/2,IF(T514="动态",N514*$E$5*IF(J514+K514=0,0.5,J514/(J514+K514)),J514)))</x:f>
        <x:v>0.11916405487213173</x:v>
      </x:c>
      <x:c r="V514" s="64" t="n">
        <x:f aca="0">IF(OR(T514="年末+季度",T514="季度+动态"),N514*$E$5/2,IF(T514="季度",(J514+K514)/2,IF(T514="动态",N514*$E$5*IF(J514+K514=0,0.5,K514/(J514+K514)),K514)))</x:f>
        <x:v>0.1276444826074437</x:v>
      </x:c>
      <x:c r="W514" s="64" t="n">
        <x:f aca="0">IF(OR(T514="年末+季度",T514="季度+动态",T514="动态"),N514*(1-$E$5)*IF(L514+M514=0,$B$7/($B$7+$B$8),L514/(L514+M514)),L514)</x:f>
        <x:v>0.8227561662811456</x:v>
      </x:c>
      <x:c r="X514" s="64" t="n">
        <x:f aca="0">IF(OR(T514="年末+季度",T514="季度+动态",T514="动态"),N514*(1-$E$5)*IF(L514+M514=0,$B$8/($B$7+$B$8),M514/(L514+M514)),M514)</x:f>
        <x:v>0.05410147647659515</x:v>
      </x:c>
      <x:c r="Y514" s="64" t="n">
        <x:f aca="0">POWER(1-$H$5,(A514-A513)/$H$8)</x:f>
        <x:v>0.9999862671029998</x:v>
      </x:c>
      <x:c r="Z514" s="64" t="n">
        <x:f aca="0">U514*Y514</x:f>
        <x:v>0.11916241840444004</x:v>
      </x:c>
      <x:c r="AA514" s="64" t="n">
        <x:f aca="0">V514*Y514</x:f>
        <x:v>0.1276427296789114</x:v>
      </x:c>
      <x:c r="AB514" s="64" t="n">
        <x:f aca="0">W514*Y514</x:f>
        <x:v>0.8227448674554577</x:v>
      </x:c>
      <x:c r="AC514" s="64" t="n">
        <x:f aca="0">X514*Y514</x:f>
        <x:v>0.054100733506591135</x:v>
      </x:c>
      <x:c r="AD514" s="64" t="n">
        <x:f aca="0">SUM(Z514:AC514)</x:f>
        <x:v>1.1236507490454002</x:v>
      </x:c>
      <x:c r="AE514" s="64" t="n">
        <x:f aca="0">MAX(AE513,AD514)</x:f>
        <x:v>1.1310903114958384</x:v>
      </x:c>
      <x:c r="AF514" s="63" t="n">
        <x:f aca="0">AD514/AE514-1</x:f>
        <x:v>-0.006577337260187055</x:v>
      </x:c>
      <x:c r="AG514" s="63" t="n">
        <x:f aca="0">AD514/AD513-1</x:f>
        <x:v>-0.0006440239439836626</x:v>
      </x:c>
      <x:c r="AH514" s="61" t="n">
        <x:f aca="0">IF(OR(T514="年末+季度",T514="季度+动态",T514="季度",T514="动态"),A514,AH513)</x:f>
        <x:v>44469</x:v>
      </x:c>
      <x:c r="AI514" s="68" t="n">
        <x:f aca="0">YEAR(A514)</x:f>
        <x:v>2021</x:v>
      </x:c>
      <x:c r="AJ514" s="68" t="n">
        <x:f aca="0">MONTH(A514)</x:f>
        <x:v>12</x:v>
      </x:c>
      <x:c r="AK514" s="66" t="n">
        <x:f aca="0">IF(MONTH(A514)&lt;&gt;MONTH(A515),1,0)</x:f>
        <x:v>0</x:v>
      </x:c>
      <x:c r="AL514" s="64" t="n">
        <x:f aca="0">IF(AK513,AD513,AL513)</x:f>
        <x:v>1.119196710978323</x:v>
      </x:c>
      <x:c r="AM514" s="65" t="str">
        <x:f aca="0">IF(AK514,AD514/AL514-1,"")</x:f>
      </x:c>
      <x:c r="AN514" s="64" t="n">
        <x:f aca="0">IF(AI514&lt;&gt;AI513,AD514,MAX(AN513,AD514))</x:f>
        <x:v>1.1310903114958384</x:v>
      </x:c>
      <x:c r="AO514" s="65" t="n">
        <x:f aca="0">AD514/AN514-1</x:f>
        <x:v>-0.006577337260187055</x:v>
      </x:c>
      <x:c r="AP514" s="69" t="n">
        <x:f aca="0">IFERROR(SUM(Z514:AC514)/AD514,0)</x:f>
        <x:v>1</x:v>
      </x:c>
      <x:c r="AQ514" s="66" t="b">
        <x:f aca="0">AND(B514&gt;0,C514&gt;0,D514&gt;0,E514&gt;0)</x:f>
        <x:v>1</x:v>
      </x:c>
    </x:row>
    <x:row r="515" ht="13.5" hidden="0">
      <x:c r="A515" s="61" t="n">
        <x:f aca="0">'净值底稿'!A477</x:f>
        <x:v>44545</x:v>
      </x:c>
      <x:c r="B515" s="62" t="n">
        <x:f aca="0">'净值底稿'!W477</x:f>
        <x:v>1.246571711722191</x:v>
      </x:c>
      <x:c r="C515" s="62" t="n">
        <x:f aca="0">'净值底稿'!T477</x:f>
        <x:v>1.5299206700206838</x:v>
      </x:c>
      <x:c r="D515" s="62" t="n">
        <x:f aca="0">'净值底稿'!U477</x:f>
        <x:v>1.5124</x:v>
      </x:c>
      <x:c r="E515" s="62" t="n">
        <x:f aca="0">'净值底稿'!V477</x:f>
        <x:v>1.3175</x:v>
      </x:c>
      <x:c r="F515" s="63" t="n">
        <x:f aca="0">IFERROR(B515/B514-1,0)</x:f>
        <x:v>0.005249054122653307</x:v>
      </x:c>
      <x:c r="G515" s="63" t="n">
        <x:f aca="0">IFERROR(C515/C514-1,0)</x:f>
        <x:v>-0.0035221248126569016</x:v>
      </x:c>
      <x:c r="H515" s="63" t="n">
        <x:f aca="0">IFERROR(D515/D514-1,0)</x:f>
        <x:v>0.0002645502645501896</x:v>
      </x:c>
      <x:c r="I515" s="63" t="n">
        <x:f aca="0">IFERROR(E515/E514-1,0)</x:f>
        <x:v>-0.009919591192605437</x:v>
      </x:c>
      <x:c r="J515" s="64" t="n">
        <x:f aca="0">Z514*(1+F515)</x:f>
        <x:v>0.1197879083880312</x:v>
      </x:c>
      <x:c r="K515" s="64" t="n">
        <x:f aca="0">AA514*(1+G515)</x:f>
        <x:v>0.12719315605355405</x:v>
      </x:c>
      <x:c r="L515" s="64" t="n">
        <x:f aca="0">AB514*(1+H515)</x:f>
        <x:v>0.8229625248278004</x:v>
      </x:c>
      <x:c r="M515" s="64" t="n">
        <x:f aca="0">AC514*(1+I515)</x:f>
        <x:v>0.05356407634698566</x:v>
      </x:c>
      <x:c r="N515" s="64" t="n">
        <x:f aca="0">SUM(J515:M515)</x:f>
        <x:v>1.1235076656163712</x:v>
      </x:c>
      <x:c r="O515" s="65" t="n">
        <x:f aca="0">IFERROR((J515+K515)/N515,0)</x:f>
        <x:v>0.2198303331611789</x:v>
      </x:c>
      <x:c r="P515" s="66" t="b">
        <x:f aca="0">AND(MONTH(A515)=12,OR(A516="",YEAR(A515)&lt;&gt;YEAR(A516)))</x:f>
        <x:v>0</x:v>
      </x:c>
      <x:c r="Q515" s="66" t="b">
        <x:f aca="0">AND(MOD(MONTH(A515),3)=0,OR(A516="",MONTH(A515)&lt;&gt;MONTH(A516)))</x:f>
        <x:v>0</x:v>
      </x:c>
      <x:c r="R515" s="66" t="b">
        <x:f aca="0">OR(O515&gt;$E$7,O515&lt;$E$6)</x:f>
        <x:v>0</x:v>
      </x:c>
      <x:c r="S515" s="66" t="b">
        <x:f aca="0">AND(OR(P515,Q515,R515),A515-AH514&gt;$E$8)</x:f>
        <x:v>0</x:v>
      </x:c>
      <x:c r="T515" s="67" t="str">
        <x:f aca="0">IF(NOT(OR(P515,Q515,R515)),"不调",IF(NOT(S515),"间隔规则跳过",IF(P515,"年末+季度",IF(AND(Q515,R515),"季度+动态",IF(Q515,"季度","动态")))))</x:f>
        <x:v>不调</x:v>
      </x:c>
      <x:c r="U515" s="64" t="n">
        <x:f aca="0">IF(OR(T515="年末+季度",T515="季度+动态"),N515*$E$5/2,IF(T515="季度",(J515+K515)/2,IF(T515="动态",N515*$E$5*IF(J515+K515=0,0.5,J515/(J515+K515)),J515)))</x:f>
        <x:v>0.1197879083880312</x:v>
      </x:c>
      <x:c r="V515" s="64" t="n">
        <x:f aca="0">IF(OR(T515="年末+季度",T515="季度+动态"),N515*$E$5/2,IF(T515="季度",(J515+K515)/2,IF(T515="动态",N515*$E$5*IF(J515+K515=0,0.5,K515/(J515+K515)),K515)))</x:f>
        <x:v>0.12719315605355405</x:v>
      </x:c>
      <x:c r="W515" s="64" t="n">
        <x:f aca="0">IF(OR(T515="年末+季度",T515="季度+动态",T515="动态"),N515*(1-$E$5)*IF(L515+M515=0,$B$7/($B$7+$B$8),L515/(L515+M515)),L515)</x:f>
        <x:v>0.8229625248278004</x:v>
      </x:c>
      <x:c r="X515" s="64" t="n">
        <x:f aca="0">IF(OR(T515="年末+季度",T515="季度+动态",T515="动态"),N515*(1-$E$5)*IF(L515+M515=0,$B$8/($B$7+$B$8),M515/(L515+M515)),M515)</x:f>
        <x:v>0.05356407634698566</x:v>
      </x:c>
      <x:c r="Y515" s="64" t="n">
        <x:f aca="0">POWER(1-$H$5,(A515-A514)/$H$8)</x:f>
        <x:v>0.9999862671029998</x:v>
      </x:c>
      <x:c r="Z515" s="64" t="n">
        <x:f aca="0">U515*Y515</x:f>
        <x:v>0.11978626335302343</x:v>
      </x:c>
      <x:c r="AA515" s="64" t="n">
        <x:f aca="0">V515*Y515</x:f>
        <x:v>0.12719140932304282</x:v>
      </x:c>
      <x:c r="AB515" s="64" t="n">
        <x:f aca="0">W515*Y515</x:f>
        <x:v>0.8229512231682119</x:v>
      </x:c>
      <x:c r="AC515" s="64" t="n">
        <x:f aca="0">X515*Y515</x:f>
        <x:v>0.05356334075704227</x:v>
      </x:c>
      <x:c r="AD515" s="64" t="n">
        <x:f aca="0">SUM(Z515:AC515)</x:f>
        <x:v>1.1234922366013202</x:v>
      </x:c>
      <x:c r="AE515" s="64" t="n">
        <x:f aca="0">MAX(AE514,AD515)</x:f>
        <x:v>1.1310903114958384</x:v>
      </x:c>
      <x:c r="AF515" s="63" t="n">
        <x:f aca="0">AD515/AE515-1</x:f>
        <x:v>-0.006717478540214761</x:v>
      </x:c>
      <x:c r="AG515" s="63" t="n">
        <x:f aca="0">AD515/AD514-1</x:f>
        <x:v>-0.00014106913933409349</x:v>
      </x:c>
      <x:c r="AH515" s="61" t="n">
        <x:f aca="0">IF(OR(T515="年末+季度",T515="季度+动态",T515="季度",T515="动态"),A515,AH514)</x:f>
        <x:v>44469</x:v>
      </x:c>
      <x:c r="AI515" s="68" t="n">
        <x:f aca="0">YEAR(A515)</x:f>
        <x:v>2021</x:v>
      </x:c>
      <x:c r="AJ515" s="68" t="n">
        <x:f aca="0">MONTH(A515)</x:f>
        <x:v>12</x:v>
      </x:c>
      <x:c r="AK515" s="66" t="n">
        <x:f aca="0">IF(MONTH(A515)&lt;&gt;MONTH(A516),1,0)</x:f>
        <x:v>0</x:v>
      </x:c>
      <x:c r="AL515" s="64" t="n">
        <x:f aca="0">IF(AK514,AD514,AL514)</x:f>
        <x:v>1.119196710978323</x:v>
      </x:c>
      <x:c r="AM515" s="65" t="str">
        <x:f aca="0">IF(AK515,AD515/AL515-1,"")</x:f>
      </x:c>
      <x:c r="AN515" s="64" t="n">
        <x:f aca="0">IF(AI515&lt;&gt;AI514,AD515,MAX(AN514,AD515))</x:f>
        <x:v>1.1310903114958384</x:v>
      </x:c>
      <x:c r="AO515" s="65" t="n">
        <x:f aca="0">AD515/AN515-1</x:f>
        <x:v>-0.006717478540214761</x:v>
      </x:c>
      <x:c r="AP515" s="69" t="n">
        <x:f aca="0">IFERROR(SUM(Z515:AC515)/AD515,0)</x:f>
        <x:v>1</x:v>
      </x:c>
      <x:c r="AQ515" s="66" t="b">
        <x:f aca="0">AND(B515&gt;0,C515&gt;0,D515&gt;0,E515&gt;0)</x:f>
        <x:v>1</x:v>
      </x:c>
    </x:row>
    <x:row r="516" ht="13.5" hidden="0">
      <x:c r="A516" s="61" t="n">
        <x:f aca="0">'净值底稿'!A478</x:f>
        <x:v>44546</x:v>
      </x:c>
      <x:c r="B516" s="62" t="n">
        <x:f aca="0">'净值底稿'!W478</x:f>
        <x:v>1.2630302742439494</x:v>
      </x:c>
      <x:c r="C516" s="62" t="n">
        <x:f aca="0">'净值底稿'!T478</x:f>
        <x:v>1.5405792644809289</x:v>
      </x:c>
      <x:c r="D516" s="62" t="n">
        <x:f aca="0">'净值底稿'!U478</x:f>
        <x:v>1.5122</x:v>
      </x:c>
      <x:c r="E516" s="62" t="n">
        <x:f aca="0">'净值底稿'!V478</x:f>
        <x:v>1.3291</x:v>
      </x:c>
      <x:c r="F516" s="63" t="n">
        <x:f aca="0">IFERROR(B516/B515-1,0)</x:f>
        <x:v>0.013203061137188943</x:v>
      </x:c>
      <x:c r="G516" s="63" t="n">
        <x:f aca="0">IFERROR(C516/C515-1,0)</x:f>
        <x:v>0.006966762832285367</x:v>
      </x:c>
      <x:c r="H516" s="63" t="n">
        <x:f aca="0">IFERROR(D516/D515-1,0)</x:f>
        <x:v>-0.00013224014810897522</x:v>
      </x:c>
      <x:c r="I516" s="63" t="n">
        <x:f aca="0">IFERROR(E516/E515-1,0)</x:f>
        <x:v>0.00880455407969638</x:v>
      </x:c>
      <x:c r="J516" s="64" t="n">
        <x:f aca="0">Z515*(1+F516)</x:f>
        <x:v>0.12136780871146882</x:v>
      </x:c>
      <x:c r="K516" s="64" t="n">
        <x:f aca="0">AA515*(1+G516)</x:f>
        <x:v>0.1280775217061006</x:v>
      </x:c>
      <x:c r="L516" s="64" t="n">
        <x:f aca="0">AB515*(1+H516)</x:f>
        <x:v>0.8228423959765737</x:v>
      </x:c>
      <x:c r="M516" s="64" t="n">
        <x:f aca="0">AC515*(1+I516)</x:f>
        <x:v>0.05403494208742685</x:v>
      </x:c>
      <x:c r="N516" s="64" t="n">
        <x:f aca="0">SUM(J516:M516)</x:f>
        <x:v>1.12632266848157</x:v>
      </x:c>
      <x:c r="O516" s="65" t="n">
        <x:f aca="0">IFERROR((J516+K516)/N516,0)</x:f>
        <x:v>0.2214688005470531</x:v>
      </x:c>
      <x:c r="P516" s="66" t="b">
        <x:f aca="0">AND(MONTH(A516)=12,OR(A517="",YEAR(A516)&lt;&gt;YEAR(A517)))</x:f>
        <x:v>0</x:v>
      </x:c>
      <x:c r="Q516" s="66" t="b">
        <x:f aca="0">AND(MOD(MONTH(A516),3)=0,OR(A517="",MONTH(A516)&lt;&gt;MONTH(A517)))</x:f>
        <x:v>0</x:v>
      </x:c>
      <x:c r="R516" s="66" t="b">
        <x:f aca="0">OR(O516&gt;$E$7,O516&lt;$E$6)</x:f>
        <x:v>0</x:v>
      </x:c>
      <x:c r="S516" s="66" t="b">
        <x:f aca="0">AND(OR(P516,Q516,R516),A516-AH515&gt;$E$8)</x:f>
        <x:v>0</x:v>
      </x:c>
      <x:c r="T516" s="67" t="str">
        <x:f aca="0">IF(NOT(OR(P516,Q516,R516)),"不调",IF(NOT(S516),"间隔规则跳过",IF(P516,"年末+季度",IF(AND(Q516,R516),"季度+动态",IF(Q516,"季度","动态")))))</x:f>
        <x:v>不调</x:v>
      </x:c>
      <x:c r="U516" s="64" t="n">
        <x:f aca="0">IF(OR(T516="年末+季度",T516="季度+动态"),N516*$E$5/2,IF(T516="季度",(J516+K516)/2,IF(T516="动态",N516*$E$5*IF(J516+K516=0,0.5,J516/(J516+K516)),J516)))</x:f>
        <x:v>0.12136780871146882</x:v>
      </x:c>
      <x:c r="V516" s="64" t="n">
        <x:f aca="0">IF(OR(T516="年末+季度",T516="季度+动态"),N516*$E$5/2,IF(T516="季度",(J516+K516)/2,IF(T516="动态",N516*$E$5*IF(J516+K516=0,0.5,K516/(J516+K516)),K516)))</x:f>
        <x:v>0.1280775217061006</x:v>
      </x:c>
      <x:c r="W516" s="64" t="n">
        <x:f aca="0">IF(OR(T516="年末+季度",T516="季度+动态",T516="动态"),N516*(1-$E$5)*IF(L516+M516=0,$B$7/($B$7+$B$8),L516/(L516+M516)),L516)</x:f>
        <x:v>0.8228423959765737</x:v>
      </x:c>
      <x:c r="X516" s="64" t="n">
        <x:f aca="0">IF(OR(T516="年末+季度",T516="季度+动态",T516="动态"),N516*(1-$E$5)*IF(L516+M516=0,$B$8/($B$7+$B$8),M516/(L516+M516)),M516)</x:f>
        <x:v>0.05403494208742685</x:v>
      </x:c>
      <x:c r="Y516" s="64" t="n">
        <x:f aca="0">POWER(1-$H$5,(A516-A515)/$H$8)</x:f>
        <x:v>0.9999862671029998</x:v>
      </x:c>
      <x:c r="Z516" s="64" t="n">
        <x:f aca="0">U516*Y516</x:f>
        <x:v>0.12136614197985264</x:v>
      </x:c>
      <x:c r="AA516" s="64" t="n">
        <x:f aca="0">V516*Y516</x:f>
        <x:v>0.12807576283068695</x:v>
      </x:c>
      <x:c r="AB516" s="64" t="n">
        <x:f aca="0">W516*Y516</x:f>
        <x:v>0.8228310959667023</x:v>
      </x:c>
      <x:c r="AC516" s="64" t="n">
        <x:f aca="0">X516*Y516</x:f>
        <x:v>0.054034200031132754</x:v>
      </x:c>
      <x:c r="AD516" s="64" t="n">
        <x:f aca="0">SUM(Z516:AC516)</x:f>
        <x:v>1.1263072008083745</x:v>
      </x:c>
      <x:c r="AE516" s="64" t="n">
        <x:f aca="0">MAX(AE515,AD516)</x:f>
        <x:v>1.1310903114958384</x:v>
      </x:c>
      <x:c r="AF516" s="63" t="n">
        <x:f aca="0">AD516/AE516-1</x:f>
        <x:v>-0.0042287610802167475</x:v>
      </x:c>
      <x:c r="AG516" s="63" t="n">
        <x:f aca="0">AD516/AD515-1</x:f>
        <x:v>0.0025055484277931583</x:v>
      </x:c>
      <x:c r="AH516" s="61" t="n">
        <x:f aca="0">IF(OR(T516="年末+季度",T516="季度+动态",T516="季度",T516="动态"),A516,AH515)</x:f>
        <x:v>44469</x:v>
      </x:c>
      <x:c r="AI516" s="68" t="n">
        <x:f aca="0">YEAR(A516)</x:f>
        <x:v>2021</x:v>
      </x:c>
      <x:c r="AJ516" s="68" t="n">
        <x:f aca="0">MONTH(A516)</x:f>
        <x:v>12</x:v>
      </x:c>
      <x:c r="AK516" s="66" t="n">
        <x:f aca="0">IF(MONTH(A516)&lt;&gt;MONTH(A517),1,0)</x:f>
        <x:v>0</x:v>
      </x:c>
      <x:c r="AL516" s="64" t="n">
        <x:f aca="0">IF(AK515,AD515,AL515)</x:f>
        <x:v>1.119196710978323</x:v>
      </x:c>
      <x:c r="AM516" s="65" t="str">
        <x:f aca="0">IF(AK516,AD516/AL516-1,"")</x:f>
      </x:c>
      <x:c r="AN516" s="64" t="n">
        <x:f aca="0">IF(AI516&lt;&gt;AI515,AD516,MAX(AN515,AD516))</x:f>
        <x:v>1.1310903114958384</x:v>
      </x:c>
      <x:c r="AO516" s="65" t="n">
        <x:f aca="0">AD516/AN516-1</x:f>
        <x:v>-0.0042287610802167475</x:v>
      </x:c>
      <x:c r="AP516" s="69" t="n">
        <x:f aca="0">IFERROR(SUM(Z516:AC516)/AD516,0)</x:f>
        <x:v>1</x:v>
      </x:c>
      <x:c r="AQ516" s="66" t="b">
        <x:f aca="0">AND(B516&gt;0,C516&gt;0,D516&gt;0,E516&gt;0)</x:f>
        <x:v>1</x:v>
      </x:c>
    </x:row>
    <x:row r="517" ht="13.5" hidden="0">
      <x:c r="A517" s="61" t="n">
        <x:f aca="0">'净值底稿'!A479</x:f>
        <x:v>44547</x:v>
      </x:c>
      <x:c r="B517" s="62" t="n">
        <x:f aca="0">'净值底稿'!W479</x:f>
        <x:v>1.2576881941598101</x:v>
      </x:c>
      <x:c r="C517" s="62" t="n">
        <x:f aca="0">'净值底稿'!T479</x:f>
        <x:v>1.5213465953686163</x:v>
      </x:c>
      <x:c r="D517" s="62" t="n">
        <x:f aca="0">'净值底稿'!U479</x:f>
        <x:v>1.5125</x:v>
      </x:c>
      <x:c r="E517" s="62" t="n">
        <x:f aca="0">'净值底稿'!V479</x:f>
        <x:v>1.3455</x:v>
      </x:c>
      <x:c r="F517" s="63" t="n">
        <x:f aca="0">IFERROR(B517/B516-1,0)</x:f>
        <x:v>-0.004229574059368524</x:v>
      </x:c>
      <x:c r="G517" s="63" t="n">
        <x:f aca="0">IFERROR(C517/C516-1,0)</x:f>
        <x:v>-0.012484050354132692</x:v>
      </x:c>
      <x:c r="H517" s="63" t="n">
        <x:f aca="0">IFERROR(D517/D516-1,0)</x:f>
        <x:v>0.00019838645681780065</x:v>
      </x:c>
      <x:c r="I517" s="63" t="n">
        <x:f aca="0">IFERROR(E517/E516-1,0)</x:f>
        <x:v>0.012339176886615011</x:v>
      </x:c>
      <x:c r="J517" s="64" t="n">
        <x:f aca="0">Z516*(1+F517)</x:f>
        <x:v>0.12085281489404902</x:v>
      </x:c>
      <x:c r="K517" s="64" t="n">
        <x:f aca="0">AA516*(1+G517)</x:f>
        <x:v>0.12647685855836469</x:v>
      </x:c>
      <x:c r="L517" s="64" t="n">
        <x:f aca="0">AB516*(1+H517)</x:f>
        <x:v>0.8229943345123907</x:v>
      </x:c>
      <x:c r="M517" s="64" t="n">
        <x:f aca="0">AC516*(1+I517)</x:f>
        <x:v>0.05470093758324364</x:v>
      </x:c>
      <x:c r="N517" s="64" t="n">
        <x:f aca="0">SUM(J517:M517)</x:f>
        <x:v>1.125024945548048</x:v>
      </x:c>
      <x:c r="O517" s="65" t="n">
        <x:f aca="0">IFERROR((J517+K517)/N517,0)</x:f>
        <x:v>0.21984372384909986</x:v>
      </x:c>
      <x:c r="P517" s="66" t="b">
        <x:f aca="0">AND(MONTH(A517)=12,OR(A518="",YEAR(A517)&lt;&gt;YEAR(A518)))</x:f>
        <x:v>0</x:v>
      </x:c>
      <x:c r="Q517" s="66" t="b">
        <x:f aca="0">AND(MOD(MONTH(A517),3)=0,OR(A518="",MONTH(A517)&lt;&gt;MONTH(A518)))</x:f>
        <x:v>0</x:v>
      </x:c>
      <x:c r="R517" s="66" t="b">
        <x:f aca="0">OR(O517&gt;$E$7,O517&lt;$E$6)</x:f>
        <x:v>0</x:v>
      </x:c>
      <x:c r="S517" s="66" t="b">
        <x:f aca="0">AND(OR(P517,Q517,R517),A517-AH516&gt;$E$8)</x:f>
        <x:v>0</x:v>
      </x:c>
      <x:c r="T517" s="67" t="str">
        <x:f aca="0">IF(NOT(OR(P517,Q517,R517)),"不调",IF(NOT(S517),"间隔规则跳过",IF(P517,"年末+季度",IF(AND(Q517,R517),"季度+动态",IF(Q517,"季度","动态")))))</x:f>
        <x:v>不调</x:v>
      </x:c>
      <x:c r="U517" s="64" t="n">
        <x:f aca="0">IF(OR(T517="年末+季度",T517="季度+动态"),N517*$E$5/2,IF(T517="季度",(J517+K517)/2,IF(T517="动态",N517*$E$5*IF(J517+K517=0,0.5,J517/(J517+K517)),J517)))</x:f>
        <x:v>0.12085281489404902</x:v>
      </x:c>
      <x:c r="V517" s="64" t="n">
        <x:f aca="0">IF(OR(T517="年末+季度",T517="季度+动态"),N517*$E$5/2,IF(T517="季度",(J517+K517)/2,IF(T517="动态",N517*$E$5*IF(J517+K517=0,0.5,K517/(J517+K517)),K517)))</x:f>
        <x:v>0.12647685855836469</x:v>
      </x:c>
      <x:c r="W517" s="64" t="n">
        <x:f aca="0">IF(OR(T517="年末+季度",T517="季度+动态",T517="动态"),N517*(1-$E$5)*IF(L517+M517=0,$B$7/($B$7+$B$8),L517/(L517+M517)),L517)</x:f>
        <x:v>0.8229943345123907</x:v>
      </x:c>
      <x:c r="X517" s="64" t="n">
        <x:f aca="0">IF(OR(T517="年末+季度",T517="季度+动态",T517="动态"),N517*(1-$E$5)*IF(L517+M517=0,$B$8/($B$7+$B$8),M517/(L517+M517)),M517)</x:f>
        <x:v>0.05470093758324364</x:v>
      </x:c>
      <x:c r="Y517" s="64" t="n">
        <x:f aca="0">POWER(1-$H$5,(A517-A516)/$H$8)</x:f>
        <x:v>0.9999862671029998</x:v>
      </x:c>
      <x:c r="Z517" s="64" t="n">
        <x:f aca="0">U517*Y517</x:f>
        <x:v>0.12085115523478988</x:v>
      </x:c>
      <x:c r="AA517" s="64" t="n">
        <x:f aca="0">V517*Y517</x:f>
        <x:v>0.12647512166469319</x:v>
      </x:c>
      <x:c r="AB517" s="64" t="n">
        <x:f aca="0">W517*Y517</x:f>
        <x:v>0.822983032415963</x:v>
      </x:c>
      <x:c r="AC517" s="64" t="n">
        <x:f aca="0">X517*Y517</x:f>
        <x:v>0.05470018638090199</x:v>
      </x:c>
      <x:c r="AD517" s="64" t="n">
        <x:f aca="0">SUM(Z517:AC517)</x:f>
        <x:v>1.1250094956963481</x:v>
      </x:c>
      <x:c r="AE517" s="64" t="n">
        <x:f aca="0">MAX(AE516,AD517)</x:f>
        <x:v>1.1310903114958384</x:v>
      </x:c>
      <x:c r="AF517" s="63" t="n">
        <x:f aca="0">AD517/AE517-1</x:f>
        <x:v>-0.005376065675470776</x:v>
      </x:c>
      <x:c r="AG517" s="63" t="n">
        <x:f aca="0">AD517/AD516-1</x:f>
        <x:v>-0.0011521768759846784</x:v>
      </x:c>
      <x:c r="AH517" s="61" t="n">
        <x:f aca="0">IF(OR(T517="年末+季度",T517="季度+动态",T517="季度",T517="动态"),A517,AH516)</x:f>
        <x:v>44469</x:v>
      </x:c>
      <x:c r="AI517" s="68" t="n">
        <x:f aca="0">YEAR(A517)</x:f>
        <x:v>2021</x:v>
      </x:c>
      <x:c r="AJ517" s="68" t="n">
        <x:f aca="0">MONTH(A517)</x:f>
        <x:v>12</x:v>
      </x:c>
      <x:c r="AK517" s="66" t="n">
        <x:f aca="0">IF(MONTH(A517)&lt;&gt;MONTH(A518),1,0)</x:f>
        <x:v>0</x:v>
      </x:c>
      <x:c r="AL517" s="64" t="n">
        <x:f aca="0">IF(AK516,AD516,AL516)</x:f>
        <x:v>1.119196710978323</x:v>
      </x:c>
      <x:c r="AM517" s="65" t="str">
        <x:f aca="0">IF(AK517,AD517/AL517-1,"")</x:f>
      </x:c>
      <x:c r="AN517" s="64" t="n">
        <x:f aca="0">IF(AI517&lt;&gt;AI516,AD517,MAX(AN516,AD517))</x:f>
        <x:v>1.1310903114958384</x:v>
      </x:c>
      <x:c r="AO517" s="65" t="n">
        <x:f aca="0">AD517/AN517-1</x:f>
        <x:v>-0.005376065675470776</x:v>
      </x:c>
      <x:c r="AP517" s="69" t="n">
        <x:f aca="0">IFERROR(SUM(Z517:AC517)/AD517,0)</x:f>
        <x:v>1</x:v>
      </x:c>
      <x:c r="AQ517" s="66" t="b">
        <x:f aca="0">AND(B517&gt;0,C517&gt;0,D517&gt;0,E517&gt;0)</x:f>
        <x:v>1</x:v>
      </x:c>
    </x:row>
    <x:row r="518" ht="13.5" hidden="0">
      <x:c r="A518" s="61" t="n">
        <x:f aca="0">'净值底稿'!A480</x:f>
        <x:v>44550</x:v>
      </x:c>
      <x:c r="B518" s="62" t="n">
        <x:f aca="0">'净值底稿'!W480</x:f>
        <x:v>1.2474821648039554</x:v>
      </x:c>
      <x:c r="C518" s="62" t="n">
        <x:f aca="0">'净值底稿'!T480</x:f>
        <x:v>1.4970767510652487</x:v>
      </x:c>
      <x:c r="D518" s="62" t="n">
        <x:f aca="0">'净值底稿'!U480</x:f>
        <x:v>1.5123</x:v>
      </x:c>
      <x:c r="E518" s="62" t="n">
        <x:f aca="0">'净值底稿'!V480</x:f>
        <x:v>1.3425</x:v>
      </x:c>
      <x:c r="F518" s="63" t="n">
        <x:f aca="0">IFERROR(B518/B517-1,0)</x:f>
        <x:v>-0.008114912267800145</x:v>
      </x:c>
      <x:c r="G518" s="63" t="n">
        <x:f aca="0">IFERROR(C518/C517-1,0)</x:f>
        <x:v>-0.015952869896479482</x:v>
      </x:c>
      <x:c r="H518" s="63" t="n">
        <x:f aca="0">IFERROR(D518/D517-1,0)</x:f>
        <x:v>-0.00013223140495866037</x:v>
      </x:c>
      <x:c r="I518" s="63" t="n">
        <x:f aca="0">IFERROR(E518/E517-1,0)</x:f>
        <x:v>-0.0022296544035673715</x:v>
      </x:c>
      <x:c r="J518" s="64" t="n">
        <x:f aca="0">Z517*(1+F518)</x:f>
        <x:v>0.11987045871259727</x:v>
      </x:c>
      <x:c r="K518" s="64" t="n">
        <x:f aca="0">AA517*(1+G518)</x:f>
        <x:v>0.12445748050363492</x:v>
      </x:c>
      <x:c r="L518" s="64" t="n">
        <x:f aca="0">AB517*(1+H518)</x:f>
        <x:v>0.8228742082133296</x:v>
      </x:c>
      <x:c r="M518" s="64" t="n">
        <x:f aca="0">AC517*(1+I518)</x:f>
        <x:v>0.05457822386946185</x:v>
      </x:c>
      <x:c r="N518" s="64" t="n">
        <x:f aca="0">SUM(J518:M518)</x:f>
        <x:v>1.1217803712990237</x:v>
      </x:c>
      <x:c r="O518" s="65" t="n">
        <x:f aca="0">IFERROR((J518+K518)/N518,0)</x:f>
        <x:v>0.21780372118055513</x:v>
      </x:c>
      <x:c r="P518" s="66" t="b">
        <x:f aca="0">AND(MONTH(A518)=12,OR(A519="",YEAR(A518)&lt;&gt;YEAR(A519)))</x:f>
        <x:v>0</x:v>
      </x:c>
      <x:c r="Q518" s="66" t="b">
        <x:f aca="0">AND(MOD(MONTH(A518),3)=0,OR(A519="",MONTH(A518)&lt;&gt;MONTH(A519)))</x:f>
        <x:v>0</x:v>
      </x:c>
      <x:c r="R518" s="66" t="b">
        <x:f aca="0">OR(O518&gt;$E$7,O518&lt;$E$6)</x:f>
        <x:v>0</x:v>
      </x:c>
      <x:c r="S518" s="66" t="b">
        <x:f aca="0">AND(OR(P518,Q518,R518),A518-AH517&gt;$E$8)</x:f>
        <x:v>0</x:v>
      </x:c>
      <x:c r="T518" s="67" t="str">
        <x:f aca="0">IF(NOT(OR(P518,Q518,R518)),"不调",IF(NOT(S518),"间隔规则跳过",IF(P518,"年末+季度",IF(AND(Q518,R518),"季度+动态",IF(Q518,"季度","动态")))))</x:f>
        <x:v>不调</x:v>
      </x:c>
      <x:c r="U518" s="64" t="n">
        <x:f aca="0">IF(OR(T518="年末+季度",T518="季度+动态"),N518*$E$5/2,IF(T518="季度",(J518+K518)/2,IF(T518="动态",N518*$E$5*IF(J518+K518=0,0.5,J518/(J518+K518)),J518)))</x:f>
        <x:v>0.11987045871259727</x:v>
      </x:c>
      <x:c r="V518" s="64" t="n">
        <x:f aca="0">IF(OR(T518="年末+季度",T518="季度+动态"),N518*$E$5/2,IF(T518="季度",(J518+K518)/2,IF(T518="动态",N518*$E$5*IF(J518+K518=0,0.5,K518/(J518+K518)),K518)))</x:f>
        <x:v>0.12445748050363492</x:v>
      </x:c>
      <x:c r="W518" s="64" t="n">
        <x:f aca="0">IF(OR(T518="年末+季度",T518="季度+动态",T518="动态"),N518*(1-$E$5)*IF(L518+M518=0,$B$7/($B$7+$B$8),L518/(L518+M518)),L518)</x:f>
        <x:v>0.8228742082133296</x:v>
      </x:c>
      <x:c r="X518" s="64" t="n">
        <x:f aca="0">IF(OR(T518="年末+季度",T518="季度+动态",T518="动态"),N518*(1-$E$5)*IF(L518+M518=0,$B$8/($B$7+$B$8),M518/(L518+M518)),M518)</x:f>
        <x:v>0.05457822386946185</x:v>
      </x:c>
      <x:c r="Y518" s="64" t="n">
        <x:f aca="0">POWER(1-$H$5,(A518-A517)/$H$8)</x:f>
        <x:v>0.9999588018747739</x:v>
      </x:c>
      <x:c r="Z518" s="64" t="n">
        <x:f aca="0">U518*Y518</x:f>
        <x:v>0.11986552027442833</x:v>
      </x:c>
      <x:c r="AA518" s="64" t="n">
        <x:f aca="0">V518*Y518</x:f>
        <x:v>0.12445235308876781</x:v>
      </x:c>
      <x:c r="AB518" s="64" t="n">
        <x:f aca="0">W518*Y518</x:f>
        <x:v>0.8228403073386543</x:v>
      </x:c>
      <x:c r="AC518" s="64" t="n">
        <x:f aca="0">X518*Y518</x:f>
        <x:v>0.05457597534896026</x:v>
      </x:c>
      <x:c r="AD518" s="64" t="n">
        <x:f aca="0">SUM(Z518:AC518)</x:f>
        <x:v>1.1217341560508107</x:v>
      </x:c>
      <x:c r="AE518" s="64" t="n">
        <x:f aca="0">MAX(AE517,AD518)</x:f>
        <x:v>1.1310903114958384</x:v>
      </x:c>
      <x:c r="AF518" s="63" t="n">
        <x:f aca="0">AD518/AE518-1</x:f>
        <x:v>-0.008271802304322118</x:v>
      </x:c>
      <x:c r="AG518" s="63" t="n">
        <x:f aca="0">AD518/AD517-1</x:f>
        <x:v>-0.002911388444334917</x:v>
      </x:c>
      <x:c r="AH518" s="61" t="n">
        <x:f aca="0">IF(OR(T518="年末+季度",T518="季度+动态",T518="季度",T518="动态"),A518,AH517)</x:f>
        <x:v>44469</x:v>
      </x:c>
      <x:c r="AI518" s="68" t="n">
        <x:f aca="0">YEAR(A518)</x:f>
        <x:v>2021</x:v>
      </x:c>
      <x:c r="AJ518" s="68" t="n">
        <x:f aca="0">MONTH(A518)</x:f>
        <x:v>12</x:v>
      </x:c>
      <x:c r="AK518" s="66" t="n">
        <x:f aca="0">IF(MONTH(A518)&lt;&gt;MONTH(A519),1,0)</x:f>
        <x:v>0</x:v>
      </x:c>
      <x:c r="AL518" s="64" t="n">
        <x:f aca="0">IF(AK517,AD517,AL517)</x:f>
        <x:v>1.119196710978323</x:v>
      </x:c>
      <x:c r="AM518" s="65" t="str">
        <x:f aca="0">IF(AK518,AD518/AL518-1,"")</x:f>
      </x:c>
      <x:c r="AN518" s="64" t="n">
        <x:f aca="0">IF(AI518&lt;&gt;AI517,AD518,MAX(AN517,AD518))</x:f>
        <x:v>1.1310903114958384</x:v>
      </x:c>
      <x:c r="AO518" s="65" t="n">
        <x:f aca="0">AD518/AN518-1</x:f>
        <x:v>-0.008271802304322118</x:v>
      </x:c>
      <x:c r="AP518" s="69" t="n">
        <x:f aca="0">IFERROR(SUM(Z518:AC518)/AD518,0)</x:f>
        <x:v>1</x:v>
      </x:c>
      <x:c r="AQ518" s="66" t="b">
        <x:f aca="0">AND(B518&gt;0,C518&gt;0,D518&gt;0,E518&gt;0)</x:f>
        <x:v>1</x:v>
      </x:c>
    </x:row>
    <x:row r="519" ht="13.5" hidden="0">
      <x:c r="A519" s="61" t="n">
        <x:f aca="0">'净值底稿'!A481</x:f>
        <x:v>44551</x:v>
      </x:c>
      <x:c r="B519" s="62" t="n">
        <x:f aca="0">'净值底稿'!W481</x:f>
        <x:v>1.2663255647573657</x:v>
      </x:c>
      <x:c r="C519" s="62" t="n">
        <x:f aca="0">'净值底稿'!T481</x:f>
        <x:v>1.5130236856314325</x:v>
      </x:c>
      <x:c r="D519" s="62" t="n">
        <x:f aca="0">'净值底稿'!U481</x:f>
        <x:v>1.5123</x:v>
      </x:c>
      <x:c r="E519" s="62" t="n">
        <x:f aca="0">'净值底稿'!V481</x:f>
        <x:v>1.3348</x:v>
      </x:c>
      <x:c r="F519" s="63" t="n">
        <x:f aca="0">IFERROR(B519/B518-1,0)</x:f>
        <x:v>0.015105145776870943</x:v>
      </x:c>
      <x:c r="G519" s="63" t="n">
        <x:f aca="0">IFERROR(C519/C518-1,0)</x:f>
        <x:v>0.010652048770937617</x:v>
      </x:c>
      <x:c r="H519" s="63" t="n">
        <x:f aca="0">IFERROR(D519/D518-1,0)</x:f>
        <x:v>0</x:v>
      </x:c>
      <x:c r="I519" s="63" t="n">
        <x:f aca="0">IFERROR(E519/E518-1,0)</x:f>
        <x:v>-0.005735567970204913</x:v>
      </x:c>
      <x:c r="J519" s="64" t="n">
        <x:f aca="0">Z518*(1+F519)</x:f>
        <x:v>0.12167610643179405</x:v>
      </x:c>
      <x:c r="K519" s="64" t="n">
        <x:f aca="0">AA518*(1+G519)</x:f>
        <x:v>0.12577802562352733</x:v>
      </x:c>
      <x:c r="L519" s="64" t="n">
        <x:f aca="0">AB518*(1+H519)</x:f>
        <x:v>0.8228403073386543</x:v>
      </x:c>
      <x:c r="M519" s="64" t="n">
        <x:f aca="0">AC518*(1+I519)</x:f>
        <x:v>0.054262951132806075</x:v>
      </x:c>
      <x:c r="N519" s="64" t="n">
        <x:f aca="0">SUM(J519:M519)</x:f>
        <x:v>1.1245573905267818</x:v>
      </x:c>
      <x:c r="O519" s="65" t="n">
        <x:f aca="0">IFERROR((J519+K519)/N519,0)</x:f>
        <x:v>0.2200458012546654</x:v>
      </x:c>
      <x:c r="P519" s="66" t="b">
        <x:f aca="0">AND(MONTH(A519)=12,OR(A520="",YEAR(A519)&lt;&gt;YEAR(A520)))</x:f>
        <x:v>0</x:v>
      </x:c>
      <x:c r="Q519" s="66" t="b">
        <x:f aca="0">AND(MOD(MONTH(A519),3)=0,OR(A520="",MONTH(A519)&lt;&gt;MONTH(A520)))</x:f>
        <x:v>0</x:v>
      </x:c>
      <x:c r="R519" s="66" t="b">
        <x:f aca="0">OR(O519&gt;$E$7,O519&lt;$E$6)</x:f>
        <x:v>0</x:v>
      </x:c>
      <x:c r="S519" s="66" t="b">
        <x:f aca="0">AND(OR(P519,Q519,R519),A519-AH518&gt;$E$8)</x:f>
        <x:v>0</x:v>
      </x:c>
      <x:c r="T519" s="67" t="str">
        <x:f aca="0">IF(NOT(OR(P519,Q519,R519)),"不调",IF(NOT(S519),"间隔规则跳过",IF(P519,"年末+季度",IF(AND(Q519,R519),"季度+动态",IF(Q519,"季度","动态")))))</x:f>
        <x:v>不调</x:v>
      </x:c>
      <x:c r="U519" s="64" t="n">
        <x:f aca="0">IF(OR(T519="年末+季度",T519="季度+动态"),N519*$E$5/2,IF(T519="季度",(J519+K519)/2,IF(T519="动态",N519*$E$5*IF(J519+K519=0,0.5,J519/(J519+K519)),J519)))</x:f>
        <x:v>0.12167610643179405</x:v>
      </x:c>
      <x:c r="V519" s="64" t="n">
        <x:f aca="0">IF(OR(T519="年末+季度",T519="季度+动态"),N519*$E$5/2,IF(T519="季度",(J519+K519)/2,IF(T519="动态",N519*$E$5*IF(J519+K519=0,0.5,K519/(J519+K519)),K519)))</x:f>
        <x:v>0.12577802562352733</x:v>
      </x:c>
      <x:c r="W519" s="64" t="n">
        <x:f aca="0">IF(OR(T519="年末+季度",T519="季度+动态",T519="动态"),N519*(1-$E$5)*IF(L519+M519=0,$B$7/($B$7+$B$8),L519/(L519+M519)),L519)</x:f>
        <x:v>0.8228403073386543</x:v>
      </x:c>
      <x:c r="X519" s="64" t="n">
        <x:f aca="0">IF(OR(T519="年末+季度",T519="季度+动态",T519="动态"),N519*(1-$E$5)*IF(L519+M519=0,$B$8/($B$7+$B$8),M519/(L519+M519)),M519)</x:f>
        <x:v>0.054262951132806075</x:v>
      </x:c>
      <x:c r="Y519" s="64" t="n">
        <x:f aca="0">POWER(1-$H$5,(A519-A518)/$H$8)</x:f>
        <x:v>0.9999862671029998</x:v>
      </x:c>
      <x:c r="Z519" s="64" t="n">
        <x:f aca="0">U519*Y519</x:f>
        <x:v>0.12167443546635703</x:v>
      </x:c>
      <x:c r="AA519" s="64" t="n">
        <x:f aca="0">V519*Y519</x:f>
        <x:v>0.12577629832685655</x:v>
      </x:c>
      <x:c r="AB519" s="64" t="n">
        <x:f aca="0">W519*Y519</x:f>
        <x:v>0.822829007357466</x:v>
      </x:c>
      <x:c r="AC519" s="64" t="n">
        <x:f aca="0">X519*Y519</x:f>
        <x:v>0.05426220594528724</x:v>
      </x:c>
      <x:c r="AD519" s="64" t="n">
        <x:f aca="0">SUM(Z519:AC519)</x:f>
        <x:v>1.124541947095967</x:v>
      </x:c>
      <x:c r="AE519" s="64" t="n">
        <x:f aca="0">MAX(AE518,AD519)</x:f>
        <x:v>1.1310903114958384</x:v>
      </x:c>
      <x:c r="AF519" s="63" t="n">
        <x:f aca="0">AD519/AE519-1</x:f>
        <x:v>-0.005789426656136132</x:v>
      </x:c>
      <x:c r="AG519" s="63" t="n">
        <x:f aca="0">AD519/AD518-1</x:f>
        <x:v>0.002503080636361732</x:v>
      </x:c>
      <x:c r="AH519" s="61" t="n">
        <x:f aca="0">IF(OR(T519="年末+季度",T519="季度+动态",T519="季度",T519="动态"),A519,AH518)</x:f>
        <x:v>44469</x:v>
      </x:c>
      <x:c r="AI519" s="68" t="n">
        <x:f aca="0">YEAR(A519)</x:f>
        <x:v>2021</x:v>
      </x:c>
      <x:c r="AJ519" s="68" t="n">
        <x:f aca="0">MONTH(A519)</x:f>
        <x:v>12</x:v>
      </x:c>
      <x:c r="AK519" s="66" t="n">
        <x:f aca="0">IF(MONTH(A519)&lt;&gt;MONTH(A520),1,0)</x:f>
        <x:v>0</x:v>
      </x:c>
      <x:c r="AL519" s="64" t="n">
        <x:f aca="0">IF(AK518,AD518,AL518)</x:f>
        <x:v>1.119196710978323</x:v>
      </x:c>
      <x:c r="AM519" s="65" t="str">
        <x:f aca="0">IF(AK519,AD519/AL519-1,"")</x:f>
      </x:c>
      <x:c r="AN519" s="64" t="n">
        <x:f aca="0">IF(AI519&lt;&gt;AI518,AD519,MAX(AN518,AD519))</x:f>
        <x:v>1.1310903114958384</x:v>
      </x:c>
      <x:c r="AO519" s="65" t="n">
        <x:f aca="0">AD519/AN519-1</x:f>
        <x:v>-0.005789426656136132</x:v>
      </x:c>
      <x:c r="AP519" s="69" t="n">
        <x:f aca="0">IFERROR(SUM(Z519:AC519)/AD519,0)</x:f>
        <x:v>1</x:v>
      </x:c>
      <x:c r="AQ519" s="66" t="b">
        <x:f aca="0">AND(B519&gt;0,C519&gt;0,D519&gt;0,E519&gt;0)</x:f>
        <x:v>1</x:v>
      </x:c>
    </x:row>
    <x:row r="520" ht="13.5" hidden="0">
      <x:c r="A520" s="61" t="n">
        <x:f aca="0">'净值底稿'!A482</x:f>
        <x:v>44552</x:v>
      </x:c>
      <x:c r="B520" s="62" t="n">
        <x:f aca="0">'净值底稿'!W482</x:f>
        <x:v>1.2634232730975976</x:v>
      </x:c>
      <x:c r="C520" s="62" t="n">
        <x:f aca="0">'净值底稿'!T482</x:f>
        <x:v>1.5206064562156838</x:v>
      </x:c>
      <x:c r="D520" s="62" t="n">
        <x:f aca="0">'净值底稿'!U482</x:f>
        <x:v>1.5131</x:v>
      </x:c>
      <x:c r="E520" s="62" t="n">
        <x:f aca="0">'净值底稿'!V482</x:f>
        <x:v>1.331</x:v>
      </x:c>
      <x:c r="F520" s="63" t="n">
        <x:f aca="0">IFERROR(B520/B519-1,0)</x:f>
        <x:v>-0.0022919000773108378</x:v>
      </x:c>
      <x:c r="G520" s="63" t="n">
        <x:f aca="0">IFERROR(C520/C519-1,0)</x:f>
        <x:v>0.005011666807507309</x:v>
      </x:c>
      <x:c r="H520" s="63" t="n">
        <x:f aca="0">IFERROR(D520/D519-1,0)</x:f>
        <x:v>0.0005289955696621274</x:v>
      </x:c>
      <x:c r="I520" s="63" t="n">
        <x:f aca="0">IFERROR(E520/E519-1,0)</x:f>
        <x:v>-0.002846868444710826</x:v>
      </x:c>
      <x:c r="J520" s="64" t="n">
        <x:f aca="0">Z519*(1+F520)</x:f>
        <x:v>0.12139556981830493</x:v>
      </x:c>
      <x:c r="K520" s="64" t="n">
        <x:f aca="0">AA519*(1+G520)</x:f>
        <x:v>0.1264066472263524</x:v>
      </x:c>
      <x:c r="L520" s="64" t="n">
        <x:f aca="0">AB519*(1+H520)</x:f>
        <x:v>0.8232642802569475</x:v>
      </x:c>
      <x:c r="M520" s="64" t="n">
        <x:f aca="0">AC519*(1+I520)</x:f>
        <x:v>0.0541077285834412</x:v>
      </x:c>
      <x:c r="N520" s="64" t="n">
        <x:f aca="0">SUM(J520:M520)</x:f>
        <x:v>1.1251742258850461</x:v>
      </x:c>
      <x:c r="O520" s="65" t="n">
        <x:f aca="0">IFERROR((J520+K520)/N520,0)</x:f>
        <x:v>0.22023453021218967</x:v>
      </x:c>
      <x:c r="P520" s="66" t="b">
        <x:f aca="0">AND(MONTH(A520)=12,OR(A521="",YEAR(A520)&lt;&gt;YEAR(A521)))</x:f>
        <x:v>0</x:v>
      </x:c>
      <x:c r="Q520" s="66" t="b">
        <x:f aca="0">AND(MOD(MONTH(A520),3)=0,OR(A521="",MONTH(A520)&lt;&gt;MONTH(A521)))</x:f>
        <x:v>0</x:v>
      </x:c>
      <x:c r="R520" s="66" t="b">
        <x:f aca="0">OR(O520&gt;$E$7,O520&lt;$E$6)</x:f>
        <x:v>0</x:v>
      </x:c>
      <x:c r="S520" s="66" t="b">
        <x:f aca="0">AND(OR(P520,Q520,R520),A520-AH519&gt;$E$8)</x:f>
        <x:v>0</x:v>
      </x:c>
      <x:c r="T520" s="67" t="str">
        <x:f aca="0">IF(NOT(OR(P520,Q520,R520)),"不调",IF(NOT(S520),"间隔规则跳过",IF(P520,"年末+季度",IF(AND(Q520,R520),"季度+动态",IF(Q520,"季度","动态")))))</x:f>
        <x:v>不调</x:v>
      </x:c>
      <x:c r="U520" s="64" t="n">
        <x:f aca="0">IF(OR(T520="年末+季度",T520="季度+动态"),N520*$E$5/2,IF(T520="季度",(J520+K520)/2,IF(T520="动态",N520*$E$5*IF(J520+K520=0,0.5,J520/(J520+K520)),J520)))</x:f>
        <x:v>0.12139556981830493</x:v>
      </x:c>
      <x:c r="V520" s="64" t="n">
        <x:f aca="0">IF(OR(T520="年末+季度",T520="季度+动态"),N520*$E$5/2,IF(T520="季度",(J520+K520)/2,IF(T520="动态",N520*$E$5*IF(J520+K520=0,0.5,K520/(J520+K520)),K520)))</x:f>
        <x:v>0.1264066472263524</x:v>
      </x:c>
      <x:c r="W520" s="64" t="n">
        <x:f aca="0">IF(OR(T520="年末+季度",T520="季度+动态",T520="动态"),N520*(1-$E$5)*IF(L520+M520=0,$B$7/($B$7+$B$8),L520/(L520+M520)),L520)</x:f>
        <x:v>0.8232642802569475</x:v>
      </x:c>
      <x:c r="X520" s="64" t="n">
        <x:f aca="0">IF(OR(T520="年末+季度",T520="季度+动态",T520="动态"),N520*(1-$E$5)*IF(L520+M520=0,$B$8/($B$7+$B$8),M520/(L520+M520)),M520)</x:f>
        <x:v>0.0541077285834412</x:v>
      </x:c>
      <x:c r="Y520" s="64" t="n">
        <x:f aca="0">POWER(1-$H$5,(A520-A519)/$H$8)</x:f>
        <x:v>0.9999862671029998</x:v>
      </x:c>
      <x:c r="Z520" s="64" t="n">
        <x:f aca="0">U520*Y520</x:f>
        <x:v>0.12139390270544834</x:v>
      </x:c>
      <x:c r="AA520" s="64" t="n">
        <x:f aca="0">V520*Y520</x:f>
        <x:v>0.12640491129688589</x:v>
      </x:c>
      <x:c r="AB520" s="64" t="n">
        <x:f aca="0">W520*Y520</x:f>
        <x:v>0.8232529744533827</x:v>
      </x:c>
      <x:c r="AC520" s="64" t="n">
        <x:f aca="0">X520*Y520</x:f>
        <x:v>0.054106985527577645</x:v>
      </x:c>
      <x:c r="AD520" s="64" t="n">
        <x:f aca="0">SUM(Z520:AC520)</x:f>
        <x:v>1.1251587739832947</x:v>
      </x:c>
      <x:c r="AE520" s="64" t="n">
        <x:f aca="0">MAX(AE519,AD520)</x:f>
        <x:v>1.1310903114958384</x:v>
      </x:c>
      <x:c r="AF520" s="63" t="n">
        <x:f aca="0">AD520/AE520-1</x:f>
        <x:v>-0.005244088338710484</x:v>
      </x:c>
      <x:c r="AG520" s="63" t="n">
        <x:f aca="0">AD520/AD519-1</x:f>
        <x:v>0.0005485138984104854</x:v>
      </x:c>
      <x:c r="AH520" s="61" t="n">
        <x:f aca="0">IF(OR(T520="年末+季度",T520="季度+动态",T520="季度",T520="动态"),A520,AH519)</x:f>
        <x:v>44469</x:v>
      </x:c>
      <x:c r="AI520" s="68" t="n">
        <x:f aca="0">YEAR(A520)</x:f>
        <x:v>2021</x:v>
      </x:c>
      <x:c r="AJ520" s="68" t="n">
        <x:f aca="0">MONTH(A520)</x:f>
        <x:v>12</x:v>
      </x:c>
      <x:c r="AK520" s="66" t="n">
        <x:f aca="0">IF(MONTH(A520)&lt;&gt;MONTH(A521),1,0)</x:f>
        <x:v>0</x:v>
      </x:c>
      <x:c r="AL520" s="64" t="n">
        <x:f aca="0">IF(AK519,AD519,AL519)</x:f>
        <x:v>1.119196710978323</x:v>
      </x:c>
      <x:c r="AM520" s="65" t="str">
        <x:f aca="0">IF(AK520,AD520/AL520-1,"")</x:f>
      </x:c>
      <x:c r="AN520" s="64" t="n">
        <x:f aca="0">IF(AI520&lt;&gt;AI519,AD520,MAX(AN519,AD520))</x:f>
        <x:v>1.1310903114958384</x:v>
      </x:c>
      <x:c r="AO520" s="65" t="n">
        <x:f aca="0">AD520/AN520-1</x:f>
        <x:v>-0.005244088338710484</x:v>
      </x:c>
      <x:c r="AP520" s="69" t="n">
        <x:f aca="0">IFERROR(SUM(Z520:AC520)/AD520,0)</x:f>
        <x:v>1</x:v>
      </x:c>
      <x:c r="AQ520" s="66" t="b">
        <x:f aca="0">AND(B520&gt;0,C520&gt;0,D520&gt;0,E520&gt;0)</x:f>
        <x:v>1</x:v>
      </x:c>
    </x:row>
    <x:row r="521" ht="13.5" hidden="0">
      <x:c r="A521" s="61" t="n">
        <x:f aca="0">'净值底稿'!A483</x:f>
        <x:v>44553</x:v>
      </x:c>
      <x:c r="B521" s="62" t="n">
        <x:f aca="0">'净值底稿'!W483</x:f>
        <x:v>1.2737889804708669</x:v>
      </x:c>
      <x:c r="C521" s="62" t="n">
        <x:f aca="0">'净值底稿'!T483</x:f>
        <x:v>1.5232799690401824</x:v>
      </x:c>
      <x:c r="D521" s="62" t="n">
        <x:f aca="0">'净值底稿'!U483</x:f>
        <x:v>1.5141</x:v>
      </x:c>
      <x:c r="E521" s="62" t="n">
        <x:f aca="0">'净值底稿'!V483</x:f>
        <x:v>1.345</x:v>
      </x:c>
      <x:c r="F521" s="63" t="n">
        <x:f aca="0">IFERROR(B521/B520-1,0)</x:f>
        <x:v>0.008204461318695788</x:v>
      </x:c>
      <x:c r="G521" s="63" t="n">
        <x:f aca="0">IFERROR(C521/C520-1,0)</x:f>
        <x:v>0.0017581885264068564</x:v>
      </x:c>
      <x:c r="H521" s="63" t="n">
        <x:f aca="0">IFERROR(D521/D520-1,0)</x:f>
        <x:v>0.0006608948516291235</x:v>
      </x:c>
      <x:c r="I521" s="63" t="n">
        <x:f aca="0">IFERROR(E521/E520-1,0)</x:f>
        <x:v>0.010518407212622094</x:v>
      </x:c>
      <x:c r="J521" s="64" t="n">
        <x:f aca="0">Z520*(1+F521)</x:f>
        <x:v>0.12238987428452071</x:v>
      </x:c>
      <x:c r="K521" s="64" t="n">
        <x:f aca="0">AA520*(1+G521)</x:f>
        <x:v>0.12662715496160953</x:v>
      </x:c>
      <x:c r="L521" s="64" t="n">
        <x:f aca="0">AB520*(1+H521)</x:f>
        <x:v>0.8237970581057873</x:v>
      </x:c>
      <x:c r="M521" s="64" t="n">
        <x:f aca="0">AC520*(1+I521)</x:f>
        <x:v>0.05467610483440415</x:v>
      </x:c>
      <x:c r="N521" s="64" t="n">
        <x:f aca="0">SUM(J521:M521)</x:f>
        <x:v>1.1274901921863216</x:v>
      </x:c>
      <x:c r="O521" s="65" t="n">
        <x:f aca="0">IFERROR((J521+K521)/N521,0)</x:f>
        <x:v>0.2208595968034632</x:v>
      </x:c>
      <x:c r="P521" s="66" t="b">
        <x:f aca="0">AND(MONTH(A521)=12,OR(A522="",YEAR(A521)&lt;&gt;YEAR(A522)))</x:f>
        <x:v>0</x:v>
      </x:c>
      <x:c r="Q521" s="66" t="b">
        <x:f aca="0">AND(MOD(MONTH(A521),3)=0,OR(A522="",MONTH(A521)&lt;&gt;MONTH(A522)))</x:f>
        <x:v>0</x:v>
      </x:c>
      <x:c r="R521" s="66" t="b">
        <x:f aca="0">OR(O521&gt;$E$7,O521&lt;$E$6)</x:f>
        <x:v>0</x:v>
      </x:c>
      <x:c r="S521" s="66" t="b">
        <x:f aca="0">AND(OR(P521,Q521,R521),A521-AH520&gt;$E$8)</x:f>
        <x:v>0</x:v>
      </x:c>
      <x:c r="T521" s="67" t="str">
        <x:f aca="0">IF(NOT(OR(P521,Q521,R521)),"不调",IF(NOT(S521),"间隔规则跳过",IF(P521,"年末+季度",IF(AND(Q521,R521),"季度+动态",IF(Q521,"季度","动态")))))</x:f>
        <x:v>不调</x:v>
      </x:c>
      <x:c r="U521" s="64" t="n">
        <x:f aca="0">IF(OR(T521="年末+季度",T521="季度+动态"),N521*$E$5/2,IF(T521="季度",(J521+K521)/2,IF(T521="动态",N521*$E$5*IF(J521+K521=0,0.5,J521/(J521+K521)),J521)))</x:f>
        <x:v>0.12238987428452071</x:v>
      </x:c>
      <x:c r="V521" s="64" t="n">
        <x:f aca="0">IF(OR(T521="年末+季度",T521="季度+动态"),N521*$E$5/2,IF(T521="季度",(J521+K521)/2,IF(T521="动态",N521*$E$5*IF(J521+K521=0,0.5,K521/(J521+K521)),K521)))</x:f>
        <x:v>0.12662715496160953</x:v>
      </x:c>
      <x:c r="W521" s="64" t="n">
        <x:f aca="0">IF(OR(T521="年末+季度",T521="季度+动态",T521="动态"),N521*(1-$E$5)*IF(L521+M521=0,$B$7/($B$7+$B$8),L521/(L521+M521)),L521)</x:f>
        <x:v>0.8237970581057873</x:v>
      </x:c>
      <x:c r="X521" s="64" t="n">
        <x:f aca="0">IF(OR(T521="年末+季度",T521="季度+动态",T521="动态"),N521*(1-$E$5)*IF(L521+M521=0,$B$8/($B$7+$B$8),M521/(L521+M521)),M521)</x:f>
        <x:v>0.05467610483440415</x:v>
      </x:c>
      <x:c r="Y521" s="64" t="n">
        <x:f aca="0">POWER(1-$H$5,(A521-A520)/$H$8)</x:f>
        <x:v>0.9999862671029998</x:v>
      </x:c>
      <x:c r="Z521" s="64" t="n">
        <x:f aca="0">U521*Y521</x:f>
        <x:v>0.12238819351698328</x:v>
      </x:c>
      <x:c r="AA521" s="64" t="n">
        <x:f aca="0">V521*Y521</x:f>
        <x:v>0.126625416003933</x:v>
      </x:c>
      <x:c r="AB521" s="64" t="n">
        <x:f aca="0">W521*Y521</x:f>
        <x:v>0.8237857449856393</x:v>
      </x:c>
      <x:c r="AC521" s="64" t="n">
        <x:f aca="0">X521*Y521</x:f>
        <x:v>0.054675353973088085</x:v>
      </x:c>
      <x:c r="AD521" s="64" t="n">
        <x:f aca="0">SUM(Z521:AC521)</x:f>
        <x:v>1.1274747084796435</x:v>
      </x:c>
      <x:c r="AE521" s="64" t="n">
        <x:f aca="0">MAX(AE520,AD521)</x:f>
        <x:v>1.1310903114958384</x:v>
      </x:c>
      <x:c r="AF521" s="63" t="n">
        <x:f aca="0">AD521/AE521-1</x:f>
        <x:v>-0.003196564394060908</x:v>
      </x:c>
      <x:c r="AG521" s="63" t="n">
        <x:f aca="0">AD521/AD520-1</x:f>
        <x:v>0.002058317945786481</x:v>
      </x:c>
      <x:c r="AH521" s="61" t="n">
        <x:f aca="0">IF(OR(T521="年末+季度",T521="季度+动态",T521="季度",T521="动态"),A521,AH520)</x:f>
        <x:v>44469</x:v>
      </x:c>
      <x:c r="AI521" s="68" t="n">
        <x:f aca="0">YEAR(A521)</x:f>
        <x:v>2021</x:v>
      </x:c>
      <x:c r="AJ521" s="68" t="n">
        <x:f aca="0">MONTH(A521)</x:f>
        <x:v>12</x:v>
      </x:c>
      <x:c r="AK521" s="66" t="n">
        <x:f aca="0">IF(MONTH(A521)&lt;&gt;MONTH(A522),1,0)</x:f>
        <x:v>0</x:v>
      </x:c>
      <x:c r="AL521" s="64" t="n">
        <x:f aca="0">IF(AK520,AD520,AL520)</x:f>
        <x:v>1.119196710978323</x:v>
      </x:c>
      <x:c r="AM521" s="65" t="str">
        <x:f aca="0">IF(AK521,AD521/AL521-1,"")</x:f>
      </x:c>
      <x:c r="AN521" s="64" t="n">
        <x:f aca="0">IF(AI521&lt;&gt;AI520,AD521,MAX(AN520,AD521))</x:f>
        <x:v>1.1310903114958384</x:v>
      </x:c>
      <x:c r="AO521" s="65" t="n">
        <x:f aca="0">AD521/AN521-1</x:f>
        <x:v>-0.003196564394060908</x:v>
      </x:c>
      <x:c r="AP521" s="69" t="n">
        <x:f aca="0">IFERROR(SUM(Z521:AC521)/AD521,0)</x:f>
        <x:v>1</x:v>
      </x:c>
      <x:c r="AQ521" s="66" t="b">
        <x:f aca="0">AND(B521&gt;0,C521&gt;0,D521&gt;0,E521&gt;0)</x:f>
        <x:v>1</x:v>
      </x:c>
    </x:row>
    <x:row r="522" ht="13.5" hidden="0">
      <x:c r="A522" s="61" t="n">
        <x:f aca="0">'净值底稿'!A484</x:f>
        <x:v>44554</x:v>
      </x:c>
      <x:c r="B522" s="62" t="n">
        <x:f aca="0">'净值底稿'!W484</x:f>
        <x:v>1.2693280168171832</x:v>
      </x:c>
      <x:c r="C522" s="62" t="n">
        <x:f aca="0">'净值底稿'!T484</x:f>
        <x:v>1.5038898255573738</x:v>
      </x:c>
      <x:c r="D522" s="62" t="n">
        <x:f aca="0">'净值底稿'!U484</x:f>
        <x:v>1.5142</x:v>
      </x:c>
      <x:c r="E522" s="62" t="n">
        <x:f aca="0">'净值底稿'!V484</x:f>
        <x:v>1.3481</x:v>
      </x:c>
      <x:c r="F522" s="63" t="n">
        <x:f aca="0">IFERROR(B522/B521-1,0)</x:f>
        <x:v>-0.0035021214047828986</x:v>
      </x:c>
      <x:c r="G522" s="63" t="n">
        <x:f aca="0">IFERROR(C522/C521-1,0)</x:f>
        <x:v>-0.012729205318065206</x:v>
      </x:c>
      <x:c r="H522" s="63" t="n">
        <x:f aca="0">IFERROR(D522/D521-1,0)</x:f>
        <x:v>0.00006604583580993584</x:v>
      </x:c>
      <x:c r="I522" s="63" t="n">
        <x:f aca="0">IFERROR(E522/E521-1,0)</x:f>
        <x:v>0.002304832713754701</x:v>
      </x:c>
      <x:c r="J522" s="64" t="n">
        <x:f aca="0">Z521*(1+F522)</x:f>
        <x:v>0.12195957520477474</x:v>
      </x:c>
      <x:c r="K522" s="64" t="n">
        <x:f aca="0">AA521*(1+G522)</x:f>
        <x:v>0.12501357508513353</x:v>
      </x:c>
      <x:c r="L522" s="64" t="n">
        <x:f aca="0">AB521*(1+H522)</x:f>
        <x:v>0.8238401526036951</x:v>
      </x:c>
      <x:c r="M522" s="64" t="n">
        <x:f aca="0">AC521*(1+I522)</x:f>
        <x:v>0.05480137151756138</x:v>
      </x:c>
      <x:c r="N522" s="64" t="n">
        <x:f aca="0">SUM(J522:M522)</x:f>
        <x:v>1.1256146744111648</x:v>
      </x:c>
      <x:c r="O522" s="65" t="n">
        <x:f aca="0">IFERROR((J522+K522)/N522,0)</x:f>
        <x:v>0.2194118075256132</x:v>
      </x:c>
      <x:c r="P522" s="66" t="b">
        <x:f aca="0">AND(MONTH(A522)=12,OR(A523="",YEAR(A522)&lt;&gt;YEAR(A523)))</x:f>
        <x:v>0</x:v>
      </x:c>
      <x:c r="Q522" s="66" t="b">
        <x:f aca="0">AND(MOD(MONTH(A522),3)=0,OR(A523="",MONTH(A522)&lt;&gt;MONTH(A523)))</x:f>
        <x:v>0</x:v>
      </x:c>
      <x:c r="R522" s="66" t="b">
        <x:f aca="0">OR(O522&gt;$E$7,O522&lt;$E$6)</x:f>
        <x:v>0</x:v>
      </x:c>
      <x:c r="S522" s="66" t="b">
        <x:f aca="0">AND(OR(P522,Q522,R522),A522-AH521&gt;$E$8)</x:f>
        <x:v>0</x:v>
      </x:c>
      <x:c r="T522" s="67" t="str">
        <x:f aca="0">IF(NOT(OR(P522,Q522,R522)),"不调",IF(NOT(S522),"间隔规则跳过",IF(P522,"年末+季度",IF(AND(Q522,R522),"季度+动态",IF(Q522,"季度","动态")))))</x:f>
        <x:v>不调</x:v>
      </x:c>
      <x:c r="U522" s="64" t="n">
        <x:f aca="0">IF(OR(T522="年末+季度",T522="季度+动态"),N522*$E$5/2,IF(T522="季度",(J522+K522)/2,IF(T522="动态",N522*$E$5*IF(J522+K522=0,0.5,J522/(J522+K522)),J522)))</x:f>
        <x:v>0.12195957520477474</x:v>
      </x:c>
      <x:c r="V522" s="64" t="n">
        <x:f aca="0">IF(OR(T522="年末+季度",T522="季度+动态"),N522*$E$5/2,IF(T522="季度",(J522+K522)/2,IF(T522="动态",N522*$E$5*IF(J522+K522=0,0.5,K522/(J522+K522)),K522)))</x:f>
        <x:v>0.12501357508513353</x:v>
      </x:c>
      <x:c r="W522" s="64" t="n">
        <x:f aca="0">IF(OR(T522="年末+季度",T522="季度+动态",T522="动态"),N522*(1-$E$5)*IF(L522+M522=0,$B$7/($B$7+$B$8),L522/(L522+M522)),L522)</x:f>
        <x:v>0.8238401526036951</x:v>
      </x:c>
      <x:c r="X522" s="64" t="n">
        <x:f aca="0">IF(OR(T522="年末+季度",T522="季度+动态",T522="动态"),N522*(1-$E$5)*IF(L522+M522=0,$B$8/($B$7+$B$8),M522/(L522+M522)),M522)</x:f>
        <x:v>0.05480137151756138</x:v>
      </x:c>
      <x:c r="Y522" s="64" t="n">
        <x:f aca="0">POWER(1-$H$5,(A522-A521)/$H$8)</x:f>
        <x:v>0.9999862671029998</x:v>
      </x:c>
      <x:c r="Z522" s="64" t="n">
        <x:f aca="0">U522*Y522</x:f>
        <x:v>0.12195790034649026</x:v>
      </x:c>
      <x:c r="AA522" s="64" t="n">
        <x:f aca="0">V522*Y522</x:f>
        <x:v>0.12501185828658326</x:v>
      </x:c>
      <x:c r="AB522" s="64" t="n">
        <x:f aca="0">W522*Y522</x:f>
        <x:v>0.8238288388917347</x:v>
      </x:c>
      <x:c r="AC522" s="64" t="n">
        <x:f aca="0">X522*Y522</x:f>
        <x:v>0.05480061893597085</x:v>
      </x:c>
      <x:c r="AD522" s="64" t="n">
        <x:f aca="0">SUM(Z522:AC522)</x:f>
        <x:v>1.125599216460779</x:v>
      </x:c>
      <x:c r="AE522" s="64" t="n">
        <x:f aca="0">MAX(AE521,AD522)</x:f>
        <x:v>1.1310903114958384</x:v>
      </x:c>
      <x:c r="AF522" s="63" t="n">
        <x:f aca="0">AD522/AE522-1</x:f>
        <x:v>-0.0048546919545243705</x:v>
      </x:c>
      <x:c r="AG522" s="63" t="n">
        <x:f aca="0">AD522/AD521-1</x:f>
        <x:v>-0.0016634448691034143</x:v>
      </x:c>
      <x:c r="AH522" s="61" t="n">
        <x:f aca="0">IF(OR(T522="年末+季度",T522="季度+动态",T522="季度",T522="动态"),A522,AH521)</x:f>
        <x:v>44469</x:v>
      </x:c>
      <x:c r="AI522" s="68" t="n">
        <x:f aca="0">YEAR(A522)</x:f>
        <x:v>2021</x:v>
      </x:c>
      <x:c r="AJ522" s="68" t="n">
        <x:f aca="0">MONTH(A522)</x:f>
        <x:v>12</x:v>
      </x:c>
      <x:c r="AK522" s="66" t="n">
        <x:f aca="0">IF(MONTH(A522)&lt;&gt;MONTH(A523),1,0)</x:f>
        <x:v>0</x:v>
      </x:c>
      <x:c r="AL522" s="64" t="n">
        <x:f aca="0">IF(AK521,AD521,AL521)</x:f>
        <x:v>1.119196710978323</x:v>
      </x:c>
      <x:c r="AM522" s="65" t="str">
        <x:f aca="0">IF(AK522,AD522/AL522-1,"")</x:f>
      </x:c>
      <x:c r="AN522" s="64" t="n">
        <x:f aca="0">IF(AI522&lt;&gt;AI521,AD522,MAX(AN521,AD522))</x:f>
        <x:v>1.1310903114958384</x:v>
      </x:c>
      <x:c r="AO522" s="65" t="n">
        <x:f aca="0">AD522/AN522-1</x:f>
        <x:v>-0.0048546919545243705</x:v>
      </x:c>
      <x:c r="AP522" s="69" t="n">
        <x:f aca="0">IFERROR(SUM(Z522:AC522)/AD522,0)</x:f>
        <x:v>1</x:v>
      </x:c>
      <x:c r="AQ522" s="66" t="b">
        <x:f aca="0">AND(B522&gt;0,C522&gt;0,D522&gt;0,E522&gt;0)</x:f>
        <x:v>1</x:v>
      </x:c>
    </x:row>
    <x:row r="523" ht="13.5" hidden="0">
      <x:c r="A523" s="61" t="n">
        <x:f aca="0">'净值底稿'!A485</x:f>
        <x:v>44557</x:v>
      </x:c>
      <x:c r="B523" s="62" t="n">
        <x:f aca="0">'净值底稿'!W485</x:f>
        <x:v>1.2751960153615658</x:v>
      </x:c>
      <x:c r="C523" s="62" t="n">
        <x:f aca="0">'净值底稿'!T485</x:f>
        <x:v>1.5048213304109086</x:v>
      </x:c>
      <x:c r="D523" s="62" t="n">
        <x:f aca="0">'净值底稿'!U485</x:f>
        <x:v>1.5152</x:v>
      </x:c>
      <x:c r="E523" s="62" t="n">
        <x:f aca="0">'净值底稿'!V485</x:f>
        <x:v>1.3467</x:v>
      </x:c>
      <x:c r="F523" s="63" t="n">
        <x:f aca="0">IFERROR(B523/B522-1,0)</x:f>
        <x:v>0.0046229173756808795</x:v>
      </x:c>
      <x:c r="G523" s="63" t="n">
        <x:f aca="0">IFERROR(C523/C522-1,0)</x:f>
        <x:v>0.0006193970048236075</x:v>
      </x:c>
      <x:c r="H523" s="63" t="n">
        <x:f aca="0">IFERROR(D523/D522-1,0)</x:f>
        <x:v>0.0006604147404569716</x:v>
      </x:c>
      <x:c r="I523" s="63" t="n">
        <x:f aca="0">IFERROR(E523/E522-1,0)</x:f>
        <x:v>-0.0010384986276983366</x:v>
      </x:c>
      <x:c r="J523" s="64" t="n">
        <x:f aca="0">Z522*(1+F523)</x:f>
        <x:v>0.12252170164310361</x:v>
      </x:c>
      <x:c r="K523" s="64" t="n">
        <x:f aca="0">AA522*(1+G523)</x:f>
        <x:v>0.1250892902571734</x:v>
      </x:c>
      <x:c r="L523" s="64" t="n">
        <x:f aca="0">AB522*(1+H523)</x:f>
        <x:v>0.8243729076005524</x:v>
      </x:c>
      <x:c r="M523" s="64" t="n">
        <x:f aca="0">AC522*(1+I523)</x:f>
        <x:v>0.05474370856840883</x:v>
      </x:c>
      <x:c r="N523" s="64" t="n">
        <x:f aca="0">SUM(J523:M523)</x:f>
        <x:v>1.126727608069238</x:v>
      </x:c>
      <x:c r="O523" s="65" t="n">
        <x:f aca="0">IFERROR((J523+K523)/N523,0)</x:f>
        <x:v>0.2197611828510917</x:v>
      </x:c>
      <x:c r="P523" s="66" t="b">
        <x:f aca="0">AND(MONTH(A523)=12,OR(A524="",YEAR(A523)&lt;&gt;YEAR(A524)))</x:f>
        <x:v>0</x:v>
      </x:c>
      <x:c r="Q523" s="66" t="b">
        <x:f aca="0">AND(MOD(MONTH(A523),3)=0,OR(A524="",MONTH(A523)&lt;&gt;MONTH(A524)))</x:f>
        <x:v>0</x:v>
      </x:c>
      <x:c r="R523" s="66" t="b">
        <x:f aca="0">OR(O523&gt;$E$7,O523&lt;$E$6)</x:f>
        <x:v>0</x:v>
      </x:c>
      <x:c r="S523" s="66" t="b">
        <x:f aca="0">AND(OR(P523,Q523,R523),A523-AH522&gt;$E$8)</x:f>
        <x:v>0</x:v>
      </x:c>
      <x:c r="T523" s="67" t="str">
        <x:f aca="0">IF(NOT(OR(P523,Q523,R523)),"不调",IF(NOT(S523),"间隔规则跳过",IF(P523,"年末+季度",IF(AND(Q523,R523),"季度+动态",IF(Q523,"季度","动态")))))</x:f>
        <x:v>不调</x:v>
      </x:c>
      <x:c r="U523" s="64" t="n">
        <x:f aca="0">IF(OR(T523="年末+季度",T523="季度+动态"),N523*$E$5/2,IF(T523="季度",(J523+K523)/2,IF(T523="动态",N523*$E$5*IF(J523+K523=0,0.5,J523/(J523+K523)),J523)))</x:f>
        <x:v>0.12252170164310361</x:v>
      </x:c>
      <x:c r="V523" s="64" t="n">
        <x:f aca="0">IF(OR(T523="年末+季度",T523="季度+动态"),N523*$E$5/2,IF(T523="季度",(J523+K523)/2,IF(T523="动态",N523*$E$5*IF(J523+K523=0,0.5,K523/(J523+K523)),K523)))</x:f>
        <x:v>0.1250892902571734</x:v>
      </x:c>
      <x:c r="W523" s="64" t="n">
        <x:f aca="0">IF(OR(T523="年末+季度",T523="季度+动态",T523="动态"),N523*(1-$E$5)*IF(L523+M523=0,$B$7/($B$7+$B$8),L523/(L523+M523)),L523)</x:f>
        <x:v>0.8243729076005524</x:v>
      </x:c>
      <x:c r="X523" s="64" t="n">
        <x:f aca="0">IF(OR(T523="年末+季度",T523="季度+动态",T523="动态"),N523*(1-$E$5)*IF(L523+M523=0,$B$8/($B$7+$B$8),M523/(L523+M523)),M523)</x:f>
        <x:v>0.05474370856840883</x:v>
      </x:c>
      <x:c r="Y523" s="64" t="n">
        <x:f aca="0">POWER(1-$H$5,(A523-A522)/$H$8)</x:f>
        <x:v>0.9999588018747739</x:v>
      </x:c>
      <x:c r="Z523" s="64" t="n">
        <x:f aca="0">U523*Y523</x:f>
        <x:v>0.1225166539786964</x:v>
      </x:c>
      <x:c r="AA523" s="64" t="n">
        <x:f aca="0">V523*Y523</x:f>
        <x:v>0.12508413681292896</x:v>
      </x:c>
      <x:c r="AB523" s="64" t="n">
        <x:f aca="0">W523*Y523</x:f>
        <x:v>0.8243389449822721</x:v>
      </x:c>
      <x:c r="AC523" s="64" t="n">
        <x:f aca="0">X523*Y523</x:f>
        <x:v>0.054741453230247886</x:v>
      </x:c>
      <x:c r="AD523" s="64" t="n">
        <x:f aca="0">SUM(Z523:AC523)</x:f>
        <x:v>1.1266811890041455</x:v>
      </x:c>
      <x:c r="AE523" s="64" t="n">
        <x:f aca="0">MAX(AE522,AD523)</x:f>
        <x:v>1.1310903114958384</x:v>
      </x:c>
      <x:c r="AF523" s="63" t="n">
        <x:f aca="0">AD523/AE523-1</x:f>
        <x:v>-0.003898117106017729</x:v>
      </x:c>
      <x:c r="AG523" s="63" t="n">
        <x:f aca="0">AD523/AD522-1</x:f>
        <x:v>0.0009612413792969843</x:v>
      </x:c>
      <x:c r="AH523" s="61" t="n">
        <x:f aca="0">IF(OR(T523="年末+季度",T523="季度+动态",T523="季度",T523="动态"),A523,AH522)</x:f>
        <x:v>44469</x:v>
      </x:c>
      <x:c r="AI523" s="68" t="n">
        <x:f aca="0">YEAR(A523)</x:f>
        <x:v>2021</x:v>
      </x:c>
      <x:c r="AJ523" s="68" t="n">
        <x:f aca="0">MONTH(A523)</x:f>
        <x:v>12</x:v>
      </x:c>
      <x:c r="AK523" s="66" t="n">
        <x:f aca="0">IF(MONTH(A523)&lt;&gt;MONTH(A524),1,0)</x:f>
        <x:v>0</x:v>
      </x:c>
      <x:c r="AL523" s="64" t="n">
        <x:f aca="0">IF(AK522,AD522,AL522)</x:f>
        <x:v>1.119196710978323</x:v>
      </x:c>
      <x:c r="AM523" s="65" t="str">
        <x:f aca="0">IF(AK523,AD523/AL523-1,"")</x:f>
      </x:c>
      <x:c r="AN523" s="64" t="n">
        <x:f aca="0">IF(AI523&lt;&gt;AI522,AD523,MAX(AN522,AD523))</x:f>
        <x:v>1.1310903114958384</x:v>
      </x:c>
      <x:c r="AO523" s="65" t="n">
        <x:f aca="0">AD523/AN523-1</x:f>
        <x:v>-0.003898117106017729</x:v>
      </x:c>
      <x:c r="AP523" s="69" t="n">
        <x:f aca="0">IFERROR(SUM(Z523:AC523)/AD523,0)</x:f>
        <x:v>1</x:v>
      </x:c>
      <x:c r="AQ523" s="66" t="b">
        <x:f aca="0">AND(B523&gt;0,C523&gt;0,D523&gt;0,E523&gt;0)</x:f>
        <x:v>1</x:v>
      </x:c>
    </x:row>
    <x:row r="524" ht="13.5" hidden="0">
      <x:c r="A524" s="61" t="n">
        <x:f aca="0">'净值底稿'!A486</x:f>
        <x:v>44558</x:v>
      </x:c>
      <x:c r="B524" s="62" t="n">
        <x:f aca="0">'净值底稿'!W486</x:f>
        <x:v>1.268372313844422</x:v>
      </x:c>
      <x:c r="C524" s="62" t="n">
        <x:f aca="0">'净值底稿'!T486</x:f>
        <x:v>1.5152124574291312</x:v>
      </x:c>
      <x:c r="D524" s="62" t="n">
        <x:f aca="0">'净值底稿'!U486</x:f>
        <x:v>1.5161</x:v>
      </x:c>
      <x:c r="E524" s="62" t="n">
        <x:f aca="0">'净值底稿'!V486</x:f>
        <x:v>1.351</x:v>
      </x:c>
      <x:c r="F524" s="63" t="n">
        <x:f aca="0">IFERROR(B524/B523-1,0)</x:f>
        <x:v>-0.005351100093587524</x:v>
      </x:c>
      <x:c r="G524" s="63" t="n">
        <x:f aca="0">IFERROR(C524/C523-1,0)</x:f>
        <x:v>0.0069052231040513945</x:v>
      </x:c>
      <x:c r="H524" s="63" t="n">
        <x:f aca="0">IFERROR(D524/D523-1,0)</x:f>
        <x:v>0.0005939809926081008</x:v>
      </x:c>
      <x:c r="I524" s="63" t="n">
        <x:f aca="0">IFERROR(E524/E523-1,0)</x:f>
        <x:v>0.0031929902725180703</x:v>
      </x:c>
      <x:c r="J524" s="64" t="n">
        <x:f aca="0">Z523*(1+F524)</x:f>
        <x:v>0.12186105510012497</x:v>
      </x:c>
      <x:c r="K524" s="64" t="n">
        <x:f aca="0">AA523*(1+G524)</x:f>
        <x:v>0.12594787068439992</x:v>
      </x:c>
      <x:c r="L524" s="64" t="n">
        <x:f aca="0">AB523*(1+H524)</x:f>
        <x:v>0.8248285866470582</x:v>
      </x:c>
      <x:c r="M524" s="64" t="n">
        <x:f aca="0">AC523*(1+I524)</x:f>
        <x:v>0.054916242157915574</x:v>
      </x:c>
      <x:c r="N524" s="64" t="n">
        <x:f aca="0">SUM(J524:M524)</x:f>
        <x:v>1.1275537545894987</x:v>
      </x:c>
      <x:c r="O524" s="65" t="n">
        <x:f aca="0">IFERROR((J524+K524)/N524,0)</x:f>
        <x:v>0.21977570894147136</x:v>
      </x:c>
      <x:c r="P524" s="66" t="b">
        <x:f aca="0">AND(MONTH(A524)=12,OR(A525="",YEAR(A524)&lt;&gt;YEAR(A525)))</x:f>
        <x:v>0</x:v>
      </x:c>
      <x:c r="Q524" s="66" t="b">
        <x:f aca="0">AND(MOD(MONTH(A524),3)=0,OR(A525="",MONTH(A524)&lt;&gt;MONTH(A525)))</x:f>
        <x:v>0</x:v>
      </x:c>
      <x:c r="R524" s="66" t="b">
        <x:f aca="0">OR(O524&gt;$E$7,O524&lt;$E$6)</x:f>
        <x:v>0</x:v>
      </x:c>
      <x:c r="S524" s="66" t="b">
        <x:f aca="0">AND(OR(P524,Q524,R524),A524-AH523&gt;$E$8)</x:f>
        <x:v>0</x:v>
      </x:c>
      <x:c r="T524" s="67" t="str">
        <x:f aca="0">IF(NOT(OR(P524,Q524,R524)),"不调",IF(NOT(S524),"间隔规则跳过",IF(P524,"年末+季度",IF(AND(Q524,R524),"季度+动态",IF(Q524,"季度","动态")))))</x:f>
        <x:v>不调</x:v>
      </x:c>
      <x:c r="U524" s="64" t="n">
        <x:f aca="0">IF(OR(T524="年末+季度",T524="季度+动态"),N524*$E$5/2,IF(T524="季度",(J524+K524)/2,IF(T524="动态",N524*$E$5*IF(J524+K524=0,0.5,J524/(J524+K524)),J524)))</x:f>
        <x:v>0.12186105510012497</x:v>
      </x:c>
      <x:c r="V524" s="64" t="n">
        <x:f aca="0">IF(OR(T524="年末+季度",T524="季度+动态"),N524*$E$5/2,IF(T524="季度",(J524+K524)/2,IF(T524="动态",N524*$E$5*IF(J524+K524=0,0.5,K524/(J524+K524)),K524)))</x:f>
        <x:v>0.12594787068439992</x:v>
      </x:c>
      <x:c r="W524" s="64" t="n">
        <x:f aca="0">IF(OR(T524="年末+季度",T524="季度+动态",T524="动态"),N524*(1-$E$5)*IF(L524+M524=0,$B$7/($B$7+$B$8),L524/(L524+M524)),L524)</x:f>
        <x:v>0.8248285866470582</x:v>
      </x:c>
      <x:c r="X524" s="64" t="n">
        <x:f aca="0">IF(OR(T524="年末+季度",T524="季度+动态",T524="动态"),N524*(1-$E$5)*IF(L524+M524=0,$B$8/($B$7+$B$8),M524/(L524+M524)),M524)</x:f>
        <x:v>0.054916242157915574</x:v>
      </x:c>
      <x:c r="Y524" s="64" t="n">
        <x:f aca="0">POWER(1-$H$5,(A524-A523)/$H$8)</x:f>
        <x:v>0.9999862671029998</x:v>
      </x:c>
      <x:c r="Z524" s="64" t="n">
        <x:f aca="0">U524*Y524</x:f>
        <x:v>0.12185938159480694</x:v>
      </x:c>
      <x:c r="AA524" s="64" t="n">
        <x:f aca="0">V524*Y524</x:f>
        <x:v>0.12594614105526442</x:v>
      </x:c>
      <x:c r="AB524" s="64" t="n">
        <x:f aca="0">W524*Y524</x:f>
        <x:v>0.8248172593610349</x:v>
      </x:c>
      <x:c r="AC524" s="64" t="n">
        <x:f aca="0">X524*Y524</x:f>
        <x:v>0.05491548799881838</x:v>
      </x:c>
      <x:c r="AD524" s="64" t="n">
        <x:f aca="0">SUM(Z524:AC524)</x:f>
        <x:v>1.1275382700099246</x:v>
      </x:c>
      <x:c r="AE524" s="64" t="n">
        <x:f aca="0">MAX(AE523,AD524)</x:f>
        <x:v>1.1310903114958384</x:v>
      </x:c>
      <x:c r="AF524" s="63" t="n">
        <x:f aca="0">AD524/AE524-1</x:f>
        <x:v>-0.0031403694734298826</x:v>
      </x:c>
      <x:c r="AG524" s="63" t="n">
        <x:f aca="0">AD524/AD523-1</x:f>
        <x:v>0.0007607129808713253</x:v>
      </x:c>
      <x:c r="AH524" s="61" t="n">
        <x:f aca="0">IF(OR(T524="年末+季度",T524="季度+动态",T524="季度",T524="动态"),A524,AH523)</x:f>
        <x:v>44469</x:v>
      </x:c>
      <x:c r="AI524" s="68" t="n">
        <x:f aca="0">YEAR(A524)</x:f>
        <x:v>2021</x:v>
      </x:c>
      <x:c r="AJ524" s="68" t="n">
        <x:f aca="0">MONTH(A524)</x:f>
        <x:v>12</x:v>
      </x:c>
      <x:c r="AK524" s="66" t="n">
        <x:f aca="0">IF(MONTH(A524)&lt;&gt;MONTH(A525),1,0)</x:f>
        <x:v>0</x:v>
      </x:c>
      <x:c r="AL524" s="64" t="n">
        <x:f aca="0">IF(AK523,AD523,AL523)</x:f>
        <x:v>1.119196710978323</x:v>
      </x:c>
      <x:c r="AM524" s="65" t="str">
        <x:f aca="0">IF(AK524,AD524/AL524-1,"")</x:f>
      </x:c>
      <x:c r="AN524" s="64" t="n">
        <x:f aca="0">IF(AI524&lt;&gt;AI523,AD524,MAX(AN523,AD524))</x:f>
        <x:v>1.1310903114958384</x:v>
      </x:c>
      <x:c r="AO524" s="65" t="n">
        <x:f aca="0">AD524/AN524-1</x:f>
        <x:v>-0.0031403694734298826</x:v>
      </x:c>
      <x:c r="AP524" s="69" t="n">
        <x:f aca="0">IFERROR(SUM(Z524:AC524)/AD524,0)</x:f>
        <x:v>1</x:v>
      </x:c>
      <x:c r="AQ524" s="66" t="b">
        <x:f aca="0">AND(B524&gt;0,C524&gt;0,D524&gt;0,E524&gt;0)</x:f>
        <x:v>1</x:v>
      </x:c>
    </x:row>
    <x:row r="525" ht="13.5" hidden="0">
      <x:c r="A525" s="61" t="n">
        <x:f aca="0">'净值底稿'!A487</x:f>
        <x:v>44559</x:v>
      </x:c>
      <x:c r="B525" s="62" t="n">
        <x:f aca="0">'净值底稿'!W487</x:f>
        <x:v>1.2627824536307672</x:v>
      </x:c>
      <x:c r="C525" s="62" t="n">
        <x:f aca="0">'净值底稿'!T487</x:f>
        <x:v>1.5085544996216025</x:v>
      </x:c>
      <x:c r="D525" s="62" t="n">
        <x:f aca="0">'净值底稿'!U487</x:f>
        <x:v>1.5173</x:v>
      </x:c>
      <x:c r="E525" s="62" t="n">
        <x:f aca="0">'净值底稿'!V487</x:f>
        <x:v>1.3444</x:v>
      </x:c>
      <x:c r="F525" s="63" t="n">
        <x:f aca="0">IFERROR(B525/B524-1,0)</x:f>
        <x:v>-0.004407113079212488</x:v>
      </x:c>
      <x:c r="G525" s="63" t="n">
        <x:f aca="0">IFERROR(C525/C524-1,0)</x:f>
        <x:v>-0.004394075414892895</x:v>
      </x:c>
      <x:c r="H525" s="63" t="n">
        <x:f aca="0">IFERROR(D525/D524-1,0)</x:f>
        <x:v>0.0007915045181716707</x:v>
      </x:c>
      <x:c r="I525" s="63" t="n">
        <x:f aca="0">IFERROR(E525/E524-1,0)</x:f>
        <x:v>-0.004885270170244205</x:v>
      </x:c>
      <x:c r="J525" s="64" t="n">
        <x:f aca="0">Z524*(1+F525)</x:f>
        <x:v>0.12132233352035572</x:v>
      </x:c>
      <x:c r="K525" s="64" t="n">
        <x:f aca="0">AA524*(1+G525)</x:f>
        <x:v>0.12539272421325284</x:v>
      </x:c>
      <x:c r="L525" s="64" t="n">
        <x:f aca="0">AB524*(1+H525)</x:f>
        <x:v>0.8254701059484851</x:v>
      </x:c>
      <x:c r="M525" s="64" t="n">
        <x:f aca="0">AC524*(1+I525)</x:f>
        <x:v>0.05464721100341335</x:v>
      </x:c>
      <x:c r="N525" s="64" t="n">
        <x:f aca="0">SUM(J525:M525)</x:f>
        <x:v>1.1268323746855071</x:v>
      </x:c>
      <x:c r="O525" s="65" t="n">
        <x:f aca="0">IFERROR((J525+K525)/N525,0)</x:f>
        <x:v>0.2189456597770058</x:v>
      </x:c>
      <x:c r="P525" s="66" t="b">
        <x:f aca="0">AND(MONTH(A525)=12,OR(A526="",YEAR(A525)&lt;&gt;YEAR(A526)))</x:f>
        <x:v>0</x:v>
      </x:c>
      <x:c r="Q525" s="66" t="b">
        <x:f aca="0">AND(MOD(MONTH(A525),3)=0,OR(A526="",MONTH(A525)&lt;&gt;MONTH(A526)))</x:f>
        <x:v>0</x:v>
      </x:c>
      <x:c r="R525" s="66" t="b">
        <x:f aca="0">OR(O525&gt;$E$7,O525&lt;$E$6)</x:f>
        <x:v>0</x:v>
      </x:c>
      <x:c r="S525" s="66" t="b">
        <x:f aca="0">AND(OR(P525,Q525,R525),A525-AH524&gt;$E$8)</x:f>
        <x:v>0</x:v>
      </x:c>
      <x:c r="T525" s="67" t="str">
        <x:f aca="0">IF(NOT(OR(P525,Q525,R525)),"不调",IF(NOT(S525),"间隔规则跳过",IF(P525,"年末+季度",IF(AND(Q525,R525),"季度+动态",IF(Q525,"季度","动态")))))</x:f>
        <x:v>不调</x:v>
      </x:c>
      <x:c r="U525" s="64" t="n">
        <x:f aca="0">IF(OR(T525="年末+季度",T525="季度+动态"),N525*$E$5/2,IF(T525="季度",(J525+K525)/2,IF(T525="动态",N525*$E$5*IF(J525+K525=0,0.5,J525/(J525+K525)),J525)))</x:f>
        <x:v>0.12132233352035572</x:v>
      </x:c>
      <x:c r="V525" s="64" t="n">
        <x:f aca="0">IF(OR(T525="年末+季度",T525="季度+动态"),N525*$E$5/2,IF(T525="季度",(J525+K525)/2,IF(T525="动态",N525*$E$5*IF(J525+K525=0,0.5,K525/(J525+K525)),K525)))</x:f>
        <x:v>0.12539272421325284</x:v>
      </x:c>
      <x:c r="W525" s="64" t="n">
        <x:f aca="0">IF(OR(T525="年末+季度",T525="季度+动态",T525="动态"),N525*(1-$E$5)*IF(L525+M525=0,$B$7/($B$7+$B$8),L525/(L525+M525)),L525)</x:f>
        <x:v>0.8254701059484851</x:v>
      </x:c>
      <x:c r="X525" s="64" t="n">
        <x:f aca="0">IF(OR(T525="年末+季度",T525="季度+动态",T525="动态"),N525*(1-$E$5)*IF(L525+M525=0,$B$8/($B$7+$B$8),M525/(L525+M525)),M525)</x:f>
        <x:v>0.05464721100341335</x:v>
      </x:c>
      <x:c r="Y525" s="64" t="n">
        <x:f aca="0">POWER(1-$H$5,(A525-A524)/$H$8)</x:f>
        <x:v>0.9999862671029998</x:v>
      </x:c>
      <x:c r="Z525" s="64" t="n">
        <x:f aca="0">U525*Y525</x:f>
        <x:v>0.12132066741324565</x:v>
      </x:c>
      <x:c r="AA525" s="64" t="n">
        <x:f aca="0">V525*Y525</x:f>
        <x:v>0.12539100220788665</x:v>
      </x:c>
      <x:c r="AB525" s="64" t="n">
        <x:f aca="0">W525*Y525</x:f>
        <x:v>0.8254587698525434</x:v>
      </x:c>
      <x:c r="AC525" s="64" t="n">
        <x:f aca="0">X525*Y525</x:f>
        <x:v>0.054646460538893285</x:v>
      </x:c>
      <x:c r="AD525" s="64" t="n">
        <x:f aca="0">SUM(Z525:AC525)</x:f>
        <x:v>1.126816900012569</x:v>
      </x:c>
      <x:c r="AE525" s="64" t="n">
        <x:f aca="0">MAX(AE524,AD525)</x:f>
        <x:v>1.1310903114958384</x:v>
      </x:c>
      <x:c r="AF525" s="63" t="n">
        <x:f aca="0">AD525/AE525-1</x:f>
        <x:v>-0.0037781346368513935</x:v>
      </x:c>
      <x:c r="AG525" s="63" t="n">
        <x:f aca="0">AD525/AD524-1</x:f>
        <x:v>-0.0006397742910750903</x:v>
      </x:c>
      <x:c r="AH525" s="61" t="n">
        <x:f aca="0">IF(OR(T525="年末+季度",T525="季度+动态",T525="季度",T525="动态"),A525,AH524)</x:f>
        <x:v>44469</x:v>
      </x:c>
      <x:c r="AI525" s="68" t="n">
        <x:f aca="0">YEAR(A525)</x:f>
        <x:v>2021</x:v>
      </x:c>
      <x:c r="AJ525" s="68" t="n">
        <x:f aca="0">MONTH(A525)</x:f>
        <x:v>12</x:v>
      </x:c>
      <x:c r="AK525" s="66" t="n">
        <x:f aca="0">IF(MONTH(A525)&lt;&gt;MONTH(A526),1,0)</x:f>
        <x:v>0</x:v>
      </x:c>
      <x:c r="AL525" s="64" t="n">
        <x:f aca="0">IF(AK524,AD524,AL524)</x:f>
        <x:v>1.119196710978323</x:v>
      </x:c>
      <x:c r="AM525" s="65" t="str">
        <x:f aca="0">IF(AK525,AD525/AL525-1,"")</x:f>
      </x:c>
      <x:c r="AN525" s="64" t="n">
        <x:f aca="0">IF(AI525&lt;&gt;AI524,AD525,MAX(AN524,AD525))</x:f>
        <x:v>1.1310903114958384</x:v>
      </x:c>
      <x:c r="AO525" s="65" t="n">
        <x:f aca="0">AD525/AN525-1</x:f>
        <x:v>-0.0037781346368513935</x:v>
      </x:c>
      <x:c r="AP525" s="69" t="n">
        <x:f aca="0">IFERROR(SUM(Z525:AC525)/AD525,0)</x:f>
        <x:v>1</x:v>
      </x:c>
      <x:c r="AQ525" s="66" t="b">
        <x:f aca="0">AND(B525&gt;0,C525&gt;0,D525&gt;0,E525&gt;0)</x:f>
        <x:v>1</x:v>
      </x:c>
    </x:row>
    <x:row r="526" ht="13.5" hidden="0">
      <x:c r="A526" s="61" t="n">
        <x:f aca="0">'净值底稿'!A488</x:f>
        <x:v>44560</x:v>
      </x:c>
      <x:c r="B526" s="62" t="n">
        <x:f aca="0">'净值底稿'!W488</x:f>
        <x:v>1.2644423880287843</x:v>
      </x:c>
      <x:c r="C526" s="62" t="n">
        <x:f aca="0">'净值底稿'!T488</x:f>
        <x:v>1.52154704228916</x:v>
      </x:c>
      <x:c r="D526" s="62" t="n">
        <x:f aca="0">'净值底稿'!U488</x:f>
        <x:v>1.5187</x:v>
      </x:c>
      <x:c r="E526" s="62" t="n">
        <x:f aca="0">'净值底稿'!V488</x:f>
        <x:v>1.3376</x:v>
      </x:c>
      <x:c r="F526" s="63" t="n">
        <x:f aca="0">IFERROR(B526/B525-1,0)</x:f>
        <x:v>0.0013145054346015428</x:v>
      </x:c>
      <x:c r="G526" s="63" t="n">
        <x:f aca="0">IFERROR(C526/C525-1,0)</x:f>
        <x:v>0.008612577583916536</x:v>
      </x:c>
      <x:c r="H526" s="63" t="n">
        <x:f aca="0">IFERROR(D526/D525-1,0)</x:f>
        <x:v>0.0009226916232780713</x:v>
      </x:c>
      <x:c r="I526" s="63" t="n">
        <x:f aca="0">IFERROR(E526/E525-1,0)</x:f>
        <x:v>-0.005058018446890911</x:v>
      </x:c>
      <x:c r="J526" s="64" t="n">
        <x:f aca="0">Z525*(1+F526)</x:f>
        <x:v>0.12148014408988986</x:v>
      </x:c>
      <x:c r="K526" s="64" t="n">
        <x:f aca="0">AA525*(1+G526)</x:f>
        <x:v>0.12647094194272712</x:v>
      </x:c>
      <x:c r="L526" s="64" t="n">
        <x:f aca="0">AB525*(1+H526)</x:f>
        <x:v>0.8262204137448478</x:v>
      </x:c>
      <x:c r="M526" s="64" t="n">
        <x:f aca="0">AC525*(1+I526)</x:f>
        <x:v>0.05437005773343027</x:v>
      </x:c>
      <x:c r="N526" s="64" t="n">
        <x:f aca="0">SUM(J526:M526)</x:f>
        <x:v>1.128541557510895</x:v>
      </x:c>
      <x:c r="O526" s="65" t="n">
        <x:f aca="0">IFERROR((J526+K526)/N526,0)</x:f>
        <x:v>0.21970930922517068</x:v>
      </x:c>
      <x:c r="P526" s="66" t="b">
        <x:f aca="0">AND(MONTH(A526)=12,OR(A527="",YEAR(A526)&lt;&gt;YEAR(A527)))</x:f>
        <x:v>0</x:v>
      </x:c>
      <x:c r="Q526" s="66" t="b">
        <x:f aca="0">AND(MOD(MONTH(A526),3)=0,OR(A527="",MONTH(A526)&lt;&gt;MONTH(A527)))</x:f>
        <x:v>0</x:v>
      </x:c>
      <x:c r="R526" s="66" t="b">
        <x:f aca="0">OR(O526&gt;$E$7,O526&lt;$E$6)</x:f>
        <x:v>0</x:v>
      </x:c>
      <x:c r="S526" s="66" t="b">
        <x:f aca="0">AND(OR(P526,Q526,R526),A526-AH525&gt;$E$8)</x:f>
        <x:v>0</x:v>
      </x:c>
      <x:c r="T526" s="67" t="str">
        <x:f aca="0">IF(NOT(OR(P526,Q526,R526)),"不调",IF(NOT(S526),"间隔规则跳过",IF(P526,"年末+季度",IF(AND(Q526,R526),"季度+动态",IF(Q526,"季度","动态")))))</x:f>
        <x:v>不调</x:v>
      </x:c>
      <x:c r="U526" s="64" t="n">
        <x:f aca="0">IF(OR(T526="年末+季度",T526="季度+动态"),N526*$E$5/2,IF(T526="季度",(J526+K526)/2,IF(T526="动态",N526*$E$5*IF(J526+K526=0,0.5,J526/(J526+K526)),J526)))</x:f>
        <x:v>0.12148014408988986</x:v>
      </x:c>
      <x:c r="V526" s="64" t="n">
        <x:f aca="0">IF(OR(T526="年末+季度",T526="季度+动态"),N526*$E$5/2,IF(T526="季度",(J526+K526)/2,IF(T526="动态",N526*$E$5*IF(J526+K526=0,0.5,K526/(J526+K526)),K526)))</x:f>
        <x:v>0.12647094194272712</x:v>
      </x:c>
      <x:c r="W526" s="64" t="n">
        <x:f aca="0">IF(OR(T526="年末+季度",T526="季度+动态",T526="动态"),N526*(1-$E$5)*IF(L526+M526=0,$B$7/($B$7+$B$8),L526/(L526+M526)),L526)</x:f>
        <x:v>0.8262204137448478</x:v>
      </x:c>
      <x:c r="X526" s="64" t="n">
        <x:f aca="0">IF(OR(T526="年末+季度",T526="季度+动态",T526="动态"),N526*(1-$E$5)*IF(L526+M526=0,$B$8/($B$7+$B$8),M526/(L526+M526)),M526)</x:f>
        <x:v>0.05437005773343027</x:v>
      </x:c>
      <x:c r="Y526" s="64" t="n">
        <x:f aca="0">POWER(1-$H$5,(A526-A525)/$H$8)</x:f>
        <x:v>0.9999862671029998</x:v>
      </x:c>
      <x:c r="Z526" s="64" t="n">
        <x:f aca="0">U526*Y526</x:f>
        <x:v>0.12147847581558349</x:v>
      </x:c>
      <x:c r="AA526" s="64" t="n">
        <x:f aca="0">V526*Y526</x:f>
        <x:v>0.1264692051303079</x:v>
      </x:c>
      <x:c r="AB526" s="64" t="n">
        <x:f aca="0">W526*Y526</x:f>
        <x:v>0.8262090673450063</x:v>
      </x:c>
      <x:c r="AC526" s="64" t="n">
        <x:f aca="0">X526*Y526</x:f>
        <x:v>0.054369311075027515</x:v>
      </x:c>
      <x:c r="AD526" s="64" t="n">
        <x:f aca="0">SUM(Z526:AC526)</x:f>
        <x:v>1.1285260593659254</x:v>
      </x:c>
      <x:c r="AE526" s="64" t="n">
        <x:f aca="0">MAX(AE525,AD526)</x:f>
        <x:v>1.1310903114958384</x:v>
      </x:c>
      <x:c r="AF526" s="63" t="n">
        <x:f aca="0">AD526/AE526-1</x:f>
        <x:v>-0.002267062235306261</x:v>
      </x:c>
      <x:c r="AG526" s="63" t="n">
        <x:f aca="0">AD526/AD525-1</x:f>
        <x:v>0.0015168030878285332</x:v>
      </x:c>
      <x:c r="AH526" s="61" t="n">
        <x:f aca="0">IF(OR(T526="年末+季度",T526="季度+动态",T526="季度",T526="动态"),A526,AH525)</x:f>
        <x:v>44469</x:v>
      </x:c>
      <x:c r="AI526" s="68" t="n">
        <x:f aca="0">YEAR(A526)</x:f>
        <x:v>2021</x:v>
      </x:c>
      <x:c r="AJ526" s="68" t="n">
        <x:f aca="0">MONTH(A526)</x:f>
        <x:v>12</x:v>
      </x:c>
      <x:c r="AK526" s="66" t="n">
        <x:f aca="0">IF(MONTH(A526)&lt;&gt;MONTH(A527),1,0)</x:f>
        <x:v>0</x:v>
      </x:c>
      <x:c r="AL526" s="64" t="n">
        <x:f aca="0">IF(AK525,AD525,AL525)</x:f>
        <x:v>1.119196710978323</x:v>
      </x:c>
      <x:c r="AM526" s="65" t="str">
        <x:f aca="0">IF(AK526,AD526/AL526-1,"")</x:f>
      </x:c>
      <x:c r="AN526" s="64" t="n">
        <x:f aca="0">IF(AI526&lt;&gt;AI525,AD526,MAX(AN525,AD526))</x:f>
        <x:v>1.1310903114958384</x:v>
      </x:c>
      <x:c r="AO526" s="65" t="n">
        <x:f aca="0">AD526/AN526-1</x:f>
        <x:v>-0.002267062235306261</x:v>
      </x:c>
      <x:c r="AP526" s="69" t="n">
        <x:f aca="0">IFERROR(SUM(Z526:AC526)/AD526,0)</x:f>
        <x:v>1</x:v>
      </x:c>
      <x:c r="AQ526" s="66" t="b">
        <x:f aca="0">AND(B526&gt;0,C526&gt;0,D526&gt;0,E526&gt;0)</x:f>
        <x:v>1</x:v>
      </x:c>
    </x:row>
    <x:row r="527" ht="15.649999618530273" hidden="0">
      <x:c r="A527" s="61" t="n">
        <x:f aca="0">'净值底稿'!A489</x:f>
        <x:v>44561</x:v>
      </x:c>
      <x:c r="B527" s="62" t="n">
        <x:f aca="0">'净值底稿'!W489</x:f>
        <x:v>1.273604349116408</x:v>
      </x:c>
      <x:c r="C527" s="62" t="n">
        <x:f aca="0">'净值底稿'!T489</x:f>
        <x:v>1.531640557140305</x:v>
      </x:c>
      <x:c r="D527" s="62" t="n">
        <x:f aca="0">'净值底稿'!U489</x:f>
        <x:v>1.5189</x:v>
      </x:c>
      <x:c r="E527" s="62" t="n">
        <x:f aca="0">'净值底稿'!V489</x:f>
        <x:v>1.3521</x:v>
      </x:c>
      <x:c r="F527" s="63" t="n">
        <x:f aca="0">IFERROR(B527/B526-1,0)</x:f>
        <x:v>0.007245850957200872</x:v>
      </x:c>
      <x:c r="G527" s="63" t="n">
        <x:f aca="0">IFERROR(C527/C526-1,0)</x:f>
        <x:v>0.00663371855789574</x:v>
      </x:c>
      <x:c r="H527" s="63" t="n">
        <x:f aca="0">IFERROR(D527/D526-1,0)</x:f>
        <x:v>0.00013169157832360057</x:v>
      </x:c>
      <x:c r="I527" s="63" t="n">
        <x:f aca="0">IFERROR(E527/E526-1,0)</x:f>
        <x:v>0.010840311004784775</x:v>
      </x:c>
      <x:c r="J527" s="64" t="n">
        <x:f aca="0">Z526*(1+F527)</x:f>
        <x:v>0.12235869074585114</x:v>
      </x:c>
      <x:c r="K527" s="64" t="n">
        <x:f aca="0">AA526*(1+G527)</x:f>
        <x:v>0.12730816624338315</x:v>
      </x:c>
      <x:c r="L527" s="64" t="n">
        <x:f aca="0">AB526*(1+H527)</x:f>
        <x:v>0.8263178721211103</x:v>
      </x:c>
      <x:c r="M527" s="64" t="n">
        <x:f aca="0">AC526*(1+I527)</x:f>
        <x:v>0.054958691316196705</x:v>
      </x:c>
      <x:c r="N527" s="64" t="n">
        <x:f aca="0">SUM(J527:M527)</x:f>
        <x:v>1.1309434204265414</x:v>
      </x:c>
      <x:c r="O527" s="65" t="n">
        <x:f aca="0">IFERROR((J527+K527)/N527,0)</x:f>
        <x:v>0.22075981210012355</x:v>
      </x:c>
      <x:c r="P527" s="66" t="b">
        <x:f aca="0">AND(MONTH(A527)=12,OR(A528="",YEAR(A527)&lt;&gt;YEAR(A528)))</x:f>
        <x:v>1</x:v>
      </x:c>
      <x:c r="Q527" s="66" t="b">
        <x:f aca="0">AND(MOD(MONTH(A527),3)=0,OR(A528="",MONTH(A527)&lt;&gt;MONTH(A528)))</x:f>
        <x:v>1</x:v>
      </x:c>
      <x:c r="R527" s="66" t="b">
        <x:f aca="0">OR(O527&gt;$E$7,O527&lt;$E$6)</x:f>
        <x:v>0</x:v>
      </x:c>
      <x:c r="S527" s="66" t="b">
        <x:f aca="0">AND(OR(P527,Q527,R527),A527-AH526&gt;$E$8)</x:f>
        <x:v>1</x:v>
      </x:c>
      <x:c r="T527" s="67" t="str">
        <x:f aca="0">IF(NOT(OR(P527,Q527,R527)),"不调",IF(NOT(S527),"间隔规则跳过",IF(P527,"年末+季度",IF(AND(Q527,R527),"季度+动态",IF(Q527,"季度","动态")))))</x:f>
        <x:v>年末+季度</x:v>
      </x:c>
      <x:c r="U527" s="64" t="n">
        <x:f aca="0">IF(OR(T527="年末+季度",T527="季度+动态"),N527*$E$5/2,IF(T527="季度",(J527+K527)/2,IF(T527="动态",N527*$E$5*IF(J527+K527=0,0.5,J527/(J527+K527)),J527)))</x:f>
        <x:v>0.11309434204265414</x:v>
      </x:c>
      <x:c r="V527" s="64" t="n">
        <x:f aca="0">IF(OR(T527="年末+季度",T527="季度+动态"),N527*$E$5/2,IF(T527="季度",(J527+K527)/2,IF(T527="动态",N527*$E$5*IF(J527+K527=0,0.5,K527/(J527+K527)),K527)))</x:f>
        <x:v>0.11309434204265414</x:v>
      </x:c>
      <x:c r="W527" s="64" t="n">
        <x:f aca="0">IF(OR(T527="年末+季度",T527="季度+动态",T527="动态"),N527*(1-$E$5)*IF(L527+M527=0,$B$7/($B$7+$B$8),L527/(L527+M527)),L527)</x:f>
        <x:v>0.8483318852926337</x:v>
      </x:c>
      <x:c r="X527" s="64" t="n">
        <x:f aca="0">IF(OR(T527="年末+季度",T527="季度+动态",T527="动态"),N527*(1-$E$5)*IF(L527+M527=0,$B$8/($B$7+$B$8),M527/(L527+M527)),M527)</x:f>
        <x:v>0.05642285104859945</x:v>
      </x:c>
      <x:c r="Y527" s="64" t="n">
        <x:f aca="0">POWER(1-$H$5,(A527-A526)/$H$8)</x:f>
        <x:v>0.9999862671029998</x:v>
      </x:c>
      <x:c r="Z527" s="64" t="n">
        <x:f aca="0">U527*Y527</x:f>
        <x:v>0.11309278892970356</x:v>
      </x:c>
      <x:c r="AA527" s="64" t="n">
        <x:f aca="0">V527*Y527</x:f>
        <x:v>0.11309278892970356</x:v>
      </x:c>
      <x:c r="AB527" s="64" t="n">
        <x:f aca="0">W527*Y527</x:f>
        <x:v>0.848320235238231</x:v>
      </x:c>
      <x:c r="AC527" s="64" t="n">
        <x:f aca="0">X527*Y527</x:f>
        <x:v>0.056422076199397535</x:v>
      </x:c>
      <x:c r="AD527" s="64" t="n">
        <x:f aca="0">SUM(Z527:AC527)</x:f>
        <x:v>1.1309278892970356</x:v>
      </x:c>
      <x:c r="AE527" s="64" t="n">
        <x:f aca="0">MAX(AE526,AD527)</x:f>
        <x:v>1.1310903114958384</x:v>
      </x:c>
      <x:c r="AF527" s="63" t="n">
        <x:f aca="0">AD527/AE527-1</x:f>
        <x:v>-0.000143597904740278</x:v>
      </x:c>
      <x:c r="AG527" s="63" t="n">
        <x:f aca="0">AD527/AD526-1</x:f>
        <x:v>0.0021282892948522036</x:v>
      </x:c>
      <x:c r="AH527" s="61" t="n">
        <x:f aca="0">IF(OR(T527="年末+季度",T527="季度+动态",T527="季度",T527="动态"),A527,AH526)</x:f>
        <x:v>44561</x:v>
      </x:c>
      <x:c r="AI527" s="68" t="n">
        <x:f aca="0">YEAR(A527)</x:f>
        <x:v>2021</x:v>
      </x:c>
      <x:c r="AJ527" s="68" t="n">
        <x:f aca="0">MONTH(A527)</x:f>
        <x:v>12</x:v>
      </x:c>
      <x:c r="AK527" s="66" t="n">
        <x:f aca="0">IF(MONTH(A527)&lt;&gt;MONTH(A528),1,0)</x:f>
        <x:v>1</x:v>
      </x:c>
      <x:c r="AL527" s="64" t="n">
        <x:f aca="0">IF(AK526,AD526,AL526)</x:f>
        <x:v>1.119196710978323</x:v>
      </x:c>
      <x:c r="AM527" s="65" t="n">
        <x:f aca="0">IF(AK527,AD527/AL527-1,"")</x:f>
        <x:v>0.010481784125739635</x:v>
      </x:c>
      <x:c r="AN527" s="64" t="n">
        <x:f aca="0">IF(AI527&lt;&gt;AI526,AD527,MAX(AN526,AD527))</x:f>
        <x:v>1.1310903114958384</x:v>
      </x:c>
      <x:c r="AO527" s="65" t="n">
        <x:f aca="0">AD527/AN527-1</x:f>
        <x:v>-0.000143597904740278</x:v>
      </x:c>
      <x:c r="AP527" s="69" t="n">
        <x:f aca="0">IFERROR(SUM(Z527:AC527)/AD527,0)</x:f>
        <x:v>1</x:v>
      </x:c>
      <x:c r="AQ527" s="66" t="b">
        <x:f aca="0">AND(B527&gt;0,C527&gt;0,D527&gt;0,E527&gt;0)</x:f>
        <x:v>1</x:v>
      </x:c>
    </x:row>
    <x:row r="528" ht="13.5" hidden="0">
      <x:c r="A528" s="61" t="n">
        <x:f aca="0">'净值底稿'!A490</x:f>
        <x:v>44565</x:v>
      </x:c>
      <x:c r="B528" s="62" t="n">
        <x:f aca="0">'净值底稿'!W490</x:f>
        <x:v>1.2863591573807118</x:v>
      </x:c>
      <x:c r="C528" s="62" t="n">
        <x:f aca="0">'净值底稿'!T490</x:f>
        <x:v>1.527360331981909</x:v>
      </x:c>
      <x:c r="D528" s="62" t="n">
        <x:f aca="0">'净值底稿'!U490</x:f>
        <x:v>1.5193</x:v>
      </x:c>
      <x:c r="E528" s="62" t="n">
        <x:f aca="0">'净值底稿'!V490</x:f>
        <x:v>1.3428</x:v>
      </x:c>
      <x:c r="F528" s="63" t="n">
        <x:f aca="0">IFERROR(B528/B527-1,0)</x:f>
        <x:v>0.010014733596939163</x:v>
      </x:c>
      <x:c r="G528" s="63" t="n">
        <x:f aca="0">IFERROR(C528/C527-1,0)</x:f>
        <x:v>-0.0027945363149611824</x:v>
      </x:c>
      <x:c r="H528" s="63" t="n">
        <x:f aca="0">IFERROR(D528/D527-1,0)</x:f>
        <x:v>0.0002633484758707283</x:v>
      </x:c>
      <x:c r="I528" s="63" t="n">
        <x:f aca="0">IFERROR(E528/E527-1,0)</x:f>
        <x:v>-0.006878189483026431</x:v>
      </x:c>
      <x:c r="J528" s="64" t="n">
        <x:f aca="0">Z527*(1+F528)</x:f>
        <x:v>0.11422538308256941</x:v>
      </x:c>
      <x:c r="K528" s="64" t="n">
        <x:f aca="0">AA527*(1+G528)</x:f>
        <x:v>0.11277674702407926</x:v>
      </x:c>
      <x:c r="L528" s="64" t="n">
        <x:f aca="0">AB527*(1+H528)</x:f>
        <x:v>0.8485436390792312</x:v>
      </x:c>
      <x:c r="M528" s="64" t="n">
        <x:f aca="0">AC527*(1+I528)</x:f>
        <x:v>0.05603399446827232</x:v>
      </x:c>
      <x:c r="N528" s="64" t="n">
        <x:f aca="0">SUM(J528:M528)</x:f>
        <x:v>1.1315797636541522</x:v>
      </x:c>
      <x:c r="O528" s="65" t="n">
        <x:f aca="0">IFERROR((J528+K528)/N528,0)</x:f>
        <x:v>0.2006063888714326</x:v>
      </x:c>
      <x:c r="P528" s="66" t="b">
        <x:f aca="0">AND(MONTH(A528)=12,OR(A529="",YEAR(A528)&lt;&gt;YEAR(A529)))</x:f>
        <x:v>0</x:v>
      </x:c>
      <x:c r="Q528" s="66" t="b">
        <x:f aca="0">AND(MOD(MONTH(A528),3)=0,OR(A529="",MONTH(A528)&lt;&gt;MONTH(A529)))</x:f>
        <x:v>0</x:v>
      </x:c>
      <x:c r="R528" s="66" t="b">
        <x:f aca="0">OR(O528&gt;$E$7,O528&lt;$E$6)</x:f>
        <x:v>0</x:v>
      </x:c>
      <x:c r="S528" s="66" t="b">
        <x:f aca="0">AND(OR(P528,Q528,R528),A528-AH527&gt;$E$8)</x:f>
        <x:v>0</x:v>
      </x:c>
      <x:c r="T528" s="67" t="str">
        <x:f aca="0">IF(NOT(OR(P528,Q528,R528)),"不调",IF(NOT(S528),"间隔规则跳过",IF(P528,"年末+季度",IF(AND(Q528,R528),"季度+动态",IF(Q528,"季度","动态")))))</x:f>
        <x:v>不调</x:v>
      </x:c>
      <x:c r="U528" s="64" t="n">
        <x:f aca="0">IF(OR(T528="年末+季度",T528="季度+动态"),N528*$E$5/2,IF(T528="季度",(J528+K528)/2,IF(T528="动态",N528*$E$5*IF(J528+K528=0,0.5,J528/(J528+K528)),J528)))</x:f>
        <x:v>0.11422538308256941</x:v>
      </x:c>
      <x:c r="V528" s="64" t="n">
        <x:f aca="0">IF(OR(T528="年末+季度",T528="季度+动态"),N528*$E$5/2,IF(T528="季度",(J528+K528)/2,IF(T528="动态",N528*$E$5*IF(J528+K528=0,0.5,K528/(J528+K528)),K528)))</x:f>
        <x:v>0.11277674702407926</x:v>
      </x:c>
      <x:c r="W528" s="64" t="n">
        <x:f aca="0">IF(OR(T528="年末+季度",T528="季度+动态",T528="动态"),N528*(1-$E$5)*IF(L528+M528=0,$B$7/($B$7+$B$8),L528/(L528+M528)),L528)</x:f>
        <x:v>0.8485436390792312</x:v>
      </x:c>
      <x:c r="X528" s="64" t="n">
        <x:f aca="0">IF(OR(T528="年末+季度",T528="季度+动态",T528="动态"),N528*(1-$E$5)*IF(L528+M528=0,$B$8/($B$7+$B$8),M528/(L528+M528)),M528)</x:f>
        <x:v>0.05603399446827232</x:v>
      </x:c>
      <x:c r="Y528" s="64" t="n">
        <x:f aca="0">POWER(1-$H$5,(A528-A527)/$H$8)</x:f>
        <x:v>0.9999450695435432</x:v>
      </x:c>
      <x:c r="Z528" s="64" t="n">
        <x:f aca="0">U528*Y528</x:f>
        <x:v>0.11421910863013773</x:v>
      </x:c>
      <x:c r="AA528" s="64" t="n">
        <x:f aca="0">V528*Y528</x:f>
        <x:v>0.11277055214588752</x:v>
      </x:c>
      <x:c r="AB528" s="64" t="n">
        <x:f aca="0">W528*Y528</x:f>
        <x:v>0.8484970281898131</x:v>
      </x:c>
      <x:c r="AC528" s="64" t="n">
        <x:f aca="0">X528*Y528</x:f>
        <x:v>0.056030916495379085</x:v>
      </x:c>
      <x:c r="AD528" s="64" t="n">
        <x:f aca="0">SUM(Z528:AC528)</x:f>
        <x:v>1.1315176054612175</x:v>
      </x:c>
      <x:c r="AE528" s="64" t="n">
        <x:f aca="0">MAX(AE527,AD528)</x:f>
        <x:v>1.1315176054612175</x:v>
      </x:c>
      <x:c r="AF528" s="63" t="n">
        <x:f aca="0">AD528/AE528-1</x:f>
        <x:v>0</x:v>
      </x:c>
      <x:c r="AG528" s="63" t="n">
        <x:f aca="0">AD528/AD527-1</x:f>
        <x:v>0.000521444532195936</x:v>
      </x:c>
      <x:c r="AH528" s="61" t="n">
        <x:f aca="0">IF(OR(T528="年末+季度",T528="季度+动态",T528="季度",T528="动态"),A528,AH527)</x:f>
        <x:v>44561</x:v>
      </x:c>
      <x:c r="AI528" s="68" t="n">
        <x:f aca="0">YEAR(A528)</x:f>
        <x:v>2022</x:v>
      </x:c>
      <x:c r="AJ528" s="68" t="n">
        <x:f aca="0">MONTH(A528)</x:f>
        <x:v>1</x:v>
      </x:c>
      <x:c r="AK528" s="66" t="n">
        <x:f aca="0">IF(MONTH(A528)&lt;&gt;MONTH(A529),1,0)</x:f>
        <x:v>0</x:v>
      </x:c>
      <x:c r="AL528" s="64" t="n">
        <x:f aca="0">IF(AK527,AD527,AL527)</x:f>
        <x:v>1.1309278892970356</x:v>
      </x:c>
      <x:c r="AM528" s="65" t="str">
        <x:f aca="0">IF(AK528,AD528/AL528-1,"")</x:f>
      </x:c>
      <x:c r="AN528" s="64" t="n">
        <x:f aca="0">IF(AI528&lt;&gt;AI527,AD528,MAX(AN527,AD528))</x:f>
        <x:v>1.1315176054612175</x:v>
      </x:c>
      <x:c r="AO528" s="65" t="n">
        <x:f aca="0">AD528/AN528-1</x:f>
        <x:v>0</x:v>
      </x:c>
      <x:c r="AP528" s="69" t="n">
        <x:f aca="0">IFERROR(SUM(Z528:AC528)/AD528,0)</x:f>
        <x:v>1</x:v>
      </x:c>
      <x:c r="AQ528" s="66" t="b">
        <x:f aca="0">AND(B528&gt;0,C528&gt;0,D528&gt;0,E528&gt;0)</x:f>
        <x:v>1</x:v>
      </x:c>
    </x:row>
    <x:row r="529" ht="13.5" hidden="0">
      <x:c r="A529" s="61" t="n">
        <x:f aca="0">'净值底稿'!A491</x:f>
        <x:v>44566</x:v>
      </x:c>
      <x:c r="B529" s="62" t="n">
        <x:f aca="0">'净值底稿'!W491</x:f>
        <x:v>1.2853866832840921</x:v>
      </x:c>
      <x:c r="C529" s="62" t="n">
        <x:f aca="0">'净值底稿'!T491</x:f>
        <x:v>1.4990910223185412</x:v>
      </x:c>
      <x:c r="D529" s="62" t="n">
        <x:f aca="0">'净值底稿'!U491</x:f>
        <x:v>1.5187</x:v>
      </x:c>
      <x:c r="E529" s="62" t="n">
        <x:f aca="0">'净值底稿'!V491</x:f>
        <x:v>1.3483</x:v>
      </x:c>
      <x:c r="F529" s="63" t="n">
        <x:f aca="0">IFERROR(B529/B528-1,0)</x:f>
        <x:v>-0.0007559895625105506</x:v>
      </x:c>
      <x:c r="G529" s="63" t="n">
        <x:f aca="0">IFERROR(C529/C528-1,0)</x:f>
        <x:v>-0.018508605383698362</x:v>
      </x:c>
      <x:c r="H529" s="63" t="n">
        <x:f aca="0">IFERROR(D529/D528-1,0)</x:f>
        <x:v>-0.0003949187125651399</x:v>
      </x:c>
      <x:c r="I529" s="63" t="n">
        <x:f aca="0">IFERROR(E529/E528-1,0)</x:f>
        <x:v>0.004095918975275614</x:v>
      </x:c>
      <x:c r="J529" s="64" t="n">
        <x:f aca="0">Z528*(1+F529)</x:f>
        <x:v>0.11413276017617409</x:v>
      </x:c>
      <x:c r="K529" s="64" t="n">
        <x:f aca="0">AA528*(1+G529)</x:f>
        <x:v>0.1106833264973175</x:v>
      </x:c>
      <x:c r="L529" s="64" t="n">
        <x:f aca="0">AB528*(1+H529)</x:f>
        <x:v>0.8481619408358251</x:v>
      </x:c>
      <x:c r="M529" s="64" t="n">
        <x:f aca="0">AC528*(1+I529)</x:f>
        <x:v>0.05626041458945459</x:v>
      </x:c>
      <x:c r="N529" s="64" t="n">
        <x:f aca="0">SUM(J529:M529)</x:f>
        <x:v>1.1292384420987711</x:v>
      </x:c>
      <x:c r="O529" s="65" t="n">
        <x:f aca="0">IFERROR((J529+K529)/N529,0)</x:f>
        <x:v>0.19908646242653116</x:v>
      </x:c>
      <x:c r="P529" s="66" t="b">
        <x:f aca="0">AND(MONTH(A529)=12,OR(A530="",YEAR(A529)&lt;&gt;YEAR(A530)))</x:f>
        <x:v>0</x:v>
      </x:c>
      <x:c r="Q529" s="66" t="b">
        <x:f aca="0">AND(MOD(MONTH(A529),3)=0,OR(A530="",MONTH(A529)&lt;&gt;MONTH(A530)))</x:f>
        <x:v>0</x:v>
      </x:c>
      <x:c r="R529" s="66" t="b">
        <x:f aca="0">OR(O529&gt;$E$7,O529&lt;$E$6)</x:f>
        <x:v>0</x:v>
      </x:c>
      <x:c r="S529" s="66" t="b">
        <x:f aca="0">AND(OR(P529,Q529,R529),A529-AH528&gt;$E$8)</x:f>
        <x:v>0</x:v>
      </x:c>
      <x:c r="T529" s="67" t="str">
        <x:f aca="0">IF(NOT(OR(P529,Q529,R529)),"不调",IF(NOT(S529),"间隔规则跳过",IF(P529,"年末+季度",IF(AND(Q529,R529),"季度+动态",IF(Q529,"季度","动态")))))</x:f>
        <x:v>不调</x:v>
      </x:c>
      <x:c r="U529" s="64" t="n">
        <x:f aca="0">IF(OR(T529="年末+季度",T529="季度+动态"),N529*$E$5/2,IF(T529="季度",(J529+K529)/2,IF(T529="动态",N529*$E$5*IF(J529+K529=0,0.5,J529/(J529+K529)),J529)))</x:f>
        <x:v>0.11413276017617409</x:v>
      </x:c>
      <x:c r="V529" s="64" t="n">
        <x:f aca="0">IF(OR(T529="年末+季度",T529="季度+动态"),N529*$E$5/2,IF(T529="季度",(J529+K529)/2,IF(T529="动态",N529*$E$5*IF(J529+K529=0,0.5,K529/(J529+K529)),K529)))</x:f>
        <x:v>0.1106833264973175</x:v>
      </x:c>
      <x:c r="W529" s="64" t="n">
        <x:f aca="0">IF(OR(T529="年末+季度",T529="季度+动态",T529="动态"),N529*(1-$E$5)*IF(L529+M529=0,$B$7/($B$7+$B$8),L529/(L529+M529)),L529)</x:f>
        <x:v>0.8481619408358251</x:v>
      </x:c>
      <x:c r="X529" s="64" t="n">
        <x:f aca="0">IF(OR(T529="年末+季度",T529="季度+动态",T529="动态"),N529*(1-$E$5)*IF(L529+M529=0,$B$8/($B$7+$B$8),M529/(L529+M529)),M529)</x:f>
        <x:v>0.05626041458945459</x:v>
      </x:c>
      <x:c r="Y529" s="64" t="n">
        <x:f aca="0">POWER(1-$H$5,(A529-A528)/$H$8)</x:f>
        <x:v>0.9999862671029998</x:v>
      </x:c>
      <x:c r="Z529" s="64" t="n">
        <x:f aca="0">U529*Y529</x:f>
        <x:v>0.11413119280273423</x:v>
      </x:c>
      <x:c r="AA529" s="64" t="n">
        <x:f aca="0">V529*Y529</x:f>
        <x:v>0.11068180649459507</x:v>
      </x:c>
      <x:c r="AB529" s="64" t="n">
        <x:f aca="0">W529*Y529</x:f>
        <x:v>0.848150293115252</x:v>
      </x:c>
      <x:c r="AC529" s="64" t="n">
        <x:f aca="0">X529*Y529</x:f>
        <x:v>0.05625964197097584</x:v>
      </x:c>
      <x:c r="AD529" s="64" t="n">
        <x:f aca="0">SUM(Z529:AC529)</x:f>
        <x:v>1.1292229343835571</x:v>
      </x:c>
      <x:c r="AE529" s="64" t="n">
        <x:f aca="0">MAX(AE528,AD529)</x:f>
        <x:v>1.1315176054612175</x:v>
      </x:c>
      <x:c r="AF529" s="63" t="n">
        <x:f aca="0">AD529/AE529-1</x:f>
        <x:v>-0.0020279587932041654</x:v>
      </x:c>
      <x:c r="AG529" s="63" t="n">
        <x:f aca="0">AD529/AD528-1</x:f>
        <x:v>-0.0020279587932041654</x:v>
      </x:c>
      <x:c r="AH529" s="61" t="n">
        <x:f aca="0">IF(OR(T529="年末+季度",T529="季度+动态",T529="季度",T529="动态"),A529,AH528)</x:f>
        <x:v>44561</x:v>
      </x:c>
      <x:c r="AI529" s="68" t="n">
        <x:f aca="0">YEAR(A529)</x:f>
        <x:v>2022</x:v>
      </x:c>
      <x:c r="AJ529" s="68" t="n">
        <x:f aca="0">MONTH(A529)</x:f>
        <x:v>1</x:v>
      </x:c>
      <x:c r="AK529" s="66" t="n">
        <x:f aca="0">IF(MONTH(A529)&lt;&gt;MONTH(A530),1,0)</x:f>
        <x:v>0</x:v>
      </x:c>
      <x:c r="AL529" s="64" t="n">
        <x:f aca="0">IF(AK528,AD528,AL528)</x:f>
        <x:v>1.1309278892970356</x:v>
      </x:c>
      <x:c r="AM529" s="65" t="str">
        <x:f aca="0">IF(AK529,AD529/AL529-1,"")</x:f>
      </x:c>
      <x:c r="AN529" s="64" t="n">
        <x:f aca="0">IF(AI529&lt;&gt;AI528,AD529,MAX(AN528,AD529))</x:f>
        <x:v>1.1315176054612175</x:v>
      </x:c>
      <x:c r="AO529" s="65" t="n">
        <x:f aca="0">AD529/AN529-1</x:f>
        <x:v>-0.0020279587932041654</x:v>
      </x:c>
      <x:c r="AP529" s="69" t="n">
        <x:f aca="0">IFERROR(SUM(Z529:AC529)/AD529,0)</x:f>
        <x:v>1</x:v>
      </x:c>
      <x:c r="AQ529" s="66" t="b">
        <x:f aca="0">AND(B529&gt;0,C529&gt;0,D529&gt;0,E529&gt;0)</x:f>
        <x:v>1</x:v>
      </x:c>
    </x:row>
    <x:row r="530" ht="13.5" hidden="0">
      <x:c r="A530" s="61" t="n">
        <x:f aca="0">'净值底稿'!A492</x:f>
        <x:v>44567</x:v>
      </x:c>
      <x:c r="B530" s="62" t="n">
        <x:f aca="0">'净值底稿'!W492</x:f>
        <x:v>1.2870726916561428</x:v>
      </x:c>
      <x:c r="C530" s="62" t="n">
        <x:f aca="0">'净值底稿'!T492</x:f>
        <x:v>1.5024832953065976</x:v>
      </x:c>
      <x:c r="D530" s="62" t="n">
        <x:f aca="0">'净值底稿'!U492</x:f>
        <x:v>1.518</x:v>
      </x:c>
      <x:c r="E530" s="62" t="n">
        <x:f aca="0">'净值底稿'!V492</x:f>
        <x:v>1.3414</x:v>
      </x:c>
      <x:c r="F530" s="63" t="n">
        <x:f aca="0">IFERROR(B530/B529-1,0)</x:f>
        <x:v>0.0013116740619585343</x:v>
      </x:c>
      <x:c r="G530" s="63" t="n">
        <x:f aca="0">IFERROR(C530/C529-1,0)</x:f>
        <x:v>0.0022628866009815063</x:v>
      </x:c>
      <x:c r="H530" s="63" t="n">
        <x:f aca="0">IFERROR(D530/D529-1,0)</x:f>
        <x:v>-0.00046092052413237994</x:v>
      </x:c>
      <x:c r="I530" s="63" t="n">
        <x:f aca="0">IFERROR(E530/E529-1,0)</x:f>
        <x:v>-0.005117555440183996</x:v>
      </x:c>
      <x:c r="J530" s="64" t="n">
        <x:f aca="0">Z529*(1+F530)</x:f>
        <x:v>0.11428089572799396</x:v>
      </x:c>
      <x:c r="K530" s="64" t="n">
        <x:f aca="0">AA529*(1+G530)</x:f>
        <x:v>0.11093226687148411</x:v>
      </x:c>
      <x:c r="L530" s="64" t="n">
        <x:f aca="0">AB529*(1+H530)</x:f>
        <x:v>0.8477593632376064</x:v>
      </x:c>
      <x:c r="M530" s="64" t="n">
        <x:f aca="0">AC529*(1+I530)</x:f>
        <x:v>0.05597173013414447</x:v>
      </x:c>
      <x:c r="N530" s="64" t="n">
        <x:f aca="0">SUM(J530:M530)</x:f>
        <x:v>1.1289442559712288</x:v>
      </x:c>
      <x:c r="O530" s="65" t="n">
        <x:f aca="0">IFERROR((J530+K530)/N530,0)</x:f>
        <x:v>0.19949006464072716</x:v>
      </x:c>
      <x:c r="P530" s="66" t="b">
        <x:f aca="0">AND(MONTH(A530)=12,OR(A531="",YEAR(A530)&lt;&gt;YEAR(A531)))</x:f>
        <x:v>0</x:v>
      </x:c>
      <x:c r="Q530" s="66" t="b">
        <x:f aca="0">AND(MOD(MONTH(A530),3)=0,OR(A531="",MONTH(A530)&lt;&gt;MONTH(A531)))</x:f>
        <x:v>0</x:v>
      </x:c>
      <x:c r="R530" s="66" t="b">
        <x:f aca="0">OR(O530&gt;$E$7,O530&lt;$E$6)</x:f>
        <x:v>0</x:v>
      </x:c>
      <x:c r="S530" s="66" t="b">
        <x:f aca="0">AND(OR(P530,Q530,R530),A530-AH529&gt;$E$8)</x:f>
        <x:v>0</x:v>
      </x:c>
      <x:c r="T530" s="67" t="str">
        <x:f aca="0">IF(NOT(OR(P530,Q530,R530)),"不调",IF(NOT(S530),"间隔规则跳过",IF(P530,"年末+季度",IF(AND(Q530,R530),"季度+动态",IF(Q530,"季度","动态")))))</x:f>
        <x:v>不调</x:v>
      </x:c>
      <x:c r="U530" s="64" t="n">
        <x:f aca="0">IF(OR(T530="年末+季度",T530="季度+动态"),N530*$E$5/2,IF(T530="季度",(J530+K530)/2,IF(T530="动态",N530*$E$5*IF(J530+K530=0,0.5,J530/(J530+K530)),J530)))</x:f>
        <x:v>0.11428089572799396</x:v>
      </x:c>
      <x:c r="V530" s="64" t="n">
        <x:f aca="0">IF(OR(T530="年末+季度",T530="季度+动态"),N530*$E$5/2,IF(T530="季度",(J530+K530)/2,IF(T530="动态",N530*$E$5*IF(J530+K530=0,0.5,K530/(J530+K530)),K530)))</x:f>
        <x:v>0.11093226687148411</x:v>
      </x:c>
      <x:c r="W530" s="64" t="n">
        <x:f aca="0">IF(OR(T530="年末+季度",T530="季度+动态",T530="动态"),N530*(1-$E$5)*IF(L530+M530=0,$B$7/($B$7+$B$8),L530/(L530+M530)),L530)</x:f>
        <x:v>0.8477593632376064</x:v>
      </x:c>
      <x:c r="X530" s="64" t="n">
        <x:f aca="0">IF(OR(T530="年末+季度",T530="季度+动态",T530="动态"),N530*(1-$E$5)*IF(L530+M530=0,$B$8/($B$7+$B$8),M530/(L530+M530)),M530)</x:f>
        <x:v>0.05597173013414447</x:v>
      </x:c>
      <x:c r="Y530" s="64" t="n">
        <x:f aca="0">POWER(1-$H$5,(A530-A529)/$H$8)</x:f>
        <x:v>0.9999862671029998</x:v>
      </x:c>
      <x:c r="Z530" s="64" t="n">
        <x:f aca="0">U530*Y530</x:f>
        <x:v>0.11427932632022383</x:v>
      </x:c>
      <x:c r="AA530" s="64" t="n">
        <x:f aca="0">V530*Y530</x:f>
        <x:v>0.11093074345008916</x:v>
      </x:c>
      <x:c r="AB530" s="64" t="n">
        <x:f aca="0">W530*Y530</x:f>
        <x:v>0.84774772104559</x:v>
      </x:c>
      <x:c r="AC530" s="64" t="n">
        <x:f aca="0">X530*Y530</x:f>
        <x:v>0.055970961480139615</x:v>
      </x:c>
      <x:c r="AD530" s="64" t="n">
        <x:f aca="0">SUM(Z530:AC530)</x:f>
        <x:v>1.1289287522960427</x:v>
      </x:c>
      <x:c r="AE530" s="64" t="n">
        <x:f aca="0">MAX(AE529,AD530)</x:f>
        <x:v>1.1315176054612175</x:v>
      </x:c>
      <x:c r="AF530" s="63" t="n">
        <x:f aca="0">AD530/AE530-1</x:f>
        <x:v>-0.002287947755014841</x:v>
      </x:c>
      <x:c r="AG530" s="63" t="n">
        <x:f aca="0">AD530/AD529-1</x:f>
        <x:v>-0.0002605172801197764</x:v>
      </x:c>
      <x:c r="AH530" s="61" t="n">
        <x:f aca="0">IF(OR(T530="年末+季度",T530="季度+动态",T530="季度",T530="动态"),A530,AH529)</x:f>
        <x:v>44561</x:v>
      </x:c>
      <x:c r="AI530" s="68" t="n">
        <x:f aca="0">YEAR(A530)</x:f>
        <x:v>2022</x:v>
      </x:c>
      <x:c r="AJ530" s="68" t="n">
        <x:f aca="0">MONTH(A530)</x:f>
        <x:v>1</x:v>
      </x:c>
      <x:c r="AK530" s="66" t="n">
        <x:f aca="0">IF(MONTH(A530)&lt;&gt;MONTH(A531),1,0)</x:f>
        <x:v>0</x:v>
      </x:c>
      <x:c r="AL530" s="64" t="n">
        <x:f aca="0">IF(AK529,AD529,AL529)</x:f>
        <x:v>1.1309278892970356</x:v>
      </x:c>
      <x:c r="AM530" s="65" t="str">
        <x:f aca="0">IF(AK530,AD530/AL530-1,"")</x:f>
      </x:c>
      <x:c r="AN530" s="64" t="n">
        <x:f aca="0">IF(AI530&lt;&gt;AI529,AD530,MAX(AN529,AD530))</x:f>
        <x:v>1.1315176054612175</x:v>
      </x:c>
      <x:c r="AO530" s="65" t="n">
        <x:f aca="0">AD530/AN530-1</x:f>
        <x:v>-0.002287947755014841</x:v>
      </x:c>
      <x:c r="AP530" s="69" t="n">
        <x:f aca="0">IFERROR(SUM(Z530:AC530)/AD530,0)</x:f>
        <x:v>1</x:v>
      </x:c>
      <x:c r="AQ530" s="66" t="b">
        <x:f aca="0">AND(B530&gt;0,C530&gt;0,D530&gt;0,E530&gt;0)</x:f>
        <x:v>1</x:v>
      </x:c>
    </x:row>
    <x:row r="531" ht="13.5" hidden="0">
      <x:c r="A531" s="61" t="n">
        <x:f aca="0">'净值底稿'!A493</x:f>
        <x:v>44568</x:v>
      </x:c>
      <x:c r="B531" s="62" t="n">
        <x:f aca="0">'净值底稿'!W493</x:f>
        <x:v>1.2933107667585408</x:v>
      </x:c>
      <x:c r="C531" s="62" t="n">
        <x:f aca="0">'净值底稿'!T493</x:f>
        <x:v>1.4824664935323688</x:v>
      </x:c>
      <x:c r="D531" s="62" t="n">
        <x:f aca="0">'净值底稿'!U493</x:f>
        <x:v>1.5182</x:v>
      </x:c>
      <x:c r="E531" s="62" t="n">
        <x:f aca="0">'净值底稿'!V493</x:f>
        <x:v>1.3323</x:v>
      </x:c>
      <x:c r="F531" s="63" t="n">
        <x:f aca="0">IFERROR(B531/B530-1,0)</x:f>
        <x:v>0.004846715451923167</x:v>
      </x:c>
      <x:c r="G531" s="63" t="n">
        <x:f aca="0">IFERROR(C531/C530-1,0)</x:f>
        <x:v>-0.013322478750184108</x:v>
      </x:c>
      <x:c r="H531" s="63" t="n">
        <x:f aca="0">IFERROR(D531/D530-1,0)</x:f>
        <x:v>0.0001317523056654224</x:v>
      </x:c>
      <x:c r="I531" s="63" t="n">
        <x:f aca="0">IFERROR(E531/E530-1,0)</x:f>
        <x:v>-0.0067839570597881815</x:v>
      </x:c>
      <x:c r="J531" s="64" t="n">
        <x:f aca="0">Z530*(1+F531)</x:f>
        <x:v>0.11483320569693543</x:v>
      </x:c>
      <x:c r="K531" s="64" t="n">
        <x:f aca="0">AA530*(1+G531)</x:f>
        <x:v>0.10945287097773322</x:v>
      </x:c>
      <x:c r="L531" s="64" t="n">
        <x:f aca="0">AB530*(1+H531)</x:f>
        <x:v>0.8478594137624604</x:v>
      </x:c>
      <x:c r="M531" s="64" t="n">
        <x:f aca="0">AC530*(1+I531)</x:f>
        <x:v>0.05559125688086329</x:v>
      </x:c>
      <x:c r="N531" s="64" t="n">
        <x:f aca="0">SUM(J531:M531)</x:f>
        <x:v>1.1277367473179922</x:v>
      </x:c>
      <x:c r="O531" s="65" t="n">
        <x:f aca="0">IFERROR((J531+K531)/N531,0)</x:f>
        <x:v>0.19888158934970473</x:v>
      </x:c>
      <x:c r="P531" s="66" t="b">
        <x:f aca="0">AND(MONTH(A531)=12,OR(A532="",YEAR(A531)&lt;&gt;YEAR(A532)))</x:f>
        <x:v>0</x:v>
      </x:c>
      <x:c r="Q531" s="66" t="b">
        <x:f aca="0">AND(MOD(MONTH(A531),3)=0,OR(A532="",MONTH(A531)&lt;&gt;MONTH(A532)))</x:f>
        <x:v>0</x:v>
      </x:c>
      <x:c r="R531" s="66" t="b">
        <x:f aca="0">OR(O531&gt;$E$7,O531&lt;$E$6)</x:f>
        <x:v>0</x:v>
      </x:c>
      <x:c r="S531" s="66" t="b">
        <x:f aca="0">AND(OR(P531,Q531,R531),A531-AH530&gt;$E$8)</x:f>
        <x:v>0</x:v>
      </x:c>
      <x:c r="T531" s="67" t="str">
        <x:f aca="0">IF(NOT(OR(P531,Q531,R531)),"不调",IF(NOT(S531),"间隔规则跳过",IF(P531,"年末+季度",IF(AND(Q531,R531),"季度+动态",IF(Q531,"季度","动态")))))</x:f>
        <x:v>不调</x:v>
      </x:c>
      <x:c r="U531" s="64" t="n">
        <x:f aca="0">IF(OR(T531="年末+季度",T531="季度+动态"),N531*$E$5/2,IF(T531="季度",(J531+K531)/2,IF(T531="动态",N531*$E$5*IF(J531+K531=0,0.5,J531/(J531+K531)),J531)))</x:f>
        <x:v>0.11483320569693543</x:v>
      </x:c>
      <x:c r="V531" s="64" t="n">
        <x:f aca="0">IF(OR(T531="年末+季度",T531="季度+动态"),N531*$E$5/2,IF(T531="季度",(J531+K531)/2,IF(T531="动态",N531*$E$5*IF(J531+K531=0,0.5,K531/(J531+K531)),K531)))</x:f>
        <x:v>0.10945287097773322</x:v>
      </x:c>
      <x:c r="W531" s="64" t="n">
        <x:f aca="0">IF(OR(T531="年末+季度",T531="季度+动态",T531="动态"),N531*(1-$E$5)*IF(L531+M531=0,$B$7/($B$7+$B$8),L531/(L531+M531)),L531)</x:f>
        <x:v>0.8478594137624604</x:v>
      </x:c>
      <x:c r="X531" s="64" t="n">
        <x:f aca="0">IF(OR(T531="年末+季度",T531="季度+动态",T531="动态"),N531*(1-$E$5)*IF(L531+M531=0,$B$8/($B$7+$B$8),M531/(L531+M531)),M531)</x:f>
        <x:v>0.05559125688086329</x:v>
      </x:c>
      <x:c r="Y531" s="64" t="n">
        <x:f aca="0">POWER(1-$H$5,(A531-A530)/$H$8)</x:f>
        <x:v>0.9999862671029998</x:v>
      </x:c>
      <x:c r="Z531" s="64" t="n">
        <x:f aca="0">U531*Y531</x:f>
        <x:v>0.11483162870434939</x:v>
      </x:c>
      <x:c r="AA531" s="64" t="n">
        <x:f aca="0">V531*Y531</x:f>
        <x:v>0.1094513678727297</x:v>
      </x:c>
      <x:c r="AB531" s="64" t="n">
        <x:f aca="0">W531*Y531</x:f>
        <x:v>0.8478477701964605</x:v>
      </x:c>
      <x:c r="AC531" s="64" t="n">
        <x:f aca="0">X531*Y531</x:f>
        <x:v>0.05559049345185843</x:v>
      </x:c>
      <x:c r="AD531" s="64" t="n">
        <x:f aca="0">SUM(Z531:AC531)</x:f>
        <x:v>1.127721260225398</x:v>
      </x:c>
      <x:c r="AE531" s="64" t="n">
        <x:f aca="0">MAX(AE530,AD531)</x:f>
        <x:v>1.1315176054612175</x:v>
      </x:c>
      <x:c r="AF531" s="63" t="n">
        <x:f aca="0">AD531/AE531-1</x:f>
        <x:v>-0.00335509161987102</x:v>
      </x:c>
      <x:c r="AG531" s="63" t="n">
        <x:f aca="0">AD531/AD530-1</x:f>
        <x:v>-0.0010695910332594316</x:v>
      </x:c>
      <x:c r="AH531" s="61" t="n">
        <x:f aca="0">IF(OR(T531="年末+季度",T531="季度+动态",T531="季度",T531="动态"),A531,AH530)</x:f>
        <x:v>44561</x:v>
      </x:c>
      <x:c r="AI531" s="68" t="n">
        <x:f aca="0">YEAR(A531)</x:f>
        <x:v>2022</x:v>
      </x:c>
      <x:c r="AJ531" s="68" t="n">
        <x:f aca="0">MONTH(A531)</x:f>
        <x:v>1</x:v>
      </x:c>
      <x:c r="AK531" s="66" t="n">
        <x:f aca="0">IF(MONTH(A531)&lt;&gt;MONTH(A532),1,0)</x:f>
        <x:v>0</x:v>
      </x:c>
      <x:c r="AL531" s="64" t="n">
        <x:f aca="0">IF(AK530,AD530,AL530)</x:f>
        <x:v>1.1309278892970356</x:v>
      </x:c>
      <x:c r="AM531" s="65" t="str">
        <x:f aca="0">IF(AK531,AD531/AL531-1,"")</x:f>
      </x:c>
      <x:c r="AN531" s="64" t="n">
        <x:f aca="0">IF(AI531&lt;&gt;AI530,AD531,MAX(AN530,AD531))</x:f>
        <x:v>1.1315176054612175</x:v>
      </x:c>
      <x:c r="AO531" s="65" t="n">
        <x:f aca="0">AD531/AN531-1</x:f>
        <x:v>-0.00335509161987102</x:v>
      </x:c>
      <x:c r="AP531" s="69" t="n">
        <x:f aca="0">IFERROR(SUM(Z531:AC531)/AD531,0)</x:f>
        <x:v>1</x:v>
      </x:c>
      <x:c r="AQ531" s="66" t="b">
        <x:f aca="0">AND(B531&gt;0,C531&gt;0,D531&gt;0,E531&gt;0)</x:f>
        <x:v>1</x:v>
      </x:c>
    </x:row>
    <x:row r="532" ht="13.5" hidden="0">
      <x:c r="A532" s="61" t="n">
        <x:f aca="0">'净值底稿'!A494</x:f>
        <x:v>44571</x:v>
      </x:c>
      <x:c r="B532" s="62" t="n">
        <x:f aca="0">'净值底稿'!W494</x:f>
        <x:v>1.3025695646743984</x:v>
      </x:c>
      <x:c r="C532" s="62" t="n">
        <x:f aca="0">'净值底稿'!T494</x:f>
        <x:v>1.4911937674740037</x:v>
      </x:c>
      <x:c r="D532" s="62" t="n">
        <x:f aca="0">'净值底稿'!U494</x:f>
        <x:v>1.5194</x:v>
      </x:c>
      <x:c r="E532" s="62" t="n">
        <x:f aca="0">'净值底稿'!V494</x:f>
        <x:v>1.3339</x:v>
      </x:c>
      <x:c r="F532" s="63" t="n">
        <x:f aca="0">IFERROR(B532/B531-1,0)</x:f>
        <x:v>0.0071589892807149</x:v>
      </x:c>
      <x:c r="G532" s="63" t="n">
        <x:f aca="0">IFERROR(C532/C531-1,0)</x:f>
        <x:v>0.005886995746419821</x:v>
      </x:c>
      <x:c r="H532" s="63" t="n">
        <x:f aca="0">IFERROR(D532/D531-1,0)</x:f>
        <x:v>0.000790409695692329</x:v>
      </x:c>
      <x:c r="I532" s="63" t="n">
        <x:f aca="0">IFERROR(E532/E531-1,0)</x:f>
        <x:v>0.0012009307213090015</x:v>
      </x:c>
      <x:c r="J532" s="64" t="n">
        <x:f aca="0">Z531*(1+F532)</x:f>
        <x:v>0.11565370710333087</x:v>
      </x:c>
      <x:c r="K532" s="64" t="n">
        <x:f aca="0">AA531*(1+G532)</x:f>
        <x:v>0.1100957076098363</x:v>
      </x:c>
      <x:c r="L532" s="64" t="n">
        <x:f aca="0">AB531*(1+H532)</x:f>
        <x:v>0.8485179172944949</x:v>
      </x:c>
      <x:c r="M532" s="64" t="n">
        <x:f aca="0">AC531*(1+I532)</x:f>
        <x:v>0.0556572537832575</x:v>
      </x:c>
      <x:c r="N532" s="64" t="n">
        <x:f aca="0">SUM(J532:M532)</x:f>
        <x:v>1.1299245857909197</x:v>
      </x:c>
      <x:c r="O532" s="65" t="n">
        <x:f aca="0">IFERROR((J532+K532)/N532,0)</x:f>
        <x:v>0.1997915768468283</x:v>
      </x:c>
      <x:c r="P532" s="66" t="b">
        <x:f aca="0">AND(MONTH(A532)=12,OR(A533="",YEAR(A532)&lt;&gt;YEAR(A533)))</x:f>
        <x:v>0</x:v>
      </x:c>
      <x:c r="Q532" s="66" t="b">
        <x:f aca="0">AND(MOD(MONTH(A532),3)=0,OR(A533="",MONTH(A532)&lt;&gt;MONTH(A533)))</x:f>
        <x:v>0</x:v>
      </x:c>
      <x:c r="R532" s="66" t="b">
        <x:f aca="0">OR(O532&gt;$E$7,O532&lt;$E$6)</x:f>
        <x:v>0</x:v>
      </x:c>
      <x:c r="S532" s="66" t="b">
        <x:f aca="0">AND(OR(P532,Q532,R532),A532-AH531&gt;$E$8)</x:f>
        <x:v>0</x:v>
      </x:c>
      <x:c r="T532" s="67" t="str">
        <x:f aca="0">IF(NOT(OR(P532,Q532,R532)),"不调",IF(NOT(S532),"间隔规则跳过",IF(P532,"年末+季度",IF(AND(Q532,R532),"季度+动态",IF(Q532,"季度","动态")))))</x:f>
        <x:v>不调</x:v>
      </x:c>
      <x:c r="U532" s="64" t="n">
        <x:f aca="0">IF(OR(T532="年末+季度",T532="季度+动态"),N532*$E$5/2,IF(T532="季度",(J532+K532)/2,IF(T532="动态",N532*$E$5*IF(J532+K532=0,0.5,J532/(J532+K532)),J532)))</x:f>
        <x:v>0.11565370710333087</x:v>
      </x:c>
      <x:c r="V532" s="64" t="n">
        <x:f aca="0">IF(OR(T532="年末+季度",T532="季度+动态"),N532*$E$5/2,IF(T532="季度",(J532+K532)/2,IF(T532="动态",N532*$E$5*IF(J532+K532=0,0.5,K532/(J532+K532)),K532)))</x:f>
        <x:v>0.1100957076098363</x:v>
      </x:c>
      <x:c r="W532" s="64" t="n">
        <x:f aca="0">IF(OR(T532="年末+季度",T532="季度+动态",T532="动态"),N532*(1-$E$5)*IF(L532+M532=0,$B$7/($B$7+$B$8),L532/(L532+M532)),L532)</x:f>
        <x:v>0.8485179172944949</x:v>
      </x:c>
      <x:c r="X532" s="64" t="n">
        <x:f aca="0">IF(OR(T532="年末+季度",T532="季度+动态",T532="动态"),N532*(1-$E$5)*IF(L532+M532=0,$B$8/($B$7+$B$8),M532/(L532+M532)),M532)</x:f>
        <x:v>0.0556572537832575</x:v>
      </x:c>
      <x:c r="Y532" s="64" t="n">
        <x:f aca="0">POWER(1-$H$5,(A532-A531)/$H$8)</x:f>
        <x:v>0.9999588018747739</x:v>
      </x:c>
      <x:c r="Z532" s="64" t="n">
        <x:f aca="0">U532*Y532</x:f>
        <x:v>0.11564894238742277</x:v>
      </x:c>
      <x:c r="AA532" s="64" t="n">
        <x:f aca="0">V532*Y532</x:f>
        <x:v>0.11009117187308733</x:v>
      </x:c>
      <x:c r="AB532" s="64" t="n">
        <x:f aca="0">W532*Y532</x:f>
        <x:v>0.8484829599470817</x:v>
      </x:c>
      <x:c r="AC532" s="64" t="n">
        <x:f aca="0">X532*Y532</x:f>
        <x:v>0.05565496080874639</x:v>
      </x:c>
      <x:c r="AD532" s="64" t="n">
        <x:f aca="0">SUM(Z532:AC532)</x:f>
        <x:v>1.1298780350163382</x:v>
      </x:c>
      <x:c r="AE532" s="64" t="n">
        <x:f aca="0">MAX(AE531,AD532)</x:f>
        <x:v>1.1315176054612175</x:v>
      </x:c>
      <x:c r="AF532" s="63" t="n">
        <x:f aca="0">AD532/AE532-1</x:f>
        <x:v>-0.0014490012678246567</x:v>
      </x:c>
      <x:c r="AG532" s="63" t="n">
        <x:f aca="0">AD532/AD531-1</x:f>
        <x:v>0.0019125069882153234</x:v>
      </x:c>
      <x:c r="AH532" s="61" t="n">
        <x:f aca="0">IF(OR(T532="年末+季度",T532="季度+动态",T532="季度",T532="动态"),A532,AH531)</x:f>
        <x:v>44561</x:v>
      </x:c>
      <x:c r="AI532" s="68" t="n">
        <x:f aca="0">YEAR(A532)</x:f>
        <x:v>2022</x:v>
      </x:c>
      <x:c r="AJ532" s="68" t="n">
        <x:f aca="0">MONTH(A532)</x:f>
        <x:v>1</x:v>
      </x:c>
      <x:c r="AK532" s="66" t="n">
        <x:f aca="0">IF(MONTH(A532)&lt;&gt;MONTH(A533),1,0)</x:f>
        <x:v>0</x:v>
      </x:c>
      <x:c r="AL532" s="64" t="n">
        <x:f aca="0">IF(AK531,AD531,AL531)</x:f>
        <x:v>1.1309278892970356</x:v>
      </x:c>
      <x:c r="AM532" s="65" t="str">
        <x:f aca="0">IF(AK532,AD532/AL532-1,"")</x:f>
      </x:c>
      <x:c r="AN532" s="64" t="n">
        <x:f aca="0">IF(AI532&lt;&gt;AI531,AD532,MAX(AN531,AD532))</x:f>
        <x:v>1.1315176054612175</x:v>
      </x:c>
      <x:c r="AO532" s="65" t="n">
        <x:f aca="0">AD532/AN532-1</x:f>
        <x:v>-0.0014490012678246567</x:v>
      </x:c>
      <x:c r="AP532" s="69" t="n">
        <x:f aca="0">IFERROR(SUM(Z532:AC532)/AD532,0)</x:f>
        <x:v>1</x:v>
      </x:c>
      <x:c r="AQ532" s="66" t="b">
        <x:f aca="0">AND(B532&gt;0,C532&gt;0,D532&gt;0,E532&gt;0)</x:f>
        <x:v>1</x:v>
      </x:c>
    </x:row>
    <x:row r="533" ht="13.5" hidden="0">
      <x:c r="A533" s="61" t="n">
        <x:f aca="0">'净值底稿'!A495</x:f>
        <x:v>44572</x:v>
      </x:c>
      <x:c r="B533" s="62" t="n">
        <x:f aca="0">'净值底稿'!W495</x:f>
        <x:v>1.3054950568968364</x:v>
      </x:c>
      <x:c r="C533" s="62" t="n">
        <x:f aca="0">'净值底稿'!T495</x:f>
        <x:v>1.4797636862894101</x:v>
      </x:c>
      <x:c r="D533" s="62" t="n">
        <x:f aca="0">'净值底稿'!U495</x:f>
        <x:v>1.5202</x:v>
      </x:c>
      <x:c r="E533" s="62" t="n">
        <x:f aca="0">'净值底稿'!V495</x:f>
        <x:v>1.3451</x:v>
      </x:c>
      <x:c r="F533" s="63" t="n">
        <x:f aca="0">IFERROR(B533/B532-1,0)</x:f>
        <x:v>0.0022459393354314905</x:v>
      </x:c>
      <x:c r="G533" s="63" t="n">
        <x:f aca="0">IFERROR(C533/C532-1,0)</x:f>
        <x:v>-0.007665054289997086</x:v>
      </x:c>
      <x:c r="H533" s="63" t="n">
        <x:f aca="0">IFERROR(D533/D532-1,0)</x:f>
        <x:v>0.0005265236277476326</x:v>
      </x:c>
      <x:c r="I533" s="63" t="n">
        <x:f aca="0">IFERROR(E533/E532-1,0)</x:f>
        <x:v>0.008396431516605407</x:v>
      </x:c>
      <x:c r="J533" s="64" t="n">
        <x:f aca="0">Z532*(1+F533)</x:f>
        <x:v>0.11590868289623173</x:v>
      </x:c>
      <x:c r="K533" s="64" t="n">
        <x:f aca="0">AA532*(1+G533)</x:f>
        <x:v>0.10924731706383072</x:v>
      </x:c>
      <x:c r="L533" s="64" t="n">
        <x:f aca="0">AB532*(1+H533)</x:f>
        <x:v>0.848929706273235</x:v>
      </x:c>
      <x:c r="M533" s="64" t="n">
        <x:f aca="0">AC532*(1+I533)</x:f>
        <x:v>0.05612226387573639</x:v>
      </x:c>
      <x:c r="N533" s="64" t="n">
        <x:f aca="0">SUM(J533:M533)</x:f>
        <x:v>1.130207970109034</x:v>
      </x:c>
      <x:c r="O533" s="65" t="n">
        <x:f aca="0">IFERROR((J533+K533)/N533,0)</x:f>
        <x:v>0.19921643265207295</x:v>
      </x:c>
      <x:c r="P533" s="66" t="b">
        <x:f aca="0">AND(MONTH(A533)=12,OR(A534="",YEAR(A533)&lt;&gt;YEAR(A534)))</x:f>
        <x:v>0</x:v>
      </x:c>
      <x:c r="Q533" s="66" t="b">
        <x:f aca="0">AND(MOD(MONTH(A533),3)=0,OR(A534="",MONTH(A533)&lt;&gt;MONTH(A534)))</x:f>
        <x:v>0</x:v>
      </x:c>
      <x:c r="R533" s="66" t="b">
        <x:f aca="0">OR(O533&gt;$E$7,O533&lt;$E$6)</x:f>
        <x:v>0</x:v>
      </x:c>
      <x:c r="S533" s="66" t="b">
        <x:f aca="0">AND(OR(P533,Q533,R533),A533-AH532&gt;$E$8)</x:f>
        <x:v>0</x:v>
      </x:c>
      <x:c r="T533" s="67" t="str">
        <x:f aca="0">IF(NOT(OR(P533,Q533,R533)),"不调",IF(NOT(S533),"间隔规则跳过",IF(P533,"年末+季度",IF(AND(Q533,R533),"季度+动态",IF(Q533,"季度","动态")))))</x:f>
        <x:v>不调</x:v>
      </x:c>
      <x:c r="U533" s="64" t="n">
        <x:f aca="0">IF(OR(T533="年末+季度",T533="季度+动态"),N533*$E$5/2,IF(T533="季度",(J533+K533)/2,IF(T533="动态",N533*$E$5*IF(J533+K533=0,0.5,J533/(J533+K533)),J533)))</x:f>
        <x:v>0.11590868289623173</x:v>
      </x:c>
      <x:c r="V533" s="64" t="n">
        <x:f aca="0">IF(OR(T533="年末+季度",T533="季度+动态"),N533*$E$5/2,IF(T533="季度",(J533+K533)/2,IF(T533="动态",N533*$E$5*IF(J533+K533=0,0.5,K533/(J533+K533)),K533)))</x:f>
        <x:v>0.10924731706383072</x:v>
      </x:c>
      <x:c r="W533" s="64" t="n">
        <x:f aca="0">IF(OR(T533="年末+季度",T533="季度+动态",T533="动态"),N533*(1-$E$5)*IF(L533+M533=0,$B$7/($B$7+$B$8),L533/(L533+M533)),L533)</x:f>
        <x:v>0.848929706273235</x:v>
      </x:c>
      <x:c r="X533" s="64" t="n">
        <x:f aca="0">IF(OR(T533="年末+季度",T533="季度+动态",T533="动态"),N533*(1-$E$5)*IF(L533+M533=0,$B$8/($B$7+$B$8),M533/(L533+M533)),M533)</x:f>
        <x:v>0.05612226387573639</x:v>
      </x:c>
      <x:c r="Y533" s="64" t="n">
        <x:f aca="0">POWER(1-$H$5,(A533-A532)/$H$8)</x:f>
        <x:v>0.9999862671029998</x:v>
      </x:c>
      <x:c r="Z533" s="64" t="n">
        <x:f aca="0">U533*Y533</x:f>
        <x:v>0.11590709113422808</x:v>
      </x:c>
      <x:c r="AA533" s="64" t="n">
        <x:f aca="0">V533*Y533</x:f>
        <x:v>0.10924581678167793</x:v>
      </x:c>
      <x:c r="AB533" s="64" t="n">
        <x:f aca="0">W533*Y533</x:f>
        <x:v>0.8489180480090184</x:v>
      </x:c>
      <x:c r="AC533" s="64" t="n">
        <x:f aca="0">X533*Y533</x:f>
        <x:v>0.05612149315446716</x:v>
      </x:c>
      <x:c r="AD533" s="64" t="n">
        <x:f aca="0">SUM(Z533:AC533)</x:f>
        <x:v>1.1301924490793915</x:v>
      </x:c>
      <x:c r="AE533" s="64" t="n">
        <x:f aca="0">MAX(AE532,AD533)</x:f>
        <x:v>1.1315176054612175</x:v>
      </x:c>
      <x:c r="AF533" s="63" t="n">
        <x:f aca="0">AD533/AE533-1</x:f>
        <x:v>-0.001171131916489987</x:v>
      </x:c>
      <x:c r="AG533" s="63" t="n">
        <x:f aca="0">AD533/AD532-1</x:f>
        <x:v>0.00027827256863943717</x:v>
      </x:c>
      <x:c r="AH533" s="61" t="n">
        <x:f aca="0">IF(OR(T533="年末+季度",T533="季度+动态",T533="季度",T533="动态"),A533,AH532)</x:f>
        <x:v>44561</x:v>
      </x:c>
      <x:c r="AI533" s="68" t="n">
        <x:f aca="0">YEAR(A533)</x:f>
        <x:v>2022</x:v>
      </x:c>
      <x:c r="AJ533" s="68" t="n">
        <x:f aca="0">MONTH(A533)</x:f>
        <x:v>1</x:v>
      </x:c>
      <x:c r="AK533" s="66" t="n">
        <x:f aca="0">IF(MONTH(A533)&lt;&gt;MONTH(A534),1,0)</x:f>
        <x:v>0</x:v>
      </x:c>
      <x:c r="AL533" s="64" t="n">
        <x:f aca="0">IF(AK532,AD532,AL532)</x:f>
        <x:v>1.1309278892970356</x:v>
      </x:c>
      <x:c r="AM533" s="65" t="str">
        <x:f aca="0">IF(AK533,AD533/AL533-1,"")</x:f>
      </x:c>
      <x:c r="AN533" s="64" t="n">
        <x:f aca="0">IF(AI533&lt;&gt;AI532,AD533,MAX(AN532,AD533))</x:f>
        <x:v>1.1315176054612175</x:v>
      </x:c>
      <x:c r="AO533" s="65" t="n">
        <x:f aca="0">AD533/AN533-1</x:f>
        <x:v>-0.001171131916489987</x:v>
      </x:c>
      <x:c r="AP533" s="69" t="n">
        <x:f aca="0">IFERROR(SUM(Z533:AC533)/AD533,0)</x:f>
        <x:v>1</x:v>
      </x:c>
      <x:c r="AQ533" s="66" t="b">
        <x:f aca="0">AND(B533&gt;0,C533&gt;0,D533&gt;0,E533&gt;0)</x:f>
        <x:v>1</x:v>
      </x:c>
    </x:row>
    <x:row r="534" ht="13.5" hidden="0">
      <x:c r="A534" s="61" t="n">
        <x:f aca="0">'净值底稿'!A496</x:f>
        <x:v>44573</x:v>
      </x:c>
      <x:c r="B534" s="62" t="n">
        <x:f aca="0">'净值底稿'!W496</x:f>
        <x:v>1.304183112555744</x:v>
      </x:c>
      <x:c r="C534" s="62" t="n">
        <x:f aca="0">'净值底稿'!T496</x:f>
        <x:v>1.4992109594746936</x:v>
      </x:c>
      <x:c r="D534" s="62" t="n">
        <x:f aca="0">'净值底稿'!U496</x:f>
        <x:v>1.5207</x:v>
      </x:c>
      <x:c r="E534" s="62" t="n">
        <x:f aca="0">'净值底稿'!V496</x:f>
        <x:v>1.35</x:v>
      </x:c>
      <x:c r="F534" s="63" t="n">
        <x:f aca="0">IFERROR(B534/B533-1,0)</x:f>
        <x:v>-0.0010049401061777985</x:v>
      </x:c>
      <x:c r="G534" s="63" t="n">
        <x:f aca="0">IFERROR(C534/C533-1,0)</x:f>
        <x:v>0.01314214787500867</x:v>
      </x:c>
      <x:c r="H534" s="63" t="n">
        <x:f aca="0">IFERROR(D534/D533-1,0)</x:f>
        <x:v>0.0003289040915668284</x:v>
      </x:c>
      <x:c r="I534" s="63" t="n">
        <x:f aca="0">IFERROR(E534/E533-1,0)</x:f>
        <x:v>0.0036428518325775094</x:v>
      </x:c>
      <x:c r="J534" s="64" t="n">
        <x:f aca="0">Z533*(1+F534)</x:f>
        <x:v>0.11579061144975689</x:v>
      </x:c>
      <x:c r="K534" s="64" t="n">
        <x:f aca="0">AA533*(1+G534)</x:f>
        <x:v>0.11068154146054884</x:v>
      </x:c>
      <x:c r="L534" s="64" t="n">
        <x:f aca="0">AB533*(1+H534)</x:f>
        <x:v>0.8491972606284135</x:v>
      </x:c>
      <x:c r="M534" s="64" t="n">
        <x:f aca="0">AC533*(1+I534)</x:f>
        <x:v>0.0563259354386519</x:v>
      </x:c>
      <x:c r="N534" s="64" t="n">
        <x:f aca="0">SUM(J534:M534)</x:f>
        <x:v>1.131995348977371</x:v>
      </x:c>
      <x:c r="O534" s="65" t="n">
        <x:f aca="0">IFERROR((J534+K534)/N534,0)</x:f>
        <x:v>0.2000645613207665</x:v>
      </x:c>
      <x:c r="P534" s="66" t="b">
        <x:f aca="0">AND(MONTH(A534)=12,OR(A535="",YEAR(A534)&lt;&gt;YEAR(A535)))</x:f>
        <x:v>0</x:v>
      </x:c>
      <x:c r="Q534" s="66" t="b">
        <x:f aca="0">AND(MOD(MONTH(A534),3)=0,OR(A535="",MONTH(A534)&lt;&gt;MONTH(A535)))</x:f>
        <x:v>0</x:v>
      </x:c>
      <x:c r="R534" s="66" t="b">
        <x:f aca="0">OR(O534&gt;$E$7,O534&lt;$E$6)</x:f>
        <x:v>0</x:v>
      </x:c>
      <x:c r="S534" s="66" t="b">
        <x:f aca="0">AND(OR(P534,Q534,R534),A534-AH533&gt;$E$8)</x:f>
        <x:v>0</x:v>
      </x:c>
      <x:c r="T534" s="67" t="str">
        <x:f aca="0">IF(NOT(OR(P534,Q534,R534)),"不调",IF(NOT(S534),"间隔规则跳过",IF(P534,"年末+季度",IF(AND(Q534,R534),"季度+动态",IF(Q534,"季度","动态")))))</x:f>
        <x:v>不调</x:v>
      </x:c>
      <x:c r="U534" s="64" t="n">
        <x:f aca="0">IF(OR(T534="年末+季度",T534="季度+动态"),N534*$E$5/2,IF(T534="季度",(J534+K534)/2,IF(T534="动态",N534*$E$5*IF(J534+K534=0,0.5,J534/(J534+K534)),J534)))</x:f>
        <x:v>0.11579061144975689</x:v>
      </x:c>
      <x:c r="V534" s="64" t="n">
        <x:f aca="0">IF(OR(T534="年末+季度",T534="季度+动态"),N534*$E$5/2,IF(T534="季度",(J534+K534)/2,IF(T534="动态",N534*$E$5*IF(J534+K534=0,0.5,K534/(J534+K534)),K534)))</x:f>
        <x:v>0.11068154146054884</x:v>
      </x:c>
      <x:c r="W534" s="64" t="n">
        <x:f aca="0">IF(OR(T534="年末+季度",T534="季度+动态",T534="动态"),N534*(1-$E$5)*IF(L534+M534=0,$B$7/($B$7+$B$8),L534/(L534+M534)),L534)</x:f>
        <x:v>0.8491972606284135</x:v>
      </x:c>
      <x:c r="X534" s="64" t="n">
        <x:f aca="0">IF(OR(T534="年末+季度",T534="季度+动态",T534="动态"),N534*(1-$E$5)*IF(L534+M534=0,$B$8/($B$7+$B$8),M534/(L534+M534)),M534)</x:f>
        <x:v>0.0563259354386519</x:v>
      </x:c>
      <x:c r="Y534" s="64" t="n">
        <x:f aca="0">POWER(1-$H$5,(A534-A533)/$H$8)</x:f>
        <x:v>0.9999862671029998</x:v>
      </x:c>
      <x:c r="Z534" s="64" t="n">
        <x:f aca="0">U534*Y534</x:f>
        <x:v>0.11578902130921626</x:v>
      </x:c>
      <x:c r="AA534" s="64" t="n">
        <x:f aca="0">V534*Y534</x:f>
        <x:v>0.11068002148234014</x:v>
      </x:c>
      <x:c r="AB534" s="64" t="n">
        <x:f aca="0">W534*Y534</x:f>
        <x:v>0.8491855986899004</x:v>
      </x:c>
      <x:c r="AC534" s="64" t="n">
        <x:f aca="0">X534*Y534</x:f>
        <x:v>0.05632516192038208</x:v>
      </x:c>
      <x:c r="AD534" s="64" t="n">
        <x:f aca="0">SUM(Z534:AC534)</x:f>
        <x:v>1.131979803401839</x:v>
      </x:c>
      <x:c r="AE534" s="64" t="n">
        <x:f aca="0">MAX(AE533,AD534)</x:f>
        <x:v>1.131979803401839</x:v>
      </x:c>
      <x:c r="AF534" s="63" t="n">
        <x:f aca="0">AD534/AE534-1</x:f>
        <x:v>0</x:v>
      </x:c>
      <x:c r="AG534" s="63" t="n">
        <x:f aca="0">AD534/AD533-1</x:f>
        <x:v>0.001581460152121128</x:v>
      </x:c>
      <x:c r="AH534" s="61" t="n">
        <x:f aca="0">IF(OR(T534="年末+季度",T534="季度+动态",T534="季度",T534="动态"),A534,AH533)</x:f>
        <x:v>44561</x:v>
      </x:c>
      <x:c r="AI534" s="68" t="n">
        <x:f aca="0">YEAR(A534)</x:f>
        <x:v>2022</x:v>
      </x:c>
      <x:c r="AJ534" s="68" t="n">
        <x:f aca="0">MONTH(A534)</x:f>
        <x:v>1</x:v>
      </x:c>
      <x:c r="AK534" s="66" t="n">
        <x:f aca="0">IF(MONTH(A534)&lt;&gt;MONTH(A535),1,0)</x:f>
        <x:v>0</x:v>
      </x:c>
      <x:c r="AL534" s="64" t="n">
        <x:f aca="0">IF(AK533,AD533,AL533)</x:f>
        <x:v>1.1309278892970356</x:v>
      </x:c>
      <x:c r="AM534" s="65" t="str">
        <x:f aca="0">IF(AK534,AD534/AL534-1,"")</x:f>
      </x:c>
      <x:c r="AN534" s="64" t="n">
        <x:f aca="0">IF(AI534&lt;&gt;AI533,AD534,MAX(AN533,AD534))</x:f>
        <x:v>1.131979803401839</x:v>
      </x:c>
      <x:c r="AO534" s="65" t="n">
        <x:f aca="0">AD534/AN534-1</x:f>
        <x:v>0</x:v>
      </x:c>
      <x:c r="AP534" s="69" t="n">
        <x:f aca="0">IFERROR(SUM(Z534:AC534)/AD534,0)</x:f>
        <x:v>1</x:v>
      </x:c>
      <x:c r="AQ534" s="66" t="b">
        <x:f aca="0">AND(B534&gt;0,C534&gt;0,D534&gt;0,E534&gt;0)</x:f>
        <x:v>1</x:v>
      </x:c>
    </x:row>
    <x:row r="535" ht="13.5" hidden="0">
      <x:c r="A535" s="61" t="n">
        <x:f aca="0">'净值底稿'!A497</x:f>
        <x:v>44574</x:v>
      </x:c>
      <x:c r="B535" s="62" t="n">
        <x:f aca="0">'净值底稿'!W497</x:f>
        <x:v>1.2997830507165276</x:v>
      </x:c>
      <x:c r="C535" s="62" t="n">
        <x:f aca="0">'净值底稿'!T497</x:f>
        <x:v>1.4795209892804748</x:v>
      </x:c>
      <x:c r="D535" s="62" t="n">
        <x:f aca="0">'净值底稿'!U497</x:f>
        <x:v>1.5211</x:v>
      </x:c>
      <x:c r="E535" s="62" t="n">
        <x:f aca="0">'净值底稿'!V497</x:f>
        <x:v>1.3536</x:v>
      </x:c>
      <x:c r="F535" s="63" t="n">
        <x:f aca="0">IFERROR(B535/B534-1,0)</x:f>
        <x:v>-0.0033738067889821366</x:v>
      </x:c>
      <x:c r="G535" s="63" t="n">
        <x:f aca="0">IFERROR(C535/C534-1,0)</x:f>
        <x:v>-0.013133555401114383</x:v>
      </x:c>
      <x:c r="H535" s="63" t="n">
        <x:f aca="0">IFERROR(D535/D534-1,0)</x:f>
        <x:v>0.000263036759386992</x:v>
      </x:c>
      <x:c r="I535" s="63" t="n">
        <x:f aca="0">IFERROR(E535/E534-1,0)</x:f>
        <x:v>0.002666666666666595</x:v>
      </x:c>
      <x:c r="J535" s="64" t="n">
        <x:f aca="0">Z534*(1+F535)</x:f>
        <x:v>0.11539837152303363</x:v>
      </x:c>
      <x:c r="K535" s="64" t="n">
        <x:f aca="0">AA534*(1+G535)</x:f>
        <x:v>0.1092263992884053</x:v>
      </x:c>
      <x:c r="L535" s="64" t="n">
        <x:f aca="0">AB534*(1+H535)</x:f>
        <x:v>0.8494089657178979</x:v>
      </x:c>
      <x:c r="M535" s="64" t="n">
        <x:f aca="0">AC534*(1+I535)</x:f>
        <x:v>0.05647536235216976</x:v>
      </x:c>
      <x:c r="N535" s="64" t="n">
        <x:f aca="0">SUM(J535:M535)</x:f>
        <x:v>1.1305090988815065</x:v>
      </x:c>
      <x:c r="O535" s="65" t="n">
        <x:f aca="0">IFERROR((J535+K535)/N535,0)</x:f>
        <x:v>0.1986934656551427</x:v>
      </x:c>
      <x:c r="P535" s="66" t="b">
        <x:f aca="0">AND(MONTH(A535)=12,OR(A536="",YEAR(A535)&lt;&gt;YEAR(A536)))</x:f>
        <x:v>0</x:v>
      </x:c>
      <x:c r="Q535" s="66" t="b">
        <x:f aca="0">AND(MOD(MONTH(A535),3)=0,OR(A536="",MONTH(A535)&lt;&gt;MONTH(A536)))</x:f>
        <x:v>0</x:v>
      </x:c>
      <x:c r="R535" s="66" t="b">
        <x:f aca="0">OR(O535&gt;$E$7,O535&lt;$E$6)</x:f>
        <x:v>0</x:v>
      </x:c>
      <x:c r="S535" s="66" t="b">
        <x:f aca="0">AND(OR(P535,Q535,R535),A535-AH534&gt;$E$8)</x:f>
        <x:v>0</x:v>
      </x:c>
      <x:c r="T535" s="67" t="str">
        <x:f aca="0">IF(NOT(OR(P535,Q535,R535)),"不调",IF(NOT(S535),"间隔规则跳过",IF(P535,"年末+季度",IF(AND(Q535,R535),"季度+动态",IF(Q535,"季度","动态")))))</x:f>
        <x:v>不调</x:v>
      </x:c>
      <x:c r="U535" s="64" t="n">
        <x:f aca="0">IF(OR(T535="年末+季度",T535="季度+动态"),N535*$E$5/2,IF(T535="季度",(J535+K535)/2,IF(T535="动态",N535*$E$5*IF(J535+K535=0,0.5,J535/(J535+K535)),J535)))</x:f>
        <x:v>0.11539837152303363</x:v>
      </x:c>
      <x:c r="V535" s="64" t="n">
        <x:f aca="0">IF(OR(T535="年末+季度",T535="季度+动态"),N535*$E$5/2,IF(T535="季度",(J535+K535)/2,IF(T535="动态",N535*$E$5*IF(J535+K535=0,0.5,K535/(J535+K535)),K535)))</x:f>
        <x:v>0.1092263992884053</x:v>
      </x:c>
      <x:c r="W535" s="64" t="n">
        <x:f aca="0">IF(OR(T535="年末+季度",T535="季度+动态",T535="动态"),N535*(1-$E$5)*IF(L535+M535=0,$B$7/($B$7+$B$8),L535/(L535+M535)),L535)</x:f>
        <x:v>0.8494089657178979</x:v>
      </x:c>
      <x:c r="X535" s="64" t="n">
        <x:f aca="0">IF(OR(T535="年末+季度",T535="季度+动态",T535="动态"),N535*(1-$E$5)*IF(L535+M535=0,$B$8/($B$7+$B$8),M535/(L535+M535)),M535)</x:f>
        <x:v>0.05647536235216976</x:v>
      </x:c>
      <x:c r="Y535" s="64" t="n">
        <x:f aca="0">POWER(1-$H$5,(A535-A534)/$H$8)</x:f>
        <x:v>0.9999862671029998</x:v>
      </x:c>
      <x:c r="Z535" s="64" t="n">
        <x:f aca="0">U535*Y535</x:f>
        <x:v>0.1153967867690835</x:v>
      </x:c>
      <x:c r="AA535" s="64" t="n">
        <x:f aca="0">V535*Y535</x:f>
        <x:v>0.10922489929351417</x:v>
      </x:c>
      <x:c r="AB535" s="64" t="n">
        <x:f aca="0">W535*Y535</x:f>
        <x:v>0.8493973008720607</x:v>
      </x:c>
      <x:c r="AC535" s="64" t="n">
        <x:f aca="0">X535*Y535</x:f>
        <x:v>0.05647458678183553</x:v>
      </x:c>
      <x:c r="AD535" s="64" t="n">
        <x:f aca="0">SUM(Z535:AC535)</x:f>
        <x:v>1.1304935737164938</x:v>
      </x:c>
      <x:c r="AE535" s="64" t="n">
        <x:f aca="0">MAX(AE534,AD535)</x:f>
        <x:v>1.131979803401839</x:v>
      </x:c>
      <x:c r="AF535" s="63" t="n">
        <x:f aca="0">AD535/AE535-1</x:f>
        <x:v>-0.001312947175275192</x:v>
      </x:c>
      <x:c r="AG535" s="63" t="n">
        <x:f aca="0">AD535/AD534-1</x:f>
        <x:v>-0.001312947175275192</x:v>
      </x:c>
      <x:c r="AH535" s="61" t="n">
        <x:f aca="0">IF(OR(T535="年末+季度",T535="季度+动态",T535="季度",T535="动态"),A535,AH534)</x:f>
        <x:v>44561</x:v>
      </x:c>
      <x:c r="AI535" s="68" t="n">
        <x:f aca="0">YEAR(A535)</x:f>
        <x:v>2022</x:v>
      </x:c>
      <x:c r="AJ535" s="68" t="n">
        <x:f aca="0">MONTH(A535)</x:f>
        <x:v>1</x:v>
      </x:c>
      <x:c r="AK535" s="66" t="n">
        <x:f aca="0">IF(MONTH(A535)&lt;&gt;MONTH(A536),1,0)</x:f>
        <x:v>0</x:v>
      </x:c>
      <x:c r="AL535" s="64" t="n">
        <x:f aca="0">IF(AK534,AD534,AL534)</x:f>
        <x:v>1.1309278892970356</x:v>
      </x:c>
      <x:c r="AM535" s="65" t="str">
        <x:f aca="0">IF(AK535,AD535/AL535-1,"")</x:f>
      </x:c>
      <x:c r="AN535" s="64" t="n">
        <x:f aca="0">IF(AI535&lt;&gt;AI534,AD535,MAX(AN534,AD535))</x:f>
        <x:v>1.131979803401839</x:v>
      </x:c>
      <x:c r="AO535" s="65" t="n">
        <x:f aca="0">AD535/AN535-1</x:f>
        <x:v>-0.001312947175275192</x:v>
      </x:c>
      <x:c r="AP535" s="69" t="n">
        <x:f aca="0">IFERROR(SUM(Z535:AC535)/AD535,0)</x:f>
        <x:v>1</x:v>
      </x:c>
      <x:c r="AQ535" s="66" t="b">
        <x:f aca="0">AND(B535&gt;0,C535&gt;0,D535&gt;0,E535&gt;0)</x:f>
        <x:v>1</x:v>
      </x:c>
    </x:row>
    <x:row r="536" ht="13.5" hidden="0">
      <x:c r="A536" s="61" t="n">
        <x:f aca="0">'净值底稿'!A498</x:f>
        <x:v>44575</x:v>
      </x:c>
      <x:c r="B536" s="62" t="n">
        <x:f aca="0">'净值底稿'!W498</x:f>
        <x:v>1.2835871104999106</x:v>
      </x:c>
      <x:c r="C536" s="62" t="n">
        <x:f aca="0">'净值底稿'!T498</x:f>
        <x:v>1.4775650992849976</x:v>
      </x:c>
      <x:c r="D536" s="62" t="n">
        <x:f aca="0">'净值底稿'!U498</x:f>
        <x:v>1.5212</x:v>
      </x:c>
      <x:c r="E536" s="62" t="n">
        <x:f aca="0">'净值底稿'!V498</x:f>
        <x:v>1.3531</x:v>
      </x:c>
      <x:c r="F536" s="63" t="n">
        <x:f aca="0">IFERROR(B536/B535-1,0)</x:f>
        <x:v>-0.012460495009293027</x:v>
      </x:c>
      <x:c r="G536" s="63" t="n">
        <x:f aca="0">IFERROR(C536/C535-1,0)</x:f>
        <x:v>-0.001321975159290223</x:v>
      </x:c>
      <x:c r="H536" s="63" t="n">
        <x:f aca="0">IFERROR(D536/D535-1,0)</x:f>
        <x:v>0.00006574189731134439</x:v>
      </x:c>
      <x:c r="I536" s="63" t="n">
        <x:f aca="0">IFERROR(E536/E535-1,0)</x:f>
        <x:v>-0.00036938534278951884</x:v>
      </x:c>
      <x:c r="J536" s="64" t="n">
        <x:f aca="0">Z535*(1+F536)</x:f>
        <x:v>0.1139588856834589</x:v>
      </x:c>
      <x:c r="K536" s="64" t="n">
        <x:f aca="0">AA535*(1+G536)</x:f>
        <x:v>0.10908050668987217</x:v>
      </x:c>
      <x:c r="L536" s="64" t="n">
        <x:f aca="0">AB535*(1+H536)</x:f>
        <x:v>0.8494531418621911</x:v>
      </x:c>
      <x:c r="M536" s="64" t="n">
        <x:f aca="0">AC535*(1+I536)</x:f>
        <x:v>0.056453725897238224</x:v>
      </x:c>
      <x:c r="N536" s="64" t="n">
        <x:f aca="0">SUM(J536:M536)</x:f>
        <x:v>1.1289462601327604</x:v>
      </x:c>
      <x:c r="O536" s="65" t="n">
        <x:f aca="0">IFERROR((J536+K536)/N536,0)</x:f>
        <x:v>0.1975642244893945</x:v>
      </x:c>
      <x:c r="P536" s="66" t="b">
        <x:f aca="0">AND(MONTH(A536)=12,OR(A537="",YEAR(A536)&lt;&gt;YEAR(A537)))</x:f>
        <x:v>0</x:v>
      </x:c>
      <x:c r="Q536" s="66" t="b">
        <x:f aca="0">AND(MOD(MONTH(A536),3)=0,OR(A537="",MONTH(A536)&lt;&gt;MONTH(A537)))</x:f>
        <x:v>0</x:v>
      </x:c>
      <x:c r="R536" s="66" t="b">
        <x:f aca="0">OR(O536&gt;$E$7,O536&lt;$E$6)</x:f>
        <x:v>0</x:v>
      </x:c>
      <x:c r="S536" s="66" t="b">
        <x:f aca="0">AND(OR(P536,Q536,R536),A536-AH535&gt;$E$8)</x:f>
        <x:v>0</x:v>
      </x:c>
      <x:c r="T536" s="67" t="str">
        <x:f aca="0">IF(NOT(OR(P536,Q536,R536)),"不调",IF(NOT(S536),"间隔规则跳过",IF(P536,"年末+季度",IF(AND(Q536,R536),"季度+动态",IF(Q536,"季度","动态")))))</x:f>
        <x:v>不调</x:v>
      </x:c>
      <x:c r="U536" s="64" t="n">
        <x:f aca="0">IF(OR(T536="年末+季度",T536="季度+动态"),N536*$E$5/2,IF(T536="季度",(J536+K536)/2,IF(T536="动态",N536*$E$5*IF(J536+K536=0,0.5,J536/(J536+K536)),J536)))</x:f>
        <x:v>0.1139588856834589</x:v>
      </x:c>
      <x:c r="V536" s="64" t="n">
        <x:f aca="0">IF(OR(T536="年末+季度",T536="季度+动态"),N536*$E$5/2,IF(T536="季度",(J536+K536)/2,IF(T536="动态",N536*$E$5*IF(J536+K536=0,0.5,K536/(J536+K536)),K536)))</x:f>
        <x:v>0.10908050668987217</x:v>
      </x:c>
      <x:c r="W536" s="64" t="n">
        <x:f aca="0">IF(OR(T536="年末+季度",T536="季度+动态",T536="动态"),N536*(1-$E$5)*IF(L536+M536=0,$B$7/($B$7+$B$8),L536/(L536+M536)),L536)</x:f>
        <x:v>0.8494531418621911</x:v>
      </x:c>
      <x:c r="X536" s="64" t="n">
        <x:f aca="0">IF(OR(T536="年末+季度",T536="季度+动态",T536="动态"),N536*(1-$E$5)*IF(L536+M536=0,$B$8/($B$7+$B$8),M536/(L536+M536)),M536)</x:f>
        <x:v>0.056453725897238224</x:v>
      </x:c>
      <x:c r="Y536" s="64" t="n">
        <x:f aca="0">POWER(1-$H$5,(A536-A535)/$H$8)</x:f>
        <x:v>0.9999862671029998</x:v>
      </x:c>
      <x:c r="Z536" s="64" t="n">
        <x:f aca="0">U536*Y536</x:f>
        <x:v>0.11395732069781954</x:v>
      </x:c>
      <x:c r="AA536" s="64" t="n">
        <x:f aca="0">V536*Y536</x:f>
        <x:v>0.10907900869850906</x:v>
      </x:c>
      <x:c r="AB536" s="64" t="n">
        <x:f aca="0">W536*Y536</x:f>
        <x:v>0.8494414764096874</x:v>
      </x:c>
      <x:c r="AC536" s="64" t="n">
        <x:f aca="0">X536*Y536</x:f>
        <x:v>0.0564529506240352</x:v>
      </x:c>
      <x:c r="AD536" s="64" t="n">
        <x:f aca="0">SUM(Z536:AC536)</x:f>
        <x:v>1.1289307564300513</x:v>
      </x:c>
      <x:c r="AE536" s="64" t="n">
        <x:f aca="0">MAX(AE535,AD536)</x:f>
        <x:v>1.131979803401839</x:v>
      </x:c>
      <x:c r="AF536" s="63" t="n">
        <x:f aca="0">AD536/AE536-1</x:f>
        <x:v>-0.002693552449102521</x:v>
      </x:c>
      <x:c r="AG536" s="63" t="n">
        <x:f aca="0">AD536/AD535-1</x:f>
        <x:v>-0.0013824203186797446</x:v>
      </x:c>
      <x:c r="AH536" s="61" t="n">
        <x:f aca="0">IF(OR(T536="年末+季度",T536="季度+动态",T536="季度",T536="动态"),A536,AH535)</x:f>
        <x:v>44561</x:v>
      </x:c>
      <x:c r="AI536" s="68" t="n">
        <x:f aca="0">YEAR(A536)</x:f>
        <x:v>2022</x:v>
      </x:c>
      <x:c r="AJ536" s="68" t="n">
        <x:f aca="0">MONTH(A536)</x:f>
        <x:v>1</x:v>
      </x:c>
      <x:c r="AK536" s="66" t="n">
        <x:f aca="0">IF(MONTH(A536)&lt;&gt;MONTH(A537),1,0)</x:f>
        <x:v>0</x:v>
      </x:c>
      <x:c r="AL536" s="64" t="n">
        <x:f aca="0">IF(AK535,AD535,AL535)</x:f>
        <x:v>1.1309278892970356</x:v>
      </x:c>
      <x:c r="AM536" s="65" t="str">
        <x:f aca="0">IF(AK536,AD536/AL536-1,"")</x:f>
      </x:c>
      <x:c r="AN536" s="64" t="n">
        <x:f aca="0">IF(AI536&lt;&gt;AI535,AD536,MAX(AN535,AD536))</x:f>
        <x:v>1.131979803401839</x:v>
      </x:c>
      <x:c r="AO536" s="65" t="n">
        <x:f aca="0">AD536/AN536-1</x:f>
        <x:v>-0.002693552449102521</x:v>
      </x:c>
      <x:c r="AP536" s="69" t="n">
        <x:f aca="0">IFERROR(SUM(Z536:AC536)/AD536,0)</x:f>
        <x:v>1</x:v>
      </x:c>
      <x:c r="AQ536" s="66" t="b">
        <x:f aca="0">AND(B536&gt;0,C536&gt;0,D536&gt;0,E536&gt;0)</x:f>
        <x:v>1</x:v>
      </x:c>
    </x:row>
    <x:row r="537" ht="13.5" hidden="0">
      <x:c r="A537" s="61" t="n">
        <x:f aca="0">'净值底稿'!A499</x:f>
        <x:v>44578</x:v>
      </x:c>
      <x:c r="B537" s="62" t="n">
        <x:f aca="0">'净值底稿'!W499</x:f>
        <x:v>1.2845780642996476</x:v>
      </x:c>
      <x:c r="C537" s="62" t="n">
        <x:f aca="0">'净值底稿'!T499</x:f>
        <x:v>1.4973535952643962</x:v>
      </x:c>
      <x:c r="D537" s="62" t="n">
        <x:f aca="0">'净值底稿'!U499</x:f>
        <x:v>1.522</x:v>
      </x:c>
      <x:c r="E537" s="62" t="n">
        <x:f aca="0">'净值底稿'!V499</x:f>
        <x:v>1.3484</x:v>
      </x:c>
      <x:c r="F537" s="63" t="n">
        <x:f aca="0">IFERROR(B537/B536-1,0)</x:f>
        <x:v>0.000772019126423773</x:v>
      </x:c>
      <x:c r="G537" s="63" t="n">
        <x:f aca="0">IFERROR(C537/C536-1,0)</x:f>
        <x:v>0.013392639003841023</x:v>
      </x:c>
      <x:c r="H537" s="63" t="n">
        <x:f aca="0">IFERROR(D537/D536-1,0)</x:f>
        <x:v>0.0005259006047857451</x:v>
      </x:c>
      <x:c r="I537" s="63" t="n">
        <x:f aca="0">IFERROR(E537/E536-1,0)</x:f>
        <x:v>-0.003473505284162237</x:v>
      </x:c>
      <x:c r="J537" s="64" t="n">
        <x:f aca="0">Z536*(1+F537)</x:f>
        <x:v>0.11404529792899426</x:v>
      </x:c>
      <x:c r="K537" s="64" t="n">
        <x:f aca="0">AA536*(1+G537)</x:f>
        <x:v>0.11053986448490503</x:v>
      </x:c>
      <x:c r="L537" s="64" t="n">
        <x:f aca="0">AB536*(1+H537)</x:f>
        <x:v>0.8498881981958614</x:v>
      </x:c>
      <x:c r="M537" s="64" t="n">
        <x:f aca="0">AC536*(1+I537)</x:f>
        <x:v>0.05625686100173606</x:v>
      </x:c>
      <x:c r="N537" s="64" t="n">
        <x:f aca="0">SUM(J537:M537)</x:f>
        <x:v>1.1307302216114967</x:v>
      </x:c>
      <x:c r="O537" s="65" t="n">
        <x:f aca="0">IFERROR((J537+K537)/N537,0)</x:f>
        <x:v>0.1986195806227099</x:v>
      </x:c>
      <x:c r="P537" s="66" t="b">
        <x:f aca="0">AND(MONTH(A537)=12,OR(A538="",YEAR(A537)&lt;&gt;YEAR(A538)))</x:f>
        <x:v>0</x:v>
      </x:c>
      <x:c r="Q537" s="66" t="b">
        <x:f aca="0">AND(MOD(MONTH(A537),3)=0,OR(A538="",MONTH(A537)&lt;&gt;MONTH(A538)))</x:f>
        <x:v>0</x:v>
      </x:c>
      <x:c r="R537" s="66" t="b">
        <x:f aca="0">OR(O537&gt;$E$7,O537&lt;$E$6)</x:f>
        <x:v>0</x:v>
      </x:c>
      <x:c r="S537" s="66" t="b">
        <x:f aca="0">AND(OR(P537,Q537,R537),A537-AH536&gt;$E$8)</x:f>
        <x:v>0</x:v>
      </x:c>
      <x:c r="T537" s="67" t="str">
        <x:f aca="0">IF(NOT(OR(P537,Q537,R537)),"不调",IF(NOT(S537),"间隔规则跳过",IF(P537,"年末+季度",IF(AND(Q537,R537),"季度+动态",IF(Q537,"季度","动态")))))</x:f>
        <x:v>不调</x:v>
      </x:c>
      <x:c r="U537" s="64" t="n">
        <x:f aca="0">IF(OR(T537="年末+季度",T537="季度+动态"),N537*$E$5/2,IF(T537="季度",(J537+K537)/2,IF(T537="动态",N537*$E$5*IF(J537+K537=0,0.5,J537/(J537+K537)),J537)))</x:f>
        <x:v>0.11404529792899426</x:v>
      </x:c>
      <x:c r="V537" s="64" t="n">
        <x:f aca="0">IF(OR(T537="年末+季度",T537="季度+动态"),N537*$E$5/2,IF(T537="季度",(J537+K537)/2,IF(T537="动态",N537*$E$5*IF(J537+K537=0,0.5,K537/(J537+K537)),K537)))</x:f>
        <x:v>0.11053986448490503</x:v>
      </x:c>
      <x:c r="W537" s="64" t="n">
        <x:f aca="0">IF(OR(T537="年末+季度",T537="季度+动态",T537="动态"),N537*(1-$E$5)*IF(L537+M537=0,$B$7/($B$7+$B$8),L537/(L537+M537)),L537)</x:f>
        <x:v>0.8498881981958614</x:v>
      </x:c>
      <x:c r="X537" s="64" t="n">
        <x:f aca="0">IF(OR(T537="年末+季度",T537="季度+动态",T537="动态"),N537*(1-$E$5)*IF(L537+M537=0,$B$8/($B$7+$B$8),M537/(L537+M537)),M537)</x:f>
        <x:v>0.05625686100173606</x:v>
      </x:c>
      <x:c r="Y537" s="64" t="n">
        <x:f aca="0">POWER(1-$H$5,(A537-A536)/$H$8)</x:f>
        <x:v>0.9999588018747739</x:v>
      </x:c>
      <x:c r="Z537" s="64" t="n">
        <x:f aca="0">U537*Y537</x:f>
        <x:v>0.11404059947652874</x:v>
      </x:c>
      <x:c r="AA537" s="64" t="n">
        <x:f aca="0">V537*Y537</x:f>
        <x:v>0.11053531044972552</x:v>
      </x:c>
      <x:c r="AB537" s="64" t="n">
        <x:f aca="0">W537*Y537</x:f>
        <x:v>0.8498531843954439</x:v>
      </x:c>
      <x:c r="AC537" s="64" t="n">
        <x:f aca="0">X537*Y537</x:f>
        <x:v>0.05625454332453168</x:v>
      </x:c>
      <x:c r="AD537" s="64" t="n">
        <x:f aca="0">SUM(Z537:AC537)</x:f>
        <x:v>1.1306836376462297</x:v>
      </x:c>
      <x:c r="AE537" s="64" t="n">
        <x:f aca="0">MAX(AE536,AD537)</x:f>
        <x:v>1.131979803401839</x:v>
      </x:c>
      <x:c r="AF537" s="63" t="n">
        <x:f aca="0">AD537/AE537-1</x:f>
        <x:v>-0.0011450431816132367</x:v>
      </x:c>
      <x:c r="AG537" s="63" t="n">
        <x:f aca="0">AD537/AD536-1</x:f>
        <x:v>0.0015526915235453131</x:v>
      </x:c>
      <x:c r="AH537" s="61" t="n">
        <x:f aca="0">IF(OR(T537="年末+季度",T537="季度+动态",T537="季度",T537="动态"),A537,AH536)</x:f>
        <x:v>44561</x:v>
      </x:c>
      <x:c r="AI537" s="68" t="n">
        <x:f aca="0">YEAR(A537)</x:f>
        <x:v>2022</x:v>
      </x:c>
      <x:c r="AJ537" s="68" t="n">
        <x:f aca="0">MONTH(A537)</x:f>
        <x:v>1</x:v>
      </x:c>
      <x:c r="AK537" s="66" t="n">
        <x:f aca="0">IF(MONTH(A537)&lt;&gt;MONTH(A538),1,0)</x:f>
        <x:v>0</x:v>
      </x:c>
      <x:c r="AL537" s="64" t="n">
        <x:f aca="0">IF(AK536,AD536,AL536)</x:f>
        <x:v>1.1309278892970356</x:v>
      </x:c>
      <x:c r="AM537" s="65" t="str">
        <x:f aca="0">IF(AK537,AD537/AL537-1,"")</x:f>
      </x:c>
      <x:c r="AN537" s="64" t="n">
        <x:f aca="0">IF(AI537&lt;&gt;AI536,AD537,MAX(AN536,AD537))</x:f>
        <x:v>1.131979803401839</x:v>
      </x:c>
      <x:c r="AO537" s="65" t="n">
        <x:f aca="0">AD537/AN537-1</x:f>
        <x:v>-0.0011450431816132367</x:v>
      </x:c>
      <x:c r="AP537" s="69" t="n">
        <x:f aca="0">IFERROR(SUM(Z537:AC537)/AD537,0)</x:f>
        <x:v>1</x:v>
      </x:c>
      <x:c r="AQ537" s="66" t="b">
        <x:f aca="0">AND(B537&gt;0,C537&gt;0,D537&gt;0,E537&gt;0)</x:f>
        <x:v>1</x:v>
      </x:c>
    </x:row>
    <x:row r="538" ht="13.5" hidden="0">
      <x:c r="A538" s="61" t="n">
        <x:f aca="0">'净值底稿'!A500</x:f>
        <x:v>44579</x:v>
      </x:c>
      <x:c r="B538" s="62" t="n">
        <x:f aca="0">'净值底稿'!W500</x:f>
        <x:v>1.2970120527189724</x:v>
      </x:c>
      <x:c r="C538" s="62" t="n">
        <x:f aca="0">'净值底稿'!T500</x:f>
        <x:v>1.4927971344483737</x:v>
      </x:c>
      <x:c r="D538" s="62" t="n">
        <x:f aca="0">'净值底稿'!U500</x:f>
        <x:v>1.5245</x:v>
      </x:c>
      <x:c r="E538" s="62" t="n">
        <x:f aca="0">'净值底稿'!V500</x:f>
        <x:v>1.344</x:v>
      </x:c>
      <x:c r="F538" s="63" t="n">
        <x:f aca="0">IFERROR(B538/B537-1,0)</x:f>
        <x:v>0.00967943386617276</x:v>
      </x:c>
      <x:c r="G538" s="63" t="n">
        <x:f aca="0">IFERROR(C538/C537-1,0)</x:f>
        <x:v>-0.003043009233378746</x:v>
      </x:c>
      <x:c r="H538" s="63" t="n">
        <x:f aca="0">IFERROR(D538/D537-1,0)</x:f>
        <x:v>0.0016425755584756896</x:v>
      </x:c>
      <x:c r="I538" s="63" t="n">
        <x:f aca="0">IFERROR(E538/E537-1,0)</x:f>
        <x:v>-0.003263126668644256</x:v>
      </x:c>
      <x:c r="J538" s="64" t="n">
        <x:f aca="0">Z537*(1+F538)</x:f>
        <x:v>0.11514444791722049</x:v>
      </x:c>
      <x:c r="K538" s="64" t="n">
        <x:f aca="0">AA537*(1+G538)</x:f>
        <x:v>0.11019895047941261</x:v>
      </x:c>
      <x:c r="L538" s="64" t="n">
        <x:f aca="0">AB537*(1+H538)</x:f>
        <x:v>0.8512491324644246</x:v>
      </x:c>
      <x:c r="M538" s="64" t="n">
        <x:f aca="0">AC537*(1+I538)</x:f>
        <x:v>0.056070977623977</x:v>
      </x:c>
      <x:c r="N538" s="64" t="n">
        <x:f aca="0">SUM(J538:M538)</x:f>
        <x:v>1.1326635084850345</x:v>
      </x:c>
      <x:c r="O538" s="65" t="n">
        <x:f aca="0">IFERROR((J538+K538)/N538,0)</x:f>
        <x:v>0.1989499941584906</x:v>
      </x:c>
      <x:c r="P538" s="66" t="b">
        <x:f aca="0">AND(MONTH(A538)=12,OR(A539="",YEAR(A538)&lt;&gt;YEAR(A539)))</x:f>
        <x:v>0</x:v>
      </x:c>
      <x:c r="Q538" s="66" t="b">
        <x:f aca="0">AND(MOD(MONTH(A538),3)=0,OR(A539="",MONTH(A538)&lt;&gt;MONTH(A539)))</x:f>
        <x:v>0</x:v>
      </x:c>
      <x:c r="R538" s="66" t="b">
        <x:f aca="0">OR(O538&gt;$E$7,O538&lt;$E$6)</x:f>
        <x:v>0</x:v>
      </x:c>
      <x:c r="S538" s="66" t="b">
        <x:f aca="0">AND(OR(P538,Q538,R538),A538-AH537&gt;$E$8)</x:f>
        <x:v>0</x:v>
      </x:c>
      <x:c r="T538" s="67" t="str">
        <x:f aca="0">IF(NOT(OR(P538,Q538,R538)),"不调",IF(NOT(S538),"间隔规则跳过",IF(P538,"年末+季度",IF(AND(Q538,R538),"季度+动态",IF(Q538,"季度","动态")))))</x:f>
        <x:v>不调</x:v>
      </x:c>
      <x:c r="U538" s="64" t="n">
        <x:f aca="0">IF(OR(T538="年末+季度",T538="季度+动态"),N538*$E$5/2,IF(T538="季度",(J538+K538)/2,IF(T538="动态",N538*$E$5*IF(J538+K538=0,0.5,J538/(J538+K538)),J538)))</x:f>
        <x:v>0.11514444791722049</x:v>
      </x:c>
      <x:c r="V538" s="64" t="n">
        <x:f aca="0">IF(OR(T538="年末+季度",T538="季度+动态"),N538*$E$5/2,IF(T538="季度",(J538+K538)/2,IF(T538="动态",N538*$E$5*IF(J538+K538=0,0.5,K538/(J538+K538)),K538)))</x:f>
        <x:v>0.11019895047941261</x:v>
      </x:c>
      <x:c r="W538" s="64" t="n">
        <x:f aca="0">IF(OR(T538="年末+季度",T538="季度+动态",T538="动态"),N538*(1-$E$5)*IF(L538+M538=0,$B$7/($B$7+$B$8),L538/(L538+M538)),L538)</x:f>
        <x:v>0.8512491324644246</x:v>
      </x:c>
      <x:c r="X538" s="64" t="n">
        <x:f aca="0">IF(OR(T538="年末+季度",T538="季度+动态",T538="动态"),N538*(1-$E$5)*IF(L538+M538=0,$B$8/($B$7+$B$8),M538/(L538+M538)),M538)</x:f>
        <x:v>0.056070977623977</x:v>
      </x:c>
      <x:c r="Y538" s="64" t="n">
        <x:f aca="0">POWER(1-$H$5,(A538-A537)/$H$8)</x:f>
        <x:v>0.9999862671029998</x:v>
      </x:c>
      <x:c r="Z538" s="64" t="n">
        <x:f aca="0">U538*Y538</x:f>
        <x:v>0.1151428666503771</x:v>
      </x:c>
      <x:c r="AA538" s="64" t="n">
        <x:f aca="0">V538*Y538</x:f>
        <x:v>0.11019743712857615</x:v>
      </x:c>
      <x:c r="AB538" s="64" t="n">
        <x:f aca="0">W538*Y538</x:f>
        <x:v>0.8512374423477669</x:v>
      </x:c>
      <x:c r="AC538" s="64" t="n">
        <x:f aca="0">X538*Y538</x:f>
        <x:v>0.056070207607016594</x:v>
      </x:c>
      <x:c r="AD538" s="64" t="n">
        <x:f aca="0">SUM(Z538:AC538)</x:f>
        <x:v>1.1326479537337366</x:v>
      </x:c>
      <x:c r="AE538" s="64" t="n">
        <x:f aca="0">MAX(AE537,AD538)</x:f>
        <x:v>1.1326479537337366</x:v>
      </x:c>
      <x:c r="AF538" s="63" t="n">
        <x:f aca="0">AD538/AE538-1</x:f>
        <x:v>0</x:v>
      </x:c>
      <x:c r="AG538" s="63" t="n">
        <x:f aca="0">AD538/AD537-1</x:f>
        <x:v>0.0017372817843159805</x:v>
      </x:c>
      <x:c r="AH538" s="61" t="n">
        <x:f aca="0">IF(OR(T538="年末+季度",T538="季度+动态",T538="季度",T538="动态"),A538,AH537)</x:f>
        <x:v>44561</x:v>
      </x:c>
      <x:c r="AI538" s="68" t="n">
        <x:f aca="0">YEAR(A538)</x:f>
        <x:v>2022</x:v>
      </x:c>
      <x:c r="AJ538" s="68" t="n">
        <x:f aca="0">MONTH(A538)</x:f>
        <x:v>1</x:v>
      </x:c>
      <x:c r="AK538" s="66" t="n">
        <x:f aca="0">IF(MONTH(A538)&lt;&gt;MONTH(A539),1,0)</x:f>
        <x:v>0</x:v>
      </x:c>
      <x:c r="AL538" s="64" t="n">
        <x:f aca="0">IF(AK537,AD537,AL537)</x:f>
        <x:v>1.1309278892970356</x:v>
      </x:c>
      <x:c r="AM538" s="65" t="str">
        <x:f aca="0">IF(AK538,AD538/AL538-1,"")</x:f>
      </x:c>
      <x:c r="AN538" s="64" t="n">
        <x:f aca="0">IF(AI538&lt;&gt;AI537,AD538,MAX(AN537,AD538))</x:f>
        <x:v>1.1326479537337366</x:v>
      </x:c>
      <x:c r="AO538" s="65" t="n">
        <x:f aca="0">AD538/AN538-1</x:f>
        <x:v>0</x:v>
      </x:c>
      <x:c r="AP538" s="69" t="n">
        <x:f aca="0">IFERROR(SUM(Z538:AC538)/AD538,0)</x:f>
        <x:v>1</x:v>
      </x:c>
      <x:c r="AQ538" s="66" t="b">
        <x:f aca="0">AND(B538&gt;0,C538&gt;0,D538&gt;0,E538&gt;0)</x:f>
        <x:v>1</x:v>
      </x:c>
    </x:row>
    <x:row r="539" ht="13.5" hidden="0">
      <x:c r="A539" s="61" t="n">
        <x:f aca="0">'净值底稿'!A501</x:f>
        <x:v>44580</x:v>
      </x:c>
      <x:c r="B539" s="62" t="n">
        <x:f aca="0">'净值底稿'!W501</x:f>
        <x:v>1.3062716666542267</x:v>
      </x:c>
      <x:c r="C539" s="62" t="n">
        <x:f aca="0">'净值底稿'!T501</x:f>
        <x:v>1.4820438093041812</x:v>
      </x:c>
      <x:c r="D539" s="62" t="n">
        <x:f aca="0">'净值底稿'!U501</x:f>
        <x:v>1.5261</x:v>
      </x:c>
      <x:c r="E539" s="62" t="n">
        <x:f aca="0">'净值底稿'!V501</x:f>
        <x:v>1.3444</x:v>
      </x:c>
      <x:c r="F539" s="63" t="n">
        <x:f aca="0">IFERROR(B539/B538-1,0)</x:f>
        <x:v>0.007139188811579045</x:v>
      </x:c>
      <x:c r="G539" s="63" t="n">
        <x:f aca="0">IFERROR(C539/C538-1,0)</x:f>
        <x:v>-0.0072034738652992925</x:v>
      </x:c>
      <x:c r="H539" s="63" t="n">
        <x:f aca="0">IFERROR(D539/D538-1,0)</x:f>
        <x:v>0.0010495244342407783</x:v>
      </x:c>
      <x:c r="I539" s="63" t="n">
        <x:f aca="0">IFERROR(E539/E538-1,0)</x:f>
        <x:v>0.00029761904761893554</x:v>
      </x:c>
      <x:c r="J539" s="64" t="n">
        <x:f aca="0">Z538*(1+F539)</x:f>
        <x:v>0.1159648933157006</x:v>
      </x:c>
      <x:c r="K539" s="64" t="n">
        <x:f aca="0">AA538*(1+G539)</x:f>
        <x:v>0.10940363277019749</x:v>
      </x:c>
      <x:c r="L539" s="64" t="n">
        <x:f aca="0">AB538*(1+H539)</x:f>
        <x:v>0.8521308368428515</x:v>
      </x:c>
      <x:c r="M539" s="64" t="n">
        <x:f aca="0">AC538*(1+I539)</x:f>
        <x:v>0.05608689516880439</x:v>
      </x:c>
      <x:c r="N539" s="64" t="n">
        <x:f aca="0">SUM(J539:M539)</x:f>
        <x:v>1.1335862580975542</x:v>
      </x:c>
      <x:c r="O539" s="65" t="n">
        <x:f aca="0">IFERROR((J539+K539)/N539,0)</x:f>
        <x:v>0.19881021358191456</x:v>
      </x:c>
      <x:c r="P539" s="66" t="b">
        <x:f aca="0">AND(MONTH(A539)=12,OR(A540="",YEAR(A539)&lt;&gt;YEAR(A540)))</x:f>
        <x:v>0</x:v>
      </x:c>
      <x:c r="Q539" s="66" t="b">
        <x:f aca="0">AND(MOD(MONTH(A539),3)=0,OR(A540="",MONTH(A539)&lt;&gt;MONTH(A540)))</x:f>
        <x:v>0</x:v>
      </x:c>
      <x:c r="R539" s="66" t="b">
        <x:f aca="0">OR(O539&gt;$E$7,O539&lt;$E$6)</x:f>
        <x:v>0</x:v>
      </x:c>
      <x:c r="S539" s="66" t="b">
        <x:f aca="0">AND(OR(P539,Q539,R539),A539-AH538&gt;$E$8)</x:f>
        <x:v>0</x:v>
      </x:c>
      <x:c r="T539" s="67" t="str">
        <x:f aca="0">IF(NOT(OR(P539,Q539,R539)),"不调",IF(NOT(S539),"间隔规则跳过",IF(P539,"年末+季度",IF(AND(Q539,R539),"季度+动态",IF(Q539,"季度","动态")))))</x:f>
        <x:v>不调</x:v>
      </x:c>
      <x:c r="U539" s="64" t="n">
        <x:f aca="0">IF(OR(T539="年末+季度",T539="季度+动态"),N539*$E$5/2,IF(T539="季度",(J539+K539)/2,IF(T539="动态",N539*$E$5*IF(J539+K539=0,0.5,J539/(J539+K539)),J539)))</x:f>
        <x:v>0.1159648933157006</x:v>
      </x:c>
      <x:c r="V539" s="64" t="n">
        <x:f aca="0">IF(OR(T539="年末+季度",T539="季度+动态"),N539*$E$5/2,IF(T539="季度",(J539+K539)/2,IF(T539="动态",N539*$E$5*IF(J539+K539=0,0.5,K539/(J539+K539)),K539)))</x:f>
        <x:v>0.10940363277019749</x:v>
      </x:c>
      <x:c r="W539" s="64" t="n">
        <x:f aca="0">IF(OR(T539="年末+季度",T539="季度+动态",T539="动态"),N539*(1-$E$5)*IF(L539+M539=0,$B$7/($B$7+$B$8),L539/(L539+M539)),L539)</x:f>
        <x:v>0.8521308368428515</x:v>
      </x:c>
      <x:c r="X539" s="64" t="n">
        <x:f aca="0">IF(OR(T539="年末+季度",T539="季度+动态",T539="动态"),N539*(1-$E$5)*IF(L539+M539=0,$B$8/($B$7+$B$8),M539/(L539+M539)),M539)</x:f>
        <x:v>0.05608689516880439</x:v>
      </x:c>
      <x:c r="Y539" s="64" t="n">
        <x:f aca="0">POWER(1-$H$5,(A539-A538)/$H$8)</x:f>
        <x:v>0.9999862671029998</x:v>
      </x:c>
      <x:c r="Z539" s="64" t="n">
        <x:f aca="0">U539*Y539</x:f>
        <x:v>0.11596330078176506</x:v>
      </x:c>
      <x:c r="AA539" s="64" t="n">
        <x:f aca="0">V539*Y539</x:f>
        <x:v>0.1094021303413772</x:v>
      </x:c>
      <x:c r="AB539" s="64" t="n">
        <x:f aca="0">W539*Y539</x:f>
        <x:v>0.8521191346178384</x:v>
      </x:c>
      <x:c r="AC539" s="64" t="n">
        <x:f aca="0">X539*Y539</x:f>
        <x:v>0.05608612493324998</x:v>
      </x:c>
      <x:c r="AD539" s="64" t="n">
        <x:f aca="0">SUM(Z539:AC539)</x:f>
        <x:v>1.1335706906742307</x:v>
      </x:c>
      <x:c r="AE539" s="64" t="n">
        <x:f aca="0">MAX(AE538,AD539)</x:f>
        <x:v>1.1335706906742307</x:v>
      </x:c>
      <x:c r="AF539" s="63" t="n">
        <x:f aca="0">AD539/AE539-1</x:f>
        <x:v>0</x:v>
      </x:c>
      <x:c r="AG539" s="63" t="n">
        <x:f aca="0">AD539/AD538-1</x:f>
        <x:v>0.0008146723237809628</x:v>
      </x:c>
      <x:c r="AH539" s="61" t="n">
        <x:f aca="0">IF(OR(T539="年末+季度",T539="季度+动态",T539="季度",T539="动态"),A539,AH538)</x:f>
        <x:v>44561</x:v>
      </x:c>
      <x:c r="AI539" s="68" t="n">
        <x:f aca="0">YEAR(A539)</x:f>
        <x:v>2022</x:v>
      </x:c>
      <x:c r="AJ539" s="68" t="n">
        <x:f aca="0">MONTH(A539)</x:f>
        <x:v>1</x:v>
      </x:c>
      <x:c r="AK539" s="66" t="n">
        <x:f aca="0">IF(MONTH(A539)&lt;&gt;MONTH(A540),1,0)</x:f>
        <x:v>0</x:v>
      </x:c>
      <x:c r="AL539" s="64" t="n">
        <x:f aca="0">IF(AK538,AD538,AL538)</x:f>
        <x:v>1.1309278892970356</x:v>
      </x:c>
      <x:c r="AM539" s="65" t="str">
        <x:f aca="0">IF(AK539,AD539/AL539-1,"")</x:f>
      </x:c>
      <x:c r="AN539" s="64" t="n">
        <x:f aca="0">IF(AI539&lt;&gt;AI538,AD539,MAX(AN538,AD539))</x:f>
        <x:v>1.1335706906742307</x:v>
      </x:c>
      <x:c r="AO539" s="65" t="n">
        <x:f aca="0">AD539/AN539-1</x:f>
        <x:v>0</x:v>
      </x:c>
      <x:c r="AP539" s="69" t="n">
        <x:f aca="0">IFERROR(SUM(Z539:AC539)/AD539,0)</x:f>
        <x:v>1</x:v>
      </x:c>
      <x:c r="AQ539" s="66" t="b">
        <x:f aca="0">AND(B539&gt;0,C539&gt;0,D539&gt;0,E539&gt;0)</x:f>
        <x:v>1</x:v>
      </x:c>
    </x:row>
    <x:row r="540" ht="13.5" hidden="0">
      <x:c r="A540" s="61" t="n">
        <x:f aca="0">'净值底稿'!A502</x:f>
        <x:v>44581</x:v>
      </x:c>
      <x:c r="B540" s="62" t="n">
        <x:f aca="0">'净值底稿'!W502</x:f>
        <x:v>1.303277165846577</x:v>
      </x:c>
      <x:c r="C540" s="62" t="n">
        <x:f aca="0">'净值底稿'!T502</x:f>
        <x:v>1.4611885507727589</x:v>
      </x:c>
      <x:c r="D540" s="62" t="n">
        <x:f aca="0">'净值底稿'!U502</x:f>
        <x:v>1.5268</x:v>
      </x:c>
      <x:c r="E540" s="62" t="n">
        <x:f aca="0">'净值底稿'!V502</x:f>
        <x:v>1.3608</x:v>
      </x:c>
      <x:c r="F540" s="63" t="n">
        <x:f aca="0">IFERROR(B540/B539-1,0)</x:f>
        <x:v>-0.0022924027858000073</x:v>
      </x:c>
      <x:c r="G540" s="63" t="n">
        <x:f aca="0">IFERROR(C540/C539-1,0)</x:f>
        <x:v>-0.014071958197520384</x:v>
      </x:c>
      <x:c r="H540" s="63" t="n">
        <x:f aca="0">IFERROR(D540/D539-1,0)</x:f>
        <x:v>0.0004586855383001964</x:v>
      </x:c>
      <x:c r="I540" s="63" t="n">
        <x:f aca="0">IFERROR(E540/E539-1,0)</x:f>
        <x:v>0.012198750371913203</x:v>
      </x:c>
      <x:c r="J540" s="64" t="n">
        <x:f aca="0">Z539*(1+F540)</x:f>
        <x:v>0.11569746618800238</x:v>
      </x:c>
      <x:c r="K540" s="64" t="n">
        <x:f aca="0">AA539*(1+G540)</x:f>
        <x:v>0.10786262813649367</x:v>
      </x:c>
      <x:c r="L540" s="64" t="n">
        <x:f aca="0">AB539*(1+H540)</x:f>
        <x:v>0.8525099893417964</x:v>
      </x:c>
      <x:c r="M540" s="64" t="n">
        <x:f aca="0">AC539*(1+I540)</x:f>
        <x:v>0.056770305570638634</x:v>
      </x:c>
      <x:c r="N540" s="64" t="n">
        <x:f aca="0">SUM(J540:M540)</x:f>
        <x:v>1.132840389236931</x:v>
      </x:c>
      <x:c r="O540" s="65" t="n">
        <x:f aca="0">IFERROR((J540+K540)/N540,0)</x:f>
        <x:v>0.19734474198530624</x:v>
      </x:c>
      <x:c r="P540" s="66" t="b">
        <x:f aca="0">AND(MONTH(A540)=12,OR(A541="",YEAR(A540)&lt;&gt;YEAR(A541)))</x:f>
        <x:v>0</x:v>
      </x:c>
      <x:c r="Q540" s="66" t="b">
        <x:f aca="0">AND(MOD(MONTH(A540),3)=0,OR(A541="",MONTH(A540)&lt;&gt;MONTH(A541)))</x:f>
        <x:v>0</x:v>
      </x:c>
      <x:c r="R540" s="66" t="b">
        <x:f aca="0">OR(O540&gt;$E$7,O540&lt;$E$6)</x:f>
        <x:v>0</x:v>
      </x:c>
      <x:c r="S540" s="66" t="b">
        <x:f aca="0">AND(OR(P540,Q540,R540),A540-AH539&gt;$E$8)</x:f>
        <x:v>0</x:v>
      </x:c>
      <x:c r="T540" s="67" t="str">
        <x:f aca="0">IF(NOT(OR(P540,Q540,R540)),"不调",IF(NOT(S540),"间隔规则跳过",IF(P540,"年末+季度",IF(AND(Q540,R540),"季度+动态",IF(Q540,"季度","动态")))))</x:f>
        <x:v>不调</x:v>
      </x:c>
      <x:c r="U540" s="64" t="n">
        <x:f aca="0">IF(OR(T540="年末+季度",T540="季度+动态"),N540*$E$5/2,IF(T540="季度",(J540+K540)/2,IF(T540="动态",N540*$E$5*IF(J540+K540=0,0.5,J540/(J540+K540)),J540)))</x:f>
        <x:v>0.11569746618800238</x:v>
      </x:c>
      <x:c r="V540" s="64" t="n">
        <x:f aca="0">IF(OR(T540="年末+季度",T540="季度+动态"),N540*$E$5/2,IF(T540="季度",(J540+K540)/2,IF(T540="动态",N540*$E$5*IF(J540+K540=0,0.5,K540/(J540+K540)),K540)))</x:f>
        <x:v>0.10786262813649367</x:v>
      </x:c>
      <x:c r="W540" s="64" t="n">
        <x:f aca="0">IF(OR(T540="年末+季度",T540="季度+动态",T540="动态"),N540*(1-$E$5)*IF(L540+M540=0,$B$7/($B$7+$B$8),L540/(L540+M540)),L540)</x:f>
        <x:v>0.8525099893417964</x:v>
      </x:c>
      <x:c r="X540" s="64" t="n">
        <x:f aca="0">IF(OR(T540="年末+季度",T540="季度+动态",T540="动态"),N540*(1-$E$5)*IF(L540+M540=0,$B$8/($B$7+$B$8),M540/(L540+M540)),M540)</x:f>
        <x:v>0.056770305570638634</x:v>
      </x:c>
      <x:c r="Y540" s="64" t="n">
        <x:f aca="0">POWER(1-$H$5,(A540-A539)/$H$8)</x:f>
        <x:v>0.9999862671029998</x:v>
      </x:c>
      <x:c r="Z540" s="64" t="n">
        <x:f aca="0">U540*Y540</x:f>
        <x:v>0.11569587732661603</x:v>
      </x:c>
      <x:c r="AA540" s="64" t="n">
        <x:f aca="0">V540*Y540</x:f>
        <x:v>0.10786114687013129</x:v>
      </x:c>
      <x:c r="AB540" s="64" t="n">
        <x:f aca="0">W540*Y540</x:f>
        <x:v>0.8524982819099212</x:v>
      </x:c>
      <x:c r="AC540" s="64" t="n">
        <x:f aca="0">X540*Y540</x:f>
        <x:v>0.05676952594987956</x:v>
      </x:c>
      <x:c r="AD540" s="64" t="n">
        <x:f aca="0">SUM(Z540:AC540)</x:f>
        <x:v>1.132824832056548</x:v>
      </x:c>
      <x:c r="AE540" s="64" t="n">
        <x:f aca="0">MAX(AE539,AD540)</x:f>
        <x:v>1.1335706906742307</x:v>
      </x:c>
      <x:c r="AF540" s="63" t="n">
        <x:f aca="0">AD540/AE540-1</x:f>
        <x:v>-0.0006579727438428273</x:v>
      </x:c>
      <x:c r="AG540" s="63" t="n">
        <x:f aca="0">AD540/AD539-1</x:f>
        <x:v>-0.0006579727438428273</x:v>
      </x:c>
      <x:c r="AH540" s="61" t="n">
        <x:f aca="0">IF(OR(T540="年末+季度",T540="季度+动态",T540="季度",T540="动态"),A540,AH539)</x:f>
        <x:v>44561</x:v>
      </x:c>
      <x:c r="AI540" s="68" t="n">
        <x:f aca="0">YEAR(A540)</x:f>
        <x:v>2022</x:v>
      </x:c>
      <x:c r="AJ540" s="68" t="n">
        <x:f aca="0">MONTH(A540)</x:f>
        <x:v>1</x:v>
      </x:c>
      <x:c r="AK540" s="66" t="n">
        <x:f aca="0">IF(MONTH(A540)&lt;&gt;MONTH(A541),1,0)</x:f>
        <x:v>0</x:v>
      </x:c>
      <x:c r="AL540" s="64" t="n">
        <x:f aca="0">IF(AK539,AD539,AL539)</x:f>
        <x:v>1.1309278892970356</x:v>
      </x:c>
      <x:c r="AM540" s="65" t="str">
        <x:f aca="0">IF(AK540,AD540/AL540-1,"")</x:f>
      </x:c>
      <x:c r="AN540" s="64" t="n">
        <x:f aca="0">IF(AI540&lt;&gt;AI539,AD540,MAX(AN539,AD540))</x:f>
        <x:v>1.1335706906742307</x:v>
      </x:c>
      <x:c r="AO540" s="65" t="n">
        <x:f aca="0">AD540/AN540-1</x:f>
        <x:v>-0.0006579727438428273</x:v>
      </x:c>
      <x:c r="AP540" s="69" t="n">
        <x:f aca="0">IFERROR(SUM(Z540:AC540)/AD540,0)</x:f>
        <x:v>1</x:v>
      </x:c>
      <x:c r="AQ540" s="66" t="b">
        <x:f aca="0">AND(B540&gt;0,C540&gt;0,D540&gt;0,E540&gt;0)</x:f>
        <x:v>1</x:v>
      </x:c>
    </x:row>
    <x:row r="541" ht="13.5" hidden="0">
      <x:c r="A541" s="61" t="n">
        <x:f aca="0">'净值底稿'!A503</x:f>
        <x:v>44582</x:v>
      </x:c>
      <x:c r="B541" s="62" t="n">
        <x:f aca="0">'净值底稿'!W503</x:f>
        <x:v>1.2970914445713355</x:v>
      </x:c>
      <x:c r="C541" s="62" t="n">
        <x:f aca="0">'净值底稿'!T503</x:f>
        <x:v>1.444640464479295</x:v>
      </x:c>
      <x:c r="D541" s="62" t="n">
        <x:f aca="0">'净值底稿'!U503</x:f>
        <x:v>1.5283</x:v>
      </x:c>
      <x:c r="E541" s="62" t="n">
        <x:f aca="0">'净值底稿'!V503</x:f>
        <x:v>1.3619</x:v>
      </x:c>
      <x:c r="F541" s="63" t="n">
        <x:f aca="0">IFERROR(B541/B540-1,0)</x:f>
        <x:v>-0.00474628224704865</x:v>
      </x:c>
      <x:c r="G541" s="63" t="n">
        <x:f aca="0">IFERROR(C541/C540-1,0)</x:f>
        <x:v>-0.011325086201033008</x:v>
      </x:c>
      <x:c r="H541" s="63" t="n">
        <x:f aca="0">IFERROR(D541/D540-1,0)</x:f>
        <x:v>0.0009824469478647568</x:v>
      </x:c>
      <x:c r="I541" s="63" t="n">
        <x:f aca="0">IFERROR(E541/E540-1,0)</x:f>
        <x:v>0.0008083480305702828</x:v>
      </x:c>
      <x:c r="J541" s="64" t="n">
        <x:f aca="0">Z540*(1+F541)</x:f>
        <x:v>0.115146752038004</x:v>
      </x:c>
      <x:c r="K541" s="64" t="n">
        <x:f aca="0">AA540*(1+G541)</x:f>
        <x:v>0.10663961008408478</x:v>
      </x:c>
      <x:c r="L541" s="64" t="n">
        <x:f aca="0">AB540*(1+H541)</x:f>
        <x:v>0.8533358162450435</x:v>
      </x:c>
      <x:c r="M541" s="64" t="n">
        <x:f aca="0">AC540*(1+I541)</x:f>
        <x:v>0.05681541548437755</x:v>
      </x:c>
      <x:c r="N541" s="64" t="n">
        <x:f aca="0">SUM(J541:M541)</x:f>
        <x:v>1.13193759385151</x:v>
      </x:c>
      <x:c r="O541" s="65" t="n">
        <x:f aca="0">IFERROR((J541+K541)/N541,0)</x:f>
        <x:v>0.19593514989412322</x:v>
      </x:c>
      <x:c r="P541" s="66" t="b">
        <x:f aca="0">AND(MONTH(A541)=12,OR(A542="",YEAR(A541)&lt;&gt;YEAR(A542)))</x:f>
        <x:v>0</x:v>
      </x:c>
      <x:c r="Q541" s="66" t="b">
        <x:f aca="0">AND(MOD(MONTH(A541),3)=0,OR(A542="",MONTH(A541)&lt;&gt;MONTH(A542)))</x:f>
        <x:v>0</x:v>
      </x:c>
      <x:c r="R541" s="66" t="b">
        <x:f aca="0">OR(O541&gt;$E$7,O541&lt;$E$6)</x:f>
        <x:v>0</x:v>
      </x:c>
      <x:c r="S541" s="66" t="b">
        <x:f aca="0">AND(OR(P541,Q541,R541),A541-AH540&gt;$E$8)</x:f>
        <x:v>0</x:v>
      </x:c>
      <x:c r="T541" s="67" t="str">
        <x:f aca="0">IF(NOT(OR(P541,Q541,R541)),"不调",IF(NOT(S541),"间隔规则跳过",IF(P541,"年末+季度",IF(AND(Q541,R541),"季度+动态",IF(Q541,"季度","动态")))))</x:f>
        <x:v>不调</x:v>
      </x:c>
      <x:c r="U541" s="64" t="n">
        <x:f aca="0">IF(OR(T541="年末+季度",T541="季度+动态"),N541*$E$5/2,IF(T541="季度",(J541+K541)/2,IF(T541="动态",N541*$E$5*IF(J541+K541=0,0.5,J541/(J541+K541)),J541)))</x:f>
        <x:v>0.115146752038004</x:v>
      </x:c>
      <x:c r="V541" s="64" t="n">
        <x:f aca="0">IF(OR(T541="年末+季度",T541="季度+动态"),N541*$E$5/2,IF(T541="季度",(J541+K541)/2,IF(T541="动态",N541*$E$5*IF(J541+K541=0,0.5,K541/(J541+K541)),K541)))</x:f>
        <x:v>0.10663961008408478</x:v>
      </x:c>
      <x:c r="W541" s="64" t="n">
        <x:f aca="0">IF(OR(T541="年末+季度",T541="季度+动态",T541="动态"),N541*(1-$E$5)*IF(L541+M541=0,$B$7/($B$7+$B$8),L541/(L541+M541)),L541)</x:f>
        <x:v>0.8533358162450435</x:v>
      </x:c>
      <x:c r="X541" s="64" t="n">
        <x:f aca="0">IF(OR(T541="年末+季度",T541="季度+动态",T541="动态"),N541*(1-$E$5)*IF(L541+M541=0,$B$8/($B$7+$B$8),M541/(L541+M541)),M541)</x:f>
        <x:v>0.05681541548437755</x:v>
      </x:c>
      <x:c r="Y541" s="64" t="n">
        <x:f aca="0">POWER(1-$H$5,(A541-A540)/$H$8)</x:f>
        <x:v>0.9999862671029998</x:v>
      </x:c>
      <x:c r="Z541" s="64" t="n">
        <x:f aca="0">U541*Y541</x:f>
        <x:v>0.11514517073951834</x:v>
      </x:c>
      <x:c r="AA541" s="64" t="n">
        <x:f aca="0">V541*Y541</x:f>
        <x:v>0.10663814561330334</x:v>
      </x:c>
      <x:c r="AB541" s="64" t="n">
        <x:f aca="0">W541*Y541</x:f>
        <x:v>0.8533240974721724</x:v>
      </x:c>
      <x:c r="AC541" s="64" t="n">
        <x:f aca="0">X541*Y541</x:f>
        <x:v>0.05681463524412868</x:v>
      </x:c>
      <x:c r="AD541" s="64" t="n">
        <x:f aca="0">SUM(Z541:AC541)</x:f>
        <x:v>1.1319220490691229</x:v>
      </x:c>
      <x:c r="AE541" s="64" t="n">
        <x:f aca="0">MAX(AE540,AD541)</x:f>
        <x:v>1.1335706906742307</x:v>
      </x:c>
      <x:c r="AF541" s="63" t="n">
        <x:f aca="0">AD541/AE541-1</x:f>
        <x:v>-0.0014543791742950285</x:v>
      </x:c>
      <x:c r="AG541" s="63" t="n">
        <x:f aca="0">AD541/AD540-1</x:f>
        <x:v>-0.0007969307891901867</x:v>
      </x:c>
      <x:c r="AH541" s="61" t="n">
        <x:f aca="0">IF(OR(T541="年末+季度",T541="季度+动态",T541="季度",T541="动态"),A541,AH540)</x:f>
        <x:v>44561</x:v>
      </x:c>
      <x:c r="AI541" s="68" t="n">
        <x:f aca="0">YEAR(A541)</x:f>
        <x:v>2022</x:v>
      </x:c>
      <x:c r="AJ541" s="68" t="n">
        <x:f aca="0">MONTH(A541)</x:f>
        <x:v>1</x:v>
      </x:c>
      <x:c r="AK541" s="66" t="n">
        <x:f aca="0">IF(MONTH(A541)&lt;&gt;MONTH(A542),1,0)</x:f>
        <x:v>0</x:v>
      </x:c>
      <x:c r="AL541" s="64" t="n">
        <x:f aca="0">IF(AK540,AD540,AL540)</x:f>
        <x:v>1.1309278892970356</x:v>
      </x:c>
      <x:c r="AM541" s="65" t="str">
        <x:f aca="0">IF(AK541,AD541/AL541-1,"")</x:f>
      </x:c>
      <x:c r="AN541" s="64" t="n">
        <x:f aca="0">IF(AI541&lt;&gt;AI540,AD541,MAX(AN540,AD541))</x:f>
        <x:v>1.1335706906742307</x:v>
      </x:c>
      <x:c r="AO541" s="65" t="n">
        <x:f aca="0">AD541/AN541-1</x:f>
        <x:v>-0.0014543791742950285</x:v>
      </x:c>
      <x:c r="AP541" s="69" t="n">
        <x:f aca="0">IFERROR(SUM(Z541:AC541)/AD541,0)</x:f>
        <x:v>1</x:v>
      </x:c>
      <x:c r="AQ541" s="66" t="b">
        <x:f aca="0">AND(B541&gt;0,C541&gt;0,D541&gt;0,E541&gt;0)</x:f>
        <x:v>1</x:v>
      </x:c>
    </x:row>
    <x:row r="542" ht="13.5" hidden="0">
      <x:c r="A542" s="61" t="n">
        <x:f aca="0">'净值底稿'!A504</x:f>
        <x:v>44585</x:v>
      </x:c>
      <x:c r="B542" s="62" t="n">
        <x:f aca="0">'净值底稿'!W504</x:f>
        <x:v>1.2944447319117622</x:v>
      </x:c>
      <x:c r="C542" s="62" t="n">
        <x:f aca="0">'净值底稿'!T504</x:f>
        <x:v>1.4478821090982037</x:v>
      </x:c>
      <x:c r="D542" s="62" t="n">
        <x:f aca="0">'净值底稿'!U504</x:f>
        <x:v>1.5306</x:v>
      </x:c>
      <x:c r="E542" s="62" t="n">
        <x:f aca="0">'净值底稿'!V504</x:f>
        <x:v>1.3583</x:v>
      </x:c>
      <x:c r="F542" s="63" t="n">
        <x:f aca="0">IFERROR(B542/B541-1,0)</x:f>
        <x:v>-0.0020404981242073683</x:v>
      </x:c>
      <x:c r="G542" s="63" t="n">
        <x:f aca="0">IFERROR(C542/C541-1,0)</x:f>
        <x:v>0.0022439109928138468</x:v>
      </x:c>
      <x:c r="H542" s="63" t="n">
        <x:f aca="0">IFERROR(D542/D541-1,0)</x:f>
        <x:v>0.0015049401295557097</x:v>
      </x:c>
      <x:c r="I542" s="63" t="n">
        <x:f aca="0">IFERROR(E542/E541-1,0)</x:f>
        <x:v>-0.002643365885894755</x:v>
      </x:c>
      <x:c r="J542" s="64" t="n">
        <x:f aca="0">Z541*(1+F542)</x:f>
        <x:v>0.11491021723461281</x:v>
      </x:c>
      <x:c r="K542" s="64" t="n">
        <x:f aca="0">AA541*(1+G542)</x:f>
        <x:v>0.10687743212049831</x:v>
      </x:c>
      <x:c r="L542" s="64" t="n">
        <x:f aca="0">AB541*(1+H542)</x:f>
        <x:v>0.8546082991499752</x:v>
      </x:c>
      <x:c r="M542" s="64" t="n">
        <x:f aca="0">AC541*(1+I542)</x:f>
        <x:v>0.0566644533755048</x:v>
      </x:c>
      <x:c r="N542" s="64" t="n">
        <x:f aca="0">SUM(J542:M542)</x:f>
        <x:v>1.133060401880591</x:v>
      </x:c>
      <x:c r="O542" s="65" t="n">
        <x:f aca="0">IFERROR((J542+K542)/N542,0)</x:f>
        <x:v>0.1957421237093806</x:v>
      </x:c>
      <x:c r="P542" s="66" t="b">
        <x:f aca="0">AND(MONTH(A542)=12,OR(A543="",YEAR(A542)&lt;&gt;YEAR(A543)))</x:f>
        <x:v>0</x:v>
      </x:c>
      <x:c r="Q542" s="66" t="b">
        <x:f aca="0">AND(MOD(MONTH(A542),3)=0,OR(A543="",MONTH(A542)&lt;&gt;MONTH(A543)))</x:f>
        <x:v>0</x:v>
      </x:c>
      <x:c r="R542" s="66" t="b">
        <x:f aca="0">OR(O542&gt;$E$7,O542&lt;$E$6)</x:f>
        <x:v>0</x:v>
      </x:c>
      <x:c r="S542" s="66" t="b">
        <x:f aca="0">AND(OR(P542,Q542,R542),A542-AH541&gt;$E$8)</x:f>
        <x:v>0</x:v>
      </x:c>
      <x:c r="T542" s="67" t="str">
        <x:f aca="0">IF(NOT(OR(P542,Q542,R542)),"不调",IF(NOT(S542),"间隔规则跳过",IF(P542,"年末+季度",IF(AND(Q542,R542),"季度+动态",IF(Q542,"季度","动态")))))</x:f>
        <x:v>不调</x:v>
      </x:c>
      <x:c r="U542" s="64" t="n">
        <x:f aca="0">IF(OR(T542="年末+季度",T542="季度+动态"),N542*$E$5/2,IF(T542="季度",(J542+K542)/2,IF(T542="动态",N542*$E$5*IF(J542+K542=0,0.5,J542/(J542+K542)),J542)))</x:f>
        <x:v>0.11491021723461281</x:v>
      </x:c>
      <x:c r="V542" s="64" t="n">
        <x:f aca="0">IF(OR(T542="年末+季度",T542="季度+动态"),N542*$E$5/2,IF(T542="季度",(J542+K542)/2,IF(T542="动态",N542*$E$5*IF(J542+K542=0,0.5,K542/(J542+K542)),K542)))</x:f>
        <x:v>0.10687743212049831</x:v>
      </x:c>
      <x:c r="W542" s="64" t="n">
        <x:f aca="0">IF(OR(T542="年末+季度",T542="季度+动态",T542="动态"),N542*(1-$E$5)*IF(L542+M542=0,$B$7/($B$7+$B$8),L542/(L542+M542)),L542)</x:f>
        <x:v>0.8546082991499752</x:v>
      </x:c>
      <x:c r="X542" s="64" t="n">
        <x:f aca="0">IF(OR(T542="年末+季度",T542="季度+动态",T542="动态"),N542*(1-$E$5)*IF(L542+M542=0,$B$8/($B$7+$B$8),M542/(L542+M542)),M542)</x:f>
        <x:v>0.0566644533755048</x:v>
      </x:c>
      <x:c r="Y542" s="64" t="n">
        <x:f aca="0">POWER(1-$H$5,(A542-A541)/$H$8)</x:f>
        <x:v>0.9999588018747739</x:v>
      </x:c>
      <x:c r="Z542" s="64" t="n">
        <x:f aca="0">U542*Y542</x:f>
        <x:v>0.11490548314909342</x:v>
      </x:c>
      <x:c r="AA542" s="64" t="n">
        <x:f aca="0">V542*Y542</x:f>
        <x:v>0.10687302897066597</x:v>
      </x:c>
      <x:c r="AB542" s="64" t="n">
        <x:f aca="0">W542*Y542</x:f>
        <x:v>0.8545730908902476</x:v>
      </x:c>
      <x:c r="AC542" s="64" t="n">
        <x:f aca="0">X542*Y542</x:f>
        <x:v>0.05666211890625877</x:v>
      </x:c>
      <x:c r="AD542" s="64" t="n">
        <x:f aca="0">SUM(Z542:AC542)</x:f>
        <x:v>1.133013721916266</x:v>
      </x:c>
      <x:c r="AE542" s="64" t="n">
        <x:f aca="0">MAX(AE541,AD542)</x:f>
        <x:v>1.1335706906742307</x:v>
      </x:c>
      <x:c r="AF542" s="63" t="n">
        <x:f aca="0">AD542/AE542-1</x:f>
        <x:v>-0.0004913401189240441</x:v>
      </x:c>
      <x:c r="AG542" s="63" t="n">
        <x:f aca="0">AD542/AD541-1</x:f>
        <x:v>0.0009644417193224175</x:v>
      </x:c>
      <x:c r="AH542" s="61" t="n">
        <x:f aca="0">IF(OR(T542="年末+季度",T542="季度+动态",T542="季度",T542="动态"),A542,AH541)</x:f>
        <x:v>44561</x:v>
      </x:c>
      <x:c r="AI542" s="68" t="n">
        <x:f aca="0">YEAR(A542)</x:f>
        <x:v>2022</x:v>
      </x:c>
      <x:c r="AJ542" s="68" t="n">
        <x:f aca="0">MONTH(A542)</x:f>
        <x:v>1</x:v>
      </x:c>
      <x:c r="AK542" s="66" t="n">
        <x:f aca="0">IF(MONTH(A542)&lt;&gt;MONTH(A543),1,0)</x:f>
        <x:v>0</x:v>
      </x:c>
      <x:c r="AL542" s="64" t="n">
        <x:f aca="0">IF(AK541,AD541,AL541)</x:f>
        <x:v>1.1309278892970356</x:v>
      </x:c>
      <x:c r="AM542" s="65" t="str">
        <x:f aca="0">IF(AK542,AD542/AL542-1,"")</x:f>
      </x:c>
      <x:c r="AN542" s="64" t="n">
        <x:f aca="0">IF(AI542&lt;&gt;AI541,AD542,MAX(AN541,AD542))</x:f>
        <x:v>1.1335706906742307</x:v>
      </x:c>
      <x:c r="AO542" s="65" t="n">
        <x:f aca="0">AD542/AN542-1</x:f>
        <x:v>-0.0004913401189240441</x:v>
      </x:c>
      <x:c r="AP542" s="69" t="n">
        <x:f aca="0">IFERROR(SUM(Z542:AC542)/AD542,0)</x:f>
        <x:v>1</x:v>
      </x:c>
      <x:c r="AQ542" s="66" t="b">
        <x:f aca="0">AND(B542&gt;0,C542&gt;0,D542&gt;0,E542&gt;0)</x:f>
        <x:v>1</x:v>
      </x:c>
    </x:row>
    <x:row r="543" ht="13.5" hidden="0">
      <x:c r="A543" s="61" t="n">
        <x:f aca="0">'净值底稿'!A505</x:f>
        <x:v>44586</x:v>
      </x:c>
      <x:c r="B543" s="62" t="n">
        <x:f aca="0">'净值底稿'!W505</x:f>
        <x:v>1.2618442690020908</x:v>
      </x:c>
      <x:c r="C543" s="62" t="n">
        <x:f aca="0">'净值底稿'!T505</x:f>
        <x:v>1.4006549078457988</x:v>
      </x:c>
      <x:c r="D543" s="62" t="n">
        <x:f aca="0">'净值底稿'!U505</x:f>
        <x:v>1.5299</x:v>
      </x:c>
      <x:c r="E543" s="62" t="n">
        <x:f aca="0">'净值底稿'!V505</x:f>
        <x:v>1.3603</x:v>
      </x:c>
      <x:c r="F543" s="63" t="n">
        <x:f aca="0">IFERROR(B543/B542-1,0)</x:f>
        <x:v>-0.02518490137583851</x:v>
      </x:c>
      <x:c r="G543" s="63" t="n">
        <x:f aca="0">IFERROR(C543/C542-1,0)</x:f>
        <x:v>-0.03261812612756143</x:v>
      </x:c>
      <x:c r="H543" s="63" t="n">
        <x:f aca="0">IFERROR(D543/D542-1,0)</x:f>
        <x:v>-0.0004573369920292114</x:v>
      </x:c>
      <x:c r="I543" s="63" t="n">
        <x:f aca="0">IFERROR(E543/E542-1,0)</x:f>
        <x:v>0.001472428771258194</x:v>
      </x:c>
      <x:c r="J543" s="64" t="n">
        <x:f aca="0">Z542*(1+F543)</x:f>
        <x:v>0.11201159988844044</x:v>
      </x:c>
      <x:c r="K543" s="64" t="n">
        <x:f aca="0">AA542*(1+G543)</x:f>
        <x:v>0.10338703103206626</x:v>
      </x:c>
      <x:c r="L543" s="64" t="n">
        <x:f aca="0">AB542*(1+H543)</x:f>
        <x:v>0.8541822630033907</x:v>
      </x:c>
      <x:c r="M543" s="64" t="n">
        <x:f aca="0">AC542*(1+I543)</x:f>
        <x:v>0.056745549840376795</x:v>
      </x:c>
      <x:c r="N543" s="64" t="n">
        <x:f aca="0">SUM(J543:M543)</x:f>
        <x:v>1.1263264437642742</x:v>
      </x:c>
      <x:c r="O543" s="65" t="n">
        <x:f aca="0">IFERROR((J543+K543)/N543,0)</x:f>
        <x:v>0.1912399660977745</x:v>
      </x:c>
      <x:c r="P543" s="66" t="b">
        <x:f aca="0">AND(MONTH(A543)=12,OR(A544="",YEAR(A543)&lt;&gt;YEAR(A544)))</x:f>
        <x:v>0</x:v>
      </x:c>
      <x:c r="Q543" s="66" t="b">
        <x:f aca="0">AND(MOD(MONTH(A543),3)=0,OR(A544="",MONTH(A543)&lt;&gt;MONTH(A544)))</x:f>
        <x:v>0</x:v>
      </x:c>
      <x:c r="R543" s="66" t="b">
        <x:f aca="0">OR(O543&gt;$E$7,O543&lt;$E$6)</x:f>
        <x:v>0</x:v>
      </x:c>
      <x:c r="S543" s="66" t="b">
        <x:f aca="0">AND(OR(P543,Q543,R543),A543-AH542&gt;$E$8)</x:f>
        <x:v>0</x:v>
      </x:c>
      <x:c r="T543" s="67" t="str">
        <x:f aca="0">IF(NOT(OR(P543,Q543,R543)),"不调",IF(NOT(S543),"间隔规则跳过",IF(P543,"年末+季度",IF(AND(Q543,R543),"季度+动态",IF(Q543,"季度","动态")))))</x:f>
        <x:v>不调</x:v>
      </x:c>
      <x:c r="U543" s="64" t="n">
        <x:f aca="0">IF(OR(T543="年末+季度",T543="季度+动态"),N543*$E$5/2,IF(T543="季度",(J543+K543)/2,IF(T543="动态",N543*$E$5*IF(J543+K543=0,0.5,J543/(J543+K543)),J543)))</x:f>
        <x:v>0.11201159988844044</x:v>
      </x:c>
      <x:c r="V543" s="64" t="n">
        <x:f aca="0">IF(OR(T543="年末+季度",T543="季度+动态"),N543*$E$5/2,IF(T543="季度",(J543+K543)/2,IF(T543="动态",N543*$E$5*IF(J543+K543=0,0.5,K543/(J543+K543)),K543)))</x:f>
        <x:v>0.10338703103206626</x:v>
      </x:c>
      <x:c r="W543" s="64" t="n">
        <x:f aca="0">IF(OR(T543="年末+季度",T543="季度+动态",T543="动态"),N543*(1-$E$5)*IF(L543+M543=0,$B$7/($B$7+$B$8),L543/(L543+M543)),L543)</x:f>
        <x:v>0.8541822630033907</x:v>
      </x:c>
      <x:c r="X543" s="64" t="n">
        <x:f aca="0">IF(OR(T543="年末+季度",T543="季度+动态",T543="动态"),N543*(1-$E$5)*IF(L543+M543=0,$B$8/($B$7+$B$8),M543/(L543+M543)),M543)</x:f>
        <x:v>0.056745549840376795</x:v>
      </x:c>
      <x:c r="Y543" s="64" t="n">
        <x:f aca="0">POWER(1-$H$5,(A543-A542)/$H$8)</x:f>
        <x:v>0.9999862671029998</x:v>
      </x:c>
      <x:c r="Z543" s="64" t="n">
        <x:f aca="0">U543*Y543</x:f>
        <x:v>0.11201006164467633</x:v>
      </x:c>
      <x:c r="AA543" s="64" t="n">
        <x:f aca="0">V543*Y543</x:f>
        <x:v>0.10338561122861793</x:v>
      </x:c>
      <x:c r="AB543" s="64" t="n">
        <x:f aca="0">W543*Y543</x:f>
        <x:v>0.8541705326063534</x:v>
      </x:c>
      <x:c r="AC543" s="64" t="n">
        <x:f aca="0">X543*Y543</x:f>
        <x:v>0.056744770559585614</x:v>
      </x:c>
      <x:c r="AD543" s="64" t="n">
        <x:f aca="0">SUM(Z543:AC543)</x:f>
        <x:v>1.1263109760392334</x:v>
      </x:c>
      <x:c r="AE543" s="64" t="n">
        <x:f aca="0">MAX(AE542,AD543)</x:f>
        <x:v>1.1335706906742307</x:v>
      </x:c>
      <x:c r="AF543" s="63" t="n">
        <x:f aca="0">AD543/AE543-1</x:f>
        <x:v>-0.006404289291106591</x:v>
      </x:c>
      <x:c r="AG543" s="63" t="n">
        <x:f aca="0">AD543/AD542-1</x:f>
        <x:v>-0.005915855869508935</x:v>
      </x:c>
      <x:c r="AH543" s="61" t="n">
        <x:f aca="0">IF(OR(T543="年末+季度",T543="季度+动态",T543="季度",T543="动态"),A543,AH542)</x:f>
        <x:v>44561</x:v>
      </x:c>
      <x:c r="AI543" s="68" t="n">
        <x:f aca="0">YEAR(A543)</x:f>
        <x:v>2022</x:v>
      </x:c>
      <x:c r="AJ543" s="68" t="n">
        <x:f aca="0">MONTH(A543)</x:f>
        <x:v>1</x:v>
      </x:c>
      <x:c r="AK543" s="66" t="n">
        <x:f aca="0">IF(MONTH(A543)&lt;&gt;MONTH(A544),1,0)</x:f>
        <x:v>0</x:v>
      </x:c>
      <x:c r="AL543" s="64" t="n">
        <x:f aca="0">IF(AK542,AD542,AL542)</x:f>
        <x:v>1.1309278892970356</x:v>
      </x:c>
      <x:c r="AM543" s="65" t="str">
        <x:f aca="0">IF(AK543,AD543/AL543-1,"")</x:f>
      </x:c>
      <x:c r="AN543" s="64" t="n">
        <x:f aca="0">IF(AI543&lt;&gt;AI542,AD543,MAX(AN542,AD543))</x:f>
        <x:v>1.1335706906742307</x:v>
      </x:c>
      <x:c r="AO543" s="65" t="n">
        <x:f aca="0">AD543/AN543-1</x:f>
        <x:v>-0.006404289291106591</x:v>
      </x:c>
      <x:c r="AP543" s="69" t="n">
        <x:f aca="0">IFERROR(SUM(Z543:AC543)/AD543,0)</x:f>
        <x:v>1</x:v>
      </x:c>
      <x:c r="AQ543" s="66" t="b">
        <x:f aca="0">AND(B543&gt;0,C543&gt;0,D543&gt;0,E543&gt;0)</x:f>
        <x:v>1</x:v>
      </x:c>
    </x:row>
    <x:row r="544" ht="13.5" hidden="0">
      <x:c r="A544" s="61" t="n">
        <x:f aca="0">'净值底稿'!A506</x:f>
        <x:v>44587</x:v>
      </x:c>
      <x:c r="B544" s="62" t="n">
        <x:f aca="0">'净值底稿'!W506</x:f>
        <x:v>1.2683549768751579</x:v>
      </x:c>
      <x:c r="C544" s="62" t="n">
        <x:f aca="0">'净值底稿'!T506</x:f>
        <x:v>1.40843042675027</x:v>
      </x:c>
      <x:c r="D544" s="62" t="n">
        <x:f aca="0">'净值底稿'!U506</x:f>
        <x:v>1.5288</x:v>
      </x:c>
      <x:c r="E544" s="62" t="n">
        <x:f aca="0">'净值底稿'!V506</x:f>
        <x:v>1.3617</x:v>
      </x:c>
      <x:c r="F544" s="63" t="n">
        <x:f aca="0">IFERROR(B544/B543-1,0)</x:f>
        <x:v>0.005159676223925658</x:v>
      </x:c>
      <x:c r="G544" s="63" t="n">
        <x:f aca="0">IFERROR(C544/C543-1,0)</x:f>
        <x:v>0.005551345203530511</x:v>
      </x:c>
      <x:c r="H544" s="63" t="n">
        <x:f aca="0">IFERROR(D544/D543-1,0)</x:f>
        <x:v>-0.0007190012419112657</x:v>
      </x:c>
      <x:c r="I544" s="63" t="n">
        <x:f aca="0">IFERROR(E544/E543-1,0)</x:f>
        <x:v>0.001029184738660538</x:v>
      </x:c>
      <x:c r="J544" s="64" t="n">
        <x:f aca="0">Z543*(1+F544)</x:f>
        <x:v>0.11258799729658482</x:v>
      </x:c>
      <x:c r="K544" s="64" t="n">
        <x:f aca="0">AA543*(1+G544)</x:f>
        <x:v>0.103959540445626</x:v>
      </x:c>
      <x:c r="L544" s="64" t="n">
        <x:f aca="0">AB543*(1+H544)</x:f>
        <x:v>0.8535563829326055</x:v>
      </x:c>
      <x:c r="M544" s="64" t="n">
        <x:f aca="0">AC543*(1+I544)</x:f>
        <x:v>0.056803171411444336</x:v>
      </x:c>
      <x:c r="N544" s="64" t="n">
        <x:f aca="0">SUM(J544:M544)</x:f>
        <x:v>1.1269070920862607</x:v>
      </x:c>
      <x:c r="O544" s="65" t="n">
        <x:f aca="0">IFERROR((J544+K544)/N544,0)</x:f>
        <x:v>0.19216095032405286</x:v>
      </x:c>
      <x:c r="P544" s="66" t="b">
        <x:f aca="0">AND(MONTH(A544)=12,OR(A545="",YEAR(A544)&lt;&gt;YEAR(A545)))</x:f>
        <x:v>0</x:v>
      </x:c>
      <x:c r="Q544" s="66" t="b">
        <x:f aca="0">AND(MOD(MONTH(A544),3)=0,OR(A545="",MONTH(A544)&lt;&gt;MONTH(A545)))</x:f>
        <x:v>0</x:v>
      </x:c>
      <x:c r="R544" s="66" t="b">
        <x:f aca="0">OR(O544&gt;$E$7,O544&lt;$E$6)</x:f>
        <x:v>0</x:v>
      </x:c>
      <x:c r="S544" s="66" t="b">
        <x:f aca="0">AND(OR(P544,Q544,R544),A544-AH543&gt;$E$8)</x:f>
        <x:v>0</x:v>
      </x:c>
      <x:c r="T544" s="67" t="str">
        <x:f aca="0">IF(NOT(OR(P544,Q544,R544)),"不调",IF(NOT(S544),"间隔规则跳过",IF(P544,"年末+季度",IF(AND(Q544,R544),"季度+动态",IF(Q544,"季度","动态")))))</x:f>
        <x:v>不调</x:v>
      </x:c>
      <x:c r="U544" s="64" t="n">
        <x:f aca="0">IF(OR(T544="年末+季度",T544="季度+动态"),N544*$E$5/2,IF(T544="季度",(J544+K544)/2,IF(T544="动态",N544*$E$5*IF(J544+K544=0,0.5,J544/(J544+K544)),J544)))</x:f>
        <x:v>0.11258799729658482</x:v>
      </x:c>
      <x:c r="V544" s="64" t="n">
        <x:f aca="0">IF(OR(T544="年末+季度",T544="季度+动态"),N544*$E$5/2,IF(T544="季度",(J544+K544)/2,IF(T544="动态",N544*$E$5*IF(J544+K544=0,0.5,K544/(J544+K544)),K544)))</x:f>
        <x:v>0.103959540445626</x:v>
      </x:c>
      <x:c r="W544" s="64" t="n">
        <x:f aca="0">IF(OR(T544="年末+季度",T544="季度+动态",T544="动态"),N544*(1-$E$5)*IF(L544+M544=0,$B$7/($B$7+$B$8),L544/(L544+M544)),L544)</x:f>
        <x:v>0.8535563829326055</x:v>
      </x:c>
      <x:c r="X544" s="64" t="n">
        <x:f aca="0">IF(OR(T544="年末+季度",T544="季度+动态",T544="动态"),N544*(1-$E$5)*IF(L544+M544=0,$B$8/($B$7+$B$8),M544/(L544+M544)),M544)</x:f>
        <x:v>0.056803171411444336</x:v>
      </x:c>
      <x:c r="Y544" s="64" t="n">
        <x:f aca="0">POWER(1-$H$5,(A544-A543)/$H$8)</x:f>
        <x:v>0.9999862671029998</x:v>
      </x:c>
      <x:c r="Z544" s="64" t="n">
        <x:f aca="0">U544*Y544</x:f>
        <x:v>0.11258645113721448</x:v>
      </x:c>
      <x:c r="AA544" s="64" t="n">
        <x:f aca="0">V544*Y544</x:f>
        <x:v>0.10395811277996486</x:v>
      </x:c>
      <x:c r="AB544" s="64" t="n">
        <x:f aca="0">W544*Y544</x:f>
        <x:v>0.8535446611307148</x:v>
      </x:c>
      <x:c r="AC544" s="64" t="n">
        <x:f aca="0">X544*Y544</x:f>
        <x:v>0.056802391339342055</x:v>
      </x:c>
      <x:c r="AD544" s="64" t="n">
        <x:f aca="0">SUM(Z544:AC544)</x:f>
        <x:v>1.1268916163872362</x:v>
      </x:c>
      <x:c r="AE544" s="64" t="n">
        <x:f aca="0">MAX(AE543,AD544)</x:f>
        <x:v>1.1335706906742307</x:v>
      </x:c>
      <x:c r="AF544" s="63" t="n">
        <x:f aca="0">AD544/AE544-1</x:f>
        <x:v>-0.0058920668485366035</x:v>
      </x:c>
      <x:c r="AG544" s="63" t="n">
        <x:f aca="0">AD544/AD543-1</x:f>
        <x:v>0.000515524007450141</x:v>
      </x:c>
      <x:c r="AH544" s="61" t="n">
        <x:f aca="0">IF(OR(T544="年末+季度",T544="季度+动态",T544="季度",T544="动态"),A544,AH543)</x:f>
        <x:v>44561</x:v>
      </x:c>
      <x:c r="AI544" s="68" t="n">
        <x:f aca="0">YEAR(A544)</x:f>
        <x:v>2022</x:v>
      </x:c>
      <x:c r="AJ544" s="68" t="n">
        <x:f aca="0">MONTH(A544)</x:f>
        <x:v>1</x:v>
      </x:c>
      <x:c r="AK544" s="66" t="n">
        <x:f aca="0">IF(MONTH(A544)&lt;&gt;MONTH(A545),1,0)</x:f>
        <x:v>0</x:v>
      </x:c>
      <x:c r="AL544" s="64" t="n">
        <x:f aca="0">IF(AK543,AD543,AL543)</x:f>
        <x:v>1.1309278892970356</x:v>
      </x:c>
      <x:c r="AM544" s="65" t="str">
        <x:f aca="0">IF(AK544,AD544/AL544-1,"")</x:f>
      </x:c>
      <x:c r="AN544" s="64" t="n">
        <x:f aca="0">IF(AI544&lt;&gt;AI543,AD544,MAX(AN543,AD544))</x:f>
        <x:v>1.1335706906742307</x:v>
      </x:c>
      <x:c r="AO544" s="65" t="n">
        <x:f aca="0">AD544/AN544-1</x:f>
        <x:v>-0.0058920668485366035</x:v>
      </x:c>
      <x:c r="AP544" s="69" t="n">
        <x:f aca="0">IFERROR(SUM(Z544:AC544)/AD544,0)</x:f>
        <x:v>1</x:v>
      </x:c>
      <x:c r="AQ544" s="66" t="b">
        <x:f aca="0">AND(B544&gt;0,C544&gt;0,D544&gt;0,E544&gt;0)</x:f>
        <x:v>1</x:v>
      </x:c>
    </x:row>
    <x:row r="545" ht="13.5" hidden="0">
      <x:c r="A545" s="61" t="n">
        <x:f aca="0">'净值底稿'!A507</x:f>
        <x:v>44588</x:v>
      </x:c>
      <x:c r="B545" s="62" t="n">
        <x:f aca="0">'净值底稿'!W507</x:f>
        <x:v>1.2554591284243395</x:v>
      </x:c>
      <x:c r="C545" s="62" t="n">
        <x:f aca="0">'净值底稿'!T507</x:f>
        <x:v>1.3723534044457186</x:v>
      </x:c>
      <x:c r="D545" s="62" t="n">
        <x:f aca="0">'净值底稿'!U507</x:f>
        <x:v>1.5283</x:v>
      </x:c>
      <x:c r="E545" s="62" t="n">
        <x:f aca="0">'净值底稿'!V507</x:f>
        <x:v>1.3387</x:v>
      </x:c>
      <x:c r="F545" s="63" t="n">
        <x:f aca="0">IFERROR(B545/B544-1,0)</x:f>
        <x:v>-0.010167381124320474</x:v>
      </x:c>
      <x:c r="G545" s="63" t="n">
        <x:f aca="0">IFERROR(C545/C544-1,0)</x:f>
        <x:v>-0.025615054616360045</x:v>
      </x:c>
      <x:c r="H545" s="63" t="n">
        <x:f aca="0">IFERROR(D545/D544-1,0)</x:f>
        <x:v>-0.00032705389848242117</x:v>
      </x:c>
      <x:c r="I545" s="63" t="n">
        <x:f aca="0">IFERROR(E545/E544-1,0)</x:f>
        <x:v>-0.016890651391642697</x:v>
      </x:c>
      <x:c r="J545" s="64" t="n">
        <x:f aca="0">Z544*(1+F545)</x:f>
        <x:v>0.11144174177906774</x:v>
      </x:c>
      <x:c r="K545" s="64" t="n">
        <x:f aca="0">AA544*(1+G545)</x:f>
        <x:v>0.10129522004329235</x:v>
      </x:c>
      <x:c r="L545" s="64" t="n">
        <x:f aca="0">AB544*(1+H545)</x:f>
        <x:v>0.8532655060217631</x:v>
      </x:c>
      <x:c r="M545" s="64" t="n">
        <x:f aca="0">AC544*(1+I545)</x:f>
        <x:v>0.05584296194901756</x:v>
      </x:c>
      <x:c r="N545" s="64" t="n">
        <x:f aca="0">SUM(J545:M545)</x:f>
        <x:v>1.1218454297931406</x:v>
      </x:c>
      <x:c r="O545" s="65" t="n">
        <x:f aca="0">IFERROR((J545+K545)/N545,0)</x:f>
        <x:v>0.18963125950567636</x:v>
      </x:c>
      <x:c r="P545" s="66" t="b">
        <x:f aca="0">AND(MONTH(A545)=12,OR(A546="",YEAR(A545)&lt;&gt;YEAR(A546)))</x:f>
        <x:v>0</x:v>
      </x:c>
      <x:c r="Q545" s="66" t="b">
        <x:f aca="0">AND(MOD(MONTH(A545),3)=0,OR(A546="",MONTH(A545)&lt;&gt;MONTH(A546)))</x:f>
        <x:v>0</x:v>
      </x:c>
      <x:c r="R545" s="66" t="b">
        <x:f aca="0">OR(O545&gt;$E$7,O545&lt;$E$6)</x:f>
        <x:v>0</x:v>
      </x:c>
      <x:c r="S545" s="66" t="b">
        <x:f aca="0">AND(OR(P545,Q545,R545),A545-AH544&gt;$E$8)</x:f>
        <x:v>0</x:v>
      </x:c>
      <x:c r="T545" s="67" t="str">
        <x:f aca="0">IF(NOT(OR(P545,Q545,R545)),"不调",IF(NOT(S545),"间隔规则跳过",IF(P545,"年末+季度",IF(AND(Q545,R545),"季度+动态",IF(Q545,"季度","动态")))))</x:f>
        <x:v>不调</x:v>
      </x:c>
      <x:c r="U545" s="64" t="n">
        <x:f aca="0">IF(OR(T545="年末+季度",T545="季度+动态"),N545*$E$5/2,IF(T545="季度",(J545+K545)/2,IF(T545="动态",N545*$E$5*IF(J545+K545=0,0.5,J545/(J545+K545)),J545)))</x:f>
        <x:v>0.11144174177906774</x:v>
      </x:c>
      <x:c r="V545" s="64" t="n">
        <x:f aca="0">IF(OR(T545="年末+季度",T545="季度+动态"),N545*$E$5/2,IF(T545="季度",(J545+K545)/2,IF(T545="动态",N545*$E$5*IF(J545+K545=0,0.5,K545/(J545+K545)),K545)))</x:f>
        <x:v>0.10129522004329235</x:v>
      </x:c>
      <x:c r="W545" s="64" t="n">
        <x:f aca="0">IF(OR(T545="年末+季度",T545="季度+动态",T545="动态"),N545*(1-$E$5)*IF(L545+M545=0,$B$7/($B$7+$B$8),L545/(L545+M545)),L545)</x:f>
        <x:v>0.8532655060217631</x:v>
      </x:c>
      <x:c r="X545" s="64" t="n">
        <x:f aca="0">IF(OR(T545="年末+季度",T545="季度+动态",T545="动态"),N545*(1-$E$5)*IF(L545+M545=0,$B$8/($B$7+$B$8),M545/(L545+M545)),M545)</x:f>
        <x:v>0.05584296194901756</x:v>
      </x:c>
      <x:c r="Y545" s="64" t="n">
        <x:f aca="0">POWER(1-$H$5,(A545-A544)/$H$8)</x:f>
        <x:v>0.9999862671029998</x:v>
      </x:c>
      <x:c r="Z545" s="64" t="n">
        <x:f aca="0">U545*Y545</x:f>
        <x:v>0.11144021136110636</x:v>
      </x:c>
      <x:c r="AA545" s="64" t="n">
        <x:f aca="0">V545*Y545</x:f>
        <x:v>0.10129382896646888</x:v>
      </x:c>
      <x:c r="AB545" s="64" t="n">
        <x:f aca="0">W545*Y545</x:f>
        <x:v>0.8532537882144551</x:v>
      </x:c>
      <x:c r="AC545" s="64" t="n">
        <x:f aca="0">X545*Y545</x:f>
        <x:v>0.05584219506337293</x:v>
      </x:c>
      <x:c r="AD545" s="64" t="n">
        <x:f aca="0">SUM(Z545:AC545)</x:f>
        <x:v>1.1218300236054033</x:v>
      </x:c>
      <x:c r="AE545" s="64" t="n">
        <x:f aca="0">MAX(AE544,AD545)</x:f>
        <x:v>1.1335706906742307</x:v>
      </x:c>
      <x:c r="AF545" s="63" t="n">
        <x:f aca="0">AD545/AE545-1</x:f>
        <x:v>-0.010357242971626435</x:v>
      </x:c>
      <x:c r="AG545" s="63" t="n">
        <x:f aca="0">AD545/AD544-1</x:f>
        <x:v>-0.004491641173141492</x:v>
      </x:c>
      <x:c r="AH545" s="61" t="n">
        <x:f aca="0">IF(OR(T545="年末+季度",T545="季度+动态",T545="季度",T545="动态"),A545,AH544)</x:f>
        <x:v>44561</x:v>
      </x:c>
      <x:c r="AI545" s="68" t="n">
        <x:f aca="0">YEAR(A545)</x:f>
        <x:v>2022</x:v>
      </x:c>
      <x:c r="AJ545" s="68" t="n">
        <x:f aca="0">MONTH(A545)</x:f>
        <x:v>1</x:v>
      </x:c>
      <x:c r="AK545" s="66" t="n">
        <x:f aca="0">IF(MONTH(A545)&lt;&gt;MONTH(A546),1,0)</x:f>
        <x:v>0</x:v>
      </x:c>
      <x:c r="AL545" s="64" t="n">
        <x:f aca="0">IF(AK544,AD544,AL544)</x:f>
        <x:v>1.1309278892970356</x:v>
      </x:c>
      <x:c r="AM545" s="65" t="str">
        <x:f aca="0">IF(AK545,AD545/AL545-1,"")</x:f>
      </x:c>
      <x:c r="AN545" s="64" t="n">
        <x:f aca="0">IF(AI545&lt;&gt;AI544,AD545,MAX(AN544,AD545))</x:f>
        <x:v>1.1335706906742307</x:v>
      </x:c>
      <x:c r="AO545" s="65" t="n">
        <x:f aca="0">AD545/AN545-1</x:f>
        <x:v>-0.010357242971626435</x:v>
      </x:c>
      <x:c r="AP545" s="69" t="n">
        <x:f aca="0">IFERROR(SUM(Z545:AC545)/AD545,0)</x:f>
        <x:v>1</x:v>
      </x:c>
      <x:c r="AQ545" s="66" t="b">
        <x:f aca="0">AND(B545&gt;0,C545&gt;0,D545&gt;0,E545&gt;0)</x:f>
        <x:v>1</x:v>
      </x:c>
    </x:row>
    <x:row r="546" ht="13.5" hidden="0">
      <x:c r="A546" s="61" t="n">
        <x:f aca="0">'净值底稿'!A508</x:f>
        <x:v>44589</x:v>
      </x:c>
      <x:c r="B546" s="62" t="n">
        <x:f aca="0">'净值底稿'!W508</x:f>
        <x:v>1.2466391668686712</x:v>
      </x:c>
      <x:c r="C546" s="62" t="n">
        <x:f aca="0">'净值底稿'!T508</x:f>
        <x:v>1.3725666017605351</x:v>
      </x:c>
      <x:c r="D546" s="62" t="n">
        <x:f aca="0">'净值底稿'!U508</x:f>
        <x:v>1.5297</x:v>
      </x:c>
      <x:c r="E546" s="62" t="n">
        <x:f aca="0">'净值底稿'!V508</x:f>
        <x:v>1.3337</x:v>
      </x:c>
      <x:c r="F546" s="63" t="n">
        <x:f aca="0">IFERROR(B546/B545-1,0)</x:f>
        <x:v>-0.007025287686376336</x:v>
      </x:c>
      <x:c r="G546" s="63" t="n">
        <x:f aca="0">IFERROR(C546/C545-1,0)</x:f>
        <x:v>0.00015535161287605348</x:v>
      </x:c>
      <x:c r="H546" s="63" t="n">
        <x:f aca="0">IFERROR(D546/D545-1,0)</x:f>
        <x:v>0.000916050513642741</x:v>
      </x:c>
      <x:c r="I546" s="63" t="n">
        <x:f aca="0">IFERROR(E546/E545-1,0)</x:f>
        <x:v>-0.00373496675879581</x:v>
      </x:c>
      <x:c r="J546" s="64" t="n">
        <x:f aca="0">Z545*(1+F546)</x:f>
        <x:v>0.110657311816464</x:v>
      </x:c>
      <x:c r="K546" s="64" t="n">
        <x:f aca="0">AA545*(1+G546)</x:f>
        <x:v>0.10130956512617321</x:v>
      </x:c>
      <x:c r="L546" s="64" t="n">
        <x:f aca="0">AB545*(1+H546)</x:f>
        <x:v>0.8540354117854165</x:v>
      </x:c>
      <x:c r="M546" s="64" t="n">
        <x:f aca="0">AC545*(1+I546)</x:f>
        <x:v>0.05563362632107304</x:v>
      </x:c>
      <x:c r="N546" s="64" t="n">
        <x:f aca="0">SUM(J546:M546)</x:f>
        <x:v>1.1216359150491269</x:v>
      </x:c>
      <x:c r="O546" s="65" t="n">
        <x:f aca="0">IFERROR((J546+K546)/N546,0)</x:f>
        <x:v>0.18898010851707903</x:v>
      </x:c>
      <x:c r="P546" s="66" t="b">
        <x:f aca="0">AND(MONTH(A546)=12,OR(A547="",YEAR(A546)&lt;&gt;YEAR(A547)))</x:f>
        <x:v>0</x:v>
      </x:c>
      <x:c r="Q546" s="66" t="b">
        <x:f aca="0">AND(MOD(MONTH(A546),3)=0,OR(A547="",MONTH(A546)&lt;&gt;MONTH(A547)))</x:f>
        <x:v>0</x:v>
      </x:c>
      <x:c r="R546" s="66" t="b">
        <x:f aca="0">OR(O546&gt;$E$7,O546&lt;$E$6)</x:f>
        <x:v>0</x:v>
      </x:c>
      <x:c r="S546" s="66" t="b">
        <x:f aca="0">AND(OR(P546,Q546,R546),A546-AH545&gt;$E$8)</x:f>
        <x:v>0</x:v>
      </x:c>
      <x:c r="T546" s="67" t="str">
        <x:f aca="0">IF(NOT(OR(P546,Q546,R546)),"不调",IF(NOT(S546),"间隔规则跳过",IF(P546,"年末+季度",IF(AND(Q546,R546),"季度+动态",IF(Q546,"季度","动态")))))</x:f>
        <x:v>不调</x:v>
      </x:c>
      <x:c r="U546" s="64" t="n">
        <x:f aca="0">IF(OR(T546="年末+季度",T546="季度+动态"),N546*$E$5/2,IF(T546="季度",(J546+K546)/2,IF(T546="动态",N546*$E$5*IF(J546+K546=0,0.5,J546/(J546+K546)),J546)))</x:f>
        <x:v>0.110657311816464</x:v>
      </x:c>
      <x:c r="V546" s="64" t="n">
        <x:f aca="0">IF(OR(T546="年末+季度",T546="季度+动态"),N546*$E$5/2,IF(T546="季度",(J546+K546)/2,IF(T546="动态",N546*$E$5*IF(J546+K546=0,0.5,K546/(J546+K546)),K546)))</x:f>
        <x:v>0.10130956512617321</x:v>
      </x:c>
      <x:c r="W546" s="64" t="n">
        <x:f aca="0">IF(OR(T546="年末+季度",T546="季度+动态",T546="动态"),N546*(1-$E$5)*IF(L546+M546=0,$B$7/($B$7+$B$8),L546/(L546+M546)),L546)</x:f>
        <x:v>0.8540354117854165</x:v>
      </x:c>
      <x:c r="X546" s="64" t="n">
        <x:f aca="0">IF(OR(T546="年末+季度",T546="季度+动态",T546="动态"),N546*(1-$E$5)*IF(L546+M546=0,$B$8/($B$7+$B$8),M546/(L546+M546)),M546)</x:f>
        <x:v>0.05563362632107304</x:v>
      </x:c>
      <x:c r="Y546" s="64" t="n">
        <x:f aca="0">POWER(1-$H$5,(A546-A545)/$H$8)</x:f>
        <x:v>0.9999862671029998</x:v>
      </x:c>
      <x:c r="Z546" s="64" t="n">
        <x:f aca="0">U546*Y546</x:f>
        <x:v>0.1106557921709985</x:v>
      </x:c>
      <x:c r="AA546" s="64" t="n">
        <x:f aca="0">V546*Y546</x:f>
        <x:v>0.10130817385235019</x:v>
      </x:c>
      <x:c r="AB546" s="64" t="n">
        <x:f aca="0">W546*Y546</x:f>
        <x:v>0.854023683405072</x:v>
      </x:c>
      <x:c r="AC546" s="64" t="n">
        <x:f aca="0">X546*Y546</x:f>
        <x:v>0.05563286231021303</x:v>
      </x:c>
      <x:c r="AD546" s="64" t="n">
        <x:f aca="0">SUM(Z546:AC546)</x:f>
        <x:v>1.1216205117386338</x:v>
      </x:c>
      <x:c r="AE546" s="64" t="n">
        <x:f aca="0">MAX(AE545,AD546)</x:f>
        <x:v>1.1335706906742307</x:v>
      </x:c>
      <x:c r="AF546" s="63" t="n">
        <x:f aca="0">AD546/AE546-1</x:f>
        <x:v>-0.010542067675099354</x:v>
      </x:c>
      <x:c r="AG546" s="63" t="n">
        <x:f aca="0">AD546/AD545-1</x:f>
        <x:v>-0.0001867590119367657</x:v>
      </x:c>
      <x:c r="AH546" s="61" t="n">
        <x:f aca="0">IF(OR(T546="年末+季度",T546="季度+动态",T546="季度",T546="动态"),A546,AH545)</x:f>
        <x:v>44561</x:v>
      </x:c>
      <x:c r="AI546" s="68" t="n">
        <x:f aca="0">YEAR(A546)</x:f>
        <x:v>2022</x:v>
      </x:c>
      <x:c r="AJ546" s="68" t="n">
        <x:f aca="0">MONTH(A546)</x:f>
        <x:v>1</x:v>
      </x:c>
      <x:c r="AK546" s="66" t="n">
        <x:f aca="0">IF(MONTH(A546)&lt;&gt;MONTH(A547),1,0)</x:f>
        <x:v>1</x:v>
      </x:c>
      <x:c r="AL546" s="64" t="n">
        <x:f aca="0">IF(AK545,AD545,AL545)</x:f>
        <x:v>1.1309278892970356</x:v>
      </x:c>
      <x:c r="AM546" s="65" t="n">
        <x:f aca="0">IF(AK546,AD546/AL546-1,"")</x:f>
        <x:v>-0.008229859433555142</x:v>
      </x:c>
      <x:c r="AN546" s="64" t="n">
        <x:f aca="0">IF(AI546&lt;&gt;AI545,AD546,MAX(AN545,AD546))</x:f>
        <x:v>1.1335706906742307</x:v>
      </x:c>
      <x:c r="AO546" s="65" t="n">
        <x:f aca="0">AD546/AN546-1</x:f>
        <x:v>-0.010542067675099354</x:v>
      </x:c>
      <x:c r="AP546" s="69" t="n">
        <x:f aca="0">IFERROR(SUM(Z546:AC546)/AD546,0)</x:f>
        <x:v>1</x:v>
      </x:c>
      <x:c r="AQ546" s="66" t="b">
        <x:f aca="0">AND(B546&gt;0,C546&gt;0,D546&gt;0,E546&gt;0)</x:f>
        <x:v>1</x:v>
      </x:c>
    </x:row>
    <x:row r="547" ht="13.5" hidden="0">
      <x:c r="A547" s="61" t="n">
        <x:f aca="0">'净值底稿'!A509</x:f>
        <x:v>44599</x:v>
      </x:c>
      <x:c r="B547" s="62" t="n">
        <x:f aca="0">'净值底稿'!W509</x:f>
        <x:v>1.2750570498398015</x:v>
      </x:c>
      <x:c r="C547" s="62" t="n">
        <x:f aca="0">'净值底稿'!T509</x:f>
        <x:v>1.39032073105313</x:v>
      </x:c>
      <x:c r="D547" s="62" t="n">
        <x:f aca="0">'净值底稿'!U509</x:f>
        <x:v>1.5302</x:v>
      </x:c>
      <x:c r="E547" s="62" t="n">
        <x:f aca="0">'净值底稿'!V509</x:f>
        <x:v>1.3414</x:v>
      </x:c>
      <x:c r="F547" s="63" t="n">
        <x:f aca="0">IFERROR(B547/B546-1,0)</x:f>
        <x:v>0.02279559613268911</x:v>
      </x:c>
      <x:c r="G547" s="63" t="n">
        <x:f aca="0">IFERROR(C547/C546-1,0)</x:f>
        <x:v>0.012934985646468666</x:v>
      </x:c>
      <x:c r="H547" s="63" t="n">
        <x:f aca="0">IFERROR(D547/D546-1,0)</x:f>
        <x:v>0.0003268614761064992</x:v>
      </x:c>
      <x:c r="I547" s="63" t="n">
        <x:f aca="0">IFERROR(E547/E546-1,0)</x:f>
        <x:v>0.005773412311614212</x:v>
      </x:c>
      <x:c r="J547" s="64" t="n">
        <x:f aca="0">Z546*(1+F547)</x:f>
        <x:v>0.11317825691907137</x:v>
      </x:c>
      <x:c r="K547" s="64" t="n">
        <x:f aca="0">AA546*(1+G547)</x:f>
        <x:v>0.10261859362700029</x:v>
      </x:c>
      <x:c r="L547" s="64" t="n">
        <x:f aca="0">AB546*(1+H547)</x:f>
        <x:v>0.8543028308468597</x:v>
      </x:c>
      <x:c r="M547" s="64" t="n">
        <x:f aca="0">AC546*(1+I547)</x:f>
        <x:v>0.05595405376240515</x:v>
      </x:c>
      <x:c r="N547" s="64" t="n">
        <x:f aca="0">SUM(J547:M547)</x:f>
        <x:v>1.1260537351553366</x:v>
      </x:c>
      <x:c r="O547" s="65" t="n">
        <x:f aca="0">IFERROR((J547+K547)/N547,0)</x:f>
        <x:v>0.19163992250894046</x:v>
      </x:c>
      <x:c r="P547" s="66" t="b">
        <x:f aca="0">AND(MONTH(A547)=12,OR(A548="",YEAR(A547)&lt;&gt;YEAR(A548)))</x:f>
        <x:v>0</x:v>
      </x:c>
      <x:c r="Q547" s="66" t="b">
        <x:f aca="0">AND(MOD(MONTH(A547),3)=0,OR(A548="",MONTH(A547)&lt;&gt;MONTH(A548)))</x:f>
        <x:v>0</x:v>
      </x:c>
      <x:c r="R547" s="66" t="b">
        <x:f aca="0">OR(O547&gt;$E$7,O547&lt;$E$6)</x:f>
        <x:v>0</x:v>
      </x:c>
      <x:c r="S547" s="66" t="b">
        <x:f aca="0">AND(OR(P547,Q547,R547),A547-AH546&gt;$E$8)</x:f>
        <x:v>0</x:v>
      </x:c>
      <x:c r="T547" s="67" t="str">
        <x:f aca="0">IF(NOT(OR(P547,Q547,R547)),"不调",IF(NOT(S547),"间隔规则跳过",IF(P547,"年末+季度",IF(AND(Q547,R547),"季度+动态",IF(Q547,"季度","动态")))))</x:f>
        <x:v>不调</x:v>
      </x:c>
      <x:c r="U547" s="64" t="n">
        <x:f aca="0">IF(OR(T547="年末+季度",T547="季度+动态"),N547*$E$5/2,IF(T547="季度",(J547+K547)/2,IF(T547="动态",N547*$E$5*IF(J547+K547=0,0.5,J547/(J547+K547)),J547)))</x:f>
        <x:v>0.11317825691907137</x:v>
      </x:c>
      <x:c r="V547" s="64" t="n">
        <x:f aca="0">IF(OR(T547="年末+季度",T547="季度+动态"),N547*$E$5/2,IF(T547="季度",(J547+K547)/2,IF(T547="动态",N547*$E$5*IF(J547+K547=0,0.5,K547/(J547+K547)),K547)))</x:f>
        <x:v>0.10261859362700029</x:v>
      </x:c>
      <x:c r="W547" s="64" t="n">
        <x:f aca="0">IF(OR(T547="年末+季度",T547="季度+动态",T547="动态"),N547*(1-$E$5)*IF(L547+M547=0,$B$7/($B$7+$B$8),L547/(L547+M547)),L547)</x:f>
        <x:v>0.8543028308468597</x:v>
      </x:c>
      <x:c r="X547" s="64" t="n">
        <x:f aca="0">IF(OR(T547="年末+季度",T547="季度+动态",T547="动态"),N547*(1-$E$5)*IF(L547+M547=0,$B$8/($B$7+$B$8),M547/(L547+M547)),M547)</x:f>
        <x:v>0.05595405376240515</x:v>
      </x:c>
      <x:c r="Y547" s="64" t="n">
        <x:f aca="0">POWER(1-$H$5,(A547-A546)/$H$8)</x:f>
        <x:v>0.999862679516347</x:v>
      </x:c>
      <x:c r="Z547" s="64" t="n">
        <x:f aca="0">U547*Y547</x:f>
        <x:v>0.11316271522609224</x:v>
      </x:c>
      <x:c r="AA547" s="64" t="n">
        <x:f aca="0">V547*Y547</x:f>
        <x:v>0.10260450199209165</x:v>
      </x:c>
      <x:c r="AB547" s="64" t="n">
        <x:f aca="0">W547*Y547</x:f>
        <x:v>0.8541855175689417</x:v>
      </x:c>
      <x:c r="AC547" s="64" t="n">
        <x:f aca="0">X547*Y547</x:f>
        <x:v>0.05594637012468015</x:v>
      </x:c>
      <x:c r="AD547" s="64" t="n">
        <x:f aca="0">SUM(Z547:AC547)</x:f>
        <x:v>1.1258991049118057</x:v>
      </x:c>
      <x:c r="AE547" s="64" t="n">
        <x:f aca="0">MAX(AE546,AD547)</x:f>
        <x:v>1.1335706906742307</x:v>
      </x:c>
      <x:c r="AF547" s="63" t="n">
        <x:f aca="0">AD547/AE547-1</x:f>
        <x:v>-0.006767628896493516</x:v>
      </x:c>
      <x:c r="AG547" s="63" t="n">
        <x:f aca="0">AD547/AD546-1</x:f>
        <x:v>0.003814653109846855</x:v>
      </x:c>
      <x:c r="AH547" s="61" t="n">
        <x:f aca="0">IF(OR(T547="年末+季度",T547="季度+动态",T547="季度",T547="动态"),A547,AH546)</x:f>
        <x:v>44561</x:v>
      </x:c>
      <x:c r="AI547" s="68" t="n">
        <x:f aca="0">YEAR(A547)</x:f>
        <x:v>2022</x:v>
      </x:c>
      <x:c r="AJ547" s="68" t="n">
        <x:f aca="0">MONTH(A547)</x:f>
        <x:v>2</x:v>
      </x:c>
      <x:c r="AK547" s="66" t="n">
        <x:f aca="0">IF(MONTH(A547)&lt;&gt;MONTH(A548),1,0)</x:f>
        <x:v>0</x:v>
      </x:c>
      <x:c r="AL547" s="64" t="n">
        <x:f aca="0">IF(AK546,AD546,AL546)</x:f>
        <x:v>1.1216205117386338</x:v>
      </x:c>
      <x:c r="AM547" s="65" t="str">
        <x:f aca="0">IF(AK547,AD547/AL547-1,"")</x:f>
      </x:c>
      <x:c r="AN547" s="64" t="n">
        <x:f aca="0">IF(AI547&lt;&gt;AI546,AD547,MAX(AN546,AD547))</x:f>
        <x:v>1.1335706906742307</x:v>
      </x:c>
      <x:c r="AO547" s="65" t="n">
        <x:f aca="0">AD547/AN547-1</x:f>
        <x:v>-0.006767628896493516</x:v>
      </x:c>
      <x:c r="AP547" s="69" t="n">
        <x:f aca="0">IFERROR(SUM(Z547:AC547)/AD547,0)</x:f>
        <x:v>1</x:v>
      </x:c>
      <x:c r="AQ547" s="66" t="b">
        <x:f aca="0">AND(B547&gt;0,C547&gt;0,D547&gt;0,E547&gt;0)</x:f>
        <x:v>1</x:v>
      </x:c>
    </x:row>
    <x:row r="548" ht="13.5" hidden="0">
      <x:c r="A548" s="61" t="n">
        <x:f aca="0">'净值底稿'!A510</x:f>
        <x:v>44600</x:v>
      </x:c>
      <x:c r="B548" s="62" t="n">
        <x:f aca="0">'净值底稿'!W510</x:f>
        <x:v>1.2964624158114832</x:v>
      </x:c>
      <x:c r="C548" s="62" t="n">
        <x:f aca="0">'净值底稿'!T510</x:f>
        <x:v>1.3949590186773775</x:v>
      </x:c>
      <x:c r="D548" s="62" t="n">
        <x:f aca="0">'净值底稿'!U510</x:f>
        <x:v>1.5304</x:v>
      </x:c>
      <x:c r="E548" s="62" t="n">
        <x:f aca="0">'净值底稿'!V510</x:f>
        <x:v>1.3477</x:v>
      </x:c>
      <x:c r="F548" s="63" t="n">
        <x:f aca="0">IFERROR(B548/B547-1,0)</x:f>
        <x:v>0.01678777116237362</x:v>
      </x:c>
      <x:c r="G548" s="63" t="n">
        <x:f aca="0">IFERROR(C548/C547-1,0)</x:f>
        <x:v>0.003336127787387566</x:v>
      </x:c>
      <x:c r="H548" s="63" t="n">
        <x:f aca="0">IFERROR(D548/D547-1,0)</x:f>
        <x:v>0.00013070186903663128</x:v>
      </x:c>
      <x:c r="I548" s="63" t="n">
        <x:f aca="0">IFERROR(E548/E547-1,0)</x:f>
        <x:v>0.004696585656776442</x:v>
      </x:c>
      <x:c r="J548" s="64" t="n">
        <x:f aca="0">Z547*(1+F548)</x:f>
        <x:v>0.11506246499342072</x:v>
      </x:c>
      <x:c r="K548" s="64" t="n">
        <x:f aca="0">AA547*(1+G548)</x:f>
        <x:v>0.10294680372229853</x:v>
      </x:c>
      <x:c r="L548" s="64" t="n">
        <x:f aca="0">AB547*(1+H548)</x:f>
        <x:v>0.8542971612125919</x:v>
      </x:c>
      <x:c r="M548" s="64" t="n">
        <x:f aca="0">AC547*(1+I548)</x:f>
        <x:v>0.056209127044156426</x:v>
      </x:c>
      <x:c r="N548" s="64" t="n">
        <x:f aca="0">SUM(J548:M548)</x:f>
        <x:v>1.1285155569724676</x:v>
      </x:c>
      <x:c r="O548" s="65" t="n">
        <x:f aca="0">IFERROR((J548+K548)/N548,0)</x:f>
        <x:v>0.19318233352545444</x:v>
      </x:c>
      <x:c r="P548" s="66" t="b">
        <x:f aca="0">AND(MONTH(A548)=12,OR(A549="",YEAR(A548)&lt;&gt;YEAR(A549)))</x:f>
        <x:v>0</x:v>
      </x:c>
      <x:c r="Q548" s="66" t="b">
        <x:f aca="0">AND(MOD(MONTH(A548),3)=0,OR(A549="",MONTH(A548)&lt;&gt;MONTH(A549)))</x:f>
        <x:v>0</x:v>
      </x:c>
      <x:c r="R548" s="66" t="b">
        <x:f aca="0">OR(O548&gt;$E$7,O548&lt;$E$6)</x:f>
        <x:v>0</x:v>
      </x:c>
      <x:c r="S548" s="66" t="b">
        <x:f aca="0">AND(OR(P548,Q548,R548),A548-AH547&gt;$E$8)</x:f>
        <x:v>0</x:v>
      </x:c>
      <x:c r="T548" s="67" t="str">
        <x:f aca="0">IF(NOT(OR(P548,Q548,R548)),"不调",IF(NOT(S548),"间隔规则跳过",IF(P548,"年末+季度",IF(AND(Q548,R548),"季度+动态",IF(Q548,"季度","动态")))))</x:f>
        <x:v>不调</x:v>
      </x:c>
      <x:c r="U548" s="64" t="n">
        <x:f aca="0">IF(OR(T548="年末+季度",T548="季度+动态"),N548*$E$5/2,IF(T548="季度",(J548+K548)/2,IF(T548="动态",N548*$E$5*IF(J548+K548=0,0.5,J548/(J548+K548)),J548)))</x:f>
        <x:v>0.11506246499342072</x:v>
      </x:c>
      <x:c r="V548" s="64" t="n">
        <x:f aca="0">IF(OR(T548="年末+季度",T548="季度+动态"),N548*$E$5/2,IF(T548="季度",(J548+K548)/2,IF(T548="动态",N548*$E$5*IF(J548+K548=0,0.5,K548/(J548+K548)),K548)))</x:f>
        <x:v>0.10294680372229853</x:v>
      </x:c>
      <x:c r="W548" s="64" t="n">
        <x:f aca="0">IF(OR(T548="年末+季度",T548="季度+动态",T548="动态"),N548*(1-$E$5)*IF(L548+M548=0,$B$7/($B$7+$B$8),L548/(L548+M548)),L548)</x:f>
        <x:v>0.8542971612125919</x:v>
      </x:c>
      <x:c r="X548" s="64" t="n">
        <x:f aca="0">IF(OR(T548="年末+季度",T548="季度+动态",T548="动态"),N548*(1-$E$5)*IF(L548+M548=0,$B$8/($B$7+$B$8),M548/(L548+M548)),M548)</x:f>
        <x:v>0.056209127044156426</x:v>
      </x:c>
      <x:c r="Y548" s="64" t="n">
        <x:f aca="0">POWER(1-$H$5,(A548-A547)/$H$8)</x:f>
        <x:v>0.9999862671029998</x:v>
      </x:c>
      <x:c r="Z548" s="64" t="n">
        <x:f aca="0">U548*Y548</x:f>
        <x:v>0.11506088485244037</x:v>
      </x:c>
      <x:c r="AA548" s="64" t="n">
        <x:f aca="0">V548*Y548</x:f>
        <x:v>0.10294538996444651</x:v>
      </x:c>
      <x:c r="AB548" s="64" t="n">
        <x:f aca="0">W548*Y548</x:f>
        <x:v>0.8542854292376694</x:v>
      </x:c>
      <x:c r="AC548" s="64" t="n">
        <x:f aca="0">X548*Y548</x:f>
        <x:v>0.05620835513000425</x:v>
      </x:c>
      <x:c r="AD548" s="64" t="n">
        <x:f aca="0">SUM(Z548:AC548)</x:f>
        <x:v>1.1285000591845606</x:v>
      </x:c>
      <x:c r="AE548" s="64" t="n">
        <x:f aca="0">MAX(AE547,AD548)</x:f>
        <x:v>1.1335706906742307</x:v>
      </x:c>
      <x:c r="AF548" s="63" t="n">
        <x:f aca="0">AD548/AE548-1</x:f>
        <x:v>-0.004473149783587038</x:v>
      </x:c>
      <x:c r="AG548" s="63" t="n">
        <x:f aca="0">AD548/AD547-1</x:f>
        <x:v>0.002310113101083422</x:v>
      </x:c>
      <x:c r="AH548" s="61" t="n">
        <x:f aca="0">IF(OR(T548="年末+季度",T548="季度+动态",T548="季度",T548="动态"),A548,AH547)</x:f>
        <x:v>44561</x:v>
      </x:c>
      <x:c r="AI548" s="68" t="n">
        <x:f aca="0">YEAR(A548)</x:f>
        <x:v>2022</x:v>
      </x:c>
      <x:c r="AJ548" s="68" t="n">
        <x:f aca="0">MONTH(A548)</x:f>
        <x:v>2</x:v>
      </x:c>
      <x:c r="AK548" s="66" t="n">
        <x:f aca="0">IF(MONTH(A548)&lt;&gt;MONTH(A549),1,0)</x:f>
        <x:v>0</x:v>
      </x:c>
      <x:c r="AL548" s="64" t="n">
        <x:f aca="0">IF(AK547,AD547,AL547)</x:f>
        <x:v>1.1216205117386338</x:v>
      </x:c>
      <x:c r="AM548" s="65" t="str">
        <x:f aca="0">IF(AK548,AD548/AL548-1,"")</x:f>
      </x:c>
      <x:c r="AN548" s="64" t="n">
        <x:f aca="0">IF(AI548&lt;&gt;AI547,AD548,MAX(AN547,AD548))</x:f>
        <x:v>1.1335706906742307</x:v>
      </x:c>
      <x:c r="AO548" s="65" t="n">
        <x:f aca="0">AD548/AN548-1</x:f>
        <x:v>-0.004473149783587038</x:v>
      </x:c>
      <x:c r="AP548" s="69" t="n">
        <x:f aca="0">IFERROR(SUM(Z548:AC548)/AD548,0)</x:f>
        <x:v>1</x:v>
      </x:c>
      <x:c r="AQ548" s="66" t="b">
        <x:f aca="0">AND(B548&gt;0,C548&gt;0,D548&gt;0,E548&gt;0)</x:f>
        <x:v>1</x:v>
      </x:c>
    </x:row>
    <x:row r="549" ht="13.5" hidden="0">
      <x:c r="A549" s="61" t="n">
        <x:f aca="0">'净值底稿'!A511</x:f>
        <x:v>44601</x:v>
      </x:c>
      <x:c r="B549" s="62" t="n">
        <x:f aca="0">'净值底稿'!W511</x:f>
        <x:v>1.3041956656548386</x:v>
      </x:c>
      <x:c r="C549" s="62" t="n">
        <x:f aca="0">'净值底稿'!T511</x:f>
        <x:v>1.4146349368188562</x:v>
      </x:c>
      <x:c r="D549" s="62" t="n">
        <x:f aca="0">'净值底稿'!U511</x:f>
        <x:v>1.53</x:v>
      </x:c>
      <x:c r="E549" s="62" t="n">
        <x:f aca="0">'净值底稿'!V511</x:f>
        <x:v>1.354</x:v>
      </x:c>
      <x:c r="F549" s="63" t="n">
        <x:f aca="0">IFERROR(B549/B548-1,0)</x:f>
        <x:v>0.005964885483020321</x:v>
      </x:c>
      <x:c r="G549" s="63" t="n">
        <x:f aca="0">IFERROR(C549/C548-1,0)</x:f>
        <x:v>0.014105015185416958</x:v>
      </x:c>
      <x:c r="H549" s="63" t="n">
        <x:f aca="0">IFERROR(D549/D548-1,0)</x:f>
        <x:v>-0.000261369576581294</x:v>
      </x:c>
      <x:c r="I549" s="63" t="n">
        <x:f aca="0">IFERROR(E549/E548-1,0)</x:f>
        <x:v>0.00467463085256381</x:v>
      </x:c>
      <x:c r="J549" s="64" t="n">
        <x:f aca="0">Z548*(1+F549)</x:f>
        <x:v>0.11574720985416016</x:v>
      </x:c>
      <x:c r="K549" s="64" t="n">
        <x:f aca="0">AA548*(1+G549)</x:f>
        <x:v>0.1043974362531637</x:v>
      </x:c>
      <x:c r="L549" s="64" t="n">
        <x:f aca="0">AB548*(1+H549)</x:f>
        <x:v>0.8540621450167499</x:v>
      </x:c>
      <x:c r="M549" s="64" t="n">
        <x:f aca="0">AC548*(1+I549)</x:f>
        <x:v>0.056471108441066835</x:v>
      </x:c>
      <x:c r="N549" s="64" t="n">
        <x:f aca="0">SUM(J549:M549)</x:f>
        <x:v>1.1306778995651405</x:v>
      </x:c>
      <x:c r="O549" s="65" t="n">
        <x:f aca="0">IFERROR((J549+K549)/N549,0)</x:f>
        <x:v>0.19470146731619292</x:v>
      </x:c>
      <x:c r="P549" s="66" t="b">
        <x:f aca="0">AND(MONTH(A549)=12,OR(A550="",YEAR(A549)&lt;&gt;YEAR(A550)))</x:f>
        <x:v>0</x:v>
      </x:c>
      <x:c r="Q549" s="66" t="b">
        <x:f aca="0">AND(MOD(MONTH(A549),3)=0,OR(A550="",MONTH(A549)&lt;&gt;MONTH(A550)))</x:f>
        <x:v>0</x:v>
      </x:c>
      <x:c r="R549" s="66" t="b">
        <x:f aca="0">OR(O549&gt;$E$7,O549&lt;$E$6)</x:f>
        <x:v>0</x:v>
      </x:c>
      <x:c r="S549" s="66" t="b">
        <x:f aca="0">AND(OR(P549,Q549,R549),A549-AH548&gt;$E$8)</x:f>
        <x:v>0</x:v>
      </x:c>
      <x:c r="T549" s="67" t="str">
        <x:f aca="0">IF(NOT(OR(P549,Q549,R549)),"不调",IF(NOT(S549),"间隔规则跳过",IF(P549,"年末+季度",IF(AND(Q549,R549),"季度+动态",IF(Q549,"季度","动态")))))</x:f>
        <x:v>不调</x:v>
      </x:c>
      <x:c r="U549" s="64" t="n">
        <x:f aca="0">IF(OR(T549="年末+季度",T549="季度+动态"),N549*$E$5/2,IF(T549="季度",(J549+K549)/2,IF(T549="动态",N549*$E$5*IF(J549+K549=0,0.5,J549/(J549+K549)),J549)))</x:f>
        <x:v>0.11574720985416016</x:v>
      </x:c>
      <x:c r="V549" s="64" t="n">
        <x:f aca="0">IF(OR(T549="年末+季度",T549="季度+动态"),N549*$E$5/2,IF(T549="季度",(J549+K549)/2,IF(T549="动态",N549*$E$5*IF(J549+K549=0,0.5,K549/(J549+K549)),K549)))</x:f>
        <x:v>0.1043974362531637</x:v>
      </x:c>
      <x:c r="W549" s="64" t="n">
        <x:f aca="0">IF(OR(T549="年末+季度",T549="季度+动态",T549="动态"),N549*(1-$E$5)*IF(L549+M549=0,$B$7/($B$7+$B$8),L549/(L549+M549)),L549)</x:f>
        <x:v>0.8540621450167499</x:v>
      </x:c>
      <x:c r="X549" s="64" t="n">
        <x:f aca="0">IF(OR(T549="年末+季度",T549="季度+动态",T549="动态"),N549*(1-$E$5)*IF(L549+M549=0,$B$8/($B$7+$B$8),M549/(L549+M549)),M549)</x:f>
        <x:v>0.056471108441066835</x:v>
      </x:c>
      <x:c r="Y549" s="64" t="n">
        <x:f aca="0">POWER(1-$H$5,(A549-A548)/$H$8)</x:f>
        <x:v>0.9999862671029998</x:v>
      </x:c>
      <x:c r="Z549" s="64" t="n">
        <x:f aca="0">U549*Y549</x:f>
        <x:v>0.11574562030964917</x:v>
      </x:c>
      <x:c r="AA549" s="64" t="n">
        <x:f aca="0">V549*Y549</x:f>
        <x:v>0.10439600257392453</x:v>
      </x:c>
      <x:c r="AB549" s="64" t="n">
        <x:f aca="0">W549*Y549</x:f>
        <x:v>0.8540504162692806</x:v>
      </x:c>
      <x:c r="AC549" s="64" t="n">
        <x:f aca="0">X549*Y549</x:f>
        <x:v>0.05647033292915112</x:v>
      </x:c>
      <x:c r="AD549" s="64" t="n">
        <x:f aca="0">SUM(Z549:AC549)</x:f>
        <x:v>1.1306623720820055</x:v>
      </x:c>
      <x:c r="AE549" s="64" t="n">
        <x:f aca="0">MAX(AE548,AD549)</x:f>
        <x:v>1.1335706906742307</x:v>
      </x:c>
      <x:c r="AF549" s="63" t="n">
        <x:f aca="0">AD549/AE549-1</x:f>
        <x:v>-0.00256562613708311</x:v>
      </x:c>
      <x:c r="AG549" s="63" t="n">
        <x:f aca="0">AD549/AD548-1</x:f>
        <x:v>0.0019160946247600563</x:v>
      </x:c>
      <x:c r="AH549" s="61" t="n">
        <x:f aca="0">IF(OR(T549="年末+季度",T549="季度+动态",T549="季度",T549="动态"),A549,AH548)</x:f>
        <x:v>44561</x:v>
      </x:c>
      <x:c r="AI549" s="68" t="n">
        <x:f aca="0">YEAR(A549)</x:f>
        <x:v>2022</x:v>
      </x:c>
      <x:c r="AJ549" s="68" t="n">
        <x:f aca="0">MONTH(A549)</x:f>
        <x:v>2</x:v>
      </x:c>
      <x:c r="AK549" s="66" t="n">
        <x:f aca="0">IF(MONTH(A549)&lt;&gt;MONTH(A550),1,0)</x:f>
        <x:v>0</x:v>
      </x:c>
      <x:c r="AL549" s="64" t="n">
        <x:f aca="0">IF(AK548,AD548,AL548)</x:f>
        <x:v>1.1216205117386338</x:v>
      </x:c>
      <x:c r="AM549" s="65" t="str">
        <x:f aca="0">IF(AK549,AD549/AL549-1,"")</x:f>
      </x:c>
      <x:c r="AN549" s="64" t="n">
        <x:f aca="0">IF(AI549&lt;&gt;AI548,AD549,MAX(AN548,AD549))</x:f>
        <x:v>1.1335706906742307</x:v>
      </x:c>
      <x:c r="AO549" s="65" t="n">
        <x:f aca="0">AD549/AN549-1</x:f>
        <x:v>-0.00256562613708311</x:v>
      </x:c>
      <x:c r="AP549" s="69" t="n">
        <x:f aca="0">IFERROR(SUM(Z549:AC549)/AD549,0)</x:f>
        <x:v>1</x:v>
      </x:c>
      <x:c r="AQ549" s="66" t="b">
        <x:f aca="0">AND(B549&gt;0,C549&gt;0,D549&gt;0,E549&gt;0)</x:f>
        <x:v>1</x:v>
      </x:c>
    </x:row>
    <x:row r="550" ht="13.5" hidden="0">
      <x:c r="A550" s="61" t="n">
        <x:f aca="0">'净值底稿'!A512</x:f>
        <x:v>44602</x:v>
      </x:c>
      <x:c r="B550" s="62" t="n">
        <x:f aca="0">'净值底稿'!W512</x:f>
        <x:v>1.3172940670054265</x:v>
      </x:c>
      <x:c r="C550" s="62" t="n">
        <x:f aca="0">'净值底稿'!T512</x:f>
        <x:v>1.4088691472689</x:v>
      </x:c>
      <x:c r="D550" s="62" t="n">
        <x:f aca="0">'净值底稿'!U512</x:f>
        <x:v>1.5303</x:v>
      </x:c>
      <x:c r="E550" s="62" t="n">
        <x:f aca="0">'净值底稿'!V512</x:f>
        <x:v>1.3572</x:v>
      </x:c>
      <x:c r="F550" s="63" t="n">
        <x:f aca="0">IFERROR(B550/B549-1,0)</x:f>
        <x:v>0.01004327931423643</x:v>
      </x:c>
      <x:c r="G550" s="63" t="n">
        <x:f aca="0">IFERROR(C550/C549-1,0)</x:f>
        <x:v>-0.004075814473324169</x:v>
      </x:c>
      <x:c r="H550" s="63" t="n">
        <x:f aca="0">IFERROR(D550/D549-1,0)</x:f>
        <x:v>0.00019607843137259273</x:v>
      </x:c>
      <x:c r="I550" s="63" t="n">
        <x:f aca="0">IFERROR(E550/E549-1,0)</x:f>
        <x:v>0.0023633677991137247</x:v>
      </x:c>
      <x:c r="J550" s="64" t="n">
        <x:f aca="0">Z549*(1+F550)</x:f>
        <x:v>0.11690808590381854</x:v>
      </x:c>
      <x:c r="K550" s="64" t="n">
        <x:f aca="0">AA549*(1+G550)</x:f>
        <x:v>0.10397050383567655</x:v>
      </x:c>
      <x:c r="L550" s="64" t="n">
        <x:f aca="0">AB549*(1+H550)</x:f>
        <x:v>0.8542178771352158</x:v>
      </x:c>
      <x:c r="M550" s="64" t="n">
        <x:f aca="0">AC549*(1+I550)</x:f>
        <x:v>0.05660379309560111</x:v>
      </x:c>
      <x:c r="N550" s="64" t="n">
        <x:f aca="0">SUM(J550:M550)</x:f>
        <x:v>1.131700259970312</x:v>
      </x:c>
      <x:c r="O550" s="65" t="n">
        <x:f aca="0">IFERROR((J550+K550)/N550,0)</x:f>
        <x:v>0.19517410886279146</x:v>
      </x:c>
      <x:c r="P550" s="66" t="b">
        <x:f aca="0">AND(MONTH(A550)=12,OR(A551="",YEAR(A550)&lt;&gt;YEAR(A551)))</x:f>
        <x:v>0</x:v>
      </x:c>
      <x:c r="Q550" s="66" t="b">
        <x:f aca="0">AND(MOD(MONTH(A550),3)=0,OR(A551="",MONTH(A550)&lt;&gt;MONTH(A551)))</x:f>
        <x:v>0</x:v>
      </x:c>
      <x:c r="R550" s="66" t="b">
        <x:f aca="0">OR(O550&gt;$E$7,O550&lt;$E$6)</x:f>
        <x:v>0</x:v>
      </x:c>
      <x:c r="S550" s="66" t="b">
        <x:f aca="0">AND(OR(P550,Q550,R550),A550-AH549&gt;$E$8)</x:f>
        <x:v>0</x:v>
      </x:c>
      <x:c r="T550" s="67" t="str">
        <x:f aca="0">IF(NOT(OR(P550,Q550,R550)),"不调",IF(NOT(S550),"间隔规则跳过",IF(P550,"年末+季度",IF(AND(Q550,R550),"季度+动态",IF(Q550,"季度","动态")))))</x:f>
        <x:v>不调</x:v>
      </x:c>
      <x:c r="U550" s="64" t="n">
        <x:f aca="0">IF(OR(T550="年末+季度",T550="季度+动态"),N550*$E$5/2,IF(T550="季度",(J550+K550)/2,IF(T550="动态",N550*$E$5*IF(J550+K550=0,0.5,J550/(J550+K550)),J550)))</x:f>
        <x:v>0.11690808590381854</x:v>
      </x:c>
      <x:c r="V550" s="64" t="n">
        <x:f aca="0">IF(OR(T550="年末+季度",T550="季度+动态"),N550*$E$5/2,IF(T550="季度",(J550+K550)/2,IF(T550="动态",N550*$E$5*IF(J550+K550=0,0.5,K550/(J550+K550)),K550)))</x:f>
        <x:v>0.10397050383567655</x:v>
      </x:c>
      <x:c r="W550" s="64" t="n">
        <x:f aca="0">IF(OR(T550="年末+季度",T550="季度+动态",T550="动态"),N550*(1-$E$5)*IF(L550+M550=0,$B$7/($B$7+$B$8),L550/(L550+M550)),L550)</x:f>
        <x:v>0.8542178771352158</x:v>
      </x:c>
      <x:c r="X550" s="64" t="n">
        <x:f aca="0">IF(OR(T550="年末+季度",T550="季度+动态",T550="动态"),N550*(1-$E$5)*IF(L550+M550=0,$B$8/($B$7+$B$8),M550/(L550+M550)),M550)</x:f>
        <x:v>0.05660379309560111</x:v>
      </x:c>
      <x:c r="Y550" s="64" t="n">
        <x:f aca="0">POWER(1-$H$5,(A550-A549)/$H$8)</x:f>
        <x:v>0.9999862671029998</x:v>
      </x:c>
      <x:c r="Z550" s="64" t="n">
        <x:f aca="0">U550*Y550</x:f>
        <x:v>0.11690648041711633</x:v>
      </x:c>
      <x:c r="AA550" s="64" t="n">
        <x:f aca="0">V550*Y550</x:f>
        <x:v>0.1039690760194563</x:v>
      </x:c>
      <x:c r="AB550" s="64" t="n">
        <x:f aca="0">W550*Y550</x:f>
        <x:v>0.8542061462490933</x:v>
      </x:c>
      <x:c r="AC550" s="64" t="n">
        <x:f aca="0">X550*Y550</x:f>
        <x:v>0.056603015761540705</x:v>
      </x:c>
      <x:c r="AD550" s="64" t="n">
        <x:f aca="0">SUM(Z550:AC550)</x:f>
        <x:v>1.1316847184472068</x:v>
      </x:c>
      <x:c r="AE550" s="64" t="n">
        <x:f aca="0">MAX(AE549,AD550)</x:f>
        <x:v>1.1335706906742307</x:v>
      </x:c>
      <x:c r="AF550" s="63" t="n">
        <x:f aca="0">AD550/AE550-1</x:f>
        <x:v>-0.0016637446985350302</x:v>
      </x:c>
      <x:c r="AG550" s="63" t="n">
        <x:f aca="0">AD550/AD549-1</x:f>
        <x:v>0.000904201280987893</x:v>
      </x:c>
      <x:c r="AH550" s="61" t="n">
        <x:f aca="0">IF(OR(T550="年末+季度",T550="季度+动态",T550="季度",T550="动态"),A550,AH549)</x:f>
        <x:v>44561</x:v>
      </x:c>
      <x:c r="AI550" s="68" t="n">
        <x:f aca="0">YEAR(A550)</x:f>
        <x:v>2022</x:v>
      </x:c>
      <x:c r="AJ550" s="68" t="n">
        <x:f aca="0">MONTH(A550)</x:f>
        <x:v>2</x:v>
      </x:c>
      <x:c r="AK550" s="66" t="n">
        <x:f aca="0">IF(MONTH(A550)&lt;&gt;MONTH(A551),1,0)</x:f>
        <x:v>0</x:v>
      </x:c>
      <x:c r="AL550" s="64" t="n">
        <x:f aca="0">IF(AK549,AD549,AL549)</x:f>
        <x:v>1.1216205117386338</x:v>
      </x:c>
      <x:c r="AM550" s="65" t="str">
        <x:f aca="0">IF(AK550,AD550/AL550-1,"")</x:f>
      </x:c>
      <x:c r="AN550" s="64" t="n">
        <x:f aca="0">IF(AI550&lt;&gt;AI549,AD550,MAX(AN549,AD550))</x:f>
        <x:v>1.1335706906742307</x:v>
      </x:c>
      <x:c r="AO550" s="65" t="n">
        <x:f aca="0">AD550/AN550-1</x:f>
        <x:v>-0.0016637446985350302</x:v>
      </x:c>
      <x:c r="AP550" s="69" t="n">
        <x:f aca="0">IFERROR(SUM(Z550:AC550)/AD550,0)</x:f>
        <x:v>1</x:v>
      </x:c>
      <x:c r="AQ550" s="66" t="b">
        <x:f aca="0">AND(B550&gt;0,C550&gt;0,D550&gt;0,E550&gt;0)</x:f>
        <x:v>1</x:v>
      </x:c>
    </x:row>
    <x:row r="551" ht="13.5" hidden="0">
      <x:c r="A551" s="61" t="n">
        <x:f aca="0">'净值底稿'!A513</x:f>
        <x:v>44603</x:v>
      </x:c>
      <x:c r="B551" s="62" t="n">
        <x:f aca="0">'净值底稿'!W513</x:f>
        <x:v>1.316186617618791</x:v>
      </x:c>
      <x:c r="C551" s="62" t="n">
        <x:f aca="0">'净值底稿'!T513</x:f>
        <x:v>1.3862042692258876</x:v>
      </x:c>
      <x:c r="D551" s="62" t="n">
        <x:f aca="0">'净值底稿'!U513</x:f>
        <x:v>1.527</x:v>
      </x:c>
      <x:c r="E551" s="62" t="n">
        <x:f aca="0">'净值底稿'!V513</x:f>
        <x:v>1.3506</x:v>
      </x:c>
      <x:c r="F551" s="63" t="n">
        <x:f aca="0">IFERROR(B551/B550-1,0)</x:f>
        <x:v>-0.0008407002007934095</x:v>
      </x:c>
      <x:c r="G551" s="63" t="n">
        <x:f aca="0">IFERROR(C551/C550-1,0)</x:f>
        <x:v>-0.016087283965972476</x:v>
      </x:c>
      <x:c r="H551" s="63" t="n">
        <x:f aca="0">IFERROR(D551/D550-1,0)</x:f>
        <x:v>-0.0021564399137424806</x:v>
      </x:c>
      <x:c r="I551" s="63" t="n">
        <x:f aca="0">IFERROR(E551/E550-1,0)</x:f>
        <x:v>-0.004862953138815129</x:v>
      </x:c>
      <x:c r="J551" s="64" t="n">
        <x:f aca="0">Z550*(1+F551)</x:f>
        <x:v>0.11680819711555561</x:v>
      </x:c>
      <x:c r="K551" s="64" t="n">
        <x:f aca="0">AA550*(1+G551)</x:f>
        <x:v>0.10229649596985153</x:v>
      </x:c>
      <x:c r="L551" s="64" t="n">
        <x:f aca="0">AB550*(1+H551)</x:f>
        <x:v>0.8523641020207576</x:v>
      </x:c>
      <x:c r="M551" s="64" t="n">
        <x:f aca="0">AC550*(1+I551)</x:f>
        <x:v>0.05632775794837672</x:v>
      </x:c>
      <x:c r="N551" s="64" t="n">
        <x:f aca="0">SUM(J551:M551)</x:f>
        <x:v>1.1277965530545415</x:v>
      </x:c>
      <x:c r="O551" s="65" t="n">
        <x:f aca="0">IFERROR((J551+K551)/N551,0)</x:f>
        <x:v>0.19427678909993173</x:v>
      </x:c>
      <x:c r="P551" s="66" t="b">
        <x:f aca="0">AND(MONTH(A551)=12,OR(A552="",YEAR(A551)&lt;&gt;YEAR(A552)))</x:f>
        <x:v>0</x:v>
      </x:c>
      <x:c r="Q551" s="66" t="b">
        <x:f aca="0">AND(MOD(MONTH(A551),3)=0,OR(A552="",MONTH(A551)&lt;&gt;MONTH(A552)))</x:f>
        <x:v>0</x:v>
      </x:c>
      <x:c r="R551" s="66" t="b">
        <x:f aca="0">OR(O551&gt;$E$7,O551&lt;$E$6)</x:f>
        <x:v>0</x:v>
      </x:c>
      <x:c r="S551" s="66" t="b">
        <x:f aca="0">AND(OR(P551,Q551,R551),A551-AH550&gt;$E$8)</x:f>
        <x:v>0</x:v>
      </x:c>
      <x:c r="T551" s="67" t="str">
        <x:f aca="0">IF(NOT(OR(P551,Q551,R551)),"不调",IF(NOT(S551),"间隔规则跳过",IF(P551,"年末+季度",IF(AND(Q551,R551),"季度+动态",IF(Q551,"季度","动态")))))</x:f>
        <x:v>不调</x:v>
      </x:c>
      <x:c r="U551" s="64" t="n">
        <x:f aca="0">IF(OR(T551="年末+季度",T551="季度+动态"),N551*$E$5/2,IF(T551="季度",(J551+K551)/2,IF(T551="动态",N551*$E$5*IF(J551+K551=0,0.5,J551/(J551+K551)),J551)))</x:f>
        <x:v>0.11680819711555561</x:v>
      </x:c>
      <x:c r="V551" s="64" t="n">
        <x:f aca="0">IF(OR(T551="年末+季度",T551="季度+动态"),N551*$E$5/2,IF(T551="季度",(J551+K551)/2,IF(T551="动态",N551*$E$5*IF(J551+K551=0,0.5,K551/(J551+K551)),K551)))</x:f>
        <x:v>0.10229649596985153</x:v>
      </x:c>
      <x:c r="W551" s="64" t="n">
        <x:f aca="0">IF(OR(T551="年末+季度",T551="季度+动态",T551="动态"),N551*(1-$E$5)*IF(L551+M551=0,$B$7/($B$7+$B$8),L551/(L551+M551)),L551)</x:f>
        <x:v>0.8523641020207576</x:v>
      </x:c>
      <x:c r="X551" s="64" t="n">
        <x:f aca="0">IF(OR(T551="年末+季度",T551="季度+动态",T551="动态"),N551*(1-$E$5)*IF(L551+M551=0,$B$8/($B$7+$B$8),M551/(L551+M551)),M551)</x:f>
        <x:v>0.05632775794837672</x:v>
      </x:c>
      <x:c r="Y551" s="64" t="n">
        <x:f aca="0">POWER(1-$H$5,(A551-A550)/$H$8)</x:f>
        <x:v>0.9999862671029998</x:v>
      </x:c>
      <x:c r="Z551" s="64" t="n">
        <x:f aca="0">U551*Y551</x:f>
        <x:v>0.11680659300061584</x:v>
      </x:c>
      <x:c r="AA551" s="64" t="n">
        <x:f aca="0">V551*Y551</x:f>
        <x:v>0.10229509114260889</x:v>
      </x:c>
      <x:c r="AB551" s="64" t="n">
        <x:f aca="0">W551*Y551</x:f>
        <x:v>0.8523523965923379</x:v>
      </x:c>
      <x:c r="AC551" s="64" t="n">
        <x:f aca="0">X551*Y551</x:f>
        <x:v>0.05632698440507856</x:v>
      </x:c>
      <x:c r="AD551" s="64" t="n">
        <x:f aca="0">SUM(Z551:AC551)</x:f>
        <x:v>1.1277810651406412</x:v>
      </x:c>
      <x:c r="AE551" s="64" t="n">
        <x:f aca="0">MAX(AE550,AD551)</x:f>
        <x:v>1.1335706906742307</x:v>
      </x:c>
      <x:c r="AF551" s="63" t="n">
        <x:f aca="0">AD551/AE551-1</x:f>
        <x:v>-0.005107423455122939</x:v>
      </x:c>
      <x:c r="AG551" s="63" t="n">
        <x:f aca="0">AD551/AD550-1</x:f>
        <x:v>-0.0034494177070109044</x:v>
      </x:c>
      <x:c r="AH551" s="61" t="n">
        <x:f aca="0">IF(OR(T551="年末+季度",T551="季度+动态",T551="季度",T551="动态"),A551,AH550)</x:f>
        <x:v>44561</x:v>
      </x:c>
      <x:c r="AI551" s="68" t="n">
        <x:f aca="0">YEAR(A551)</x:f>
        <x:v>2022</x:v>
      </x:c>
      <x:c r="AJ551" s="68" t="n">
        <x:f aca="0">MONTH(A551)</x:f>
        <x:v>2</x:v>
      </x:c>
      <x:c r="AK551" s="66" t="n">
        <x:f aca="0">IF(MONTH(A551)&lt;&gt;MONTH(A552),1,0)</x:f>
        <x:v>0</x:v>
      </x:c>
      <x:c r="AL551" s="64" t="n">
        <x:f aca="0">IF(AK550,AD550,AL550)</x:f>
        <x:v>1.1216205117386338</x:v>
      </x:c>
      <x:c r="AM551" s="65" t="str">
        <x:f aca="0">IF(AK551,AD551/AL551-1,"")</x:f>
      </x:c>
      <x:c r="AN551" s="64" t="n">
        <x:f aca="0">IF(AI551&lt;&gt;AI550,AD551,MAX(AN550,AD551))</x:f>
        <x:v>1.1335706906742307</x:v>
      </x:c>
      <x:c r="AO551" s="65" t="n">
        <x:f aca="0">AD551/AN551-1</x:f>
        <x:v>-0.005107423455122939</x:v>
      </x:c>
      <x:c r="AP551" s="69" t="n">
        <x:f aca="0">IFERROR(SUM(Z551:AC551)/AD551,0)</x:f>
        <x:v>1</x:v>
      </x:c>
      <x:c r="AQ551" s="66" t="b">
        <x:f aca="0">AND(B551&gt;0,C551&gt;0,D551&gt;0,E551&gt;0)</x:f>
        <x:v>1</x:v>
      </x:c>
    </x:row>
    <x:row r="552" ht="13.5" hidden="0">
      <x:c r="A552" s="61" t="n">
        <x:f aca="0">'净值底稿'!A514</x:f>
        <x:v>44606</x:v>
      </x:c>
      <x:c r="B552" s="62" t="n">
        <x:f aca="0">'净值底稿'!W514</x:f>
        <x:v>1.295376265912892</x:v>
      </x:c>
      <x:c r="C552" s="62" t="n">
        <x:f aca="0">'净值底稿'!T514</x:f>
        <x:v>1.3807342404538026</x:v>
      </x:c>
      <x:c r="D552" s="62" t="n">
        <x:f aca="0">'净值底稿'!U514</x:f>
        <x:v>1.5264</x:v>
      </x:c>
      <x:c r="E552" s="62" t="n">
        <x:f aca="0">'净值底稿'!V514</x:f>
        <x:v>1.3723</x:v>
      </x:c>
      <x:c r="F552" s="63" t="n">
        <x:f aca="0">IFERROR(B552/B551-1,0)</x:f>
        <x:v>-0.01581109504330669</x:v>
      </x:c>
      <x:c r="G552" s="63" t="n">
        <x:f aca="0">IFERROR(C552/C551-1,0)</x:f>
        <x:v>-0.003946048135560654</x:v>
      </x:c>
      <x:c r="H552" s="63" t="n">
        <x:f aca="0">IFERROR(D552/D551-1,0)</x:f>
        <x:v>-0.0003929273084478657</x:v>
      </x:c>
      <x:c r="I552" s="63" t="n">
        <x:f aca="0">IFERROR(E552/E551-1,0)</x:f>
        <x:v>0.016066933214867518</x:v>
      </x:c>
      <x:c r="J552" s="64" t="n">
        <x:f aca="0">Z551*(1+F552)</x:f>
        <x:v>0.11495975285699826</x:v>
      </x:c>
      <x:c r="K552" s="64" t="n">
        <x:f aca="0">AA551*(1+G552)</x:f>
        <x:v>0.1018914297889286</x:v>
      </x:c>
      <x:c r="L552" s="64" t="n">
        <x:f aca="0">AB551*(1+H552)</x:f>
        <x:v>0.8520174840592958</x:v>
      </x:c>
      <x:c r="M552" s="64" t="n">
        <x:f aca="0">AC551*(1+I552)</x:f>
        <x:v>0.057231986301709836</x:v>
      </x:c>
      <x:c r="N552" s="64" t="n">
        <x:f aca="0">SUM(J552:M552)</x:f>
        <x:v>1.1261006530069326</x:v>
      </x:c>
      <x:c r="O552" s="65" t="n">
        <x:f aca="0">IFERROR((J552+K552)/N552,0)</x:f>
        <x:v>0.192568206107409</x:v>
      </x:c>
      <x:c r="P552" s="66" t="b">
        <x:f aca="0">AND(MONTH(A552)=12,OR(A553="",YEAR(A552)&lt;&gt;YEAR(A553)))</x:f>
        <x:v>0</x:v>
      </x:c>
      <x:c r="Q552" s="66" t="b">
        <x:f aca="0">AND(MOD(MONTH(A552),3)=0,OR(A553="",MONTH(A552)&lt;&gt;MONTH(A553)))</x:f>
        <x:v>0</x:v>
      </x:c>
      <x:c r="R552" s="66" t="b">
        <x:f aca="0">OR(O552&gt;$E$7,O552&lt;$E$6)</x:f>
        <x:v>0</x:v>
      </x:c>
      <x:c r="S552" s="66" t="b">
        <x:f aca="0">AND(OR(P552,Q552,R552),A552-AH551&gt;$E$8)</x:f>
        <x:v>0</x:v>
      </x:c>
      <x:c r="T552" s="67" t="str">
        <x:f aca="0">IF(NOT(OR(P552,Q552,R552)),"不调",IF(NOT(S552),"间隔规则跳过",IF(P552,"年末+季度",IF(AND(Q552,R552),"季度+动态",IF(Q552,"季度","动态")))))</x:f>
        <x:v>不调</x:v>
      </x:c>
      <x:c r="U552" s="64" t="n">
        <x:f aca="0">IF(OR(T552="年末+季度",T552="季度+动态"),N552*$E$5/2,IF(T552="季度",(J552+K552)/2,IF(T552="动态",N552*$E$5*IF(J552+K552=0,0.5,J552/(J552+K552)),J552)))</x:f>
        <x:v>0.11495975285699826</x:v>
      </x:c>
      <x:c r="V552" s="64" t="n">
        <x:f aca="0">IF(OR(T552="年末+季度",T552="季度+动态"),N552*$E$5/2,IF(T552="季度",(J552+K552)/2,IF(T552="动态",N552*$E$5*IF(J552+K552=0,0.5,K552/(J552+K552)),K552)))</x:f>
        <x:v>0.1018914297889286</x:v>
      </x:c>
      <x:c r="W552" s="64" t="n">
        <x:f aca="0">IF(OR(T552="年末+季度",T552="季度+动态",T552="动态"),N552*(1-$E$5)*IF(L552+M552=0,$B$7/($B$7+$B$8),L552/(L552+M552)),L552)</x:f>
        <x:v>0.8520174840592958</x:v>
      </x:c>
      <x:c r="X552" s="64" t="n">
        <x:f aca="0">IF(OR(T552="年末+季度",T552="季度+动态",T552="动态"),N552*(1-$E$5)*IF(L552+M552=0,$B$8/($B$7+$B$8),M552/(L552+M552)),M552)</x:f>
        <x:v>0.057231986301709836</x:v>
      </x:c>
      <x:c r="Y552" s="64" t="n">
        <x:f aca="0">POWER(1-$H$5,(A552-A551)/$H$8)</x:f>
        <x:v>0.9999588018747739</x:v>
      </x:c>
      <x:c r="Z552" s="64" t="n">
        <x:f aca="0">U552*Y552</x:f>
        <x:v>0.1149550167307041</x:v>
      </x:c>
      <x:c r="AA552" s="64" t="n">
        <x:f aca="0">V552*Y552</x:f>
        <x:v>0.10188723205304469</x:v>
      </x:c>
      <x:c r="AB552" s="64" t="n">
        <x:f aca="0">W552*Y552</x:f>
        <x:v>0.8519823825362927</x:v>
      </x:c>
      <x:c r="AC552" s="64" t="n">
        <x:f aca="0">X552*Y552</x:f>
        <x:v>0.057229628451171244</x:v>
      </x:c>
      <x:c r="AD552" s="64" t="n">
        <x:f aca="0">SUM(Z552:AC552)</x:f>
        <x:v>1.1260542597712127</x:v>
      </x:c>
      <x:c r="AE552" s="64" t="n">
        <x:f aca="0">MAX(AE551,AD552)</x:f>
        <x:v>1.1335706906742307</x:v>
      </x:c>
      <x:c r="AF552" s="63" t="n">
        <x:f aca="0">AD552/AE552-1</x:f>
        <x:v>-0.006630756215606937</x:v>
      </x:c>
      <x:c r="AG552" s="63" t="n">
        <x:f aca="0">AD552/AD551-1</x:f>
        <x:v>-0.0015311530072668056</x:v>
      </x:c>
      <x:c r="AH552" s="61" t="n">
        <x:f aca="0">IF(OR(T552="年末+季度",T552="季度+动态",T552="季度",T552="动态"),A552,AH551)</x:f>
        <x:v>44561</x:v>
      </x:c>
      <x:c r="AI552" s="68" t="n">
        <x:f aca="0">YEAR(A552)</x:f>
        <x:v>2022</x:v>
      </x:c>
      <x:c r="AJ552" s="68" t="n">
        <x:f aca="0">MONTH(A552)</x:f>
        <x:v>2</x:v>
      </x:c>
      <x:c r="AK552" s="66" t="n">
        <x:f aca="0">IF(MONTH(A552)&lt;&gt;MONTH(A553),1,0)</x:f>
        <x:v>0</x:v>
      </x:c>
      <x:c r="AL552" s="64" t="n">
        <x:f aca="0">IF(AK551,AD551,AL551)</x:f>
        <x:v>1.1216205117386338</x:v>
      </x:c>
      <x:c r="AM552" s="65" t="str">
        <x:f aca="0">IF(AK552,AD552/AL552-1,"")</x:f>
      </x:c>
      <x:c r="AN552" s="64" t="n">
        <x:f aca="0">IF(AI552&lt;&gt;AI551,AD552,MAX(AN551,AD552))</x:f>
        <x:v>1.1335706906742307</x:v>
      </x:c>
      <x:c r="AO552" s="65" t="n">
        <x:f aca="0">AD552/AN552-1</x:f>
        <x:v>-0.006630756215606937</x:v>
      </x:c>
      <x:c r="AP552" s="69" t="n">
        <x:f aca="0">IFERROR(SUM(Z552:AC552)/AD552,0)</x:f>
        <x:v>1</x:v>
      </x:c>
      <x:c r="AQ552" s="66" t="b">
        <x:f aca="0">AND(B552&gt;0,C552&gt;0,D552&gt;0,E552&gt;0)</x:f>
        <x:v>1</x:v>
      </x:c>
    </x:row>
    <x:row r="553" ht="13.5" hidden="0">
      <x:c r="A553" s="61" t="n">
        <x:f aca="0">'净值底稿'!A515</x:f>
        <x:v>44607</x:v>
      </x:c>
      <x:c r="B553" s="62" t="n">
        <x:f aca="0">'净值底稿'!W515</x:f>
        <x:v>1.2879234272734956</x:v>
      </x:c>
      <x:c r="C553" s="62" t="n">
        <x:f aca="0">'净值底稿'!T515</x:f>
        <x:v>1.3965478798892699</x:v>
      </x:c>
      <x:c r="D553" s="62" t="n">
        <x:f aca="0">'净值底稿'!U515</x:f>
        <x:v>1.5264</x:v>
      </x:c>
      <x:c r="E553" s="62" t="n">
        <x:f aca="0">'净值底稿'!V515</x:f>
        <x:v>1.3875</x:v>
      </x:c>
      <x:c r="F553" s="63" t="n">
        <x:f aca="0">IFERROR(B553/B552-1,0)</x:f>
        <x:v>-0.0057534160811137935</x:v>
      </x:c>
      <x:c r="G553" s="63" t="n">
        <x:f aca="0">IFERROR(C553/C552-1,0)</x:f>
        <x:v>0.01145306531274981</x:v>
      </x:c>
      <x:c r="H553" s="63" t="n">
        <x:f aca="0">IFERROR(D553/D552-1,0)</x:f>
        <x:v>0</x:v>
      </x:c>
      <x:c r="I553" s="63" t="n">
        <x:f aca="0">IFERROR(E553/E552-1,0)</x:f>
        <x:v>0.011076295270713299</x:v>
      </x:c>
      <x:c r="J553" s="64" t="n">
        <x:f aca="0">Z552*(1+F553)</x:f>
        <x:v>0.11429363268884096</x:v>
      </x:c>
      <x:c r="K553" s="64" t="n">
        <x:f aca="0">AA552*(1+G553)</x:f>
        <x:v>0.10305415317628351</x:v>
      </x:c>
      <x:c r="L553" s="64" t="n">
        <x:f aca="0">AB552*(1+H553)</x:f>
        <x:v>0.8519823825362927</x:v>
      </x:c>
      <x:c r="M553" s="64" t="n">
        <x:f aca="0">AC552*(1+I553)</x:f>
        <x:v>0.05786352071412963</x:v>
      </x:c>
      <x:c r="N553" s="64" t="n">
        <x:f aca="0">SUM(J553:M553)</x:f>
        <x:v>1.1271936891155467</x:v>
      </x:c>
      <x:c r="O553" s="65" t="n">
        <x:f aca="0">IFERROR((J553+K553)/N553,0)</x:f>
        <x:v>0.192822039338835</x:v>
      </x:c>
      <x:c r="P553" s="66" t="b">
        <x:f aca="0">AND(MONTH(A553)=12,OR(A554="",YEAR(A553)&lt;&gt;YEAR(A554)))</x:f>
        <x:v>0</x:v>
      </x:c>
      <x:c r="Q553" s="66" t="b">
        <x:f aca="0">AND(MOD(MONTH(A553),3)=0,OR(A554="",MONTH(A553)&lt;&gt;MONTH(A554)))</x:f>
        <x:v>0</x:v>
      </x:c>
      <x:c r="R553" s="66" t="b">
        <x:f aca="0">OR(O553&gt;$E$7,O553&lt;$E$6)</x:f>
        <x:v>0</x:v>
      </x:c>
      <x:c r="S553" s="66" t="b">
        <x:f aca="0">AND(OR(P553,Q553,R553),A553-AH552&gt;$E$8)</x:f>
        <x:v>0</x:v>
      </x:c>
      <x:c r="T553" s="67" t="str">
        <x:f aca="0">IF(NOT(OR(P553,Q553,R553)),"不调",IF(NOT(S553),"间隔规则跳过",IF(P553,"年末+季度",IF(AND(Q553,R553),"季度+动态",IF(Q553,"季度","动态")))))</x:f>
        <x:v>不调</x:v>
      </x:c>
      <x:c r="U553" s="64" t="n">
        <x:f aca="0">IF(OR(T553="年末+季度",T553="季度+动态"),N553*$E$5/2,IF(T553="季度",(J553+K553)/2,IF(T553="动态",N553*$E$5*IF(J553+K553=0,0.5,J553/(J553+K553)),J553)))</x:f>
        <x:v>0.11429363268884096</x:v>
      </x:c>
      <x:c r="V553" s="64" t="n">
        <x:f aca="0">IF(OR(T553="年末+季度",T553="季度+动态"),N553*$E$5/2,IF(T553="季度",(J553+K553)/2,IF(T553="动态",N553*$E$5*IF(J553+K553=0,0.5,K553/(J553+K553)),K553)))</x:f>
        <x:v>0.10305415317628351</x:v>
      </x:c>
      <x:c r="W553" s="64" t="n">
        <x:f aca="0">IF(OR(T553="年末+季度",T553="季度+动态",T553="动态"),N553*(1-$E$5)*IF(L553+M553=0,$B$7/($B$7+$B$8),L553/(L553+M553)),L553)</x:f>
        <x:v>0.8519823825362927</x:v>
      </x:c>
      <x:c r="X553" s="64" t="n">
        <x:f aca="0">IF(OR(T553="年末+季度",T553="季度+动态",T553="动态"),N553*(1-$E$5)*IF(L553+M553=0,$B$8/($B$7+$B$8),M553/(L553+M553)),M553)</x:f>
        <x:v>0.05786352071412963</x:v>
      </x:c>
      <x:c r="Y553" s="64" t="n">
        <x:f aca="0">POWER(1-$H$5,(A553-A552)/$H$8)</x:f>
        <x:v>0.9999862671029998</x:v>
      </x:c>
      <x:c r="Z553" s="64" t="n">
        <x:f aca="0">U553*Y553</x:f>
        <x:v>0.11429206310615546</x:v>
      </x:c>
      <x:c r="AA553" s="64" t="n">
        <x:f aca="0">V553*Y553</x:f>
        <x:v>0.10305273794421249</x:v>
      </x:c>
      <x:c r="AB553" s="64" t="n">
        <x:f aca="0">W553*Y553</x:f>
        <x:v>0.8519706823499873</x:v>
      </x:c>
      <x:c r="AC553" s="64" t="n">
        <x:f aca="0">X553*Y553</x:f>
        <x:v>0.05786272608035959</x:v>
      </x:c>
      <x:c r="AD553" s="64" t="n">
        <x:f aca="0">SUM(Z553:AC553)</x:f>
        <x:v>1.127178209480715</x:v>
      </x:c>
      <x:c r="AE553" s="64" t="n">
        <x:f aca="0">MAX(AE552,AD553)</x:f>
        <x:v>1.1335706906742307</x:v>
      </x:c>
      <x:c r="AF553" s="63" t="n">
        <x:f aca="0">AD553/AE553-1</x:f>
        <x:v>-0.0056392435391157125</x:v>
      </x:c>
      <x:c r="AG553" s="63" t="n">
        <x:f aca="0">AD553/AD552-1</x:f>
        <x:v>0.0009981310400892784</x:v>
      </x:c>
      <x:c r="AH553" s="61" t="n">
        <x:f aca="0">IF(OR(T553="年末+季度",T553="季度+动态",T553="季度",T553="动态"),A553,AH552)</x:f>
        <x:v>44561</x:v>
      </x:c>
      <x:c r="AI553" s="68" t="n">
        <x:f aca="0">YEAR(A553)</x:f>
        <x:v>2022</x:v>
      </x:c>
      <x:c r="AJ553" s="68" t="n">
        <x:f aca="0">MONTH(A553)</x:f>
        <x:v>2</x:v>
      </x:c>
      <x:c r="AK553" s="66" t="n">
        <x:f aca="0">IF(MONTH(A553)&lt;&gt;MONTH(A554),1,0)</x:f>
        <x:v>0</x:v>
      </x:c>
      <x:c r="AL553" s="64" t="n">
        <x:f aca="0">IF(AK552,AD552,AL552)</x:f>
        <x:v>1.1216205117386338</x:v>
      </x:c>
      <x:c r="AM553" s="65" t="str">
        <x:f aca="0">IF(AK553,AD553/AL553-1,"")</x:f>
      </x:c>
      <x:c r="AN553" s="64" t="n">
        <x:f aca="0">IF(AI553&lt;&gt;AI552,AD553,MAX(AN552,AD553))</x:f>
        <x:v>1.1335706906742307</x:v>
      </x:c>
      <x:c r="AO553" s="65" t="n">
        <x:f aca="0">AD553/AN553-1</x:f>
        <x:v>-0.0056392435391157125</x:v>
      </x:c>
      <x:c r="AP553" s="69" t="n">
        <x:f aca="0">IFERROR(SUM(Z553:AC553)/AD553,0)</x:f>
        <x:v>1</x:v>
      </x:c>
      <x:c r="AQ553" s="66" t="b">
        <x:f aca="0">AND(B553&gt;0,C553&gt;0,D553&gt;0,E553&gt;0)</x:f>
        <x:v>1</x:v>
      </x:c>
    </x:row>
    <x:row r="554" ht="13.5" hidden="0">
      <x:c r="A554" s="61" t="n">
        <x:f aca="0">'净值底稿'!A516</x:f>
        <x:v>44608</x:v>
      </x:c>
      <x:c r="B554" s="62" t="n">
        <x:f aca="0">'净值底稿'!W516</x:f>
        <x:v>1.2971713972768397</x:v>
      </x:c>
      <x:c r="C554" s="62" t="n">
        <x:f aca="0">'净值底稿'!T516</x:f>
        <x:v>1.4072268068092524</x:v>
      </x:c>
      <x:c r="D554" s="62" t="n">
        <x:f aca="0">'净值底稿'!U516</x:f>
        <x:v>1.5268</x:v>
      </x:c>
      <x:c r="E554" s="62" t="n">
        <x:f aca="0">'净值底稿'!V516</x:f>
        <x:v>1.3688</x:v>
      </x:c>
      <x:c r="F554" s="63" t="n">
        <x:f aca="0">IFERROR(B554/B553-1,0)</x:f>
        <x:v>0.0071805278229326586</x:v>
      </x:c>
      <x:c r="G554" s="63" t="n">
        <x:f aca="0">IFERROR(C554/C553-1,0)</x:f>
        <x:v>0.007646660077869516</x:v>
      </x:c>
      <x:c r="H554" s="63" t="n">
        <x:f aca="0">IFERROR(D554/D553-1,0)</x:f>
        <x:v>0.0002620545073375169</x:v>
      </x:c>
      <x:c r="I554" s="63" t="n">
        <x:f aca="0">IFERROR(E554/E553-1,0)</x:f>
        <x:v>-0.013477477477477406</x:v>
      </x:c>
      <x:c r="J554" s="64" t="n">
        <x:f aca="0">Z553*(1+F554)</x:f>
        <x:v>0.11511274044522958</x:v>
      </x:c>
      <x:c r="K554" s="64" t="n">
        <x:f aca="0">AA553*(1+G554)</x:f>
        <x:v>0.10384074720136564</x:v>
      </x:c>
      <x:c r="L554" s="64" t="n">
        <x:f aca="0">AB553*(1+H554)</x:f>
        <x:v>0.8521939451074165</x:v>
      </x:c>
      <x:c r="M554" s="64" t="n">
        <x:f aca="0">AC553*(1+I554)</x:f>
        <x:v>0.0570828824928261</x:v>
      </x:c>
      <x:c r="N554" s="64" t="n">
        <x:f aca="0">SUM(J554:M554)</x:f>
        <x:v>1.1282303152468378</x:v>
      </x:c>
      <x:c r="O554" s="65" t="n">
        <x:f aca="0">IFERROR((J554+K554)/N554,0)</x:f>
        <x:v>0.19406807695881836</x:v>
      </x:c>
      <x:c r="P554" s="66" t="b">
        <x:f aca="0">AND(MONTH(A554)=12,OR(A555="",YEAR(A554)&lt;&gt;YEAR(A555)))</x:f>
        <x:v>0</x:v>
      </x:c>
      <x:c r="Q554" s="66" t="b">
        <x:f aca="0">AND(MOD(MONTH(A554),3)=0,OR(A555="",MONTH(A554)&lt;&gt;MONTH(A555)))</x:f>
        <x:v>0</x:v>
      </x:c>
      <x:c r="R554" s="66" t="b">
        <x:f aca="0">OR(O554&gt;$E$7,O554&lt;$E$6)</x:f>
        <x:v>0</x:v>
      </x:c>
      <x:c r="S554" s="66" t="b">
        <x:f aca="0">AND(OR(P554,Q554,R554),A554-AH553&gt;$E$8)</x:f>
        <x:v>0</x:v>
      </x:c>
      <x:c r="T554" s="67" t="str">
        <x:f aca="0">IF(NOT(OR(P554,Q554,R554)),"不调",IF(NOT(S554),"间隔规则跳过",IF(P554,"年末+季度",IF(AND(Q554,R554),"季度+动态",IF(Q554,"季度","动态")))))</x:f>
        <x:v>不调</x:v>
      </x:c>
      <x:c r="U554" s="64" t="n">
        <x:f aca="0">IF(OR(T554="年末+季度",T554="季度+动态"),N554*$E$5/2,IF(T554="季度",(J554+K554)/2,IF(T554="动态",N554*$E$5*IF(J554+K554=0,0.5,J554/(J554+K554)),J554)))</x:f>
        <x:v>0.11511274044522958</x:v>
      </x:c>
      <x:c r="V554" s="64" t="n">
        <x:f aca="0">IF(OR(T554="年末+季度",T554="季度+动态"),N554*$E$5/2,IF(T554="季度",(J554+K554)/2,IF(T554="动态",N554*$E$5*IF(J554+K554=0,0.5,K554/(J554+K554)),K554)))</x:f>
        <x:v>0.10384074720136564</x:v>
      </x:c>
      <x:c r="W554" s="64" t="n">
        <x:f aca="0">IF(OR(T554="年末+季度",T554="季度+动态",T554="动态"),N554*(1-$E$5)*IF(L554+M554=0,$B$7/($B$7+$B$8),L554/(L554+M554)),L554)</x:f>
        <x:v>0.8521939451074165</x:v>
      </x:c>
      <x:c r="X554" s="64" t="n">
        <x:f aca="0">IF(OR(T554="年末+季度",T554="季度+动态",T554="动态"),N554*(1-$E$5)*IF(L554+M554=0,$B$8/($B$7+$B$8),M554/(L554+M554)),M554)</x:f>
        <x:v>0.0570828824928261</x:v>
      </x:c>
      <x:c r="Y554" s="64" t="n">
        <x:f aca="0">POWER(1-$H$5,(A554-A553)/$H$8)</x:f>
        <x:v>0.9999862671029998</x:v>
      </x:c>
      <x:c r="Z554" s="64" t="n">
        <x:f aca="0">U554*Y554</x:f>
        <x:v>0.11511115961382164</x:v>
      </x:c>
      <x:c r="AA554" s="64" t="n">
        <x:f aca="0">V554*Y554</x:f>
        <x:v>0.1038393211670799</x:v>
      </x:c>
      <x:c r="AB554" s="64" t="n">
        <x:f aca="0">W554*Y554</x:f>
        <x:v>0.8521822420157441</x:v>
      </x:c>
      <x:c r="AC554" s="64" t="n">
        <x:f aca="0">X554*Y554</x:f>
        <x:v>0.05708209857948035</x:v>
      </x:c>
      <x:c r="AD554" s="64" t="n">
        <x:f aca="0">SUM(Z554:AC554)</x:f>
        <x:v>1.128214821376126</x:v>
      </x:c>
      <x:c r="AE554" s="64" t="n">
        <x:f aca="0">MAX(AE553,AD554)</x:f>
        <x:v>1.1335706906742307</x:v>
      </x:c>
      <x:c r="AF554" s="63" t="n">
        <x:f aca="0">AD554/AE554-1</x:f>
        <x:v>-0.00472477750365885</x:v>
      </x:c>
      <x:c r="AG554" s="63" t="n">
        <x:f aca="0">AD554/AD553-1</x:f>
        <x:v>0.0009196521780603373</x:v>
      </x:c>
      <x:c r="AH554" s="61" t="n">
        <x:f aca="0">IF(OR(T554="年末+季度",T554="季度+动态",T554="季度",T554="动态"),A554,AH553)</x:f>
        <x:v>44561</x:v>
      </x:c>
      <x:c r="AI554" s="68" t="n">
        <x:f aca="0">YEAR(A554)</x:f>
        <x:v>2022</x:v>
      </x:c>
      <x:c r="AJ554" s="68" t="n">
        <x:f aca="0">MONTH(A554)</x:f>
        <x:v>2</x:v>
      </x:c>
      <x:c r="AK554" s="66" t="n">
        <x:f aca="0">IF(MONTH(A554)&lt;&gt;MONTH(A555),1,0)</x:f>
        <x:v>0</x:v>
      </x:c>
      <x:c r="AL554" s="64" t="n">
        <x:f aca="0">IF(AK553,AD553,AL553)</x:f>
        <x:v>1.1216205117386338</x:v>
      </x:c>
      <x:c r="AM554" s="65" t="str">
        <x:f aca="0">IF(AK554,AD554/AL554-1,"")</x:f>
      </x:c>
      <x:c r="AN554" s="64" t="n">
        <x:f aca="0">IF(AI554&lt;&gt;AI553,AD554,MAX(AN553,AD554))</x:f>
        <x:v>1.1335706906742307</x:v>
      </x:c>
      <x:c r="AO554" s="65" t="n">
        <x:f aca="0">AD554/AN554-1</x:f>
        <x:v>-0.00472477750365885</x:v>
      </x:c>
      <x:c r="AP554" s="69" t="n">
        <x:f aca="0">IFERROR(SUM(Z554:AC554)/AD554,0)</x:f>
        <x:v>1</x:v>
      </x:c>
      <x:c r="AQ554" s="66" t="b">
        <x:f aca="0">AND(B554&gt;0,C554&gt;0,D554&gt;0,E554&gt;0)</x:f>
        <x:v>1</x:v>
      </x:c>
    </x:row>
    <x:row r="555" ht="13.5" hidden="0">
      <x:c r="A555" s="61" t="n">
        <x:f aca="0">'净值底稿'!A517</x:f>
        <x:v>44609</x:v>
      </x:c>
      <x:c r="B555" s="62" t="n">
        <x:f aca="0">'净值底稿'!W517</x:f>
        <x:v>1.2949302371455202</x:v>
      </x:c>
      <x:c r="C555" s="62" t="n">
        <x:f aca="0">'净值底稿'!T517</x:f>
        <x:v>1.4103336585236588</x:v>
      </x:c>
      <x:c r="D555" s="62" t="n">
        <x:f aca="0">'净值底稿'!U517</x:f>
        <x:v>1.5274</x:v>
      </x:c>
      <x:c r="E555" s="62" t="n">
        <x:f aca="0">'净值底稿'!V517</x:f>
        <x:v>1.3808</x:v>
      </x:c>
      <x:c r="F555" s="63" t="n">
        <x:f aca="0">IFERROR(B555/B554-1,0)</x:f>
        <x:v>-0.0017277286070478404</x:v>
      </x:c>
      <x:c r="G555" s="63" t="n">
        <x:f aca="0">IFERROR(C555/C554-1,0)</x:f>
        <x:v>0.0022077832083449156</x:v>
      </x:c>
      <x:c r="H555" s="63" t="n">
        <x:f aca="0">IFERROR(D555/D554-1,0)</x:f>
        <x:v>0.0003929787791461248</x:v>
      </x:c>
      <x:c r="I555" s="63" t="n">
        <x:f aca="0">IFERROR(E555/E554-1,0)</x:f>
        <x:v>0.008766803039158333</x:v>
      </x:c>
      <x:c r="J555" s="64" t="n">
        <x:f aca="0">Z554*(1+F555)</x:f>
        <x:v>0.11491227877036639</x:v>
      </x:c>
      <x:c r="K555" s="64" t="n">
        <x:f aca="0">AA554*(1+G555)</x:f>
        <x:v>0.10406857587671851</x:v>
      </x:c>
      <x:c r="L555" s="64" t="n">
        <x:f aca="0">AB554*(1+H555)</x:f>
        <x:v>0.8525171315528215</x:v>
      </x:c>
      <x:c r="M555" s="64" t="n">
        <x:f aca="0">AC554*(1+I555)</x:f>
        <x:v>0.05758252609478848</x:v>
      </x:c>
      <x:c r="N555" s="64" t="n">
        <x:f aca="0">SUM(J555:M555)</x:f>
        <x:v>1.1290805122946947</x:v>
      </x:c>
      <x:c r="O555" s="65" t="n">
        <x:f aca="0">IFERROR((J555+K555)/N555,0)</x:f>
        <x:v>0.19394618210355752</x:v>
      </x:c>
      <x:c r="P555" s="66" t="b">
        <x:f aca="0">AND(MONTH(A555)=12,OR(A556="",YEAR(A555)&lt;&gt;YEAR(A556)))</x:f>
        <x:v>0</x:v>
      </x:c>
      <x:c r="Q555" s="66" t="b">
        <x:f aca="0">AND(MOD(MONTH(A555),3)=0,OR(A556="",MONTH(A555)&lt;&gt;MONTH(A556)))</x:f>
        <x:v>0</x:v>
      </x:c>
      <x:c r="R555" s="66" t="b">
        <x:f aca="0">OR(O555&gt;$E$7,O555&lt;$E$6)</x:f>
        <x:v>0</x:v>
      </x:c>
      <x:c r="S555" s="66" t="b">
        <x:f aca="0">AND(OR(P555,Q555,R555),A555-AH554&gt;$E$8)</x:f>
        <x:v>0</x:v>
      </x:c>
      <x:c r="T555" s="67" t="str">
        <x:f aca="0">IF(NOT(OR(P555,Q555,R555)),"不调",IF(NOT(S555),"间隔规则跳过",IF(P555,"年末+季度",IF(AND(Q555,R555),"季度+动态",IF(Q555,"季度","动态")))))</x:f>
        <x:v>不调</x:v>
      </x:c>
      <x:c r="U555" s="64" t="n">
        <x:f aca="0">IF(OR(T555="年末+季度",T555="季度+动态"),N555*$E$5/2,IF(T555="季度",(J555+K555)/2,IF(T555="动态",N555*$E$5*IF(J555+K555=0,0.5,J555/(J555+K555)),J555)))</x:f>
        <x:v>0.11491227877036639</x:v>
      </x:c>
      <x:c r="V555" s="64" t="n">
        <x:f aca="0">IF(OR(T555="年末+季度",T555="季度+动态"),N555*$E$5/2,IF(T555="季度",(J555+K555)/2,IF(T555="动态",N555*$E$5*IF(J555+K555=0,0.5,K555/(J555+K555)),K555)))</x:f>
        <x:v>0.10406857587671851</x:v>
      </x:c>
      <x:c r="W555" s="64" t="n">
        <x:f aca="0">IF(OR(T555="年末+季度",T555="季度+动态",T555="动态"),N555*(1-$E$5)*IF(L555+M555=0,$B$7/($B$7+$B$8),L555/(L555+M555)),L555)</x:f>
        <x:v>0.8525171315528215</x:v>
      </x:c>
      <x:c r="X555" s="64" t="n">
        <x:f aca="0">IF(OR(T555="年末+季度",T555="季度+动态",T555="动态"),N555*(1-$E$5)*IF(L555+M555=0,$B$8/($B$7+$B$8),M555/(L555+M555)),M555)</x:f>
        <x:v>0.05758252609478848</x:v>
      </x:c>
      <x:c r="Y555" s="64" t="n">
        <x:f aca="0">POWER(1-$H$5,(A555-A554)/$H$8)</x:f>
        <x:v>0.9999862671029998</x:v>
      </x:c>
      <x:c r="Z555" s="64" t="n">
        <x:f aca="0">U555*Y555</x:f>
        <x:v>0.11491070069187798</x:v>
      </x:c>
      <x:c r="AA555" s="64" t="n">
        <x:f aca="0">V555*Y555</x:f>
        <x:v>0.10406714671368504</x:v>
      </x:c>
      <x:c r="AB555" s="64" t="n">
        <x:f aca="0">W555*Y555</x:f>
        <x:v>0.8525054240228629</x:v>
      </x:c>
      <x:c r="AC555" s="64" t="n">
        <x:f aca="0">X555*Y555</x:f>
        <x:v>0.057581735319888604</x:v>
      </x:c>
      <x:c r="AD555" s="64" t="n">
        <x:f aca="0">SUM(Z555:AC555)</x:f>
        <x:v>1.1290650067483146</x:v>
      </x:c>
      <x:c r="AE555" s="64" t="n">
        <x:f aca="0">MAX(AE554,AD555)</x:f>
        <x:v>1.1335706906742307</x:v>
      </x:c>
      <x:c r="AF555" s="63" t="n">
        <x:f aca="0">AD555/AE555-1</x:f>
        <x:v>-0.003974771016032719</x:v>
      </x:c>
      <x:c r="AG555" s="63" t="n">
        <x:f aca="0">AD555/AD554-1</x:f>
        <x:v>0.0007535669236746756</x:v>
      </x:c>
      <x:c r="AH555" s="61" t="n">
        <x:f aca="0">IF(OR(T555="年末+季度",T555="季度+动态",T555="季度",T555="动态"),A555,AH554)</x:f>
        <x:v>44561</x:v>
      </x:c>
      <x:c r="AI555" s="68" t="n">
        <x:f aca="0">YEAR(A555)</x:f>
        <x:v>2022</x:v>
      </x:c>
      <x:c r="AJ555" s="68" t="n">
        <x:f aca="0">MONTH(A555)</x:f>
        <x:v>2</x:v>
      </x:c>
      <x:c r="AK555" s="66" t="n">
        <x:f aca="0">IF(MONTH(A555)&lt;&gt;MONTH(A556),1,0)</x:f>
        <x:v>0</x:v>
      </x:c>
      <x:c r="AL555" s="64" t="n">
        <x:f aca="0">IF(AK554,AD554,AL554)</x:f>
        <x:v>1.1216205117386338</x:v>
      </x:c>
      <x:c r="AM555" s="65" t="str">
        <x:f aca="0">IF(AK555,AD555/AL555-1,"")</x:f>
      </x:c>
      <x:c r="AN555" s="64" t="n">
        <x:f aca="0">IF(AI555&lt;&gt;AI554,AD555,MAX(AN554,AD555))</x:f>
        <x:v>1.1335706906742307</x:v>
      </x:c>
      <x:c r="AO555" s="65" t="n">
        <x:f aca="0">AD555/AN555-1</x:f>
        <x:v>-0.003974771016032719</x:v>
      </x:c>
      <x:c r="AP555" s="69" t="n">
        <x:f aca="0">IFERROR(SUM(Z555:AC555)/AD555,0)</x:f>
        <x:v>1</x:v>
      </x:c>
      <x:c r="AQ555" s="66" t="b">
        <x:f aca="0">AND(B555&gt;0,C555&gt;0,D555&gt;0,E555&gt;0)</x:f>
        <x:v>1</x:v>
      </x:c>
    </x:row>
    <x:row r="556" ht="13.5" hidden="0">
      <x:c r="A556" s="61" t="n">
        <x:f aca="0">'净值底稿'!A518</x:f>
        <x:v>44610</x:v>
      </x:c>
      <x:c r="B556" s="62" t="n">
        <x:f aca="0">'净值底稿'!W518</x:f>
        <x:v>1.3123297099288571</x:v>
      </x:c>
      <x:c r="C556" s="62" t="n">
        <x:f aca="0">'净值底稿'!T518</x:f>
        <x:v>1.4173511414473938</x:v>
      </x:c>
      <x:c r="D556" s="62" t="n">
        <x:f aca="0">'净值底稿'!U518</x:f>
        <x:v>1.5268</x:v>
      </x:c>
      <x:c r="E556" s="62" t="n">
        <x:f aca="0">'净值底稿'!V518</x:f>
        <x:v>1.3926</x:v>
      </x:c>
      <x:c r="F556" s="63" t="n">
        <x:f aca="0">IFERROR(B556/B555-1,0)</x:f>
        <x:v>0.013436610161865925</x:v>
      </x:c>
      <x:c r="G556" s="63" t="n">
        <x:f aca="0">IFERROR(C556/C555-1,0)</x:f>
        <x:v>0.004975760793428874</x:v>
      </x:c>
      <x:c r="H556" s="63" t="n">
        <x:f aca="0">IFERROR(D556/D555-1,0)</x:f>
        <x:v>-0.00039282440749000003</x:v>
      </x:c>
      <x:c r="I556" s="63" t="n">
        <x:f aca="0">IFERROR(E556/E555-1,0)</x:f>
        <x:v>0.008545770567786715</x:v>
      </x:c>
      <x:c r="J556" s="64" t="n">
        <x:f aca="0">Z555*(1+F556)</x:f>
        <x:v>0.1164547109805016</x:v>
      </x:c>
      <x:c r="K556" s="64" t="n">
        <x:f aca="0">AA555*(1+G556)</x:f>
        <x:v>0.104584959942187</x:v>
      </x:c>
      <x:c r="L556" s="64" t="n">
        <x:f aca="0">AB555*(1+H556)</x:f>
        <x:v>0.8521705390847891</x:v>
      </x:c>
      <x:c r="M556" s="64" t="n">
        <x:f aca="0">AC555*(1+I556)</x:f>
        <x:v>0.05807381561882739</x:v>
      </x:c>
      <x:c r="N556" s="64" t="n">
        <x:f aca="0">SUM(J556:M556)</x:f>
        <x:v>1.131284025626305</x:v>
      </x:c>
      <x:c r="O556" s="65" t="n">
        <x:f aca="0">IFERROR((J556+K556)/N556,0)</x:f>
        <x:v>0.19538830737074708</x:v>
      </x:c>
      <x:c r="P556" s="66" t="b">
        <x:f aca="0">AND(MONTH(A556)=12,OR(A557="",YEAR(A556)&lt;&gt;YEAR(A557)))</x:f>
        <x:v>0</x:v>
      </x:c>
      <x:c r="Q556" s="66" t="b">
        <x:f aca="0">AND(MOD(MONTH(A556),3)=0,OR(A557="",MONTH(A556)&lt;&gt;MONTH(A557)))</x:f>
        <x:v>0</x:v>
      </x:c>
      <x:c r="R556" s="66" t="b">
        <x:f aca="0">OR(O556&gt;$E$7,O556&lt;$E$6)</x:f>
        <x:v>0</x:v>
      </x:c>
      <x:c r="S556" s="66" t="b">
        <x:f aca="0">AND(OR(P556,Q556,R556),A556-AH555&gt;$E$8)</x:f>
        <x:v>0</x:v>
      </x:c>
      <x:c r="T556" s="67" t="str">
        <x:f aca="0">IF(NOT(OR(P556,Q556,R556)),"不调",IF(NOT(S556),"间隔规则跳过",IF(P556,"年末+季度",IF(AND(Q556,R556),"季度+动态",IF(Q556,"季度","动态")))))</x:f>
        <x:v>不调</x:v>
      </x:c>
      <x:c r="U556" s="64" t="n">
        <x:f aca="0">IF(OR(T556="年末+季度",T556="季度+动态"),N556*$E$5/2,IF(T556="季度",(J556+K556)/2,IF(T556="动态",N556*$E$5*IF(J556+K556=0,0.5,J556/(J556+K556)),J556)))</x:f>
        <x:v>0.1164547109805016</x:v>
      </x:c>
      <x:c r="V556" s="64" t="n">
        <x:f aca="0">IF(OR(T556="年末+季度",T556="季度+动态"),N556*$E$5/2,IF(T556="季度",(J556+K556)/2,IF(T556="动态",N556*$E$5*IF(J556+K556=0,0.5,K556/(J556+K556)),K556)))</x:f>
        <x:v>0.104584959942187</x:v>
      </x:c>
      <x:c r="W556" s="64" t="n">
        <x:f aca="0">IF(OR(T556="年末+季度",T556="季度+动态",T556="动态"),N556*(1-$E$5)*IF(L556+M556=0,$B$7/($B$7+$B$8),L556/(L556+M556)),L556)</x:f>
        <x:v>0.8521705390847891</x:v>
      </x:c>
      <x:c r="X556" s="64" t="n">
        <x:f aca="0">IF(OR(T556="年末+季度",T556="季度+动态",T556="动态"),N556*(1-$E$5)*IF(L556+M556=0,$B$8/($B$7+$B$8),M556/(L556+M556)),M556)</x:f>
        <x:v>0.05807381561882739</x:v>
      </x:c>
      <x:c r="Y556" s="64" t="n">
        <x:f aca="0">POWER(1-$H$5,(A556-A555)/$H$8)</x:f>
        <x:v>0.9999862671029998</x:v>
      </x:c>
      <x:c r="Z556" s="64" t="n">
        <x:f aca="0">U556*Y556</x:f>
        <x:v>0.11645311171995051</x:v>
      </x:c>
      <x:c r="AA556" s="64" t="n">
        <x:f aca="0">V556*Y556</x:f>
        <x:v>0.10458352368770434</x:v>
      </x:c>
      <x:c r="AB556" s="64" t="n">
        <x:f aca="0">W556*Y556</x:f>
        <x:v>0.8521588363145493</x:v>
      </x:c>
      <x:c r="AC556" s="64" t="n">
        <x:f aca="0">X556*Y556</x:f>
        <x:v>0.05807301809709909</x:v>
      </x:c>
      <x:c r="AD556" s="64" t="n">
        <x:f aca="0">SUM(Z556:AC556)</x:f>
        <x:v>1.1312684898193033</x:v>
      </x:c>
      <x:c r="AE556" s="64" t="n">
        <x:f aca="0">MAX(AE555,AD556)</x:f>
        <x:v>1.1335706906742307</x:v>
      </x:c>
      <x:c r="AF556" s="63" t="n">
        <x:f aca="0">AD556/AE556-1</x:f>
        <x:v>-0.0020309283522125243</x:v>
      </x:c>
      <x:c r="AG556" s="63" t="n">
        <x:f aca="0">AD556/AD555-1</x:f>
        <x:v>0.0019515998262444878</x:v>
      </x:c>
      <x:c r="AH556" s="61" t="n">
        <x:f aca="0">IF(OR(T556="年末+季度",T556="季度+动态",T556="季度",T556="动态"),A556,AH555)</x:f>
        <x:v>44561</x:v>
      </x:c>
      <x:c r="AI556" s="68" t="n">
        <x:f aca="0">YEAR(A556)</x:f>
        <x:v>2022</x:v>
      </x:c>
      <x:c r="AJ556" s="68" t="n">
        <x:f aca="0">MONTH(A556)</x:f>
        <x:v>2</x:v>
      </x:c>
      <x:c r="AK556" s="66" t="n">
        <x:f aca="0">IF(MONTH(A556)&lt;&gt;MONTH(A557),1,0)</x:f>
        <x:v>0</x:v>
      </x:c>
      <x:c r="AL556" s="64" t="n">
        <x:f aca="0">IF(AK555,AD555,AL555)</x:f>
        <x:v>1.1216205117386338</x:v>
      </x:c>
      <x:c r="AM556" s="65" t="str">
        <x:f aca="0">IF(AK556,AD556/AL556-1,"")</x:f>
      </x:c>
      <x:c r="AN556" s="64" t="n">
        <x:f aca="0">IF(AI556&lt;&gt;AI555,AD556,MAX(AN555,AD556))</x:f>
        <x:v>1.1335706906742307</x:v>
      </x:c>
      <x:c r="AO556" s="65" t="n">
        <x:f aca="0">AD556/AN556-1</x:f>
        <x:v>-0.0020309283522125243</x:v>
      </x:c>
      <x:c r="AP556" s="69" t="n">
        <x:f aca="0">IFERROR(SUM(Z556:AC556)/AD556,0)</x:f>
        <x:v>1</x:v>
      </x:c>
      <x:c r="AQ556" s="66" t="b">
        <x:f aca="0">AND(B556&gt;0,C556&gt;0,D556&gt;0,E556&gt;0)</x:f>
        <x:v>1</x:v>
      </x:c>
    </x:row>
    <x:row r="557" ht="13.5" hidden="0">
      <x:c r="A557" s="61" t="n">
        <x:f aca="0">'净值底稿'!A519</x:f>
        <x:v>44613</x:v>
      </x:c>
      <x:c r="B557" s="62" t="n">
        <x:f aca="0">'净值底稿'!W519</x:f>
        <x:v>1.3164690061494195</x:v>
      </x:c>
      <x:c r="C557" s="62" t="n">
        <x:f aca="0">'净值底稿'!T519</x:f>
        <x:v>1.42672646576528</x:v>
      </x:c>
      <x:c r="D557" s="62" t="n">
        <x:f aca="0">'净值底稿'!U519</x:f>
        <x:v>1.5245</x:v>
      </x:c>
      <x:c r="E557" s="62" t="n">
        <x:f aca="0">'净值底稿'!V519</x:f>
        <x:v>1.392</x:v>
      </x:c>
      <x:c r="F557" s="63" t="n">
        <x:f aca="0">IFERROR(B557/B556-1,0)</x:f>
        <x:v>0.0031541587371262114</x:v>
      </x:c>
      <x:c r="G557" s="63" t="n">
        <x:f aca="0">IFERROR(C557/C556-1,0)</x:f>
        <x:v>0.006614680049089383</x:v>
      </x:c>
      <x:c r="H557" s="63" t="n">
        <x:f aca="0">IFERROR(D557/D556-1,0)</x:f>
        <x:v>-0.0015064186533927382</x:v>
      </x:c>
      <x:c r="I557" s="63" t="n">
        <x:f aca="0">IFERROR(E557/E556-1,0)</x:f>
        <x:v>-0.00043084877208110495</x:v>
      </x:c>
      <x:c r="J557" s="64" t="n">
        <x:f aca="0">Z556*(1+F557)</x:f>
        <x:v>0.11682042331974753</x:v>
      </x:c>
      <x:c r="K557" s="64" t="n">
        <x:f aca="0">AA556*(1+G557)</x:f>
        <x:v>0.10527531023530486</x:v>
      </x:c>
      <x:c r="L557" s="64" t="n">
        <x:f aca="0">AB556*(1+H557)</x:f>
        <x:v>0.8508751283478716</x:v>
      </x:c>
      <x:c r="M557" s="64" t="n">
        <x:f aca="0">AC556*(1+I557)</x:f>
        <x:v>0.05804799740856091</x:v>
      </x:c>
      <x:c r="N557" s="64" t="n">
        <x:f aca="0">SUM(J557:M557)</x:f>
        <x:v>1.1310188593114847</x:v>
      </x:c>
      <x:c r="O557" s="65" t="n">
        <x:f aca="0">IFERROR((J557+K557)/N557,0)</x:f>
        <x:v>0.19636784278756822</x:v>
      </x:c>
      <x:c r="P557" s="66" t="b">
        <x:f aca="0">AND(MONTH(A557)=12,OR(A558="",YEAR(A557)&lt;&gt;YEAR(A558)))</x:f>
        <x:v>0</x:v>
      </x:c>
      <x:c r="Q557" s="66" t="b">
        <x:f aca="0">AND(MOD(MONTH(A557),3)=0,OR(A558="",MONTH(A557)&lt;&gt;MONTH(A558)))</x:f>
        <x:v>0</x:v>
      </x:c>
      <x:c r="R557" s="66" t="b">
        <x:f aca="0">OR(O557&gt;$E$7,O557&lt;$E$6)</x:f>
        <x:v>0</x:v>
      </x:c>
      <x:c r="S557" s="66" t="b">
        <x:f aca="0">AND(OR(P557,Q557,R557),A557-AH556&gt;$E$8)</x:f>
        <x:v>0</x:v>
      </x:c>
      <x:c r="T557" s="67" t="str">
        <x:f aca="0">IF(NOT(OR(P557,Q557,R557)),"不调",IF(NOT(S557),"间隔规则跳过",IF(P557,"年末+季度",IF(AND(Q557,R557),"季度+动态",IF(Q557,"季度","动态")))))</x:f>
        <x:v>不调</x:v>
      </x:c>
      <x:c r="U557" s="64" t="n">
        <x:f aca="0">IF(OR(T557="年末+季度",T557="季度+动态"),N557*$E$5/2,IF(T557="季度",(J557+K557)/2,IF(T557="动态",N557*$E$5*IF(J557+K557=0,0.5,J557/(J557+K557)),J557)))</x:f>
        <x:v>0.11682042331974753</x:v>
      </x:c>
      <x:c r="V557" s="64" t="n">
        <x:f aca="0">IF(OR(T557="年末+季度",T557="季度+动态"),N557*$E$5/2,IF(T557="季度",(J557+K557)/2,IF(T557="动态",N557*$E$5*IF(J557+K557=0,0.5,K557/(J557+K557)),K557)))</x:f>
        <x:v>0.10527531023530486</x:v>
      </x:c>
      <x:c r="W557" s="64" t="n">
        <x:f aca="0">IF(OR(T557="年末+季度",T557="季度+动态",T557="动态"),N557*(1-$E$5)*IF(L557+M557=0,$B$7/($B$7+$B$8),L557/(L557+M557)),L557)</x:f>
        <x:v>0.8508751283478716</x:v>
      </x:c>
      <x:c r="X557" s="64" t="n">
        <x:f aca="0">IF(OR(T557="年末+季度",T557="季度+动态",T557="动态"),N557*(1-$E$5)*IF(L557+M557=0,$B$8/($B$7+$B$8),M557/(L557+M557)),M557)</x:f>
        <x:v>0.05804799740856091</x:v>
      </x:c>
      <x:c r="Y557" s="64" t="n">
        <x:f aca="0">POWER(1-$H$5,(A557-A556)/$H$8)</x:f>
        <x:v>0.9999588018747739</x:v>
      </x:c>
      <x:c r="Z557" s="64" t="n">
        <x:f aca="0">U557*Y557</x:f>
        <x:v>0.11681561053731863</x:v>
      </x:c>
      <x:c r="AA557" s="64" t="n">
        <x:f aca="0">V557*Y557</x:f>
        <x:v>0.10527097308989057</x:v>
      </x:c>
      <x:c r="AB557" s="64" t="n">
        <x:f aca="0">W557*Y557</x:f>
        <x:v>0.8508400738877822</x:v>
      </x:c>
      <x:c r="AC557" s="64" t="n">
        <x:f aca="0">X557*Y557</x:f>
        <x:v>0.05804560593989455</x:v>
      </x:c>
      <x:c r="AD557" s="64" t="n">
        <x:f aca="0">SUM(Z557:AC557)</x:f>
        <x:v>1.130972263454886</x:v>
      </x:c>
      <x:c r="AE557" s="64" t="n">
        <x:f aca="0">MAX(AE556,AD557)</x:f>
        <x:v>1.1335706906742307</x:v>
      </x:c>
      <x:c r="AF557" s="63" t="n">
        <x:f aca="0">AD557/AE557-1</x:f>
        <x:v>-0.0022922498267833324</x:v>
      </x:c>
      <x:c r="AG557" s="63" t="n">
        <x:f aca="0">AD557/AD556-1</x:f>
        <x:v>-0.0002618532798209783</x:v>
      </x:c>
      <x:c r="AH557" s="61" t="n">
        <x:f aca="0">IF(OR(T557="年末+季度",T557="季度+动态",T557="季度",T557="动态"),A557,AH556)</x:f>
        <x:v>44561</x:v>
      </x:c>
      <x:c r="AI557" s="68" t="n">
        <x:f aca="0">YEAR(A557)</x:f>
        <x:v>2022</x:v>
      </x:c>
      <x:c r="AJ557" s="68" t="n">
        <x:f aca="0">MONTH(A557)</x:f>
        <x:v>2</x:v>
      </x:c>
      <x:c r="AK557" s="66" t="n">
        <x:f aca="0">IF(MONTH(A557)&lt;&gt;MONTH(A558),1,0)</x:f>
        <x:v>0</x:v>
      </x:c>
      <x:c r="AL557" s="64" t="n">
        <x:f aca="0">IF(AK556,AD556,AL556)</x:f>
        <x:v>1.1216205117386338</x:v>
      </x:c>
      <x:c r="AM557" s="65" t="str">
        <x:f aca="0">IF(AK557,AD557/AL557-1,"")</x:f>
      </x:c>
      <x:c r="AN557" s="64" t="n">
        <x:f aca="0">IF(AI557&lt;&gt;AI556,AD557,MAX(AN556,AD557))</x:f>
        <x:v>1.1335706906742307</x:v>
      </x:c>
      <x:c r="AO557" s="65" t="n">
        <x:f aca="0">AD557/AN557-1</x:f>
        <x:v>-0.0022922498267833324</x:v>
      </x:c>
      <x:c r="AP557" s="69" t="n">
        <x:f aca="0">IFERROR(SUM(Z557:AC557)/AD557,0)</x:f>
        <x:v>1</x:v>
      </x:c>
      <x:c r="AQ557" s="66" t="b">
        <x:f aca="0">AND(B557&gt;0,C557&gt;0,D557&gt;0,E557&gt;0)</x:f>
        <x:v>1</x:v>
      </x:c>
    </x:row>
    <x:row r="558" ht="13.5" hidden="0">
      <x:c r="A558" s="61" t="n">
        <x:f aca="0">'净值底稿'!A520</x:f>
        <x:v>44614</x:v>
      </x:c>
      <x:c r="B558" s="62" t="n">
        <x:f aca="0">'净值底稿'!W520</x:f>
        <x:v>1.305862509078491</x:v>
      </x:c>
      <x:c r="C558" s="62" t="n">
        <x:f aca="0">'净值底稿'!T520</x:f>
        <x:v>1.4123973326275612</x:v>
      </x:c>
      <x:c r="D558" s="62" t="n">
        <x:f aca="0">'净值底稿'!U520</x:f>
        <x:v>1.5234</x:v>
      </x:c>
      <x:c r="E558" s="62" t="n">
        <x:f aca="0">'净值底稿'!V520</x:f>
        <x:v>1.41</x:v>
      </x:c>
      <x:c r="F558" s="63" t="n">
        <x:f aca="0">IFERROR(B558/B557-1,0)</x:f>
        <x:v>-0.008056776894392548</x:v>
      </x:c>
      <x:c r="G558" s="63" t="n">
        <x:f aca="0">IFERROR(C558/C557-1,0)</x:f>
        <x:v>-0.010043363939445049</x:v>
      </x:c>
      <x:c r="H558" s="63" t="n">
        <x:f aca="0">IFERROR(D558/D557-1,0)</x:f>
        <x:v>-0.0007215480485404102</x:v>
      </x:c>
      <x:c r="I558" s="63" t="n">
        <x:f aca="0">IFERROR(E558/E557-1,0)</x:f>
        <x:v>0.012931034482758674</x:v>
      </x:c>
      <x:c r="J558" s="64" t="n">
        <x:f aca="0">Z557*(1+F558)</x:f>
        <x:v>0.11587445322543721</x:v>
      </x:c>
      <x:c r="K558" s="64" t="n">
        <x:f aca="0">AA557*(1+G558)</x:f>
        <x:v>0.10421369839488927</x:v>
      </x:c>
      <x:c r="L558" s="64" t="n">
        <x:f aca="0">AB557*(1+H558)</x:f>
        <x:v>0.8502261518928484</x:v>
      </x:c>
      <x:c r="M558" s="64" t="n">
        <x:f aca="0">AC557*(1+I558)</x:f>
        <x:v>0.058796195671875946</x:v>
      </x:c>
      <x:c r="N558" s="64" t="n">
        <x:f aca="0">SUM(J558:M558)</x:f>
        <x:v>1.1291104991850507</x:v>
      </x:c>
      <x:c r="O558" s="65" t="n">
        <x:f aca="0">IFERROR((J558+K558)/N558,0)</x:f>
        <x:v>0.19492171207262513</x:v>
      </x:c>
      <x:c r="P558" s="66" t="b">
        <x:f aca="0">AND(MONTH(A558)=12,OR(A559="",YEAR(A558)&lt;&gt;YEAR(A559)))</x:f>
        <x:v>0</x:v>
      </x:c>
      <x:c r="Q558" s="66" t="b">
        <x:f aca="0">AND(MOD(MONTH(A558),3)=0,OR(A559="",MONTH(A558)&lt;&gt;MONTH(A559)))</x:f>
        <x:v>0</x:v>
      </x:c>
      <x:c r="R558" s="66" t="b">
        <x:f aca="0">OR(O558&gt;$E$7,O558&lt;$E$6)</x:f>
        <x:v>0</x:v>
      </x:c>
      <x:c r="S558" s="66" t="b">
        <x:f aca="0">AND(OR(P558,Q558,R558),A558-AH557&gt;$E$8)</x:f>
        <x:v>0</x:v>
      </x:c>
      <x:c r="T558" s="67" t="str">
        <x:f aca="0">IF(NOT(OR(P558,Q558,R558)),"不调",IF(NOT(S558),"间隔规则跳过",IF(P558,"年末+季度",IF(AND(Q558,R558),"季度+动态",IF(Q558,"季度","动态")))))</x:f>
        <x:v>不调</x:v>
      </x:c>
      <x:c r="U558" s="64" t="n">
        <x:f aca="0">IF(OR(T558="年末+季度",T558="季度+动态"),N558*$E$5/2,IF(T558="季度",(J558+K558)/2,IF(T558="动态",N558*$E$5*IF(J558+K558=0,0.5,J558/(J558+K558)),J558)))</x:f>
        <x:v>0.11587445322543721</x:v>
      </x:c>
      <x:c r="V558" s="64" t="n">
        <x:f aca="0">IF(OR(T558="年末+季度",T558="季度+动态"),N558*$E$5/2,IF(T558="季度",(J558+K558)/2,IF(T558="动态",N558*$E$5*IF(J558+K558=0,0.5,K558/(J558+K558)),K558)))</x:f>
        <x:v>0.10421369839488927</x:v>
      </x:c>
      <x:c r="W558" s="64" t="n">
        <x:f aca="0">IF(OR(T558="年末+季度",T558="季度+动态",T558="动态"),N558*(1-$E$5)*IF(L558+M558=0,$B$7/($B$7+$B$8),L558/(L558+M558)),L558)</x:f>
        <x:v>0.8502261518928484</x:v>
      </x:c>
      <x:c r="X558" s="64" t="n">
        <x:f aca="0">IF(OR(T558="年末+季度",T558="季度+动态",T558="动态"),N558*(1-$E$5)*IF(L558+M558=0,$B$8/($B$7+$B$8),M558/(L558+M558)),M558)</x:f>
        <x:v>0.058796195671875946</x:v>
      </x:c>
      <x:c r="Y558" s="64" t="n">
        <x:f aca="0">POWER(1-$H$5,(A558-A557)/$H$8)</x:f>
        <x:v>0.9999862671029998</x:v>
      </x:c>
      <x:c r="Z558" s="64" t="n">
        <x:f aca="0">U558*Y558</x:f>
        <x:v>0.11587286193350611</x:v>
      </x:c>
      <x:c r="AA558" s="64" t="n">
        <x:f aca="0">V558*Y558</x:f>
        <x:v>0.1042122672389032</x:v>
      </x:c>
      <x:c r="AB558" s="64" t="n">
        <x:f aca="0">W558*Y558</x:f>
        <x:v>0.8502144758246776</x:v>
      </x:c>
      <x:c r="AC558" s="64" t="n">
        <x:f aca="0">X558*Y558</x:f>
        <x:v>0.05879538822977678</x:v>
      </x:c>
      <x:c r="AD558" s="64" t="n">
        <x:f aca="0">SUM(Z558:AC558)</x:f>
        <x:v>1.1290949932268637</x:v>
      </x:c>
      <x:c r="AE558" s="64" t="n">
        <x:f aca="0">MAX(AE557,AD558)</x:f>
        <x:v>1.1335706906742307</x:v>
      </x:c>
      <x:c r="AF558" s="63" t="n">
        <x:f aca="0">AD558/AE558-1</x:f>
        <x:v>-0.003948317898643694</x:v>
      </x:c>
      <x:c r="AG558" s="63" t="n">
        <x:f aca="0">AD558/AD557-1</x:f>
        <x:v>-0.0016598729152628167</x:v>
      </x:c>
      <x:c r="AH558" s="61" t="n">
        <x:f aca="0">IF(OR(T558="年末+季度",T558="季度+动态",T558="季度",T558="动态"),A558,AH557)</x:f>
        <x:v>44561</x:v>
      </x:c>
      <x:c r="AI558" s="68" t="n">
        <x:f aca="0">YEAR(A558)</x:f>
        <x:v>2022</x:v>
      </x:c>
      <x:c r="AJ558" s="68" t="n">
        <x:f aca="0">MONTH(A558)</x:f>
        <x:v>2</x:v>
      </x:c>
      <x:c r="AK558" s="66" t="n">
        <x:f aca="0">IF(MONTH(A558)&lt;&gt;MONTH(A559),1,0)</x:f>
        <x:v>0</x:v>
      </x:c>
      <x:c r="AL558" s="64" t="n">
        <x:f aca="0">IF(AK557,AD557,AL557)</x:f>
        <x:v>1.1216205117386338</x:v>
      </x:c>
      <x:c r="AM558" s="65" t="str">
        <x:f aca="0">IF(AK558,AD558/AL558-1,"")</x:f>
      </x:c>
      <x:c r="AN558" s="64" t="n">
        <x:f aca="0">IF(AI558&lt;&gt;AI557,AD558,MAX(AN557,AD558))</x:f>
        <x:v>1.1335706906742307</x:v>
      </x:c>
      <x:c r="AO558" s="65" t="n">
        <x:f aca="0">AD558/AN558-1</x:f>
        <x:v>-0.003948317898643694</x:v>
      </x:c>
      <x:c r="AP558" s="69" t="n">
        <x:f aca="0">IFERROR(SUM(Z558:AC558)/AD558,0)</x:f>
        <x:v>1</x:v>
      </x:c>
      <x:c r="AQ558" s="66" t="b">
        <x:f aca="0">AND(B558&gt;0,C558&gt;0,D558&gt;0,E558&gt;0)</x:f>
        <x:v>1</x:v>
      </x:c>
    </x:row>
    <x:row r="559" ht="13.5" hidden="0">
      <x:c r="A559" s="61" t="n">
        <x:f aca="0">'净值底稿'!A521</x:f>
        <x:v>44615</x:v>
      </x:c>
      <x:c r="B559" s="62" t="n">
        <x:f aca="0">'净值底稿'!W521</x:f>
        <x:v>1.3013345765273145</x:v>
      </x:c>
      <x:c r="C559" s="62" t="n">
        <x:f aca="0">'净值底稿'!T521</x:f>
        <x:v>1.4387485424061088</x:v>
      </x:c>
      <x:c r="D559" s="62" t="n">
        <x:f aca="0">'净值底稿'!U521</x:f>
        <x:v>1.5242</x:v>
      </x:c>
      <x:c r="E559" s="62" t="n">
        <x:f aca="0">'净值底稿'!V521</x:f>
        <x:v>1.3961</x:v>
      </x:c>
      <x:c r="F559" s="63" t="n">
        <x:f aca="0">IFERROR(B559/B558-1,0)</x:f>
        <x:v>-0.003467388426957485</x:v>
      </x:c>
      <x:c r="G559" s="63" t="n">
        <x:f aca="0">IFERROR(C559/C558-1,0)</x:f>
        <x:v>0.01865707982436149</x:v>
      </x:c>
      <x:c r="H559" s="63" t="n">
        <x:f aca="0">IFERROR(D559/D558-1,0)</x:f>
        <x:v>0.0005251411316791188</x:v>
      </x:c>
      <x:c r="I559" s="63" t="n">
        <x:f aca="0">IFERROR(E559/E558-1,0)</x:f>
        <x:v>-0.009858156028368814</x:v>
      </x:c>
      <x:c r="J559" s="64" t="n">
        <x:f aca="0">Z558*(1+F559)</x:f>
        <x:v>0.11547108571303943</x:v>
      </x:c>
      <x:c r="K559" s="64" t="n">
        <x:f aca="0">AA558*(1+G559)</x:f>
        <x:v>0.10615656382745711</x:v>
      </x:c>
      <x:c r="L559" s="64" t="n">
        <x:f aca="0">AB558*(1+H559)</x:f>
        <x:v>0.8506609584166821</x:v>
      </x:c>
      <x:c r="M559" s="64" t="n">
        <x:f aca="0">AC558*(1+I559)</x:f>
        <x:v>0.05821577411885912</x:v>
      </x:c>
      <x:c r="N559" s="64" t="n">
        <x:f aca="0">SUM(J559:M559)</x:f>
        <x:v>1.1305043820760379</x:v>
      </x:c>
      <x:c r="O559" s="65" t="n">
        <x:f aca="0">IFERROR((J559+K559)/N559,0)</x:f>
        <x:v>0.19604315830559058</x:v>
      </x:c>
      <x:c r="P559" s="66" t="b">
        <x:f aca="0">AND(MONTH(A559)=12,OR(A560="",YEAR(A559)&lt;&gt;YEAR(A560)))</x:f>
        <x:v>0</x:v>
      </x:c>
      <x:c r="Q559" s="66" t="b">
        <x:f aca="0">AND(MOD(MONTH(A559),3)=0,OR(A560="",MONTH(A559)&lt;&gt;MONTH(A560)))</x:f>
        <x:v>0</x:v>
      </x:c>
      <x:c r="R559" s="66" t="b">
        <x:f aca="0">OR(O559&gt;$E$7,O559&lt;$E$6)</x:f>
        <x:v>0</x:v>
      </x:c>
      <x:c r="S559" s="66" t="b">
        <x:f aca="0">AND(OR(P559,Q559,R559),A559-AH558&gt;$E$8)</x:f>
        <x:v>0</x:v>
      </x:c>
      <x:c r="T559" s="67" t="str">
        <x:f aca="0">IF(NOT(OR(P559,Q559,R559)),"不调",IF(NOT(S559),"间隔规则跳过",IF(P559,"年末+季度",IF(AND(Q559,R559),"季度+动态",IF(Q559,"季度","动态")))))</x:f>
        <x:v>不调</x:v>
      </x:c>
      <x:c r="U559" s="64" t="n">
        <x:f aca="0">IF(OR(T559="年末+季度",T559="季度+动态"),N559*$E$5/2,IF(T559="季度",(J559+K559)/2,IF(T559="动态",N559*$E$5*IF(J559+K559=0,0.5,J559/(J559+K559)),J559)))</x:f>
        <x:v>0.11547108571303943</x:v>
      </x:c>
      <x:c r="V559" s="64" t="n">
        <x:f aca="0">IF(OR(T559="年末+季度",T559="季度+动态"),N559*$E$5/2,IF(T559="季度",(J559+K559)/2,IF(T559="动态",N559*$E$5*IF(J559+K559=0,0.5,K559/(J559+K559)),K559)))</x:f>
        <x:v>0.10615656382745711</x:v>
      </x:c>
      <x:c r="W559" s="64" t="n">
        <x:f aca="0">IF(OR(T559="年末+季度",T559="季度+动态",T559="动态"),N559*(1-$E$5)*IF(L559+M559=0,$B$7/($B$7+$B$8),L559/(L559+M559)),L559)</x:f>
        <x:v>0.8506609584166821</x:v>
      </x:c>
      <x:c r="X559" s="64" t="n">
        <x:f aca="0">IF(OR(T559="年末+季度",T559="季度+动态",T559="动态"),N559*(1-$E$5)*IF(L559+M559=0,$B$8/($B$7+$B$8),M559/(L559+M559)),M559)</x:f>
        <x:v>0.05821577411885912</x:v>
      </x:c>
      <x:c r="Y559" s="64" t="n">
        <x:f aca="0">POWER(1-$H$5,(A559-A558)/$H$8)</x:f>
        <x:v>0.9999862671029998</x:v>
      </x:c>
      <x:c r="Z559" s="64" t="n">
        <x:f aca="0">U559*Y559</x:f>
        <x:v>0.11546949996051283</x:v>
      </x:c>
      <x:c r="AA559" s="64" t="n">
        <x:f aca="0">V559*Y559</x:f>
        <x:v>0.10615510599030017</x:v>
      </x:c>
      <x:c r="AB559" s="64" t="n">
        <x:f aca="0">W559*Y559</x:f>
        <x:v>0.850649276377358</x:v>
      </x:c>
      <x:c r="AC559" s="64" t="n">
        <x:f aca="0">X559*Y559</x:f>
        <x:v>0.058214974647629356</x:v>
      </x:c>
      <x:c r="AD559" s="64" t="n">
        <x:f aca="0">SUM(Z559:AC559)</x:f>
        <x:v>1.1304888569758003</x:v>
      </x:c>
      <x:c r="AE559" s="64" t="n">
        <x:f aca="0">MAX(AE558,AD559)</x:f>
        <x:v>1.1335706906742307</x:v>
      </x:c>
      <x:c r="AF559" s="63" t="n">
        <x:f aca="0">AD559/AE559-1</x:f>
        <x:v>-0.002718695643583846</x:v>
      </x:c>
      <x:c r="AG559" s="63" t="n">
        <x:f aca="0">AD559/AD558-1</x:f>
        <x:v>0.0012344964394475078</x:v>
      </x:c>
      <x:c r="AH559" s="61" t="n">
        <x:f aca="0">IF(OR(T559="年末+季度",T559="季度+动态",T559="季度",T559="动态"),A559,AH558)</x:f>
        <x:v>44561</x:v>
      </x:c>
      <x:c r="AI559" s="68" t="n">
        <x:f aca="0">YEAR(A559)</x:f>
        <x:v>2022</x:v>
      </x:c>
      <x:c r="AJ559" s="68" t="n">
        <x:f aca="0">MONTH(A559)</x:f>
        <x:v>2</x:v>
      </x:c>
      <x:c r="AK559" s="66" t="n">
        <x:f aca="0">IF(MONTH(A559)&lt;&gt;MONTH(A560),1,0)</x:f>
        <x:v>0</x:v>
      </x:c>
      <x:c r="AL559" s="64" t="n">
        <x:f aca="0">IF(AK558,AD558,AL558)</x:f>
        <x:v>1.1216205117386338</x:v>
      </x:c>
      <x:c r="AM559" s="65" t="str">
        <x:f aca="0">IF(AK559,AD559/AL559-1,"")</x:f>
      </x:c>
      <x:c r="AN559" s="64" t="n">
        <x:f aca="0">IF(AI559&lt;&gt;AI558,AD559,MAX(AN558,AD559))</x:f>
        <x:v>1.1335706906742307</x:v>
      </x:c>
      <x:c r="AO559" s="65" t="n">
        <x:f aca="0">AD559/AN559-1</x:f>
        <x:v>-0.002718695643583846</x:v>
      </x:c>
      <x:c r="AP559" s="69" t="n">
        <x:f aca="0">IFERROR(SUM(Z559:AC559)/AD559,0)</x:f>
        <x:v>1</x:v>
      </x:c>
      <x:c r="AQ559" s="66" t="b">
        <x:f aca="0">AND(B559&gt;0,C559&gt;0,D559&gt;0,E559&gt;0)</x:f>
        <x:v>1</x:v>
      </x:c>
    </x:row>
    <x:row r="560" ht="13.5" hidden="0">
      <x:c r="A560" s="61" t="n">
        <x:f aca="0">'净值底稿'!A522</x:f>
        <x:v>44616</x:v>
      </x:c>
      <x:c r="B560" s="62" t="n">
        <x:f aca="0">'净值底稿'!W522</x:f>
        <x:v>1.2804513870696363</x:v>
      </x:c>
      <x:c r="C560" s="62" t="n">
        <x:f aca="0">'净值底稿'!T522</x:f>
        <x:v>1.409045418634559</x:v>
      </x:c>
      <x:c r="D560" s="62" t="n">
        <x:f aca="0">'净值底稿'!U522</x:f>
        <x:v>1.5244</x:v>
      </x:c>
      <x:c r="E560" s="62" t="n">
        <x:f aca="0">'净值底稿'!V522</x:f>
        <x:v>1.4266</x:v>
      </x:c>
      <x:c r="F560" s="63" t="n">
        <x:f aca="0">IFERROR(B560/B559-1,0)</x:f>
        <x:v>-0.016047517551870616</x:v>
      </x:c>
      <x:c r="G560" s="63" t="n">
        <x:f aca="0">IFERROR(C560/C559-1,0)</x:f>
        <x:v>-0.02064511128669888</x:v>
      </x:c>
      <x:c r="H560" s="63" t="n">
        <x:f aca="0">IFERROR(D560/D559-1,0)</x:f>
        <x:v>0.00013121637580360002</x:v>
      </x:c>
      <x:c r="I560" s="63" t="n">
        <x:f aca="0">IFERROR(E560/E559-1,0)</x:f>
        <x:v>0.02184657259508649</x:v>
      </x:c>
      <x:c r="J560" s="64" t="n">
        <x:f aca="0">Z559*(1+F560)</x:f>
        <x:v>0.11361650113319077</x:v>
      </x:c>
      <x:c r="K560" s="64" t="n">
        <x:f aca="0">AA559*(1+G560)</x:f>
        <x:v>0.10396352201347911</x:v>
      </x:c>
      <x:c r="L560" s="64" t="n">
        <x:f aca="0">AB559*(1+H560)</x:f>
        <x:v>0.8507608954924841</x:v>
      </x:c>
      <x:c r="M560" s="64" t="n">
        <x:f aca="0">AC559*(1+I560)</x:f>
        <x:v>0.05948677231738991</x:v>
      </x:c>
      <x:c r="N560" s="64" t="n">
        <x:f aca="0">SUM(J560:M560)</x:f>
        <x:v>1.127827690956544</x:v>
      </x:c>
      <x:c r="O560" s="65" t="n">
        <x:f aca="0">IFERROR((J560+K560)/N560,0)</x:f>
        <x:v>0.1929195611096708</x:v>
      </x:c>
      <x:c r="P560" s="66" t="b">
        <x:f aca="0">AND(MONTH(A560)=12,OR(A561="",YEAR(A560)&lt;&gt;YEAR(A561)))</x:f>
        <x:v>0</x:v>
      </x:c>
      <x:c r="Q560" s="66" t="b">
        <x:f aca="0">AND(MOD(MONTH(A560),3)=0,OR(A561="",MONTH(A560)&lt;&gt;MONTH(A561)))</x:f>
        <x:v>0</x:v>
      </x:c>
      <x:c r="R560" s="66" t="b">
        <x:f aca="0">OR(O560&gt;$E$7,O560&lt;$E$6)</x:f>
        <x:v>0</x:v>
      </x:c>
      <x:c r="S560" s="66" t="b">
        <x:f aca="0">AND(OR(P560,Q560,R560),A560-AH559&gt;$E$8)</x:f>
        <x:v>0</x:v>
      </x:c>
      <x:c r="T560" s="67" t="str">
        <x:f aca="0">IF(NOT(OR(P560,Q560,R560)),"不调",IF(NOT(S560),"间隔规则跳过",IF(P560,"年末+季度",IF(AND(Q560,R560),"季度+动态",IF(Q560,"季度","动态")))))</x:f>
        <x:v>不调</x:v>
      </x:c>
      <x:c r="U560" s="64" t="n">
        <x:f aca="0">IF(OR(T560="年末+季度",T560="季度+动态"),N560*$E$5/2,IF(T560="季度",(J560+K560)/2,IF(T560="动态",N560*$E$5*IF(J560+K560=0,0.5,J560/(J560+K560)),J560)))</x:f>
        <x:v>0.11361650113319077</x:v>
      </x:c>
      <x:c r="V560" s="64" t="n">
        <x:f aca="0">IF(OR(T560="年末+季度",T560="季度+动态"),N560*$E$5/2,IF(T560="季度",(J560+K560)/2,IF(T560="动态",N560*$E$5*IF(J560+K560=0,0.5,K560/(J560+K560)),K560)))</x:f>
        <x:v>0.10396352201347911</x:v>
      </x:c>
      <x:c r="W560" s="64" t="n">
        <x:f aca="0">IF(OR(T560="年末+季度",T560="季度+动态",T560="动态"),N560*(1-$E$5)*IF(L560+M560=0,$B$7/($B$7+$B$8),L560/(L560+M560)),L560)</x:f>
        <x:v>0.8507608954924841</x:v>
      </x:c>
      <x:c r="X560" s="64" t="n">
        <x:f aca="0">IF(OR(T560="年末+季度",T560="季度+动态",T560="动态"),N560*(1-$E$5)*IF(L560+M560=0,$B$8/($B$7+$B$8),M560/(L560+M560)),M560)</x:f>
        <x:v>0.05948677231738991</x:v>
      </x:c>
      <x:c r="Y560" s="64" t="n">
        <x:f aca="0">POWER(1-$H$5,(A560-A559)/$H$8)</x:f>
        <x:v>0.9999862671029998</x:v>
      </x:c>
      <x:c r="Z560" s="64" t="n">
        <x:f aca="0">U560*Y560</x:f>
        <x:v>0.11361494084948319</x:v>
      </x:c>
      <x:c r="AA560" s="64" t="n">
        <x:f aca="0">V560*Y560</x:f>
        <x:v>0.10396209429313952</x:v>
      </x:c>
      <x:c r="AB560" s="64" t="n">
        <x:f aca="0">W560*Y560</x:f>
        <x:v>0.8507492120807345</x:v>
      </x:c>
      <x:c r="AC560" s="64" t="n">
        <x:f aca="0">X560*Y560</x:f>
        <x:v>0.0594859553916728</x:v>
      </x:c>
      <x:c r="AD560" s="64" t="n">
        <x:f aca="0">SUM(Z560:AC560)</x:f>
        <x:v>1.1278122026150301</x:v>
      </x:c>
      <x:c r="AE560" s="64" t="n">
        <x:f aca="0">MAX(AE559,AD560)</x:f>
        <x:v>1.1335706906742307</x:v>
      </x:c>
      <x:c r="AF560" s="63" t="n">
        <x:f aca="0">AD560/AE560-1</x:f>
        <x:v>-0.005079954965821698</x:v>
      </x:c>
      <x:c r="AG560" s="63" t="n">
        <x:f aca="0">AD560/AD559-1</x:f>
        <x:v>-0.0023676963680390184</x:v>
      </x:c>
      <x:c r="AH560" s="61" t="n">
        <x:f aca="0">IF(OR(T560="年末+季度",T560="季度+动态",T560="季度",T560="动态"),A560,AH559)</x:f>
        <x:v>44561</x:v>
      </x:c>
      <x:c r="AI560" s="68" t="n">
        <x:f aca="0">YEAR(A560)</x:f>
        <x:v>2022</x:v>
      </x:c>
      <x:c r="AJ560" s="68" t="n">
        <x:f aca="0">MONTH(A560)</x:f>
        <x:v>2</x:v>
      </x:c>
      <x:c r="AK560" s="66" t="n">
        <x:f aca="0">IF(MONTH(A560)&lt;&gt;MONTH(A561),1,0)</x:f>
        <x:v>0</x:v>
      </x:c>
      <x:c r="AL560" s="64" t="n">
        <x:f aca="0">IF(AK559,AD559,AL559)</x:f>
        <x:v>1.1216205117386338</x:v>
      </x:c>
      <x:c r="AM560" s="65" t="str">
        <x:f aca="0">IF(AK560,AD560/AL560-1,"")</x:f>
      </x:c>
      <x:c r="AN560" s="64" t="n">
        <x:f aca="0">IF(AI560&lt;&gt;AI559,AD560,MAX(AN559,AD560))</x:f>
        <x:v>1.1335706906742307</x:v>
      </x:c>
      <x:c r="AO560" s="65" t="n">
        <x:f aca="0">AD560/AN560-1</x:f>
        <x:v>-0.005079954965821698</x:v>
      </x:c>
      <x:c r="AP560" s="69" t="n">
        <x:f aca="0">IFERROR(SUM(Z560:AC560)/AD560,0)</x:f>
        <x:v>1</x:v>
      </x:c>
      <x:c r="AQ560" s="66" t="b">
        <x:f aca="0">AND(B560&gt;0,C560&gt;0,D560&gt;0,E560&gt;0)</x:f>
        <x:v>1</x:v>
      </x:c>
    </x:row>
    <x:row r="561" ht="13.5" hidden="0">
      <x:c r="A561" s="61" t="n">
        <x:f aca="0">'净值底稿'!A523</x:f>
        <x:v>44617</x:v>
      </x:c>
      <x:c r="B561" s="62" t="n">
        <x:f aca="0">'净值底稿'!W523</x:f>
        <x:v>1.2816426729021086</x:v>
      </x:c>
      <x:c r="C561" s="62" t="n">
        <x:f aca="0">'净值底稿'!T523</x:f>
        <x:v>1.4238196517842174</x:v>
      </x:c>
      <x:c r="D561" s="62" t="n">
        <x:f aca="0">'净值底稿'!U523</x:f>
        <x:v>1.5251</x:v>
      </x:c>
      <x:c r="E561" s="62" t="n">
        <x:f aca="0">'净值底稿'!V523</x:f>
        <x:v>1.4085</x:v>
      </x:c>
      <x:c r="F561" s="63" t="n">
        <x:f aca="0">IFERROR(B561/B560-1,0)</x:f>
        <x:v>0.0009303639673494679</x:v>
      </x:c>
      <x:c r="G561" s="63" t="n">
        <x:f aca="0">IFERROR(C561/C560-1,0)</x:f>
        <x:v>0.010485278156594502</x:v>
      </x:c>
      <x:c r="H561" s="63" t="n">
        <x:f aca="0">IFERROR(D561/D560-1,0)</x:f>
        <x:v>0.0004591970611387275</x:v>
      </x:c>
      <x:c r="I561" s="63" t="n">
        <x:f aca="0">IFERROR(E561/E560-1,0)</x:f>
        <x:v>-0.012687508762091682</x:v>
      </x:c>
      <x:c r="J561" s="64" t="n">
        <x:f aca="0">Z560*(1+F561)</x:f>
        <x:v>0.11372064409660208</x:v>
      </x:c>
      <x:c r="K561" s="64" t="n">
        <x:f aca="0">AA560*(1+G561)</x:f>
        <x:v>0.1050521657695452</x:v>
      </x:c>
      <x:c r="L561" s="64" t="n">
        <x:f aca="0">AB560*(1+H561)</x:f>
        <x:v>0.851139873618688</x:v>
      </x:c>
      <x:c r="M561" s="64" t="n">
        <x:f aca="0">AC560*(1+I561)</x:f>
        <x:v>0.058731226811419554</x:v>
      </x:c>
      <x:c r="N561" s="64" t="n">
        <x:f aca="0">SUM(J561:M561)</x:f>
        <x:v>1.1286439102962549</x:v>
      </x:c>
      <x:c r="O561" s="65" t="n">
        <x:f aca="0">IFERROR((J561+K561)/N561,0)</x:f>
        <x:v>0.19383687615762013</x:v>
      </x:c>
      <x:c r="P561" s="66" t="b">
        <x:f aca="0">AND(MONTH(A561)=12,OR(A562="",YEAR(A561)&lt;&gt;YEAR(A562)))</x:f>
        <x:v>0</x:v>
      </x:c>
      <x:c r="Q561" s="66" t="b">
        <x:f aca="0">AND(MOD(MONTH(A561),3)=0,OR(A562="",MONTH(A561)&lt;&gt;MONTH(A562)))</x:f>
        <x:v>0</x:v>
      </x:c>
      <x:c r="R561" s="66" t="b">
        <x:f aca="0">OR(O561&gt;$E$7,O561&lt;$E$6)</x:f>
        <x:v>0</x:v>
      </x:c>
      <x:c r="S561" s="66" t="b">
        <x:f aca="0">AND(OR(P561,Q561,R561),A561-AH560&gt;$E$8)</x:f>
        <x:v>0</x:v>
      </x:c>
      <x:c r="T561" s="67" t="str">
        <x:f aca="0">IF(NOT(OR(P561,Q561,R561)),"不调",IF(NOT(S561),"间隔规则跳过",IF(P561,"年末+季度",IF(AND(Q561,R561),"季度+动态",IF(Q561,"季度","动态")))))</x:f>
        <x:v>不调</x:v>
      </x:c>
      <x:c r="U561" s="64" t="n">
        <x:f aca="0">IF(OR(T561="年末+季度",T561="季度+动态"),N561*$E$5/2,IF(T561="季度",(J561+K561)/2,IF(T561="动态",N561*$E$5*IF(J561+K561=0,0.5,J561/(J561+K561)),J561)))</x:f>
        <x:v>0.11372064409660208</x:v>
      </x:c>
      <x:c r="V561" s="64" t="n">
        <x:f aca="0">IF(OR(T561="年末+季度",T561="季度+动态"),N561*$E$5/2,IF(T561="季度",(J561+K561)/2,IF(T561="动态",N561*$E$5*IF(J561+K561=0,0.5,K561/(J561+K561)),K561)))</x:f>
        <x:v>0.1050521657695452</x:v>
      </x:c>
      <x:c r="W561" s="64" t="n">
        <x:f aca="0">IF(OR(T561="年末+季度",T561="季度+动态",T561="动态"),N561*(1-$E$5)*IF(L561+M561=0,$B$7/($B$7+$B$8),L561/(L561+M561)),L561)</x:f>
        <x:v>0.851139873618688</x:v>
      </x:c>
      <x:c r="X561" s="64" t="n">
        <x:f aca="0">IF(OR(T561="年末+季度",T561="季度+动态",T561="动态"),N561*(1-$E$5)*IF(L561+M561=0,$B$8/($B$7+$B$8),M561/(L561+M561)),M561)</x:f>
        <x:v>0.058731226811419554</x:v>
      </x:c>
      <x:c r="Y561" s="64" t="n">
        <x:f aca="0">POWER(1-$H$5,(A561-A560)/$H$8)</x:f>
        <x:v>0.9999862671029998</x:v>
      </x:c>
      <x:c r="Z561" s="64" t="n">
        <x:f aca="0">U561*Y561</x:f>
        <x:v>0.1137190823827099</x:v>
      </x:c>
      <x:c r="AA561" s="64" t="n">
        <x:f aca="0">V561*Y561</x:f>
        <x:v>0.10505072309897302</x:v>
      </x:c>
      <x:c r="AB561" s="64" t="n">
        <x:f aca="0">W561*Y561</x:f>
        <x:v>0.8511281850024708</x:v>
      </x:c>
      <x:c r="AC561" s="64" t="n">
        <x:f aca="0">X561*Y561</x:f>
        <x:v>0.05873042026153105</x:v>
      </x:c>
      <x:c r="AD561" s="64" t="n">
        <x:f aca="0">SUM(Z561:AC561)</x:f>
        <x:v>1.1286284107456848</x:v>
      </x:c>
      <x:c r="AE561" s="64" t="n">
        <x:f aca="0">MAX(AE560,AD561)</x:f>
        <x:v>1.1335706906742307</x:v>
      </x:c>
      <x:c r="AF561" s="63" t="n">
        <x:f aca="0">AD561/AE561-1</x:f>
        <x:v>-0.004359922119728021</x:v>
      </x:c>
      <x:c r="AG561" s="63" t="n">
        <x:f aca="0">AD561/AD560-1</x:f>
        <x:v>0.0007237092565253178</x:v>
      </x:c>
      <x:c r="AH561" s="61" t="n">
        <x:f aca="0">IF(OR(T561="年末+季度",T561="季度+动态",T561="季度",T561="动态"),A561,AH560)</x:f>
        <x:v>44561</x:v>
      </x:c>
      <x:c r="AI561" s="68" t="n">
        <x:f aca="0">YEAR(A561)</x:f>
        <x:v>2022</x:v>
      </x:c>
      <x:c r="AJ561" s="68" t="n">
        <x:f aca="0">MONTH(A561)</x:f>
        <x:v>2</x:v>
      </x:c>
      <x:c r="AK561" s="66" t="n">
        <x:f aca="0">IF(MONTH(A561)&lt;&gt;MONTH(A562),1,0)</x:f>
        <x:v>0</x:v>
      </x:c>
      <x:c r="AL561" s="64" t="n">
        <x:f aca="0">IF(AK560,AD560,AL560)</x:f>
        <x:v>1.1216205117386338</x:v>
      </x:c>
      <x:c r="AM561" s="65" t="str">
        <x:f aca="0">IF(AK561,AD561/AL561-1,"")</x:f>
      </x:c>
      <x:c r="AN561" s="64" t="n">
        <x:f aca="0">IF(AI561&lt;&gt;AI560,AD561,MAX(AN560,AD561))</x:f>
        <x:v>1.1335706906742307</x:v>
      </x:c>
      <x:c r="AO561" s="65" t="n">
        <x:f aca="0">AD561/AN561-1</x:f>
        <x:v>-0.004359922119728021</x:v>
      </x:c>
      <x:c r="AP561" s="69" t="n">
        <x:f aca="0">IFERROR(SUM(Z561:AC561)/AD561,0)</x:f>
        <x:v>1</x:v>
      </x:c>
      <x:c r="AQ561" s="66" t="b">
        <x:f aca="0">AND(B561&gt;0,C561&gt;0,D561&gt;0,E561&gt;0)</x:f>
        <x:v>1</x:v>
      </x:c>
    </x:row>
    <x:row r="562" ht="13.5" hidden="0">
      <x:c r="A562" s="61" t="n">
        <x:f aca="0">'净值底稿'!A524</x:f>
        <x:v>44620</x:v>
      </x:c>
      <x:c r="B562" s="62" t="n">
        <x:f aca="0">'净值底稿'!W524</x:f>
        <x:v>1.2834367606387367</x:v>
      </x:c>
      <x:c r="C562" s="62" t="n">
        <x:f aca="0">'净值底稿'!T524</x:f>
        <x:v>1.4303120245093348</x:v>
      </x:c>
      <x:c r="D562" s="62" t="n">
        <x:f aca="0">'净值底稿'!U524</x:f>
        <x:v>1.5256</x:v>
      </x:c>
      <x:c r="E562" s="62" t="n">
        <x:f aca="0">'净值底稿'!V524</x:f>
        <x:v>1.3976</x:v>
      </x:c>
      <x:c r="F562" s="63" t="n">
        <x:f aca="0">IFERROR(B562/B561-1,0)</x:f>
        <x:v>0.0013998345830399384</x:v>
      </x:c>
      <x:c r="G562" s="63" t="n">
        <x:f aca="0">IFERROR(C562/C561-1,0)</x:f>
        <x:v>0.0045598280069962804</x:v>
      </x:c>
      <x:c r="H562" s="63" t="n">
        <x:f aca="0">IFERROR(D562/D561-1,0)</x:f>
        <x:v>0.00032784735427204836</x:v>
      </x:c>
      <x:c r="I562" s="63" t="n">
        <x:f aca="0">IFERROR(E562/E561-1,0)</x:f>
        <x:v>-0.007738729144480039</x:v>
      </x:c>
      <x:c r="J562" s="64" t="n">
        <x:f aca="0">Z561*(1+F562)</x:f>
        <x:v>0.11387827028698079</x:v>
      </x:c>
      <x:c r="K562" s="64" t="n">
        <x:f aca="0">AA561*(1+G562)</x:f>
        <x:v>0.10552973632831493</x:v>
      </x:c>
      <x:c r="L562" s="64" t="n">
        <x:f aca="0">AB561*(1+H562)</x:f>
        <x:v>0.8514072251260703</x:v>
      </x:c>
      <x:c r="M562" s="64" t="n">
        <x:f aca="0">AC561*(1+I562)</x:f>
        <x:v>0.05827592144658558</x:v>
      </x:c>
      <x:c r="N562" s="64" t="n">
        <x:f aca="0">SUM(J562:M562)</x:f>
        <x:v>1.1290911531879515</x:v>
      </x:c>
      <x:c r="O562" s="65" t="n">
        <x:f aca="0">IFERROR((J562+K562)/N562,0)</x:f>
        <x:v>0.19432266916254234</x:v>
      </x:c>
      <x:c r="P562" s="66" t="b">
        <x:f aca="0">AND(MONTH(A562)=12,OR(A563="",YEAR(A562)&lt;&gt;YEAR(A563)))</x:f>
        <x:v>0</x:v>
      </x:c>
      <x:c r="Q562" s="66" t="b">
        <x:f aca="0">AND(MOD(MONTH(A562),3)=0,OR(A563="",MONTH(A562)&lt;&gt;MONTH(A563)))</x:f>
        <x:v>0</x:v>
      </x:c>
      <x:c r="R562" s="66" t="b">
        <x:f aca="0">OR(O562&gt;$E$7,O562&lt;$E$6)</x:f>
        <x:v>0</x:v>
      </x:c>
      <x:c r="S562" s="66" t="b">
        <x:f aca="0">AND(OR(P562,Q562,R562),A562-AH561&gt;$E$8)</x:f>
        <x:v>0</x:v>
      </x:c>
      <x:c r="T562" s="67" t="str">
        <x:f aca="0">IF(NOT(OR(P562,Q562,R562)),"不调",IF(NOT(S562),"间隔规则跳过",IF(P562,"年末+季度",IF(AND(Q562,R562),"季度+动态",IF(Q562,"季度","动态")))))</x:f>
        <x:v>不调</x:v>
      </x:c>
      <x:c r="U562" s="64" t="n">
        <x:f aca="0">IF(OR(T562="年末+季度",T562="季度+动态"),N562*$E$5/2,IF(T562="季度",(J562+K562)/2,IF(T562="动态",N562*$E$5*IF(J562+K562=0,0.5,J562/(J562+K562)),J562)))</x:f>
        <x:v>0.11387827028698079</x:v>
      </x:c>
      <x:c r="V562" s="64" t="n">
        <x:f aca="0">IF(OR(T562="年末+季度",T562="季度+动态"),N562*$E$5/2,IF(T562="季度",(J562+K562)/2,IF(T562="动态",N562*$E$5*IF(J562+K562=0,0.5,K562/(J562+K562)),K562)))</x:f>
        <x:v>0.10552973632831493</x:v>
      </x:c>
      <x:c r="W562" s="64" t="n">
        <x:f aca="0">IF(OR(T562="年末+季度",T562="季度+动态",T562="动态"),N562*(1-$E$5)*IF(L562+M562=0,$B$7/($B$7+$B$8),L562/(L562+M562)),L562)</x:f>
        <x:v>0.8514072251260703</x:v>
      </x:c>
      <x:c r="X562" s="64" t="n">
        <x:f aca="0">IF(OR(T562="年末+季度",T562="季度+动态",T562="动态"),N562*(1-$E$5)*IF(L562+M562=0,$B$8/($B$7+$B$8),M562/(L562+M562)),M562)</x:f>
        <x:v>0.05827592144658558</x:v>
      </x:c>
      <x:c r="Y562" s="64" t="n">
        <x:f aca="0">POWER(1-$H$5,(A562-A561)/$H$8)</x:f>
        <x:v>0.9999588018747739</x:v>
      </x:c>
      <x:c r="Z562" s="64" t="n">
        <x:f aca="0">U562*Y562</x:f>
        <x:v>0.11387357871574098</x:v>
      </x:c>
      <x:c r="AA562" s="64" t="n">
        <x:f aca="0">V562*Y562</x:f>
        <x:v>0.1055253887010226</x:v>
      </x:c>
      <x:c r="AB562" s="64" t="n">
        <x:f aca="0">W562*Y562</x:f>
        <x:v>0.8513721487445911</x:v>
      </x:c>
      <x:c r="AC562" s="64" t="n">
        <x:f aca="0">X562*Y562</x:f>
        <x:v>0.05827352058787616</x:v>
      </x:c>
      <x:c r="AD562" s="64" t="n">
        <x:f aca="0">SUM(Z562:AC562)</x:f>
        <x:v>1.1290446367492308</x:v>
      </x:c>
      <x:c r="AE562" s="64" t="n">
        <x:f aca="0">MAX(AE561,AD562)</x:f>
        <x:v>1.1335706906742307</x:v>
      </x:c>
      <x:c r="AF562" s="63" t="n">
        <x:f aca="0">AD562/AE562-1</x:f>
        <x:v>-0.003992740781175064</x:v>
      </x:c>
      <x:c r="AG562" s="63" t="n">
        <x:f aca="0">AD562/AD561-1</x:f>
        <x:v>0.0003687892308781304</x:v>
      </x:c>
      <x:c r="AH562" s="61" t="n">
        <x:f aca="0">IF(OR(T562="年末+季度",T562="季度+动态",T562="季度",T562="动态"),A562,AH561)</x:f>
        <x:v>44561</x:v>
      </x:c>
      <x:c r="AI562" s="68" t="n">
        <x:f aca="0">YEAR(A562)</x:f>
        <x:v>2022</x:v>
      </x:c>
      <x:c r="AJ562" s="68" t="n">
        <x:f aca="0">MONTH(A562)</x:f>
        <x:v>2</x:v>
      </x:c>
      <x:c r="AK562" s="66" t="n">
        <x:f aca="0">IF(MONTH(A562)&lt;&gt;MONTH(A563),1,0)</x:f>
        <x:v>1</x:v>
      </x:c>
      <x:c r="AL562" s="64" t="n">
        <x:f aca="0">IF(AK561,AD561,AL561)</x:f>
        <x:v>1.1216205117386338</x:v>
      </x:c>
      <x:c r="AM562" s="65" t="n">
        <x:f aca="0">IF(AK562,AD562/AL562-1,"")</x:f>
        <x:v>0.006619105956870319</x:v>
      </x:c>
      <x:c r="AN562" s="64" t="n">
        <x:f aca="0">IF(AI562&lt;&gt;AI561,AD562,MAX(AN561,AD562))</x:f>
        <x:v>1.1335706906742307</x:v>
      </x:c>
      <x:c r="AO562" s="65" t="n">
        <x:f aca="0">AD562/AN562-1</x:f>
        <x:v>-0.003992740781175064</x:v>
      </x:c>
      <x:c r="AP562" s="69" t="n">
        <x:f aca="0">IFERROR(SUM(Z562:AC562)/AD562,0)</x:f>
        <x:v>1</x:v>
      </x:c>
      <x:c r="AQ562" s="66" t="b">
        <x:f aca="0">AND(B562&gt;0,C562&gt;0,D562&gt;0,E562&gt;0)</x:f>
        <x:v>1</x:v>
      </x:c>
    </x:row>
    <x:row r="563" ht="13.5" hidden="0">
      <x:c r="A563" s="61" t="n">
        <x:f aca="0">'净值底稿'!A525</x:f>
        <x:v>44621</x:v>
      </x:c>
      <x:c r="B563" s="62" t="n">
        <x:f aca="0">'净值底稿'!W525</x:f>
        <x:v>1.2917959853166</x:v>
      </x:c>
      <x:c r="C563" s="62" t="n">
        <x:f aca="0">'净值底稿'!T525</x:f>
        <x:v>1.4371321844232887</x:v>
      </x:c>
      <x:c r="D563" s="62" t="n">
        <x:f aca="0">'净值底稿'!U525</x:f>
        <x:v>1.5243</x:v>
      </x:c>
      <x:c r="E563" s="62" t="n">
        <x:f aca="0">'净值底稿'!V525</x:f>
        <x:v>1.4017</x:v>
      </x:c>
      <x:c r="F563" s="63" t="n">
        <x:f aca="0">IFERROR(B563/B562-1,0)</x:f>
        <x:v>0.0065131566542500074</x:v>
      </x:c>
      <x:c r="G563" s="63" t="n">
        <x:f aca="0">IFERROR(C563/C562-1,0)</x:f>
        <x:v>0.004768302158610238</x:v>
      </x:c>
      <x:c r="H563" s="63" t="n">
        <x:f aca="0">IFERROR(D563/D562-1,0)</x:f>
        <x:v>-0.0008521237545884297</x:v>
      </x:c>
      <x:c r="I563" s="63" t="n">
        <x:f aca="0">IFERROR(E563/E562-1,0)</x:f>
        <x:v>0.0029336004579278985</x:v>
      </x:c>
      <x:c r="J563" s="64" t="n">
        <x:f aca="0">Z562*(1+F563)</x:f>
        <x:v>0.11461525517269668</x:v>
      </x:c>
      <x:c r="K563" s="64" t="n">
        <x:f aca="0">AA562*(1+G563)</x:f>
        <x:v>0.10602856563975387</x:v>
      </x:c>
      <x:c r="L563" s="64" t="n">
        <x:f aca="0">AB562*(1+H563)</x:f>
        <x:v>0.8506466743126508</x:v>
      </x:c>
      <x:c r="M563" s="64" t="n">
        <x:f aca="0">AC562*(1+I563)</x:f>
        <x:v>0.05844447181455782</x:v>
      </x:c>
      <x:c r="N563" s="64" t="n">
        <x:f aca="0">SUM(J563:M563)</x:f>
        <x:v>1.1297349669396592</x:v>
      </x:c>
      <x:c r="O563" s="65" t="n">
        <x:f aca="0">IFERROR((J563+K563)/N563,0)</x:f>
        <x:v>0.19530582594088675</x:v>
      </x:c>
      <x:c r="P563" s="66" t="b">
        <x:f aca="0">AND(MONTH(A563)=12,OR(A564="",YEAR(A563)&lt;&gt;YEAR(A564)))</x:f>
        <x:v>0</x:v>
      </x:c>
      <x:c r="Q563" s="66" t="b">
        <x:f aca="0">AND(MOD(MONTH(A563),3)=0,OR(A564="",MONTH(A563)&lt;&gt;MONTH(A564)))</x:f>
        <x:v>0</x:v>
      </x:c>
      <x:c r="R563" s="66" t="b">
        <x:f aca="0">OR(O563&gt;$E$7,O563&lt;$E$6)</x:f>
        <x:v>0</x:v>
      </x:c>
      <x:c r="S563" s="66" t="b">
        <x:f aca="0">AND(OR(P563,Q563,R563),A563-AH562&gt;$E$8)</x:f>
        <x:v>0</x:v>
      </x:c>
      <x:c r="T563" s="67" t="str">
        <x:f aca="0">IF(NOT(OR(P563,Q563,R563)),"不调",IF(NOT(S563),"间隔规则跳过",IF(P563,"年末+季度",IF(AND(Q563,R563),"季度+动态",IF(Q563,"季度","动态")))))</x:f>
        <x:v>不调</x:v>
      </x:c>
      <x:c r="U563" s="64" t="n">
        <x:f aca="0">IF(OR(T563="年末+季度",T563="季度+动态"),N563*$E$5/2,IF(T563="季度",(J563+K563)/2,IF(T563="动态",N563*$E$5*IF(J563+K563=0,0.5,J563/(J563+K563)),J563)))</x:f>
        <x:v>0.11461525517269668</x:v>
      </x:c>
      <x:c r="V563" s="64" t="n">
        <x:f aca="0">IF(OR(T563="年末+季度",T563="季度+动态"),N563*$E$5/2,IF(T563="季度",(J563+K563)/2,IF(T563="动态",N563*$E$5*IF(J563+K563=0,0.5,K563/(J563+K563)),K563)))</x:f>
        <x:v>0.10602856563975387</x:v>
      </x:c>
      <x:c r="W563" s="64" t="n">
        <x:f aca="0">IF(OR(T563="年末+季度",T563="季度+动态",T563="动态"),N563*(1-$E$5)*IF(L563+M563=0,$B$7/($B$7+$B$8),L563/(L563+M563)),L563)</x:f>
        <x:v>0.8506466743126508</x:v>
      </x:c>
      <x:c r="X563" s="64" t="n">
        <x:f aca="0">IF(OR(T563="年末+季度",T563="季度+动态",T563="动态"),N563*(1-$E$5)*IF(L563+M563=0,$B$8/($B$7+$B$8),M563/(L563+M563)),M563)</x:f>
        <x:v>0.05844447181455782</x:v>
      </x:c>
      <x:c r="Y563" s="64" t="n">
        <x:f aca="0">POWER(1-$H$5,(A563-A562)/$H$8)</x:f>
        <x:v>0.9999862671029998</x:v>
      </x:c>
      <x:c r="Z563" s="64" t="n">
        <x:f aca="0">U563*Y563</x:f>
        <x:v>0.11461368117320274</x:v>
      </x:c>
      <x:c r="AA563" s="64" t="n">
        <x:f aca="0">V563*Y563</x:f>
        <x:v>0.10602710956038285</x:v>
      </x:c>
      <x:c r="AB563" s="64" t="n">
        <x:f aca="0">W563*Y563</x:f>
        <x:v>0.8506349924694889</x:v>
      </x:c>
      <x:c r="AC563" s="64" t="n">
        <x:f aca="0">X563*Y563</x:f>
        <x:v>0.05844366920264616</x:v>
      </x:c>
      <x:c r="AD563" s="64" t="n">
        <x:f aca="0">SUM(Z563:AC563)</x:f>
        <x:v>1.1297194524057208</x:v>
      </x:c>
      <x:c r="AE563" s="64" t="n">
        <x:f aca="0">MAX(AE562,AD563)</x:f>
        <x:v>1.1335706906742307</x:v>
      </x:c>
      <x:c r="AF563" s="63" t="n">
        <x:f aca="0">AD563/AE563-1</x:f>
        <x:v>-0.003397439877542374</x:v>
      </x:c>
      <x:c r="AG563" s="63" t="n">
        <x:f aca="0">AD563/AD562-1</x:f>
        <x:v>0.0005976873141462224</x:v>
      </x:c>
      <x:c r="AH563" s="61" t="n">
        <x:f aca="0">IF(OR(T563="年末+季度",T563="季度+动态",T563="季度",T563="动态"),A563,AH562)</x:f>
        <x:v>44561</x:v>
      </x:c>
      <x:c r="AI563" s="68" t="n">
        <x:f aca="0">YEAR(A563)</x:f>
        <x:v>2022</x:v>
      </x:c>
      <x:c r="AJ563" s="68" t="n">
        <x:f aca="0">MONTH(A563)</x:f>
        <x:v>3</x:v>
      </x:c>
      <x:c r="AK563" s="66" t="n">
        <x:f aca="0">IF(MONTH(A563)&lt;&gt;MONTH(A564),1,0)</x:f>
        <x:v>0</x:v>
      </x:c>
      <x:c r="AL563" s="64" t="n">
        <x:f aca="0">IF(AK562,AD562,AL562)</x:f>
        <x:v>1.1290446367492308</x:v>
      </x:c>
      <x:c r="AM563" s="65" t="str">
        <x:f aca="0">IF(AK563,AD563/AL563-1,"")</x:f>
      </x:c>
      <x:c r="AN563" s="64" t="n">
        <x:f aca="0">IF(AI563&lt;&gt;AI562,AD563,MAX(AN562,AD563))</x:f>
        <x:v>1.1335706906742307</x:v>
      </x:c>
      <x:c r="AO563" s="65" t="n">
        <x:f aca="0">AD563/AN563-1</x:f>
        <x:v>-0.003397439877542374</x:v>
      </x:c>
      <x:c r="AP563" s="69" t="n">
        <x:f aca="0">IFERROR(SUM(Z563:AC563)/AD563,0)</x:f>
        <x:v>1</x:v>
      </x:c>
      <x:c r="AQ563" s="66" t="b">
        <x:f aca="0">AND(B563&gt;0,C563&gt;0,D563&gt;0,E563&gt;0)</x:f>
        <x:v>1</x:v>
      </x:c>
    </x:row>
    <x:row r="564" ht="13.5" hidden="0">
      <x:c r="A564" s="61" t="n">
        <x:f aca="0">'净值底稿'!A526</x:f>
        <x:v>44622</x:v>
      </x:c>
      <x:c r="B564" s="62" t="n">
        <x:f aca="0">'净值底稿'!W526</x:f>
        <x:v>1.2954335935886134</x:v>
      </x:c>
      <x:c r="C564" s="62" t="n">
        <x:f aca="0">'净值底稿'!T526</x:f>
        <x:v>1.4346156063261062</x:v>
      </x:c>
      <x:c r="D564" s="62" t="n">
        <x:f aca="0">'净值底稿'!U526</x:f>
        <x:v>1.5235</x:v>
      </x:c>
      <x:c r="E564" s="62" t="n">
        <x:f aca="0">'净值底稿'!V526</x:f>
        <x:v>1.4249</x:v>
      </x:c>
      <x:c r="F564" s="63" t="n">
        <x:f aca="0">IFERROR(B564/B563-1,0)</x:f>
        <x:v>0.002815930931324262</x:v>
      </x:c>
      <x:c r="G564" s="63" t="n">
        <x:f aca="0">IFERROR(C564/C563-1,0)</x:f>
        <x:v>-0.0017511110839065758</x:v>
      </x:c>
      <x:c r="H564" s="63" t="n">
        <x:f aca="0">IFERROR(D564/D563-1,0)</x:f>
        <x:v>-0.000524831069999232</x:v>
      </x:c>
      <x:c r="I564" s="63" t="n">
        <x:f aca="0">IFERROR(E564/E563-1,0)</x:f>
        <x:v>0.016551330527217134</x:v>
      </x:c>
      <x:c r="J564" s="64" t="n">
        <x:f aca="0">Z563*(1+F564)</x:f>
        <x:v>0.1149364253831713</x:v>
      </x:c>
      <x:c r="K564" s="64" t="n">
        <x:f aca="0">AA563*(1+G564)</x:f>
        <x:v>0.10584144431363708</x:v>
      </x:c>
      <x:c r="L564" s="64" t="n">
        <x:f aca="0">AB563*(1+H564)</x:f>
        <x:v>0.8501885527962124</x:v>
      </x:c>
      <x:c r="M564" s="64" t="n">
        <x:f aca="0">AC563*(1+I564)</x:f>
        <x:v>0.059410989688842494</x:v>
      </x:c>
      <x:c r="N564" s="64" t="n">
        <x:f aca="0">SUM(J564:M564)</x:f>
        <x:v>1.1303774121818633</x:v>
      </x:c>
      <x:c r="O564" s="65" t="n">
        <x:f aca="0">IFERROR((J564+K564)/N564,0)</x:f>
        <x:v>0.19531341242095523</x:v>
      </x:c>
      <x:c r="P564" s="66" t="b">
        <x:f aca="0">AND(MONTH(A564)=12,OR(A565="",YEAR(A564)&lt;&gt;YEAR(A565)))</x:f>
        <x:v>0</x:v>
      </x:c>
      <x:c r="Q564" s="66" t="b">
        <x:f aca="0">AND(MOD(MONTH(A564),3)=0,OR(A565="",MONTH(A564)&lt;&gt;MONTH(A565)))</x:f>
        <x:v>0</x:v>
      </x:c>
      <x:c r="R564" s="66" t="b">
        <x:f aca="0">OR(O564&gt;$E$7,O564&lt;$E$6)</x:f>
        <x:v>0</x:v>
      </x:c>
      <x:c r="S564" s="66" t="b">
        <x:f aca="0">AND(OR(P564,Q564,R564),A564-AH563&gt;$E$8)</x:f>
        <x:v>0</x:v>
      </x:c>
      <x:c r="T564" s="67" t="str">
        <x:f aca="0">IF(NOT(OR(P564,Q564,R564)),"不调",IF(NOT(S564),"间隔规则跳过",IF(P564,"年末+季度",IF(AND(Q564,R564),"季度+动态",IF(Q564,"季度","动态")))))</x:f>
        <x:v>不调</x:v>
      </x:c>
      <x:c r="U564" s="64" t="n">
        <x:f aca="0">IF(OR(T564="年末+季度",T564="季度+动态"),N564*$E$5/2,IF(T564="季度",(J564+K564)/2,IF(T564="动态",N564*$E$5*IF(J564+K564=0,0.5,J564/(J564+K564)),J564)))</x:f>
        <x:v>0.1149364253831713</x:v>
      </x:c>
      <x:c r="V564" s="64" t="n">
        <x:f aca="0">IF(OR(T564="年末+季度",T564="季度+动态"),N564*$E$5/2,IF(T564="季度",(J564+K564)/2,IF(T564="动态",N564*$E$5*IF(J564+K564=0,0.5,K564/(J564+K564)),K564)))</x:f>
        <x:v>0.10584144431363708</x:v>
      </x:c>
      <x:c r="W564" s="64" t="n">
        <x:f aca="0">IF(OR(T564="年末+季度",T564="季度+动态",T564="动态"),N564*(1-$E$5)*IF(L564+M564=0,$B$7/($B$7+$B$8),L564/(L564+M564)),L564)</x:f>
        <x:v>0.8501885527962124</x:v>
      </x:c>
      <x:c r="X564" s="64" t="n">
        <x:f aca="0">IF(OR(T564="年末+季度",T564="季度+动态",T564="动态"),N564*(1-$E$5)*IF(L564+M564=0,$B$8/($B$7+$B$8),M564/(L564+M564)),M564)</x:f>
        <x:v>0.059410989688842494</x:v>
      </x:c>
      <x:c r="Y564" s="64" t="n">
        <x:f aca="0">POWER(1-$H$5,(A564-A563)/$H$8)</x:f>
        <x:v>0.9999862671029998</x:v>
      </x:c>
      <x:c r="Z564" s="64" t="n">
        <x:f aca="0">U564*Y564</x:f>
        <x:v>0.11493484697307993</x:v>
      </x:c>
      <x:c r="AA564" s="64" t="n">
        <x:f aca="0">V564*Y564</x:f>
        <x:v>0.10583999080398397</x:v>
      </x:c>
      <x:c r="AB564" s="64" t="n">
        <x:f aca="0">W564*Y564</x:f>
        <x:v>0.8501768772443861</x:v>
      </x:c>
      <x:c r="AC564" s="64" t="n">
        <x:f aca="0">X564*Y564</x:f>
        <x:v>0.059410173803840415</x:v>
      </x:c>
      <x:c r="AD564" s="64" t="n">
        <x:f aca="0">SUM(Z564:AC564)</x:f>
        <x:v>1.1303618888252904</x:v>
      </x:c>
      <x:c r="AE564" s="64" t="n">
        <x:f aca="0">MAX(AE563,AD564)</x:f>
        <x:v>1.1335706906742307</x:v>
      </x:c>
      <x:c r="AF564" s="63" t="n">
        <x:f aca="0">AD564/AE564-1</x:f>
        <x:v>-0.0028307029066106937</x:v>
      </x:c>
      <x:c r="AG564" s="63" t="n">
        <x:f aca="0">AD564/AD563-1</x:f>
        <x:v>0.0005686689896342578</x:v>
      </x:c>
      <x:c r="AH564" s="61" t="n">
        <x:f aca="0">IF(OR(T564="年末+季度",T564="季度+动态",T564="季度",T564="动态"),A564,AH563)</x:f>
        <x:v>44561</x:v>
      </x:c>
      <x:c r="AI564" s="68" t="n">
        <x:f aca="0">YEAR(A564)</x:f>
        <x:v>2022</x:v>
      </x:c>
      <x:c r="AJ564" s="68" t="n">
        <x:f aca="0">MONTH(A564)</x:f>
        <x:v>3</x:v>
      </x:c>
      <x:c r="AK564" s="66" t="n">
        <x:f aca="0">IF(MONTH(A564)&lt;&gt;MONTH(A565),1,0)</x:f>
        <x:v>0</x:v>
      </x:c>
      <x:c r="AL564" s="64" t="n">
        <x:f aca="0">IF(AK563,AD563,AL563)</x:f>
        <x:v>1.1290446367492308</x:v>
      </x:c>
      <x:c r="AM564" s="65" t="str">
        <x:f aca="0">IF(AK564,AD564/AL564-1,"")</x:f>
      </x:c>
      <x:c r="AN564" s="64" t="n">
        <x:f aca="0">IF(AI564&lt;&gt;AI563,AD564,MAX(AN563,AD564))</x:f>
        <x:v>1.1335706906742307</x:v>
      </x:c>
      <x:c r="AO564" s="65" t="n">
        <x:f aca="0">AD564/AN564-1</x:f>
        <x:v>-0.0028307029066106937</x:v>
      </x:c>
      <x:c r="AP564" s="69" t="n">
        <x:f aca="0">IFERROR(SUM(Z564:AC564)/AD564,0)</x:f>
        <x:v>1</x:v>
      </x:c>
      <x:c r="AQ564" s="66" t="b">
        <x:f aca="0">AND(B564&gt;0,C564&gt;0,D564&gt;0,E564&gt;0)</x:f>
        <x:v>1</x:v>
      </x:c>
    </x:row>
    <x:row r="565" ht="13.5" hidden="0">
      <x:c r="A565" s="61" t="n">
        <x:f aca="0">'净值底稿'!A527</x:f>
        <x:v>44623</x:v>
      </x:c>
      <x:c r="B565" s="62" t="n">
        <x:f aca="0">'净值底稿'!W527</x:f>
        <x:v>1.3077730787892143</x:v>
      </x:c>
      <x:c r="C565" s="62" t="n">
        <x:f aca="0">'净值底稿'!T527</x:f>
        <x:v>1.426112957796605</x:v>
      </x:c>
      <x:c r="D565" s="62" t="n">
        <x:f aca="0">'净值底稿'!U527</x:f>
        <x:v>1.522</x:v>
      </x:c>
      <x:c r="E565" s="62" t="n">
        <x:f aca="0">'净值底稿'!V527</x:f>
        <x:v>1.4158</x:v>
      </x:c>
      <x:c r="F565" s="63" t="n">
        <x:f aca="0">IFERROR(B565/B564-1,0)</x:f>
        <x:v>0.009525370703424407</x:v>
      </x:c>
      <x:c r="G565" s="63" t="n">
        <x:f aca="0">IFERROR(C565/C564-1,0)</x:f>
        <x:v>-0.005926778219899287</x:v>
      </x:c>
      <x:c r="H565" s="63" t="n">
        <x:f aca="0">IFERROR(D565/D564-1,0)</x:f>
        <x:v>-0.0009845749917952729</x:v>
      </x:c>
      <x:c r="I565" s="63" t="n">
        <x:f aca="0">IFERROR(E565/E564-1,0)</x:f>
        <x:v>-0.006386413081619802</x:v>
      </x:c>
      <x:c r="J565" s="64" t="n">
        <x:f aca="0">Z564*(1+F565)</x:f>
        <x:v>0.11602964399723988</x:v>
      </x:c>
      <x:c r="K565" s="64" t="n">
        <x:f aca="0">AA564*(1+G565)</x:f>
        <x:v>0.10521270065169258</x:v>
      </x:c>
      <x:c r="L565" s="64" t="n">
        <x:f aca="0">AB564*(1+H565)</x:f>
        <x:v>0.8493398143524487</x:v>
      </x:c>
      <x:c r="M565" s="64" t="n">
        <x:f aca="0">AC564*(1+I565)</x:f>
        <x:v>0.05903075589267826</x:v>
      </x:c>
      <x:c r="N565" s="64" t="n">
        <x:f aca="0">SUM(J565:M565)</x:f>
        <x:v>1.1296129148940595</x:v>
      </x:c>
      <x:c r="O565" s="65" t="n">
        <x:f aca="0">IFERROR((J565+K565)/N565,0)</x:f>
        <x:v>0.19585677689395187</x:v>
      </x:c>
      <x:c r="P565" s="66" t="b">
        <x:f aca="0">AND(MONTH(A565)=12,OR(A566="",YEAR(A565)&lt;&gt;YEAR(A566)))</x:f>
        <x:v>0</x:v>
      </x:c>
      <x:c r="Q565" s="66" t="b">
        <x:f aca="0">AND(MOD(MONTH(A565),3)=0,OR(A566="",MONTH(A565)&lt;&gt;MONTH(A566)))</x:f>
        <x:v>0</x:v>
      </x:c>
      <x:c r="R565" s="66" t="b">
        <x:f aca="0">OR(O565&gt;$E$7,O565&lt;$E$6)</x:f>
        <x:v>0</x:v>
      </x:c>
      <x:c r="S565" s="66" t="b">
        <x:f aca="0">AND(OR(P565,Q565,R565),A565-AH564&gt;$E$8)</x:f>
        <x:v>0</x:v>
      </x:c>
      <x:c r="T565" s="67" t="str">
        <x:f aca="0">IF(NOT(OR(P565,Q565,R565)),"不调",IF(NOT(S565),"间隔规则跳过",IF(P565,"年末+季度",IF(AND(Q565,R565),"季度+动态",IF(Q565,"季度","动态")))))</x:f>
        <x:v>不调</x:v>
      </x:c>
      <x:c r="U565" s="64" t="n">
        <x:f aca="0">IF(OR(T565="年末+季度",T565="季度+动态"),N565*$E$5/2,IF(T565="季度",(J565+K565)/2,IF(T565="动态",N565*$E$5*IF(J565+K565=0,0.5,J565/(J565+K565)),J565)))</x:f>
        <x:v>0.11602964399723988</x:v>
      </x:c>
      <x:c r="V565" s="64" t="n">
        <x:f aca="0">IF(OR(T565="年末+季度",T565="季度+动态"),N565*$E$5/2,IF(T565="季度",(J565+K565)/2,IF(T565="动态",N565*$E$5*IF(J565+K565=0,0.5,K565/(J565+K565)),K565)))</x:f>
        <x:v>0.10521270065169258</x:v>
      </x:c>
      <x:c r="W565" s="64" t="n">
        <x:f aca="0">IF(OR(T565="年末+季度",T565="季度+动态",T565="动态"),N565*(1-$E$5)*IF(L565+M565=0,$B$7/($B$7+$B$8),L565/(L565+M565)),L565)</x:f>
        <x:v>0.8493398143524487</x:v>
      </x:c>
      <x:c r="X565" s="64" t="n">
        <x:f aca="0">IF(OR(T565="年末+季度",T565="季度+动态",T565="动态"),N565*(1-$E$5)*IF(L565+M565=0,$B$8/($B$7+$B$8),M565/(L565+M565)),M565)</x:f>
        <x:v>0.05903075589267826</x:v>
      </x:c>
      <x:c r="Y565" s="64" t="n">
        <x:f aca="0">POWER(1-$H$5,(A565-A564)/$H$8)</x:f>
        <x:v>0.9999862671029998</x:v>
      </x:c>
      <x:c r="Z565" s="64" t="n">
        <x:f aca="0">U565*Y565</x:f>
        <x:v>0.11602805057408988</x:v>
      </x:c>
      <x:c r="AA565" s="64" t="n">
        <x:f aca="0">V565*Y565</x:f>
        <x:v>0.10521125577651141</x:v>
      </x:c>
      <x:c r="AB565" s="64" t="n">
        <x:f aca="0">W565*Y565</x:f>
        <x:v>0.84932815045626</x:v>
      </x:c>
      <x:c r="AC565" s="64" t="n">
        <x:f aca="0">X565*Y565</x:f>
        <x:v>0.05902994522938774</x:v>
      </x:c>
      <x:c r="AD565" s="64" t="n">
        <x:f aca="0">SUM(Z565:AC565)</x:f>
        <x:v>1.129597402036249</x:v>
      </x:c>
      <x:c r="AE565" s="64" t="n">
        <x:f aca="0">MAX(AE564,AD565)</x:f>
        <x:v>1.1335706906742307</x:v>
      </x:c>
      <x:c r="AF565" s="63" t="n">
        <x:f aca="0">AD565/AE565-1</x:f>
        <x:v>-0.003505108830591297</x:v>
      </x:c>
      <x:c r="AG565" s="63" t="n">
        <x:f aca="0">AD565/AD564-1</x:f>
        <x:v>-0.000676320386063245</x:v>
      </x:c>
      <x:c r="AH565" s="61" t="n">
        <x:f aca="0">IF(OR(T565="年末+季度",T565="季度+动态",T565="季度",T565="动态"),A565,AH564)</x:f>
        <x:v>44561</x:v>
      </x:c>
      <x:c r="AI565" s="68" t="n">
        <x:f aca="0">YEAR(A565)</x:f>
        <x:v>2022</x:v>
      </x:c>
      <x:c r="AJ565" s="68" t="n">
        <x:f aca="0">MONTH(A565)</x:f>
        <x:v>3</x:v>
      </x:c>
      <x:c r="AK565" s="66" t="n">
        <x:f aca="0">IF(MONTH(A565)&lt;&gt;MONTH(A566),1,0)</x:f>
        <x:v>0</x:v>
      </x:c>
      <x:c r="AL565" s="64" t="n">
        <x:f aca="0">IF(AK564,AD564,AL564)</x:f>
        <x:v>1.1290446367492308</x:v>
      </x:c>
      <x:c r="AM565" s="65" t="str">
        <x:f aca="0">IF(AK565,AD565/AL565-1,"")</x:f>
      </x:c>
      <x:c r="AN565" s="64" t="n">
        <x:f aca="0">IF(AI565&lt;&gt;AI564,AD565,MAX(AN564,AD565))</x:f>
        <x:v>1.1335706906742307</x:v>
      </x:c>
      <x:c r="AO565" s="65" t="n">
        <x:f aca="0">AD565/AN565-1</x:f>
        <x:v>-0.003505108830591297</x:v>
      </x:c>
      <x:c r="AP565" s="69" t="n">
        <x:f aca="0">IFERROR(SUM(Z565:AC565)/AD565,0)</x:f>
        <x:v>1</x:v>
      </x:c>
      <x:c r="AQ565" s="66" t="b">
        <x:f aca="0">AND(B565&gt;0,C565&gt;0,D565&gt;0,E565&gt;0)</x:f>
        <x:v>1</x:v>
      </x:c>
    </x:row>
    <x:row r="566" ht="13.5" hidden="0">
      <x:c r="A566" s="61" t="n">
        <x:f aca="0">'净值底稿'!A528</x:f>
        <x:v>44624</x:v>
      </x:c>
      <x:c r="B566" s="62" t="n">
        <x:f aca="0">'净值底稿'!W528</x:f>
        <x:v>1.29984700930397</x:v>
      </x:c>
      <x:c r="C566" s="62" t="n">
        <x:f aca="0">'净值底稿'!T528</x:f>
        <x:v>1.4097350503712662</x:v>
      </x:c>
      <x:c r="D566" s="62" t="n">
        <x:f aca="0">'净值底稿'!U528</x:f>
        <x:v>1.5221</x:v>
      </x:c>
      <x:c r="E566" s="62" t="n">
        <x:f aca="0">'净值底稿'!V528</x:f>
        <x:v>1.423</x:v>
      </x:c>
      <x:c r="F566" s="63" t="n">
        <x:f aca="0">IFERROR(B566/B565-1,0)</x:f>
        <x:v>-0.006060737610979583</x:v>
      </x:c>
      <x:c r="G566" s="63" t="n">
        <x:f aca="0">IFERROR(C566/C565-1,0)</x:f>
        <x:v>-0.011484298866930698</x:v>
      </x:c>
      <x:c r="H566" s="63" t="n">
        <x:f aca="0">IFERROR(D566/D565-1,0)</x:f>
        <x:v>0.00006570302233899206</x:v>
      </x:c>
      <x:c r="I566" s="63" t="n">
        <x:f aca="0">IFERROR(E566/E565-1,0)</x:f>
        <x:v>0.005085464048594446</x:v>
      </x:c>
      <x:c r="J566" s="64" t="n">
        <x:f aca="0">Z565*(1+F566)</x:f>
        <x:v>0.11532483500404685</x:v>
      </x:c>
      <x:c r="K566" s="64" t="n">
        <x:f aca="0">AA565*(1+G566)</x:f>
        <x:v>0.10400297827100886</x:v>
      </x:c>
      <x:c r="L566" s="64" t="n">
        <x:f aca="0">AB565*(1+H566)</x:f>
        <x:v>0.8493839538827025</x:v>
      </x:c>
      <x:c r="M566" s="64" t="n">
        <x:f aca="0">AC565*(1+I566)</x:f>
        <x:v>0.05933013989364229</x:v>
      </x:c>
      <x:c r="N566" s="64" t="n">
        <x:f aca="0">SUM(J566:M566)</x:f>
        <x:v>1.1280419070514005</x:v>
      </x:c>
      <x:c r="O566" s="65" t="n">
        <x:f aca="0">IFERROR((J566+K566)/N566,0)</x:f>
        <x:v>0.19443232729567536</x:v>
      </x:c>
      <x:c r="P566" s="66" t="b">
        <x:f aca="0">AND(MONTH(A566)=12,OR(A567="",YEAR(A566)&lt;&gt;YEAR(A567)))</x:f>
        <x:v>0</x:v>
      </x:c>
      <x:c r="Q566" s="66" t="b">
        <x:f aca="0">AND(MOD(MONTH(A566),3)=0,OR(A567="",MONTH(A566)&lt;&gt;MONTH(A567)))</x:f>
        <x:v>0</x:v>
      </x:c>
      <x:c r="R566" s="66" t="b">
        <x:f aca="0">OR(O566&gt;$E$7,O566&lt;$E$6)</x:f>
        <x:v>0</x:v>
      </x:c>
      <x:c r="S566" s="66" t="b">
        <x:f aca="0">AND(OR(P566,Q566,R566),A566-AH565&gt;$E$8)</x:f>
        <x:v>0</x:v>
      </x:c>
      <x:c r="T566" s="67" t="str">
        <x:f aca="0">IF(NOT(OR(P566,Q566,R566)),"不调",IF(NOT(S566),"间隔规则跳过",IF(P566,"年末+季度",IF(AND(Q566,R566),"季度+动态",IF(Q566,"季度","动态")))))</x:f>
        <x:v>不调</x:v>
      </x:c>
      <x:c r="U566" s="64" t="n">
        <x:f aca="0">IF(OR(T566="年末+季度",T566="季度+动态"),N566*$E$5/2,IF(T566="季度",(J566+K566)/2,IF(T566="动态",N566*$E$5*IF(J566+K566=0,0.5,J566/(J566+K566)),J566)))</x:f>
        <x:v>0.11532483500404685</x:v>
      </x:c>
      <x:c r="V566" s="64" t="n">
        <x:f aca="0">IF(OR(T566="年末+季度",T566="季度+动态"),N566*$E$5/2,IF(T566="季度",(J566+K566)/2,IF(T566="动态",N566*$E$5*IF(J566+K566=0,0.5,K566/(J566+K566)),K566)))</x:f>
        <x:v>0.10400297827100886</x:v>
      </x:c>
      <x:c r="W566" s="64" t="n">
        <x:f aca="0">IF(OR(T566="年末+季度",T566="季度+动态",T566="动态"),N566*(1-$E$5)*IF(L566+M566=0,$B$7/($B$7+$B$8),L566/(L566+M566)),L566)</x:f>
        <x:v>0.8493839538827025</x:v>
      </x:c>
      <x:c r="X566" s="64" t="n">
        <x:f aca="0">IF(OR(T566="年末+季度",T566="季度+动态",T566="动态"),N566*(1-$E$5)*IF(L566+M566=0,$B$8/($B$7+$B$8),M566/(L566+M566)),M566)</x:f>
        <x:v>0.05933013989364229</x:v>
      </x:c>
      <x:c r="Y566" s="64" t="n">
        <x:f aca="0">POWER(1-$H$5,(A566-A565)/$H$8)</x:f>
        <x:v>0.9999862671029998</x:v>
      </x:c>
      <x:c r="Z566" s="64" t="n">
        <x:f aca="0">U566*Y566</x:f>
        <x:v>0.11532325125996616</x:v>
      </x:c>
      <x:c r="AA566" s="64" t="n">
        <x:f aca="0">V566*Y566</x:f>
        <x:v>0.10400155000882055</x:v>
      </x:c>
      <x:c r="AB566" s="64" t="n">
        <x:f aca="0">W566*Y566</x:f>
        <x:v>0.8493722893803501</x:v>
      </x:c>
      <x:c r="AC566" s="64" t="n">
        <x:f aca="0">X566*Y566</x:f>
        <x:v>0.05932932511894212</x:v>
      </x:c>
      <x:c r="AD566" s="64" t="n">
        <x:f aca="0">SUM(Z566:AC566)</x:f>
        <x:v>1.128026415768079</x:v>
      </x:c>
      <x:c r="AE566" s="64" t="n">
        <x:f aca="0">MAX(AE565,AD566)</x:f>
        <x:v>1.1335706906742307</x:v>
      </x:c>
      <x:c r="AF566" s="63" t="n">
        <x:f aca="0">AD566/AE566-1</x:f>
        <x:v>-0.004890982937159394</x:v>
      </x:c>
      <x:c r="AG566" s="63" t="n">
        <x:f aca="0">AD566/AD565-1</x:f>
        <x:v>-0.001390748832582278</x:v>
      </x:c>
      <x:c r="AH566" s="61" t="n">
        <x:f aca="0">IF(OR(T566="年末+季度",T566="季度+动态",T566="季度",T566="动态"),A566,AH565)</x:f>
        <x:v>44561</x:v>
      </x:c>
      <x:c r="AI566" s="68" t="n">
        <x:f aca="0">YEAR(A566)</x:f>
        <x:v>2022</x:v>
      </x:c>
      <x:c r="AJ566" s="68" t="n">
        <x:f aca="0">MONTH(A566)</x:f>
        <x:v>3</x:v>
      </x:c>
      <x:c r="AK566" s="66" t="n">
        <x:f aca="0">IF(MONTH(A566)&lt;&gt;MONTH(A567),1,0)</x:f>
        <x:v>0</x:v>
      </x:c>
      <x:c r="AL566" s="64" t="n">
        <x:f aca="0">IF(AK565,AD565,AL565)</x:f>
        <x:v>1.1290446367492308</x:v>
      </x:c>
      <x:c r="AM566" s="65" t="str">
        <x:f aca="0">IF(AK566,AD566/AL566-1,"")</x:f>
      </x:c>
      <x:c r="AN566" s="64" t="n">
        <x:f aca="0">IF(AI566&lt;&gt;AI565,AD566,MAX(AN565,AD566))</x:f>
        <x:v>1.1335706906742307</x:v>
      </x:c>
      <x:c r="AO566" s="65" t="n">
        <x:f aca="0">AD566/AN566-1</x:f>
        <x:v>-0.004890982937159394</x:v>
      </x:c>
      <x:c r="AP566" s="69" t="n">
        <x:f aca="0">IFERROR(SUM(Z566:AC566)/AD566,0)</x:f>
        <x:v>1</x:v>
      </x:c>
      <x:c r="AQ566" s="66" t="b">
        <x:f aca="0">AND(B566&gt;0,C566&gt;0,D566&gt;0,E566&gt;0)</x:f>
        <x:v>1</x:v>
      </x:c>
    </x:row>
    <x:row r="567" ht="13.5" hidden="0">
      <x:c r="A567" s="61" t="n">
        <x:f aca="0">'净值底稿'!A529</x:f>
        <x:v>44627</x:v>
      </x:c>
      <x:c r="B567" s="62" t="n">
        <x:f aca="0">'净值底稿'!W529</x:f>
        <x:v>1.285755185580011</x:v>
      </x:c>
      <x:c r="C567" s="62" t="n">
        <x:f aca="0">'净值底稿'!T529</x:f>
        <x:v>1.37977219684275</x:v>
      </x:c>
      <x:c r="D567" s="62" t="n">
        <x:f aca="0">'净值底稿'!U529</x:f>
        <x:v>1.5223</x:v>
      </x:c>
      <x:c r="E567" s="62" t="n">
        <x:f aca="0">'净值底稿'!V529</x:f>
        <x:v>1.45</x:v>
      </x:c>
      <x:c r="F567" s="63" t="n">
        <x:f aca="0">IFERROR(B567/B566-1,0)</x:f>
        <x:v>-0.010841140244269853</x:v>
      </x:c>
      <x:c r="G567" s="63" t="n">
        <x:f aca="0">IFERROR(C567/C566-1,0)</x:f>
        <x:v>-0.021254244562214142</x:v>
      </x:c>
      <x:c r="H567" s="63" t="n">
        <x:f aca="0">IFERROR(D567/D566-1,0)</x:f>
        <x:v>0.00013139741147094597</x:v>
      </x:c>
      <x:c r="I567" s="63" t="n">
        <x:f aca="0">IFERROR(E567/E566-1,0)</x:f>
        <x:v>0.018973998594518537</x:v>
      </x:c>
      <x:c r="J567" s="64" t="n">
        <x:f aca="0">Z566*(1+F567)</x:f>
        <x:v>0.1140730157196317</x:v>
      </x:c>
      <x:c r="K567" s="64" t="n">
        <x:f aca="0">AA566*(1+G567)</x:f>
        <x:v>0.10179107563008374</x:v>
      </x:c>
      <x:c r="L567" s="64" t="n">
        <x:f aca="0">AB566*(1+H567)</x:f>
        <x:v>0.8494838947005499</x:v>
      </x:c>
      <x:c r="M567" s="64" t="n">
        <x:f aca="0">AC566*(1+I567)</x:f>
        <x:v>0.06045503965036266</x:v>
      </x:c>
      <x:c r="N567" s="64" t="n">
        <x:f aca="0">SUM(J567:M567)</x:f>
        <x:v>1.125803025700628</x:v>
      </x:c>
      <x:c r="O567" s="65" t="n">
        <x:f aca="0">IFERROR((J567+K567)/N567,0)</x:f>
        <x:v>0.1917423265187757</x:v>
      </x:c>
      <x:c r="P567" s="66" t="b">
        <x:f aca="0">AND(MONTH(A567)=12,OR(A568="",YEAR(A567)&lt;&gt;YEAR(A568)))</x:f>
        <x:v>0</x:v>
      </x:c>
      <x:c r="Q567" s="66" t="b">
        <x:f aca="0">AND(MOD(MONTH(A567),3)=0,OR(A568="",MONTH(A567)&lt;&gt;MONTH(A568)))</x:f>
        <x:v>0</x:v>
      </x:c>
      <x:c r="R567" s="66" t="b">
        <x:f aca="0">OR(O567&gt;$E$7,O567&lt;$E$6)</x:f>
        <x:v>0</x:v>
      </x:c>
      <x:c r="S567" s="66" t="b">
        <x:f aca="0">AND(OR(P567,Q567,R567),A567-AH566&gt;$E$8)</x:f>
        <x:v>0</x:v>
      </x:c>
      <x:c r="T567" s="67" t="str">
        <x:f aca="0">IF(NOT(OR(P567,Q567,R567)),"不调",IF(NOT(S567),"间隔规则跳过",IF(P567,"年末+季度",IF(AND(Q567,R567),"季度+动态",IF(Q567,"季度","动态")))))</x:f>
        <x:v>不调</x:v>
      </x:c>
      <x:c r="U567" s="64" t="n">
        <x:f aca="0">IF(OR(T567="年末+季度",T567="季度+动态"),N567*$E$5/2,IF(T567="季度",(J567+K567)/2,IF(T567="动态",N567*$E$5*IF(J567+K567=0,0.5,J567/(J567+K567)),J567)))</x:f>
        <x:v>0.1140730157196317</x:v>
      </x:c>
      <x:c r="V567" s="64" t="n">
        <x:f aca="0">IF(OR(T567="年末+季度",T567="季度+动态"),N567*$E$5/2,IF(T567="季度",(J567+K567)/2,IF(T567="动态",N567*$E$5*IF(J567+K567=0,0.5,K567/(J567+K567)),K567)))</x:f>
        <x:v>0.10179107563008374</x:v>
      </x:c>
      <x:c r="W567" s="64" t="n">
        <x:f aca="0">IF(OR(T567="年末+季度",T567="季度+动态",T567="动态"),N567*(1-$E$5)*IF(L567+M567=0,$B$7/($B$7+$B$8),L567/(L567+M567)),L567)</x:f>
        <x:v>0.8494838947005499</x:v>
      </x:c>
      <x:c r="X567" s="64" t="n">
        <x:f aca="0">IF(OR(T567="年末+季度",T567="季度+动态",T567="动态"),N567*(1-$E$5)*IF(L567+M567=0,$B$8/($B$7+$B$8),M567/(L567+M567)),M567)</x:f>
        <x:v>0.06045503965036266</x:v>
      </x:c>
      <x:c r="Y567" s="64" t="n">
        <x:f aca="0">POWER(1-$H$5,(A567-A566)/$H$8)</x:f>
        <x:v>0.9999588018747739</x:v>
      </x:c>
      <x:c r="Z567" s="64" t="n">
        <x:f aca="0">U567*Y567</x:f>
        <x:v>0.11406831612524516</x:v>
      </x:c>
      <x:c r="AA567" s="64" t="n">
        <x:f aca="0">V567*Y567</x:f>
        <x:v>0.10178688202860305</x:v>
      </x:c>
      <x:c r="AB567" s="64" t="n">
        <x:f aca="0">W567*Y567</x:f>
        <x:v>0.8494488975566784</x:v>
      </x:c>
      <x:c r="AC567" s="64" t="n">
        <x:f aca="0">X567*Y567</x:f>
        <x:v>0.0604525490160686</x:v>
      </x:c>
      <x:c r="AD567" s="64" t="n">
        <x:f aca="0">SUM(Z567:AC567)</x:f>
        <x:v>1.1257566447265952</x:v>
      </x:c>
      <x:c r="AE567" s="64" t="n">
        <x:f aca="0">MAX(AE566,AD567)</x:f>
        <x:v>1.1335706906742307</x:v>
      </x:c>
      <x:c r="AF567" s="63" t="n">
        <x:f aca="0">AD567/AE567-1</x:f>
        <x:v>-0.006893302739671037</x:v>
      </x:c>
      <x:c r="AG567" s="63" t="n">
        <x:f aca="0">AD567/AD566-1</x:f>
        <x:v>-0.0020121612488466223</x:v>
      </x:c>
      <x:c r="AH567" s="61" t="n">
        <x:f aca="0">IF(OR(T567="年末+季度",T567="季度+动态",T567="季度",T567="动态"),A567,AH566)</x:f>
        <x:v>44561</x:v>
      </x:c>
      <x:c r="AI567" s="68" t="n">
        <x:f aca="0">YEAR(A567)</x:f>
        <x:v>2022</x:v>
      </x:c>
      <x:c r="AJ567" s="68" t="n">
        <x:f aca="0">MONTH(A567)</x:f>
        <x:v>3</x:v>
      </x:c>
      <x:c r="AK567" s="66" t="n">
        <x:f aca="0">IF(MONTH(A567)&lt;&gt;MONTH(A568),1,0)</x:f>
        <x:v>0</x:v>
      </x:c>
      <x:c r="AL567" s="64" t="n">
        <x:f aca="0">IF(AK566,AD566,AL566)</x:f>
        <x:v>1.1290446367492308</x:v>
      </x:c>
      <x:c r="AM567" s="65" t="str">
        <x:f aca="0">IF(AK567,AD567/AL567-1,"")</x:f>
      </x:c>
      <x:c r="AN567" s="64" t="n">
        <x:f aca="0">IF(AI567&lt;&gt;AI566,AD567,MAX(AN566,AD567))</x:f>
        <x:v>1.1335706906742307</x:v>
      </x:c>
      <x:c r="AO567" s="65" t="n">
        <x:f aca="0">AD567/AN567-1</x:f>
        <x:v>-0.006893302739671037</x:v>
      </x:c>
      <x:c r="AP567" s="69" t="n">
        <x:f aca="0">IFERROR(SUM(Z567:AC567)/AD567,0)</x:f>
        <x:v>1</x:v>
      </x:c>
      <x:c r="AQ567" s="66" t="b">
        <x:f aca="0">AND(B567&gt;0,C567&gt;0,D567&gt;0,E567&gt;0)</x:f>
        <x:v>1</x:v>
      </x:c>
    </x:row>
    <x:row r="568" ht="13.5" hidden="0">
      <x:c r="A568" s="61" t="n">
        <x:f aca="0">'净值底稿'!A530</x:f>
        <x:v>44628</x:v>
      </x:c>
      <x:c r="B568" s="62" t="n">
        <x:f aca="0">'净值底稿'!W530</x:f>
        <x:v>1.251569641596191</x:v>
      </x:c>
      <x:c r="C568" s="62" t="n">
        <x:f aca="0">'净值底稿'!T530</x:f>
        <x:v>1.3386595127260088</x:v>
      </x:c>
      <x:c r="D568" s="62" t="n">
        <x:f aca="0">'净值底稿'!U530</x:f>
        <x:v>1.5221</x:v>
      </x:c>
      <x:c r="E568" s="62" t="n">
        <x:f aca="0">'净值底稿'!V530</x:f>
        <x:v>1.4789</x:v>
      </x:c>
      <x:c r="F568" s="63" t="n">
        <x:f aca="0">IFERROR(B568/B567-1,0)</x:f>
        <x:v>-0.026587910643656953</x:v>
      </x:c>
      <x:c r="G568" s="63" t="n">
        <x:f aca="0">IFERROR(C568/C567-1,0)</x:f>
        <x:v>-0.02979671877054557</x:v>
      </x:c>
      <x:c r="H568" s="63" t="n">
        <x:f aca="0">IFERROR(D568/D567-1,0)</x:f>
        <x:v>-0.00013138014845959223</x:v>
      </x:c>
      <x:c r="I568" s="63" t="n">
        <x:f aca="0">IFERROR(E568/E567-1,0)</x:f>
        <x:v>0.01993103448275879</x:v>
      </x:c>
      <x:c r="J568" s="64" t="n">
        <x:f aca="0">Z567*(1+F568)</x:f>
        <x:v>0.11103547792883474</x:v>
      </x:c>
      <x:c r="K568" s="64" t="n">
        <x:f aca="0">AA567*(1+G568)</x:f>
        <x:v>0.09875396693026606</x:v>
      </x:c>
      <x:c r="L568" s="64" t="n">
        <x:f aca="0">AB567*(1+H568)</x:f>
        <x:v>0.8493372968344086</x:v>
      </x:c>
      <x:c r="M568" s="64" t="n">
        <x:f aca="0">AC567*(1+I568)</x:f>
        <x:v>0.06165743085507853</x:v>
      </x:c>
      <x:c r="N568" s="64" t="n">
        <x:f aca="0">SUM(J568:M568)</x:f>
        <x:v>1.1207841725485879</x:v>
      </x:c>
      <x:c r="O568" s="65" t="n">
        <x:f aca="0">IFERROR((J568+K568)/N568,0)</x:f>
        <x:v>0.18718094883696804</x:v>
      </x:c>
      <x:c r="P568" s="66" t="b">
        <x:f aca="0">AND(MONTH(A568)=12,OR(A569="",YEAR(A568)&lt;&gt;YEAR(A569)))</x:f>
        <x:v>0</x:v>
      </x:c>
      <x:c r="Q568" s="66" t="b">
        <x:f aca="0">AND(MOD(MONTH(A568),3)=0,OR(A569="",MONTH(A568)&lt;&gt;MONTH(A569)))</x:f>
        <x:v>0</x:v>
      </x:c>
      <x:c r="R568" s="66" t="b">
        <x:f aca="0">OR(O568&gt;$E$7,O568&lt;$E$6)</x:f>
        <x:v>0</x:v>
      </x:c>
      <x:c r="S568" s="66" t="b">
        <x:f aca="0">AND(OR(P568,Q568,R568),A568-AH567&gt;$E$8)</x:f>
        <x:v>0</x:v>
      </x:c>
      <x:c r="T568" s="67" t="str">
        <x:f aca="0">IF(NOT(OR(P568,Q568,R568)),"不调",IF(NOT(S568),"间隔规则跳过",IF(P568,"年末+季度",IF(AND(Q568,R568),"季度+动态",IF(Q568,"季度","动态")))))</x:f>
        <x:v>不调</x:v>
      </x:c>
      <x:c r="U568" s="64" t="n">
        <x:f aca="0">IF(OR(T568="年末+季度",T568="季度+动态"),N568*$E$5/2,IF(T568="季度",(J568+K568)/2,IF(T568="动态",N568*$E$5*IF(J568+K568=0,0.5,J568/(J568+K568)),J568)))</x:f>
        <x:v>0.11103547792883474</x:v>
      </x:c>
      <x:c r="V568" s="64" t="n">
        <x:f aca="0">IF(OR(T568="年末+季度",T568="季度+动态"),N568*$E$5/2,IF(T568="季度",(J568+K568)/2,IF(T568="动态",N568*$E$5*IF(J568+K568=0,0.5,K568/(J568+K568)),K568)))</x:f>
        <x:v>0.09875396693026606</x:v>
      </x:c>
      <x:c r="W568" s="64" t="n">
        <x:f aca="0">IF(OR(T568="年末+季度",T568="季度+动态",T568="动态"),N568*(1-$E$5)*IF(L568+M568=0,$B$7/($B$7+$B$8),L568/(L568+M568)),L568)</x:f>
        <x:v>0.8493372968344086</x:v>
      </x:c>
      <x:c r="X568" s="64" t="n">
        <x:f aca="0">IF(OR(T568="年末+季度",T568="季度+动态",T568="动态"),N568*(1-$E$5)*IF(L568+M568=0,$B$8/($B$7+$B$8),M568/(L568+M568)),M568)</x:f>
        <x:v>0.06165743085507853</x:v>
      </x:c>
      <x:c r="Y568" s="64" t="n">
        <x:f aca="0">POWER(1-$H$5,(A568-A567)/$H$8)</x:f>
        <x:v>0.9999862671029998</x:v>
      </x:c>
      <x:c r="Z568" s="64" t="n">
        <x:f aca="0">U568*Y568</x:f>
        <x:v>0.11103395309005297</x:v>
      </x:c>
      <x:c r="AA568" s="64" t="n">
        <x:f aca="0">V568*Y568</x:f>
        <x:v>0.09875261075220984</x:v>
      </x:c>
      <x:c r="AB568" s="64" t="n">
        <x:f aca="0">W568*Y568</x:f>
        <x:v>0.8493256329727927</x:v>
      </x:c>
      <x:c r="AC568" s="64" t="n">
        <x:f aca="0">X568*Y568</x:f>
        <x:v>0.061656584119931294</x:v>
      </x:c>
      <x:c r="AD568" s="64" t="n">
        <x:f aca="0">SUM(Z568:AC568)</x:f>
        <x:v>1.1207687809349869</x:v>
      </x:c>
      <x:c r="AE568" s="64" t="n">
        <x:f aca="0">MAX(AE567,AD568)</x:f>
        <x:v>1.1335706906742307</x:v>
      </x:c>
      <x:c r="AF568" s="63" t="n">
        <x:f aca="0">AD568/AE568-1</x:f>
        <x:v>-0.011293437493191893</x:v>
      </x:c>
      <x:c r="AG568" s="63" t="n">
        <x:f aca="0">AD568/AD567-1</x:f>
        <x:v>-0.004430676749698104</x:v>
      </x:c>
      <x:c r="AH568" s="61" t="n">
        <x:f aca="0">IF(OR(T568="年末+季度",T568="季度+动态",T568="季度",T568="动态"),A568,AH567)</x:f>
        <x:v>44561</x:v>
      </x:c>
      <x:c r="AI568" s="68" t="n">
        <x:f aca="0">YEAR(A568)</x:f>
        <x:v>2022</x:v>
      </x:c>
      <x:c r="AJ568" s="68" t="n">
        <x:f aca="0">MONTH(A568)</x:f>
        <x:v>3</x:v>
      </x:c>
      <x:c r="AK568" s="66" t="n">
        <x:f aca="0">IF(MONTH(A568)&lt;&gt;MONTH(A569),1,0)</x:f>
        <x:v>0</x:v>
      </x:c>
      <x:c r="AL568" s="64" t="n">
        <x:f aca="0">IF(AK567,AD567,AL567)</x:f>
        <x:v>1.1290446367492308</x:v>
      </x:c>
      <x:c r="AM568" s="65" t="str">
        <x:f aca="0">IF(AK568,AD568/AL568-1,"")</x:f>
      </x:c>
      <x:c r="AN568" s="64" t="n">
        <x:f aca="0">IF(AI568&lt;&gt;AI567,AD568,MAX(AN567,AD568))</x:f>
        <x:v>1.1335706906742307</x:v>
      </x:c>
      <x:c r="AO568" s="65" t="n">
        <x:f aca="0">AD568/AN568-1</x:f>
        <x:v>-0.011293437493191893</x:v>
      </x:c>
      <x:c r="AP568" s="69" t="n">
        <x:f aca="0">IFERROR(SUM(Z568:AC568)/AD568,0)</x:f>
        <x:v>1</x:v>
      </x:c>
      <x:c r="AQ568" s="66" t="b">
        <x:f aca="0">AND(B568&gt;0,C568&gt;0,D568&gt;0,E568&gt;0)</x:f>
        <x:v>1</x:v>
      </x:c>
    </x:row>
    <x:row r="569" ht="13.5" hidden="0">
      <x:c r="A569" s="61" t="n">
        <x:f aca="0">'净值底稿'!A531</x:f>
        <x:v>44629</x:v>
      </x:c>
      <x:c r="B569" s="62" t="n">
        <x:f aca="0">'净值底稿'!W531</x:f>
        <x:v>1.240823041442939</x:v>
      </x:c>
      <x:c r="C569" s="62" t="n">
        <x:f aca="0">'净值底稿'!T531</x:f>
        <x:v>1.3234127251249075</x:v>
      </x:c>
      <x:c r="D569" s="62" t="n">
        <x:f aca="0">'净值底稿'!U531</x:f>
        <x:v>1.5209</x:v>
      </x:c>
      <x:c r="E569" s="62" t="n">
        <x:f aca="0">'净值底稿'!V531</x:f>
        <x:v>1.4982</x:v>
      </x:c>
      <x:c r="F569" s="63" t="n">
        <x:f aca="0">IFERROR(B569/B568-1,0)</x:f>
        <x:v>-0.008586497943131821</x:v>
      </x:c>
      <x:c r="G569" s="63" t="n">
        <x:f aca="0">IFERROR(C569/C568-1,0)</x:f>
        <x:v>-0.011389593437432954</x:v>
      </x:c>
      <x:c r="H569" s="63" t="n">
        <x:f aca="0">IFERROR(D569/D568-1,0)</x:f>
        <x:v>-0.0007883844688260089</x:v>
      </x:c>
      <x:c r="I569" s="63" t="n">
        <x:f aca="0">IFERROR(E569/E568-1,0)</x:f>
        <x:v>0.013050240043275263</x:v>
      </x:c>
      <x:c r="J569" s="64" t="n">
        <x:f aca="0">Z568*(1+F569)</x:f>
        <x:v>0.11008056028022743</x:v>
      </x:c>
      <x:c r="K569" s="64" t="n">
        <x:f aca="0">AA568*(1+G569)</x:f>
        <x:v>0.0976278586648571</x:v>
      </x:c>
      <x:c r="L569" s="64" t="n">
        <x:f aca="0">AB568*(1+H569)</x:f>
        <x:v>0.8486560378347812</x:v>
      </x:c>
      <x:c r="M569" s="64" t="n">
        <x:f aca="0">AC568*(1+I569)</x:f>
        <x:v>0.06246121734294479</x:v>
      </x:c>
      <x:c r="N569" s="64" t="n">
        <x:f aca="0">SUM(J569:M569)</x:f>
        <x:v>1.1188256741228106</x:v>
      </x:c>
      <x:c r="O569" s="65" t="n">
        <x:f aca="0">IFERROR((J569+K569)/N569,0)</x:f>
        <x:v>0.1856485990169411</x:v>
      </x:c>
      <x:c r="P569" s="66" t="b">
        <x:f aca="0">AND(MONTH(A569)=12,OR(A570="",YEAR(A569)&lt;&gt;YEAR(A570)))</x:f>
        <x:v>0</x:v>
      </x:c>
      <x:c r="Q569" s="66" t="b">
        <x:f aca="0">AND(MOD(MONTH(A569),3)=0,OR(A570="",MONTH(A569)&lt;&gt;MONTH(A570)))</x:f>
        <x:v>0</x:v>
      </x:c>
      <x:c r="R569" s="66" t="b">
        <x:f aca="0">OR(O569&gt;$E$7,O569&lt;$E$6)</x:f>
        <x:v>0</x:v>
      </x:c>
      <x:c r="S569" s="66" t="b">
        <x:f aca="0">AND(OR(P569,Q569,R569),A569-AH568&gt;$E$8)</x:f>
        <x:v>0</x:v>
      </x:c>
      <x:c r="T569" s="67" t="str">
        <x:f aca="0">IF(NOT(OR(P569,Q569,R569)),"不调",IF(NOT(S569),"间隔规则跳过",IF(P569,"年末+季度",IF(AND(Q569,R569),"季度+动态",IF(Q569,"季度","动态")))))</x:f>
        <x:v>不调</x:v>
      </x:c>
      <x:c r="U569" s="64" t="n">
        <x:f aca="0">IF(OR(T569="年末+季度",T569="季度+动态"),N569*$E$5/2,IF(T569="季度",(J569+K569)/2,IF(T569="动态",N569*$E$5*IF(J569+K569=0,0.5,J569/(J569+K569)),J569)))</x:f>
        <x:v>0.11008056028022743</x:v>
      </x:c>
      <x:c r="V569" s="64" t="n">
        <x:f aca="0">IF(OR(T569="年末+季度",T569="季度+动态"),N569*$E$5/2,IF(T569="季度",(J569+K569)/2,IF(T569="动态",N569*$E$5*IF(J569+K569=0,0.5,K569/(J569+K569)),K569)))</x:f>
        <x:v>0.0976278586648571</x:v>
      </x:c>
      <x:c r="W569" s="64" t="n">
        <x:f aca="0">IF(OR(T569="年末+季度",T569="季度+动态",T569="动态"),N569*(1-$E$5)*IF(L569+M569=0,$B$7/($B$7+$B$8),L569/(L569+M569)),L569)</x:f>
        <x:v>0.8486560378347812</x:v>
      </x:c>
      <x:c r="X569" s="64" t="n">
        <x:f aca="0">IF(OR(T569="年末+季度",T569="季度+动态",T569="动态"),N569*(1-$E$5)*IF(L569+M569=0,$B$8/($B$7+$B$8),M569/(L569+M569)),M569)</x:f>
        <x:v>0.06246121734294479</x:v>
      </x:c>
      <x:c r="Y569" s="64" t="n">
        <x:f aca="0">POWER(1-$H$5,(A569-A568)/$H$8)</x:f>
        <x:v>0.9999862671029998</x:v>
      </x:c>
      <x:c r="Z569" s="64" t="n">
        <x:f aca="0">U569*Y569</x:f>
        <x:v>0.11007904855523137</x:v>
      </x:c>
      <x:c r="AA569" s="64" t="n">
        <x:f aca="0">V569*Y569</x:f>
        <x:v>0.0976265179515297</x:v>
      </x:c>
      <x:c r="AB569" s="64" t="n">
        <x:f aca="0">W569*Y569</x:f>
        <x:v>0.848644383328825</x:v>
      </x:c>
      <x:c r="AC569" s="64" t="n">
        <x:f aca="0">X569*Y569</x:f>
        <x:v>0.06246035956948051</x:v>
      </x:c>
      <x:c r="AD569" s="64" t="n">
        <x:f aca="0">SUM(Z569:AC569)</x:f>
        <x:v>1.1188103094050668</x:v>
      </x:c>
      <x:c r="AE569" s="64" t="n">
        <x:f aca="0">MAX(AE568,AD569)</x:f>
        <x:v>1.1335706906742307</x:v>
      </x:c>
      <x:c r="AF569" s="63" t="n">
        <x:f aca="0">AD569/AE569-1</x:f>
        <x:v>-0.013021138770255791</x:v>
      </x:c>
      <x:c r="AG569" s="63" t="n">
        <x:f aca="0">AD569/AD568-1</x:f>
        <x:v>-0.0017474358344334862</x:v>
      </x:c>
      <x:c r="AH569" s="61" t="n">
        <x:f aca="0">IF(OR(T569="年末+季度",T569="季度+动态",T569="季度",T569="动态"),A569,AH568)</x:f>
        <x:v>44561</x:v>
      </x:c>
      <x:c r="AI569" s="68" t="n">
        <x:f aca="0">YEAR(A569)</x:f>
        <x:v>2022</x:v>
      </x:c>
      <x:c r="AJ569" s="68" t="n">
        <x:f aca="0">MONTH(A569)</x:f>
        <x:v>3</x:v>
      </x:c>
      <x:c r="AK569" s="66" t="n">
        <x:f aca="0">IF(MONTH(A569)&lt;&gt;MONTH(A570),1,0)</x:f>
        <x:v>0</x:v>
      </x:c>
      <x:c r="AL569" s="64" t="n">
        <x:f aca="0">IF(AK568,AD568,AL568)</x:f>
        <x:v>1.1290446367492308</x:v>
      </x:c>
      <x:c r="AM569" s="65" t="str">
        <x:f aca="0">IF(AK569,AD569/AL569-1,"")</x:f>
      </x:c>
      <x:c r="AN569" s="64" t="n">
        <x:f aca="0">IF(AI569&lt;&gt;AI568,AD569,MAX(AN568,AD569))</x:f>
        <x:v>1.1335706906742307</x:v>
      </x:c>
      <x:c r="AO569" s="65" t="n">
        <x:f aca="0">AD569/AN569-1</x:f>
        <x:v>-0.013021138770255791</x:v>
      </x:c>
      <x:c r="AP569" s="69" t="n">
        <x:f aca="0">IFERROR(SUM(Z569:AC569)/AD569,0)</x:f>
        <x:v>1</x:v>
      </x:c>
      <x:c r="AQ569" s="66" t="b">
        <x:f aca="0">AND(B569&gt;0,C569&gt;0,D569&gt;0,E569&gt;0)</x:f>
        <x:v>1</x:v>
      </x:c>
    </x:row>
    <x:row r="570" ht="13.5" hidden="0">
      <x:c r="A570" s="61" t="n">
        <x:f aca="0">'净值底稿'!A532</x:f>
        <x:v>44630</x:v>
      </x:c>
      <x:c r="B570" s="62" t="n">
        <x:f aca="0">'净值底稿'!W532</x:f>
        <x:v>1.2538375382886073</x:v>
      </x:c>
      <x:c r="C570" s="62" t="n">
        <x:f aca="0">'净值底稿'!T532</x:f>
        <x:v>1.3503781932899188</x:v>
      </x:c>
      <x:c r="D570" s="62" t="n">
        <x:f aca="0">'净值底稿'!U532</x:f>
        <x:v>1.5201</x:v>
      </x:c>
      <x:c r="E570" s="62" t="n">
        <x:f aca="0">'净值底稿'!V532</x:f>
        <x:v>1.4528</x:v>
      </x:c>
      <x:c r="F570" s="63" t="n">
        <x:f aca="0">IFERROR(B570/B569-1,0)</x:f>
        <x:v>0.010488600236286505</x:v>
      </x:c>
      <x:c r="G570" s="63" t="n">
        <x:f aca="0">IFERROR(C570/C569-1,0)</x:f>
        <x:v>0.020375705668438604</x:v>
      </x:c>
      <x:c r="H570" s="63" t="n">
        <x:f aca="0">IFERROR(D570/D569-1,0)</x:f>
        <x:v>-0.0005260043395357572</x:v>
      </x:c>
      <x:c r="I570" s="63" t="n">
        <x:f aca="0">IFERROR(E570/E569-1,0)</x:f>
        <x:v>-0.030303030303030276</x:v>
      </x:c>
      <x:c r="J570" s="64" t="n">
        <x:f aca="0">Z569*(1+F570)</x:f>
        <x:v>0.11123362368991797</x:v>
      </x:c>
      <x:c r="K570" s="64" t="n">
        <x:f aca="0">AA569*(1+G570)</x:f>
        <x:v>0.0996157271467446</x:v>
      </x:c>
      <x:c r="L570" s="64" t="n">
        <x:f aca="0">AB569*(1+H570)</x:f>
        <x:v>0.8481979927004714</x:v>
      </x:c>
      <x:c r="M570" s="64" t="n">
        <x:f aca="0">AC569*(1+I570)</x:f>
        <x:v>0.06056762140070838</x:v>
      </x:c>
      <x:c r="N570" s="64" t="n">
        <x:f aca="0">SUM(J570:M570)</x:f>
        <x:v>1.1196149649378424</x:v>
      </x:c>
      <x:c r="O570" s="65" t="n">
        <x:f aca="0">IFERROR((J570+K570)/N570,0)</x:f>
        <x:v>0.1883230909193575</x:v>
      </x:c>
      <x:c r="P570" s="66" t="b">
        <x:f aca="0">AND(MONTH(A570)=12,OR(A571="",YEAR(A570)&lt;&gt;YEAR(A571)))</x:f>
        <x:v>0</x:v>
      </x:c>
      <x:c r="Q570" s="66" t="b">
        <x:f aca="0">AND(MOD(MONTH(A570),3)=0,OR(A571="",MONTH(A570)&lt;&gt;MONTH(A571)))</x:f>
        <x:v>0</x:v>
      </x:c>
      <x:c r="R570" s="66" t="b">
        <x:f aca="0">OR(O570&gt;$E$7,O570&lt;$E$6)</x:f>
        <x:v>0</x:v>
      </x:c>
      <x:c r="S570" s="66" t="b">
        <x:f aca="0">AND(OR(P570,Q570,R570),A570-AH569&gt;$E$8)</x:f>
        <x:v>0</x:v>
      </x:c>
      <x:c r="T570" s="67" t="str">
        <x:f aca="0">IF(NOT(OR(P570,Q570,R570)),"不调",IF(NOT(S570),"间隔规则跳过",IF(P570,"年末+季度",IF(AND(Q570,R570),"季度+动态",IF(Q570,"季度","动态")))))</x:f>
        <x:v>不调</x:v>
      </x:c>
      <x:c r="U570" s="64" t="n">
        <x:f aca="0">IF(OR(T570="年末+季度",T570="季度+动态"),N570*$E$5/2,IF(T570="季度",(J570+K570)/2,IF(T570="动态",N570*$E$5*IF(J570+K570=0,0.5,J570/(J570+K570)),J570)))</x:f>
        <x:v>0.11123362368991797</x:v>
      </x:c>
      <x:c r="V570" s="64" t="n">
        <x:f aca="0">IF(OR(T570="年末+季度",T570="季度+动态"),N570*$E$5/2,IF(T570="季度",(J570+K570)/2,IF(T570="动态",N570*$E$5*IF(J570+K570=0,0.5,K570/(J570+K570)),K570)))</x:f>
        <x:v>0.0996157271467446</x:v>
      </x:c>
      <x:c r="W570" s="64" t="n">
        <x:f aca="0">IF(OR(T570="年末+季度",T570="季度+动态",T570="动态"),N570*(1-$E$5)*IF(L570+M570=0,$B$7/($B$7+$B$8),L570/(L570+M570)),L570)</x:f>
        <x:v>0.8481979927004714</x:v>
      </x:c>
      <x:c r="X570" s="64" t="n">
        <x:f aca="0">IF(OR(T570="年末+季度",T570="季度+动态",T570="动态"),N570*(1-$E$5)*IF(L570+M570=0,$B$8/($B$7+$B$8),M570/(L570+M570)),M570)</x:f>
        <x:v>0.06056762140070838</x:v>
      </x:c>
      <x:c r="Y570" s="64" t="n">
        <x:f aca="0">POWER(1-$H$5,(A570-A569)/$H$8)</x:f>
        <x:v>0.9999862671029998</x:v>
      </x:c>
      <x:c r="Z570" s="64" t="n">
        <x:f aca="0">U570*Y570</x:f>
        <x:v>0.11123209613002087</x:v>
      </x:c>
      <x:c r="AA570" s="64" t="n">
        <x:f aca="0">V570*Y570</x:f>
        <x:v>0.09961435913422409</x:v>
      </x:c>
      <x:c r="AB570" s="64" t="n">
        <x:f aca="0">W570*Y570</x:f>
        <x:v>0.8481863444848018</x:v>
      </x:c>
      <x:c r="AC570" s="64" t="n">
        <x:f aca="0">X570*Y570</x:f>
        <x:v>0.060566789631802134</x:v>
      </x:c>
      <x:c r="AD570" s="64" t="n">
        <x:f aca="0">SUM(Z570:AC570)</x:f>
        <x:v>1.1195995893808488</x:v>
      </x:c>
      <x:c r="AE570" s="64" t="n">
        <x:f aca="0">MAX(AE569,AD570)</x:f>
        <x:v>1.1335706906742307</x:v>
      </x:c>
      <x:c r="AF570" s="63" t="n">
        <x:f aca="0">AD570/AE570-1</x:f>
        <x:v>-0.012324861085700856</x:v>
      </x:c>
      <x:c r="AG570" s="63" t="n">
        <x:f aca="0">AD570/AD569-1</x:f>
        <x:v>0.0007054636243044587</x:v>
      </x:c>
      <x:c r="AH570" s="61" t="n">
        <x:f aca="0">IF(OR(T570="年末+季度",T570="季度+动态",T570="季度",T570="动态"),A570,AH569)</x:f>
        <x:v>44561</x:v>
      </x:c>
      <x:c r="AI570" s="68" t="n">
        <x:f aca="0">YEAR(A570)</x:f>
        <x:v>2022</x:v>
      </x:c>
      <x:c r="AJ570" s="68" t="n">
        <x:f aca="0">MONTH(A570)</x:f>
        <x:v>3</x:v>
      </x:c>
      <x:c r="AK570" s="66" t="n">
        <x:f aca="0">IF(MONTH(A570)&lt;&gt;MONTH(A571),1,0)</x:f>
        <x:v>0</x:v>
      </x:c>
      <x:c r="AL570" s="64" t="n">
        <x:f aca="0">IF(AK569,AD569,AL569)</x:f>
        <x:v>1.1290446367492308</x:v>
      </x:c>
      <x:c r="AM570" s="65" t="str">
        <x:f aca="0">IF(AK570,AD570/AL570-1,"")</x:f>
      </x:c>
      <x:c r="AN570" s="64" t="n">
        <x:f aca="0">IF(AI570&lt;&gt;AI569,AD570,MAX(AN569,AD570))</x:f>
        <x:v>1.1335706906742307</x:v>
      </x:c>
      <x:c r="AO570" s="65" t="n">
        <x:f aca="0">AD570/AN570-1</x:f>
        <x:v>-0.012324861085700856</x:v>
      </x:c>
      <x:c r="AP570" s="69" t="n">
        <x:f aca="0">IFERROR(SUM(Z570:AC570)/AD570,0)</x:f>
        <x:v>1</x:v>
      </x:c>
      <x:c r="AQ570" s="66" t="b">
        <x:f aca="0">AND(B570&gt;0,C570&gt;0,D570&gt;0,E570&gt;0)</x:f>
        <x:v>1</x:v>
      </x:c>
    </x:row>
    <x:row r="571" ht="13.5" hidden="0">
      <x:c r="A571" s="61" t="n">
        <x:f aca="0">'净值底稿'!A533</x:f>
        <x:v>44631</x:v>
      </x:c>
      <x:c r="B571" s="62" t="n">
        <x:f aca="0">'净值底稿'!W533</x:f>
        <x:v>1.2547461751372075</x:v>
      </x:c>
      <x:c r="C571" s="62" t="n">
        <x:f aca="0">'净值底稿'!T533</x:f>
        <x:v>1.3571390887568675</x:v>
      </x:c>
      <x:c r="D571" s="62" t="n">
        <x:f aca="0">'净值底稿'!U533</x:f>
        <x:v>1.5217</x:v>
      </x:c>
      <x:c r="E571" s="62" t="n">
        <x:f aca="0">'净值底稿'!V533</x:f>
        <x:v>1.458</x:v>
      </x:c>
      <x:c r="F571" s="63" t="n">
        <x:f aca="0">IFERROR(B571/B570-1,0)</x:f>
        <x:v>0.0007246846747310798</x:v>
      </x:c>
      <x:c r="G571" s="63" t="n">
        <x:f aca="0">IFERROR(C571/C570-1,0)</x:f>
        <x:v>0.005006668132337966</x:v>
      </x:c>
      <x:c r="H571" s="63" t="n">
        <x:f aca="0">IFERROR(D571/D570-1,0)</x:f>
        <x:v>0.0010525623314256993</x:v>
      </x:c>
      <x:c r="I571" s="63" t="n">
        <x:f aca="0">IFERROR(E571/E570-1,0)</x:f>
        <x:v>0.0035792951541848694</x:v>
      </x:c>
      <x:c r="J571" s="64" t="n">
        <x:f aca="0">Z570*(1+F571)</x:f>
        <x:v>0.1113127043254245</x:v>
      </x:c>
      <x:c r="K571" s="64" t="n">
        <x:f aca="0">AA570*(1+G571)</x:f>
        <x:v>0.10011309517162467</x:v>
      </x:c>
      <x:c r="L571" s="64" t="n">
        <x:f aca="0">AB570*(1+H571)</x:f>
        <x:v>0.8490791134810362</x:v>
      </x:c>
      <x:c r="M571" s="64" t="n">
        <x:f aca="0">AC570*(1+I571)</x:f>
        <x:v>0.060783576048435775</x:v>
      </x:c>
      <x:c r="N571" s="64" t="n">
        <x:f aca="0">SUM(J571:M571)</x:f>
        <x:v>1.1212884890265211</x:v>
      </x:c>
      <x:c r="O571" s="65" t="n">
        <x:f aca="0">IFERROR((J571+K571)/N571,0)</x:f>
        <x:v>0.1885561134053954</x:v>
      </x:c>
      <x:c r="P571" s="66" t="b">
        <x:f aca="0">AND(MONTH(A571)=12,OR(A572="",YEAR(A571)&lt;&gt;YEAR(A572)))</x:f>
        <x:v>0</x:v>
      </x:c>
      <x:c r="Q571" s="66" t="b">
        <x:f aca="0">AND(MOD(MONTH(A571),3)=0,OR(A572="",MONTH(A571)&lt;&gt;MONTH(A572)))</x:f>
        <x:v>0</x:v>
      </x:c>
      <x:c r="R571" s="66" t="b">
        <x:f aca="0">OR(O571&gt;$E$7,O571&lt;$E$6)</x:f>
        <x:v>0</x:v>
      </x:c>
      <x:c r="S571" s="66" t="b">
        <x:f aca="0">AND(OR(P571,Q571,R571),A571-AH570&gt;$E$8)</x:f>
        <x:v>0</x:v>
      </x:c>
      <x:c r="T571" s="67" t="str">
        <x:f aca="0">IF(NOT(OR(P571,Q571,R571)),"不调",IF(NOT(S571),"间隔规则跳过",IF(P571,"年末+季度",IF(AND(Q571,R571),"季度+动态",IF(Q571,"季度","动态")))))</x:f>
        <x:v>不调</x:v>
      </x:c>
      <x:c r="U571" s="64" t="n">
        <x:f aca="0">IF(OR(T571="年末+季度",T571="季度+动态"),N571*$E$5/2,IF(T571="季度",(J571+K571)/2,IF(T571="动态",N571*$E$5*IF(J571+K571=0,0.5,J571/(J571+K571)),J571)))</x:f>
        <x:v>0.1113127043254245</x:v>
      </x:c>
      <x:c r="V571" s="64" t="n">
        <x:f aca="0">IF(OR(T571="年末+季度",T571="季度+动态"),N571*$E$5/2,IF(T571="季度",(J571+K571)/2,IF(T571="动态",N571*$E$5*IF(J571+K571=0,0.5,K571/(J571+K571)),K571)))</x:f>
        <x:v>0.10011309517162467</x:v>
      </x:c>
      <x:c r="W571" s="64" t="n">
        <x:f aca="0">IF(OR(T571="年末+季度",T571="季度+动态",T571="动态"),N571*(1-$E$5)*IF(L571+M571=0,$B$7/($B$7+$B$8),L571/(L571+M571)),L571)</x:f>
        <x:v>0.8490791134810362</x:v>
      </x:c>
      <x:c r="X571" s="64" t="n">
        <x:f aca="0">IF(OR(T571="年末+季度",T571="季度+动态",T571="动态"),N571*(1-$E$5)*IF(L571+M571=0,$B$8/($B$7+$B$8),M571/(L571+M571)),M571)</x:f>
        <x:v>0.060783576048435775</x:v>
      </x:c>
      <x:c r="Y571" s="64" t="n">
        <x:f aca="0">POWER(1-$H$5,(A571-A570)/$H$8)</x:f>
        <x:v>0.9999862671029998</x:v>
      </x:c>
      <x:c r="Z571" s="64" t="n">
        <x:f aca="0">U571*Y571</x:f>
        <x:v>0.11131117567952119</x:v>
      </x:c>
      <x:c r="AA571" s="64" t="n">
        <x:f aca="0">V571*Y571</x:f>
        <x:v>0.10011172032880031</x:v>
      </x:c>
      <x:c r="AB571" s="64" t="n">
        <x:f aca="0">W571*Y571</x:f>
        <x:v>0.8490674531650256</x:v>
      </x:c>
      <x:c r="AC571" s="64" t="n">
        <x:f aca="0">X571*Y571</x:f>
        <x:v>0.060782741313846596</x:v>
      </x:c>
      <x:c r="AD571" s="64" t="n">
        <x:f aca="0">SUM(Z571:AC571)</x:f>
        <x:v>1.1212730904871937</x:v>
      </x:c>
      <x:c r="AE571" s="64" t="n">
        <x:f aca="0">MAX(AE570,AD571)</x:f>
        <x:v>1.1335706906742307</x:v>
      </x:c>
      <x:c r="AF571" s="63" t="n">
        <x:f aca="0">AD571/AE571-1</x:f>
        <x:v>-0.010848551650292304</x:v>
      </x:c>
      <x:c r="AG571" s="63" t="n">
        <x:f aca="0">AD571/AD570-1</x:f>
        <x:v>0.0014947317971689689</x:v>
      </x:c>
      <x:c r="AH571" s="61" t="n">
        <x:f aca="0">IF(OR(T571="年末+季度",T571="季度+动态",T571="季度",T571="动态"),A571,AH570)</x:f>
        <x:v>44561</x:v>
      </x:c>
      <x:c r="AI571" s="68" t="n">
        <x:f aca="0">YEAR(A571)</x:f>
        <x:v>2022</x:v>
      </x:c>
      <x:c r="AJ571" s="68" t="n">
        <x:f aca="0">MONTH(A571)</x:f>
        <x:v>3</x:v>
      </x:c>
      <x:c r="AK571" s="66" t="n">
        <x:f aca="0">IF(MONTH(A571)&lt;&gt;MONTH(A572),1,0)</x:f>
        <x:v>0</x:v>
      </x:c>
      <x:c r="AL571" s="64" t="n">
        <x:f aca="0">IF(AK570,AD570,AL570)</x:f>
        <x:v>1.1290446367492308</x:v>
      </x:c>
      <x:c r="AM571" s="65" t="str">
        <x:f aca="0">IF(AK571,AD571/AL571-1,"")</x:f>
      </x:c>
      <x:c r="AN571" s="64" t="n">
        <x:f aca="0">IF(AI571&lt;&gt;AI570,AD571,MAX(AN570,AD571))</x:f>
        <x:v>1.1335706906742307</x:v>
      </x:c>
      <x:c r="AO571" s="65" t="n">
        <x:f aca="0">AD571/AN571-1</x:f>
        <x:v>-0.010848551650292304</x:v>
      </x:c>
      <x:c r="AP571" s="69" t="n">
        <x:f aca="0">IFERROR(SUM(Z571:AC571)/AD571,0)</x:f>
        <x:v>1</x:v>
      </x:c>
      <x:c r="AQ571" s="66" t="b">
        <x:f aca="0">AND(B571&gt;0,C571&gt;0,D571&gt;0,E571&gt;0)</x:f>
        <x:v>1</x:v>
      </x:c>
    </x:row>
    <x:row r="572" ht="13.5" hidden="0">
      <x:c r="A572" s="61" t="n">
        <x:f aca="0">'净值底稿'!A534</x:f>
        <x:v>44634</x:v>
      </x:c>
      <x:c r="B572" s="62" t="n">
        <x:f aca="0">'净值底稿'!W534</x:f>
        <x:v>1.2249452424553298</x:v>
      </x:c>
      <x:c r="C572" s="62" t="n">
        <x:f aca="0">'净值底稿'!T534</x:f>
        <x:v>1.3211283988862275</x:v>
      </x:c>
      <x:c r="D572" s="62" t="n">
        <x:f aca="0">'净值底稿'!U534</x:f>
        <x:v>1.5243</x:v>
      </x:c>
      <x:c r="E572" s="62" t="n">
        <x:f aca="0">'净值底稿'!V534</x:f>
        <x:v>1.4475</x:v>
      </x:c>
      <x:c r="F572" s="63" t="n">
        <x:f aca="0">IFERROR(B572/B571-1,0)</x:f>
        <x:v>-0.023750566666297268</x:v>
      </x:c>
      <x:c r="G572" s="63" t="n">
        <x:f aca="0">IFERROR(C572/C571-1,0)</x:f>
        <x:v>-0.026534266214103153</x:v>
      </x:c>
      <x:c r="H572" s="63" t="n">
        <x:f aca="0">IFERROR(D572/D571-1,0)</x:f>
        <x:v>0.0017086153643950386</x:v>
      </x:c>
      <x:c r="I572" s="63" t="n">
        <x:f aca="0">IFERROR(E572/E571-1,0)</x:f>
        <x:v>-0.007201646090534974</x:v>
      </x:c>
      <x:c r="J572" s="64" t="n">
        <x:f aca="0">Z571*(1+F572)</x:f>
        <x:v>0.10866747218084079</x:v>
      </x:c>
      <x:c r="K572" s="64" t="n">
        <x:f aca="0">AA571*(1+G572)</x:f>
        <x:v>0.09745532929044408</x:v>
      </x:c>
      <x:c r="L572" s="64" t="n">
        <x:f aca="0">AB571*(1+H572)</x:f>
        <x:v>0.8505181828609112</x:v>
      </x:c>
      <x:c r="M572" s="64" t="n">
        <x:f aca="0">AC571*(1+I572)</x:f>
        <x:v>0.06034500552249173</x:v>
      </x:c>
      <x:c r="N572" s="64" t="n">
        <x:f aca="0">SUM(J572:M572)</x:f>
        <x:v>1.1169859898546877</x:v>
      </x:c>
      <x:c r="O572" s="65" t="n">
        <x:f aca="0">IFERROR((J572+K572)/N572,0)</x:f>
        <x:v>0.1845348136354871</x:v>
      </x:c>
      <x:c r="P572" s="66" t="b">
        <x:f aca="0">AND(MONTH(A572)=12,OR(A573="",YEAR(A572)&lt;&gt;YEAR(A573)))</x:f>
        <x:v>0</x:v>
      </x:c>
      <x:c r="Q572" s="66" t="b">
        <x:f aca="0">AND(MOD(MONTH(A572),3)=0,OR(A573="",MONTH(A572)&lt;&gt;MONTH(A573)))</x:f>
        <x:v>0</x:v>
      </x:c>
      <x:c r="R572" s="66" t="b">
        <x:f aca="0">OR(O572&gt;$E$7,O572&lt;$E$6)</x:f>
        <x:v>0</x:v>
      </x:c>
      <x:c r="S572" s="66" t="b">
        <x:f aca="0">AND(OR(P572,Q572,R572),A572-AH571&gt;$E$8)</x:f>
        <x:v>0</x:v>
      </x:c>
      <x:c r="T572" s="67" t="str">
        <x:f aca="0">IF(NOT(OR(P572,Q572,R572)),"不调",IF(NOT(S572),"间隔规则跳过",IF(P572,"年末+季度",IF(AND(Q572,R572),"季度+动态",IF(Q572,"季度","动态")))))</x:f>
        <x:v>不调</x:v>
      </x:c>
      <x:c r="U572" s="64" t="n">
        <x:f aca="0">IF(OR(T572="年末+季度",T572="季度+动态"),N572*$E$5/2,IF(T572="季度",(J572+K572)/2,IF(T572="动态",N572*$E$5*IF(J572+K572=0,0.5,J572/(J572+K572)),J572)))</x:f>
        <x:v>0.10866747218084079</x:v>
      </x:c>
      <x:c r="V572" s="64" t="n">
        <x:f aca="0">IF(OR(T572="年末+季度",T572="季度+动态"),N572*$E$5/2,IF(T572="季度",(J572+K572)/2,IF(T572="动态",N572*$E$5*IF(J572+K572=0,0.5,K572/(J572+K572)),K572)))</x:f>
        <x:v>0.09745532929044408</x:v>
      </x:c>
      <x:c r="W572" s="64" t="n">
        <x:f aca="0">IF(OR(T572="年末+季度",T572="季度+动态",T572="动态"),N572*(1-$E$5)*IF(L572+M572=0,$B$7/($B$7+$B$8),L572/(L572+M572)),L572)</x:f>
        <x:v>0.8505181828609112</x:v>
      </x:c>
      <x:c r="X572" s="64" t="n">
        <x:f aca="0">IF(OR(T572="年末+季度",T572="季度+动态",T572="动态"),N572*(1-$E$5)*IF(L572+M572=0,$B$8/($B$7+$B$8),M572/(L572+M572)),M572)</x:f>
        <x:v>0.06034500552249173</x:v>
      </x:c>
      <x:c r="Y572" s="64" t="n">
        <x:f aca="0">POWER(1-$H$5,(A572-A571)/$H$8)</x:f>
        <x:v>0.9999588018747739</x:v>
      </x:c>
      <x:c r="Z572" s="64" t="n">
        <x:f aca="0">U572*Y572</x:f>
        <x:v>0.10866299528471388</x:v>
      </x:c>
      <x:c r="AA572" s="64" t="n">
        <x:f aca="0">V572*Y572</x:f>
        <x:v>0.09745131431358402</x:v>
      </x:c>
      <x:c r="AB572" s="64" t="n">
        <x:f aca="0">W572*Y572</x:f>
        <x:v>0.8504831431063067</x:v>
      </x:c>
      <x:c r="AC572" s="64" t="n">
        <x:f aca="0">X572*Y572</x:f>
        <x:v>0.06034251942139745</x:v>
      </x:c>
      <x:c r="AD572" s="64" t="n">
        <x:f aca="0">SUM(Z572:AC572)</x:f>
        <x:v>1.1169399721260018</x:v>
      </x:c>
      <x:c r="AE572" s="64" t="n">
        <x:f aca="0">MAX(AE571,AD572)</x:f>
        <x:v>1.1335706906742307</x:v>
      </x:c>
      <x:c r="AF572" s="63" t="n">
        <x:f aca="0">AD572/AE572-1</x:f>
        <x:v>-0.0146710908151102</x:v>
      </x:c>
      <x:c r="AG572" s="63" t="n">
        <x:f aca="0">AD572/AD571-1</x:f>
        <x:v>-0.0038644629911782635</x:v>
      </x:c>
      <x:c r="AH572" s="61" t="n">
        <x:f aca="0">IF(OR(T572="年末+季度",T572="季度+动态",T572="季度",T572="动态"),A572,AH571)</x:f>
        <x:v>44561</x:v>
      </x:c>
      <x:c r="AI572" s="68" t="n">
        <x:f aca="0">YEAR(A572)</x:f>
        <x:v>2022</x:v>
      </x:c>
      <x:c r="AJ572" s="68" t="n">
        <x:f aca="0">MONTH(A572)</x:f>
        <x:v>3</x:v>
      </x:c>
      <x:c r="AK572" s="66" t="n">
        <x:f aca="0">IF(MONTH(A572)&lt;&gt;MONTH(A573),1,0)</x:f>
        <x:v>0</x:v>
      </x:c>
      <x:c r="AL572" s="64" t="n">
        <x:f aca="0">IF(AK571,AD571,AL571)</x:f>
        <x:v>1.1290446367492308</x:v>
      </x:c>
      <x:c r="AM572" s="65" t="str">
        <x:f aca="0">IF(AK572,AD572/AL572-1,"")</x:f>
      </x:c>
      <x:c r="AN572" s="64" t="n">
        <x:f aca="0">IF(AI572&lt;&gt;AI571,AD572,MAX(AN571,AD572))</x:f>
        <x:v>1.1335706906742307</x:v>
      </x:c>
      <x:c r="AO572" s="65" t="n">
        <x:f aca="0">AD572/AN572-1</x:f>
        <x:v>-0.0146710908151102</x:v>
      </x:c>
      <x:c r="AP572" s="69" t="n">
        <x:f aca="0">IFERROR(SUM(Z572:AC572)/AD572,0)</x:f>
        <x:v>1</x:v>
      </x:c>
      <x:c r="AQ572" s="66" t="b">
        <x:f aca="0">AND(B572&gt;0,C572&gt;0,D572&gt;0,E572&gt;0)</x:f>
        <x:v>1</x:v>
      </x:c>
    </x:row>
    <x:row r="573" ht="13.5" hidden="0">
      <x:c r="A573" s="61" t="n">
        <x:f aca="0">'净值底稿'!A535</x:f>
        <x:v>44635</x:v>
      </x:c>
      <x:c r="B573" s="62" t="n">
        <x:f aca="0">'净值底稿'!W535</x:f>
        <x:v>1.1575507894455235</x:v>
      </x:c>
      <x:c r="C573" s="62" t="n">
        <x:f aca="0">'净值底稿'!T535</x:f>
        <x:v>1.2585016804825488</x:v>
      </x:c>
      <x:c r="D573" s="62" t="n">
        <x:f aca="0">'净值底稿'!U535</x:f>
        <x:v>1.5219</x:v>
      </x:c>
      <x:c r="E573" s="62" t="n">
        <x:f aca="0">'净值底稿'!V535</x:f>
        <x:v>1.4225</x:v>
      </x:c>
      <x:c r="F573" s="63" t="n">
        <x:f aca="0">IFERROR(B573/B572-1,0)</x:f>
        <x:v>-0.0550183393297794</x:v>
      </x:c>
      <x:c r="G573" s="63" t="n">
        <x:f aca="0">IFERROR(C573/C572-1,0)</x:f>
        <x:v>-0.04740396047536022</x:v>
      </x:c>
      <x:c r="H573" s="63" t="n">
        <x:f aca="0">IFERROR(D573/D572-1,0)</x:f>
        <x:v>-0.0015744932099980291</x:v>
      </x:c>
      <x:c r="I573" s="63" t="n">
        <x:f aca="0">IFERROR(E573/E572-1,0)</x:f>
        <x:v>-0.017271157167530138</x:v>
      </x:c>
      <x:c r="J573" s="64" t="n">
        <x:f aca="0">Z572*(1+F573)</x:f>
        <x:v>0.10268453773754926</x:v>
      </x:c>
      <x:c r="K573" s="64" t="n">
        <x:f aca="0">AA572*(1+G573)</x:f>
        <x:v>0.09283173606159098</x:v>
      </x:c>
      <x:c r="L573" s="64" t="n">
        <x:f aca="0">AB572*(1+H573)</x:f>
        <x:v>0.849144063172268</x:v>
      </x:c>
      <x:c r="M573" s="64" t="n">
        <x:f aca="0">AC572*(1+I573)</x:f>
        <x:v>0.059300334284585754</x:v>
      </x:c>
      <x:c r="N573" s="64" t="n">
        <x:f aca="0">SUM(J573:M573)</x:f>
        <x:v>1.103960671255994</x:v>
      </x:c>
      <x:c r="O573" s="65" t="n">
        <x:f aca="0">IFERROR((J573+K573)/N573,0)</x:f>
        <x:v>0.17710438323558955</x:v>
      </x:c>
      <x:c r="P573" s="66" t="b">
        <x:f aca="0">AND(MONTH(A573)=12,OR(A574="",YEAR(A573)&lt;&gt;YEAR(A574)))</x:f>
        <x:v>0</x:v>
      </x:c>
      <x:c r="Q573" s="66" t="b">
        <x:f aca="0">AND(MOD(MONTH(A573),3)=0,OR(A574="",MONTH(A573)&lt;&gt;MONTH(A574)))</x:f>
        <x:v>0</x:v>
      </x:c>
      <x:c r="R573" s="66" t="b">
        <x:f aca="0">OR(O573&gt;$E$7,O573&lt;$E$6)</x:f>
        <x:v>0</x:v>
      </x:c>
      <x:c r="S573" s="66" t="b">
        <x:f aca="0">AND(OR(P573,Q573,R573),A573-AH572&gt;$E$8)</x:f>
        <x:v>0</x:v>
      </x:c>
      <x:c r="T573" s="67" t="str">
        <x:f aca="0">IF(NOT(OR(P573,Q573,R573)),"不调",IF(NOT(S573),"间隔规则跳过",IF(P573,"年末+季度",IF(AND(Q573,R573),"季度+动态",IF(Q573,"季度","动态")))))</x:f>
        <x:v>不调</x:v>
      </x:c>
      <x:c r="U573" s="64" t="n">
        <x:f aca="0">IF(OR(T573="年末+季度",T573="季度+动态"),N573*$E$5/2,IF(T573="季度",(J573+K573)/2,IF(T573="动态",N573*$E$5*IF(J573+K573=0,0.5,J573/(J573+K573)),J573)))</x:f>
        <x:v>0.10268453773754926</x:v>
      </x:c>
      <x:c r="V573" s="64" t="n">
        <x:f aca="0">IF(OR(T573="年末+季度",T573="季度+动态"),N573*$E$5/2,IF(T573="季度",(J573+K573)/2,IF(T573="动态",N573*$E$5*IF(J573+K573=0,0.5,K573/(J573+K573)),K573)))</x:f>
        <x:v>0.09283173606159098</x:v>
      </x:c>
      <x:c r="W573" s="64" t="n">
        <x:f aca="0">IF(OR(T573="年末+季度",T573="季度+动态",T573="动态"),N573*(1-$E$5)*IF(L573+M573=0,$B$7/($B$7+$B$8),L573/(L573+M573)),L573)</x:f>
        <x:v>0.849144063172268</x:v>
      </x:c>
      <x:c r="X573" s="64" t="n">
        <x:f aca="0">IF(OR(T573="年末+季度",T573="季度+动态",T573="动态"),N573*(1-$E$5)*IF(L573+M573=0,$B$8/($B$7+$B$8),M573/(L573+M573)),M573)</x:f>
        <x:v>0.059300334284585754</x:v>
      </x:c>
      <x:c r="Y573" s="64" t="n">
        <x:f aca="0">POWER(1-$H$5,(A573-A572)/$H$8)</x:f>
        <x:v>0.9999862671029998</x:v>
      </x:c>
      <x:c r="Z573" s="64" t="n">
        <x:f aca="0">U573*Y573</x:f>
        <x:v>0.102683127581369</x:v>
      </x:c>
      <x:c r="AA573" s="64" t="n">
        <x:f aca="0">V573*Y573</x:f>
        <x:v>0.0928304612129213</x:v>
      </x:c>
      <x:c r="AB573" s="64" t="n">
        <x:f aca="0">W573*Y573</x:f>
        <x:v>0.8491324019643101</x:v>
      </x:c>
      <x:c r="AC573" s="64" t="n">
        <x:f aca="0">X573*Y573</x:f>
        <x:v>0.059299519919202945</x:v>
      </x:c>
      <x:c r="AD573" s="64" t="n">
        <x:f aca="0">SUM(Z573:AC573)</x:f>
        <x:v>1.1039455106778033</x:v>
      </x:c>
      <x:c r="AE573" s="64" t="n">
        <x:f aca="0">MAX(AE572,AD573)</x:f>
        <x:v>1.1335706906742307</x:v>
      </x:c>
      <x:c r="AF573" s="63" t="n">
        <x:f aca="0">AD573/AE573-1</x:f>
        <x:v>-0.02613439130011974</x:v>
      </x:c>
      <x:c r="AG573" s="63" t="n">
        <x:f aca="0">AD573/AD572-1</x:f>
        <x:v>-0.011633983716658136</x:v>
      </x:c>
      <x:c r="AH573" s="61" t="n">
        <x:f aca="0">IF(OR(T573="年末+季度",T573="季度+动态",T573="季度",T573="动态"),A573,AH572)</x:f>
        <x:v>44561</x:v>
      </x:c>
      <x:c r="AI573" s="68" t="n">
        <x:f aca="0">YEAR(A573)</x:f>
        <x:v>2022</x:v>
      </x:c>
      <x:c r="AJ573" s="68" t="n">
        <x:f aca="0">MONTH(A573)</x:f>
        <x:v>3</x:v>
      </x:c>
      <x:c r="AK573" s="66" t="n">
        <x:f aca="0">IF(MONTH(A573)&lt;&gt;MONTH(A574),1,0)</x:f>
        <x:v>0</x:v>
      </x:c>
      <x:c r="AL573" s="64" t="n">
        <x:f aca="0">IF(AK572,AD572,AL572)</x:f>
        <x:v>1.1290446367492308</x:v>
      </x:c>
      <x:c r="AM573" s="65" t="str">
        <x:f aca="0">IF(AK573,AD573/AL573-1,"")</x:f>
      </x:c>
      <x:c r="AN573" s="64" t="n">
        <x:f aca="0">IF(AI573&lt;&gt;AI572,AD573,MAX(AN572,AD573))</x:f>
        <x:v>1.1335706906742307</x:v>
      </x:c>
      <x:c r="AO573" s="65" t="n">
        <x:f aca="0">AD573/AN573-1</x:f>
        <x:v>-0.02613439130011974</x:v>
      </x:c>
      <x:c r="AP573" s="69" t="n">
        <x:f aca="0">IFERROR(SUM(Z573:AC573)/AD573,0)</x:f>
        <x:v>1</x:v>
      </x:c>
      <x:c r="AQ573" s="66" t="b">
        <x:f aca="0">AND(B573&gt;0,C573&gt;0,D573&gt;0,E573&gt;0)</x:f>
        <x:v>1</x:v>
      </x:c>
    </x:row>
    <x:row r="574" ht="13.5" hidden="0">
      <x:c r="A574" s="61" t="n">
        <x:f aca="0">'净值底稿'!A536</x:f>
        <x:v>44636</x:v>
      </x:c>
      <x:c r="B574" s="62" t="n">
        <x:f aca="0">'净值底稿'!W536</x:f>
        <x:v>1.1878940961614237</x:v>
      </x:c>
      <x:c r="C574" s="62" t="n">
        <x:f aca="0">'净值底稿'!T536</x:f>
        <x:v>1.30130672263056</x:v>
      </x:c>
      <x:c r="D574" s="62" t="n">
        <x:f aca="0">'净值底稿'!U536</x:f>
        <x:v>1.5221</x:v>
      </x:c>
      <x:c r="E574" s="62" t="n">
        <x:f aca="0">'净值底稿'!V536</x:f>
        <x:v>1.413</x:v>
      </x:c>
      <x:c r="F574" s="63" t="n">
        <x:f aca="0">IFERROR(B574/B573-1,0)</x:f>
        <x:v>0.026213369635759154</x:v>
      </x:c>
      <x:c r="G574" s="63" t="n">
        <x:f aca="0">IFERROR(C574/C573-1,0)</x:f>
        <x:v>0.03401270162118353</x:v>
      </x:c>
      <x:c r="H574" s="63" t="n">
        <x:f aca="0">IFERROR(D574/D573-1,0)</x:f>
        <x:v>0.0001314146790196702</x:v>
      </x:c>
      <x:c r="I574" s="63" t="n">
        <x:f aca="0">IFERROR(E574/E573-1,0)</x:f>
        <x:v>-0.006678383128295273</x:v>
      </x:c>
      <x:c r="J574" s="64" t="n">
        <x:f aca="0">Z573*(1+F574)</x:f>
        <x:v>0.10537479836001523</x:v>
      </x:c>
      <x:c r="K574" s="64" t="n">
        <x:f aca="0">AA573*(1+G574)</x:f>
        <x:v>0.09598787599151323</x:v>
      </x:c>
      <x:c r="L574" s="64" t="n">
        <x:f aca="0">AB573*(1+H574)</x:f>
        <x:v>0.8492439904263595</x:v>
      </x:c>
      <x:c r="M574" s="64" t="n">
        <x:f aca="0">AC573*(1+I574)</x:f>
        <x:v>0.05890349500585853</x:v>
      </x:c>
      <x:c r="N574" s="64" t="n">
        <x:f aca="0">SUM(J574:M574)</x:f>
        <x:v>1.1095101597837465</x:v>
      </x:c>
      <x:c r="O574" s="65" t="n">
        <x:f aca="0">IFERROR((J574+K574)/N574,0)</x:f>
        <x:v>0.18148790488838415</x:v>
      </x:c>
      <x:c r="P574" s="66" t="b">
        <x:f aca="0">AND(MONTH(A574)=12,OR(A575="",YEAR(A574)&lt;&gt;YEAR(A575)))</x:f>
        <x:v>0</x:v>
      </x:c>
      <x:c r="Q574" s="66" t="b">
        <x:f aca="0">AND(MOD(MONTH(A574),3)=0,OR(A575="",MONTH(A574)&lt;&gt;MONTH(A575)))</x:f>
        <x:v>0</x:v>
      </x:c>
      <x:c r="R574" s="66" t="b">
        <x:f aca="0">OR(O574&gt;$E$7,O574&lt;$E$6)</x:f>
        <x:v>0</x:v>
      </x:c>
      <x:c r="S574" s="66" t="b">
        <x:f aca="0">AND(OR(P574,Q574,R574),A574-AH573&gt;$E$8)</x:f>
        <x:v>0</x:v>
      </x:c>
      <x:c r="T574" s="67" t="str">
        <x:f aca="0">IF(NOT(OR(P574,Q574,R574)),"不调",IF(NOT(S574),"间隔规则跳过",IF(P574,"年末+季度",IF(AND(Q574,R574),"季度+动态",IF(Q574,"季度","动态")))))</x:f>
        <x:v>不调</x:v>
      </x:c>
      <x:c r="U574" s="64" t="n">
        <x:f aca="0">IF(OR(T574="年末+季度",T574="季度+动态"),N574*$E$5/2,IF(T574="季度",(J574+K574)/2,IF(T574="动态",N574*$E$5*IF(J574+K574=0,0.5,J574/(J574+K574)),J574)))</x:f>
        <x:v>0.10537479836001523</x:v>
      </x:c>
      <x:c r="V574" s="64" t="n">
        <x:f aca="0">IF(OR(T574="年末+季度",T574="季度+动态"),N574*$E$5/2,IF(T574="季度",(J574+K574)/2,IF(T574="动态",N574*$E$5*IF(J574+K574=0,0.5,K574/(J574+K574)),K574)))</x:f>
        <x:v>0.09598787599151323</x:v>
      </x:c>
      <x:c r="W574" s="64" t="n">
        <x:f aca="0">IF(OR(T574="年末+季度",T574="季度+动态",T574="动态"),N574*(1-$E$5)*IF(L574+M574=0,$B$7/($B$7+$B$8),L574/(L574+M574)),L574)</x:f>
        <x:v>0.8492439904263595</x:v>
      </x:c>
      <x:c r="X574" s="64" t="n">
        <x:f aca="0">IF(OR(T574="年末+季度",T574="季度+动态",T574="动态"),N574*(1-$E$5)*IF(L574+M574=0,$B$8/($B$7+$B$8),M574/(L574+M574)),M574)</x:f>
        <x:v>0.05890349500585853</x:v>
      </x:c>
      <x:c r="Y574" s="64" t="n">
        <x:f aca="0">POWER(1-$H$5,(A574-A573)/$H$8)</x:f>
        <x:v>0.9999862671029998</x:v>
      </x:c>
      <x:c r="Z574" s="64" t="n">
        <x:f aca="0">U574*Y574</x:f>
        <x:v>0.10537335125876293</x:v>
      </x:c>
      <x:c r="AA574" s="64" t="n">
        <x:f aca="0">V574*Y574</x:f>
        <x:v>0.09598655779989897</x:v>
      </x:c>
      <x:c r="AB574" s="64" t="n">
        <x:f aca="0">W574*Y574</x:f>
        <x:v>0.8492323278461108</x:v>
      </x:c>
      <x:c r="AC574" s="64" t="n">
        <x:f aca="0">X574*Y574</x:f>
        <x:v>0.05890268609022866</x:v>
      </x:c>
      <x:c r="AD574" s="64" t="n">
        <x:f aca="0">SUM(Z574:AC574)</x:f>
        <x:v>1.1094949229950013</x:v>
      </x:c>
      <x:c r="AE574" s="64" t="n">
        <x:f aca="0">MAX(AE573,AD574)</x:f>
        <x:v>1.1335706906742307</x:v>
      </x:c>
      <x:c r="AF574" s="63" t="n">
        <x:f aca="0">AD574/AE574-1</x:f>
        <x:v>-0.02123887630237642</x:v>
      </x:c>
      <x:c r="AG574" s="63" t="n">
        <x:f aca="0">AD574/AD573-1</x:f>
        <x:v>0.0050268897001906065</x:v>
      </x:c>
      <x:c r="AH574" s="61" t="n">
        <x:f aca="0">IF(OR(T574="年末+季度",T574="季度+动态",T574="季度",T574="动态"),A574,AH573)</x:f>
        <x:v>44561</x:v>
      </x:c>
      <x:c r="AI574" s="68" t="n">
        <x:f aca="0">YEAR(A574)</x:f>
        <x:v>2022</x:v>
      </x:c>
      <x:c r="AJ574" s="68" t="n">
        <x:f aca="0">MONTH(A574)</x:f>
        <x:v>3</x:v>
      </x:c>
      <x:c r="AK574" s="66" t="n">
        <x:f aca="0">IF(MONTH(A574)&lt;&gt;MONTH(A575),1,0)</x:f>
        <x:v>0</x:v>
      </x:c>
      <x:c r="AL574" s="64" t="n">
        <x:f aca="0">IF(AK573,AD573,AL573)</x:f>
        <x:v>1.1290446367492308</x:v>
      </x:c>
      <x:c r="AM574" s="65" t="str">
        <x:f aca="0">IF(AK574,AD574/AL574-1,"")</x:f>
      </x:c>
      <x:c r="AN574" s="64" t="n">
        <x:f aca="0">IF(AI574&lt;&gt;AI573,AD574,MAX(AN573,AD574))</x:f>
        <x:v>1.1335706906742307</x:v>
      </x:c>
      <x:c r="AO574" s="65" t="n">
        <x:f aca="0">AD574/AN574-1</x:f>
        <x:v>-0.02123887630237642</x:v>
      </x:c>
      <x:c r="AP574" s="69" t="n">
        <x:f aca="0">IFERROR(SUM(Z574:AC574)/AD574,0)</x:f>
        <x:v>1</x:v>
      </x:c>
      <x:c r="AQ574" s="66" t="b">
        <x:f aca="0">AND(B574&gt;0,C574&gt;0,D574&gt;0,E574&gt;0)</x:f>
        <x:v>1</x:v>
      </x:c>
    </x:row>
    <x:row r="575" ht="13.5" hidden="0">
      <x:c r="A575" s="61" t="n">
        <x:f aca="0">'净值底稿'!A537</x:f>
        <x:v>44637</x:v>
      </x:c>
      <x:c r="B575" s="62" t="n">
        <x:f aca="0">'净值底稿'!W537</x:f>
        <x:v>1.2104863877231997</x:v>
      </x:c>
      <x:c r="C575" s="62" t="n">
        <x:f aca="0">'净值底稿'!T537</x:f>
        <x:v>1.3236921797465624</x:v>
      </x:c>
      <x:c r="D575" s="62" t="n">
        <x:f aca="0">'净值底稿'!U537</x:f>
        <x:v>1.5221</x:v>
      </x:c>
      <x:c r="E575" s="62" t="n">
        <x:f aca="0">'净值底稿'!V537</x:f>
        <x:v>1.4227</x:v>
      </x:c>
      <x:c r="F575" s="63" t="n">
        <x:f aca="0">IFERROR(B575/B574-1,0)</x:f>
        <x:v>0.019018775861233017</x:v>
      </x:c>
      <x:c r="G575" s="63" t="n">
        <x:f aca="0">IFERROR(C575/C574-1,0)</x:f>
        <x:v>0.01720229114835492</x:v>
      </x:c>
      <x:c r="H575" s="63" t="n">
        <x:f aca="0">IFERROR(D575/D574-1,0)</x:f>
        <x:v>0</x:v>
      </x:c>
      <x:c r="I575" s="63" t="n">
        <x:f aca="0">IFERROR(E575/E574-1,0)</x:f>
        <x:v>0.0068648266100495015</x:v>
      </x:c>
      <x:c r="J575" s="64" t="n">
        <x:f aca="0">Z574*(1+F575)</x:f>
        <x:v>0.10737742340810032</x:v>
      </x:c>
      <x:c r="K575" s="64" t="n">
        <x:f aca="0">AA574*(1+G575)</x:f>
        <x:v>0.09763774651350123</x:v>
      </x:c>
      <x:c r="L575" s="64" t="n">
        <x:f aca="0">AB574*(1+H575)</x:f>
        <x:v>0.8492323278461108</x:v>
      </x:c>
      <x:c r="M575" s="64" t="n">
        <x:f aca="0">AC574*(1+I575)</x:f>
        <x:v>0.05930704281710426</x:v>
      </x:c>
      <x:c r="N575" s="64" t="n">
        <x:f aca="0">SUM(J575:M575)</x:f>
        <x:v>1.1135545405848166</x:v>
      </x:c>
      <x:c r="O575" s="65" t="n">
        <x:f aca="0">IFERROR((J575+K575)/N575,0)</x:f>
        <x:v>0.1841087817880314</x:v>
      </x:c>
      <x:c r="P575" s="66" t="b">
        <x:f aca="0">AND(MONTH(A575)=12,OR(A576="",YEAR(A575)&lt;&gt;YEAR(A576)))</x:f>
        <x:v>0</x:v>
      </x:c>
      <x:c r="Q575" s="66" t="b">
        <x:f aca="0">AND(MOD(MONTH(A575),3)=0,OR(A576="",MONTH(A575)&lt;&gt;MONTH(A576)))</x:f>
        <x:v>0</x:v>
      </x:c>
      <x:c r="R575" s="66" t="b">
        <x:f aca="0">OR(O575&gt;$E$7,O575&lt;$E$6)</x:f>
        <x:v>0</x:v>
      </x:c>
      <x:c r="S575" s="66" t="b">
        <x:f aca="0">AND(OR(P575,Q575,R575),A575-AH574&gt;$E$8)</x:f>
        <x:v>0</x:v>
      </x:c>
      <x:c r="T575" s="67" t="str">
        <x:f aca="0">IF(NOT(OR(P575,Q575,R575)),"不调",IF(NOT(S575),"间隔规则跳过",IF(P575,"年末+季度",IF(AND(Q575,R575),"季度+动态",IF(Q575,"季度","动态")))))</x:f>
        <x:v>不调</x:v>
      </x:c>
      <x:c r="U575" s="64" t="n">
        <x:f aca="0">IF(OR(T575="年末+季度",T575="季度+动态"),N575*$E$5/2,IF(T575="季度",(J575+K575)/2,IF(T575="动态",N575*$E$5*IF(J575+K575=0,0.5,J575/(J575+K575)),J575)))</x:f>
        <x:v>0.10737742340810032</x:v>
      </x:c>
      <x:c r="V575" s="64" t="n">
        <x:f aca="0">IF(OR(T575="年末+季度",T575="季度+动态"),N575*$E$5/2,IF(T575="季度",(J575+K575)/2,IF(T575="动态",N575*$E$5*IF(J575+K575=0,0.5,K575/(J575+K575)),K575)))</x:f>
        <x:v>0.09763774651350123</x:v>
      </x:c>
      <x:c r="W575" s="64" t="n">
        <x:f aca="0">IF(OR(T575="年末+季度",T575="季度+动态",T575="动态"),N575*(1-$E$5)*IF(L575+M575=0,$B$7/($B$7+$B$8),L575/(L575+M575)),L575)</x:f>
        <x:v>0.8492323278461108</x:v>
      </x:c>
      <x:c r="X575" s="64" t="n">
        <x:f aca="0">IF(OR(T575="年末+季度",T575="季度+动态",T575="动态"),N575*(1-$E$5)*IF(L575+M575=0,$B$8/($B$7+$B$8),M575/(L575+M575)),M575)</x:f>
        <x:v>0.05930704281710426</x:v>
      </x:c>
      <x:c r="Y575" s="64" t="n">
        <x:f aca="0">POWER(1-$H$5,(A575-A574)/$H$8)</x:f>
        <x:v>0.9999862671029998</x:v>
      </x:c>
      <x:c r="Z575" s="64" t="n">
        <x:f aca="0">U575*Y575</x:f>
        <x:v>0.1073759488050045</x:v>
      </x:c>
      <x:c r="AA575" s="64" t="n">
        <x:f aca="0">V575*Y575</x:f>
        <x:v>0.09763640566438501</x:v>
      </x:c>
      <x:c r="AB575" s="64" t="n">
        <x:f aca="0">W575*Y575</x:f>
        <x:v>0.8492206654260233</x:v>
      </x:c>
      <x:c r="AC575" s="64" t="n">
        <x:f aca="0">X575*Y575</x:f>
        <x:v>0.05930622835959386</x:v>
      </x:c>
      <x:c r="AD575" s="64" t="n">
        <x:f aca="0">SUM(Z575:AC575)</x:f>
        <x:v>1.1135392482550066</x:v>
      </x:c>
      <x:c r="AE575" s="64" t="n">
        <x:f aca="0">MAX(AE574,AD575)</x:f>
        <x:v>1.1335706906742307</x:v>
      </x:c>
      <x:c r="AF575" s="63" t="n">
        <x:f aca="0">AD575/AE575-1</x:f>
        <x:v>-0.017671101223788344</x:v>
      </x:c>
      <x:c r="AG575" s="63" t="n">
        <x:f aca="0">AD575/AD574-1</x:f>
        <x:v>0.003645194922648143</x:v>
      </x:c>
      <x:c r="AH575" s="61" t="n">
        <x:f aca="0">IF(OR(T575="年末+季度",T575="季度+动态",T575="季度",T575="动态"),A575,AH574)</x:f>
        <x:v>44561</x:v>
      </x:c>
      <x:c r="AI575" s="68" t="n">
        <x:f aca="0">YEAR(A575)</x:f>
        <x:v>2022</x:v>
      </x:c>
      <x:c r="AJ575" s="68" t="n">
        <x:f aca="0">MONTH(A575)</x:f>
        <x:v>3</x:v>
      </x:c>
      <x:c r="AK575" s="66" t="n">
        <x:f aca="0">IF(MONTH(A575)&lt;&gt;MONTH(A576),1,0)</x:f>
        <x:v>0</x:v>
      </x:c>
      <x:c r="AL575" s="64" t="n">
        <x:f aca="0">IF(AK574,AD574,AL574)</x:f>
        <x:v>1.1290446367492308</x:v>
      </x:c>
      <x:c r="AM575" s="65" t="str">
        <x:f aca="0">IF(AK575,AD575/AL575-1,"")</x:f>
      </x:c>
      <x:c r="AN575" s="64" t="n">
        <x:f aca="0">IF(AI575&lt;&gt;AI574,AD575,MAX(AN574,AD575))</x:f>
        <x:v>1.1335706906742307</x:v>
      </x:c>
      <x:c r="AO575" s="65" t="n">
        <x:f aca="0">AD575/AN575-1</x:f>
        <x:v>-0.017671101223788344</x:v>
      </x:c>
      <x:c r="AP575" s="69" t="n">
        <x:f aca="0">IFERROR(SUM(Z575:AC575)/AD575,0)</x:f>
        <x:v>1</x:v>
      </x:c>
      <x:c r="AQ575" s="66" t="b">
        <x:f aca="0">AND(B575&gt;0,C575&gt;0,D575&gt;0,E575&gt;0)</x:f>
        <x:v>1</x:v>
      </x:c>
    </x:row>
    <x:row r="576" ht="13.5" hidden="0">
      <x:c r="A576" s="61" t="n">
        <x:f aca="0">'净值底稿'!A538</x:f>
        <x:v>44638</x:v>
      </x:c>
      <x:c r="B576" s="62" t="n">
        <x:f aca="0">'净值底稿'!W538</x:f>
        <x:v>1.2365982874204466</x:v>
      </x:c>
      <x:c r="C576" s="62" t="n">
        <x:f aca="0">'净值底稿'!T538</x:f>
        <x:v>1.3350456863955087</x:v>
      </x:c>
      <x:c r="D576" s="62" t="n">
        <x:f aca="0">'净值底稿'!U538</x:f>
        <x:v>1.5226</x:v>
      </x:c>
      <x:c r="E576" s="62" t="n">
        <x:f aca="0">'净值底稿'!V538</x:f>
        <x:v>1.4285</x:v>
      </x:c>
      <x:c r="F576" s="63" t="n">
        <x:f aca="0">IFERROR(B576/B575-1,0)</x:f>
        <x:v>0.02157141126250961</x:v>
      </x:c>
      <x:c r="G576" s="63" t="n">
        <x:f aca="0">IFERROR(C576/C575-1,0)</x:f>
        <x:v>0.008577150203546546</x:v>
      </x:c>
      <x:c r="H576" s="63" t="n">
        <x:f aca="0">IFERROR(D576/D575-1,0)</x:f>
        <x:v>0.0003284935286773649</x:v>
      </x:c>
      <x:c r="I576" s="63" t="n">
        <x:f aca="0">IFERROR(E576/E575-1,0)</x:f>
        <x:v>0.004076755464961002</x:v>
      </x:c>
      <x:c r="J576" s="64" t="n">
        <x:f aca="0">Z575*(1+F576)</x:f>
        <x:v>0.10969219955637943</x:v>
      </x:c>
      <x:c r="K576" s="64" t="n">
        <x:f aca="0">AA575*(1+G576)</x:f>
        <x:v>0.09847384778110285</x:v>
      </x:c>
      <x:c r="L576" s="64" t="n">
        <x:f aca="0">AB575*(1+H576)</x:f>
        <x:v>0.8494996289190347</x:v>
      </x:c>
      <x:c r="M576" s="64" t="n">
        <x:f aca="0">AC575*(1+I576)</x:f>
        <x:v>0.05954800535016506</x:v>
      </x:c>
      <x:c r="N576" s="64" t="n">
        <x:f aca="0">SUM(J576:M576)</x:f>
        <x:v>1.1172136816066822</x:v>
      </x:c>
      <x:c r="O576" s="65" t="n">
        <x:f aca="0">IFERROR((J576+K576)/N576,0)</x:f>
        <x:v>0.18632608136172793</x:v>
      </x:c>
      <x:c r="P576" s="66" t="b">
        <x:f aca="0">AND(MONTH(A576)=12,OR(A577="",YEAR(A576)&lt;&gt;YEAR(A577)))</x:f>
        <x:v>0</x:v>
      </x:c>
      <x:c r="Q576" s="66" t="b">
        <x:f aca="0">AND(MOD(MONTH(A576),3)=0,OR(A577="",MONTH(A576)&lt;&gt;MONTH(A577)))</x:f>
        <x:v>0</x:v>
      </x:c>
      <x:c r="R576" s="66" t="b">
        <x:f aca="0">OR(O576&gt;$E$7,O576&lt;$E$6)</x:f>
        <x:v>0</x:v>
      </x:c>
      <x:c r="S576" s="66" t="b">
        <x:f aca="0">AND(OR(P576,Q576,R576),A576-AH575&gt;$E$8)</x:f>
        <x:v>0</x:v>
      </x:c>
      <x:c r="T576" s="67" t="str">
        <x:f aca="0">IF(NOT(OR(P576,Q576,R576)),"不调",IF(NOT(S576),"间隔规则跳过",IF(P576,"年末+季度",IF(AND(Q576,R576),"季度+动态",IF(Q576,"季度","动态")))))</x:f>
        <x:v>不调</x:v>
      </x:c>
      <x:c r="U576" s="64" t="n">
        <x:f aca="0">IF(OR(T576="年末+季度",T576="季度+动态"),N576*$E$5/2,IF(T576="季度",(J576+K576)/2,IF(T576="动态",N576*$E$5*IF(J576+K576=0,0.5,J576/(J576+K576)),J576)))</x:f>
        <x:v>0.10969219955637943</x:v>
      </x:c>
      <x:c r="V576" s="64" t="n">
        <x:f aca="0">IF(OR(T576="年末+季度",T576="季度+动态"),N576*$E$5/2,IF(T576="季度",(J576+K576)/2,IF(T576="动态",N576*$E$5*IF(J576+K576=0,0.5,K576/(J576+K576)),K576)))</x:f>
        <x:v>0.09847384778110285</x:v>
      </x:c>
      <x:c r="W576" s="64" t="n">
        <x:f aca="0">IF(OR(T576="年末+季度",T576="季度+动态",T576="动态"),N576*(1-$E$5)*IF(L576+M576=0,$B$7/($B$7+$B$8),L576/(L576+M576)),L576)</x:f>
        <x:v>0.8494996289190347</x:v>
      </x:c>
      <x:c r="X576" s="64" t="n">
        <x:f aca="0">IF(OR(T576="年末+季度",T576="季度+动态",T576="动态"),N576*(1-$E$5)*IF(L576+M576=0,$B$8/($B$7+$B$8),M576/(L576+M576)),M576)</x:f>
        <x:v>0.05954800535016506</x:v>
      </x:c>
      <x:c r="Y576" s="64" t="n">
        <x:f aca="0">POWER(1-$H$5,(A576-A575)/$H$8)</x:f>
        <x:v>0.9999862671029998</x:v>
      </x:c>
      <x:c r="Z576" s="64" t="n">
        <x:f aca="0">U576*Y576</x:f>
        <x:v>0.10969069316470119</x:v>
      </x:c>
      <x:c r="AA576" s="64" t="n">
        <x:f aca="0">V576*Y576</x:f>
        <x:v>0.09847249544989406</x:v>
      </x:c>
      <x:c r="AB576" s="64" t="n">
        <x:f aca="0">W576*Y576</x:f>
        <x:v>0.8494879628281291</x:v>
      </x:c>
      <x:c r="AC576" s="64" t="n">
        <x:f aca="0">X576*Y576</x:f>
        <x:v>0.059547187583541016</x:v>
      </x:c>
      <x:c r="AD576" s="64" t="n">
        <x:f aca="0">SUM(Z576:AC576)</x:f>
        <x:v>1.1171983390262654</x:v>
      </x:c>
      <x:c r="AE576" s="64" t="n">
        <x:f aca="0">MAX(AE575,AD576)</x:f>
        <x:v>1.1335706906742307</x:v>
      </x:c>
      <x:c r="AF576" s="63" t="n">
        <x:f aca="0">AD576/AE576-1</x:f>
        <x:v>-0.014443167755358255</x:v>
      </x:c>
      <x:c r="AG576" s="63" t="n">
        <x:f aca="0">AD576/AD575-1</x:f>
        <x:v>0.0032860007197705876</x:v>
      </x:c>
      <x:c r="AH576" s="61" t="n">
        <x:f aca="0">IF(OR(T576="年末+季度",T576="季度+动态",T576="季度",T576="动态"),A576,AH575)</x:f>
        <x:v>44561</x:v>
      </x:c>
      <x:c r="AI576" s="68" t="n">
        <x:f aca="0">YEAR(A576)</x:f>
        <x:v>2022</x:v>
      </x:c>
      <x:c r="AJ576" s="68" t="n">
        <x:f aca="0">MONTH(A576)</x:f>
        <x:v>3</x:v>
      </x:c>
      <x:c r="AK576" s="66" t="n">
        <x:f aca="0">IF(MONTH(A576)&lt;&gt;MONTH(A577),1,0)</x:f>
        <x:v>0</x:v>
      </x:c>
      <x:c r="AL576" s="64" t="n">
        <x:f aca="0">IF(AK575,AD575,AL575)</x:f>
        <x:v>1.1290446367492308</x:v>
      </x:c>
      <x:c r="AM576" s="65" t="str">
        <x:f aca="0">IF(AK576,AD576/AL576-1,"")</x:f>
      </x:c>
      <x:c r="AN576" s="64" t="n">
        <x:f aca="0">IF(AI576&lt;&gt;AI575,AD576,MAX(AN575,AD576))</x:f>
        <x:v>1.1335706906742307</x:v>
      </x:c>
      <x:c r="AO576" s="65" t="n">
        <x:f aca="0">AD576/AN576-1</x:f>
        <x:v>-0.014443167755358255</x:v>
      </x:c>
      <x:c r="AP576" s="69" t="n">
        <x:f aca="0">IFERROR(SUM(Z576:AC576)/AD576,0)</x:f>
        <x:v>1</x:v>
      </x:c>
      <x:c r="AQ576" s="66" t="b">
        <x:f aca="0">AND(B576&gt;0,C576&gt;0,D576&gt;0,E576&gt;0)</x:f>
        <x:v>1</x:v>
      </x:c>
    </x:row>
    <x:row r="577" ht="13.5" hidden="0">
      <x:c r="A577" s="61" t="n">
        <x:f aca="0">'净值底稿'!A539</x:f>
        <x:v>44641</x:v>
      </x:c>
      <x:c r="B577" s="62" t="n">
        <x:f aca="0">'净值底稿'!W539</x:f>
        <x:v>1.234588964063599</x:v>
      </x:c>
      <x:c r="C577" s="62" t="n">
        <x:f aca="0">'净值底稿'!T539</x:f>
        <x:v>1.345150297671595</x:v>
      </x:c>
      <x:c r="D577" s="62" t="n">
        <x:f aca="0">'净值底稿'!U539</x:f>
        <x:v>1.5224</x:v>
      </x:c>
      <x:c r="E577" s="62" t="n">
        <x:f aca="0">'净值底稿'!V539</x:f>
        <x:v>1.4216</x:v>
      </x:c>
      <x:c r="F577" s="63" t="n">
        <x:f aca="0">IFERROR(B577/B576-1,0)</x:f>
        <x:v>-0.0016248796212059435</x:v>
      </x:c>
      <x:c r="G577" s="63" t="n">
        <x:f aca="0">IFERROR(C577/C576-1,0)</x:f>
        <x:v>0.007568738193048485</x:v>
      </x:c>
      <x:c r="H577" s="63" t="n">
        <x:f aca="0">IFERROR(D577/D576-1,0)</x:f>
        <x:v>-0.00013135426244581527</x:v>
      </x:c>
      <x:c r="I577" s="63" t="n">
        <x:f aca="0">IFERROR(E577/E576-1,0)</x:f>
        <x:v>-0.0048302415120756725</x:v>
      </x:c>
      <x:c r="J577" s="64" t="n">
        <x:f aca="0">Z576*(1+F577)</x:f>
        <x:v>0.10951245899274191</x:v>
      </x:c>
      <x:c r="K577" s="64" t="n">
        <x:f aca="0">AA576*(1+G577)</x:f>
        <x:v>0.09921780798717046</x:v>
      </x:c>
      <x:c r="L577" s="64" t="n">
        <x:f aca="0">AB576*(1+H577)</x:f>
        <x:v>0.8493763789633152</x:v>
      </x:c>
      <x:c r="M577" s="64" t="n">
        <x:f aca="0">AC576*(1+I577)</x:f>
        <x:v>0.059259560286147636</x:v>
      </x:c>
      <x:c r="N577" s="64" t="n">
        <x:f aca="0">SUM(J577:M577)</x:f>
        <x:v>1.1173662062293752</x:v>
      </x:c>
      <x:c r="O577" s="65" t="n">
        <x:f aca="0">IFERROR((J577+K577)/N577,0)</x:f>
        <x:v>0.1868056021528396</x:v>
      </x:c>
      <x:c r="P577" s="66" t="b">
        <x:f aca="0">AND(MONTH(A577)=12,OR(A578="",YEAR(A577)&lt;&gt;YEAR(A578)))</x:f>
        <x:v>0</x:v>
      </x:c>
      <x:c r="Q577" s="66" t="b">
        <x:f aca="0">AND(MOD(MONTH(A577),3)=0,OR(A578="",MONTH(A577)&lt;&gt;MONTH(A578)))</x:f>
        <x:v>0</x:v>
      </x:c>
      <x:c r="R577" s="66" t="b">
        <x:f aca="0">OR(O577&gt;$E$7,O577&lt;$E$6)</x:f>
        <x:v>0</x:v>
      </x:c>
      <x:c r="S577" s="66" t="b">
        <x:f aca="0">AND(OR(P577,Q577,R577),A577-AH576&gt;$E$8)</x:f>
        <x:v>0</x:v>
      </x:c>
      <x:c r="T577" s="67" t="str">
        <x:f aca="0">IF(NOT(OR(P577,Q577,R577)),"不调",IF(NOT(S577),"间隔规则跳过",IF(P577,"年末+季度",IF(AND(Q577,R577),"季度+动态",IF(Q577,"季度","动态")))))</x:f>
        <x:v>不调</x:v>
      </x:c>
      <x:c r="U577" s="64" t="n">
        <x:f aca="0">IF(OR(T577="年末+季度",T577="季度+动态"),N577*$E$5/2,IF(T577="季度",(J577+K577)/2,IF(T577="动态",N577*$E$5*IF(J577+K577=0,0.5,J577/(J577+K577)),J577)))</x:f>
        <x:v>0.10951245899274191</x:v>
      </x:c>
      <x:c r="V577" s="64" t="n">
        <x:f aca="0">IF(OR(T577="年末+季度",T577="季度+动态"),N577*$E$5/2,IF(T577="季度",(J577+K577)/2,IF(T577="动态",N577*$E$5*IF(J577+K577=0,0.5,K577/(J577+K577)),K577)))</x:f>
        <x:v>0.09921780798717046</x:v>
      </x:c>
      <x:c r="W577" s="64" t="n">
        <x:f aca="0">IF(OR(T577="年末+季度",T577="季度+动态",T577="动态"),N577*(1-$E$5)*IF(L577+M577=0,$B$7/($B$7+$B$8),L577/(L577+M577)),L577)</x:f>
        <x:v>0.8493763789633152</x:v>
      </x:c>
      <x:c r="X577" s="64" t="n">
        <x:f aca="0">IF(OR(T577="年末+季度",T577="季度+动态",T577="动态"),N577*(1-$E$5)*IF(L577+M577=0,$B$8/($B$7+$B$8),M577/(L577+M577)),M577)</x:f>
        <x:v>0.059259560286147636</x:v>
      </x:c>
      <x:c r="Y577" s="64" t="n">
        <x:f aca="0">POWER(1-$H$5,(A577-A576)/$H$8)</x:f>
        <x:v>0.9999588018747739</x:v>
      </x:c>
      <x:c r="Z577" s="64" t="n">
        <x:f aca="0">U577*Y577</x:f>
        <x:v>0.10950794728474252</x:v>
      </x:c>
      <x:c r="AA577" s="64" t="n">
        <x:f aca="0">V577*Y577</x:f>
        <x:v>0.09921372039949235</x:v>
      </x:c>
      <x:c r="AB577" s="64" t="n">
        <x:f aca="0">W577*Y577</x:f>
        <x:v>0.8493413862488906</x:v>
      </x:c>
      <x:c r="AC577" s="64" t="n">
        <x:f aca="0">X577*Y577</x:f>
        <x:v>0.059257118903362126</x:v>
      </x:c>
      <x:c r="AD577" s="64" t="n">
        <x:f aca="0">SUM(Z577:AC577)</x:f>
        <x:v>1.1173201728364877</x:v>
      </x:c>
      <x:c r="AE577" s="64" t="n">
        <x:f aca="0">MAX(AE576,AD577)</x:f>
        <x:v>1.1335706906742307</x:v>
      </x:c>
      <x:c r="AF577" s="63" t="n">
        <x:f aca="0">AD577/AE577-1</x:f>
        <x:v>-0.014335689843989696</x:v>
      </x:c>
      <x:c r="AG577" s="63" t="n">
        <x:f aca="0">AD577/AD576-1</x:f>
        <x:v>0.00010905298188013113</x:v>
      </x:c>
      <x:c r="AH577" s="61" t="n">
        <x:f aca="0">IF(OR(T577="年末+季度",T577="季度+动态",T577="季度",T577="动态"),A577,AH576)</x:f>
        <x:v>44561</x:v>
      </x:c>
      <x:c r="AI577" s="68" t="n">
        <x:f aca="0">YEAR(A577)</x:f>
        <x:v>2022</x:v>
      </x:c>
      <x:c r="AJ577" s="68" t="n">
        <x:f aca="0">MONTH(A577)</x:f>
        <x:v>3</x:v>
      </x:c>
      <x:c r="AK577" s="66" t="n">
        <x:f aca="0">IF(MONTH(A577)&lt;&gt;MONTH(A578),1,0)</x:f>
        <x:v>0</x:v>
      </x:c>
      <x:c r="AL577" s="64" t="n">
        <x:f aca="0">IF(AK576,AD576,AL576)</x:f>
        <x:v>1.1290446367492308</x:v>
      </x:c>
      <x:c r="AM577" s="65" t="str">
        <x:f aca="0">IF(AK577,AD577/AL577-1,"")</x:f>
      </x:c>
      <x:c r="AN577" s="64" t="n">
        <x:f aca="0">IF(AI577&lt;&gt;AI576,AD577,MAX(AN576,AD577))</x:f>
        <x:v>1.1335706906742307</x:v>
      </x:c>
      <x:c r="AO577" s="65" t="n">
        <x:f aca="0">AD577/AN577-1</x:f>
        <x:v>-0.014335689843989696</x:v>
      </x:c>
      <x:c r="AP577" s="69" t="n">
        <x:f aca="0">IFERROR(SUM(Z577:AC577)/AD577,0)</x:f>
        <x:v>1</x:v>
      </x:c>
      <x:c r="AQ577" s="66" t="b">
        <x:f aca="0">AND(B577&gt;0,C577&gt;0,D577&gt;0,E577&gt;0)</x:f>
        <x:v>1</x:v>
      </x:c>
    </x:row>
    <x:row r="578" ht="13.5" hidden="0">
      <x:c r="A578" s="61" t="n">
        <x:f aca="0">'净值底稿'!A540</x:f>
        <x:v>44642</x:v>
      </x:c>
      <x:c r="B578" s="62" t="n">
        <x:f aca="0">'净值底稿'!W540</x:f>
        <x:v>1.253841859251309</x:v>
      </x:c>
      <x:c r="C578" s="62" t="n">
        <x:f aca="0">'净值底稿'!T540</x:f>
        <x:v>1.34208664527833</x:v>
      </x:c>
      <x:c r="D578" s="62" t="n">
        <x:f aca="0">'净值底稿'!U540</x:f>
        <x:v>1.5216</x:v>
      </x:c>
      <x:c r="E578" s="62" t="n">
        <x:f aca="0">'净值底稿'!V540</x:f>
        <x:v>1.4305</x:v>
      </x:c>
      <x:c r="F578" s="63" t="n">
        <x:f aca="0">IFERROR(B578/B577-1,0)</x:f>
        <x:v>0.015594579044623691</x:v>
      </x:c>
      <x:c r="G578" s="63" t="n">
        <x:f aca="0">IFERROR(C578/C577-1,0)</x:f>
        <x:v>-0.0022775539644663834</x:v>
      </x:c>
      <x:c r="H578" s="63" t="n">
        <x:f aca="0">IFERROR(D578/D577-1,0)</x:f>
        <x:v>-0.0005254860746189971</x:v>
      </x:c>
      <x:c r="I578" s="63" t="n">
        <x:f aca="0">IFERROR(E578/E577-1,0)</x:f>
        <x:v>0.006260551491277466</x:v>
      </x:c>
      <x:c r="J578" s="64" t="n">
        <x:f aca="0">Z577*(1+F578)</x:f>
        <x:v>0.11121567762468891</x:v>
      </x:c>
      <x:c r="K578" s="64" t="n">
        <x:f aca="0">AA577*(1+G578)</x:f>
        <x:v>0.09898775579726703</x:v>
      </x:c>
      <x:c r="L578" s="64" t="n">
        <x:f aca="0">AB577*(1+H578)</x:f>
        <x:v>0.8488950691778192</x:v>
      </x:c>
      <x:c r="M578" s="64" t="n">
        <x:f aca="0">AC577*(1+I578)</x:f>
        <x:v>0.05962810114748138</x:v>
      </x:c>
      <x:c r="N578" s="64" t="n">
        <x:f aca="0">SUM(J578:M578)</x:f>
        <x:v>1.1187266037472565</x:v>
      </x:c>
      <x:c r="O578" s="65" t="n">
        <x:f aca="0">IFERROR((J578+K578)/N578,0)</x:f>
        <x:v>0.1878952665627725</x:v>
      </x:c>
      <x:c r="P578" s="66" t="b">
        <x:f aca="0">AND(MONTH(A578)=12,OR(A579="",YEAR(A578)&lt;&gt;YEAR(A579)))</x:f>
        <x:v>0</x:v>
      </x:c>
      <x:c r="Q578" s="66" t="b">
        <x:f aca="0">AND(MOD(MONTH(A578),3)=0,OR(A579="",MONTH(A578)&lt;&gt;MONTH(A579)))</x:f>
        <x:v>0</x:v>
      </x:c>
      <x:c r="R578" s="66" t="b">
        <x:f aca="0">OR(O578&gt;$E$7,O578&lt;$E$6)</x:f>
        <x:v>0</x:v>
      </x:c>
      <x:c r="S578" s="66" t="b">
        <x:f aca="0">AND(OR(P578,Q578,R578),A578-AH577&gt;$E$8)</x:f>
        <x:v>0</x:v>
      </x:c>
      <x:c r="T578" s="67" t="str">
        <x:f aca="0">IF(NOT(OR(P578,Q578,R578)),"不调",IF(NOT(S578),"间隔规则跳过",IF(P578,"年末+季度",IF(AND(Q578,R578),"季度+动态",IF(Q578,"季度","动态")))))</x:f>
        <x:v>不调</x:v>
      </x:c>
      <x:c r="U578" s="64" t="n">
        <x:f aca="0">IF(OR(T578="年末+季度",T578="季度+动态"),N578*$E$5/2,IF(T578="季度",(J578+K578)/2,IF(T578="动态",N578*$E$5*IF(J578+K578=0,0.5,J578/(J578+K578)),J578)))</x:f>
        <x:v>0.11121567762468891</x:v>
      </x:c>
      <x:c r="V578" s="64" t="n">
        <x:f aca="0">IF(OR(T578="年末+季度",T578="季度+动态"),N578*$E$5/2,IF(T578="季度",(J578+K578)/2,IF(T578="动态",N578*$E$5*IF(J578+K578=0,0.5,K578/(J578+K578)),K578)))</x:f>
        <x:v>0.09898775579726703</x:v>
      </x:c>
      <x:c r="W578" s="64" t="n">
        <x:f aca="0">IF(OR(T578="年末+季度",T578="季度+动态",T578="动态"),N578*(1-$E$5)*IF(L578+M578=0,$B$7/($B$7+$B$8),L578/(L578+M578)),L578)</x:f>
        <x:v>0.8488950691778192</x:v>
      </x:c>
      <x:c r="X578" s="64" t="n">
        <x:f aca="0">IF(OR(T578="年末+季度",T578="季度+动态",T578="动态"),N578*(1-$E$5)*IF(L578+M578=0,$B$8/($B$7+$B$8),M578/(L578+M578)),M578)</x:f>
        <x:v>0.05962810114748138</x:v>
      </x:c>
      <x:c r="Y578" s="64" t="n">
        <x:f aca="0">POWER(1-$H$5,(A578-A577)/$H$8)</x:f>
        <x:v>0.9999862671029998</x:v>
      </x:c>
      <x:c r="Z578" s="64" t="n">
        <x:f aca="0">U578*Y578</x:f>
        <x:v>0.11121415031124328</x:v>
      </x:c>
      <x:c r="AA578" s="64" t="n">
        <x:f aca="0">V578*Y578</x:f>
        <x:v>0.09898639640861238</x:v>
      </x:c>
      <x:c r="AB578" s="64" t="n">
        <x:f aca="0">W578*Y578</x:f>
        <x:v>0.8488834113892701</x:v>
      </x:c>
      <x:c r="AC578" s="64" t="n">
        <x:f aca="0">X578*Y578</x:f>
        <x:v>0.05962728228091</x:v>
      </x:c>
      <x:c r="AD578" s="64" t="n">
        <x:f aca="0">SUM(Z578:AC578)</x:f>
        <x:v>1.1187112403900359</x:v>
      </x:c>
      <x:c r="AE578" s="64" t="n">
        <x:f aca="0">MAX(AE577,AD578)</x:f>
        <x:v>1.1335706906742307</x:v>
      </x:c>
      <x:c r="AF578" s="63" t="n">
        <x:f aca="0">AD578/AE578-1</x:f>
        <x:v>-0.01310853430354364</x:v>
      </x:c>
      <x:c r="AG578" s="63" t="n">
        <x:f aca="0">AD578/AD577-1</x:f>
        <x:v>0.0012450035248328106</x:v>
      </x:c>
      <x:c r="AH578" s="61" t="n">
        <x:f aca="0">IF(OR(T578="年末+季度",T578="季度+动态",T578="季度",T578="动态"),A578,AH577)</x:f>
        <x:v>44561</x:v>
      </x:c>
      <x:c r="AI578" s="68" t="n">
        <x:f aca="0">YEAR(A578)</x:f>
        <x:v>2022</x:v>
      </x:c>
      <x:c r="AJ578" s="68" t="n">
        <x:f aca="0">MONTH(A578)</x:f>
        <x:v>3</x:v>
      </x:c>
      <x:c r="AK578" s="66" t="n">
        <x:f aca="0">IF(MONTH(A578)&lt;&gt;MONTH(A579),1,0)</x:f>
        <x:v>0</x:v>
      </x:c>
      <x:c r="AL578" s="64" t="n">
        <x:f aca="0">IF(AK577,AD577,AL577)</x:f>
        <x:v>1.1290446367492308</x:v>
      </x:c>
      <x:c r="AM578" s="65" t="str">
        <x:f aca="0">IF(AK578,AD578/AL578-1,"")</x:f>
      </x:c>
      <x:c r="AN578" s="64" t="n">
        <x:f aca="0">IF(AI578&lt;&gt;AI577,AD578,MAX(AN577,AD578))</x:f>
        <x:v>1.1335706906742307</x:v>
      </x:c>
      <x:c r="AO578" s="65" t="n">
        <x:f aca="0">AD578/AN578-1</x:f>
        <x:v>-0.01310853430354364</x:v>
      </x:c>
      <x:c r="AP578" s="69" t="n">
        <x:f aca="0">IFERROR(SUM(Z578:AC578)/AD578,0)</x:f>
        <x:v>1</x:v>
      </x:c>
      <x:c r="AQ578" s="66" t="b">
        <x:f aca="0">AND(B578&gt;0,C578&gt;0,D578&gt;0,E578&gt;0)</x:f>
        <x:v>1</x:v>
      </x:c>
    </x:row>
    <x:row r="579" ht="13.5" hidden="0">
      <x:c r="A579" s="61" t="n">
        <x:f aca="0">'净值底稿'!A541</x:f>
        <x:v>44643</x:v>
      </x:c>
      <x:c r="B579" s="62" t="n">
        <x:f aca="0">'净值底稿'!W541</x:f>
        <x:v>1.2545009316349631</x:v>
      </x:c>
      <x:c r="C579" s="62" t="n">
        <x:f aca="0">'净值底稿'!T541</x:f>
        <x:v>1.3488339266187037</x:v>
      </x:c>
      <x:c r="D579" s="62" t="n">
        <x:f aca="0">'净值底稿'!U541</x:f>
        <x:v>1.5218</x:v>
      </x:c>
      <x:c r="E579" s="62" t="n">
        <x:f aca="0">'净值底稿'!V541</x:f>
        <x:v>1.4218</x:v>
      </x:c>
      <x:c r="F579" s="63" t="n">
        <x:f aca="0">IFERROR(B579/B578-1,0)</x:f>
        <x:v>0.0005256423517776554</x:v>
      </x:c>
      <x:c r="G579" s="63" t="n">
        <x:f aca="0">IFERROR(C579/C578-1,0)</x:f>
        <x:v>0.005027455838348294</x:v>
      </x:c>
      <x:c r="H579" s="63" t="n">
        <x:f aca="0">IFERROR(D579/D578-1,0)</x:f>
        <x:v>0.00013144058885372623</x:v>
      </x:c>
      <x:c r="I579" s="63" t="n">
        <x:f aca="0">IFERROR(E579/E578-1,0)</x:f>
        <x:v>-0.006081789584061581</x:v>
      </x:c>
      <x:c r="J579" s="64" t="n">
        <x:f aca="0">Z578*(1+F579)</x:f>
        <x:v>0.11127260917876383</x:v>
      </x:c>
      <x:c r="K579" s="64" t="n">
        <x:f aca="0">AA578*(1+G579)</x:f>
        <x:v>0.09948404614515392</x:v>
      </x:c>
      <x:c r="L579" s="64" t="n">
        <x:f aca="0">AB578*(1+H579)</x:f>
        <x:v>0.8489949891247313</x:v>
      </x:c>
      <x:c r="M579" s="64" t="n">
        <x:f aca="0">AC578*(1+I579)</x:f>
        <x:v>0.05926464169660806</x:v>
      </x:c>
      <x:c r="N579" s="64" t="n">
        <x:f aca="0">SUM(J579:M579)</x:f>
        <x:v>1.119016286145257</x:v>
      </x:c>
      <x:c r="O579" s="65" t="n">
        <x:f aca="0">IFERROR((J579+K579)/N579,0)</x:f>
        <x:v>0.1883410080204676</x:v>
      </x:c>
      <x:c r="P579" s="66" t="b">
        <x:f aca="0">AND(MONTH(A579)=12,OR(A580="",YEAR(A579)&lt;&gt;YEAR(A580)))</x:f>
        <x:v>0</x:v>
      </x:c>
      <x:c r="Q579" s="66" t="b">
        <x:f aca="0">AND(MOD(MONTH(A579),3)=0,OR(A580="",MONTH(A579)&lt;&gt;MONTH(A580)))</x:f>
        <x:v>0</x:v>
      </x:c>
      <x:c r="R579" s="66" t="b">
        <x:f aca="0">OR(O579&gt;$E$7,O579&lt;$E$6)</x:f>
        <x:v>0</x:v>
      </x:c>
      <x:c r="S579" s="66" t="b">
        <x:f aca="0">AND(OR(P579,Q579,R579),A579-AH578&gt;$E$8)</x:f>
        <x:v>0</x:v>
      </x:c>
      <x:c r="T579" s="67" t="str">
        <x:f aca="0">IF(NOT(OR(P579,Q579,R579)),"不调",IF(NOT(S579),"间隔规则跳过",IF(P579,"年末+季度",IF(AND(Q579,R579),"季度+动态",IF(Q579,"季度","动态")))))</x:f>
        <x:v>不调</x:v>
      </x:c>
      <x:c r="U579" s="64" t="n">
        <x:f aca="0">IF(OR(T579="年末+季度",T579="季度+动态"),N579*$E$5/2,IF(T579="季度",(J579+K579)/2,IF(T579="动态",N579*$E$5*IF(J579+K579=0,0.5,J579/(J579+K579)),J579)))</x:f>
        <x:v>0.11127260917876383</x:v>
      </x:c>
      <x:c r="V579" s="64" t="n">
        <x:f aca="0">IF(OR(T579="年末+季度",T579="季度+动态"),N579*$E$5/2,IF(T579="季度",(J579+K579)/2,IF(T579="动态",N579*$E$5*IF(J579+K579=0,0.5,K579/(J579+K579)),K579)))</x:f>
        <x:v>0.09948404614515392</x:v>
      </x:c>
      <x:c r="W579" s="64" t="n">
        <x:f aca="0">IF(OR(T579="年末+季度",T579="季度+动态",T579="动态"),N579*(1-$E$5)*IF(L579+M579=0,$B$7/($B$7+$B$8),L579/(L579+M579)),L579)</x:f>
        <x:v>0.8489949891247313</x:v>
      </x:c>
      <x:c r="X579" s="64" t="n">
        <x:f aca="0">IF(OR(T579="年末+季度",T579="季度+动态",T579="动态"),N579*(1-$E$5)*IF(L579+M579=0,$B$8/($B$7+$B$8),M579/(L579+M579)),M579)</x:f>
        <x:v>0.05926464169660806</x:v>
      </x:c>
      <x:c r="Y579" s="64" t="n">
        <x:f aca="0">POWER(1-$H$5,(A579-A578)/$H$8)</x:f>
        <x:v>0.9999862671029998</x:v>
      </x:c>
      <x:c r="Z579" s="64" t="n">
        <x:f aca="0">U579*Y579</x:f>
        <x:v>0.11127108108348303</x:v>
      </x:c>
      <x:c r="AA579" s="64" t="n">
        <x:f aca="0">V579*Y579</x:f>
        <x:v>0.09948267994099505</x:v>
      </x:c>
      <x:c r="AB579" s="64" t="n">
        <x:f aca="0">W579*Y579</x:f>
        <x:v>0.8489833299639918</x:v>
      </x:c>
      <x:c r="AC579" s="64" t="n">
        <x:f aca="0">X579*Y579</x:f>
        <x:v>0.059263827821387886</x:v>
      </x:c>
      <x:c r="AD579" s="64" t="n">
        <x:f aca="0">SUM(Z579:AC579)</x:f>
        <x:v>1.1190009188098577</x:v>
      </x:c>
      <x:c r="AE579" s="64" t="n">
        <x:f aca="0">MAX(AE578,AD579)</x:f>
        <x:v>1.1335706906742307</x:v>
      </x:c>
      <x:c r="AF579" s="63" t="n">
        <x:f aca="0">AD579/AE579-1</x:f>
        <x:v>-0.012852989217379096</x:v>
      </x:c>
      <x:c r="AG579" s="63" t="n">
        <x:f aca="0">AD579/AD578-1</x:f>
        <x:v>0.00025893940220078626</x:v>
      </x:c>
      <x:c r="AH579" s="61" t="n">
        <x:f aca="0">IF(OR(T579="年末+季度",T579="季度+动态",T579="季度",T579="动态"),A579,AH578)</x:f>
        <x:v>44561</x:v>
      </x:c>
      <x:c r="AI579" s="68" t="n">
        <x:f aca="0">YEAR(A579)</x:f>
        <x:v>2022</x:v>
      </x:c>
      <x:c r="AJ579" s="68" t="n">
        <x:f aca="0">MONTH(A579)</x:f>
        <x:v>3</x:v>
      </x:c>
      <x:c r="AK579" s="66" t="n">
        <x:f aca="0">IF(MONTH(A579)&lt;&gt;MONTH(A580),1,0)</x:f>
        <x:v>0</x:v>
      </x:c>
      <x:c r="AL579" s="64" t="n">
        <x:f aca="0">IF(AK578,AD578,AL578)</x:f>
        <x:v>1.1290446367492308</x:v>
      </x:c>
      <x:c r="AM579" s="65" t="str">
        <x:f aca="0">IF(AK579,AD579/AL579-1,"")</x:f>
      </x:c>
      <x:c r="AN579" s="64" t="n">
        <x:f aca="0">IF(AI579&lt;&gt;AI578,AD579,MAX(AN578,AD579))</x:f>
        <x:v>1.1335706906742307</x:v>
      </x:c>
      <x:c r="AO579" s="65" t="n">
        <x:f aca="0">AD579/AN579-1</x:f>
        <x:v>-0.012852989217379096</x:v>
      </x:c>
      <x:c r="AP579" s="69" t="n">
        <x:f aca="0">IFERROR(SUM(Z579:AC579)/AD579,0)</x:f>
        <x:v>1</x:v>
      </x:c>
      <x:c r="AQ579" s="66" t="b">
        <x:f aca="0">AND(B579&gt;0,C579&gt;0,D579&gt;0,E579&gt;0)</x:f>
        <x:v>1</x:v>
      </x:c>
    </x:row>
    <x:row r="580" ht="13.5" hidden="0">
      <x:c r="A580" s="61" t="n">
        <x:f aca="0">'净值底稿'!A542</x:f>
        <x:v>44644</x:v>
      </x:c>
      <x:c r="B580" s="62" t="n">
        <x:f aca="0">'净值底稿'!W542</x:f>
        <x:v>1.2513013771104453</x:v>
      </x:c>
      <x:c r="C580" s="62" t="n">
        <x:f aca="0">'净值底稿'!T542</x:f>
        <x:v>1.3385513787017413</x:v>
      </x:c>
      <x:c r="D580" s="62" t="n">
        <x:f aca="0">'净值底稿'!U542</x:f>
        <x:v>1.5225</x:v>
      </x:c>
      <x:c r="E580" s="62" t="n">
        <x:f aca="0">'净值底稿'!V542</x:f>
        <x:v>1.4365</x:v>
      </x:c>
      <x:c r="F580" s="63" t="n">
        <x:f aca="0">IFERROR(B580/B579-1,0)</x:f>
        <x:v>-0.0025504600625110285</x:v>
      </x:c>
      <x:c r="G580" s="63" t="n">
        <x:f aca="0">IFERROR(C580/C579-1,0)</x:f>
        <x:v>-0.007623286836162979</x:v>
      </x:c>
      <x:c r="H580" s="63" t="n">
        <x:f aca="0">IFERROR(D580/D579-1,0)</x:f>
        <x:v>0.0004599816007360147</x:v>
      </x:c>
      <x:c r="I580" s="63" t="n">
        <x:f aca="0">IFERROR(E580/E579-1,0)</x:f>
        <x:v>0.01033900689267142</x:v>
      </x:c>
      <x:c r="J580" s="64" t="n">
        <x:f aca="0">Z579*(1+F580)</x:f>
        <x:v>0.11098728863506718</x:v>
      </x:c>
      <x:c r="K580" s="64" t="n">
        <x:f aca="0">AA579*(1+G580)</x:f>
        <x:v>0.09872429493657464</x:v>
      </x:c>
      <x:c r="L580" s="64" t="n">
        <x:f aca="0">AB579*(1+H580)</x:f>
        <x:v>0.8493738466751068</x:v>
      </x:c>
      <x:c r="M580" s="64" t="n">
        <x:f aca="0">AC579*(1+I580)</x:f>
        <x:v>0.059876556945719306</x:v>
      </x:c>
      <x:c r="N580" s="64" t="n">
        <x:f aca="0">SUM(J580:M580)</x:f>
        <x:v>1.118961987192468</x:v>
      </x:c>
      <x:c r="O580" s="65" t="n">
        <x:f aca="0">IFERROR((J580+K580)/N580,0)</x:f>
        <x:v>0.18741618211519298</x:v>
      </x:c>
      <x:c r="P580" s="66" t="b">
        <x:f aca="0">AND(MONTH(A580)=12,OR(A581="",YEAR(A580)&lt;&gt;YEAR(A581)))</x:f>
        <x:v>0</x:v>
      </x:c>
      <x:c r="Q580" s="66" t="b">
        <x:f aca="0">AND(MOD(MONTH(A580),3)=0,OR(A581="",MONTH(A580)&lt;&gt;MONTH(A581)))</x:f>
        <x:v>0</x:v>
      </x:c>
      <x:c r="R580" s="66" t="b">
        <x:f aca="0">OR(O580&gt;$E$7,O580&lt;$E$6)</x:f>
        <x:v>0</x:v>
      </x:c>
      <x:c r="S580" s="66" t="b">
        <x:f aca="0">AND(OR(P580,Q580,R580),A580-AH579&gt;$E$8)</x:f>
        <x:v>0</x:v>
      </x:c>
      <x:c r="T580" s="67" t="str">
        <x:f aca="0">IF(NOT(OR(P580,Q580,R580)),"不调",IF(NOT(S580),"间隔规则跳过",IF(P580,"年末+季度",IF(AND(Q580,R580),"季度+动态",IF(Q580,"季度","动态")))))</x:f>
        <x:v>不调</x:v>
      </x:c>
      <x:c r="U580" s="64" t="n">
        <x:f aca="0">IF(OR(T580="年末+季度",T580="季度+动态"),N580*$E$5/2,IF(T580="季度",(J580+K580)/2,IF(T580="动态",N580*$E$5*IF(J580+K580=0,0.5,J580/(J580+K580)),J580)))</x:f>
        <x:v>0.11098728863506718</x:v>
      </x:c>
      <x:c r="V580" s="64" t="n">
        <x:f aca="0">IF(OR(T580="年末+季度",T580="季度+动态"),N580*$E$5/2,IF(T580="季度",(J580+K580)/2,IF(T580="动态",N580*$E$5*IF(J580+K580=0,0.5,K580/(J580+K580)),K580)))</x:f>
        <x:v>0.09872429493657464</x:v>
      </x:c>
      <x:c r="W580" s="64" t="n">
        <x:f aca="0">IF(OR(T580="年末+季度",T580="季度+动态",T580="动态"),N580*(1-$E$5)*IF(L580+M580=0,$B$7/($B$7+$B$8),L580/(L580+M580)),L580)</x:f>
        <x:v>0.8493738466751068</x:v>
      </x:c>
      <x:c r="X580" s="64" t="n">
        <x:f aca="0">IF(OR(T580="年末+季度",T580="季度+动态",T580="动态"),N580*(1-$E$5)*IF(L580+M580=0,$B$8/($B$7+$B$8),M580/(L580+M580)),M580)</x:f>
        <x:v>0.059876556945719306</x:v>
      </x:c>
      <x:c r="Y580" s="64" t="n">
        <x:f aca="0">POWER(1-$H$5,(A580-A579)/$H$8)</x:f>
        <x:v>0.9999862671029998</x:v>
      </x:c>
      <x:c r="Z580" s="64" t="n">
        <x:f aca="0">U580*Y580</x:f>
        <x:v>0.11098576445806402</x:v>
      </x:c>
      <x:c r="AA580" s="64" t="n">
        <x:f aca="0">V580*Y580</x:f>
        <x:v>0.09872293916600086</x:v>
      </x:c>
      <x:c r="AB580" s="64" t="n">
        <x:f aca="0">W580*Y580</x:f>
        <x:v>0.8493621823115558</x:v>
      </x:c>
      <x:c r="AC580" s="64" t="n">
        <x:f aca="0">X580*Y580</x:f>
        <x:v>0.05987573466713004</x:v>
      </x:c>
      <x:c r="AD580" s="64" t="n">
        <x:f aca="0">SUM(Z580:AC580)</x:f>
        <x:v>1.1189466206027507</x:v>
      </x:c>
      <x:c r="AE580" s="64" t="n">
        <x:f aca="0">MAX(AE579,AD580)</x:f>
        <x:v>1.1335706906742307</x:v>
      </x:c>
      <x:c r="AF580" s="63" t="n">
        <x:f aca="0">AD580/AE580-1</x:f>
        <x:v>-0.012900889368250845</x:v>
      </x:c>
      <x:c r="AG580" s="63" t="n">
        <x:f aca="0">AD580/AD579-1</x:f>
        <x:v>-0.00004852382709819025</x:v>
      </x:c>
      <x:c r="AH580" s="61" t="n">
        <x:f aca="0">IF(OR(T580="年末+季度",T580="季度+动态",T580="季度",T580="动态"),A580,AH579)</x:f>
        <x:v>44561</x:v>
      </x:c>
      <x:c r="AI580" s="68" t="n">
        <x:f aca="0">YEAR(A580)</x:f>
        <x:v>2022</x:v>
      </x:c>
      <x:c r="AJ580" s="68" t="n">
        <x:f aca="0">MONTH(A580)</x:f>
        <x:v>3</x:v>
      </x:c>
      <x:c r="AK580" s="66" t="n">
        <x:f aca="0">IF(MONTH(A580)&lt;&gt;MONTH(A581),1,0)</x:f>
        <x:v>0</x:v>
      </x:c>
      <x:c r="AL580" s="64" t="n">
        <x:f aca="0">IF(AK579,AD579,AL579)</x:f>
        <x:v>1.1290446367492308</x:v>
      </x:c>
      <x:c r="AM580" s="65" t="str">
        <x:f aca="0">IF(AK580,AD580/AL580-1,"")</x:f>
      </x:c>
      <x:c r="AN580" s="64" t="n">
        <x:f aca="0">IF(AI580&lt;&gt;AI579,AD580,MAX(AN579,AD580))</x:f>
        <x:v>1.1335706906742307</x:v>
      </x:c>
      <x:c r="AO580" s="65" t="n">
        <x:f aca="0">AD580/AN580-1</x:f>
        <x:v>-0.012900889368250845</x:v>
      </x:c>
      <x:c r="AP580" s="69" t="n">
        <x:f aca="0">IFERROR(SUM(Z580:AC580)/AD580,0)</x:f>
        <x:v>1</x:v>
      </x:c>
      <x:c r="AQ580" s="66" t="b">
        <x:f aca="0">AND(B580&gt;0,C580&gt;0,D580&gt;0,E580&gt;0)</x:f>
        <x:v>1</x:v>
      </x:c>
    </x:row>
    <x:row r="581" ht="13.5" hidden="0">
      <x:c r="A581" s="61" t="n">
        <x:f aca="0">'净值底稿'!A543</x:f>
        <x:v>44645</x:v>
      </x:c>
      <x:c r="B581" s="62" t="n">
        <x:f aca="0">'净值底稿'!W543</x:f>
        <x:v>1.2472777307855027</x:v>
      </x:c>
      <x:c r="C581" s="62" t="n">
        <x:f aca="0">'净值底稿'!T543</x:f>
        <x:v>1.3236100563465687</x:v>
      </x:c>
      <x:c r="D581" s="62" t="n">
        <x:f aca="0">'净值底稿'!U543</x:f>
        <x:v>1.5231</x:v>
      </x:c>
      <x:c r="E581" s="62" t="n">
        <x:f aca="0">'净值底稿'!V543</x:f>
        <x:v>1.444</x:v>
      </x:c>
      <x:c r="F581" s="63" t="n">
        <x:f aca="0">IFERROR(B581/B580-1,0)</x:f>
        <x:v>-0.003215569325300427</x:v>
      </x:c>
      <x:c r="G581" s="63" t="n">
        <x:f aca="0">IFERROR(C581/C580-1,0)</x:f>
        <x:v>-0.011162307695401386</x:v>
      </x:c>
      <x:c r="H581" s="63" t="n">
        <x:f aca="0">IFERROR(D581/D580-1,0)</x:f>
        <x:v>0.00039408866995072067</x:v>
      </x:c>
      <x:c r="I581" s="63" t="n">
        <x:f aca="0">IFERROR(E581/E580-1,0)</x:f>
        <x:v>0.005221023320570728</x:v>
      </x:c>
      <x:c r="J581" s="64" t="n">
        <x:f aca="0">Z580*(1+F581)</x:f>
        <x:v>0.11062888203832764</x:v>
      </x:c>
      <x:c r="K581" s="64" t="n">
        <x:f aca="0">AA580*(1+G581)</x:f>
        <x:v>0.09762096334243557</x:v>
      </x:c>
      <x:c r="L581" s="64" t="n">
        <x:f aca="0">AB580*(1+H581)</x:f>
        <x:v>0.8496969063242894</x:v>
      </x:c>
      <x:c r="M581" s="64" t="n">
        <x:f aca="0">AC580*(1+I581)</x:f>
        <x:v>0.06018834727416343</x:v>
      </x:c>
      <x:c r="N581" s="64" t="n">
        <x:f aca="0">SUM(J581:M581)</x:f>
        <x:v>1.118135098979216</x:v>
      </x:c>
      <x:c r="O581" s="65" t="n">
        <x:f aca="0">IFERROR((J581+K581)/N581,0)</x:f>
        <x:v>0.1862474808016327</x:v>
      </x:c>
      <x:c r="P581" s="66" t="b">
        <x:f aca="0">AND(MONTH(A581)=12,OR(A582="",YEAR(A581)&lt;&gt;YEAR(A582)))</x:f>
        <x:v>0</x:v>
      </x:c>
      <x:c r="Q581" s="66" t="b">
        <x:f aca="0">AND(MOD(MONTH(A581),3)=0,OR(A582="",MONTH(A581)&lt;&gt;MONTH(A582)))</x:f>
        <x:v>0</x:v>
      </x:c>
      <x:c r="R581" s="66" t="b">
        <x:f aca="0">OR(O581&gt;$E$7,O581&lt;$E$6)</x:f>
        <x:v>0</x:v>
      </x:c>
      <x:c r="S581" s="66" t="b">
        <x:f aca="0">AND(OR(P581,Q581,R581),A581-AH580&gt;$E$8)</x:f>
        <x:v>0</x:v>
      </x:c>
      <x:c r="T581" s="67" t="str">
        <x:f aca="0">IF(NOT(OR(P581,Q581,R581)),"不调",IF(NOT(S581),"间隔规则跳过",IF(P581,"年末+季度",IF(AND(Q581,R581),"季度+动态",IF(Q581,"季度","动态")))))</x:f>
        <x:v>不调</x:v>
      </x:c>
      <x:c r="U581" s="64" t="n">
        <x:f aca="0">IF(OR(T581="年末+季度",T581="季度+动态"),N581*$E$5/2,IF(T581="季度",(J581+K581)/2,IF(T581="动态",N581*$E$5*IF(J581+K581=0,0.5,J581/(J581+K581)),J581)))</x:f>
        <x:v>0.11062888203832764</x:v>
      </x:c>
      <x:c r="V581" s="64" t="n">
        <x:f aca="0">IF(OR(T581="年末+季度",T581="季度+动态"),N581*$E$5/2,IF(T581="季度",(J581+K581)/2,IF(T581="动态",N581*$E$5*IF(J581+K581=0,0.5,K581/(J581+K581)),K581)))</x:f>
        <x:v>0.09762096334243557</x:v>
      </x:c>
      <x:c r="W581" s="64" t="n">
        <x:f aca="0">IF(OR(T581="年末+季度",T581="季度+动态",T581="动态"),N581*(1-$E$5)*IF(L581+M581=0,$B$7/($B$7+$B$8),L581/(L581+M581)),L581)</x:f>
        <x:v>0.8496969063242894</x:v>
      </x:c>
      <x:c r="X581" s="64" t="n">
        <x:f aca="0">IF(OR(T581="年末+季度",T581="季度+动态",T581="动态"),N581*(1-$E$5)*IF(L581+M581=0,$B$8/($B$7+$B$8),M581/(L581+M581)),M581)</x:f>
        <x:v>0.06018834727416343</x:v>
      </x:c>
      <x:c r="Y581" s="64" t="n">
        <x:f aca="0">POWER(1-$H$5,(A581-A580)/$H$8)</x:f>
        <x:v>0.9999862671029998</x:v>
      </x:c>
      <x:c r="Z581" s="64" t="n">
        <x:f aca="0">U581*Y581</x:f>
        <x:v>0.11062736278328536</x:v>
      </x:c>
      <x:c r="AA581" s="64" t="n">
        <x:f aca="0">V581*Y581</x:f>
        <x:v>0.09761962272380093</x:v>
      </x:c>
      <x:c r="AB581" s="64" t="n">
        <x:f aca="0">W581*Y581</x:f>
        <x:v>0.8496852375241934</x:v>
      </x:c>
      <x:c r="AC581" s="64" t="n">
        <x:f aca="0">X581*Y581</x:f>
        <x:v>0.0601875207137897</x:v>
      </x:c>
      <x:c r="AD581" s="64" t="n">
        <x:f aca="0">SUM(Z581:AC581)</x:f>
        <x:v>1.1181197437450694</x:v>
      </x:c>
      <x:c r="AE581" s="64" t="n">
        <x:f aca="0">MAX(AE580,AD581)</x:f>
        <x:v>1.1335706906742307</x:v>
      </x:c>
      <x:c r="AF581" s="63" t="n">
        <x:f aca="0">AD581/AE581-1</x:f>
        <x:v>-0.01363033382591361</x:v>
      </x:c>
      <x:c r="AG581" s="63" t="n">
        <x:f aca="0">AD581/AD580-1</x:f>
        <x:v>-0.0007389779301857358</x:v>
      </x:c>
      <x:c r="AH581" s="61" t="n">
        <x:f aca="0">IF(OR(T581="年末+季度",T581="季度+动态",T581="季度",T581="动态"),A581,AH580)</x:f>
        <x:v>44561</x:v>
      </x:c>
      <x:c r="AI581" s="68" t="n">
        <x:f aca="0">YEAR(A581)</x:f>
        <x:v>2022</x:v>
      </x:c>
      <x:c r="AJ581" s="68" t="n">
        <x:f aca="0">MONTH(A581)</x:f>
        <x:v>3</x:v>
      </x:c>
      <x:c r="AK581" s="66" t="n">
        <x:f aca="0">IF(MONTH(A581)&lt;&gt;MONTH(A582),1,0)</x:f>
        <x:v>0</x:v>
      </x:c>
      <x:c r="AL581" s="64" t="n">
        <x:f aca="0">IF(AK580,AD580,AL580)</x:f>
        <x:v>1.1290446367492308</x:v>
      </x:c>
      <x:c r="AM581" s="65" t="str">
        <x:f aca="0">IF(AK581,AD581/AL581-1,"")</x:f>
      </x:c>
      <x:c r="AN581" s="64" t="n">
        <x:f aca="0">IF(AI581&lt;&gt;AI580,AD581,MAX(AN580,AD581))</x:f>
        <x:v>1.1335706906742307</x:v>
      </x:c>
      <x:c r="AO581" s="65" t="n">
        <x:f aca="0">AD581/AN581-1</x:f>
        <x:v>-0.01363033382591361</x:v>
      </x:c>
      <x:c r="AP581" s="69" t="n">
        <x:f aca="0">IFERROR(SUM(Z581:AC581)/AD581,0)</x:f>
        <x:v>1</x:v>
      </x:c>
      <x:c r="AQ581" s="66" t="b">
        <x:f aca="0">AND(B581&gt;0,C581&gt;0,D581&gt;0,E581&gt;0)</x:f>
        <x:v>1</x:v>
      </x:c>
    </x:row>
    <x:row r="582" ht="13.5" hidden="0">
      <x:c r="A582" s="61" t="n">
        <x:f aca="0">'净值底稿'!A544</x:f>
        <x:v>44648</x:v>
      </x:c>
      <x:c r="B582" s="62" t="n">
        <x:f aca="0">'净值底稿'!W544</x:f>
        <x:v>1.2619107234408362</x:v>
      </x:c>
      <x:c r="C582" s="62" t="n">
        <x:f aca="0">'净值底稿'!T544</x:f>
        <x:v>1.3173004982294174</x:v>
      </x:c>
      <x:c r="D582" s="62" t="n">
        <x:f aca="0">'净值底稿'!U544</x:f>
        <x:v>1.5235</x:v>
      </x:c>
      <x:c r="E582" s="62" t="n">
        <x:f aca="0">'净值底稿'!V544</x:f>
        <x:v>1.4317</x:v>
      </x:c>
      <x:c r="F582" s="63" t="n">
        <x:f aca="0">IFERROR(B582/B581-1,0)</x:f>
        <x:v>0.01173194413253742</x:v>
      </x:c>
      <x:c r="G582" s="63" t="n">
        <x:f aca="0">IFERROR(C582/C581-1,0)</x:f>
        <x:v>-0.004766931232425775</x:v>
      </x:c>
      <x:c r="H582" s="63" t="n">
        <x:f aca="0">IFERROR(D582/D581-1,0)</x:f>
        <x:v>0.0002626222835009351</x:v>
      </x:c>
      <x:c r="I582" s="63" t="n">
        <x:f aca="0">IFERROR(E582/E581-1,0)</x:f>
        <x:v>-0.00851800554016624</x:v>
      </x:c>
      <x:c r="J582" s="64" t="n">
        <x:f aca="0">Z581*(1+F582)</x:f>
        <x:v>0.11192523682298881</x:v>
      </x:c>
      <x:c r="K582" s="64" t="n">
        <x:f aca="0">AA581*(1+G582)</x:f>
        <x:v>0.09715427669534121</x:v>
      </x:c>
      <x:c r="L582" s="64" t="n">
        <x:f aca="0">AB581*(1+H582)</x:f>
        <x:v>0.8499083838015291</x:v>
      </x:c>
      <x:c r="M582" s="64" t="n">
        <x:f aca="0">AC581*(1+I582)</x:f>
        <x:v>0.05967484307890077</x:v>
      </x:c>
      <x:c r="N582" s="64" t="n">
        <x:f aca="0">SUM(J582:M582)</x:f>
        <x:v>1.11866274039876</x:v>
      </x:c>
      <x:c r="O582" s="65" t="n">
        <x:f aca="0">IFERROR((J582+K582)/N582,0)</x:f>
        <x:v>0.18690129381068085</x:v>
      </x:c>
      <x:c r="P582" s="66" t="b">
        <x:f aca="0">AND(MONTH(A582)=12,OR(A583="",YEAR(A582)&lt;&gt;YEAR(A583)))</x:f>
        <x:v>0</x:v>
      </x:c>
      <x:c r="Q582" s="66" t="b">
        <x:f aca="0">AND(MOD(MONTH(A582),3)=0,OR(A583="",MONTH(A582)&lt;&gt;MONTH(A583)))</x:f>
        <x:v>0</x:v>
      </x:c>
      <x:c r="R582" s="66" t="b">
        <x:f aca="0">OR(O582&gt;$E$7,O582&lt;$E$6)</x:f>
        <x:v>0</x:v>
      </x:c>
      <x:c r="S582" s="66" t="b">
        <x:f aca="0">AND(OR(P582,Q582,R582),A582-AH581&gt;$E$8)</x:f>
        <x:v>0</x:v>
      </x:c>
      <x:c r="T582" s="67" t="str">
        <x:f aca="0">IF(NOT(OR(P582,Q582,R582)),"不调",IF(NOT(S582),"间隔规则跳过",IF(P582,"年末+季度",IF(AND(Q582,R582),"季度+动态",IF(Q582,"季度","动态")))))</x:f>
        <x:v>不调</x:v>
      </x:c>
      <x:c r="U582" s="64" t="n">
        <x:f aca="0">IF(OR(T582="年末+季度",T582="季度+动态"),N582*$E$5/2,IF(T582="季度",(J582+K582)/2,IF(T582="动态",N582*$E$5*IF(J582+K582=0,0.5,J582/(J582+K582)),J582)))</x:f>
        <x:v>0.11192523682298881</x:v>
      </x:c>
      <x:c r="V582" s="64" t="n">
        <x:f aca="0">IF(OR(T582="年末+季度",T582="季度+动态"),N582*$E$5/2,IF(T582="季度",(J582+K582)/2,IF(T582="动态",N582*$E$5*IF(J582+K582=0,0.5,K582/(J582+K582)),K582)))</x:f>
        <x:v>0.09715427669534121</x:v>
      </x:c>
      <x:c r="W582" s="64" t="n">
        <x:f aca="0">IF(OR(T582="年末+季度",T582="季度+动态",T582="动态"),N582*(1-$E$5)*IF(L582+M582=0,$B$7/($B$7+$B$8),L582/(L582+M582)),L582)</x:f>
        <x:v>0.8499083838015291</x:v>
      </x:c>
      <x:c r="X582" s="64" t="n">
        <x:f aca="0">IF(OR(T582="年末+季度",T582="季度+动态",T582="动态"),N582*(1-$E$5)*IF(L582+M582=0,$B$8/($B$7+$B$8),M582/(L582+M582)),M582)</x:f>
        <x:v>0.05967484307890077</x:v>
      </x:c>
      <x:c r="Y582" s="64" t="n">
        <x:f aca="0">POWER(1-$H$5,(A582-A581)/$H$8)</x:f>
        <x:v>0.9999588018747739</x:v>
      </x:c>
      <x:c r="Z582" s="64" t="n">
        <x:f aca="0">U582*Y582</x:f>
        <x:v>0.11192062571306623</x:v>
      </x:c>
      <x:c r="AA582" s="64" t="n">
        <x:f aca="0">V582*Y582</x:f>
        <x:v>0.09715027412128367</x:v>
      </x:c>
      <x:c r="AB582" s="64" t="n">
        <x:f aca="0">W582*Y582</x:f>
        <x:v>0.8498733691695025</x:v>
      </x:c>
      <x:c r="AC582" s="64" t="n">
        <x:f aca="0">X582*Y582</x:f>
        <x:v>0.05967238458724276</x:v>
      </x:c>
      <x:c r="AD582" s="64" t="n">
        <x:f aca="0">SUM(Z582:AC582)</x:f>
        <x:v>1.118616653591095</x:v>
      </x:c>
      <x:c r="AE582" s="64" t="n">
        <x:f aca="0">MAX(AE581,AD582)</x:f>
        <x:v>1.1335706906742307</x:v>
      </x:c>
      <x:c r="AF582" s="63" t="n">
        <x:f aca="0">AD582/AE582-1</x:f>
        <x:v>-0.013191975768393593</x:v>
      </x:c>
      <x:c r="AG582" s="63" t="n">
        <x:f aca="0">AD582/AD581-1</x:f>
        <x:v>0.00044441559037444733</x:v>
      </x:c>
      <x:c r="AH582" s="61" t="n">
        <x:f aca="0">IF(OR(T582="年末+季度",T582="季度+动态",T582="季度",T582="动态"),A582,AH581)</x:f>
        <x:v>44561</x:v>
      </x:c>
      <x:c r="AI582" s="68" t="n">
        <x:f aca="0">YEAR(A582)</x:f>
        <x:v>2022</x:v>
      </x:c>
      <x:c r="AJ582" s="68" t="n">
        <x:f aca="0">MONTH(A582)</x:f>
        <x:v>3</x:v>
      </x:c>
      <x:c r="AK582" s="66" t="n">
        <x:f aca="0">IF(MONTH(A582)&lt;&gt;MONTH(A583),1,0)</x:f>
        <x:v>0</x:v>
      </x:c>
      <x:c r="AL582" s="64" t="n">
        <x:f aca="0">IF(AK581,AD581,AL581)</x:f>
        <x:v>1.1290446367492308</x:v>
      </x:c>
      <x:c r="AM582" s="65" t="str">
        <x:f aca="0">IF(AK582,AD582/AL582-1,"")</x:f>
      </x:c>
      <x:c r="AN582" s="64" t="n">
        <x:f aca="0">IF(AI582&lt;&gt;AI581,AD582,MAX(AN581,AD582))</x:f>
        <x:v>1.1335706906742307</x:v>
      </x:c>
      <x:c r="AO582" s="65" t="n">
        <x:f aca="0">AD582/AN582-1</x:f>
        <x:v>-0.013191975768393593</x:v>
      </x:c>
      <x:c r="AP582" s="69" t="n">
        <x:f aca="0">IFERROR(SUM(Z582:AC582)/AD582,0)</x:f>
        <x:v>1</x:v>
      </x:c>
      <x:c r="AQ582" s="66" t="b">
        <x:f aca="0">AND(B582&gt;0,C582&gt;0,D582&gt;0,E582&gt;0)</x:f>
        <x:v>1</x:v>
      </x:c>
    </x:row>
    <x:row r="583" ht="13.5" hidden="0">
      <x:c r="A583" s="61" t="n">
        <x:f aca="0">'净值底稿'!A545</x:f>
        <x:v>44649</x:v>
      </x:c>
      <x:c r="B583" s="62" t="n">
        <x:f aca="0">'净值底稿'!W545</x:f>
        <x:v>1.2587853158703024</x:v>
      </x:c>
      <x:c r="C583" s="62" t="n">
        <x:f aca="0">'净值底稿'!T545</x:f>
        <x:v>1.3120298971462137</x:v>
      </x:c>
      <x:c r="D583" s="62" t="n">
        <x:f aca="0">'净值底稿'!U545</x:f>
        <x:v>1.5236</x:v>
      </x:c>
      <x:c r="E583" s="62" t="n">
        <x:f aca="0">'净值底稿'!V545</x:f>
        <x:v>1.4225</x:v>
      </x:c>
      <x:c r="F583" s="63" t="n">
        <x:f aca="0">IFERROR(B583/B582-1,0)</x:f>
        <x:v>-0.00247672637412244</x:v>
      </x:c>
      <x:c r="G583" s="63" t="n">
        <x:f aca="0">IFERROR(C583/C582-1,0)</x:f>
        <x:v>-0.004001062088937135</x:v>
      </x:c>
      <x:c r="H583" s="63" t="n">
        <x:f aca="0">IFERROR(D583/D582-1,0)</x:f>
        <x:v>0.00006563833278638853</x:v>
      </x:c>
      <x:c r="I583" s="63" t="n">
        <x:f aca="0">IFERROR(E583/E582-1,0)</x:f>
        <x:v>-0.0064259272193895045</x:v>
      </x:c>
      <x:c r="J583" s="64" t="n">
        <x:f aca="0">Z582*(1+F583)</x:f>
        <x:v>0.11164342894755439</x:v>
      </x:c>
      <x:c r="K583" s="64" t="n">
        <x:f aca="0">AA582*(1+G583)</x:f>
        <x:v>0.09676156984256716</x:v>
      </x:c>
      <x:c r="L583" s="64" t="n">
        <x:f aca="0">AB582*(1+H583)</x:f>
        <x:v>0.8499291534405343</x:v>
      </x:c>
      <x:c r="M583" s="64" t="n">
        <x:f aca="0">AC582*(1+I583)</x:f>
        <x:v>0.05928893418687772</x:v>
      </x:c>
      <x:c r="N583" s="64" t="n">
        <x:f aca="0">SUM(J583:M583)</x:f>
        <x:v>1.1176230864175336</x:v>
      </x:c>
      <x:c r="O583" s="65" t="n">
        <x:f aca="0">IFERROR((J583+K583)/N583,0)</x:f>
        <x:v>0.1864716301254566</x:v>
      </x:c>
      <x:c r="P583" s="66" t="b">
        <x:f aca="0">AND(MONTH(A583)=12,OR(A584="",YEAR(A583)&lt;&gt;YEAR(A584)))</x:f>
        <x:v>0</x:v>
      </x:c>
      <x:c r="Q583" s="66" t="b">
        <x:f aca="0">AND(MOD(MONTH(A583),3)=0,OR(A584="",MONTH(A583)&lt;&gt;MONTH(A584)))</x:f>
        <x:v>0</x:v>
      </x:c>
      <x:c r="R583" s="66" t="b">
        <x:f aca="0">OR(O583&gt;$E$7,O583&lt;$E$6)</x:f>
        <x:v>0</x:v>
      </x:c>
      <x:c r="S583" s="66" t="b">
        <x:f aca="0">AND(OR(P583,Q583,R583),A583-AH582&gt;$E$8)</x:f>
        <x:v>0</x:v>
      </x:c>
      <x:c r="T583" s="67" t="str">
        <x:f aca="0">IF(NOT(OR(P583,Q583,R583)),"不调",IF(NOT(S583),"间隔规则跳过",IF(P583,"年末+季度",IF(AND(Q583,R583),"季度+动态",IF(Q583,"季度","动态")))))</x:f>
        <x:v>不调</x:v>
      </x:c>
      <x:c r="U583" s="64" t="n">
        <x:f aca="0">IF(OR(T583="年末+季度",T583="季度+动态"),N583*$E$5/2,IF(T583="季度",(J583+K583)/2,IF(T583="动态",N583*$E$5*IF(J583+K583=0,0.5,J583/(J583+K583)),J583)))</x:f>
        <x:v>0.11164342894755439</x:v>
      </x:c>
      <x:c r="V583" s="64" t="n">
        <x:f aca="0">IF(OR(T583="年末+季度",T583="季度+动态"),N583*$E$5/2,IF(T583="季度",(J583+K583)/2,IF(T583="动态",N583*$E$5*IF(J583+K583=0,0.5,K583/(J583+K583)),K583)))</x:f>
        <x:v>0.09676156984256716</x:v>
      </x:c>
      <x:c r="W583" s="64" t="n">
        <x:f aca="0">IF(OR(T583="年末+季度",T583="季度+动态",T583="动态"),N583*(1-$E$5)*IF(L583+M583=0,$B$7/($B$7+$B$8),L583/(L583+M583)),L583)</x:f>
        <x:v>0.8499291534405343</x:v>
      </x:c>
      <x:c r="X583" s="64" t="n">
        <x:f aca="0">IF(OR(T583="年末+季度",T583="季度+动态",T583="动态"),N583*(1-$E$5)*IF(L583+M583=0,$B$8/($B$7+$B$8),M583/(L583+M583)),M583)</x:f>
        <x:v>0.05928893418687772</x:v>
      </x:c>
      <x:c r="Y583" s="64" t="n">
        <x:f aca="0">POWER(1-$H$5,(A583-A582)/$H$8)</x:f>
        <x:v>0.9999862671029998</x:v>
      </x:c>
      <x:c r="Z583" s="64" t="n">
        <x:f aca="0">U583*Y583</x:f>
        <x:v>0.1116418957598439</x:v>
      </x:c>
      <x:c r="AA583" s="64" t="n">
        <x:f aca="0">V583*Y583</x:f>
        <x:v>0.09676024102589494</x:v>
      </x:c>
      <x:c r="AB583" s="64" t="n">
        <x:f aca="0">W583*Y583</x:f>
        <x:v>0.8499174814510126</x:v>
      </x:c>
      <x:c r="AC583" s="64" t="n">
        <x:f aca="0">X583*Y583</x:f>
        <x:v>0.05928811997805128</x:v>
      </x:c>
      <x:c r="AD583" s="64" t="n">
        <x:f aca="0">SUM(Z583:AC583)</x:f>
        <x:v>1.1176077382148029</x:v>
      </x:c>
      <x:c r="AE583" s="64" t="n">
        <x:f aca="0">MAX(AE582,AD583)</x:f>
        <x:v>1.1335706906742307</x:v>
      </x:c>
      <x:c r="AF583" s="63" t="n">
        <x:f aca="0">AD583/AE583-1</x:f>
        <x:v>-0.014082008815818337</x:v>
      </x:c>
      <x:c r="AG583" s="63" t="n">
        <x:f aca="0">AD583/AD582-1</x:f>
        <x:v>-0.0009019313033229448</x:v>
      </x:c>
      <x:c r="AH583" s="61" t="n">
        <x:f aca="0">IF(OR(T583="年末+季度",T583="季度+动态",T583="季度",T583="动态"),A583,AH582)</x:f>
        <x:v>44561</x:v>
      </x:c>
      <x:c r="AI583" s="68" t="n">
        <x:f aca="0">YEAR(A583)</x:f>
        <x:v>2022</x:v>
      </x:c>
      <x:c r="AJ583" s="68" t="n">
        <x:f aca="0">MONTH(A583)</x:f>
        <x:v>3</x:v>
      </x:c>
      <x:c r="AK583" s="66" t="n">
        <x:f aca="0">IF(MONTH(A583)&lt;&gt;MONTH(A584),1,0)</x:f>
        <x:v>0</x:v>
      </x:c>
      <x:c r="AL583" s="64" t="n">
        <x:f aca="0">IF(AK582,AD582,AL582)</x:f>
        <x:v>1.1290446367492308</x:v>
      </x:c>
      <x:c r="AM583" s="65" t="str">
        <x:f aca="0">IF(AK583,AD583/AL583-1,"")</x:f>
      </x:c>
      <x:c r="AN583" s="64" t="n">
        <x:f aca="0">IF(AI583&lt;&gt;AI582,AD583,MAX(AN582,AD583))</x:f>
        <x:v>1.1335706906742307</x:v>
      </x:c>
      <x:c r="AO583" s="65" t="n">
        <x:f aca="0">AD583/AN583-1</x:f>
        <x:v>-0.014082008815818337</x:v>
      </x:c>
      <x:c r="AP583" s="69" t="n">
        <x:f aca="0">IFERROR(SUM(Z583:AC583)/AD583,0)</x:f>
        <x:v>1</x:v>
      </x:c>
      <x:c r="AQ583" s="66" t="b">
        <x:f aca="0">AND(B583&gt;0,C583&gt;0,D583&gt;0,E583&gt;0)</x:f>
        <x:v>1</x:v>
      </x:c>
    </x:row>
    <x:row r="584" ht="13.5" hidden="0">
      <x:c r="A584" s="61" t="n">
        <x:f aca="0">'净值底稿'!A546</x:f>
        <x:v>44650</x:v>
      </x:c>
      <x:c r="B584" s="62" t="n">
        <x:f aca="0">'净值底稿'!W546</x:f>
        <x:v>1.2756499534513641</x:v>
      </x:c>
      <x:c r="C584" s="62" t="n">
        <x:f aca="0">'净值底稿'!T546</x:f>
        <x:v>1.3369303753830502</x:v>
      </x:c>
      <x:c r="D584" s="62" t="n">
        <x:f aca="0">'净值底稿'!U546</x:f>
        <x:v>1.5247</x:v>
      </x:c>
      <x:c r="E584" s="62" t="n">
        <x:f aca="0">'净值底稿'!V546</x:f>
        <x:v>1.4211</x:v>
      </x:c>
      <x:c r="F584" s="63" t="n">
        <x:f aca="0">IFERROR(B584/B583-1,0)</x:f>
        <x:v>0.013397548707026141</x:v>
      </x:c>
      <x:c r="G584" s="63" t="n">
        <x:f aca="0">IFERROR(C584/C583-1,0)</x:f>
        <x:v>0.01897859057251461</x:v>
      </x:c>
      <x:c r="H584" s="63" t="n">
        <x:f aca="0">IFERROR(D584/D583-1,0)</x:f>
        <x:v>0.0007219742714621447</x:v>
      </x:c>
      <x:c r="I584" s="63" t="n">
        <x:f aca="0">IFERROR(E584/E583-1,0)</x:f>
        <x:v>-0.0009841827768014566</x:v>
      </x:c>
      <x:c r="J584" s="64" t="n">
        <x:f aca="0">Z583*(1+F584)</x:f>
        <x:v>0.11313762349603114</x:v>
      </x:c>
      <x:c r="K584" s="64" t="n">
        <x:f aca="0">AA583*(1+G584)</x:f>
        <x:v>0.09859661402402323</x:v>
      </x:c>
      <x:c r="L584" s="64" t="n">
        <x:f aca="0">AB583*(1+H584)</x:f>
        <x:v>0.8505311000054862</x:v>
      </x:c>
      <x:c r="M584" s="64" t="n">
        <x:f aca="0">AC583*(1+I584)</x:f>
        <x:v>0.059229769631499944</x:v>
      </x:c>
      <x:c r="N584" s="64" t="n">
        <x:f aca="0">SUM(J584:M584)</x:f>
        <x:v>1.1214951071570403</x:v>
      </x:c>
      <x:c r="O584" s="65" t="n">
        <x:f aca="0">IFERROR((J584+K584)/N584,0)</x:f>
        <x:v>0.18879639881514504</x:v>
      </x:c>
      <x:c r="P584" s="66" t="b">
        <x:f aca="0">AND(MONTH(A584)=12,OR(A585="",YEAR(A584)&lt;&gt;YEAR(A585)))</x:f>
        <x:v>0</x:v>
      </x:c>
      <x:c r="Q584" s="66" t="b">
        <x:f aca="0">AND(MOD(MONTH(A584),3)=0,OR(A585="",MONTH(A584)&lt;&gt;MONTH(A585)))</x:f>
        <x:v>0</x:v>
      </x:c>
      <x:c r="R584" s="66" t="b">
        <x:f aca="0">OR(O584&gt;$E$7,O584&lt;$E$6)</x:f>
        <x:v>0</x:v>
      </x:c>
      <x:c r="S584" s="66" t="b">
        <x:f aca="0">AND(OR(P584,Q584,R584),A584-AH583&gt;$E$8)</x:f>
        <x:v>0</x:v>
      </x:c>
      <x:c r="T584" s="67" t="str">
        <x:f aca="0">IF(NOT(OR(P584,Q584,R584)),"不调",IF(NOT(S584),"间隔规则跳过",IF(P584,"年末+季度",IF(AND(Q584,R584),"季度+动态",IF(Q584,"季度","动态")))))</x:f>
        <x:v>不调</x:v>
      </x:c>
      <x:c r="U584" s="64" t="n">
        <x:f aca="0">IF(OR(T584="年末+季度",T584="季度+动态"),N584*$E$5/2,IF(T584="季度",(J584+K584)/2,IF(T584="动态",N584*$E$5*IF(J584+K584=0,0.5,J584/(J584+K584)),J584)))</x:f>
        <x:v>0.11313762349603114</x:v>
      </x:c>
      <x:c r="V584" s="64" t="n">
        <x:f aca="0">IF(OR(T584="年末+季度",T584="季度+动态"),N584*$E$5/2,IF(T584="季度",(J584+K584)/2,IF(T584="动态",N584*$E$5*IF(J584+K584=0,0.5,K584/(J584+K584)),K584)))</x:f>
        <x:v>0.09859661402402323</x:v>
      </x:c>
      <x:c r="W584" s="64" t="n">
        <x:f aca="0">IF(OR(T584="年末+季度",T584="季度+动态",T584="动态"),N584*(1-$E$5)*IF(L584+M584=0,$B$7/($B$7+$B$8),L584/(L584+M584)),L584)</x:f>
        <x:v>0.8505311000054862</x:v>
      </x:c>
      <x:c r="X584" s="64" t="n">
        <x:f aca="0">IF(OR(T584="年末+季度",T584="季度+动态",T584="动态"),N584*(1-$E$5)*IF(L584+M584=0,$B$8/($B$7+$B$8),M584/(L584+M584)),M584)</x:f>
        <x:v>0.059229769631499944</x:v>
      </x:c>
      <x:c r="Y584" s="64" t="n">
        <x:f aca="0">POWER(1-$H$5,(A584-A583)/$H$8)</x:f>
        <x:v>0.9999862671029998</x:v>
      </x:c>
      <x:c r="Z584" s="64" t="n">
        <x:f aca="0">U584*Y584</x:f>
        <x:v>0.11313606978870082</x:v>
      </x:c>
      <x:c r="AA584" s="64" t="n">
        <x:f aca="0">V584*Y584</x:f>
        <x:v>0.09859526000687827</x:v>
      </x:c>
      <x:c r="AB584" s="64" t="n">
        <x:f aca="0">W584*Y584</x:f>
        <x:v>0.8505194197494943</x:v>
      </x:c>
      <x:c r="AC584" s="64" t="n">
        <x:f aca="0">X584*Y584</x:f>
        <x:v>0.05922895623517425</x:v>
      </x:c>
      <x:c r="AD584" s="64" t="n">
        <x:f aca="0">SUM(Z584:AC584)</x:f>
        <x:v>1.1214797057802475</x:v>
      </x:c>
      <x:c r="AE584" s="64" t="n">
        <x:f aca="0">MAX(AE583,AD584)</x:f>
        <x:v>1.1335706906742307</x:v>
      </x:c>
      <x:c r="AF584" s="63" t="n">
        <x:f aca="0">AD584/AE584-1</x:f>
        <x:v>-0.010666282212000056</x:v>
      </x:c>
      <x:c r="AG584" s="63" t="n">
        <x:f aca="0">AD584/AD583-1</x:f>
        <x:v>0.003464513919373413</x:v>
      </x:c>
      <x:c r="AH584" s="61" t="n">
        <x:f aca="0">IF(OR(T584="年末+季度",T584="季度+动态",T584="季度",T584="动态"),A584,AH583)</x:f>
        <x:v>44561</x:v>
      </x:c>
      <x:c r="AI584" s="68" t="n">
        <x:f aca="0">YEAR(A584)</x:f>
        <x:v>2022</x:v>
      </x:c>
      <x:c r="AJ584" s="68" t="n">
        <x:f aca="0">MONTH(A584)</x:f>
        <x:v>3</x:v>
      </x:c>
      <x:c r="AK584" s="66" t="n">
        <x:f aca="0">IF(MONTH(A584)&lt;&gt;MONTH(A585),1,0)</x:f>
        <x:v>0</x:v>
      </x:c>
      <x:c r="AL584" s="64" t="n">
        <x:f aca="0">IF(AK583,AD583,AL583)</x:f>
        <x:v>1.1290446367492308</x:v>
      </x:c>
      <x:c r="AM584" s="65" t="str">
        <x:f aca="0">IF(AK584,AD584/AL584-1,"")</x:f>
      </x:c>
      <x:c r="AN584" s="64" t="n">
        <x:f aca="0">IF(AI584&lt;&gt;AI583,AD584,MAX(AN583,AD584))</x:f>
        <x:v>1.1335706906742307</x:v>
      </x:c>
      <x:c r="AO584" s="65" t="n">
        <x:f aca="0">AD584/AN584-1</x:f>
        <x:v>-0.010666282212000056</x:v>
      </x:c>
      <x:c r="AP584" s="69" t="n">
        <x:f aca="0">IFERROR(SUM(Z584:AC584)/AD584,0)</x:f>
        <x:v>1</x:v>
      </x:c>
      <x:c r="AQ584" s="66" t="b">
        <x:f aca="0">AND(B584&gt;0,C584&gt;0,D584&gt;0,E584&gt;0)</x:f>
        <x:v>1</x:v>
      </x:c>
    </x:row>
    <x:row r="585" ht="13.5" hidden="0">
      <x:c r="A585" s="61" t="n">
        <x:f aca="0">'净值底稿'!A547</x:f>
        <x:v>44651</x:v>
      </x:c>
      <x:c r="B585" s="62" t="n">
        <x:f aca="0">'净值底稿'!W547</x:f>
        <x:v>1.2824872007225343</x:v>
      </x:c>
      <x:c r="C585" s="62" t="n">
        <x:f aca="0">'净值底稿'!T547</x:f>
        <x:v>1.326819160627845</x:v>
      </x:c>
      <x:c r="D585" s="62" t="n">
        <x:f aca="0">'净值底稿'!U547</x:f>
        <x:v>1.5247</x:v>
      </x:c>
      <x:c r="E585" s="62" t="n">
        <x:f aca="0">'净值底稿'!V547</x:f>
        <x:v>1.4226</x:v>
      </x:c>
      <x:c r="F585" s="63" t="n">
        <x:f aca="0">IFERROR(B585/B584-1,0)</x:f>
        <x:v>0.005359814620516712</x:v>
      </x:c>
      <x:c r="G585" s="63" t="n">
        <x:f aca="0">IFERROR(C585/C584-1,0)</x:f>
        <x:v>-0.0075630077238002524</x:v>
      </x:c>
      <x:c r="H585" s="63" t="n">
        <x:f aca="0">IFERROR(D585/D584-1,0)</x:f>
        <x:v>0</x:v>
      </x:c>
      <x:c r="I585" s="63" t="n">
        <x:f aca="0">IFERROR(E585/E584-1,0)</x:f>
        <x:v>0.001055520371543217</x:v>
      </x:c>
      <x:c r="J585" s="64" t="n">
        <x:f aca="0">Z584*(1+F585)</x:f>
        <x:v>0.11374245814966209</x:v>
      </x:c>
      <x:c r="K585" s="64" t="n">
        <x:f aca="0">AA584*(1+G585)</x:f>
        <x:v>0.09784958329391615</x:v>
      </x:c>
      <x:c r="L585" s="64" t="n">
        <x:f aca="0">AB584*(1+H585)</x:f>
        <x:v>0.8505194197494943</x:v>
      </x:c>
      <x:c r="M585" s="64" t="n">
        <x:f aca="0">AC584*(1+I585)</x:f>
        <x:v>0.05929147360506572</x:v>
      </x:c>
      <x:c r="N585" s="64" t="n">
        <x:f aca="0">SUM(J585:M585)</x:f>
        <x:v>1.1214029347981382</x:v>
      </x:c>
      <x:c r="O585" s="65" t="n">
        <x:f aca="0">IFERROR((J585+K585)/N585,0)</x:f>
        <x:v>0.1886851147591</x:v>
      </x:c>
      <x:c r="P585" s="66" t="b">
        <x:f aca="0">AND(MONTH(A585)=12,OR(A586="",YEAR(A585)&lt;&gt;YEAR(A586)))</x:f>
        <x:v>0</x:v>
      </x:c>
      <x:c r="Q585" s="66" t="b">
        <x:f aca="0">AND(MOD(MONTH(A585),3)=0,OR(A586="",MONTH(A585)&lt;&gt;MONTH(A586)))</x:f>
        <x:v>1</x:v>
      </x:c>
      <x:c r="R585" s="66" t="b">
        <x:f aca="0">OR(O585&gt;$E$7,O585&lt;$E$6)</x:f>
        <x:v>0</x:v>
      </x:c>
      <x:c r="S585" s="66" t="b">
        <x:f aca="0">AND(OR(P585,Q585,R585),A585-AH584&gt;$E$8)</x:f>
        <x:v>1</x:v>
      </x:c>
      <x:c r="T585" s="67" t="str">
        <x:f aca="0">IF(NOT(OR(P585,Q585,R585)),"不调",IF(NOT(S585),"间隔规则跳过",IF(P585,"年末+季度",IF(AND(Q585,R585),"季度+动态",IF(Q585,"季度","动态")))))</x:f>
        <x:v>季度</x:v>
      </x:c>
      <x:c r="U585" s="64" t="n">
        <x:f aca="0">IF(OR(T585="年末+季度",T585="季度+动态"),N585*$E$5/2,IF(T585="季度",(J585+K585)/2,IF(T585="动态",N585*$E$5*IF(J585+K585=0,0.5,J585/(J585+K585)),J585)))</x:f>
        <x:v>0.10579602072178912</x:v>
      </x:c>
      <x:c r="V585" s="64" t="n">
        <x:f aca="0">IF(OR(T585="年末+季度",T585="季度+动态"),N585*$E$5/2,IF(T585="季度",(J585+K585)/2,IF(T585="动态",N585*$E$5*IF(J585+K585=0,0.5,K585/(J585+K585)),K585)))</x:f>
        <x:v>0.10579602072178912</x:v>
      </x:c>
      <x:c r="W585" s="64" t="n">
        <x:f aca="0">IF(OR(T585="年末+季度",T585="季度+动态",T585="动态"),N585*(1-$E$5)*IF(L585+M585=0,$B$7/($B$7+$B$8),L585/(L585+M585)),L585)</x:f>
        <x:v>0.8505194197494943</x:v>
      </x:c>
      <x:c r="X585" s="64" t="n">
        <x:f aca="0">IF(OR(T585="年末+季度",T585="季度+动态",T585="动态"),N585*(1-$E$5)*IF(L585+M585=0,$B$8/($B$7+$B$8),M585/(L585+M585)),M585)</x:f>
        <x:v>0.05929147360506572</x:v>
      </x:c>
      <x:c r="Y585" s="64" t="n">
        <x:f aca="0">POWER(1-$H$5,(A585-A584)/$H$8)</x:f>
        <x:v>0.9999862671029998</x:v>
      </x:c>
      <x:c r="Z585" s="64" t="n">
        <x:f aca="0">U585*Y585</x:f>
        <x:v>0.10579456783593351</x:v>
      </x:c>
      <x:c r="AA585" s="64" t="n">
        <x:f aca="0">V585*Y585</x:f>
        <x:v>0.10579456783593351</x:v>
      </x:c>
      <x:c r="AB585" s="64" t="n">
        <x:f aca="0">W585*Y585</x:f>
        <x:v>0.8505077396539061</x:v>
      </x:c>
      <x:c r="AC585" s="64" t="n">
        <x:f aca="0">X585*Y585</x:f>
        <x:v>0.059290659361365704</x:v>
      </x:c>
      <x:c r="AD585" s="64" t="n">
        <x:f aca="0">SUM(Z585:AC585)</x:f>
        <x:v>1.121387534687139</x:v>
      </x:c>
      <x:c r="AE585" s="64" t="n">
        <x:f aca="0">MAX(AE584,AD585)</x:f>
        <x:v>1.1335706906742307</x:v>
      </x:c>
      <x:c r="AF585" s="63" t="n">
        <x:f aca="0">AD585/AE585-1</x:f>
        <x:v>-0.010747592618017832</x:v>
      </x:c>
      <x:c r="AG585" s="63" t="n">
        <x:f aca="0">AD585/AD584-1</x:f>
        <x:v>-0.00008218703613938061</x:v>
      </x:c>
      <x:c r="AH585" s="61" t="n">
        <x:f aca="0">IF(OR(T585="年末+季度",T585="季度+动态",T585="季度",T585="动态"),A585,AH584)</x:f>
        <x:v>44651</x:v>
      </x:c>
      <x:c r="AI585" s="68" t="n">
        <x:f aca="0">YEAR(A585)</x:f>
        <x:v>2022</x:v>
      </x:c>
      <x:c r="AJ585" s="68" t="n">
        <x:f aca="0">MONTH(A585)</x:f>
        <x:v>3</x:v>
      </x:c>
      <x:c r="AK585" s="66" t="n">
        <x:f aca="0">IF(MONTH(A585)&lt;&gt;MONTH(A586),1,0)</x:f>
        <x:v>1</x:v>
      </x:c>
      <x:c r="AL585" s="64" t="n">
        <x:f aca="0">IF(AK584,AD584,AL584)</x:f>
        <x:v>1.1290446367492308</x:v>
      </x:c>
      <x:c r="AM585" s="65" t="n">
        <x:f aca="0">IF(AK585,AD585/AL585-1,"")</x:f>
        <x:v>-0.00678193032663299</x:v>
      </x:c>
      <x:c r="AN585" s="64" t="n">
        <x:f aca="0">IF(AI585&lt;&gt;AI584,AD585,MAX(AN584,AD585))</x:f>
        <x:v>1.1335706906742307</x:v>
      </x:c>
      <x:c r="AO585" s="65" t="n">
        <x:f aca="0">AD585/AN585-1</x:f>
        <x:v>-0.010747592618017832</x:v>
      </x:c>
      <x:c r="AP585" s="69" t="n">
        <x:f aca="0">IFERROR(SUM(Z585:AC585)/AD585,0)</x:f>
        <x:v>1</x:v>
      </x:c>
      <x:c r="AQ585" s="66" t="b">
        <x:f aca="0">AND(B585&gt;0,C585&gt;0,D585&gt;0,E585&gt;0)</x:f>
        <x:v>1</x:v>
      </x:c>
    </x:row>
    <x:row r="586" ht="13.5" hidden="0">
      <x:c r="A586" s="61" t="n">
        <x:f aca="0">'净值底稿'!A548</x:f>
        <x:v>44652</x:v>
      </x:c>
      <x:c r="B586" s="62" t="n">
        <x:f aca="0">'净值底稿'!W548</x:f>
        <x:v>1.2964371547721691</x:v>
      </x:c>
      <x:c r="C586" s="62" t="n">
        <x:f aca="0">'净值底稿'!T548</x:f>
        <x:v>1.3311726740554588</x:v>
      </x:c>
      <x:c r="D586" s="62" t="n">
        <x:f aca="0">'净值底稿'!U548</x:f>
        <x:v>1.526</x:v>
      </x:c>
      <x:c r="E586" s="62" t="n">
        <x:f aca="0">'净值底稿'!V548</x:f>
        <x:v>1.4265</x:v>
      </x:c>
      <x:c r="F586" s="63" t="n">
        <x:f aca="0">IFERROR(B586/B585-1,0)</x:f>
        <x:v>0.010877265708207906</x:v>
      </x:c>
      <x:c r="G586" s="63" t="n">
        <x:f aca="0">IFERROR(C586/C585-1,0)</x:f>
        <x:v>0.003281165630404148</x:v>
      </x:c>
      <x:c r="H586" s="63" t="n">
        <x:f aca="0">IFERROR(D586/D585-1,0)</x:f>
        <x:v>0.0008526267462451997</x:v>
      </x:c>
      <x:c r="I586" s="63" t="n">
        <x:f aca="0">IFERROR(E586/E585-1,0)</x:f>
        <x:v>0.002741459299873572</x:v>
      </x:c>
      <x:c r="J586" s="64" t="n">
        <x:f aca="0">Z585*(1+F586)</x:f>
        <x:v>0.10694532346076999</x:v>
      </x:c>
      <x:c r="K586" s="64" t="n">
        <x:f aca="0">AA585*(1+G586)</x:f>
        <x:v>0.10614169733580023</x:v>
      </x:c>
      <x:c r="L586" s="64" t="n">
        <x:f aca="0">AB585*(1+H586)</x:f>
        <x:v>0.8512329053006236</x:v>
      </x:c>
      <x:c r="M586" s="64" t="n">
        <x:f aca="0">AC585*(1+I586)</x:f>
        <x:v>0.059453202290867556</x:v>
      </x:c>
      <x:c r="N586" s="64" t="n">
        <x:f aca="0">SUM(J586:M586)</x:f>
        <x:v>1.1237731283880614</x:v>
      </x:c>
      <x:c r="O586" s="65" t="n">
        <x:f aca="0">IFERROR((J586+K586)/N586,0)</x:f>
        <x:v>0.18961747297003081</x:v>
      </x:c>
      <x:c r="P586" s="66" t="b">
        <x:f aca="0">AND(MONTH(A586)=12,OR(A587="",YEAR(A586)&lt;&gt;YEAR(A587)))</x:f>
        <x:v>0</x:v>
      </x:c>
      <x:c r="Q586" s="66" t="b">
        <x:f aca="0">AND(MOD(MONTH(A586),3)=0,OR(A587="",MONTH(A586)&lt;&gt;MONTH(A587)))</x:f>
        <x:v>0</x:v>
      </x:c>
      <x:c r="R586" s="66" t="b">
        <x:f aca="0">OR(O586&gt;$E$7,O586&lt;$E$6)</x:f>
        <x:v>0</x:v>
      </x:c>
      <x:c r="S586" s="66" t="b">
        <x:f aca="0">AND(OR(P586,Q586,R586),A586-AH585&gt;$E$8)</x:f>
        <x:v>0</x:v>
      </x:c>
      <x:c r="T586" s="67" t="str">
        <x:f aca="0">IF(NOT(OR(P586,Q586,R586)),"不调",IF(NOT(S586),"间隔规则跳过",IF(P586,"年末+季度",IF(AND(Q586,R586),"季度+动态",IF(Q586,"季度","动态")))))</x:f>
        <x:v>不调</x:v>
      </x:c>
      <x:c r="U586" s="64" t="n">
        <x:f aca="0">IF(OR(T586="年末+季度",T586="季度+动态"),N586*$E$5/2,IF(T586="季度",(J586+K586)/2,IF(T586="动态",N586*$E$5*IF(J586+K586=0,0.5,J586/(J586+K586)),J586)))</x:f>
        <x:v>0.10694532346076999</x:v>
      </x:c>
      <x:c r="V586" s="64" t="n">
        <x:f aca="0">IF(OR(T586="年末+季度",T586="季度+动态"),N586*$E$5/2,IF(T586="季度",(J586+K586)/2,IF(T586="动态",N586*$E$5*IF(J586+K586=0,0.5,K586/(J586+K586)),K586)))</x:f>
        <x:v>0.10614169733580023</x:v>
      </x:c>
      <x:c r="W586" s="64" t="n">
        <x:f aca="0">IF(OR(T586="年末+季度",T586="季度+动态",T586="动态"),N586*(1-$E$5)*IF(L586+M586=0,$B$7/($B$7+$B$8),L586/(L586+M586)),L586)</x:f>
        <x:v>0.8512329053006236</x:v>
      </x:c>
      <x:c r="X586" s="64" t="n">
        <x:f aca="0">IF(OR(T586="年末+季度",T586="季度+动态",T586="动态"),N586*(1-$E$5)*IF(L586+M586=0,$B$8/($B$7+$B$8),M586/(L586+M586)),M586)</x:f>
        <x:v>0.059453202290867556</x:v>
      </x:c>
      <x:c r="Y586" s="64" t="n">
        <x:f aca="0">POWER(1-$H$5,(A586-A585)/$H$8)</x:f>
        <x:v>0.9999862671029998</x:v>
      </x:c>
      <x:c r="Z586" s="64" t="n">
        <x:f aca="0">U586*Y586</x:f>
        <x:v>0.10694385479165824</x:v>
      </x:c>
      <x:c r="AA586" s="64" t="n">
        <x:f aca="0">V586*Y586</x:f>
        <x:v>0.10614023970280329</x:v>
      </x:c>
      <x:c r="AB586" s="64" t="n">
        <x:f aca="0">W586*Y586</x:f>
        <x:v>0.8512212154068118</x:v>
      </x:c>
      <x:c r="AC586" s="64" t="n">
        <x:f aca="0">X586*Y586</x:f>
        <x:v>0.05945238582616416</x:v>
      </x:c>
      <x:c r="AD586" s="64" t="n">
        <x:f aca="0">SUM(Z586:AC586)</x:f>
        <x:v>1.1237576957274376</x:v>
      </x:c>
      <x:c r="AE586" s="64" t="n">
        <x:f aca="0">MAX(AE585,AD586)</x:f>
        <x:v>1.1335706906742307</x:v>
      </x:c>
      <x:c r="AF586" s="63" t="n">
        <x:f aca="0">AD586/AE586-1</x:f>
        <x:v>-0.00865671195234985</x:v>
      </x:c>
      <x:c r="AG586" s="63" t="n">
        <x:f aca="0">AD586/AD585-1</x:f>
        <x:v>0.002113596742414181</x:v>
      </x:c>
      <x:c r="AH586" s="61" t="n">
        <x:f aca="0">IF(OR(T586="年末+季度",T586="季度+动态",T586="季度",T586="动态"),A586,AH585)</x:f>
        <x:v>44651</x:v>
      </x:c>
      <x:c r="AI586" s="68" t="n">
        <x:f aca="0">YEAR(A586)</x:f>
        <x:v>2022</x:v>
      </x:c>
      <x:c r="AJ586" s="68" t="n">
        <x:f aca="0">MONTH(A586)</x:f>
        <x:v>4</x:v>
      </x:c>
      <x:c r="AK586" s="66" t="n">
        <x:f aca="0">IF(MONTH(A586)&lt;&gt;MONTH(A587),1,0)</x:f>
        <x:v>0</x:v>
      </x:c>
      <x:c r="AL586" s="64" t="n">
        <x:f aca="0">IF(AK585,AD585,AL585)</x:f>
        <x:v>1.121387534687139</x:v>
      </x:c>
      <x:c r="AM586" s="65" t="str">
        <x:f aca="0">IF(AK586,AD586/AL586-1,"")</x:f>
      </x:c>
      <x:c r="AN586" s="64" t="n">
        <x:f aca="0">IF(AI586&lt;&gt;AI585,AD586,MAX(AN585,AD586))</x:f>
        <x:v>1.1335706906742307</x:v>
      </x:c>
      <x:c r="AO586" s="65" t="n">
        <x:f aca="0">AD586/AN586-1</x:f>
        <x:v>-0.00865671195234985</x:v>
      </x:c>
      <x:c r="AP586" s="69" t="n">
        <x:f aca="0">IFERROR(SUM(Z586:AC586)/AD586,0)</x:f>
        <x:v>1</x:v>
      </x:c>
      <x:c r="AQ586" s="66" t="b">
        <x:f aca="0">AND(B586&gt;0,C586&gt;0,D586&gt;0,E586&gt;0)</x:f>
        <x:v>1</x:v>
      </x:c>
    </x:row>
    <x:row r="587" ht="13.5" hidden="0">
      <x:c r="A587" s="61" t="n">
        <x:f aca="0">'净值底稿'!A549</x:f>
        <x:v>44657</x:v>
      </x:c>
      <x:c r="B587" s="62" t="n">
        <x:f aca="0">'净值底稿'!W549</x:f>
        <x:v>1.3148155570026727</x:v>
      </x:c>
      <x:c r="C587" s="62" t="n">
        <x:f aca="0">'净值底稿'!T549</x:f>
        <x:v>1.3296983913951324</x:v>
      </x:c>
      <x:c r="D587" s="62" t="n">
        <x:f aca="0">'净值底稿'!U549</x:f>
        <x:v>1.5277</x:v>
      </x:c>
      <x:c r="E587" s="62" t="n">
        <x:f aca="0">'净值底稿'!V549</x:f>
        <x:v>1.4195</x:v>
      </x:c>
      <x:c r="F587" s="63" t="n">
        <x:f aca="0">IFERROR(B587/B586-1,0)</x:f>
        <x:v>0.014176084172574654</x:v>
      </x:c>
      <x:c r="G587" s="63" t="n">
        <x:f aca="0">IFERROR(C587/C586-1,0)</x:f>
        <x:v>-0.0011075067037208397</x:v>
      </x:c>
      <x:c r="H587" s="63" t="n">
        <x:f aca="0">IFERROR(D587/D586-1,0)</x:f>
        <x:v>0.0011140235910878094</x:v>
      </x:c>
      <x:c r="I587" s="63" t="n">
        <x:f aca="0">IFERROR(E587/E586-1,0)</x:f>
        <x:v>-0.004907115317209998</x:v>
      </x:c>
      <x:c r="J587" s="64" t="n">
        <x:f aca="0">Z586*(1+F587)</x:f>
        <x:v>0.10845989987892439</x:v>
      </x:c>
      <x:c r="K587" s="64" t="n">
        <x:f aca="0">AA586*(1+G587)</x:f>
        <x:v>0.1060226886757979</x:v>
      </x:c>
      <x:c r="L587" s="64" t="n">
        <x:f aca="0">AB586*(1+H587)</x:f>
        <x:v>0.8521694959220094</x:v>
      </x:c>
      <x:c r="M587" s="64" t="n">
        <x:f aca="0">AC586*(1+I587)</x:f>
        <x:v>0.059160646113031914</x:v>
      </x:c>
      <x:c r="N587" s="64" t="n">
        <x:f aca="0">SUM(J587:M587)</x:f>
        <x:v>1.1258127305897636</x:v>
      </x:c>
      <x:c r="O587" s="65" t="n">
        <x:f aca="0">IFERROR((J587+K587)/N587,0)</x:f>
        <x:v>0.19051355765213662</x:v>
      </x:c>
      <x:c r="P587" s="66" t="b">
        <x:f aca="0">AND(MONTH(A587)=12,OR(A588="",YEAR(A587)&lt;&gt;YEAR(A588)))</x:f>
        <x:v>0</x:v>
      </x:c>
      <x:c r="Q587" s="66" t="b">
        <x:f aca="0">AND(MOD(MONTH(A587),3)=0,OR(A588="",MONTH(A587)&lt;&gt;MONTH(A588)))</x:f>
        <x:v>0</x:v>
      </x:c>
      <x:c r="R587" s="66" t="b">
        <x:f aca="0">OR(O587&gt;$E$7,O587&lt;$E$6)</x:f>
        <x:v>0</x:v>
      </x:c>
      <x:c r="S587" s="66" t="b">
        <x:f aca="0">AND(OR(P587,Q587,R587),A587-AH586&gt;$E$8)</x:f>
        <x:v>0</x:v>
      </x:c>
      <x:c r="T587" s="67" t="str">
        <x:f aca="0">IF(NOT(OR(P587,Q587,R587)),"不调",IF(NOT(S587),"间隔规则跳过",IF(P587,"年末+季度",IF(AND(Q587,R587),"季度+动态",IF(Q587,"季度","动态")))))</x:f>
        <x:v>不调</x:v>
      </x:c>
      <x:c r="U587" s="64" t="n">
        <x:f aca="0">IF(OR(T587="年末+季度",T587="季度+动态"),N587*$E$5/2,IF(T587="季度",(J587+K587)/2,IF(T587="动态",N587*$E$5*IF(J587+K587=0,0.5,J587/(J587+K587)),J587)))</x:f>
        <x:v>0.10845989987892439</x:v>
      </x:c>
      <x:c r="V587" s="64" t="n">
        <x:f aca="0">IF(OR(T587="年末+季度",T587="季度+动态"),N587*$E$5/2,IF(T587="季度",(J587+K587)/2,IF(T587="动态",N587*$E$5*IF(J587+K587=0,0.5,K587/(J587+K587)),K587)))</x:f>
        <x:v>0.1060226886757979</x:v>
      </x:c>
      <x:c r="W587" s="64" t="n">
        <x:f aca="0">IF(OR(T587="年末+季度",T587="季度+动态",T587="动态"),N587*(1-$E$5)*IF(L587+M587=0,$B$7/($B$7+$B$8),L587/(L587+M587)),L587)</x:f>
        <x:v>0.8521694959220094</x:v>
      </x:c>
      <x:c r="X587" s="64" t="n">
        <x:f aca="0">IF(OR(T587="年末+季度",T587="季度+动态",T587="动态"),N587*(1-$E$5)*IF(L587+M587=0,$B$8/($B$7+$B$8),M587/(L587+M587)),M587)</x:f>
        <x:v>0.059160646113031914</x:v>
      </x:c>
      <x:c r="Y587" s="64" t="n">
        <x:f aca="0">POWER(1-$H$5,(A587-A586)/$H$8)</x:f>
        <x:v>0.9999313374008972</x:v>
      </x:c>
      <x:c r="Z587" s="64" t="n">
        <x:f aca="0">U587*Y587</x:f>
        <x:v>0.10845245274030028</x:v>
      </x:c>
      <x:c r="AA587" s="64" t="n">
        <x:f aca="0">V587*Y587</x:f>
        <x:v>0.10601540888242955</x:v>
      </x:c>
      <x:c r="AB587" s="64" t="n">
        <x:f aca="0">W587*Y587</x:f>
        <x:v>0.8521109837495433</x:v>
      </x:c>
      <x:c r="AC587" s="64" t="n">
        <x:f aca="0">X587*Y587</x:f>
        <x:v>0.05915658398930519</x:v>
      </x:c>
      <x:c r="AD587" s="64" t="n">
        <x:f aca="0">SUM(Z587:AC587)</x:f>
        <x:v>1.1257354293615782</x:v>
      </x:c>
      <x:c r="AE587" s="64" t="n">
        <x:f aca="0">MAX(AE586,AD587)</x:f>
        <x:v>1.1335706906742307</x:v>
      </x:c>
      <x:c r="AF587" s="63" t="n">
        <x:f aca="0">AD587/AE587-1</x:f>
        <x:v>-0.006912018259745412</x:v>
      </x:c>
      <x:c r="AG587" s="63" t="n">
        <x:f aca="0">AD587/AD586-1</x:f>
        <x:v>0.0017599288900624899</x:v>
      </x:c>
      <x:c r="AH587" s="61" t="n">
        <x:f aca="0">IF(OR(T587="年末+季度",T587="季度+动态",T587="季度",T587="动态"),A587,AH586)</x:f>
        <x:v>44651</x:v>
      </x:c>
      <x:c r="AI587" s="68" t="n">
        <x:f aca="0">YEAR(A587)</x:f>
        <x:v>2022</x:v>
      </x:c>
      <x:c r="AJ587" s="68" t="n">
        <x:f aca="0">MONTH(A587)</x:f>
        <x:v>4</x:v>
      </x:c>
      <x:c r="AK587" s="66" t="n">
        <x:f aca="0">IF(MONTH(A587)&lt;&gt;MONTH(A588),1,0)</x:f>
        <x:v>0</x:v>
      </x:c>
      <x:c r="AL587" s="64" t="n">
        <x:f aca="0">IF(AK586,AD586,AL586)</x:f>
        <x:v>1.121387534687139</x:v>
      </x:c>
      <x:c r="AM587" s="65" t="str">
        <x:f aca="0">IF(AK587,AD587/AL587-1,"")</x:f>
      </x:c>
      <x:c r="AN587" s="64" t="n">
        <x:f aca="0">IF(AI587&lt;&gt;AI586,AD587,MAX(AN586,AD587))</x:f>
        <x:v>1.1335706906742307</x:v>
      </x:c>
      <x:c r="AO587" s="65" t="n">
        <x:f aca="0">AD587/AN587-1</x:f>
        <x:v>-0.006912018259745412</x:v>
      </x:c>
      <x:c r="AP587" s="69" t="n">
        <x:f aca="0">IFERROR(SUM(Z587:AC587)/AD587,0)</x:f>
        <x:v>1</x:v>
      </x:c>
      <x:c r="AQ587" s="66" t="b">
        <x:f aca="0">AND(B587&gt;0,C587&gt;0,D587&gt;0,E587&gt;0)</x:f>
        <x:v>1</x:v>
      </x:c>
    </x:row>
    <x:row r="588" ht="13.5" hidden="0">
      <x:c r="A588" s="61" t="n">
        <x:f aca="0">'净值底稿'!A550</x:f>
        <x:v>44658</x:v>
      </x:c>
      <x:c r="B588" s="62" t="n">
        <x:f aca="0">'净值底稿'!W550</x:f>
        <x:v>1.2941057863229326</x:v>
      </x:c>
      <x:c r="C588" s="62" t="n">
        <x:f aca="0">'净值底稿'!T550</x:f>
        <x:v>1.3040640775326313</x:v>
      </x:c>
      <x:c r="D588" s="62" t="n">
        <x:f aca="0">'净值底稿'!U550</x:f>
        <x:v>1.5292</x:v>
      </x:c>
      <x:c r="E588" s="62" t="n">
        <x:f aca="0">'净值底稿'!V550</x:f>
        <x:v>1.4231</x:v>
      </x:c>
      <x:c r="F588" s="63" t="n">
        <x:f aca="0">IFERROR(B588/B587-1,0)</x:f>
        <x:v>-0.015751084301855456</x:v>
      </x:c>
      <x:c r="G588" s="63" t="n">
        <x:f aca="0">IFERROR(C588/C587-1,0)</x:f>
        <x:v>-0.01927829200094411</x:v>
      </x:c>
      <x:c r="H588" s="63" t="n">
        <x:f aca="0">IFERROR(D588/D587-1,0)</x:f>
        <x:v>0.0009818681678339658</x:v>
      </x:c>
      <x:c r="I588" s="63" t="n">
        <x:f aca="0">IFERROR(E588/E587-1,0)</x:f>
        <x:v>0.002536104262064187</x:v>
      </x:c>
      <x:c r="J588" s="64" t="n">
        <x:f aca="0">Z587*(1+F588)</x:f>
        <x:v>0.10674420901444481</x:v>
      </x:c>
      <x:c r="K588" s="64" t="n">
        <x:f aca="0">AA587*(1+G588)</x:f>
        <x:v>0.1039716128733946</x:v>
      </x:c>
      <x:c r="L588" s="64" t="n">
        <x:f aca="0">AB587*(1+H588)</x:f>
        <x:v>0.8529476443999486</x:v>
      </x:c>
      <x:c r="M588" s="64" t="n">
        <x:f aca="0">AC587*(1+I588)</x:f>
        <x:v>0.059306611254089626</x:v>
      </x:c>
      <x:c r="N588" s="64" t="n">
        <x:f aca="0">SUM(J588:M588)</x:f>
        <x:v>1.1229700775418776</x:v>
      </x:c>
      <x:c r="O588" s="65" t="n">
        <x:f aca="0">IFERROR((J588+K588)/N588,0)</x:f>
        <x:v>0.18764152856956373</x:v>
      </x:c>
      <x:c r="P588" s="66" t="b">
        <x:f aca="0">AND(MONTH(A588)=12,OR(A589="",YEAR(A588)&lt;&gt;YEAR(A589)))</x:f>
        <x:v>0</x:v>
      </x:c>
      <x:c r="Q588" s="66" t="b">
        <x:f aca="0">AND(MOD(MONTH(A588),3)=0,OR(A589="",MONTH(A588)&lt;&gt;MONTH(A589)))</x:f>
        <x:v>0</x:v>
      </x:c>
      <x:c r="R588" s="66" t="b">
        <x:f aca="0">OR(O588&gt;$E$7,O588&lt;$E$6)</x:f>
        <x:v>0</x:v>
      </x:c>
      <x:c r="S588" s="66" t="b">
        <x:f aca="0">AND(OR(P588,Q588,R588),A588-AH587&gt;$E$8)</x:f>
        <x:v>0</x:v>
      </x:c>
      <x:c r="T588" s="67" t="str">
        <x:f aca="0">IF(NOT(OR(P588,Q588,R588)),"不调",IF(NOT(S588),"间隔规则跳过",IF(P588,"年末+季度",IF(AND(Q588,R588),"季度+动态",IF(Q588,"季度","动态")))))</x:f>
        <x:v>不调</x:v>
      </x:c>
      <x:c r="U588" s="64" t="n">
        <x:f aca="0">IF(OR(T588="年末+季度",T588="季度+动态"),N588*$E$5/2,IF(T588="季度",(J588+K588)/2,IF(T588="动态",N588*$E$5*IF(J588+K588=0,0.5,J588/(J588+K588)),J588)))</x:f>
        <x:v>0.10674420901444481</x:v>
      </x:c>
      <x:c r="V588" s="64" t="n">
        <x:f aca="0">IF(OR(T588="年末+季度",T588="季度+动态"),N588*$E$5/2,IF(T588="季度",(J588+K588)/2,IF(T588="动态",N588*$E$5*IF(J588+K588=0,0.5,K588/(J588+K588)),K588)))</x:f>
        <x:v>0.1039716128733946</x:v>
      </x:c>
      <x:c r="W588" s="64" t="n">
        <x:f aca="0">IF(OR(T588="年末+季度",T588="季度+动态",T588="动态"),N588*(1-$E$5)*IF(L588+M588=0,$B$7/($B$7+$B$8),L588/(L588+M588)),L588)</x:f>
        <x:v>0.8529476443999486</x:v>
      </x:c>
      <x:c r="X588" s="64" t="n">
        <x:f aca="0">IF(OR(T588="年末+季度",T588="季度+动态",T588="动态"),N588*(1-$E$5)*IF(L588+M588=0,$B$8/($B$7+$B$8),M588/(L588+M588)),M588)</x:f>
        <x:v>0.059306611254089626</x:v>
      </x:c>
      <x:c r="Y588" s="64" t="n">
        <x:f aca="0">POWER(1-$H$5,(A588-A587)/$H$8)</x:f>
        <x:v>0.9999862671029998</x:v>
      </x:c>
      <x:c r="Z588" s="64" t="n">
        <x:f aca="0">U588*Y588</x:f>
        <x:v>0.10674274310721704</x:v>
      </x:c>
      <x:c r="AA588" s="64" t="n">
        <x:f aca="0">V588*Y588</x:f>
        <x:v>0.10397018504194405</x:v>
      </x:c>
      <x:c r="AB588" s="64" t="n">
        <x:f aca="0">W588*Y588</x:f>
        <x:v>0.8529359309578015</x:v>
      </x:c>
      <x:c r="AC588" s="64" t="n">
        <x:f aca="0">X588*Y588</x:f>
        <x:v>0.05930579680250584</x:v>
      </x:c>
      <x:c r="AD588" s="64" t="n">
        <x:f aca="0">SUM(Z588:AC588)</x:f>
        <x:v>1.1229546559094685</x:v>
      </x:c>
      <x:c r="AE588" s="64" t="n">
        <x:f aca="0">MAX(AE587,AD588)</x:f>
        <x:v>1.1335706906742307</x:v>
      </x:c>
      <x:c r="AF588" s="63" t="n">
        <x:f aca="0">AD588/AE588-1</x:f>
        <x:v>-0.009365128131927913</x:v>
      </x:c>
      <x:c r="AG588" s="63" t="n">
        <x:f aca="0">AD588/AD587-1</x:f>
        <x:v>-0.0024701838279058697</x:v>
      </x:c>
      <x:c r="AH588" s="61" t="n">
        <x:f aca="0">IF(OR(T588="年末+季度",T588="季度+动态",T588="季度",T588="动态"),A588,AH587)</x:f>
        <x:v>44651</x:v>
      </x:c>
      <x:c r="AI588" s="68" t="n">
        <x:f aca="0">YEAR(A588)</x:f>
        <x:v>2022</x:v>
      </x:c>
      <x:c r="AJ588" s="68" t="n">
        <x:f aca="0">MONTH(A588)</x:f>
        <x:v>4</x:v>
      </x:c>
      <x:c r="AK588" s="66" t="n">
        <x:f aca="0">IF(MONTH(A588)&lt;&gt;MONTH(A589),1,0)</x:f>
        <x:v>0</x:v>
      </x:c>
      <x:c r="AL588" s="64" t="n">
        <x:f aca="0">IF(AK587,AD587,AL587)</x:f>
        <x:v>1.121387534687139</x:v>
      </x:c>
      <x:c r="AM588" s="65" t="str">
        <x:f aca="0">IF(AK588,AD588/AL588-1,"")</x:f>
      </x:c>
      <x:c r="AN588" s="64" t="n">
        <x:f aca="0">IF(AI588&lt;&gt;AI587,AD588,MAX(AN587,AD588))</x:f>
        <x:v>1.1335706906742307</x:v>
      </x:c>
      <x:c r="AO588" s="65" t="n">
        <x:f aca="0">AD588/AN588-1</x:f>
        <x:v>-0.009365128131927913</x:v>
      </x:c>
      <x:c r="AP588" s="69" t="n">
        <x:f aca="0">IFERROR(SUM(Z588:AC588)/AD588,0)</x:f>
        <x:v>1</x:v>
      </x:c>
      <x:c r="AQ588" s="66" t="b">
        <x:f aca="0">AND(B588&gt;0,C588&gt;0,D588&gt;0,E588&gt;0)</x:f>
        <x:v>1</x:v>
      </x:c>
    </x:row>
    <x:row r="589" ht="13.5" hidden="0">
      <x:c r="A589" s="61" t="n">
        <x:f aca="0">'净值底稿'!A551</x:f>
        <x:v>44659</x:v>
      </x:c>
      <x:c r="B589" s="62" t="n">
        <x:f aca="0">'净值底稿'!W551</x:f>
        <x:v>1.3067103052517866</x:v>
      </x:c>
      <x:c r="C589" s="62" t="n">
        <x:f aca="0">'净值底稿'!T551</x:f>
        <x:v>1.301478217564835</x:v>
      </x:c>
      <x:c r="D589" s="62" t="n">
        <x:f aca="0">'净值底稿'!U551</x:f>
        <x:v>1.5295</x:v>
      </x:c>
      <x:c r="E589" s="62" t="n">
        <x:f aca="0">'净值底稿'!V551</x:f>
        <x:v>1.4261</x:v>
      </x:c>
      <x:c r="F589" s="63" t="n">
        <x:f aca="0">IFERROR(B589/B588-1,0)</x:f>
        <x:v>0.009739944803637934</x:v>
      </x:c>
      <x:c r="G589" s="63" t="n">
        <x:f aca="0">IFERROR(C589/C588-1,0)</x:f>
        <x:v>-0.001982924008373077</x:v>
      </x:c>
      <x:c r="H589" s="63" t="n">
        <x:f aca="0">IFERROR(D589/D588-1,0)</x:f>
        <x:v>0.0001961810096784422</x:v>
      </x:c>
      <x:c r="I589" s="63" t="n">
        <x:f aca="0">IFERROR(E589/E588-1,0)</x:f>
        <x:v>0.0021080739231253975</x:v>
      </x:c>
      <x:c r="J589" s="64" t="n">
        <x:f aca="0">Z588*(1+F589)</x:f>
        <x:v>0.10778241153327024</x:v>
      </x:c>
      <x:c r="K589" s="64" t="n">
        <x:f aca="0">AA588*(1+G589)</x:f>
        <x:v>0.10376402006586939</x:v>
      </x:c>
      <x:c r="L589" s="64" t="n">
        <x:f aca="0">AB588*(1+H589)</x:f>
        <x:v>0.8531032607899278</x:v>
      </x:c>
      <x:c r="M589" s="64" t="n">
        <x:f aca="0">AC588*(1+I589)</x:f>
        <x:v>0.059430817806235374</x:v>
      </x:c>
      <x:c r="N589" s="64" t="n">
        <x:f aca="0">SUM(J589:M589)</x:f>
        <x:v>1.1240805101953026</x:v>
      </x:c>
      <x:c r="O589" s="65" t="n">
        <x:f aca="0">IFERROR((J589+K589)/N589,0)</x:f>
        <x:v>0.18819508894641776</x:v>
      </x:c>
      <x:c r="P589" s="66" t="b">
        <x:f aca="0">AND(MONTH(A589)=12,OR(A590="",YEAR(A589)&lt;&gt;YEAR(A590)))</x:f>
        <x:v>0</x:v>
      </x:c>
      <x:c r="Q589" s="66" t="b">
        <x:f aca="0">AND(MOD(MONTH(A589),3)=0,OR(A590="",MONTH(A589)&lt;&gt;MONTH(A590)))</x:f>
        <x:v>0</x:v>
      </x:c>
      <x:c r="R589" s="66" t="b">
        <x:f aca="0">OR(O589&gt;$E$7,O589&lt;$E$6)</x:f>
        <x:v>0</x:v>
      </x:c>
      <x:c r="S589" s="66" t="b">
        <x:f aca="0">AND(OR(P589,Q589,R589),A589-AH588&gt;$E$8)</x:f>
        <x:v>0</x:v>
      </x:c>
      <x:c r="T589" s="67" t="str">
        <x:f aca="0">IF(NOT(OR(P589,Q589,R589)),"不调",IF(NOT(S589),"间隔规则跳过",IF(P589,"年末+季度",IF(AND(Q589,R589),"季度+动态",IF(Q589,"季度","动态")))))</x:f>
        <x:v>不调</x:v>
      </x:c>
      <x:c r="U589" s="64" t="n">
        <x:f aca="0">IF(OR(T589="年末+季度",T589="季度+动态"),N589*$E$5/2,IF(T589="季度",(J589+K589)/2,IF(T589="动态",N589*$E$5*IF(J589+K589=0,0.5,J589/(J589+K589)),J589)))</x:f>
        <x:v>0.10778241153327024</x:v>
      </x:c>
      <x:c r="V589" s="64" t="n">
        <x:f aca="0">IF(OR(T589="年末+季度",T589="季度+动态"),N589*$E$5/2,IF(T589="季度",(J589+K589)/2,IF(T589="动态",N589*$E$5*IF(J589+K589=0,0.5,K589/(J589+K589)),K589)))</x:f>
        <x:v>0.10376402006586939</x:v>
      </x:c>
      <x:c r="W589" s="64" t="n">
        <x:f aca="0">IF(OR(T589="年末+季度",T589="季度+动态",T589="动态"),N589*(1-$E$5)*IF(L589+M589=0,$B$7/($B$7+$B$8),L589/(L589+M589)),L589)</x:f>
        <x:v>0.8531032607899278</x:v>
      </x:c>
      <x:c r="X589" s="64" t="n">
        <x:f aca="0">IF(OR(T589="年末+季度",T589="季度+动态",T589="动态"),N589*(1-$E$5)*IF(L589+M589=0,$B$8/($B$7+$B$8),M589/(L589+M589)),M589)</x:f>
        <x:v>0.059430817806235374</x:v>
      </x:c>
      <x:c r="Y589" s="64" t="n">
        <x:f aca="0">POWER(1-$H$5,(A589-A588)/$H$8)</x:f>
        <x:v>0.9999862671029998</x:v>
      </x:c>
      <x:c r="Z589" s="64" t="n">
        <x:f aca="0">U589*Y589</x:f>
        <x:v>0.10778093136851422</x:v>
      </x:c>
      <x:c r="AA589" s="64" t="n">
        <x:f aca="0">V589*Y589</x:f>
        <x:v>0.1037625950852695</x:v>
      </x:c>
      <x:c r="AB589" s="64" t="n">
        <x:f aca="0">W589*Y589</x:f>
        <x:v>0.8530915452107168</x:v>
      </x:c>
      <x:c r="AC589" s="64" t="n">
        <x:f aca="0">X589*Y589</x:f>
        <x:v>0.059430001648935804</x:v>
      </x:c>
      <x:c r="AD589" s="64" t="n">
        <x:f aca="0">SUM(Z589:AC589)</x:f>
        <x:v>1.1240650733134363</x:v>
      </x:c>
      <x:c r="AE589" s="64" t="n">
        <x:f aca="0">MAX(AE588,AD589)</x:f>
        <x:v>1.1335706906742307</x:v>
      </x:c>
      <x:c r="AF589" s="63" t="n">
        <x:f aca="0">AD589/AE589-1</x:f>
        <x:v>-0.008385553224863784</x:v>
      </x:c>
      <x:c r="AG589" s="63" t="n">
        <x:f aca="0">AD589/AD588-1</x:f>
        <x:v>0.0009888354780172026</x:v>
      </x:c>
      <x:c r="AH589" s="61" t="n">
        <x:f aca="0">IF(OR(T589="年末+季度",T589="季度+动态",T589="季度",T589="动态"),A589,AH588)</x:f>
        <x:v>44651</x:v>
      </x:c>
      <x:c r="AI589" s="68" t="n">
        <x:f aca="0">YEAR(A589)</x:f>
        <x:v>2022</x:v>
      </x:c>
      <x:c r="AJ589" s="68" t="n">
        <x:f aca="0">MONTH(A589)</x:f>
        <x:v>4</x:v>
      </x:c>
      <x:c r="AK589" s="66" t="n">
        <x:f aca="0">IF(MONTH(A589)&lt;&gt;MONTH(A590),1,0)</x:f>
        <x:v>0</x:v>
      </x:c>
      <x:c r="AL589" s="64" t="n">
        <x:f aca="0">IF(AK588,AD588,AL588)</x:f>
        <x:v>1.121387534687139</x:v>
      </x:c>
      <x:c r="AM589" s="65" t="str">
        <x:f aca="0">IF(AK589,AD589/AL589-1,"")</x:f>
      </x:c>
      <x:c r="AN589" s="64" t="n">
        <x:f aca="0">IF(AI589&lt;&gt;AI588,AD589,MAX(AN588,AD589))</x:f>
        <x:v>1.1335706906742307</x:v>
      </x:c>
      <x:c r="AO589" s="65" t="n">
        <x:f aca="0">AD589/AN589-1</x:f>
        <x:v>-0.008385553224863784</x:v>
      </x:c>
      <x:c r="AP589" s="69" t="n">
        <x:f aca="0">IFERROR(SUM(Z589:AC589)/AD589,0)</x:f>
        <x:v>1</x:v>
      </x:c>
      <x:c r="AQ589" s="66" t="b">
        <x:f aca="0">AND(B589&gt;0,C589&gt;0,D589&gt;0,E589&gt;0)</x:f>
        <x:v>1</x:v>
      </x:c>
    </x:row>
    <x:row r="590" ht="13.5" hidden="0">
      <x:c r="A590" s="61" t="n">
        <x:f aca="0">'净值底稿'!A552</x:f>
        <x:v>44662</x:v>
      </x:c>
      <x:c r="B590" s="62" t="n">
        <x:f aca="0">'净值底稿'!W552</x:f>
        <x:v>1.2837801841853769</x:v>
      </x:c>
      <x:c r="C590" s="62" t="n">
        <x:f aca="0">'净值底稿'!T552</x:f>
        <x:v>1.2611546531636488</x:v>
      </x:c>
      <x:c r="D590" s="62" t="n">
        <x:f aca="0">'净值底稿'!U552</x:f>
        <x:v>1.5295</x:v>
      </x:c>
      <x:c r="E590" s="62" t="n">
        <x:f aca="0">'净值底稿'!V552</x:f>
        <x:v>1.4374</x:v>
      </x:c>
      <x:c r="F590" s="63" t="n">
        <x:f aca="0">IFERROR(B590/B589-1,0)</x:f>
        <x:v>-0.017547975993034926</x:v>
      </x:c>
      <x:c r="G590" s="63" t="n">
        <x:f aca="0">IFERROR(C590/C589-1,0)</x:f>
        <x:v>-0.030982896107654145</x:v>
      </x:c>
      <x:c r="H590" s="63" t="n">
        <x:f aca="0">IFERROR(D590/D589-1,0)</x:f>
        <x:v>0</x:v>
      </x:c>
      <x:c r="I590" s="63" t="n">
        <x:f aca="0">IFERROR(E590/E589-1,0)</x:f>
        <x:v>0.007923708014865749</x:v>
      </x:c>
      <x:c r="J590" s="64" t="n">
        <x:f aca="0">Z589*(1+F590)</x:f>
        <x:v>0.10588959417235258</x:v>
      </x:c>
      <x:c r="K590" s="64" t="n">
        <x:f aca="0">AA589*(1+G590)</x:f>
        <x:v>0.10054772938188201</x:v>
      </x:c>
      <x:c r="L590" s="64" t="n">
        <x:f aca="0">AB589*(1+H590)</x:f>
        <x:v>0.8530915452107168</x:v>
      </x:c>
      <x:c r="M590" s="64" t="n">
        <x:f aca="0">AC589*(1+I590)</x:f>
        <x:v>0.05990090762932496</x:v>
      </x:c>
      <x:c r="N590" s="64" t="n">
        <x:f aca="0">SUM(J590:M590)</x:f>
        <x:v>1.1194297763942762</x:v>
      </x:c>
      <x:c r="O590" s="65" t="n">
        <x:f aca="0">IFERROR((J590+K590)/N590,0)</x:f>
        <x:v>0.18441292871373915</x:v>
      </x:c>
      <x:c r="P590" s="66" t="b">
        <x:f aca="0">AND(MONTH(A590)=12,OR(A591="",YEAR(A590)&lt;&gt;YEAR(A591)))</x:f>
        <x:v>0</x:v>
      </x:c>
      <x:c r="Q590" s="66" t="b">
        <x:f aca="0">AND(MOD(MONTH(A590),3)=0,OR(A591="",MONTH(A590)&lt;&gt;MONTH(A591)))</x:f>
        <x:v>0</x:v>
      </x:c>
      <x:c r="R590" s="66" t="b">
        <x:f aca="0">OR(O590&gt;$E$7,O590&lt;$E$6)</x:f>
        <x:v>0</x:v>
      </x:c>
      <x:c r="S590" s="66" t="b">
        <x:f aca="0">AND(OR(P590,Q590,R590),A590-AH589&gt;$E$8)</x:f>
        <x:v>0</x:v>
      </x:c>
      <x:c r="T590" s="67" t="str">
        <x:f aca="0">IF(NOT(OR(P590,Q590,R590)),"不调",IF(NOT(S590),"间隔规则跳过",IF(P590,"年末+季度",IF(AND(Q590,R590),"季度+动态",IF(Q590,"季度","动态")))))</x:f>
        <x:v>不调</x:v>
      </x:c>
      <x:c r="U590" s="64" t="n">
        <x:f aca="0">IF(OR(T590="年末+季度",T590="季度+动态"),N590*$E$5/2,IF(T590="季度",(J590+K590)/2,IF(T590="动态",N590*$E$5*IF(J590+K590=0,0.5,J590/(J590+K590)),J590)))</x:f>
        <x:v>0.10588959417235258</x:v>
      </x:c>
      <x:c r="V590" s="64" t="n">
        <x:f aca="0">IF(OR(T590="年末+季度",T590="季度+动态"),N590*$E$5/2,IF(T590="季度",(J590+K590)/2,IF(T590="动态",N590*$E$5*IF(J590+K590=0,0.5,K590/(J590+K590)),K590)))</x:f>
        <x:v>0.10054772938188201</x:v>
      </x:c>
      <x:c r="W590" s="64" t="n">
        <x:f aca="0">IF(OR(T590="年末+季度",T590="季度+动态",T590="动态"),N590*(1-$E$5)*IF(L590+M590=0,$B$7/($B$7+$B$8),L590/(L590+M590)),L590)</x:f>
        <x:v>0.8530915452107168</x:v>
      </x:c>
      <x:c r="X590" s="64" t="n">
        <x:f aca="0">IF(OR(T590="年末+季度",T590="季度+动态",T590="动态"),N590*(1-$E$5)*IF(L590+M590=0,$B$8/($B$7+$B$8),M590/(L590+M590)),M590)</x:f>
        <x:v>0.05990090762932496</x:v>
      </x:c>
      <x:c r="Y590" s="64" t="n">
        <x:f aca="0">POWER(1-$H$5,(A590-A589)/$H$8)</x:f>
        <x:v>0.9999588018747739</x:v>
      </x:c>
      <x:c r="Z590" s="64" t="n">
        <x:f aca="0">U590*Y590</x:f>
        <x:v>0.10588523171959173</x:v>
      </x:c>
      <x:c r="AA590" s="64" t="n">
        <x:f aca="0">V590*Y590</x:f>
        <x:v>0.10054358700393574</x:v>
      </x:c>
      <x:c r="AB590" s="64" t="n">
        <x:f aca="0">W590*Y590</x:f>
        <x:v>0.8530563994384079</x:v>
      </x:c>
      <x:c r="AC590" s="64" t="n">
        <x:f aca="0">X590*Y590</x:f>
        <x:v>0.05989843982423129</x:v>
      </x:c>
      <x:c r="AD590" s="64" t="n">
        <x:f aca="0">SUM(Z590:AC590)</x:f>
        <x:v>1.1193836579861667</x:v>
      </x:c>
      <x:c r="AE590" s="64" t="n">
        <x:f aca="0">MAX(AE589,AD590)</x:f>
        <x:v>1.1335706906742307</x:v>
      </x:c>
      <x:c r="AF590" s="63" t="n">
        <x:f aca="0">AD590/AE590-1</x:f>
        <x:v>-0.012515348892468081</x:v>
      </x:c>
      <x:c r="AG590" s="63" t="n">
        <x:f aca="0">AD590/AD589-1</x:f>
        <x:v>-0.0041647191416330775</x:v>
      </x:c>
      <x:c r="AH590" s="61" t="n">
        <x:f aca="0">IF(OR(T590="年末+季度",T590="季度+动态",T590="季度",T590="动态"),A590,AH589)</x:f>
        <x:v>44651</x:v>
      </x:c>
      <x:c r="AI590" s="68" t="n">
        <x:f aca="0">YEAR(A590)</x:f>
        <x:v>2022</x:v>
      </x:c>
      <x:c r="AJ590" s="68" t="n">
        <x:f aca="0">MONTH(A590)</x:f>
        <x:v>4</x:v>
      </x:c>
      <x:c r="AK590" s="66" t="n">
        <x:f aca="0">IF(MONTH(A590)&lt;&gt;MONTH(A591),1,0)</x:f>
        <x:v>0</x:v>
      </x:c>
      <x:c r="AL590" s="64" t="n">
        <x:f aca="0">IF(AK589,AD589,AL589)</x:f>
        <x:v>1.121387534687139</x:v>
      </x:c>
      <x:c r="AM590" s="65" t="str">
        <x:f aca="0">IF(AK590,AD590/AL590-1,"")</x:f>
      </x:c>
      <x:c r="AN590" s="64" t="n">
        <x:f aca="0">IF(AI590&lt;&gt;AI589,AD590,MAX(AN589,AD590))</x:f>
        <x:v>1.1335706906742307</x:v>
      </x:c>
      <x:c r="AO590" s="65" t="n">
        <x:f aca="0">AD590/AN590-1</x:f>
        <x:v>-0.012515348892468081</x:v>
      </x:c>
      <x:c r="AP590" s="69" t="n">
        <x:f aca="0">IFERROR(SUM(Z590:AC590)/AD590,0)</x:f>
        <x:v>1</x:v>
      </x:c>
      <x:c r="AQ590" s="66" t="b">
        <x:f aca="0">AND(B590&gt;0,C590&gt;0,D590&gt;0,E590&gt;0)</x:f>
        <x:v>1</x:v>
      </x:c>
    </x:row>
    <x:row r="591" ht="13.5" hidden="0">
      <x:c r="A591" s="61" t="n">
        <x:f aca="0">'净值底稿'!A553</x:f>
        <x:v>44663</x:v>
      </x:c>
      <x:c r="B591" s="62" t="n">
        <x:f aca="0">'净值底稿'!W553</x:f>
        <x:v>1.2837664053373872</x:v>
      </x:c>
      <x:c r="C591" s="62" t="n">
        <x:f aca="0">'净值底稿'!T553</x:f>
        <x:v>1.2811210765400176</x:v>
      </x:c>
      <x:c r="D591" s="62" t="n">
        <x:f aca="0">'净值底稿'!U553</x:f>
        <x:v>1.5296</x:v>
      </x:c>
      <x:c r="E591" s="62" t="n">
        <x:f aca="0">'净值底稿'!V553</x:f>
        <x:v>1.4443</x:v>
      </x:c>
      <x:c r="F591" s="63" t="n">
        <x:f aca="0">IFERROR(B591/B590-1,0)</x:f>
        <x:v>-0.000010733027475784418</x:v>
      </x:c>
      <x:c r="G591" s="63" t="n">
        <x:f aca="0">IFERROR(C591/C590-1,0)</x:f>
        <x:v>0.015831859579062968</x:v>
      </x:c>
      <x:c r="H591" s="63" t="n">
        <x:f aca="0">IFERROR(D591/D590-1,0)</x:f>
        <x:v>0.00006538084341278783</x:v>
      </x:c>
      <x:c r="I591" s="63" t="n">
        <x:f aca="0">IFERROR(E591/E590-1,0)</x:f>
        <x:v>0.00480033393627366</x:v>
      </x:c>
      <x:c r="J591" s="64" t="n">
        <x:f aca="0">Z590*(1+F591)</x:f>
        <x:v>0.1058840952504904</x:v>
      </x:c>
      <x:c r="K591" s="64" t="n">
        <x:f aca="0">AA590*(1+G591)</x:f>
        <x:v>0.10213537895495736</x:v>
      </x:c>
      <x:c r="L591" s="64" t="n">
        <x:f aca="0">AB590*(1+H591)</x:f>
        <x:v>0.8531121729852819</x:v>
      </x:c>
      <x:c r="M591" s="64" t="n">
        <x:f aca="0">AC590*(1+I591)</x:f>
        <x:v>0.06018597233764939</x:v>
      </x:c>
      <x:c r="N591" s="64" t="n">
        <x:f aca="0">SUM(J591:M591)</x:f>
        <x:v>1.121317619528379</x:v>
      </x:c>
      <x:c r="O591" s="65" t="n">
        <x:f aca="0">IFERROR((J591+K591)/N591,0)</x:f>
        <x:v>0.18551342686734895</x:v>
      </x:c>
      <x:c r="P591" s="66" t="b">
        <x:f aca="0">AND(MONTH(A591)=12,OR(A592="",YEAR(A591)&lt;&gt;YEAR(A592)))</x:f>
        <x:v>0</x:v>
      </x:c>
      <x:c r="Q591" s="66" t="b">
        <x:f aca="0">AND(MOD(MONTH(A591),3)=0,OR(A592="",MONTH(A591)&lt;&gt;MONTH(A592)))</x:f>
        <x:v>0</x:v>
      </x:c>
      <x:c r="R591" s="66" t="b">
        <x:f aca="0">OR(O591&gt;$E$7,O591&lt;$E$6)</x:f>
        <x:v>0</x:v>
      </x:c>
      <x:c r="S591" s="66" t="b">
        <x:f aca="0">AND(OR(P591,Q591,R591),A591-AH590&gt;$E$8)</x:f>
        <x:v>0</x:v>
      </x:c>
      <x:c r="T591" s="67" t="str">
        <x:f aca="0">IF(NOT(OR(P591,Q591,R591)),"不调",IF(NOT(S591),"间隔规则跳过",IF(P591,"年末+季度",IF(AND(Q591,R591),"季度+动态",IF(Q591,"季度","动态")))))</x:f>
        <x:v>不调</x:v>
      </x:c>
      <x:c r="U591" s="64" t="n">
        <x:f aca="0">IF(OR(T591="年末+季度",T591="季度+动态"),N591*$E$5/2,IF(T591="季度",(J591+K591)/2,IF(T591="动态",N591*$E$5*IF(J591+K591=0,0.5,J591/(J591+K591)),J591)))</x:f>
        <x:v>0.1058840952504904</x:v>
      </x:c>
      <x:c r="V591" s="64" t="n">
        <x:f aca="0">IF(OR(T591="年末+季度",T591="季度+动态"),N591*$E$5/2,IF(T591="季度",(J591+K591)/2,IF(T591="动态",N591*$E$5*IF(J591+K591=0,0.5,K591/(J591+K591)),K591)))</x:f>
        <x:v>0.10213537895495736</x:v>
      </x:c>
      <x:c r="W591" s="64" t="n">
        <x:f aca="0">IF(OR(T591="年末+季度",T591="季度+动态",T591="动态"),N591*(1-$E$5)*IF(L591+M591=0,$B$7/($B$7+$B$8),L591/(L591+M591)),L591)</x:f>
        <x:v>0.8531121729852819</x:v>
      </x:c>
      <x:c r="X591" s="64" t="n">
        <x:f aca="0">IF(OR(T591="年末+季度",T591="季度+动态",T591="动态"),N591*(1-$E$5)*IF(L591+M591=0,$B$8/($B$7+$B$8),M591/(L591+M591)),M591)</x:f>
        <x:v>0.06018597233764939</x:v>
      </x:c>
      <x:c r="Y591" s="64" t="n">
        <x:f aca="0">POWER(1-$H$5,(A591-A590)/$H$8)</x:f>
        <x:v>0.9999862671029998</x:v>
      </x:c>
      <x:c r="Z591" s="64" t="n">
        <x:f aca="0">U591*Y591</x:f>
        <x:v>0.10588264115511636</x:v>
      </x:c>
      <x:c r="AA591" s="64" t="n">
        <x:f aca="0">V591*Y591</x:f>
        <x:v>0.1021339763403181</x:v>
      </x:c>
      <x:c r="AB591" s="64" t="n">
        <x:f aca="0">W591*Y591</x:f>
        <x:v>0.8531004572836806</x:v>
      </x:c>
      <x:c r="AC591" s="64" t="n">
        <x:f aca="0">X591*Y591</x:f>
        <x:v>0.06018514580989042</x:v>
      </x:c>
      <x:c r="AD591" s="64" t="n">
        <x:f aca="0">SUM(Z591:AC591)</x:f>
        <x:v>1.1213022205890053</x:v>
      </x:c>
      <x:c r="AE591" s="64" t="n">
        <x:f aca="0">MAX(AE590,AD591)</x:f>
        <x:v>1.1335706906742307</x:v>
      </x:c>
      <x:c r="AF591" s="63" t="n">
        <x:f aca="0">AD591/AE591-1</x:f>
        <x:v>-0.01082285400121652</x:v>
      </x:c>
      <x:c r="AG591" s="63" t="n">
        <x:f aca="0">AD591/AD590-1</x:f>
        <x:v>0.001713945517384241</x:v>
      </x:c>
      <x:c r="AH591" s="61" t="n">
        <x:f aca="0">IF(OR(T591="年末+季度",T591="季度+动态",T591="季度",T591="动态"),A591,AH590)</x:f>
        <x:v>44651</x:v>
      </x:c>
      <x:c r="AI591" s="68" t="n">
        <x:f aca="0">YEAR(A591)</x:f>
        <x:v>2022</x:v>
      </x:c>
      <x:c r="AJ591" s="68" t="n">
        <x:f aca="0">MONTH(A591)</x:f>
        <x:v>4</x:v>
      </x:c>
      <x:c r="AK591" s="66" t="n">
        <x:f aca="0">IF(MONTH(A591)&lt;&gt;MONTH(A592),1,0)</x:f>
        <x:v>0</x:v>
      </x:c>
      <x:c r="AL591" s="64" t="n">
        <x:f aca="0">IF(AK590,AD590,AL590)</x:f>
        <x:v>1.121387534687139</x:v>
      </x:c>
      <x:c r="AM591" s="65" t="str">
        <x:f aca="0">IF(AK591,AD591/AL591-1,"")</x:f>
      </x:c>
      <x:c r="AN591" s="64" t="n">
        <x:f aca="0">IF(AI591&lt;&gt;AI590,AD591,MAX(AN590,AD591))</x:f>
        <x:v>1.1335706906742307</x:v>
      </x:c>
      <x:c r="AO591" s="65" t="n">
        <x:f aca="0">AD591/AN591-1</x:f>
        <x:v>-0.01082285400121652</x:v>
      </x:c>
      <x:c r="AP591" s="69" t="n">
        <x:f aca="0">IFERROR(SUM(Z591:AC591)/AD591,0)</x:f>
        <x:v>1</x:v>
      </x:c>
      <x:c r="AQ591" s="66" t="b">
        <x:f aca="0">AND(B591&gt;0,C591&gt;0,D591&gt;0,E591&gt;0)</x:f>
        <x:v>1</x:v>
      </x:c>
    </x:row>
    <x:row r="592" ht="13.5" hidden="0">
      <x:c r="A592" s="61" t="n">
        <x:f aca="0">'净值底稿'!A554</x:f>
        <x:v>44664</x:v>
      </x:c>
      <x:c r="B592" s="62" t="n">
        <x:f aca="0">'净值底稿'!W554</x:f>
        <x:v>1.2811744729507015</x:v>
      </x:c>
      <x:c r="C592" s="62" t="n">
        <x:f aca="0">'净值底稿'!T554</x:f>
        <x:v>1.2629432297923662</x:v>
      </x:c>
      <x:c r="D592" s="62" t="n">
        <x:f aca="0">'净值底稿'!U554</x:f>
        <x:v>1.5302</x:v>
      </x:c>
      <x:c r="E592" s="62" t="n">
        <x:f aca="0">'净值底稿'!V554</x:f>
        <x:v>1.4502</x:v>
      </x:c>
      <x:c r="F592" s="63" t="n">
        <x:f aca="0">IFERROR(B592/B591-1,0)</x:f>
        <x:v>-0.0020190062428098177</x:v>
      </x:c>
      <x:c r="G592" s="63" t="n">
        <x:f aca="0">IFERROR(C592/C591-1,0)</x:f>
        <x:v>-0.014189015449457165</x:v>
      </x:c>
      <x:c r="H592" s="63" t="n">
        <x:f aca="0">IFERROR(D592/D591-1,0)</x:f>
        <x:v>0.0003922594142258262</x:v>
      </x:c>
      <x:c r="I592" s="63" t="n">
        <x:f aca="0">IFERROR(E592/E591-1,0)</x:f>
        <x:v>0.004085023887004047</x:v>
      </x:c>
      <x:c r="J592" s="64" t="n">
        <x:f aca="0">Z591*(1+F592)</x:f>
        <x:v>0.105668863441619</x:v>
      </x:c>
      <x:c r="K592" s="64" t="n">
        <x:f aca="0">AA591*(1+G592)</x:f>
        <x:v>0.10068479577211083</x:v>
      </x:c>
      <x:c r="L592" s="64" t="n">
        <x:f aca="0">AB591*(1+H592)</x:f>
        <x:v>0.8534350939693305</x:v>
      </x:c>
      <x:c r="M592" s="64" t="n">
        <x:f aca="0">AC591*(1+I592)</x:f>
        <x:v>0.06043100356816664</x:v>
      </x:c>
      <x:c r="N592" s="64" t="n">
        <x:f aca="0">SUM(J592:M592)</x:f>
        <x:v>1.1202197567512269</x:v>
      </x:c>
      <x:c r="O592" s="65" t="n">
        <x:f aca="0">IFERROR((J592+K592)/N592,0)</x:f>
        <x:v>0.18420819483864528</x:v>
      </x:c>
      <x:c r="P592" s="66" t="b">
        <x:f aca="0">AND(MONTH(A592)=12,OR(A593="",YEAR(A592)&lt;&gt;YEAR(A593)))</x:f>
        <x:v>0</x:v>
      </x:c>
      <x:c r="Q592" s="66" t="b">
        <x:f aca="0">AND(MOD(MONTH(A592),3)=0,OR(A593="",MONTH(A592)&lt;&gt;MONTH(A593)))</x:f>
        <x:v>0</x:v>
      </x:c>
      <x:c r="R592" s="66" t="b">
        <x:f aca="0">OR(O592&gt;$E$7,O592&lt;$E$6)</x:f>
        <x:v>0</x:v>
      </x:c>
      <x:c r="S592" s="66" t="b">
        <x:f aca="0">AND(OR(P592,Q592,R592),A592-AH591&gt;$E$8)</x:f>
        <x:v>0</x:v>
      </x:c>
      <x:c r="T592" s="67" t="str">
        <x:f aca="0">IF(NOT(OR(P592,Q592,R592)),"不调",IF(NOT(S592),"间隔规则跳过",IF(P592,"年末+季度",IF(AND(Q592,R592),"季度+动态",IF(Q592,"季度","动态")))))</x:f>
        <x:v>不调</x:v>
      </x:c>
      <x:c r="U592" s="64" t="n">
        <x:f aca="0">IF(OR(T592="年末+季度",T592="季度+动态"),N592*$E$5/2,IF(T592="季度",(J592+K592)/2,IF(T592="动态",N592*$E$5*IF(J592+K592=0,0.5,J592/(J592+K592)),J592)))</x:f>
        <x:v>0.105668863441619</x:v>
      </x:c>
      <x:c r="V592" s="64" t="n">
        <x:f aca="0">IF(OR(T592="年末+季度",T592="季度+动态"),N592*$E$5/2,IF(T592="季度",(J592+K592)/2,IF(T592="动态",N592*$E$5*IF(J592+K592=0,0.5,K592/(J592+K592)),K592)))</x:f>
        <x:v>0.10068479577211083</x:v>
      </x:c>
      <x:c r="W592" s="64" t="n">
        <x:f aca="0">IF(OR(T592="年末+季度",T592="季度+动态",T592="动态"),N592*(1-$E$5)*IF(L592+M592=0,$B$7/($B$7+$B$8),L592/(L592+M592)),L592)</x:f>
        <x:v>0.8534350939693305</x:v>
      </x:c>
      <x:c r="X592" s="64" t="n">
        <x:f aca="0">IF(OR(T592="年末+季度",T592="季度+动态",T592="动态"),N592*(1-$E$5)*IF(L592+M592=0,$B$8/($B$7+$B$8),M592/(L592+M592)),M592)</x:f>
        <x:v>0.06043100356816664</x:v>
      </x:c>
      <x:c r="Y592" s="64" t="n">
        <x:f aca="0">POWER(1-$H$5,(A592-A591)/$H$8)</x:f>
        <x:v>0.9999862671029998</x:v>
      </x:c>
      <x:c r="Z592" s="64" t="n">
        <x:f aca="0">U592*Y592</x:f>
        <x:v>0.10566741230200122</x:v>
      </x:c>
      <x:c r="AA592" s="64" t="n">
        <x:f aca="0">V592*Y592</x:f>
        <x:v>0.100683413078181</x:v>
      </x:c>
      <x:c r="AB592" s="64" t="n">
        <x:f aca="0">W592*Y592</x:f>
        <x:v>0.8534233738330886</x:v>
      </x:c>
      <x:c r="AC592" s="64" t="n">
        <x:f aca="0">X592*Y592</x:f>
        <x:v>0.06043017367541902</x:v>
      </x:c>
      <x:c r="AD592" s="64" t="n">
        <x:f aca="0">SUM(Z592:AC592)</x:f>
        <x:v>1.1202043728886897</x:v>
      </x:c>
      <x:c r="AE592" s="64" t="n">
        <x:f aca="0">MAX(AE591,AD592)</x:f>
        <x:v>1.1335706906742307</x:v>
      </x:c>
      <x:c r="AF592" s="63" t="n">
        <x:f aca="0">AD592/AE592-1</x:f>
        <x:v>-0.011791340315610022</x:v>
      </x:c>
      <x:c r="AG592" s="63" t="n">
        <x:f aca="0">AD592/AD591-1</x:f>
        <x:v>-0.0009790827844244898</x:v>
      </x:c>
      <x:c r="AH592" s="61" t="n">
        <x:f aca="0">IF(OR(T592="年末+季度",T592="季度+动态",T592="季度",T592="动态"),A592,AH591)</x:f>
        <x:v>44651</x:v>
      </x:c>
      <x:c r="AI592" s="68" t="n">
        <x:f aca="0">YEAR(A592)</x:f>
        <x:v>2022</x:v>
      </x:c>
      <x:c r="AJ592" s="68" t="n">
        <x:f aca="0">MONTH(A592)</x:f>
        <x:v>4</x:v>
      </x:c>
      <x:c r="AK592" s="66" t="n">
        <x:f aca="0">IF(MONTH(A592)&lt;&gt;MONTH(A593),1,0)</x:f>
        <x:v>0</x:v>
      </x:c>
      <x:c r="AL592" s="64" t="n">
        <x:f aca="0">IF(AK591,AD591,AL591)</x:f>
        <x:v>1.121387534687139</x:v>
      </x:c>
      <x:c r="AM592" s="65" t="str">
        <x:f aca="0">IF(AK592,AD592/AL592-1,"")</x:f>
      </x:c>
      <x:c r="AN592" s="64" t="n">
        <x:f aca="0">IF(AI592&lt;&gt;AI591,AD592,MAX(AN591,AD592))</x:f>
        <x:v>1.1335706906742307</x:v>
      </x:c>
      <x:c r="AO592" s="65" t="n">
        <x:f aca="0">AD592/AN592-1</x:f>
        <x:v>-0.011791340315610022</x:v>
      </x:c>
      <x:c r="AP592" s="69" t="n">
        <x:f aca="0">IFERROR(SUM(Z592:AC592)/AD592,0)</x:f>
        <x:v>1</x:v>
      </x:c>
      <x:c r="AQ592" s="66" t="b">
        <x:f aca="0">AND(B592&gt;0,C592&gt;0,D592&gt;0,E592&gt;0)</x:f>
        <x:v>1</x:v>
      </x:c>
    </x:row>
    <x:row r="593" ht="13.5" hidden="0">
      <x:c r="A593" s="61" t="n">
        <x:f aca="0">'净值底稿'!A555</x:f>
        <x:v>44665</x:v>
      </x:c>
      <x:c r="B593" s="62" t="n">
        <x:f aca="0">'净值底稿'!W555</x:f>
        <x:v>1.3016217549217743</x:v>
      </x:c>
      <x:c r="C593" s="62" t="n">
        <x:f aca="0">'净值底稿'!T555</x:f>
        <x:v>1.2765463067201626</x:v>
      </x:c>
      <x:c r="D593" s="62" t="n">
        <x:f aca="0">'净值底稿'!U555</x:f>
        <x:v>1.5311</x:v>
      </x:c>
      <x:c r="E593" s="62" t="n">
        <x:f aca="0">'净值底稿'!V555</x:f>
        <x:v>1.4554</x:v>
      </x:c>
      <x:c r="F593" s="63" t="n">
        <x:f aca="0">IFERROR(B593/B592-1,0)</x:f>
        <x:v>0.015959795018378964</x:v>
      </x:c>
      <x:c r="G593" s="63" t="n">
        <x:f aca="0">IFERROR(C593/C592-1,0)</x:f>
        <x:v>0.010770933013380724</x:v>
      </x:c>
      <x:c r="H593" s="63" t="n">
        <x:f aca="0">IFERROR(D593/D592-1,0)</x:f>
        <x:v>0.0005881584106652848</x:v>
      </x:c>
      <x:c r="I593" s="63" t="n">
        <x:f aca="0">IFERROR(E593/E592-1,0)</x:f>
        <x:v>0.0035857123155427217</x:v>
      </x:c>
      <x:c r="J593" s="64" t="n">
        <x:f aca="0">Z592*(1+F593)</x:f>
        <x:v>0.10735384254246369</x:v>
      </x:c>
      <x:c r="K593" s="64" t="n">
        <x:f aca="0">AA592*(1+G593)</x:f>
        <x:v>0.10176786737600463</x:v>
      </x:c>
      <x:c r="L593" s="64" t="n">
        <x:f aca="0">AB592*(1+H593)</x:f>
        <x:v>0.8539253219682669</x:v>
      </x:c>
      <x:c r="M593" s="64" t="n">
        <x:f aca="0">AC592*(1+I593)</x:f>
        <x:v>0.06064685889339736</x:v>
      </x:c>
      <x:c r="N593" s="64" t="n">
        <x:f aca="0">SUM(J593:M593)</x:f>
        <x:v>1.1236938907801324</x:v>
      </x:c>
      <x:c r="O593" s="65" t="n">
        <x:f aca="0">IFERROR((J593+K593)/N593,0)</x:f>
        <x:v>0.1861020262139933</x:v>
      </x:c>
      <x:c r="P593" s="66" t="b">
        <x:f aca="0">AND(MONTH(A593)=12,OR(A594="",YEAR(A593)&lt;&gt;YEAR(A594)))</x:f>
        <x:v>0</x:v>
      </x:c>
      <x:c r="Q593" s="66" t="b">
        <x:f aca="0">AND(MOD(MONTH(A593),3)=0,OR(A594="",MONTH(A593)&lt;&gt;MONTH(A594)))</x:f>
        <x:v>0</x:v>
      </x:c>
      <x:c r="R593" s="66" t="b">
        <x:f aca="0">OR(O593&gt;$E$7,O593&lt;$E$6)</x:f>
        <x:v>0</x:v>
      </x:c>
      <x:c r="S593" s="66" t="b">
        <x:f aca="0">AND(OR(P593,Q593,R593),A593-AH592&gt;$E$8)</x:f>
        <x:v>0</x:v>
      </x:c>
      <x:c r="T593" s="67" t="str">
        <x:f aca="0">IF(NOT(OR(P593,Q593,R593)),"不调",IF(NOT(S593),"间隔规则跳过",IF(P593,"年末+季度",IF(AND(Q593,R593),"季度+动态",IF(Q593,"季度","动态")))))</x:f>
        <x:v>不调</x:v>
      </x:c>
      <x:c r="U593" s="64" t="n">
        <x:f aca="0">IF(OR(T593="年末+季度",T593="季度+动态"),N593*$E$5/2,IF(T593="季度",(J593+K593)/2,IF(T593="动态",N593*$E$5*IF(J593+K593=0,0.5,J593/(J593+K593)),J593)))</x:f>
        <x:v>0.10735384254246369</x:v>
      </x:c>
      <x:c r="V593" s="64" t="n">
        <x:f aca="0">IF(OR(T593="年末+季度",T593="季度+动态"),N593*$E$5/2,IF(T593="季度",(J593+K593)/2,IF(T593="动态",N593*$E$5*IF(J593+K593=0,0.5,K593/(J593+K593)),K593)))</x:f>
        <x:v>0.10176786737600463</x:v>
      </x:c>
      <x:c r="W593" s="64" t="n">
        <x:f aca="0">IF(OR(T593="年末+季度",T593="季度+动态",T593="动态"),N593*(1-$E$5)*IF(L593+M593=0,$B$7/($B$7+$B$8),L593/(L593+M593)),L593)</x:f>
        <x:v>0.8539253219682669</x:v>
      </x:c>
      <x:c r="X593" s="64" t="n">
        <x:f aca="0">IF(OR(T593="年末+季度",T593="季度+动态",T593="动态"),N593*(1-$E$5)*IF(L593+M593=0,$B$8/($B$7+$B$8),M593/(L593+M593)),M593)</x:f>
        <x:v>0.06064685889339736</x:v>
      </x:c>
      <x:c r="Y593" s="64" t="n">
        <x:f aca="0">POWER(1-$H$5,(A593-A592)/$H$8)</x:f>
        <x:v>0.9999862671029998</x:v>
      </x:c>
      <x:c r="Z593" s="64" t="n">
        <x:f aca="0">U593*Y593</x:f>
        <x:v>0.10735236826320148</x:v>
      </x:c>
      <x:c r="AA593" s="64" t="n">
        <x:f aca="0">V593*Y593</x:f>
        <x:v>0.10176646980836401</x:v>
      </x:c>
      <x:c r="AB593" s="64" t="n">
        <x:f aca="0">W593*Y593</x:f>
        <x:v>0.8539135950997744</x:v>
      </x:c>
      <x:c r="AC593" s="64" t="n">
        <x:f aca="0">X593*Y593</x:f>
        <x:v>0.06064602603633079</x:v>
      </x:c>
      <x:c r="AD593" s="64" t="n">
        <x:f aca="0">SUM(Z593:AC593)</x:f>
        <x:v>1.1236784592076707</x:v>
      </x:c>
      <x:c r="AE593" s="64" t="n">
        <x:f aca="0">MAX(AE592,AD593)</x:f>
        <x:v>1.1335706906742307</x:v>
      </x:c>
      <x:c r="AF593" s="63" t="n">
        <x:f aca="0">AD593/AE593-1</x:f>
        <x:v>-0.008726611889264824</x:v>
      </x:c>
      <x:c r="AG593" s="63" t="n">
        <x:f aca="0">AD593/AD592-1</x:f>
        <x:v>0.0031012968731967128</x:v>
      </x:c>
      <x:c r="AH593" s="61" t="n">
        <x:f aca="0">IF(OR(T593="年末+季度",T593="季度+动态",T593="季度",T593="动态"),A593,AH592)</x:f>
        <x:v>44651</x:v>
      </x:c>
      <x:c r="AI593" s="68" t="n">
        <x:f aca="0">YEAR(A593)</x:f>
        <x:v>2022</x:v>
      </x:c>
      <x:c r="AJ593" s="68" t="n">
        <x:f aca="0">MONTH(A593)</x:f>
        <x:v>4</x:v>
      </x:c>
      <x:c r="AK593" s="66" t="n">
        <x:f aca="0">IF(MONTH(A593)&lt;&gt;MONTH(A594),1,0)</x:f>
        <x:v>0</x:v>
      </x:c>
      <x:c r="AL593" s="64" t="n">
        <x:f aca="0">IF(AK592,AD592,AL592)</x:f>
        <x:v>1.121387534687139</x:v>
      </x:c>
      <x:c r="AM593" s="65" t="str">
        <x:f aca="0">IF(AK593,AD593/AL593-1,"")</x:f>
      </x:c>
      <x:c r="AN593" s="64" t="n">
        <x:f aca="0">IF(AI593&lt;&gt;AI592,AD593,MAX(AN592,AD593))</x:f>
        <x:v>1.1335706906742307</x:v>
      </x:c>
      <x:c r="AO593" s="65" t="n">
        <x:f aca="0">AD593/AN593-1</x:f>
        <x:v>-0.008726611889264824</x:v>
      </x:c>
      <x:c r="AP593" s="69" t="n">
        <x:f aca="0">IFERROR(SUM(Z593:AC593)/AD593,0)</x:f>
        <x:v>1</x:v>
      </x:c>
      <x:c r="AQ593" s="66" t="b">
        <x:f aca="0">AND(B593&gt;0,C593&gt;0,D593&gt;0,E593&gt;0)</x:f>
        <x:v>1</x:v>
      </x:c>
    </x:row>
    <x:row r="594" ht="13.5" hidden="0">
      <x:c r="A594" s="61" t="n">
        <x:f aca="0">'净值底稿'!A556</x:f>
        <x:v>44666</x:v>
      </x:c>
      <x:c r="B594" s="62" t="n">
        <x:f aca="0">'净值底稿'!W556</x:f>
        <x:v>1.2963147772989974</x:v>
      </x:c>
      <x:c r="C594" s="62" t="n">
        <x:f aca="0">'净值底稿'!T556</x:f>
        <x:v>1.2606426753778213</x:v>
      </x:c>
      <x:c r="D594" s="62" t="n">
        <x:f aca="0">'净值底稿'!U556</x:f>
        <x:v>1.5317</x:v>
      </x:c>
      <x:c r="E594" s="62" t="n">
        <x:f aca="0">'净值底稿'!V556</x:f>
        <x:v>1.459</x:v>
      </x:c>
      <x:c r="F594" s="63" t="n">
        <x:f aca="0">IFERROR(B594/B593-1,0)</x:f>
        <x:v>-0.0040772041514440804</x:v>
      </x:c>
      <x:c r="G594" s="63" t="n">
        <x:f aca="0">IFERROR(C594/C593-1,0)</x:f>
        <x:v>-0.012458327017687787</x:v>
      </x:c>
      <x:c r="H594" s="63" t="n">
        <x:f aca="0">IFERROR(D594/D593-1,0)</x:f>
        <x:v>0.0003918751224609718</x:v>
      </x:c>
      <x:c r="I594" s="63" t="n">
        <x:f aca="0">IFERROR(E594/E593-1,0)</x:f>
        <x:v>0.002473546791260217</x:v>
      </x:c>
      <x:c r="J594" s="64" t="n">
        <x:f aca="0">Z593*(1+F594)</x:f>
        <x:v>0.1069146707416514</x:v>
      </x:c>
      <x:c r="K594" s="64" t="n">
        <x:f aca="0">AA593*(1+G594)</x:f>
        <x:v>0.10049862984805576</x:v>
      </x:c>
      <x:c r="L594" s="64" t="n">
        <x:f aca="0">AB593*(1+H594)</x:f>
        <x:v>0.8542482225944252</x:v>
      </x:c>
      <x:c r="M594" s="64" t="n">
        <x:f aca="0">AC593*(1+I594)</x:f>
        <x:v>0.06079603681943564</x:v>
      </x:c>
      <x:c r="N594" s="64" t="n">
        <x:f aca="0">SUM(J594:M594)</x:f>
        <x:v>1.122457560003568</x:v>
      </x:c>
      <x:c r="O594" s="65" t="n">
        <x:f aca="0">IFERROR((J594+K594)/N594,0)</x:f>
        <x:v>0.1847849825066418</x:v>
      </x:c>
      <x:c r="P594" s="66" t="b">
        <x:f aca="0">AND(MONTH(A594)=12,OR(A595="",YEAR(A594)&lt;&gt;YEAR(A595)))</x:f>
        <x:v>0</x:v>
      </x:c>
      <x:c r="Q594" s="66" t="b">
        <x:f aca="0">AND(MOD(MONTH(A594),3)=0,OR(A595="",MONTH(A594)&lt;&gt;MONTH(A595)))</x:f>
        <x:v>0</x:v>
      </x:c>
      <x:c r="R594" s="66" t="b">
        <x:f aca="0">OR(O594&gt;$E$7,O594&lt;$E$6)</x:f>
        <x:v>0</x:v>
      </x:c>
      <x:c r="S594" s="66" t="b">
        <x:f aca="0">AND(OR(P594,Q594,R594),A594-AH593&gt;$E$8)</x:f>
        <x:v>0</x:v>
      </x:c>
      <x:c r="T594" s="67" t="str">
        <x:f aca="0">IF(NOT(OR(P594,Q594,R594)),"不调",IF(NOT(S594),"间隔规则跳过",IF(P594,"年末+季度",IF(AND(Q594,R594),"季度+动态",IF(Q594,"季度","动态")))))</x:f>
        <x:v>不调</x:v>
      </x:c>
      <x:c r="U594" s="64" t="n">
        <x:f aca="0">IF(OR(T594="年末+季度",T594="季度+动态"),N594*$E$5/2,IF(T594="季度",(J594+K594)/2,IF(T594="动态",N594*$E$5*IF(J594+K594=0,0.5,J594/(J594+K594)),J594)))</x:f>
        <x:v>0.1069146707416514</x:v>
      </x:c>
      <x:c r="V594" s="64" t="n">
        <x:f aca="0">IF(OR(T594="年末+季度",T594="季度+动态"),N594*$E$5/2,IF(T594="季度",(J594+K594)/2,IF(T594="动态",N594*$E$5*IF(J594+K594=0,0.5,K594/(J594+K594)),K594)))</x:f>
        <x:v>0.10049862984805576</x:v>
      </x:c>
      <x:c r="W594" s="64" t="n">
        <x:f aca="0">IF(OR(T594="年末+季度",T594="季度+动态",T594="动态"),N594*(1-$E$5)*IF(L594+M594=0,$B$7/($B$7+$B$8),L594/(L594+M594)),L594)</x:f>
        <x:v>0.8542482225944252</x:v>
      </x:c>
      <x:c r="X594" s="64" t="n">
        <x:f aca="0">IF(OR(T594="年末+季度",T594="季度+动态",T594="动态"),N594*(1-$E$5)*IF(L594+M594=0,$B$8/($B$7+$B$8),M594/(L594+M594)),M594)</x:f>
        <x:v>0.06079603681943564</x:v>
      </x:c>
      <x:c r="Y594" s="64" t="n">
        <x:f aca="0">POWER(1-$H$5,(A594-A593)/$H$8)</x:f>
        <x:v>0.9999862671029998</x:v>
      </x:c>
      <x:c r="Z594" s="64" t="n">
        <x:f aca="0">U594*Y594</x:f>
        <x:v>0.10691320249349029</x:v>
      </x:c>
      <x:c r="AA594" s="64" t="n">
        <x:f aca="0">V594*Y594</x:f>
        <x:v>0.1004972497107234</x:v>
      </x:c>
      <x:c r="AB594" s="64" t="n">
        <x:f aca="0">W594*Y594</x:f>
        <x:v>0.8542364912915718</x:v>
      </x:c>
      <x:c r="AC594" s="64" t="n">
        <x:f aca="0">X594*Y594</x:f>
        <x:v>0.06079520191372398</x:v>
      </x:c>
      <x:c r="AD594" s="64" t="n">
        <x:f aca="0">SUM(Z594:AC594)</x:f>
        <x:v>1.1224421454095093</x:v>
      </x:c>
      <x:c r="AE594" s="64" t="n">
        <x:f aca="0">MAX(AE593,AD594)</x:f>
        <x:v>1.1335706906742307</x:v>
      </x:c>
      <x:c r="AF594" s="63" t="n">
        <x:f aca="0">AD594/AE594-1</x:f>
        <x:v>-0.009817248590030414</x:v>
      </x:c>
      <x:c r="AG594" s="63" t="n">
        <x:f aca="0">AD594/AD593-1</x:f>
        <x:v>-0.0011002380512243892</x:v>
      </x:c>
      <x:c r="AH594" s="61" t="n">
        <x:f aca="0">IF(OR(T594="年末+季度",T594="季度+动态",T594="季度",T594="动态"),A594,AH593)</x:f>
        <x:v>44651</x:v>
      </x:c>
      <x:c r="AI594" s="68" t="n">
        <x:f aca="0">YEAR(A594)</x:f>
        <x:v>2022</x:v>
      </x:c>
      <x:c r="AJ594" s="68" t="n">
        <x:f aca="0">MONTH(A594)</x:f>
        <x:v>4</x:v>
      </x:c>
      <x:c r="AK594" s="66" t="n">
        <x:f aca="0">IF(MONTH(A594)&lt;&gt;MONTH(A595),1,0)</x:f>
        <x:v>0</x:v>
      </x:c>
      <x:c r="AL594" s="64" t="n">
        <x:f aca="0">IF(AK593,AD593,AL593)</x:f>
        <x:v>1.121387534687139</x:v>
      </x:c>
      <x:c r="AM594" s="65" t="str">
        <x:f aca="0">IF(AK594,AD594/AL594-1,"")</x:f>
      </x:c>
      <x:c r="AN594" s="64" t="n">
        <x:f aca="0">IF(AI594&lt;&gt;AI593,AD594,MAX(AN593,AD594))</x:f>
        <x:v>1.1335706906742307</x:v>
      </x:c>
      <x:c r="AO594" s="65" t="n">
        <x:f aca="0">AD594/AN594-1</x:f>
        <x:v>-0.009817248590030414</x:v>
      </x:c>
      <x:c r="AP594" s="69" t="n">
        <x:f aca="0">IFERROR(SUM(Z594:AC594)/AD594,0)</x:f>
        <x:v>1</x:v>
      </x:c>
      <x:c r="AQ594" s="66" t="b">
        <x:f aca="0">AND(B594&gt;0,C594&gt;0,D594&gt;0,E594&gt;0)</x:f>
        <x:v>1</x:v>
      </x:c>
    </x:row>
    <x:row r="595" ht="13.5" hidden="0">
      <x:c r="A595" s="61" t="n">
        <x:f aca="0">'净值底稿'!A557</x:f>
        <x:v>44669</x:v>
      </x:c>
      <x:c r="B595" s="62" t="n">
        <x:f aca="0">'净值底稿'!W557</x:f>
        <x:v>1.2847499914803695</x:v>
      </x:c>
      <x:c r="C595" s="62" t="n">
        <x:f aca="0">'净值底稿'!T557</x:f>
        <x:v>1.2646420744436386</x:v>
      </x:c>
      <x:c r="D595" s="62" t="n">
        <x:f aca="0">'净值底稿'!U557</x:f>
        <x:v>1.5303</x:v>
      </x:c>
      <x:c r="E595" s="62" t="n">
        <x:f aca="0">'净值底稿'!V557</x:f>
        <x:v>1.4673</x:v>
      </x:c>
      <x:c r="F595" s="63" t="n">
        <x:f aca="0">IFERROR(B595/B594-1,0)</x:f>
        <x:v>-0.008921279014287187</x:v>
      </x:c>
      <x:c r="G595" s="63" t="n">
        <x:f aca="0">IFERROR(C595/C594-1,0)</x:f>
        <x:v>0.003172508073803426</x:v>
      </x:c>
      <x:c r="H595" s="63" t="n">
        <x:f aca="0">IFERROR(D595/D594-1,0)</x:f>
        <x:v>-0.000914017105177245</x:v>
      </x:c>
      <x:c r="I595" s="63" t="n">
        <x:f aca="0">IFERROR(E595/E594-1,0)</x:f>
        <x:v>0.005688827964359211</x:v>
      </x:c>
      <x:c r="J595" s="64" t="n">
        <x:f aca="0">Z594*(1+F595)</x:f>
        <x:v>0.10595939998373488</x:v>
      </x:c>
      <x:c r="K595" s="64" t="n">
        <x:f aca="0">AA594*(1+G595)</x:f>
        <x:v>0.1008160780468257</x:v>
      </x:c>
      <x:c r="L595" s="64" t="n">
        <x:f aca="0">AB594*(1+H595)</x:f>
        <x:v>0.8534557045266646</x:v>
      </x:c>
      <x:c r="M595" s="64" t="n">
        <x:f aca="0">AC594*(1+I595)</x:f>
        <x:v>0.061141055358469636</x:v>
      </x:c>
      <x:c r="N595" s="64" t="n">
        <x:f aca="0">SUM(J595:M595)</x:f>
        <x:v>1.121372237915695</x:v>
      </x:c>
      <x:c r="O595" s="65" t="n">
        <x:f aca="0">IFERROR((J595+K595)/N595,0)</x:f>
        <x:v>0.18439503943391364</x:v>
      </x:c>
      <x:c r="P595" s="66" t="b">
        <x:f aca="0">AND(MONTH(A595)=12,OR(A596="",YEAR(A595)&lt;&gt;YEAR(A596)))</x:f>
        <x:v>0</x:v>
      </x:c>
      <x:c r="Q595" s="66" t="b">
        <x:f aca="0">AND(MOD(MONTH(A595),3)=0,OR(A596="",MONTH(A595)&lt;&gt;MONTH(A596)))</x:f>
        <x:v>0</x:v>
      </x:c>
      <x:c r="R595" s="66" t="b">
        <x:f aca="0">OR(O595&gt;$E$7,O595&lt;$E$6)</x:f>
        <x:v>0</x:v>
      </x:c>
      <x:c r="S595" s="66" t="b">
        <x:f aca="0">AND(OR(P595,Q595,R595),A595-AH594&gt;$E$8)</x:f>
        <x:v>0</x:v>
      </x:c>
      <x:c r="T595" s="67" t="str">
        <x:f aca="0">IF(NOT(OR(P595,Q595,R595)),"不调",IF(NOT(S595),"间隔规则跳过",IF(P595,"年末+季度",IF(AND(Q595,R595),"季度+动态",IF(Q595,"季度","动态")))))</x:f>
        <x:v>不调</x:v>
      </x:c>
      <x:c r="U595" s="64" t="n">
        <x:f aca="0">IF(OR(T595="年末+季度",T595="季度+动态"),N595*$E$5/2,IF(T595="季度",(J595+K595)/2,IF(T595="动态",N595*$E$5*IF(J595+K595=0,0.5,J595/(J595+K595)),J595)))</x:f>
        <x:v>0.10595939998373488</x:v>
      </x:c>
      <x:c r="V595" s="64" t="n">
        <x:f aca="0">IF(OR(T595="年末+季度",T595="季度+动态"),N595*$E$5/2,IF(T595="季度",(J595+K595)/2,IF(T595="动态",N595*$E$5*IF(J595+K595=0,0.5,K595/(J595+K595)),K595)))</x:f>
        <x:v>0.1008160780468257</x:v>
      </x:c>
      <x:c r="W595" s="64" t="n">
        <x:f aca="0">IF(OR(T595="年末+季度",T595="季度+动态",T595="动态"),N595*(1-$E$5)*IF(L595+M595=0,$B$7/($B$7+$B$8),L595/(L595+M595)),L595)</x:f>
        <x:v>0.8534557045266646</x:v>
      </x:c>
      <x:c r="X595" s="64" t="n">
        <x:f aca="0">IF(OR(T595="年末+季度",T595="季度+动态",T595="动态"),N595*(1-$E$5)*IF(L595+M595=0,$B$8/($B$7+$B$8),M595/(L595+M595)),M595)</x:f>
        <x:v>0.061141055358469636</x:v>
      </x:c>
      <x:c r="Y595" s="64" t="n">
        <x:f aca="0">POWER(1-$H$5,(A595-A594)/$H$8)</x:f>
        <x:v>0.9999588018747739</x:v>
      </x:c>
      <x:c r="Z595" s="64" t="n">
        <x:f aca="0">U595*Y595</x:f>
        <x:v>0.10595503465510547</x:v>
      </x:c>
      <x:c r="AA595" s="64" t="n">
        <x:f aca="0">V595*Y595</x:f>
        <x:v>0.10081192461341752</x:v>
      </x:c>
      <x:c r="AB595" s="64" t="n">
        <x:f aca="0">W595*Y595</x:f>
        <x:v>0.8534205437516746</x:v>
      </x:c>
      <x:c r="AC595" s="64" t="n">
        <x:f aca="0">X595*Y595</x:f>
        <x:v>0.061138536461614525</x:v>
      </x:c>
      <x:c r="AD595" s="64" t="n">
        <x:f aca="0">SUM(Z595:AC595)</x:f>
        <x:v>1.1213260394818123</x:v>
      </x:c>
      <x:c r="AE595" s="64" t="n">
        <x:f aca="0">MAX(AE594,AD595)</x:f>
        <x:v>1.1335706906742307</x:v>
      </x:c>
      <x:c r="AF595" s="63" t="n">
        <x:f aca="0">AD595/AE595-1</x:f>
        <x:v>-0.010801841731754247</x:v>
      </x:c>
      <x:c r="AG595" s="63" t="n">
        <x:f aca="0">AD595/AD594-1</x:f>
        <x:v>-0.0009943549716673328</x:v>
      </x:c>
      <x:c r="AH595" s="61" t="n">
        <x:f aca="0">IF(OR(T595="年末+季度",T595="季度+动态",T595="季度",T595="动态"),A595,AH594)</x:f>
        <x:v>44651</x:v>
      </x:c>
      <x:c r="AI595" s="68" t="n">
        <x:f aca="0">YEAR(A595)</x:f>
        <x:v>2022</x:v>
      </x:c>
      <x:c r="AJ595" s="68" t="n">
        <x:f aca="0">MONTH(A595)</x:f>
        <x:v>4</x:v>
      </x:c>
      <x:c r="AK595" s="66" t="n">
        <x:f aca="0">IF(MONTH(A595)&lt;&gt;MONTH(A596),1,0)</x:f>
        <x:v>0</x:v>
      </x:c>
      <x:c r="AL595" s="64" t="n">
        <x:f aca="0">IF(AK594,AD594,AL594)</x:f>
        <x:v>1.121387534687139</x:v>
      </x:c>
      <x:c r="AM595" s="65" t="str">
        <x:f aca="0">IF(AK595,AD595/AL595-1,"")</x:f>
      </x:c>
      <x:c r="AN595" s="64" t="n">
        <x:f aca="0">IF(AI595&lt;&gt;AI594,AD595,MAX(AN594,AD595))</x:f>
        <x:v>1.1335706906742307</x:v>
      </x:c>
      <x:c r="AO595" s="65" t="n">
        <x:f aca="0">AD595/AN595-1</x:f>
        <x:v>-0.010801841731754247</x:v>
      </x:c>
      <x:c r="AP595" s="69" t="n">
        <x:f aca="0">IFERROR(SUM(Z595:AC595)/AD595,0)</x:f>
        <x:v>1</x:v>
      </x:c>
      <x:c r="AQ595" s="66" t="b">
        <x:f aca="0">AND(B595&gt;0,C595&gt;0,D595&gt;0,E595&gt;0)</x:f>
        <x:v>1</x:v>
      </x:c>
    </x:row>
    <x:row r="596" ht="13.5" hidden="0">
      <x:c r="A596" s="61" t="n">
        <x:f aca="0">'净值底稿'!A558</x:f>
        <x:v>44670</x:v>
      </x:c>
      <x:c r="B596" s="62" t="n">
        <x:f aca="0">'净值底稿'!W558</x:f>
        <x:v>1.2939513653520185</x:v>
      </x:c>
      <x:c r="C596" s="62" t="n">
        <x:f aca="0">'净值底稿'!T558</x:f>
        <x:v>1.2673827083814462</x:v>
      </x:c>
      <x:c r="D596" s="62" t="n">
        <x:f aca="0">'净值底稿'!U558</x:f>
        <x:v>1.53</x:v>
      </x:c>
      <x:c r="E596" s="62" t="n">
        <x:f aca="0">'净值底稿'!V558</x:f>
        <x:v>1.4602</x:v>
      </x:c>
      <x:c r="F596" s="63" t="n">
        <x:f aca="0">IFERROR(B596/B595-1,0)</x:f>
        <x:v>0.007161995666601806</x:v>
      </x:c>
      <x:c r="G596" s="63" t="n">
        <x:f aca="0">IFERROR(C596/C595-1,0)</x:f>
        <x:v>0.0021671222183661243</x:v>
      </x:c>
      <x:c r="H596" s="63" t="n">
        <x:f aca="0">IFERROR(D596/D595-1,0)</x:f>
        <x:v>-0.00019603999215833667</x:v>
      </x:c>
      <x:c r="I596" s="63" t="n">
        <x:f aca="0">IFERROR(E596/E595-1,0)</x:f>
        <x:v>-0.004838819600627042</x:v>
      </x:c>
      <x:c r="J596" s="64" t="n">
        <x:f aca="0">Z595*(1+F596)</x:f>
        <x:v>0.10671388415415999</x:v>
      </x:c>
      <x:c r="K596" s="64" t="n">
        <x:f aca="0">AA595*(1+G596)</x:f>
        <x:v>0.10103039637512351</x:v>
      </x:c>
      <x:c r="L596" s="64" t="n">
        <x:f aca="0">AB595*(1+H596)</x:f>
        <x:v>0.8532532391949698</x:v>
      </x:c>
      <x:c r="M596" s="64" t="n">
        <x:f aca="0">AC595*(1+I596)</x:f>
        <x:v>0.06084269811303041</x:v>
      </x:c>
      <x:c r="N596" s="64" t="n">
        <x:f aca="0">SUM(J596:M596)</x:f>
        <x:v>1.1218402178372837</x:v>
      </x:c>
      <x:c r="O596" s="65" t="n">
        <x:f aca="0">IFERROR((J596+K596)/N596,0)</x:f>
        <x:v>0.18518170165959907</x:v>
      </x:c>
      <x:c r="P596" s="66" t="b">
        <x:f aca="0">AND(MONTH(A596)=12,OR(A597="",YEAR(A596)&lt;&gt;YEAR(A597)))</x:f>
        <x:v>0</x:v>
      </x:c>
      <x:c r="Q596" s="66" t="b">
        <x:f aca="0">AND(MOD(MONTH(A596),3)=0,OR(A597="",MONTH(A596)&lt;&gt;MONTH(A597)))</x:f>
        <x:v>0</x:v>
      </x:c>
      <x:c r="R596" s="66" t="b">
        <x:f aca="0">OR(O596&gt;$E$7,O596&lt;$E$6)</x:f>
        <x:v>0</x:v>
      </x:c>
      <x:c r="S596" s="66" t="b">
        <x:f aca="0">AND(OR(P596,Q596,R596),A596-AH595&gt;$E$8)</x:f>
        <x:v>0</x:v>
      </x:c>
      <x:c r="T596" s="67" t="str">
        <x:f aca="0">IF(NOT(OR(P596,Q596,R596)),"不调",IF(NOT(S596),"间隔规则跳过",IF(P596,"年末+季度",IF(AND(Q596,R596),"季度+动态",IF(Q596,"季度","动态")))))</x:f>
        <x:v>不调</x:v>
      </x:c>
      <x:c r="U596" s="64" t="n">
        <x:f aca="0">IF(OR(T596="年末+季度",T596="季度+动态"),N596*$E$5/2,IF(T596="季度",(J596+K596)/2,IF(T596="动态",N596*$E$5*IF(J596+K596=0,0.5,J596/(J596+K596)),J596)))</x:f>
        <x:v>0.10671388415415999</x:v>
      </x:c>
      <x:c r="V596" s="64" t="n">
        <x:f aca="0">IF(OR(T596="年末+季度",T596="季度+动态"),N596*$E$5/2,IF(T596="季度",(J596+K596)/2,IF(T596="动态",N596*$E$5*IF(J596+K596=0,0.5,K596/(J596+K596)),K596)))</x:f>
        <x:v>0.10103039637512351</x:v>
      </x:c>
      <x:c r="W596" s="64" t="n">
        <x:f aca="0">IF(OR(T596="年末+季度",T596="季度+动态",T596="动态"),N596*(1-$E$5)*IF(L596+M596=0,$B$7/($B$7+$B$8),L596/(L596+M596)),L596)</x:f>
        <x:v>0.8532532391949698</x:v>
      </x:c>
      <x:c r="X596" s="64" t="n">
        <x:f aca="0">IF(OR(T596="年末+季度",T596="季度+动态",T596="动态"),N596*(1-$E$5)*IF(L596+M596=0,$B$8/($B$7+$B$8),M596/(L596+M596)),M596)</x:f>
        <x:v>0.06084269811303041</x:v>
      </x:c>
      <x:c r="Y596" s="64" t="n">
        <x:f aca="0">POWER(1-$H$5,(A596-A595)/$H$8)</x:f>
        <x:v>0.9999862671029998</x:v>
      </x:c>
      <x:c r="Z596" s="64" t="n">
        <x:f aca="0">U596*Y596</x:f>
        <x:v>0.1067124186633804</x:v>
      </x:c>
      <x:c r="AA596" s="64" t="n">
        <x:f aca="0">V596*Y596</x:f>
        <x:v>0.1010290089350962</x:v>
      </x:c>
      <x:c r="AB596" s="64" t="n">
        <x:f aca="0">W596*Y596</x:f>
        <x:v>0.8532415215561208</x:v>
      </x:c>
      <x:c r="AC596" s="64" t="n">
        <x:f aca="0">X596*Y596</x:f>
        <x:v>0.06084186256652401</x:v>
      </x:c>
      <x:c r="AD596" s="64" t="n">
        <x:f aca="0">SUM(Z596:AC596)</x:f>
        <x:v>1.1218248117211211</x:v>
      </x:c>
      <x:c r="AE596" s="64" t="n">
        <x:f aca="0">MAX(AE595,AD596)</x:f>
        <x:v>1.1335706906742307</x:v>
      </x:c>
      <x:c r="AF596" s="63" t="n">
        <x:f aca="0">AD596/AE596-1</x:f>
        <x:v>-0.01036184073012969</x:v>
      </x:c>
      <x:c r="AG596" s="63" t="n">
        <x:f aca="0">AD596/AD595-1</x:f>
        <x:v>0.00044480572264182783</x:v>
      </x:c>
      <x:c r="AH596" s="61" t="n">
        <x:f aca="0">IF(OR(T596="年末+季度",T596="季度+动态",T596="季度",T596="动态"),A596,AH595)</x:f>
        <x:v>44651</x:v>
      </x:c>
      <x:c r="AI596" s="68" t="n">
        <x:f aca="0">YEAR(A596)</x:f>
        <x:v>2022</x:v>
      </x:c>
      <x:c r="AJ596" s="68" t="n">
        <x:f aca="0">MONTH(A596)</x:f>
        <x:v>4</x:v>
      </x:c>
      <x:c r="AK596" s="66" t="n">
        <x:f aca="0">IF(MONTH(A596)&lt;&gt;MONTH(A597),1,0)</x:f>
        <x:v>0</x:v>
      </x:c>
      <x:c r="AL596" s="64" t="n">
        <x:f aca="0">IF(AK595,AD595,AL595)</x:f>
        <x:v>1.121387534687139</x:v>
      </x:c>
      <x:c r="AM596" s="65" t="str">
        <x:f aca="0">IF(AK596,AD596/AL596-1,"")</x:f>
      </x:c>
      <x:c r="AN596" s="64" t="n">
        <x:f aca="0">IF(AI596&lt;&gt;AI595,AD596,MAX(AN595,AD596))</x:f>
        <x:v>1.1335706906742307</x:v>
      </x:c>
      <x:c r="AO596" s="65" t="n">
        <x:f aca="0">AD596/AN596-1</x:f>
        <x:v>-0.01036184073012969</x:v>
      </x:c>
      <x:c r="AP596" s="69" t="n">
        <x:f aca="0">IFERROR(SUM(Z596:AC596)/AD596,0)</x:f>
        <x:v>1</x:v>
      </x:c>
      <x:c r="AQ596" s="66" t="b">
        <x:f aca="0">AND(B596&gt;0,C596&gt;0,D596&gt;0,E596&gt;0)</x:f>
        <x:v>1</x:v>
      </x:c>
    </x:row>
    <x:row r="597" ht="13.5" hidden="0">
      <x:c r="A597" s="61" t="n">
        <x:f aca="0">'净值底稿'!A559</x:f>
        <x:v>44671</x:v>
      </x:c>
      <x:c r="B597" s="62" t="n">
        <x:f aca="0">'净值底稿'!W559</x:f>
        <x:v>1.2659264270129658</x:v>
      </x:c>
      <x:c r="C597" s="62" t="n">
        <x:f aca="0">'净值底稿'!T559</x:f>
        <x:v>1.2458406609660626</x:v>
      </x:c>
      <x:c r="D597" s="62" t="n">
        <x:f aca="0">'净值底稿'!U559</x:f>
        <x:v>1.5299</x:v>
      </x:c>
      <x:c r="E597" s="62" t="n">
        <x:f aca="0">'净值底稿'!V559</x:f>
        <x:v>1.4426</x:v>
      </x:c>
      <x:c r="F597" s="63" t="n">
        <x:f aca="0">IFERROR(B597/B596-1,0)</x:f>
        <x:v>-0.02165841706997118</x:v>
      </x:c>
      <x:c r="G597" s="63" t="n">
        <x:f aca="0">IFERROR(C597/C596-1,0)</x:f>
        <x:v>-0.016997271047586415</x:v>
      </x:c>
      <x:c r="H597" s="63" t="n">
        <x:f aca="0">IFERROR(D597/D596-1,0)</x:f>
        <x:v>-0.00006535947712416057</x:v>
      </x:c>
      <x:c r="I597" s="63" t="n">
        <x:f aca="0">IFERROR(E597/E596-1,0)</x:f>
        <x:v>-0.012053143405012956</x:v>
      </x:c>
      <x:c r="J597" s="64" t="n">
        <x:f aca="0">Z596*(1+F597)</x:f>
        <x:v>0.10440119659342352</x:v>
      </x:c>
      <x:c r="K597" s="64" t="n">
        <x:f aca="0">AA596*(1+G597)</x:f>
        <x:v>0.09931179148655733</x:v>
      </x:c>
      <x:c r="L597" s="64" t="n">
        <x:f aca="0">AB596*(1+H597)</x:f>
        <x:v>0.8531857541364112</x:v>
      </x:c>
      <x:c r="M597" s="64" t="n">
        <x:f aca="0">AC596*(1+I597)</x:f>
        <x:v>0.06010852687198161</x:v>
      </x:c>
      <x:c r="N597" s="64" t="n">
        <x:f aca="0">SUM(J597:M597)</x:f>
        <x:v>1.1170072690883737</x:v>
      </x:c>
      <x:c r="O597" s="65" t="n">
        <x:f aca="0">IFERROR((J597+K597)/N597,0)</x:f>
        <x:v>0.18237391440275738</x:v>
      </x:c>
      <x:c r="P597" s="66" t="b">
        <x:f aca="0">AND(MONTH(A597)=12,OR(A598="",YEAR(A597)&lt;&gt;YEAR(A598)))</x:f>
        <x:v>0</x:v>
      </x:c>
      <x:c r="Q597" s="66" t="b">
        <x:f aca="0">AND(MOD(MONTH(A597),3)=0,OR(A598="",MONTH(A597)&lt;&gt;MONTH(A598)))</x:f>
        <x:v>0</x:v>
      </x:c>
      <x:c r="R597" s="66" t="b">
        <x:f aca="0">OR(O597&gt;$E$7,O597&lt;$E$6)</x:f>
        <x:v>0</x:v>
      </x:c>
      <x:c r="S597" s="66" t="b">
        <x:f aca="0">AND(OR(P597,Q597,R597),A597-AH596&gt;$E$8)</x:f>
        <x:v>0</x:v>
      </x:c>
      <x:c r="T597" s="67" t="str">
        <x:f aca="0">IF(NOT(OR(P597,Q597,R597)),"不调",IF(NOT(S597),"间隔规则跳过",IF(P597,"年末+季度",IF(AND(Q597,R597),"季度+动态",IF(Q597,"季度","动态")))))</x:f>
        <x:v>不调</x:v>
      </x:c>
      <x:c r="U597" s="64" t="n">
        <x:f aca="0">IF(OR(T597="年末+季度",T597="季度+动态"),N597*$E$5/2,IF(T597="季度",(J597+K597)/2,IF(T597="动态",N597*$E$5*IF(J597+K597=0,0.5,J597/(J597+K597)),J597)))</x:f>
        <x:v>0.10440119659342352</x:v>
      </x:c>
      <x:c r="V597" s="64" t="n">
        <x:f aca="0">IF(OR(T597="年末+季度",T597="季度+动态"),N597*$E$5/2,IF(T597="季度",(J597+K597)/2,IF(T597="动态",N597*$E$5*IF(J597+K597=0,0.5,K597/(J597+K597)),K597)))</x:f>
        <x:v>0.09931179148655733</x:v>
      </x:c>
      <x:c r="W597" s="64" t="n">
        <x:f aca="0">IF(OR(T597="年末+季度",T597="季度+动态",T597="动态"),N597*(1-$E$5)*IF(L597+M597=0,$B$7/($B$7+$B$8),L597/(L597+M597)),L597)</x:f>
        <x:v>0.8531857541364112</x:v>
      </x:c>
      <x:c r="X597" s="64" t="n">
        <x:f aca="0">IF(OR(T597="年末+季度",T597="季度+动态",T597="动态"),N597*(1-$E$5)*IF(L597+M597=0,$B$8/($B$7+$B$8),M597/(L597+M597)),M597)</x:f>
        <x:v>0.06010852687198161</x:v>
      </x:c>
      <x:c r="Y597" s="64" t="n">
        <x:f aca="0">POWER(1-$H$5,(A597-A596)/$H$8)</x:f>
        <x:v>0.9999862671029998</x:v>
      </x:c>
      <x:c r="Z597" s="64" t="n">
        <x:f aca="0">U597*Y597</x:f>
        <x:v>0.104399762862544</x:v>
      </x:c>
      <x:c r="AA597" s="64" t="n">
        <x:f aca="0">V597*Y597</x:f>
        <x:v>0.09931042764795393</x:v>
      </x:c>
      <x:c r="AB597" s="64" t="n">
        <x:f aca="0">W597*Y597</x:f>
        <x:v>0.8531740374243275</x:v>
      </x:c>
      <x:c r="AC597" s="64" t="n">
        <x:f aca="0">X597*Y597</x:f>
        <x:v>0.06010770140777324</x:v>
      </x:c>
      <x:c r="AD597" s="64" t="n">
        <x:f aca="0">SUM(Z597:AC597)</x:f>
        <x:v>1.1169919293425987</x:v>
      </x:c>
      <x:c r="AE597" s="64" t="n">
        <x:f aca="0">MAX(AE596,AD597)</x:f>
        <x:v>1.1335706906742307</x:v>
      </x:c>
      <x:c r="AF597" s="63" t="n">
        <x:f aca="0">AD597/AE597-1</x:f>
        <x:v>-0.014625255811590465</x:v>
      </x:c>
      <x:c r="AG597" s="63" t="n">
        <x:f aca="0">AD597/AD596-1</x:f>
        <x:v>-0.004308054455586241</x:v>
      </x:c>
      <x:c r="AH597" s="61" t="n">
        <x:f aca="0">IF(OR(T597="年末+季度",T597="季度+动态",T597="季度",T597="动态"),A597,AH596)</x:f>
        <x:v>44651</x:v>
      </x:c>
      <x:c r="AI597" s="68" t="n">
        <x:f aca="0">YEAR(A597)</x:f>
        <x:v>2022</x:v>
      </x:c>
      <x:c r="AJ597" s="68" t="n">
        <x:f aca="0">MONTH(A597)</x:f>
        <x:v>4</x:v>
      </x:c>
      <x:c r="AK597" s="66" t="n">
        <x:f aca="0">IF(MONTH(A597)&lt;&gt;MONTH(A598),1,0)</x:f>
        <x:v>0</x:v>
      </x:c>
      <x:c r="AL597" s="64" t="n">
        <x:f aca="0">IF(AK596,AD596,AL596)</x:f>
        <x:v>1.121387534687139</x:v>
      </x:c>
      <x:c r="AM597" s="65" t="str">
        <x:f aca="0">IF(AK597,AD597/AL597-1,"")</x:f>
      </x:c>
      <x:c r="AN597" s="64" t="n">
        <x:f aca="0">IF(AI597&lt;&gt;AI596,AD597,MAX(AN596,AD597))</x:f>
        <x:v>1.1335706906742307</x:v>
      </x:c>
      <x:c r="AO597" s="65" t="n">
        <x:f aca="0">AD597/AN597-1</x:f>
        <x:v>-0.014625255811590465</x:v>
      </x:c>
      <x:c r="AP597" s="69" t="n">
        <x:f aca="0">IFERROR(SUM(Z597:AC597)/AD597,0)</x:f>
        <x:v>1</x:v>
      </x:c>
      <x:c r="AQ597" s="66" t="b">
        <x:f aca="0">AND(B597&gt;0,C597&gt;0,D597&gt;0,E597&gt;0)</x:f>
        <x:v>1</x:v>
      </x:c>
    </x:row>
    <x:row r="598" ht="13.5" hidden="0">
      <x:c r="A598" s="61" t="n">
        <x:f aca="0">'净值底稿'!A560</x:f>
        <x:v>44672</x:v>
      </x:c>
      <x:c r="B598" s="62" t="n">
        <x:f aca="0">'净值底稿'!W560</x:f>
        <x:v>1.2431566774189187</x:v>
      </x:c>
      <x:c r="C598" s="62" t="n">
        <x:f aca="0">'净值底稿'!T560</x:f>
        <x:v>1.2047082136088125</x:v>
      </x:c>
      <x:c r="D598" s="62" t="n">
        <x:f aca="0">'净值底稿'!U560</x:f>
        <x:v>1.5304</x:v>
      </x:c>
      <x:c r="E598" s="62" t="n">
        <x:f aca="0">'净值底稿'!V560</x:f>
        <x:v>1.4558</x:v>
      </x:c>
      <x:c r="F598" s="63" t="n">
        <x:f aca="0">IFERROR(B598/B597-1,0)</x:f>
        <x:v>-0.017986629481915317</x:v>
      </x:c>
      <x:c r="G598" s="63" t="n">
        <x:f aca="0">IFERROR(C598/C597-1,0)</x:f>
        <x:v>-0.03301581706713175</x:v>
      </x:c>
      <x:c r="H598" s="63" t="n">
        <x:f aca="0">IFERROR(D598/D597-1,0)</x:f>
        <x:v>0.00032681874632323193</x:v>
      </x:c>
      <x:c r="I598" s="63" t="n">
        <x:f aca="0">IFERROR(E598/E597-1,0)</x:f>
        <x:v>0.009150145570497648</x:v>
      </x:c>
      <x:c r="J598" s="64" t="n">
        <x:f aca="0">Z597*(1+F598)</x:f>
        <x:v>0.1025219630099356</x:v>
      </x:c>
      <x:c r="K598" s="64" t="n">
        <x:f aca="0">AA597*(1+G598)</x:f>
        <x:v>0.09603161273587046</x:v>
      </x:c>
      <x:c r="L598" s="64" t="n">
        <x:f aca="0">AB597*(1+H598)</x:f>
        <x:v>0.8534528706936341</x:v>
      </x:c>
      <x:c r="M598" s="64" t="n">
        <x:f aca="0">AC597*(1+I598)</x:f>
        <x:v>0.06065769562556237</x:v>
      </x:c>
      <x:c r="N598" s="64" t="n">
        <x:f aca="0">SUM(J598:M598)</x:f>
        <x:v>1.1126641420650025</x:v>
      </x:c>
      <x:c r="O598" s="65" t="n">
        <x:f aca="0">IFERROR((J598+K598)/N598,0)</x:f>
        <x:v>0.17844879531869234</x:v>
      </x:c>
      <x:c r="P598" s="66" t="b">
        <x:f aca="0">AND(MONTH(A598)=12,OR(A599="",YEAR(A598)&lt;&gt;YEAR(A599)))</x:f>
        <x:v>0</x:v>
      </x:c>
      <x:c r="Q598" s="66" t="b">
        <x:f aca="0">AND(MOD(MONTH(A598),3)=0,OR(A599="",MONTH(A598)&lt;&gt;MONTH(A599)))</x:f>
        <x:v>0</x:v>
      </x:c>
      <x:c r="R598" s="66" t="b">
        <x:f aca="0">OR(O598&gt;$E$7,O598&lt;$E$6)</x:f>
        <x:v>0</x:v>
      </x:c>
      <x:c r="S598" s="66" t="b">
        <x:f aca="0">AND(OR(P598,Q598,R598),A598-AH597&gt;$E$8)</x:f>
        <x:v>0</x:v>
      </x:c>
      <x:c r="T598" s="67" t="str">
        <x:f aca="0">IF(NOT(OR(P598,Q598,R598)),"不调",IF(NOT(S598),"间隔规则跳过",IF(P598,"年末+季度",IF(AND(Q598,R598),"季度+动态",IF(Q598,"季度","动态")))))</x:f>
        <x:v>不调</x:v>
      </x:c>
      <x:c r="U598" s="64" t="n">
        <x:f aca="0">IF(OR(T598="年末+季度",T598="季度+动态"),N598*$E$5/2,IF(T598="季度",(J598+K598)/2,IF(T598="动态",N598*$E$5*IF(J598+K598=0,0.5,J598/(J598+K598)),J598)))</x:f>
        <x:v>0.1025219630099356</x:v>
      </x:c>
      <x:c r="V598" s="64" t="n">
        <x:f aca="0">IF(OR(T598="年末+季度",T598="季度+动态"),N598*$E$5/2,IF(T598="季度",(J598+K598)/2,IF(T598="动态",N598*$E$5*IF(J598+K598=0,0.5,K598/(J598+K598)),K598)))</x:f>
        <x:v>0.09603161273587046</x:v>
      </x:c>
      <x:c r="W598" s="64" t="n">
        <x:f aca="0">IF(OR(T598="年末+季度",T598="季度+动态",T598="动态"),N598*(1-$E$5)*IF(L598+M598=0,$B$7/($B$7+$B$8),L598/(L598+M598)),L598)</x:f>
        <x:v>0.8534528706936341</x:v>
      </x:c>
      <x:c r="X598" s="64" t="n">
        <x:f aca="0">IF(OR(T598="年末+季度",T598="季度+动态",T598="动态"),N598*(1-$E$5)*IF(L598+M598=0,$B$8/($B$7+$B$8),M598/(L598+M598)),M598)</x:f>
        <x:v>0.06065769562556237</x:v>
      </x:c>
      <x:c r="Y598" s="64" t="n">
        <x:f aca="0">POWER(1-$H$5,(A598-A597)/$H$8)</x:f>
        <x:v>0.9999862671029998</x:v>
      </x:c>
      <x:c r="Z598" s="64" t="n">
        <x:f aca="0">U598*Y598</x:f>
        <x:v>0.10252055508637732</x:v>
      </x:c>
      <x:c r="AA598" s="64" t="n">
        <x:f aca="0">V598*Y598</x:f>
        <x:v>0.096030293943624</x:v>
      </x:c>
      <x:c r="AB598" s="64" t="n">
        <x:f aca="0">W598*Y598</x:f>
        <x:v>0.8534411503132663</x:v>
      </x:c>
      <x:c r="AC598" s="64" t="n">
        <x:f aca="0">X598*Y598</x:f>
        <x:v>0.06065686261967607</x:v>
      </x:c>
      <x:c r="AD598" s="64" t="n">
        <x:f aca="0">SUM(Z598:AC598)</x:f>
        <x:v>1.1126488619629438</x:v>
      </x:c>
      <x:c r="AE598" s="64" t="n">
        <x:f aca="0">MAX(AE597,AD598)</x:f>
        <x:v>1.1335706906742307</x:v>
      </x:c>
      <x:c r="AF598" s="63" t="n">
        <x:f aca="0">AD598/AE598-1</x:f>
        <x:v>-0.018456571683979295</x:v>
      </x:c>
      <x:c r="AG598" s="63" t="n">
        <x:f aca="0">AD598/AD597-1</x:f>
        <x:v>-0.0038881815217868265</x:v>
      </x:c>
      <x:c r="AH598" s="61" t="n">
        <x:f aca="0">IF(OR(T598="年末+季度",T598="季度+动态",T598="季度",T598="动态"),A598,AH597)</x:f>
        <x:v>44651</x:v>
      </x:c>
      <x:c r="AI598" s="68" t="n">
        <x:f aca="0">YEAR(A598)</x:f>
        <x:v>2022</x:v>
      </x:c>
      <x:c r="AJ598" s="68" t="n">
        <x:f aca="0">MONTH(A598)</x:f>
        <x:v>4</x:v>
      </x:c>
      <x:c r="AK598" s="66" t="n">
        <x:f aca="0">IF(MONTH(A598)&lt;&gt;MONTH(A599),1,0)</x:f>
        <x:v>0</x:v>
      </x:c>
      <x:c r="AL598" s="64" t="n">
        <x:f aca="0">IF(AK597,AD597,AL597)</x:f>
        <x:v>1.121387534687139</x:v>
      </x:c>
      <x:c r="AM598" s="65" t="str">
        <x:f aca="0">IF(AK598,AD598/AL598-1,"")</x:f>
      </x:c>
      <x:c r="AN598" s="64" t="n">
        <x:f aca="0">IF(AI598&lt;&gt;AI597,AD598,MAX(AN597,AD598))</x:f>
        <x:v>1.1335706906742307</x:v>
      </x:c>
      <x:c r="AO598" s="65" t="n">
        <x:f aca="0">AD598/AN598-1</x:f>
        <x:v>-0.018456571683979295</x:v>
      </x:c>
      <x:c r="AP598" s="69" t="n">
        <x:f aca="0">IFERROR(SUM(Z598:AC598)/AD598,0)</x:f>
        <x:v>1</x:v>
      </x:c>
      <x:c r="AQ598" s="66" t="b">
        <x:f aca="0">AND(B598&gt;0,C598&gt;0,D598&gt;0,E598&gt;0)</x:f>
        <x:v>1</x:v>
      </x:c>
    </x:row>
    <x:row r="599" ht="13.5" hidden="0">
      <x:c r="A599" s="61" t="n">
        <x:f aca="0">'净值底稿'!A561</x:f>
        <x:v>44673</x:v>
      </x:c>
      <x:c r="B599" s="62" t="n">
        <x:f aca="0">'净值底稿'!W561</x:f>
        <x:v>1.2581166822151884</x:v>
      </x:c>
      <x:c r="C599" s="62" t="n">
        <x:f aca="0">'净值底稿'!T561</x:f>
        <x:v>1.1967643215698003</x:v>
      </x:c>
      <x:c r="D599" s="62" t="n">
        <x:f aca="0">'净值底稿'!U561</x:f>
        <x:v>1.5304</x:v>
      </x:c>
      <x:c r="E599" s="62" t="n">
        <x:f aca="0">'净值底稿'!V561</x:f>
        <x:v>1.4631</x:v>
      </x:c>
      <x:c r="F599" s="63" t="n">
        <x:f aca="0">IFERROR(B599/B598-1,0)</x:f>
        <x:v>0.01203388524391813</x:v>
      </x:c>
      <x:c r="G599" s="63" t="n">
        <x:f aca="0">IFERROR(C599/C598-1,0)</x:f>
        <x:v>-0.006594038248660672</x:v>
      </x:c>
      <x:c r="H599" s="63" t="n">
        <x:f aca="0">IFERROR(D599/D598-1,0)</x:f>
        <x:v>0</x:v>
      </x:c>
      <x:c r="I599" s="63" t="n">
        <x:f aca="0">IFERROR(E599/E598-1,0)</x:f>
        <x:v>0.0050144250583872285</x:v>
      </x:c>
      <x:c r="J599" s="64" t="n">
        <x:f aca="0">Z598*(1+F599)</x:f>
        <x:v>0.10375427568142957</x:v>
      </x:c>
      <x:c r="K599" s="64" t="n">
        <x:f aca="0">AA598*(1+G599)</x:f>
        <x:v>0.09539706651232961</x:v>
      </x:c>
      <x:c r="L599" s="64" t="n">
        <x:f aca="0">AB598*(1+H599)</x:f>
        <x:v>0.8534411503132663</x:v>
      </x:c>
      <x:c r="M599" s="64" t="n">
        <x:f aca="0">AC598*(1+I599)</x:f>
        <x:v>0.060961021911559325</x:v>
      </x:c>
      <x:c r="N599" s="64" t="n">
        <x:f aca="0">SUM(J599:M599)</x:f>
        <x:v>1.1135535144185849</x:v>
      </x:c>
      <x:c r="O599" s="65" t="n">
        <x:f aca="0">IFERROR((J599+K599)/N599,0)</x:f>
        <x:v>0.1788430817334731</x:v>
      </x:c>
      <x:c r="P599" s="66" t="b">
        <x:f aca="0">AND(MONTH(A599)=12,OR(A600="",YEAR(A599)&lt;&gt;YEAR(A600)))</x:f>
        <x:v>0</x:v>
      </x:c>
      <x:c r="Q599" s="66" t="b">
        <x:f aca="0">AND(MOD(MONTH(A599),3)=0,OR(A600="",MONTH(A599)&lt;&gt;MONTH(A600)))</x:f>
        <x:v>0</x:v>
      </x:c>
      <x:c r="R599" s="66" t="b">
        <x:f aca="0">OR(O599&gt;$E$7,O599&lt;$E$6)</x:f>
        <x:v>0</x:v>
      </x:c>
      <x:c r="S599" s="66" t="b">
        <x:f aca="0">AND(OR(P599,Q599,R599),A599-AH598&gt;$E$8)</x:f>
        <x:v>0</x:v>
      </x:c>
      <x:c r="T599" s="67" t="str">
        <x:f aca="0">IF(NOT(OR(P599,Q599,R599)),"不调",IF(NOT(S599),"间隔规则跳过",IF(P599,"年末+季度",IF(AND(Q599,R599),"季度+动态",IF(Q599,"季度","动态")))))</x:f>
        <x:v>不调</x:v>
      </x:c>
      <x:c r="U599" s="64" t="n">
        <x:f aca="0">IF(OR(T599="年末+季度",T599="季度+动态"),N599*$E$5/2,IF(T599="季度",(J599+K599)/2,IF(T599="动态",N599*$E$5*IF(J599+K599=0,0.5,J599/(J599+K599)),J599)))</x:f>
        <x:v>0.10375427568142957</x:v>
      </x:c>
      <x:c r="V599" s="64" t="n">
        <x:f aca="0">IF(OR(T599="年末+季度",T599="季度+动态"),N599*$E$5/2,IF(T599="季度",(J599+K599)/2,IF(T599="动态",N599*$E$5*IF(J599+K599=0,0.5,K599/(J599+K599)),K599)))</x:f>
        <x:v>0.09539706651232961</x:v>
      </x:c>
      <x:c r="W599" s="64" t="n">
        <x:f aca="0">IF(OR(T599="年末+季度",T599="季度+动态",T599="动态"),N599*(1-$E$5)*IF(L599+M599=0,$B$7/($B$7+$B$8),L599/(L599+M599)),L599)</x:f>
        <x:v>0.8534411503132663</x:v>
      </x:c>
      <x:c r="X599" s="64" t="n">
        <x:f aca="0">IF(OR(T599="年末+季度",T599="季度+动态",T599="动态"),N599*(1-$E$5)*IF(L599+M599=0,$B$8/($B$7+$B$8),M599/(L599+M599)),M599)</x:f>
        <x:v>0.060961021911559325</x:v>
      </x:c>
      <x:c r="Y599" s="64" t="n">
        <x:f aca="0">POWER(1-$H$5,(A599-A598)/$H$8)</x:f>
        <x:v>0.9999862671029998</x:v>
      </x:c>
      <x:c r="Z599" s="64" t="n">
        <x:f aca="0">U599*Y599</x:f>
        <x:v>0.1037528508346483</x:v>
      </x:c>
      <x:c r="AA599" s="64" t="n">
        <x:f aca="0">V599*Y599</x:f>
        <x:v>0.09539575643424107</x:v>
      </x:c>
      <x:c r="AB599" s="64" t="n">
        <x:f aca="0">W599*Y599</x:f>
        <x:v>0.8534294300938533</x:v>
      </x:c>
      <x:c r="AC599" s="64" t="n">
        <x:f aca="0">X599*Y599</x:f>
        <x:v>0.060960184740124386</x:v>
      </x:c>
      <x:c r="AD599" s="64" t="n">
        <x:f aca="0">SUM(Z599:AC599)</x:f>
        <x:v>1.1135382221028671</x:v>
      </x:c>
      <x:c r="AE599" s="64" t="n">
        <x:f aca="0">MAX(AE598,AD599)</x:f>
        <x:v>1.1335706906742307</x:v>
      </x:c>
      <x:c r="AF599" s="63" t="n">
        <x:f aca="0">AD599/AE599-1</x:f>
        <x:v>-0.017672006462559953</x:v>
      </x:c>
      <x:c r="AG599" s="63" t="n">
        <x:f aca="0">AD599/AD598-1</x:f>
        <x:v>0.0007993178893423991</x:v>
      </x:c>
      <x:c r="AH599" s="61" t="n">
        <x:f aca="0">IF(OR(T599="年末+季度",T599="季度+动态",T599="季度",T599="动态"),A599,AH598)</x:f>
        <x:v>44651</x:v>
      </x:c>
      <x:c r="AI599" s="68" t="n">
        <x:f aca="0">YEAR(A599)</x:f>
        <x:v>2022</x:v>
      </x:c>
      <x:c r="AJ599" s="68" t="n">
        <x:f aca="0">MONTH(A599)</x:f>
        <x:v>4</x:v>
      </x:c>
      <x:c r="AK599" s="66" t="n">
        <x:f aca="0">IF(MONTH(A599)&lt;&gt;MONTH(A600),1,0)</x:f>
        <x:v>0</x:v>
      </x:c>
      <x:c r="AL599" s="64" t="n">
        <x:f aca="0">IF(AK598,AD598,AL598)</x:f>
        <x:v>1.121387534687139</x:v>
      </x:c>
      <x:c r="AM599" s="65" t="str">
        <x:f aca="0">IF(AK599,AD599/AL599-1,"")</x:f>
      </x:c>
      <x:c r="AN599" s="64" t="n">
        <x:f aca="0">IF(AI599&lt;&gt;AI598,AD599,MAX(AN598,AD599))</x:f>
        <x:v>1.1335706906742307</x:v>
      </x:c>
      <x:c r="AO599" s="65" t="n">
        <x:f aca="0">AD599/AN599-1</x:f>
        <x:v>-0.017672006462559953</x:v>
      </x:c>
      <x:c r="AP599" s="69" t="n">
        <x:f aca="0">IFERROR(SUM(Z599:AC599)/AD599,0)</x:f>
        <x:v>1</x:v>
      </x:c>
      <x:c r="AQ599" s="66" t="b">
        <x:f aca="0">AND(B599&gt;0,C599&gt;0,D599&gt;0,E599&gt;0)</x:f>
        <x:v>1</x:v>
      </x:c>
    </x:row>
    <x:row r="600" ht="13.5" hidden="0">
      <x:c r="A600" s="61" t="n">
        <x:f aca="0">'净值底稿'!A562</x:f>
        <x:v>44676</x:v>
      </x:c>
      <x:c r="B600" s="62" t="n">
        <x:f aca="0">'净值底稿'!W562</x:f>
        <x:v>1.2088593696686876</x:v>
      </x:c>
      <x:c r="C600" s="62" t="n">
        <x:f aca="0">'净值底稿'!T562</x:f>
        <x:v>1.1179326391922253</x:v>
      </x:c>
      <x:c r="D600" s="62" t="n">
        <x:f aca="0">'净值底稿'!U562</x:f>
        <x:v>1.5318</x:v>
      </x:c>
      <x:c r="E600" s="62" t="n">
        <x:f aca="0">'净值底稿'!V562</x:f>
        <x:v>1.457</x:v>
      </x:c>
      <x:c r="F600" s="63" t="n">
        <x:f aca="0">IFERROR(B600/B599-1,0)</x:f>
        <x:v>-0.03915162499854352</x:v>
      </x:c>
      <x:c r="G600" s="63" t="n">
        <x:f aca="0">IFERROR(C600/C599-1,0)</x:f>
        <x:v>-0.06587068226948078</x:v>
      </x:c>
      <x:c r="H600" s="63" t="n">
        <x:f aca="0">IFERROR(D600/D599-1,0)</x:f>
        <x:v>0.0009147935180344735</x:v>
      </x:c>
      <x:c r="I600" s="63" t="n">
        <x:f aca="0">IFERROR(E600/E599-1,0)</x:f>
        <x:v>-0.0041692297177226</x:v>
      </x:c>
      <x:c r="J600" s="64" t="n">
        <x:f aca="0">Z599*(1+F600)</x:f>
        <x:v>0.09969075812624033</x:v>
      </x:c>
      <x:c r="K600" s="64" t="n">
        <x:f aca="0">AA599*(1+G600)</x:f>
        <x:v>0.0891119728723044</x:v>
      </x:c>
      <x:c r="L600" s="64" t="n">
        <x:f aca="0">AB599*(1+H600)</x:f>
        <x:v>0.854210141804603</x:v>
      </x:c>
      <x:c r="M600" s="64" t="n">
        <x:f aca="0">AC599*(1+I600)</x:f>
        <x:v>0.060706027726308</x:v>
      </x:c>
      <x:c r="N600" s="64" t="n">
        <x:f aca="0">SUM(J600:M600)</x:f>
        <x:v>1.1037189005294556</x:v>
      </x:c>
      <x:c r="O600" s="65" t="n">
        <x:f aca="0">IFERROR((J600+K600)/N600,0)</x:f>
        <x:v>0.1710605217578278</x:v>
      </x:c>
      <x:c r="P600" s="66" t="b">
        <x:f aca="0">AND(MONTH(A600)=12,OR(A601="",YEAR(A600)&lt;&gt;YEAR(A601)))</x:f>
        <x:v>0</x:v>
      </x:c>
      <x:c r="Q600" s="66" t="b">
        <x:f aca="0">AND(MOD(MONTH(A600),3)=0,OR(A601="",MONTH(A600)&lt;&gt;MONTH(A601)))</x:f>
        <x:v>0</x:v>
      </x:c>
      <x:c r="R600" s="66" t="b">
        <x:f aca="0">OR(O600&gt;$E$7,O600&lt;$E$6)</x:f>
        <x:v>0</x:v>
      </x:c>
      <x:c r="S600" s="66" t="b">
        <x:f aca="0">AND(OR(P600,Q600,R600),A600-AH599&gt;$E$8)</x:f>
        <x:v>0</x:v>
      </x:c>
      <x:c r="T600" s="67" t="str">
        <x:f aca="0">IF(NOT(OR(P600,Q600,R600)),"不调",IF(NOT(S600),"间隔规则跳过",IF(P600,"年末+季度",IF(AND(Q600,R600),"季度+动态",IF(Q600,"季度","动态")))))</x:f>
        <x:v>不调</x:v>
      </x:c>
      <x:c r="U600" s="64" t="n">
        <x:f aca="0">IF(OR(T600="年末+季度",T600="季度+动态"),N600*$E$5/2,IF(T600="季度",(J600+K600)/2,IF(T600="动态",N600*$E$5*IF(J600+K600=0,0.5,J600/(J600+K600)),J600)))</x:f>
        <x:v>0.09969075812624033</x:v>
      </x:c>
      <x:c r="V600" s="64" t="n">
        <x:f aca="0">IF(OR(T600="年末+季度",T600="季度+动态"),N600*$E$5/2,IF(T600="季度",(J600+K600)/2,IF(T600="动态",N600*$E$5*IF(J600+K600=0,0.5,K600/(J600+K600)),K600)))</x:f>
        <x:v>0.0891119728723044</x:v>
      </x:c>
      <x:c r="W600" s="64" t="n">
        <x:f aca="0">IF(OR(T600="年末+季度",T600="季度+动态",T600="动态"),N600*(1-$E$5)*IF(L600+M600=0,$B$7/($B$7+$B$8),L600/(L600+M600)),L600)</x:f>
        <x:v>0.854210141804603</x:v>
      </x:c>
      <x:c r="X600" s="64" t="n">
        <x:f aca="0">IF(OR(T600="年末+季度",T600="季度+动态",T600="动态"),N600*(1-$E$5)*IF(L600+M600=0,$B$8/($B$7+$B$8),M600/(L600+M600)),M600)</x:f>
        <x:v>0.060706027726308</x:v>
      </x:c>
      <x:c r="Y600" s="64" t="n">
        <x:f aca="0">POWER(1-$H$5,(A600-A599)/$H$8)</x:f>
        <x:v>0.9999588018747739</x:v>
      </x:c>
      <x:c r="Z600" s="64" t="n">
        <x:f aca="0">U600*Y600</x:f>
        <x:v>0.09968665105390316</x:v>
      </x:c>
      <x:c r="AA600" s="64" t="n">
        <x:f aca="0">V600*Y600</x:f>
        <x:v>0.08910830162608688</x:v>
      </x:c>
      <x:c r="AB600" s="64" t="n">
        <x:f aca="0">W600*Y600</x:f>
        <x:v>0.8541749499482115</x:v>
      </x:c>
      <x:c r="AC600" s="64" t="n">
        <x:f aca="0">X600*Y600</x:f>
        <x:v>0.06070352675177575</x:v>
      </x:c>
      <x:c r="AD600" s="64" t="n">
        <x:f aca="0">SUM(Z600:AC600)</x:f>
        <x:v>1.1036734293799773</x:v>
      </x:c>
      <x:c r="AE600" s="64" t="n">
        <x:f aca="0">MAX(AE599,AD600)</x:f>
        <x:v>1.1335706906742307</x:v>
      </x:c>
      <x:c r="AF600" s="63" t="n">
        <x:f aca="0">AD600/AE600-1</x:f>
        <x:v>-0.02637441276509278</x:v>
      </x:c>
      <x:c r="AG600" s="63" t="n">
        <x:f aca="0">AD600/AD599-1</x:f>
        <x:v>-0.008858961935101495</x:v>
      </x:c>
      <x:c r="AH600" s="61" t="n">
        <x:f aca="0">IF(OR(T600="年末+季度",T600="季度+动态",T600="季度",T600="动态"),A600,AH599)</x:f>
        <x:v>44651</x:v>
      </x:c>
      <x:c r="AI600" s="68" t="n">
        <x:f aca="0">YEAR(A600)</x:f>
        <x:v>2022</x:v>
      </x:c>
      <x:c r="AJ600" s="68" t="n">
        <x:f aca="0">MONTH(A600)</x:f>
        <x:v>4</x:v>
      </x:c>
      <x:c r="AK600" s="66" t="n">
        <x:f aca="0">IF(MONTH(A600)&lt;&gt;MONTH(A601),1,0)</x:f>
        <x:v>0</x:v>
      </x:c>
      <x:c r="AL600" s="64" t="n">
        <x:f aca="0">IF(AK599,AD599,AL599)</x:f>
        <x:v>1.121387534687139</x:v>
      </x:c>
      <x:c r="AM600" s="65" t="str">
        <x:f aca="0">IF(AK600,AD600/AL600-1,"")</x:f>
      </x:c>
      <x:c r="AN600" s="64" t="n">
        <x:f aca="0">IF(AI600&lt;&gt;AI599,AD600,MAX(AN599,AD600))</x:f>
        <x:v>1.1335706906742307</x:v>
      </x:c>
      <x:c r="AO600" s="65" t="n">
        <x:f aca="0">AD600/AN600-1</x:f>
        <x:v>-0.02637441276509278</x:v>
      </x:c>
      <x:c r="AP600" s="69" t="n">
        <x:f aca="0">IFERROR(SUM(Z600:AC600)/AD600,0)</x:f>
        <x:v>1</x:v>
      </x:c>
      <x:c r="AQ600" s="66" t="b">
        <x:f aca="0">AND(B600&gt;0,C600&gt;0,D600&gt;0,E600&gt;0)</x:f>
        <x:v>1</x:v>
      </x:c>
    </x:row>
    <x:row r="601" ht="13.5" hidden="0">
      <x:c r="A601" s="61" t="n">
        <x:f aca="0">'净值底稿'!A563</x:f>
        <x:v>44677</x:v>
      </x:c>
      <x:c r="B601" s="62" t="n">
        <x:f aca="0">'净值底稿'!W563</x:f>
        <x:v>1.1941149628376946</x:v>
      </x:c>
      <x:c r="C601" s="62" t="n">
        <x:f aca="0">'净值底稿'!T563</x:f>
        <x:v>1.089635665732498</x:v>
      </x:c>
      <x:c r="D601" s="62" t="n">
        <x:f aca="0">'净值底稿'!U563</x:f>
        <x:v>1.5319</x:v>
      </x:c>
      <x:c r="E601" s="62" t="n">
        <x:f aca="0">'净值底稿'!V563</x:f>
        <x:v>1.4432</x:v>
      </x:c>
      <x:c r="F601" s="63" t="n">
        <x:f aca="0">IFERROR(B601/B600-1,0)</x:f>
        <x:v>-0.012196957893484295</x:v>
      </x:c>
      <x:c r="G601" s="63" t="n">
        <x:f aca="0">IFERROR(C601/C600-1,0)</x:f>
        <x:v>-0.025311877001975458</x:v>
      </x:c>
      <x:c r="H601" s="63" t="n">
        <x:f aca="0">IFERROR(D601/D600-1,0)</x:f>
        <x:v>0.00006528267397842846</x:v>
      </x:c>
      <x:c r="I601" s="63" t="n">
        <x:f aca="0">IFERROR(E601/E600-1,0)</x:f>
        <x:v>-0.00947151681537406</x:v>
      </x:c>
      <x:c r="J601" s="64" t="n">
        <x:f aca="0">Z600*(1+F601)</x:f>
        <x:v>0.09847077716845624</x:v>
      </x:c>
      <x:c r="K601" s="64" t="n">
        <x:f aca="0">AA600*(1+G601)</x:f>
        <x:v>0.08685280325547244</x:v>
      </x:c>
      <x:c r="L601" s="64" t="n">
        <x:f aca="0">AB600*(1+H601)</x:f>
        <x:v>0.8542307127729896</x:v>
      </x:c>
      <x:c r="M601" s="64" t="n">
        <x:f aca="0">AC600*(1+I601)</x:f>
        <x:v>0.0601285722773938</x:v>
      </x:c>
      <x:c r="N601" s="64" t="n">
        <x:f aca="0">SUM(J601:M601)</x:f>
        <x:v>1.099682865474312</x:v>
      </x:c>
      <x:c r="O601" s="65" t="n">
        <x:f aca="0">IFERROR((J601+K601)/N601,0)</x:f>
        <x:v>0.16852456853003292</x:v>
      </x:c>
      <x:c r="P601" s="66" t="b">
        <x:f aca="0">AND(MONTH(A601)=12,OR(A602="",YEAR(A601)&lt;&gt;YEAR(A602)))</x:f>
        <x:v>0</x:v>
      </x:c>
      <x:c r="Q601" s="66" t="b">
        <x:f aca="0">AND(MOD(MONTH(A601),3)=0,OR(A602="",MONTH(A601)&lt;&gt;MONTH(A602)))</x:f>
        <x:v>0</x:v>
      </x:c>
      <x:c r="R601" s="66" t="b">
        <x:f aca="0">OR(O601&gt;$E$7,O601&lt;$E$6)</x:f>
        <x:v>0</x:v>
      </x:c>
      <x:c r="S601" s="66" t="b">
        <x:f aca="0">AND(OR(P601,Q601,R601),A601-AH600&gt;$E$8)</x:f>
        <x:v>0</x:v>
      </x:c>
      <x:c r="T601" s="67" t="str">
        <x:f aca="0">IF(NOT(OR(P601,Q601,R601)),"不调",IF(NOT(S601),"间隔规则跳过",IF(P601,"年末+季度",IF(AND(Q601,R601),"季度+动态",IF(Q601,"季度","动态")))))</x:f>
        <x:v>不调</x:v>
      </x:c>
      <x:c r="U601" s="64" t="n">
        <x:f aca="0">IF(OR(T601="年末+季度",T601="季度+动态"),N601*$E$5/2,IF(T601="季度",(J601+K601)/2,IF(T601="动态",N601*$E$5*IF(J601+K601=0,0.5,J601/(J601+K601)),J601)))</x:f>
        <x:v>0.09847077716845624</x:v>
      </x:c>
      <x:c r="V601" s="64" t="n">
        <x:f aca="0">IF(OR(T601="年末+季度",T601="季度+动态"),N601*$E$5/2,IF(T601="季度",(J601+K601)/2,IF(T601="动态",N601*$E$5*IF(J601+K601=0,0.5,K601/(J601+K601)),K601)))</x:f>
        <x:v>0.08685280325547244</x:v>
      </x:c>
      <x:c r="W601" s="64" t="n">
        <x:f aca="0">IF(OR(T601="年末+季度",T601="季度+动态",T601="动态"),N601*(1-$E$5)*IF(L601+M601=0,$B$7/($B$7+$B$8),L601/(L601+M601)),L601)</x:f>
        <x:v>0.8542307127729896</x:v>
      </x:c>
      <x:c r="X601" s="64" t="n">
        <x:f aca="0">IF(OR(T601="年末+季度",T601="季度+动态",T601="动态"),N601*(1-$E$5)*IF(L601+M601=0,$B$8/($B$7+$B$8),M601/(L601+M601)),M601)</x:f>
        <x:v>0.0601285722773938</x:v>
      </x:c>
      <x:c r="Y601" s="64" t="n">
        <x:f aca="0">POWER(1-$H$5,(A601-A600)/$H$8)</x:f>
        <x:v>0.9999862671029998</x:v>
      </x:c>
      <x:c r="Z601" s="64" t="n">
        <x:f aca="0">U601*Y601</x:f>
        <x:v>0.09846942487941586</x:v>
      </x:c>
      <x:c r="AA601" s="64" t="n">
        <x:f aca="0">V601*Y601</x:f>
        <x:v>0.08685161051487116</x:v>
      </x:c>
      <x:c r="AB601" s="64" t="n">
        <x:f aca="0">W601*Y601</x:f>
        <x:v>0.8542189817105966</x:v>
      </x:c>
      <x:c r="AC601" s="64" t="n">
        <x:f aca="0">X601*Y601</x:f>
        <x:v>0.060127746537903946</x:v>
      </x:c>
      <x:c r="AD601" s="64" t="n">
        <x:f aca="0">SUM(Z601:AC601)</x:f>
        <x:v>1.0996677636427876</x:v>
      </x:c>
      <x:c r="AE601" s="64" t="n">
        <x:f aca="0">MAX(AE600,AD601)</x:f>
        <x:v>1.1335706906742307</x:v>
      </x:c>
      <x:c r="AF601" s="63" t="n">
        <x:f aca="0">AD601/AE601-1</x:f>
        <x:v>-0.029908083642563255</x:v>
      </x:c>
      <x:c r="AG601" s="63" t="n">
        <x:f aca="0">AD601/AD600-1</x:f>
        <x:v>-0.003629394013263454</x:v>
      </x:c>
      <x:c r="AH601" s="61" t="n">
        <x:f aca="0">IF(OR(T601="年末+季度",T601="季度+动态",T601="季度",T601="动态"),A601,AH600)</x:f>
        <x:v>44651</x:v>
      </x:c>
      <x:c r="AI601" s="68" t="n">
        <x:f aca="0">YEAR(A601)</x:f>
        <x:v>2022</x:v>
      </x:c>
      <x:c r="AJ601" s="68" t="n">
        <x:f aca="0">MONTH(A601)</x:f>
        <x:v>4</x:v>
      </x:c>
      <x:c r="AK601" s="66" t="n">
        <x:f aca="0">IF(MONTH(A601)&lt;&gt;MONTH(A602),1,0)</x:f>
        <x:v>0</x:v>
      </x:c>
      <x:c r="AL601" s="64" t="n">
        <x:f aca="0">IF(AK600,AD600,AL600)</x:f>
        <x:v>1.121387534687139</x:v>
      </x:c>
      <x:c r="AM601" s="65" t="str">
        <x:f aca="0">IF(AK601,AD601/AL601-1,"")</x:f>
      </x:c>
      <x:c r="AN601" s="64" t="n">
        <x:f aca="0">IF(AI601&lt;&gt;AI600,AD601,MAX(AN600,AD601))</x:f>
        <x:v>1.1335706906742307</x:v>
      </x:c>
      <x:c r="AO601" s="65" t="n">
        <x:f aca="0">AD601/AN601-1</x:f>
        <x:v>-0.029908083642563255</x:v>
      </x:c>
      <x:c r="AP601" s="69" t="n">
        <x:f aca="0">IFERROR(SUM(Z601:AC601)/AD601,0)</x:f>
        <x:v>1</x:v>
      </x:c>
      <x:c r="AQ601" s="66" t="b">
        <x:f aca="0">AND(B601&gt;0,C601&gt;0,D601&gt;0,E601&gt;0)</x:f>
        <x:v>1</x:v>
      </x:c>
    </x:row>
    <x:row r="602" ht="13.5" hidden="0">
      <x:c r="A602" s="61" t="n">
        <x:f aca="0">'净值底稿'!A564</x:f>
        <x:v>44678</x:v>
      </x:c>
      <x:c r="B602" s="62" t="n">
        <x:f aca="0">'净值底稿'!W564</x:f>
        <x:v>1.207249799454753</x:v>
      </x:c>
      <x:c r="C602" s="62" t="n">
        <x:f aca="0">'净值底稿'!T564</x:f>
        <x:v>1.1316167051219042</x:v>
      </x:c>
      <x:c r="D602" s="62" t="n">
        <x:f aca="0">'净值底稿'!U564</x:f>
        <x:v>1.5317</x:v>
      </x:c>
      <x:c r="E602" s="62" t="n">
        <x:f aca="0">'净值底稿'!V564</x:f>
        <x:v>1.445</x:v>
      </x:c>
      <x:c r="F602" s="63" t="n">
        <x:f aca="0">IFERROR(B602/B601-1,0)</x:f>
        <x:v>0.010999641597191578</x:v>
      </x:c>
      <x:c r="G602" s="63" t="n">
        <x:f aca="0">IFERROR(C602/C601-1,0)</x:f>
        <x:v>0.03852759294656982</x:v>
      </x:c>
      <x:c r="H602" s="63" t="n">
        <x:f aca="0">IFERROR(D602/D601-1,0)</x:f>
        <x:v>-0.0001305568248579636</x:v>
      </x:c>
      <x:c r="I602" s="63" t="n">
        <x:f aca="0">IFERROR(E602/E601-1,0)</x:f>
        <x:v>0.0012472283813746987</x:v>
      </x:c>
      <x:c r="J602" s="64" t="n">
        <x:f aca="0">Z601*(1+F602)</x:f>
        <x:v>0.09955255326137101</x:v>
      </x:c>
      <x:c r="K602" s="64" t="n">
        <x:f aca="0">AA601*(1+G602)</x:f>
        <x:v>0.09019779401154214</x:v>
      </x:c>
      <x:c r="L602" s="64" t="n">
        <x:f aca="0">AB601*(1+H602)</x:f>
        <x:v>0.8541074575926111</x:v>
      </x:c>
      <x:c r="M602" s="64" t="n">
        <x:f aca="0">AC601*(1+I602)</x:f>
        <x:v>0.06020273956989412</x:v>
      </x:c>
      <x:c r="N602" s="64" t="n">
        <x:f aca="0">SUM(J602:M602)</x:f>
        <x:v>1.1040605444354183</x:v>
      </x:c>
      <x:c r="O602" s="65" t="n">
        <x:f aca="0">IFERROR((J602+K602)/N602,0)</x:f>
        <x:v>0.17186588926601437</x:v>
      </x:c>
      <x:c r="P602" s="66" t="b">
        <x:f aca="0">AND(MONTH(A602)=12,OR(A603="",YEAR(A602)&lt;&gt;YEAR(A603)))</x:f>
        <x:v>0</x:v>
      </x:c>
      <x:c r="Q602" s="66" t="b">
        <x:f aca="0">AND(MOD(MONTH(A602),3)=0,OR(A603="",MONTH(A602)&lt;&gt;MONTH(A603)))</x:f>
        <x:v>0</x:v>
      </x:c>
      <x:c r="R602" s="66" t="b">
        <x:f aca="0">OR(O602&gt;$E$7,O602&lt;$E$6)</x:f>
        <x:v>0</x:v>
      </x:c>
      <x:c r="S602" s="66" t="b">
        <x:f aca="0">AND(OR(P602,Q602,R602),A602-AH601&gt;$E$8)</x:f>
        <x:v>0</x:v>
      </x:c>
      <x:c r="T602" s="67" t="str">
        <x:f aca="0">IF(NOT(OR(P602,Q602,R602)),"不调",IF(NOT(S602),"间隔规则跳过",IF(P602,"年末+季度",IF(AND(Q602,R602),"季度+动态",IF(Q602,"季度","动态")))))</x:f>
        <x:v>不调</x:v>
      </x:c>
      <x:c r="U602" s="64" t="n">
        <x:f aca="0">IF(OR(T602="年末+季度",T602="季度+动态"),N602*$E$5/2,IF(T602="季度",(J602+K602)/2,IF(T602="动态",N602*$E$5*IF(J602+K602=0,0.5,J602/(J602+K602)),J602)))</x:f>
        <x:v>0.09955255326137101</x:v>
      </x:c>
      <x:c r="V602" s="64" t="n">
        <x:f aca="0">IF(OR(T602="年末+季度",T602="季度+动态"),N602*$E$5/2,IF(T602="季度",(J602+K602)/2,IF(T602="动态",N602*$E$5*IF(J602+K602=0,0.5,K602/(J602+K602)),K602)))</x:f>
        <x:v>0.09019779401154214</x:v>
      </x:c>
      <x:c r="W602" s="64" t="n">
        <x:f aca="0">IF(OR(T602="年末+季度",T602="季度+动态",T602="动态"),N602*(1-$E$5)*IF(L602+M602=0,$B$7/($B$7+$B$8),L602/(L602+M602)),L602)</x:f>
        <x:v>0.8541074575926111</x:v>
      </x:c>
      <x:c r="X602" s="64" t="n">
        <x:f aca="0">IF(OR(T602="年末+季度",T602="季度+动态",T602="动态"),N602*(1-$E$5)*IF(L602+M602=0,$B$8/($B$7+$B$8),M602/(L602+M602)),M602)</x:f>
        <x:v>0.06020273956989412</x:v>
      </x:c>
      <x:c r="Y602" s="64" t="n">
        <x:f aca="0">POWER(1-$H$5,(A602-A601)/$H$8)</x:f>
        <x:v>0.9999862671029998</x:v>
      </x:c>
      <x:c r="Z602" s="64" t="n">
        <x:f aca="0">U602*Y602</x:f>
        <x:v>0.09955118611641096</x:v>
      </x:c>
      <x:c r="AA602" s="64" t="n">
        <x:f aca="0">V602*Y602</x:f>
        <x:v>0.09019655533452733</x:v>
      </x:c>
      <x:c r="AB602" s="64" t="n">
        <x:f aca="0">W602*Y602</x:f>
        <x:v>0.8540957282228688</x:v>
      </x:c>
      <x:c r="AC602" s="64" t="n">
        <x:f aca="0">X602*Y602</x:f>
        <x:v>0.060201912811872475</x:v>
      </x:c>
      <x:c r="AD602" s="64" t="n">
        <x:f aca="0">SUM(Z602:AC602)</x:f>
        <x:v>1.1040453824856797</x:v>
      </x:c>
      <x:c r="AE602" s="64" t="n">
        <x:f aca="0">MAX(AE601,AD602)</x:f>
        <x:v>1.1335706906742307</x:v>
      </x:c>
      <x:c r="AF602" s="63" t="n">
        <x:f aca="0">AD602/AE602-1</x:f>
        <x:v>-0.026046287568523563</x:v>
      </x:c>
      <x:c r="AG602" s="63" t="n">
        <x:f aca="0">AD602/AD601-1</x:f>
        <x:v>0.003980855843578324</x:v>
      </x:c>
      <x:c r="AH602" s="61" t="n">
        <x:f aca="0">IF(OR(T602="年末+季度",T602="季度+动态",T602="季度",T602="动态"),A602,AH601)</x:f>
        <x:v>44651</x:v>
      </x:c>
      <x:c r="AI602" s="68" t="n">
        <x:f aca="0">YEAR(A602)</x:f>
        <x:v>2022</x:v>
      </x:c>
      <x:c r="AJ602" s="68" t="n">
        <x:f aca="0">MONTH(A602)</x:f>
        <x:v>4</x:v>
      </x:c>
      <x:c r="AK602" s="66" t="n">
        <x:f aca="0">IF(MONTH(A602)&lt;&gt;MONTH(A603),1,0)</x:f>
        <x:v>0</x:v>
      </x:c>
      <x:c r="AL602" s="64" t="n">
        <x:f aca="0">IF(AK601,AD601,AL601)</x:f>
        <x:v>1.121387534687139</x:v>
      </x:c>
      <x:c r="AM602" s="65" t="str">
        <x:f aca="0">IF(AK602,AD602/AL602-1,"")</x:f>
      </x:c>
      <x:c r="AN602" s="64" t="n">
        <x:f aca="0">IF(AI602&lt;&gt;AI601,AD602,MAX(AN601,AD602))</x:f>
        <x:v>1.1335706906742307</x:v>
      </x:c>
      <x:c r="AO602" s="65" t="n">
        <x:f aca="0">AD602/AN602-1</x:f>
        <x:v>-0.026046287568523563</x:v>
      </x:c>
      <x:c r="AP602" s="69" t="n">
        <x:f aca="0">IFERROR(SUM(Z602:AC602)/AD602,0)</x:f>
        <x:v>1</x:v>
      </x:c>
      <x:c r="AQ602" s="66" t="b">
        <x:f aca="0">AND(B602&gt;0,C602&gt;0,D602&gt;0,E602&gt;0)</x:f>
        <x:v>1</x:v>
      </x:c>
    </x:row>
    <x:row r="603" ht="13.5" hidden="0">
      <x:c r="A603" s="61" t="n">
        <x:f aca="0">'净值底稿'!A565</x:f>
        <x:v>44679</x:v>
      </x:c>
      <x:c r="B603" s="62" t="n">
        <x:f aca="0">'净值底稿'!W565</x:f>
        <x:v>1.2249104307244545</x:v>
      </x:c>
      <x:c r="C603" s="62" t="n">
        <x:f aca="0">'净值底稿'!T565</x:f>
        <x:v>1.1262822086890087</x:v>
      </x:c>
      <x:c r="D603" s="62" t="n">
        <x:f aca="0">'净值底稿'!U565</x:f>
        <x:v>1.5314</x:v>
      </x:c>
      <x:c r="E603" s="62" t="n">
        <x:f aca="0">'净值底稿'!V565</x:f>
        <x:v>1.4423</x:v>
      </x:c>
      <x:c r="F603" s="63" t="n">
        <x:f aca="0">IFERROR(B603/B602-1,0)</x:f>
        <x:v>0.014628812759113874</x:v>
      </x:c>
      <x:c r="G603" s="63" t="n">
        <x:f aca="0">IFERROR(C603/C602-1,0)</x:f>
        <x:v>-0.004714048854837949</x:v>
      </x:c>
      <x:c r="H603" s="63" t="n">
        <x:f aca="0">IFERROR(D603/D602-1,0)</x:f>
        <x:v>-0.00019586080825229057</x:v>
      </x:c>
      <x:c r="I603" s="63" t="n">
        <x:f aca="0">IFERROR(E603/E602-1,0)</x:f>
        <x:v>-0.0018685121107266944</x:v>
      </x:c>
      <x:c r="J603" s="64" t="n">
        <x:f aca="0">Z602*(1+F603)</x:f>
        <x:v>0.10100750177805563</x:v>
      </x:c>
      <x:c r="K603" s="64" t="n">
        <x:f aca="0">AA602*(1+G603)</x:f>
        <x:v>0.08977136436614228</x:v>
      </x:c>
      <x:c r="L603" s="64" t="n">
        <x:f aca="0">AB602*(1+H603)</x:f>
        <x:v>0.8539284443432142</x:v>
      </x:c>
      <x:c r="M603" s="64" t="n">
        <x:f aca="0">AC602*(1+I603)</x:f>
        <x:v>0.06008942480869458</x:v>
      </x:c>
      <x:c r="N603" s="64" t="n">
        <x:f aca="0">SUM(J603:M603)</x:f>
        <x:v>1.1047967352961066</x:v>
      </x:c>
      <x:c r="O603" s="65" t="n">
        <x:f aca="0">IFERROR((J603+K603)/N603,0)</x:f>
        <x:v>0.1726823225025783</x:v>
      </x:c>
      <x:c r="P603" s="66" t="b">
        <x:f aca="0">AND(MONTH(A603)=12,OR(A604="",YEAR(A603)&lt;&gt;YEAR(A604)))</x:f>
        <x:v>0</x:v>
      </x:c>
      <x:c r="Q603" s="66" t="b">
        <x:f aca="0">AND(MOD(MONTH(A603),3)=0,OR(A604="",MONTH(A603)&lt;&gt;MONTH(A604)))</x:f>
        <x:v>0</x:v>
      </x:c>
      <x:c r="R603" s="66" t="b">
        <x:f aca="0">OR(O603&gt;$E$7,O603&lt;$E$6)</x:f>
        <x:v>0</x:v>
      </x:c>
      <x:c r="S603" s="66" t="b">
        <x:f aca="0">AND(OR(P603,Q603,R603),A603-AH602&gt;$E$8)</x:f>
        <x:v>0</x:v>
      </x:c>
      <x:c r="T603" s="67" t="str">
        <x:f aca="0">IF(NOT(OR(P603,Q603,R603)),"不调",IF(NOT(S603),"间隔规则跳过",IF(P603,"年末+季度",IF(AND(Q603,R603),"季度+动态",IF(Q603,"季度","动态")))))</x:f>
        <x:v>不调</x:v>
      </x:c>
      <x:c r="U603" s="64" t="n">
        <x:f aca="0">IF(OR(T603="年末+季度",T603="季度+动态"),N603*$E$5/2,IF(T603="季度",(J603+K603)/2,IF(T603="动态",N603*$E$5*IF(J603+K603=0,0.5,J603/(J603+K603)),J603)))</x:f>
        <x:v>0.10100750177805563</x:v>
      </x:c>
      <x:c r="V603" s="64" t="n">
        <x:f aca="0">IF(OR(T603="年末+季度",T603="季度+动态"),N603*$E$5/2,IF(T603="季度",(J603+K603)/2,IF(T603="动态",N603*$E$5*IF(J603+K603=0,0.5,K603/(J603+K603)),K603)))</x:f>
        <x:v>0.08977136436614228</x:v>
      </x:c>
      <x:c r="W603" s="64" t="n">
        <x:f aca="0">IF(OR(T603="年末+季度",T603="季度+动态",T603="动态"),N603*(1-$E$5)*IF(L603+M603=0,$B$7/($B$7+$B$8),L603/(L603+M603)),L603)</x:f>
        <x:v>0.8539284443432142</x:v>
      </x:c>
      <x:c r="X603" s="64" t="n">
        <x:f aca="0">IF(OR(T603="年末+季度",T603="季度+动态",T603="动态"),N603*(1-$E$5)*IF(L603+M603=0,$B$8/($B$7+$B$8),M603/(L603+M603)),M603)</x:f>
        <x:v>0.06008942480869458</x:v>
      </x:c>
      <x:c r="Y603" s="64" t="n">
        <x:f aca="0">POWER(1-$H$5,(A603-A602)/$H$8)</x:f>
        <x:v>0.9999862671029998</x:v>
      </x:c>
      <x:c r="Z603" s="64" t="n">
        <x:f aca="0">U603*Y603</x:f>
        <x:v>0.10100611465243746</x:v>
      </x:c>
      <x:c r="AA603" s="64" t="n">
        <x:f aca="0">V603*Y603</x:f>
        <x:v>0.08977013154524187</x:v>
      </x:c>
      <x:c r="AB603" s="64" t="n">
        <x:f aca="0">W603*Y603</x:f>
        <x:v>0.8539167174318425</x:v>
      </x:c>
      <x:c r="AC603" s="64" t="n">
        <x:f aca="0">X603*Y603</x:f>
        <x:v>0.06008859960681288</x:v>
      </x:c>
      <x:c r="AD603" s="64" t="n">
        <x:f aca="0">SUM(Z603:AC603)</x:f>
        <x:v>1.1047815632363347</x:v>
      </x:c>
      <x:c r="AE603" s="64" t="n">
        <x:f aca="0">MAX(AE602,AD603)</x:f>
        <x:v>1.1335706906742307</x:v>
      </x:c>
      <x:c r="AF603" s="63" t="n">
        <x:f aca="0">AD603/AE603-1</x:f>
        <x:v>-0.02539685233108191</x:v>
      </x:c>
      <x:c r="AG603" s="63" t="n">
        <x:f aca="0">AD603/AD602-1</x:f>
        <x:v>0.0006668029795999786</x:v>
      </x:c>
      <x:c r="AH603" s="61" t="n">
        <x:f aca="0">IF(OR(T603="年末+季度",T603="季度+动态",T603="季度",T603="动态"),A603,AH602)</x:f>
        <x:v>44651</x:v>
      </x:c>
      <x:c r="AI603" s="68" t="n">
        <x:f aca="0">YEAR(A603)</x:f>
        <x:v>2022</x:v>
      </x:c>
      <x:c r="AJ603" s="68" t="n">
        <x:f aca="0">MONTH(A603)</x:f>
        <x:v>4</x:v>
      </x:c>
      <x:c r="AK603" s="66" t="n">
        <x:f aca="0">IF(MONTH(A603)&lt;&gt;MONTH(A604),1,0)</x:f>
        <x:v>0</x:v>
      </x:c>
      <x:c r="AL603" s="64" t="n">
        <x:f aca="0">IF(AK602,AD602,AL602)</x:f>
        <x:v>1.121387534687139</x:v>
      </x:c>
      <x:c r="AM603" s="65" t="str">
        <x:f aca="0">IF(AK603,AD603/AL603-1,"")</x:f>
      </x:c>
      <x:c r="AN603" s="64" t="n">
        <x:f aca="0">IF(AI603&lt;&gt;AI602,AD603,MAX(AN602,AD603))</x:f>
        <x:v>1.1335706906742307</x:v>
      </x:c>
      <x:c r="AO603" s="65" t="n">
        <x:f aca="0">AD603/AN603-1</x:f>
        <x:v>-0.02539685233108191</x:v>
      </x:c>
      <x:c r="AP603" s="69" t="n">
        <x:f aca="0">IFERROR(SUM(Z603:AC603)/AD603,0)</x:f>
        <x:v>1</x:v>
      </x:c>
      <x:c r="AQ603" s="66" t="b">
        <x:f aca="0">AND(B603&gt;0,C603&gt;0,D603&gt;0,E603&gt;0)</x:f>
        <x:v>1</x:v>
      </x:c>
    </x:row>
    <x:row r="604" ht="13.5" hidden="0">
      <x:c r="A604" s="61" t="n">
        <x:f aca="0">'净值底稿'!A566</x:f>
        <x:v>44680</x:v>
      </x:c>
      <x:c r="B604" s="62" t="n">
        <x:f aca="0">'净值底稿'!W566</x:f>
        <x:v>1.247299298593037</x:v>
      </x:c>
      <x:c r="C604" s="62" t="n">
        <x:f aca="0">'净值底稿'!T566</x:f>
        <x:v>1.167769977210644</x:v>
      </x:c>
      <x:c r="D604" s="62" t="n">
        <x:f aca="0">'净值底稿'!U566</x:f>
        <x:v>1.5322</x:v>
      </x:c>
      <x:c r="E604" s="62" t="n">
        <x:f aca="0">'净值底稿'!V566</x:f>
        <x:v>1.4614</x:v>
      </x:c>
      <x:c r="F604" s="63" t="n">
        <x:f aca="0">IFERROR(B604/B603-1,0)</x:f>
        <x:v>0.01827796327551945</x:v>
      </x:c>
      <x:c r="G604" s="63" t="n">
        <x:f aca="0">IFERROR(C604/C603-1,0)</x:f>
        <x:v>0.03683603292457849</x:v>
      </x:c>
      <x:c r="H604" s="63" t="n">
        <x:f aca="0">IFERROR(D604/D603-1,0)</x:f>
        <x:v>0.00052239780592922</x:v>
      </x:c>
      <x:c r="I604" s="63" t="n">
        <x:f aca="0">IFERROR(E604/E603-1,0)</x:f>
        <x:v>0.013242737294598905</x:v>
      </x:c>
      <x:c r="J604" s="64" t="n">
        <x:f aca="0">Z603*(1+F604)</x:f>
        <x:v>0.10285230070665762</x:v>
      </x:c>
      <x:c r="K604" s="64" t="n">
        <x:f aca="0">AA603*(1+G604)</x:f>
        <x:v>0.09307690706648614</x:v>
      </x:c>
      <x:c r="L604" s="64" t="n">
        <x:f aca="0">AB603*(1+H604)</x:f>
        <x:v>0.8543628016514752</x:v>
      </x:c>
      <x:c r="M604" s="64" t="n">
        <x:f aca="0">AC603*(1+I604)</x:f>
        <x:v>0.06088433714580624</x:v>
      </x:c>
      <x:c r="N604" s="64" t="n">
        <x:f aca="0">SUM(J604:M604)</x:f>
        <x:v>1.1111763465704252</x:v>
      </x:c>
      <x:c r="O604" s="65" t="n">
        <x:f aca="0">IFERROR((J604+K604)/N604,0)</x:f>
        <x:v>0.17632593456283222</x:v>
      </x:c>
      <x:c r="P604" s="66" t="b">
        <x:f aca="0">AND(MONTH(A604)=12,OR(A605="",YEAR(A604)&lt;&gt;YEAR(A605)))</x:f>
        <x:v>0</x:v>
      </x:c>
      <x:c r="Q604" s="66" t="b">
        <x:f aca="0">AND(MOD(MONTH(A604),3)=0,OR(A605="",MONTH(A604)&lt;&gt;MONTH(A605)))</x:f>
        <x:v>0</x:v>
      </x:c>
      <x:c r="R604" s="66" t="b">
        <x:f aca="0">OR(O604&gt;$E$7,O604&lt;$E$6)</x:f>
        <x:v>0</x:v>
      </x:c>
      <x:c r="S604" s="66" t="b">
        <x:f aca="0">AND(OR(P604,Q604,R604),A604-AH603&gt;$E$8)</x:f>
        <x:v>0</x:v>
      </x:c>
      <x:c r="T604" s="67" t="str">
        <x:f aca="0">IF(NOT(OR(P604,Q604,R604)),"不调",IF(NOT(S604),"间隔规则跳过",IF(P604,"年末+季度",IF(AND(Q604,R604),"季度+动态",IF(Q604,"季度","动态")))))</x:f>
        <x:v>不调</x:v>
      </x:c>
      <x:c r="U604" s="64" t="n">
        <x:f aca="0">IF(OR(T604="年末+季度",T604="季度+动态"),N604*$E$5/2,IF(T604="季度",(J604+K604)/2,IF(T604="动态",N604*$E$5*IF(J604+K604=0,0.5,J604/(J604+K604)),J604)))</x:f>
        <x:v>0.10285230070665762</x:v>
      </x:c>
      <x:c r="V604" s="64" t="n">
        <x:f aca="0">IF(OR(T604="年末+季度",T604="季度+动态"),N604*$E$5/2,IF(T604="季度",(J604+K604)/2,IF(T604="动态",N604*$E$5*IF(J604+K604=0,0.5,K604/(J604+K604)),K604)))</x:f>
        <x:v>0.09307690706648614</x:v>
      </x:c>
      <x:c r="W604" s="64" t="n">
        <x:f aca="0">IF(OR(T604="年末+季度",T604="季度+动态",T604="动态"),N604*(1-$E$5)*IF(L604+M604=0,$B$7/($B$7+$B$8),L604/(L604+M604)),L604)</x:f>
        <x:v>0.8543628016514752</x:v>
      </x:c>
      <x:c r="X604" s="64" t="n">
        <x:f aca="0">IF(OR(T604="年末+季度",T604="季度+动态",T604="动态"),N604*(1-$E$5)*IF(L604+M604=0,$B$8/($B$7+$B$8),M604/(L604+M604)),M604)</x:f>
        <x:v>0.06088433714580624</x:v>
      </x:c>
      <x:c r="Y604" s="64" t="n">
        <x:f aca="0">POWER(1-$H$5,(A604-A603)/$H$8)</x:f>
        <x:v>0.9999862671029998</x:v>
      </x:c>
      <x:c r="Z604" s="64" t="n">
        <x:f aca="0">U604*Y604</x:f>
        <x:v>0.10285088824660578</x:v>
      </x:c>
      <x:c r="AA604" s="64" t="n">
        <x:f aca="0">V604*Y604</x:f>
        <x:v>0.0930756288509083</x:v>
      </x:c>
      <x:c r="AB604" s="64" t="n">
        <x:f aca="0">W604*Y604</x:f>
        <x:v>0.8543510687751192</x:v>
      </x:c>
      <x:c r="AC604" s="64" t="n">
        <x:f aca="0">X604*Y604</x:f>
        <x:v>0.060883501027475286</x:v>
      </x:c>
      <x:c r="AD604" s="64" t="n">
        <x:f aca="0">SUM(Z604:AC604)</x:f>
        <x:v>1.1111610869001087</x:v>
      </x:c>
      <x:c r="AE604" s="64" t="n">
        <x:f aca="0">MAX(AE603,AD604)</x:f>
        <x:v>1.1335706906742307</x:v>
      </x:c>
      <x:c r="AF604" s="63" t="n">
        <x:f aca="0">AD604/AE604-1</x:f>
        <x:v>-0.01976903951247455</x:v>
      </x:c>
      <x:c r="AG604" s="63" t="n">
        <x:f aca="0">AD604/AD603-1</x:f>
        <x:v>0.00577446608095622</x:v>
      </x:c>
      <x:c r="AH604" s="61" t="n">
        <x:f aca="0">IF(OR(T604="年末+季度",T604="季度+动态",T604="季度",T604="动态"),A604,AH603)</x:f>
        <x:v>44651</x:v>
      </x:c>
      <x:c r="AI604" s="68" t="n">
        <x:f aca="0">YEAR(A604)</x:f>
        <x:v>2022</x:v>
      </x:c>
      <x:c r="AJ604" s="68" t="n">
        <x:f aca="0">MONTH(A604)</x:f>
        <x:v>4</x:v>
      </x:c>
      <x:c r="AK604" s="66" t="n">
        <x:f aca="0">IF(MONTH(A604)&lt;&gt;MONTH(A605),1,0)</x:f>
        <x:v>1</x:v>
      </x:c>
      <x:c r="AL604" s="64" t="n">
        <x:f aca="0">IF(AK603,AD603,AL603)</x:f>
        <x:v>1.121387534687139</x:v>
      </x:c>
      <x:c r="AM604" s="65" t="n">
        <x:f aca="0">IF(AK604,AD604/AL604-1,"")</x:f>
        <x:v>-0.009119459126040064</x:v>
      </x:c>
      <x:c r="AN604" s="64" t="n">
        <x:f aca="0">IF(AI604&lt;&gt;AI603,AD604,MAX(AN603,AD604))</x:f>
        <x:v>1.1335706906742307</x:v>
      </x:c>
      <x:c r="AO604" s="65" t="n">
        <x:f aca="0">AD604/AN604-1</x:f>
        <x:v>-0.01976903951247455</x:v>
      </x:c>
      <x:c r="AP604" s="69" t="n">
        <x:f aca="0">IFERROR(SUM(Z604:AC604)/AD604,0)</x:f>
        <x:v>1</x:v>
      </x:c>
      <x:c r="AQ604" s="66" t="b">
        <x:f aca="0">AND(B604&gt;0,C604&gt;0,D604&gt;0,E604&gt;0)</x:f>
        <x:v>1</x:v>
      </x:c>
    </x:row>
    <x:row r="605" ht="13.5" hidden="0">
      <x:c r="A605" s="61" t="n">
        <x:f aca="0">'净值底稿'!A567</x:f>
        <x:v>44686</x:v>
      </x:c>
      <x:c r="B605" s="62" t="n">
        <x:f aca="0">'净值底稿'!W567</x:f>
        <x:v>1.2502091040508594</x:v>
      </x:c>
      <x:c r="C605" s="62" t="n">
        <x:f aca="0">'净值底稿'!T567</x:f>
        <x:v>1.1810372131069564</x:v>
      </x:c>
      <x:c r="D605" s="62" t="n">
        <x:f aca="0">'净值底稿'!U567</x:f>
        <x:v>1.5331</x:v>
      </x:c>
      <x:c r="E605" s="62" t="n">
        <x:f aca="0">'净值底稿'!V567</x:f>
        <x:v>1.4529</x:v>
      </x:c>
      <x:c r="F605" s="63" t="n">
        <x:f aca="0">IFERROR(B605/B604-1,0)</x:f>
        <x:v>0.002332884706264693</x:v>
      </x:c>
      <x:c r="G605" s="63" t="n">
        <x:f aca="0">IFERROR(C605/C604-1,0)</x:f>
        <x:v>0.011361172281550536</x:v>
      </x:c>
      <x:c r="H605" s="63" t="n">
        <x:f aca="0">IFERROR(D605/D604-1,0)</x:f>
        <x:v>0.0005873906800677453</x:v>
      </x:c>
      <x:c r="I605" s="63" t="n">
        <x:f aca="0">IFERROR(E605/E604-1,0)</x:f>
        <x:v>-0.005816340495415351</x:v>
      </x:c>
      <x:c r="J605" s="64" t="n">
        <x:f aca="0">Z604*(1+F605)</x:f>
        <x:v>0.10309082751082202</x:v>
      </x:c>
      <x:c r="K605" s="64" t="n">
        <x:f aca="0">AA604*(1+G605)</x:f>
        <x:v>0.09413307710549712</x:v>
      </x:c>
      <x:c r="L605" s="64" t="n">
        <x:f aca="0">AB604*(1+H605)</x:f>
        <x:v>0.8548529066304237</x:v>
      </x:c>
      <x:c r="M605" s="64" t="n">
        <x:f aca="0">AC604*(1+I605)</x:f>
        <x:v>0.060529381854946517</x:v>
      </x:c>
      <x:c r="N605" s="64" t="n">
        <x:f aca="0">SUM(J605:M605)</x:f>
        <x:v>1.1126061931016895</x:v>
      </x:c>
      <x:c r="O605" s="65" t="n">
        <x:f aca="0">IFERROR((J605+K605)/N605,0)</x:f>
        <x:v>0.17726299371613632</x:v>
      </x:c>
      <x:c r="P605" s="66" t="b">
        <x:f aca="0">AND(MONTH(A605)=12,OR(A606="",YEAR(A605)&lt;&gt;YEAR(A606)))</x:f>
        <x:v>0</x:v>
      </x:c>
      <x:c r="Q605" s="66" t="b">
        <x:f aca="0">AND(MOD(MONTH(A605),3)=0,OR(A606="",MONTH(A605)&lt;&gt;MONTH(A606)))</x:f>
        <x:v>0</x:v>
      </x:c>
      <x:c r="R605" s="66" t="b">
        <x:f aca="0">OR(O605&gt;$E$7,O605&lt;$E$6)</x:f>
        <x:v>0</x:v>
      </x:c>
      <x:c r="S605" s="66" t="b">
        <x:f aca="0">AND(OR(P605,Q605,R605),A605-AH604&gt;$E$8)</x:f>
        <x:v>0</x:v>
      </x:c>
      <x:c r="T605" s="67" t="str">
        <x:f aca="0">IF(NOT(OR(P605,Q605,R605)),"不调",IF(NOT(S605),"间隔规则跳过",IF(P605,"年末+季度",IF(AND(Q605,R605),"季度+动态",IF(Q605,"季度","动态")))))</x:f>
        <x:v>不调</x:v>
      </x:c>
      <x:c r="U605" s="64" t="n">
        <x:f aca="0">IF(OR(T605="年末+季度",T605="季度+动态"),N605*$E$5/2,IF(T605="季度",(J605+K605)/2,IF(T605="动态",N605*$E$5*IF(J605+K605=0,0.5,J605/(J605+K605)),J605)))</x:f>
        <x:v>0.10309082751082202</x:v>
      </x:c>
      <x:c r="V605" s="64" t="n">
        <x:f aca="0">IF(OR(T605="年末+季度",T605="季度+动态"),N605*$E$5/2,IF(T605="季度",(J605+K605)/2,IF(T605="动态",N605*$E$5*IF(J605+K605=0,0.5,K605/(J605+K605)),K605)))</x:f>
        <x:v>0.09413307710549712</x:v>
      </x:c>
      <x:c r="W605" s="64" t="n">
        <x:f aca="0">IF(OR(T605="年末+季度",T605="季度+动态",T605="动态"),N605*(1-$E$5)*IF(L605+M605=0,$B$7/($B$7+$B$8),L605/(L605+M605)),L605)</x:f>
        <x:v>0.8548529066304237</x:v>
      </x:c>
      <x:c r="X605" s="64" t="n">
        <x:f aca="0">IF(OR(T605="年末+季度",T605="季度+动态",T605="动态"),N605*(1-$E$5)*IF(L605+M605=0,$B$8/($B$7+$B$8),M605/(L605+M605)),M605)</x:f>
        <x:v>0.060529381854946517</x:v>
      </x:c>
      <x:c r="Y605" s="64" t="n">
        <x:f aca="0">POWER(1-$H$5,(A605-A604)/$H$8)</x:f>
        <x:v>0.9999176054468334</x:v>
      </x:c>
      <x:c r="Z605" s="64" t="n">
        <x:f aca="0">U605*Y605</x:f>
        <x:v>0.10308233338815369</x:v>
      </x:c>
      <x:c r="AA605" s="64" t="n">
        <x:f aca="0">V605*Y605</x:f>
        <x:v>0.09412532105267081</x:v>
      </x:c>
      <x:c r="AB605" s="64" t="n">
        <x:f aca="0">W605*Y605</x:f>
        <x:v>0.8547824714071587</x:v>
      </x:c>
      <x:c r="AC605" s="64" t="n">
        <x:f aca="0">X605*Y605</x:f>
        <x:v>0.060524394563575126</x:v>
      </x:c>
      <x:c r="AD605" s="64" t="n">
        <x:f aca="0">SUM(Z605:AC605)</x:f>
        <x:v>1.1125145204115583</x:v>
      </x:c>
      <x:c r="AE605" s="64" t="n">
        <x:f aca="0">MAX(AE604,AD605)</x:f>
        <x:v>1.1335706906742307</x:v>
      </x:c>
      <x:c r="AF605" s="63" t="n">
        <x:f aca="0">AD605/AE605-1</x:f>
        <x:v>-0.018575083526681913</x:v>
      </x:c>
      <x:c r="AG605" s="63" t="n">
        <x:f aca="0">AD605/AD604-1</x:f>
        <x:v>0.0012180353752535567</x:v>
      </x:c>
      <x:c r="AH605" s="61" t="n">
        <x:f aca="0">IF(OR(T605="年末+季度",T605="季度+动态",T605="季度",T605="动态"),A605,AH604)</x:f>
        <x:v>44651</x:v>
      </x:c>
      <x:c r="AI605" s="68" t="n">
        <x:f aca="0">YEAR(A605)</x:f>
        <x:v>2022</x:v>
      </x:c>
      <x:c r="AJ605" s="68" t="n">
        <x:f aca="0">MONTH(A605)</x:f>
        <x:v>5</x:v>
      </x:c>
      <x:c r="AK605" s="66" t="n">
        <x:f aca="0">IF(MONTH(A605)&lt;&gt;MONTH(A606),1,0)</x:f>
        <x:v>0</x:v>
      </x:c>
      <x:c r="AL605" s="64" t="n">
        <x:f aca="0">IF(AK604,AD604,AL604)</x:f>
        <x:v>1.1111610869001087</x:v>
      </x:c>
      <x:c r="AM605" s="65" t="str">
        <x:f aca="0">IF(AK605,AD605/AL605-1,"")</x:f>
      </x:c>
      <x:c r="AN605" s="64" t="n">
        <x:f aca="0">IF(AI605&lt;&gt;AI604,AD605,MAX(AN604,AD605))</x:f>
        <x:v>1.1335706906742307</x:v>
      </x:c>
      <x:c r="AO605" s="65" t="n">
        <x:f aca="0">AD605/AN605-1</x:f>
        <x:v>-0.018575083526681913</x:v>
      </x:c>
      <x:c r="AP605" s="69" t="n">
        <x:f aca="0">IFERROR(SUM(Z605:AC605)/AD605,0)</x:f>
        <x:v>1</x:v>
      </x:c>
      <x:c r="AQ605" s="66" t="b">
        <x:f aca="0">AND(B605&gt;0,C605&gt;0,D605&gt;0,E605&gt;0)</x:f>
        <x:v>1</x:v>
      </x:c>
    </x:row>
    <x:row r="606" ht="13.5" hidden="0">
      <x:c r="A606" s="61" t="n">
        <x:f aca="0">'净值底稿'!A568</x:f>
        <x:v>44687</x:v>
      </x:c>
      <x:c r="B606" s="62" t="n">
        <x:f aca="0">'净值底稿'!W568</x:f>
        <x:v>1.2209440715692017</x:v>
      </x:c>
      <x:c r="C606" s="62" t="n">
        <x:f aca="0">'净值底稿'!T568</x:f>
        <x:v>1.1623250776153342</x:v>
      </x:c>
      <x:c r="D606" s="62" t="n">
        <x:f aca="0">'净值底稿'!U568</x:f>
        <x:v>1.5333</x:v>
      </x:c>
      <x:c r="E606" s="62" t="n">
        <x:f aca="0">'净值底稿'!V568</x:f>
        <x:v>1.4538</x:v>
      </x:c>
      <x:c r="F606" s="63" t="n">
        <x:f aca="0">IFERROR(B606/B605-1,0)</x:f>
        <x:v>-0.023408110200793364</x:v>
      </x:c>
      <x:c r="G606" s="63" t="n">
        <x:f aca="0">IFERROR(C606/C605-1,0)</x:f>
        <x:v>-0.01584381532093826</x:v>
      </x:c>
      <x:c r="H606" s="63" t="n">
        <x:f aca="0">IFERROR(D606/D605-1,0)</x:f>
        <x:v>0.00013045463440097826</x:v>
      </x:c>
      <x:c r="I606" s="63" t="n">
        <x:f aca="0">IFERROR(E606/E605-1,0)</x:f>
        <x:v>0.0006194507536649851</x:v>
      </x:c>
      <x:c r="J606" s="64" t="n">
        <x:f aca="0">Z605*(1+F606)</x:f>
        <x:v>0.10066937076844887</x:v>
      </x:c>
      <x:c r="K606" s="64" t="n">
        <x:f aca="0">AA605*(1+G606)</x:f>
        <x:v>0.09263401684888828</x:v>
      </x:c>
      <x:c r="L606" s="64" t="n">
        <x:f aca="0">AB605*(1+H606)</x:f>
        <x:v>0.8548939817419585</x:v>
      </x:c>
      <x:c r="M606" s="64" t="n">
        <x:f aca="0">AC605*(1+I606)</x:f>
        <x:v>0.06056188644540265</x:v>
      </x:c>
      <x:c r="N606" s="64" t="n">
        <x:f aca="0">SUM(J606:M606)</x:f>
        <x:v>1.1087592558046984</x:v>
      </x:c>
      <x:c r="O606" s="65" t="n">
        <x:f aca="0">IFERROR((J606+K606)/N606,0)</x:f>
        <x:v>0.174342073453127</x:v>
      </x:c>
      <x:c r="P606" s="66" t="b">
        <x:f aca="0">AND(MONTH(A606)=12,OR(A607="",YEAR(A606)&lt;&gt;YEAR(A607)))</x:f>
        <x:v>0</x:v>
      </x:c>
      <x:c r="Q606" s="66" t="b">
        <x:f aca="0">AND(MOD(MONTH(A606),3)=0,OR(A607="",MONTH(A606)&lt;&gt;MONTH(A607)))</x:f>
        <x:v>0</x:v>
      </x:c>
      <x:c r="R606" s="66" t="b">
        <x:f aca="0">OR(O606&gt;$E$7,O606&lt;$E$6)</x:f>
        <x:v>0</x:v>
      </x:c>
      <x:c r="S606" s="66" t="b">
        <x:f aca="0">AND(OR(P606,Q606,R606),A606-AH605&gt;$E$8)</x:f>
        <x:v>0</x:v>
      </x:c>
      <x:c r="T606" s="67" t="str">
        <x:f aca="0">IF(NOT(OR(P606,Q606,R606)),"不调",IF(NOT(S606),"间隔规则跳过",IF(P606,"年末+季度",IF(AND(Q606,R606),"季度+动态",IF(Q606,"季度","动态")))))</x:f>
        <x:v>不调</x:v>
      </x:c>
      <x:c r="U606" s="64" t="n">
        <x:f aca="0">IF(OR(T606="年末+季度",T606="季度+动态"),N606*$E$5/2,IF(T606="季度",(J606+K606)/2,IF(T606="动态",N606*$E$5*IF(J606+K606=0,0.5,J606/(J606+K606)),J606)))</x:f>
        <x:v>0.10066937076844887</x:v>
      </x:c>
      <x:c r="V606" s="64" t="n">
        <x:f aca="0">IF(OR(T606="年末+季度",T606="季度+动态"),N606*$E$5/2,IF(T606="季度",(J606+K606)/2,IF(T606="动态",N606*$E$5*IF(J606+K606=0,0.5,K606/(J606+K606)),K606)))</x:f>
        <x:v>0.09263401684888828</x:v>
      </x:c>
      <x:c r="W606" s="64" t="n">
        <x:f aca="0">IF(OR(T606="年末+季度",T606="季度+动态",T606="动态"),N606*(1-$E$5)*IF(L606+M606=0,$B$7/($B$7+$B$8),L606/(L606+M606)),L606)</x:f>
        <x:v>0.8548939817419585</x:v>
      </x:c>
      <x:c r="X606" s="64" t="n">
        <x:f aca="0">IF(OR(T606="年末+季度",T606="季度+动态",T606="动态"),N606*(1-$E$5)*IF(L606+M606=0,$B$8/($B$7+$B$8),M606/(L606+M606)),M606)</x:f>
        <x:v>0.06056188644540265</x:v>
      </x:c>
      <x:c r="Y606" s="64" t="n">
        <x:f aca="0">POWER(1-$H$5,(A606-A605)/$H$8)</x:f>
        <x:v>0.9999862671029998</x:v>
      </x:c>
      <x:c r="Z606" s="64" t="n">
        <x:f aca="0">U606*Y606</x:f>
        <x:v>0.10066798828634903</x:v>
      </x:c>
      <x:c r="AA606" s="64" t="n">
        <x:f aca="0">V606*Y606</x:f>
        <x:v>0.09263274471547618</x:v>
      </x:c>
      <x:c r="AB606" s="64" t="n">
        <x:f aca="0">W606*Y606</x:f>
        <x:v>0.8548822415709612</x:v>
      </x:c>
      <x:c r="AC606" s="64" t="n">
        <x:f aca="0">X606*Y606</x:f>
        <x:v>0.06056105475525395</x:v>
      </x:c>
      <x:c r="AD606" s="64" t="n">
        <x:f aca="0">SUM(Z606:AC606)</x:f>
        <x:v>1.1087440293280404</x:v>
      </x:c>
      <x:c r="AE606" s="64" t="n">
        <x:f aca="0">MAX(AE605,AD606)</x:f>
        <x:v>1.1335706906742307</x:v>
      </x:c>
      <x:c r="AF606" s="63" t="n">
        <x:f aca="0">AD606/AE606-1</x:f>
        <x:v>-0.021901290806507823</x:v>
      </x:c>
      <x:c r="AG606" s="63" t="n">
        <x:f aca="0">AD606/AD605-1</x:f>
        <x:v>-0.0033891612328107446</x:v>
      </x:c>
      <x:c r="AH606" s="61" t="n">
        <x:f aca="0">IF(OR(T606="年末+季度",T606="季度+动态",T606="季度",T606="动态"),A606,AH605)</x:f>
        <x:v>44651</x:v>
      </x:c>
      <x:c r="AI606" s="68" t="n">
        <x:f aca="0">YEAR(A606)</x:f>
        <x:v>2022</x:v>
      </x:c>
      <x:c r="AJ606" s="68" t="n">
        <x:f aca="0">MONTH(A606)</x:f>
        <x:v>5</x:v>
      </x:c>
      <x:c r="AK606" s="66" t="n">
        <x:f aca="0">IF(MONTH(A606)&lt;&gt;MONTH(A607),1,0)</x:f>
        <x:v>0</x:v>
      </x:c>
      <x:c r="AL606" s="64" t="n">
        <x:f aca="0">IF(AK605,AD605,AL605)</x:f>
        <x:v>1.1111610869001087</x:v>
      </x:c>
      <x:c r="AM606" s="65" t="str">
        <x:f aca="0">IF(AK606,AD606/AL606-1,"")</x:f>
      </x:c>
      <x:c r="AN606" s="64" t="n">
        <x:f aca="0">IF(AI606&lt;&gt;AI605,AD606,MAX(AN605,AD606))</x:f>
        <x:v>1.1335706906742307</x:v>
      </x:c>
      <x:c r="AO606" s="65" t="n">
        <x:f aca="0">AD606/AN606-1</x:f>
        <x:v>-0.021901290806507823</x:v>
      </x:c>
      <x:c r="AP606" s="69" t="n">
        <x:f aca="0">IFERROR(SUM(Z606:AC606)/AD606,0)</x:f>
        <x:v>1</x:v>
      </x:c>
      <x:c r="AQ606" s="66" t="b">
        <x:f aca="0">AND(B606&gt;0,C606&gt;0,D606&gt;0,E606&gt;0)</x:f>
        <x:v>1</x:v>
      </x:c>
    </x:row>
    <x:row r="607" ht="13.5" hidden="0">
      <x:c r="A607" s="61" t="n">
        <x:f aca="0">'净值底稿'!A569</x:f>
        <x:v>44690</x:v>
      </x:c>
      <x:c r="B607" s="62" t="n">
        <x:f aca="0">'净值底稿'!W569</x:f>
        <x:v>1.2244075163765864</x:v>
      </x:c>
      <x:c r="C607" s="62" t="n">
        <x:f aca="0">'净值底稿'!T569</x:f>
        <x:v>1.170159967412677</x:v>
      </x:c>
      <x:c r="D607" s="62" t="n">
        <x:f aca="0">'净值底稿'!U569</x:f>
        <x:v>1.5344</x:v>
      </x:c>
      <x:c r="E607" s="62" t="n">
        <x:f aca="0">'净值底稿'!V569</x:f>
        <x:v>1.4568</x:v>
      </x:c>
      <x:c r="F607" s="63" t="n">
        <x:f aca="0">IFERROR(B607/B606-1,0)</x:f>
        <x:v>0.0028366940698056897</x:v>
      </x:c>
      <x:c r="G607" s="63" t="n">
        <x:f aca="0">IFERROR(C607/C606-1,0)</x:f>
        <x:v>0.006740704427901756</x:v>
      </x:c>
      <x:c r="H607" s="63" t="n">
        <x:f aca="0">IFERROR(D607/D606-1,0)</x:f>
        <x:v>0.0007174069001498751</x:v>
      </x:c>
      <x:c r="I607" s="63" t="n">
        <x:f aca="0">IFERROR(E607/E606-1,0)</x:f>
        <x:v>0.0020635575732563805</x:v>
      </x:c>
      <x:c r="J607" s="64" t="n">
        <x:f aca="0">Z606*(1+F607)</x:f>
        <x:v>0.10095355257174018</x:v>
      </x:c>
      <x:c r="K607" s="64" t="n">
        <x:f aca="0">AA606*(1+G607)</x:f>
        <x:v>0.09325715466794848</x:v>
      </x:c>
      <x:c r="L607" s="64" t="n">
        <x:f aca="0">AB606*(1+H607)</x:f>
        <x:v>0.8554955399898797</x:v>
      </x:c>
      <x:c r="M607" s="64" t="n">
        <x:f aca="0">AC606*(1+I607)</x:f>
        <x:v>0.06068602597843855</x:v>
      </x:c>
      <x:c r="N607" s="64" t="n">
        <x:f aca="0">SUM(J607:M607)</x:f>
        <x:v>1.110392273208007</x:v>
      </x:c>
      <x:c r="O607" s="65" t="n">
        <x:f aca="0">IFERROR((J607+K607)/N607,0)</x:f>
        <x:v>0.17490279059543462</x:v>
      </x:c>
      <x:c r="P607" s="66" t="b">
        <x:f aca="0">AND(MONTH(A607)=12,OR(A608="",YEAR(A607)&lt;&gt;YEAR(A608)))</x:f>
        <x:v>0</x:v>
      </x:c>
      <x:c r="Q607" s="66" t="b">
        <x:f aca="0">AND(MOD(MONTH(A607),3)=0,OR(A608="",MONTH(A607)&lt;&gt;MONTH(A608)))</x:f>
        <x:v>0</x:v>
      </x:c>
      <x:c r="R607" s="66" t="b">
        <x:f aca="0">OR(O607&gt;$E$7,O607&lt;$E$6)</x:f>
        <x:v>0</x:v>
      </x:c>
      <x:c r="S607" s="66" t="b">
        <x:f aca="0">AND(OR(P607,Q607,R607),A607-AH606&gt;$E$8)</x:f>
        <x:v>0</x:v>
      </x:c>
      <x:c r="T607" s="67" t="str">
        <x:f aca="0">IF(NOT(OR(P607,Q607,R607)),"不调",IF(NOT(S607),"间隔规则跳过",IF(P607,"年末+季度",IF(AND(Q607,R607),"季度+动态",IF(Q607,"季度","动态")))))</x:f>
        <x:v>不调</x:v>
      </x:c>
      <x:c r="U607" s="64" t="n">
        <x:f aca="0">IF(OR(T607="年末+季度",T607="季度+动态"),N607*$E$5/2,IF(T607="季度",(J607+K607)/2,IF(T607="动态",N607*$E$5*IF(J607+K607=0,0.5,J607/(J607+K607)),J607)))</x:f>
        <x:v>0.10095355257174018</x:v>
      </x:c>
      <x:c r="V607" s="64" t="n">
        <x:f aca="0">IF(OR(T607="年末+季度",T607="季度+动态"),N607*$E$5/2,IF(T607="季度",(J607+K607)/2,IF(T607="动态",N607*$E$5*IF(J607+K607=0,0.5,K607/(J607+K607)),K607)))</x:f>
        <x:v>0.09325715466794848</x:v>
      </x:c>
      <x:c r="W607" s="64" t="n">
        <x:f aca="0">IF(OR(T607="年末+季度",T607="季度+动态",T607="动态"),N607*(1-$E$5)*IF(L607+M607=0,$B$7/($B$7+$B$8),L607/(L607+M607)),L607)</x:f>
        <x:v>0.8554955399898797</x:v>
      </x:c>
      <x:c r="X607" s="64" t="n">
        <x:f aca="0">IF(OR(T607="年末+季度",T607="季度+动态",T607="动态"),N607*(1-$E$5)*IF(L607+M607=0,$B$8/($B$7+$B$8),M607/(L607+M607)),M607)</x:f>
        <x:v>0.06068602597843855</x:v>
      </x:c>
      <x:c r="Y607" s="64" t="n">
        <x:f aca="0">POWER(1-$H$5,(A607-A606)/$H$8)</x:f>
        <x:v>0.9999588018747739</x:v>
      </x:c>
      <x:c r="Z607" s="64" t="n">
        <x:f aca="0">U607*Y607</x:f>
        <x:v>0.10094939347463931</x:v>
      </x:c>
      <x:c r="AA607" s="64" t="n">
        <x:f aca="0">V607*Y607</x:f>
        <x:v>0.09325331264801225</x:v>
      </x:c>
      <x:c r="AB607" s="64" t="n">
        <x:f aca="0">W607*Y607</x:f>
        <x:v>0.8554602951774929</x:v>
      </x:c>
      <x:c r="AC607" s="64" t="n">
        <x:f aca="0">X607*Y607</x:f>
        <x:v>0.060683525827940815</x:v>
      </x:c>
      <x:c r="AD607" s="64" t="n">
        <x:f aca="0">SUM(Z607:AC607)</x:f>
        <x:v>1.1103465271280852</x:v>
      </x:c>
      <x:c r="AE607" s="64" t="n">
        <x:f aca="0">MAX(AE606,AD607)</x:f>
        <x:v>1.1335706906742307</x:v>
      </x:c>
      <x:c r="AF607" s="63" t="n">
        <x:f aca="0">AD607/AE607-1</x:f>
        <x:v>-0.020487618229024673</x:v>
      </x:c>
      <x:c r="AG607" s="63" t="n">
        <x:f aca="0">AD607/AD606-1</x:f>
        <x:v>0.0014453271067589313</x:v>
      </x:c>
      <x:c r="AH607" s="61" t="n">
        <x:f aca="0">IF(OR(T607="年末+季度",T607="季度+动态",T607="季度",T607="动态"),A607,AH606)</x:f>
        <x:v>44651</x:v>
      </x:c>
      <x:c r="AI607" s="68" t="n">
        <x:f aca="0">YEAR(A607)</x:f>
        <x:v>2022</x:v>
      </x:c>
      <x:c r="AJ607" s="68" t="n">
        <x:f aca="0">MONTH(A607)</x:f>
        <x:v>5</x:v>
      </x:c>
      <x:c r="AK607" s="66" t="n">
        <x:f aca="0">IF(MONTH(A607)&lt;&gt;MONTH(A608),1,0)</x:f>
        <x:v>0</x:v>
      </x:c>
      <x:c r="AL607" s="64" t="n">
        <x:f aca="0">IF(AK606,AD606,AL606)</x:f>
        <x:v>1.1111610869001087</x:v>
      </x:c>
      <x:c r="AM607" s="65" t="str">
        <x:f aca="0">IF(AK607,AD607/AL607-1,"")</x:f>
      </x:c>
      <x:c r="AN607" s="64" t="n">
        <x:f aca="0">IF(AI607&lt;&gt;AI606,AD607,MAX(AN606,AD607))</x:f>
        <x:v>1.1335706906742307</x:v>
      </x:c>
      <x:c r="AO607" s="65" t="n">
        <x:f aca="0">AD607/AN607-1</x:f>
        <x:v>-0.020487618229024673</x:v>
      </x:c>
      <x:c r="AP607" s="69" t="n">
        <x:f aca="0">IFERROR(SUM(Z607:AC607)/AD607,0)</x:f>
        <x:v>1</x:v>
      </x:c>
      <x:c r="AQ607" s="66" t="b">
        <x:f aca="0">AND(B607&gt;0,C607&gt;0,D607&gt;0,E607&gt;0)</x:f>
        <x:v>1</x:v>
      </x:c>
    </x:row>
    <x:row r="608" ht="13.5" hidden="0">
      <x:c r="A608" s="61" t="n">
        <x:f aca="0">'净值底稿'!A570</x:f>
        <x:v>44691</x:v>
      </x:c>
      <x:c r="B608" s="62" t="n">
        <x:f aca="0">'净值底稿'!W570</x:f>
        <x:v>1.2281314706972024</x:v>
      </x:c>
      <x:c r="C608" s="62" t="n">
        <x:f aca="0">'净值底稿'!T570</x:f>
        <x:v>1.1877110576635497</x:v>
      </x:c>
      <x:c r="D608" s="62" t="n">
        <x:f aca="0">'净值底稿'!U570</x:f>
        <x:v>1.5353</x:v>
      </x:c>
      <x:c r="E608" s="62" t="n">
        <x:f aca="0">'净值底稿'!V570</x:f>
        <x:v>1.4514</x:v>
      </x:c>
      <x:c r="F608" s="63" t="n">
        <x:f aca="0">IFERROR(B608/B607-1,0)</x:f>
        <x:v>0.0030414337308515282</x:v>
      </x:c>
      <x:c r="G608" s="63" t="n">
        <x:f aca="0">IFERROR(C608/C607-1,0)</x:f>
        <x:v>0.014998881127064712</x:v>
      </x:c>
      <x:c r="H608" s="63" t="n">
        <x:f aca="0">IFERROR(D608/D607-1,0)</x:f>
        <x:v>0.0005865484880083205</x:v>
      </x:c>
      <x:c r="I608" s="63" t="n">
        <x:f aca="0">IFERROR(E608/E607-1,0)</x:f>
        <x:v>-0.0037067545304778626</x:v>
      </x:c>
      <x:c r="J608" s="64" t="n">
        <x:f aca="0">Z607*(1+F608)</x:f>
        <x:v>0.10125642436506209</x:v>
      </x:c>
      <x:c r="K608" s="64" t="n">
        <x:f aca="0">AA607*(1+G608)</x:f>
        <x:v>0.09465200799912478</x:v>
      </x:c>
      <x:c r="L608" s="64" t="n">
        <x:f aca="0">AB607*(1+H608)</x:f>
        <x:v>0.8559620641201804</x:v>
      </x:c>
      <x:c r="M608" s="64" t="n">
        <x:f aca="0">AC607*(1+I608)</x:f>
        <x:v>0.06045858689365272</x:v>
      </x:c>
      <x:c r="N608" s="64" t="n">
        <x:f aca="0">SUM(J608:M608)</x:f>
        <x:v>1.11232908337802</x:v>
      </x:c>
      <x:c r="O608" s="65" t="n">
        <x:f aca="0">IFERROR((J608+K608)/N608,0)</x:f>
        <x:v>0.1761245258185956</x:v>
      </x:c>
      <x:c r="P608" s="66" t="b">
        <x:f aca="0">AND(MONTH(A608)=12,OR(A609="",YEAR(A608)&lt;&gt;YEAR(A609)))</x:f>
        <x:v>0</x:v>
      </x:c>
      <x:c r="Q608" s="66" t="b">
        <x:f aca="0">AND(MOD(MONTH(A608),3)=0,OR(A609="",MONTH(A608)&lt;&gt;MONTH(A609)))</x:f>
        <x:v>0</x:v>
      </x:c>
      <x:c r="R608" s="66" t="b">
        <x:f aca="0">OR(O608&gt;$E$7,O608&lt;$E$6)</x:f>
        <x:v>0</x:v>
      </x:c>
      <x:c r="S608" s="66" t="b">
        <x:f aca="0">AND(OR(P608,Q608,R608),A608-AH607&gt;$E$8)</x:f>
        <x:v>0</x:v>
      </x:c>
      <x:c r="T608" s="67" t="str">
        <x:f aca="0">IF(NOT(OR(P608,Q608,R608)),"不调",IF(NOT(S608),"间隔规则跳过",IF(P608,"年末+季度",IF(AND(Q608,R608),"季度+动态",IF(Q608,"季度","动态")))))</x:f>
        <x:v>不调</x:v>
      </x:c>
      <x:c r="U608" s="64" t="n">
        <x:f aca="0">IF(OR(T608="年末+季度",T608="季度+动态"),N608*$E$5/2,IF(T608="季度",(J608+K608)/2,IF(T608="动态",N608*$E$5*IF(J608+K608=0,0.5,J608/(J608+K608)),J608)))</x:f>
        <x:v>0.10125642436506209</x:v>
      </x:c>
      <x:c r="V608" s="64" t="n">
        <x:f aca="0">IF(OR(T608="年末+季度",T608="季度+动态"),N608*$E$5/2,IF(T608="季度",(J608+K608)/2,IF(T608="动态",N608*$E$5*IF(J608+K608=0,0.5,K608/(J608+K608)),K608)))</x:f>
        <x:v>0.09465200799912478</x:v>
      </x:c>
      <x:c r="W608" s="64" t="n">
        <x:f aca="0">IF(OR(T608="年末+季度",T608="季度+动态",T608="动态"),N608*(1-$E$5)*IF(L608+M608=0,$B$7/($B$7+$B$8),L608/(L608+M608)),L608)</x:f>
        <x:v>0.8559620641201804</x:v>
      </x:c>
      <x:c r="X608" s="64" t="n">
        <x:f aca="0">IF(OR(T608="年末+季度",T608="季度+动态",T608="动态"),N608*(1-$E$5)*IF(L608+M608=0,$B$8/($B$7+$B$8),M608/(L608+M608)),M608)</x:f>
        <x:v>0.06045858689365272</x:v>
      </x:c>
      <x:c r="Y608" s="64" t="n">
        <x:f aca="0">POWER(1-$H$5,(A608-A607)/$H$8)</x:f>
        <x:v>0.9999862671029998</x:v>
      </x:c>
      <x:c r="Z608" s="64" t="n">
        <x:f aca="0">U608*Y608</x:f>
        <x:v>0.10125503382101567</x:v>
      </x:c>
      <x:c r="AA608" s="64" t="n">
        <x:f aca="0">V608*Y608</x:f>
        <x:v>0.09465070815284807</x:v>
      </x:c>
      <x:c r="AB608" s="64" t="n">
        <x:f aca="0">W608*Y608</x:f>
        <x:v>0.8559503092813178</x:v>
      </x:c>
      <x:c r="AC608" s="64" t="n">
        <x:f aca="0">X608*Y608</x:f>
        <x:v>0.06045775662210613</x:v>
      </x:c>
      <x:c r="AD608" s="64" t="n">
        <x:f aca="0">SUM(Z608:AC608)</x:f>
        <x:v>1.1123138078772876</x:v>
      </x:c>
      <x:c r="AE608" s="64" t="n">
        <x:f aca="0">MAX(AE607,AD608)</x:f>
        <x:v>1.1335706906742307</x:v>
      </x:c>
      <x:c r="AF608" s="63" t="n">
        <x:f aca="0">AD608/AE608-1</x:f>
        <x:v>-0.018752145738965553</x:v>
      </x:c>
      <x:c r="AG608" s="63" t="n">
        <x:f aca="0">AD608/AD607-1</x:f>
        <x:v>0.0017717718758401002</x:v>
      </x:c>
      <x:c r="AH608" s="61" t="n">
        <x:f aca="0">IF(OR(T608="年末+季度",T608="季度+动态",T608="季度",T608="动态"),A608,AH607)</x:f>
        <x:v>44651</x:v>
      </x:c>
      <x:c r="AI608" s="68" t="n">
        <x:f aca="0">YEAR(A608)</x:f>
        <x:v>2022</x:v>
      </x:c>
      <x:c r="AJ608" s="68" t="n">
        <x:f aca="0">MONTH(A608)</x:f>
        <x:v>5</x:v>
      </x:c>
      <x:c r="AK608" s="66" t="n">
        <x:f aca="0">IF(MONTH(A608)&lt;&gt;MONTH(A609),1,0)</x:f>
        <x:v>0</x:v>
      </x:c>
      <x:c r="AL608" s="64" t="n">
        <x:f aca="0">IF(AK607,AD607,AL607)</x:f>
        <x:v>1.1111610869001087</x:v>
      </x:c>
      <x:c r="AM608" s="65" t="str">
        <x:f aca="0">IF(AK608,AD608/AL608-1,"")</x:f>
      </x:c>
      <x:c r="AN608" s="64" t="n">
        <x:f aca="0">IF(AI608&lt;&gt;AI607,AD608,MAX(AN607,AD608))</x:f>
        <x:v>1.1335706906742307</x:v>
      </x:c>
      <x:c r="AO608" s="65" t="n">
        <x:f aca="0">AD608/AN608-1</x:f>
        <x:v>-0.018752145738965553</x:v>
      </x:c>
      <x:c r="AP608" s="69" t="n">
        <x:f aca="0">IFERROR(SUM(Z608:AC608)/AD608,0)</x:f>
        <x:v>1</x:v>
      </x:c>
      <x:c r="AQ608" s="66" t="b">
        <x:f aca="0">AND(B608&gt;0,C608&gt;0,D608&gt;0,E608&gt;0)</x:f>
        <x:v>1</x:v>
      </x:c>
    </x:row>
    <x:row r="609" ht="13.5" hidden="0">
      <x:c r="A609" s="61" t="n">
        <x:f aca="0">'净值底稿'!A571</x:f>
        <x:v>44692</x:v>
      </x:c>
      <x:c r="B609" s="62" t="n">
        <x:f aca="0">'净值底稿'!W571</x:f>
        <x:v>1.228000613245631</x:v>
      </x:c>
      <x:c r="C609" s="62" t="n">
        <x:f aca="0">'净值底稿'!T571</x:f>
        <x:v>1.1968267016474818</x:v>
      </x:c>
      <x:c r="D609" s="62" t="n">
        <x:f aca="0">'净值底稿'!U571</x:f>
        <x:v>1.5354</x:v>
      </x:c>
      <x:c r="E609" s="62" t="n">
        <x:f aca="0">'净值底稿'!V571</x:f>
        <x:v>1.444</x:v>
      </x:c>
      <x:c r="F609" s="63" t="n">
        <x:f aca="0">IFERROR(B609/B608-1,0)</x:f>
        <x:v>-0.00010655003531279128</x:v>
      </x:c>
      <x:c r="G609" s="63" t="n">
        <x:f aca="0">IFERROR(C609/C608-1,0)</x:f>
        <x:v>0.007674967682682388</x:v>
      </x:c>
      <x:c r="H609" s="63" t="n">
        <x:f aca="0">IFERROR(D609/D608-1,0)</x:f>
        <x:v>0.00006513385006190475</x:v>
      </x:c>
      <x:c r="I609" s="63" t="n">
        <x:f aca="0">IFERROR(E609/E608-1,0)</x:f>
        <x:v>-0.005098525561526901</x:v>
      </x:c>
      <x:c r="J609" s="64" t="n">
        <x:f aca="0">Z608*(1+F609)</x:f>
        <x:v>0.10124424509358644</x:v>
      </x:c>
      <x:c r="K609" s="64" t="n">
        <x:f aca="0">AA608*(1+G609)</x:f>
        <x:v>0.09537714927906418</x:v>
      </x:c>
      <x:c r="L609" s="64" t="n">
        <x:f aca="0">AB608*(1+H609)</x:f>
        <x:v>0.856006060620423</x:v>
      </x:c>
      <x:c r="M609" s="64" t="n">
        <x:f aca="0">AC608*(1+I609)</x:f>
        <x:v>0.060149511204575755</x:v>
      </x:c>
      <x:c r="N609" s="64" t="n">
        <x:f aca="0">SUM(J609:M609)</x:f>
        <x:v>1.1127769661976494</x:v>
      </x:c>
      <x:c r="O609" s="65" t="n">
        <x:f aca="0">IFERROR((J609+K609)/N609,0)</x:f>
        <x:v>0.17669434248311633</x:v>
      </x:c>
      <x:c r="P609" s="66" t="b">
        <x:f aca="0">AND(MONTH(A609)=12,OR(A610="",YEAR(A609)&lt;&gt;YEAR(A610)))</x:f>
        <x:v>0</x:v>
      </x:c>
      <x:c r="Q609" s="66" t="b">
        <x:f aca="0">AND(MOD(MONTH(A609),3)=0,OR(A610="",MONTH(A609)&lt;&gt;MONTH(A610)))</x:f>
        <x:v>0</x:v>
      </x:c>
      <x:c r="R609" s="66" t="b">
        <x:f aca="0">OR(O609&gt;$E$7,O609&lt;$E$6)</x:f>
        <x:v>0</x:v>
      </x:c>
      <x:c r="S609" s="66" t="b">
        <x:f aca="0">AND(OR(P609,Q609,R609),A609-AH608&gt;$E$8)</x:f>
        <x:v>0</x:v>
      </x:c>
      <x:c r="T609" s="67" t="str">
        <x:f aca="0">IF(NOT(OR(P609,Q609,R609)),"不调",IF(NOT(S609),"间隔规则跳过",IF(P609,"年末+季度",IF(AND(Q609,R609),"季度+动态",IF(Q609,"季度","动态")))))</x:f>
        <x:v>不调</x:v>
      </x:c>
      <x:c r="U609" s="64" t="n">
        <x:f aca="0">IF(OR(T609="年末+季度",T609="季度+动态"),N609*$E$5/2,IF(T609="季度",(J609+K609)/2,IF(T609="动态",N609*$E$5*IF(J609+K609=0,0.5,J609/(J609+K609)),J609)))</x:f>
        <x:v>0.10124424509358644</x:v>
      </x:c>
      <x:c r="V609" s="64" t="n">
        <x:f aca="0">IF(OR(T609="年末+季度",T609="季度+动态"),N609*$E$5/2,IF(T609="季度",(J609+K609)/2,IF(T609="动态",N609*$E$5*IF(J609+K609=0,0.5,K609/(J609+K609)),K609)))</x:f>
        <x:v>0.09537714927906418</x:v>
      </x:c>
      <x:c r="W609" s="64" t="n">
        <x:f aca="0">IF(OR(T609="年末+季度",T609="季度+动态",T609="动态"),N609*(1-$E$5)*IF(L609+M609=0,$B$7/($B$7+$B$8),L609/(L609+M609)),L609)</x:f>
        <x:v>0.856006060620423</x:v>
      </x:c>
      <x:c r="X609" s="64" t="n">
        <x:f aca="0">IF(OR(T609="年末+季度",T609="季度+动态",T609="动态"),N609*(1-$E$5)*IF(L609+M609=0,$B$8/($B$7+$B$8),M609/(L609+M609)),M609)</x:f>
        <x:v>0.060149511204575755</x:v>
      </x:c>
      <x:c r="Y609" s="64" t="n">
        <x:f aca="0">POWER(1-$H$5,(A609-A608)/$H$8)</x:f>
        <x:v>0.9999862671029998</x:v>
      </x:c>
      <x:c r="Z609" s="64" t="n">
        <x:f aca="0">U609*Y609</x:f>
        <x:v>0.1012428547167967</x:v>
      </x:c>
      <x:c r="AA609" s="64" t="n">
        <x:f aca="0">V609*Y609</x:f>
        <x:v>0.09537583947449696</x:v>
      </x:c>
      <x:c r="AB609" s="64" t="n">
        <x:f aca="0">W609*Y609</x:f>
        <x:v>0.8559943051773609</x:v>
      </x:c>
      <x:c r="AC609" s="64" t="n">
        <x:f aca="0">X609*Y609</x:f>
        <x:v>0.060148685177533766</x:v>
      </x:c>
      <x:c r="AD609" s="64" t="n">
        <x:f aca="0">SUM(Z609:AC609)</x:f>
        <x:v>1.1127616845461883</x:v>
      </x:c>
      <x:c r="AE609" s="64" t="n">
        <x:f aca="0">MAX(AE608,AD609)</x:f>
        <x:v>1.1335706906742307</x:v>
      </x:c>
      <x:c r="AF609" s="63" t="n">
        <x:f aca="0">AD609/AE609-1</x:f>
        <x:v>-0.01835704319036824</x:v>
      </x:c>
      <x:c r="AG609" s="63" t="n">
        <x:f aca="0">AD609/AD608-1</x:f>
        <x:v>0.00040265315932330736</x:v>
      </x:c>
      <x:c r="AH609" s="61" t="n">
        <x:f aca="0">IF(OR(T609="年末+季度",T609="季度+动态",T609="季度",T609="动态"),A609,AH608)</x:f>
        <x:v>44651</x:v>
      </x:c>
      <x:c r="AI609" s="68" t="n">
        <x:f aca="0">YEAR(A609)</x:f>
        <x:v>2022</x:v>
      </x:c>
      <x:c r="AJ609" s="68" t="n">
        <x:f aca="0">MONTH(A609)</x:f>
        <x:v>5</x:v>
      </x:c>
      <x:c r="AK609" s="66" t="n">
        <x:f aca="0">IF(MONTH(A609)&lt;&gt;MONTH(A610),1,0)</x:f>
        <x:v>0</x:v>
      </x:c>
      <x:c r="AL609" s="64" t="n">
        <x:f aca="0">IF(AK608,AD608,AL608)</x:f>
        <x:v>1.1111610869001087</x:v>
      </x:c>
      <x:c r="AM609" s="65" t="str">
        <x:f aca="0">IF(AK609,AD609/AL609-1,"")</x:f>
      </x:c>
      <x:c r="AN609" s="64" t="n">
        <x:f aca="0">IF(AI609&lt;&gt;AI608,AD609,MAX(AN608,AD609))</x:f>
        <x:v>1.1335706906742307</x:v>
      </x:c>
      <x:c r="AO609" s="65" t="n">
        <x:f aca="0">AD609/AN609-1</x:f>
        <x:v>-0.01835704319036824</x:v>
      </x:c>
      <x:c r="AP609" s="69" t="n">
        <x:f aca="0">IFERROR(SUM(Z609:AC609)/AD609,0)</x:f>
        <x:v>1</x:v>
      </x:c>
      <x:c r="AQ609" s="66" t="b">
        <x:f aca="0">AND(B609&gt;0,C609&gt;0,D609&gt;0,E609&gt;0)</x:f>
        <x:v>1</x:v>
      </x:c>
    </x:row>
    <x:row r="610" ht="13.5" hidden="0">
      <x:c r="A610" s="61" t="n">
        <x:f aca="0">'净值底稿'!A572</x:f>
        <x:v>44693</x:v>
      </x:c>
      <x:c r="B610" s="62" t="n">
        <x:f aca="0">'净值底稿'!W572</x:f>
        <x:v>1.2246156232004386</x:v>
      </x:c>
      <x:c r="C610" s="62" t="n">
        <x:f aca="0">'净值底稿'!T572</x:f>
        <x:v>1.2009304505638922</x:v>
      </x:c>
      <x:c r="D610" s="62" t="n">
        <x:f aca="0">'净值底稿'!U572</x:f>
        <x:v>1.5363</x:v>
      </x:c>
      <x:c r="E610" s="62" t="n">
        <x:f aca="0">'净值底稿'!V572</x:f>
        <x:v>1.4525</x:v>
      </x:c>
      <x:c r="F610" s="63" t="n">
        <x:f aca="0">IFERROR(B610/B609-1,0)</x:f>
        <x:v>-0.0027565051749003366</x:v>
      </x:c>
      <x:c r="G610" s="63" t="n">
        <x:f aca="0">IFERROR(C610/C609-1,0)</x:f>
        <x:v>0.0034288580884445086</x:v>
      </x:c>
      <x:c r="H610" s="63" t="n">
        <x:f aca="0">IFERROR(D610/D609-1,0)</x:f>
        <x:v>0.0005861664712778492</x:v>
      </x:c>
      <x:c r="I610" s="63" t="n">
        <x:f aca="0">IFERROR(E610/E609-1,0)</x:f>
        <x:v>0.005886426592797811</x:v>
      </x:c>
      <x:c r="J610" s="64" t="n">
        <x:f aca="0">Z609*(1+F610)</x:f>
        <x:v>0.10096377826384817</x:v>
      </x:c>
      <x:c r="K610" s="64" t="n">
        <x:f aca="0">AA609*(1+G610)</x:f>
        <x:v>0.09570286969312128</x:v>
      </x:c>
      <x:c r="L610" s="64" t="n">
        <x:f aca="0">AB609*(1+H610)</x:f>
        <x:v>0.8564960603386607</x:v>
      </x:c>
      <x:c r="M610" s="64" t="n">
        <x:f aca="0">AC609*(1+I610)</x:f>
        <x:v>0.060502745997484626</x:v>
      </x:c>
      <x:c r="N610" s="64" t="n">
        <x:f aca="0">SUM(J610:M610)</x:f>
        <x:v>1.1136654542931148</x:v>
      </x:c>
      <x:c r="O610" s="65" t="n">
        <x:f aca="0">IFERROR((J610+K610)/N610,0)</x:f>
        <x:v>0.17659400962724586</x:v>
      </x:c>
      <x:c r="P610" s="66" t="b">
        <x:f aca="0">AND(MONTH(A610)=12,OR(A611="",YEAR(A610)&lt;&gt;YEAR(A611)))</x:f>
        <x:v>0</x:v>
      </x:c>
      <x:c r="Q610" s="66" t="b">
        <x:f aca="0">AND(MOD(MONTH(A610),3)=0,OR(A611="",MONTH(A610)&lt;&gt;MONTH(A611)))</x:f>
        <x:v>0</x:v>
      </x:c>
      <x:c r="R610" s="66" t="b">
        <x:f aca="0">OR(O610&gt;$E$7,O610&lt;$E$6)</x:f>
        <x:v>0</x:v>
      </x:c>
      <x:c r="S610" s="66" t="b">
        <x:f aca="0">AND(OR(P610,Q610,R610),A610-AH609&gt;$E$8)</x:f>
        <x:v>0</x:v>
      </x:c>
      <x:c r="T610" s="67" t="str">
        <x:f aca="0">IF(NOT(OR(P610,Q610,R610)),"不调",IF(NOT(S610),"间隔规则跳过",IF(P610,"年末+季度",IF(AND(Q610,R610),"季度+动态",IF(Q610,"季度","动态")))))</x:f>
        <x:v>不调</x:v>
      </x:c>
      <x:c r="U610" s="64" t="n">
        <x:f aca="0">IF(OR(T610="年末+季度",T610="季度+动态"),N610*$E$5/2,IF(T610="季度",(J610+K610)/2,IF(T610="动态",N610*$E$5*IF(J610+K610=0,0.5,J610/(J610+K610)),J610)))</x:f>
        <x:v>0.10096377826384817</x:v>
      </x:c>
      <x:c r="V610" s="64" t="n">
        <x:f aca="0">IF(OR(T610="年末+季度",T610="季度+动态"),N610*$E$5/2,IF(T610="季度",(J610+K610)/2,IF(T610="动态",N610*$E$5*IF(J610+K610=0,0.5,K610/(J610+K610)),K610)))</x:f>
        <x:v>0.09570286969312128</x:v>
      </x:c>
      <x:c r="W610" s="64" t="n">
        <x:f aca="0">IF(OR(T610="年末+季度",T610="季度+动态",T610="动态"),N610*(1-$E$5)*IF(L610+M610=0,$B$7/($B$7+$B$8),L610/(L610+M610)),L610)</x:f>
        <x:v>0.8564960603386607</x:v>
      </x:c>
      <x:c r="X610" s="64" t="n">
        <x:f aca="0">IF(OR(T610="年末+季度",T610="季度+动态",T610="动态"),N610*(1-$E$5)*IF(L610+M610=0,$B$8/($B$7+$B$8),M610/(L610+M610)),M610)</x:f>
        <x:v>0.060502745997484626</x:v>
      </x:c>
      <x:c r="Y610" s="64" t="n">
        <x:f aca="0">POWER(1-$H$5,(A610-A609)/$H$8)</x:f>
        <x:v>0.9999862671029998</x:v>
      </x:c>
      <x:c r="Z610" s="64" t="n">
        <x:f aca="0">U610*Y610</x:f>
        <x:v>0.10096239173868052</x:v>
      </x:c>
      <x:c r="AA610" s="64" t="n">
        <x:f aca="0">V610*Y610</x:f>
        <x:v>0.09570155541546915</x:v>
      </x:c>
      <x:c r="AB610" s="64" t="n">
        <x:f aca="0">W610*Y610</x:f>
        <x:v>0.856484298166483</x:v>
      </x:c>
      <x:c r="AC610" s="64" t="n">
        <x:f aca="0">X610*Y610</x:f>
        <x:v>0.06050191511950561</x:v>
      </x:c>
      <x:c r="AD610" s="64" t="n">
        <x:f aca="0">SUM(Z610:AC610)</x:f>
        <x:v>1.1136501604401383</x:v>
      </x:c>
      <x:c r="AE610" s="64" t="n">
        <x:f aca="0">MAX(AE609,AD610)</x:f>
        <x:v>1.1335706906742307</x:v>
      </x:c>
      <x:c r="AF610" s="63" t="n">
        <x:f aca="0">AD610/AE610-1</x:f>
        <x:v>-0.017573258022615224</x:v>
      </x:c>
      <x:c r="AG610" s="63" t="n">
        <x:f aca="0">AD610/AD609-1</x:f>
        <x:v>0.000798442205810046</x:v>
      </x:c>
      <x:c r="AH610" s="61" t="n">
        <x:f aca="0">IF(OR(T610="年末+季度",T610="季度+动态",T610="季度",T610="动态"),A610,AH609)</x:f>
        <x:v>44651</x:v>
      </x:c>
      <x:c r="AI610" s="68" t="n">
        <x:f aca="0">YEAR(A610)</x:f>
        <x:v>2022</x:v>
      </x:c>
      <x:c r="AJ610" s="68" t="n">
        <x:f aca="0">MONTH(A610)</x:f>
        <x:v>5</x:v>
      </x:c>
      <x:c r="AK610" s="66" t="n">
        <x:f aca="0">IF(MONTH(A610)&lt;&gt;MONTH(A611),1,0)</x:f>
        <x:v>0</x:v>
      </x:c>
      <x:c r="AL610" s="64" t="n">
        <x:f aca="0">IF(AK609,AD609,AL609)</x:f>
        <x:v>1.1111610869001087</x:v>
      </x:c>
      <x:c r="AM610" s="65" t="str">
        <x:f aca="0">IF(AK610,AD610/AL610-1,"")</x:f>
      </x:c>
      <x:c r="AN610" s="64" t="n">
        <x:f aca="0">IF(AI610&lt;&gt;AI609,AD610,MAX(AN609,AD610))</x:f>
        <x:v>1.1335706906742307</x:v>
      </x:c>
      <x:c r="AO610" s="65" t="n">
        <x:f aca="0">AD610/AN610-1</x:f>
        <x:v>-0.017573258022615224</x:v>
      </x:c>
      <x:c r="AP610" s="69" t="n">
        <x:f aca="0">IFERROR(SUM(Z610:AC610)/AD610,0)</x:f>
        <x:v>1</x:v>
      </x:c>
      <x:c r="AQ610" s="66" t="b">
        <x:f aca="0">AND(B610&gt;0,C610&gt;0,D610&gt;0,E610&gt;0)</x:f>
        <x:v>1</x:v>
      </x:c>
    </x:row>
    <x:row r="611" ht="13.5" hidden="0">
      <x:c r="A611" s="61" t="n">
        <x:f aca="0">'净值底稿'!A573</x:f>
        <x:v>44694</x:v>
      </x:c>
      <x:c r="B611" s="62" t="n">
        <x:f aca="0">'净值底稿'!W573</x:f>
        <x:v>1.2468533484596485</x:v>
      </x:c>
      <x:c r="C611" s="62" t="n">
        <x:f aca="0">'净值底稿'!T573</x:f>
        <x:v>1.2096833131360265</x:v>
      </x:c>
      <x:c r="D611" s="62" t="n">
        <x:f aca="0">'净值底稿'!U573</x:f>
        <x:v>1.5368</x:v>
      </x:c>
      <x:c r="E611" s="62" t="n">
        <x:f aca="0">'净值底稿'!V573</x:f>
        <x:v>1.4397</x:v>
      </x:c>
      <x:c r="F611" s="63" t="n">
        <x:f aca="0">IFERROR(B611/B610-1,0)</x:f>
        <x:v>0.018158942967829494</x:v>
      </x:c>
      <x:c r="G611" s="63" t="n">
        <x:f aca="0">IFERROR(C611/C610-1,0)</x:f>
        <x:v>0.007288400896175551</x:v>
      </x:c>
      <x:c r="H611" s="63" t="n">
        <x:f aca="0">IFERROR(D611/D610-1,0)</x:f>
        <x:v>0.0003254572674606937</x:v>
      </x:c>
      <x:c r="I611" s="63" t="n">
        <x:f aca="0">IFERROR(E611/E610-1,0)</x:f>
        <x:v>-0.008812392426850169</x:v>
      </x:c>
      <x:c r="J611" s="64" t="n">
        <x:f aca="0">Z610*(1+F611)</x:f>
        <x:v>0.10279576205215887</x:v>
      </x:c>
      <x:c r="K611" s="64" t="n">
        <x:f aca="0">AA610*(1+G611)</x:f>
        <x:v>0.09639906671772465</x:v>
      </x:c>
      <x:c r="L611" s="64" t="n">
        <x:f aca="0">AB610*(1+H611)</x:f>
        <x:v>0.8567630472057872</x:v>
      </x:c>
      <x:c r="M611" s="64" t="n">
        <x:f aca="0">AC610*(1+I611)</x:f>
        <x:v>0.05996874850089655</x:v>
      </x:c>
      <x:c r="N611" s="64" t="n">
        <x:f aca="0">SUM(J611:M611)</x:f>
        <x:v>1.1159266244765673</x:v>
      </x:c>
      <x:c r="O611" s="65" t="n">
        <x:f aca="0">IFERROR((J611+K611)/N611,0)</x:f>
        <x:v>0.17850172618949492</x:v>
      </x:c>
      <x:c r="P611" s="66" t="b">
        <x:f aca="0">AND(MONTH(A611)=12,OR(A612="",YEAR(A611)&lt;&gt;YEAR(A612)))</x:f>
        <x:v>0</x:v>
      </x:c>
      <x:c r="Q611" s="66" t="b">
        <x:f aca="0">AND(MOD(MONTH(A611),3)=0,OR(A612="",MONTH(A611)&lt;&gt;MONTH(A612)))</x:f>
        <x:v>0</x:v>
      </x:c>
      <x:c r="R611" s="66" t="b">
        <x:f aca="0">OR(O611&gt;$E$7,O611&lt;$E$6)</x:f>
        <x:v>0</x:v>
      </x:c>
      <x:c r="S611" s="66" t="b">
        <x:f aca="0">AND(OR(P611,Q611,R611),A611-AH610&gt;$E$8)</x:f>
        <x:v>0</x:v>
      </x:c>
      <x:c r="T611" s="67" t="str">
        <x:f aca="0">IF(NOT(OR(P611,Q611,R611)),"不调",IF(NOT(S611),"间隔规则跳过",IF(P611,"年末+季度",IF(AND(Q611,R611),"季度+动态",IF(Q611,"季度","动态")))))</x:f>
        <x:v>不调</x:v>
      </x:c>
      <x:c r="U611" s="64" t="n">
        <x:f aca="0">IF(OR(T611="年末+季度",T611="季度+动态"),N611*$E$5/2,IF(T611="季度",(J611+K611)/2,IF(T611="动态",N611*$E$5*IF(J611+K611=0,0.5,J611/(J611+K611)),J611)))</x:f>
        <x:v>0.10279576205215887</x:v>
      </x:c>
      <x:c r="V611" s="64" t="n">
        <x:f aca="0">IF(OR(T611="年末+季度",T611="季度+动态"),N611*$E$5/2,IF(T611="季度",(J611+K611)/2,IF(T611="动态",N611*$E$5*IF(J611+K611=0,0.5,K611/(J611+K611)),K611)))</x:f>
        <x:v>0.09639906671772465</x:v>
      </x:c>
      <x:c r="W611" s="64" t="n">
        <x:f aca="0">IF(OR(T611="年末+季度",T611="季度+动态",T611="动态"),N611*(1-$E$5)*IF(L611+M611=0,$B$7/($B$7+$B$8),L611/(L611+M611)),L611)</x:f>
        <x:v>0.8567630472057872</x:v>
      </x:c>
      <x:c r="X611" s="64" t="n">
        <x:f aca="0">IF(OR(T611="年末+季度",T611="季度+动态",T611="动态"),N611*(1-$E$5)*IF(L611+M611=0,$B$8/($B$7+$B$8),M611/(L611+M611)),M611)</x:f>
        <x:v>0.05996874850089655</x:v>
      </x:c>
      <x:c r="Y611" s="64" t="n">
        <x:f aca="0">POWER(1-$H$5,(A611-A610)/$H$8)</x:f>
        <x:v>0.9999862671029998</x:v>
      </x:c>
      <x:c r="Z611" s="64" t="n">
        <x:f aca="0">U611*Y611</x:f>
        <x:v>0.10279435036854655</x:v>
      </x:c>
      <x:c r="AA611" s="64" t="n">
        <x:f aca="0">V611*Y611</x:f>
        <x:v>0.0963977428792705</x:v>
      </x:c>
      <x:c r="AB611" s="64" t="n">
        <x:f aca="0">W611*Y611</x:f>
        <x:v>0.8567512813671063</x:v>
      </x:c>
      <x:c r="AC611" s="64" t="n">
        <x:f aca="0">X611*Y611</x:f>
        <x:v>0.059967924956250154</x:v>
      </x:c>
      <x:c r="AD611" s="64" t="n">
        <x:f aca="0">SUM(Z611:AC611)</x:f>
        <x:v>1.1159112995711735</x:v>
      </x:c>
      <x:c r="AE611" s="64" t="n">
        <x:f aca="0">MAX(AE610,AD611)</x:f>
        <x:v>1.1335706906742307</x:v>
      </x:c>
      <x:c r="AF611" s="63" t="n">
        <x:f aca="0">AD611/AE611-1</x:f>
        <x:v>-0.015578553016886487</x:v>
      </x:c>
      <x:c r="AG611" s="63" t="n">
        <x:f aca="0">AD611/AD610-1</x:f>
        <x:v>0.0020303854938983346</x:v>
      </x:c>
      <x:c r="AH611" s="61" t="n">
        <x:f aca="0">IF(OR(T611="年末+季度",T611="季度+动态",T611="季度",T611="动态"),A611,AH610)</x:f>
        <x:v>44651</x:v>
      </x:c>
      <x:c r="AI611" s="68" t="n">
        <x:f aca="0">YEAR(A611)</x:f>
        <x:v>2022</x:v>
      </x:c>
      <x:c r="AJ611" s="68" t="n">
        <x:f aca="0">MONTH(A611)</x:f>
        <x:v>5</x:v>
      </x:c>
      <x:c r="AK611" s="66" t="n">
        <x:f aca="0">IF(MONTH(A611)&lt;&gt;MONTH(A612),1,0)</x:f>
        <x:v>0</x:v>
      </x:c>
      <x:c r="AL611" s="64" t="n">
        <x:f aca="0">IF(AK610,AD610,AL610)</x:f>
        <x:v>1.1111610869001087</x:v>
      </x:c>
      <x:c r="AM611" s="65" t="str">
        <x:f aca="0">IF(AK611,AD611/AL611-1,"")</x:f>
      </x:c>
      <x:c r="AN611" s="64" t="n">
        <x:f aca="0">IF(AI611&lt;&gt;AI610,AD611,MAX(AN610,AD611))</x:f>
        <x:v>1.1335706906742307</x:v>
      </x:c>
      <x:c r="AO611" s="65" t="n">
        <x:f aca="0">AD611/AN611-1</x:f>
        <x:v>-0.015578553016886487</x:v>
      </x:c>
      <x:c r="AP611" s="69" t="n">
        <x:f aca="0">IFERROR(SUM(Z611:AC611)/AD611,0)</x:f>
        <x:v>1</x:v>
      </x:c>
      <x:c r="AQ611" s="66" t="b">
        <x:f aca="0">AND(B611&gt;0,C611&gt;0,D611&gt;0,E611&gt;0)</x:f>
        <x:v>1</x:v>
      </x:c>
    </x:row>
    <x:row r="612" ht="13.5" hidden="0">
      <x:c r="A612" s="61" t="n">
        <x:f aca="0">'净值底稿'!A574</x:f>
        <x:v>44697</x:v>
      </x:c>
      <x:c r="B612" s="62" t="n">
        <x:f aca="0">'净值底稿'!W574</x:f>
        <x:v>1.252301463851793</x:v>
      </x:c>
      <x:c r="C612" s="62" t="n">
        <x:f aca="0">'净值底稿'!T574</x:f>
        <x:v>1.209914004482745</x:v>
      </x:c>
      <x:c r="D612" s="62" t="n">
        <x:f aca="0">'净值底稿'!U574</x:f>
        <x:v>1.5374</x:v>
      </x:c>
      <x:c r="E612" s="62" t="n">
        <x:f aca="0">'净值底稿'!V574</x:f>
        <x:v>1.4296</x:v>
      </x:c>
      <x:c r="F612" s="63" t="n">
        <x:f aca="0">IFERROR(B612/B611-1,0)</x:f>
        <x:v>0.004369491728016817</x:v>
      </x:c>
      <x:c r="G612" s="63" t="n">
        <x:f aca="0">IFERROR(C612/C611-1,0)</x:f>
        <x:v>0.00019070391747444404</x:v>
      </x:c>
      <x:c r="H612" s="63" t="n">
        <x:f aca="0">IFERROR(D612/D611-1,0)</x:f>
        <x:v>0.00039042165538782925</x:v>
      </x:c>
      <x:c r="I612" s="63" t="n">
        <x:f aca="0">IFERROR(E612/E611-1,0)</x:f>
        <x:v>-0.007015350420226385</x:v>
      </x:c>
      <x:c r="J612" s="64" t="n">
        <x:f aca="0">Z611*(1+F612)</x:f>
        <x:v>0.10324350943216877</x:v>
      </x:c>
      <x:c r="K612" s="64" t="n">
        <x:f aca="0">AA611*(1+G612)</x:f>
        <x:v>0.09641612630647327</x:v>
      </x:c>
      <x:c r="L612" s="64" t="n">
        <x:f aca="0">AB611*(1+H612)</x:f>
        <x:v>0.8570857756206333</x:v>
      </x:c>
      <x:c r="M612" s="64" t="n">
        <x:f aca="0">AC611*(1+I612)</x:f>
        <x:v>0.059547228948708224</x:v>
      </x:c>
      <x:c r="N612" s="64" t="n">
        <x:f aca="0">SUM(J612:M612)</x:f>
        <x:v>1.1162926403079836</x:v>
      </x:c>
      <x:c r="O612" s="65" t="n">
        <x:f aca="0">IFERROR((J612+K612)/N612,0)</x:f>
        <x:v>0.17885958263019294</x:v>
      </x:c>
      <x:c r="P612" s="66" t="b">
        <x:f aca="0">AND(MONTH(A612)=12,OR(A613="",YEAR(A612)&lt;&gt;YEAR(A613)))</x:f>
        <x:v>0</x:v>
      </x:c>
      <x:c r="Q612" s="66" t="b">
        <x:f aca="0">AND(MOD(MONTH(A612),3)=0,OR(A613="",MONTH(A612)&lt;&gt;MONTH(A613)))</x:f>
        <x:v>0</x:v>
      </x:c>
      <x:c r="R612" s="66" t="b">
        <x:f aca="0">OR(O612&gt;$E$7,O612&lt;$E$6)</x:f>
        <x:v>0</x:v>
      </x:c>
      <x:c r="S612" s="66" t="b">
        <x:f aca="0">AND(OR(P612,Q612,R612),A612-AH611&gt;$E$8)</x:f>
        <x:v>0</x:v>
      </x:c>
      <x:c r="T612" s="67" t="str">
        <x:f aca="0">IF(NOT(OR(P612,Q612,R612)),"不调",IF(NOT(S612),"间隔规则跳过",IF(P612,"年末+季度",IF(AND(Q612,R612),"季度+动态",IF(Q612,"季度","动态")))))</x:f>
        <x:v>不调</x:v>
      </x:c>
      <x:c r="U612" s="64" t="n">
        <x:f aca="0">IF(OR(T612="年末+季度",T612="季度+动态"),N612*$E$5/2,IF(T612="季度",(J612+K612)/2,IF(T612="动态",N612*$E$5*IF(J612+K612=0,0.5,J612/(J612+K612)),J612)))</x:f>
        <x:v>0.10324350943216877</x:v>
      </x:c>
      <x:c r="V612" s="64" t="n">
        <x:f aca="0">IF(OR(T612="年末+季度",T612="季度+动态"),N612*$E$5/2,IF(T612="季度",(J612+K612)/2,IF(T612="动态",N612*$E$5*IF(J612+K612=0,0.5,K612/(J612+K612)),K612)))</x:f>
        <x:v>0.09641612630647327</x:v>
      </x:c>
      <x:c r="W612" s="64" t="n">
        <x:f aca="0">IF(OR(T612="年末+季度",T612="季度+动态",T612="动态"),N612*(1-$E$5)*IF(L612+M612=0,$B$7/($B$7+$B$8),L612/(L612+M612)),L612)</x:f>
        <x:v>0.8570857756206333</x:v>
      </x:c>
      <x:c r="X612" s="64" t="n">
        <x:f aca="0">IF(OR(T612="年末+季度",T612="季度+动态",T612="动态"),N612*(1-$E$5)*IF(L612+M612=0,$B$8/($B$7+$B$8),M612/(L612+M612)),M612)</x:f>
        <x:v>0.059547228948708224</x:v>
      </x:c>
      <x:c r="Y612" s="64" t="n">
        <x:f aca="0">POWER(1-$H$5,(A612-A611)/$H$8)</x:f>
        <x:v>0.9999588018747739</x:v>
      </x:c>
      <x:c r="Z612" s="64" t="n">
        <x:f aca="0">U612*Y612</x:f>
        <x:v>0.1032392559931384</x:v>
      </x:c>
      <x:c r="AA612" s="64" t="n">
        <x:f aca="0">V612*Y612</x:f>
        <x:v>0.09641215414282787</x:v>
      </x:c>
      <x:c r="AB612" s="64" t="n">
        <x:f aca="0">W612*Y612</x:f>
        <x:v>0.8570504652935198</x:v>
      </x:c>
      <x:c r="AC612" s="64" t="n">
        <x:f aca="0">X612*Y612</x:f>
        <x:v>0.05954477571451313</x:v>
      </x:c>
      <x:c r="AD612" s="64" t="n">
        <x:f aca="0">SUM(Z612:AC612)</x:f>
        <x:v>1.1162466511439992</x:v>
      </x:c>
      <x:c r="AE612" s="64" t="n">
        <x:f aca="0">MAX(AE611,AD612)</x:f>
        <x:v>1.1335706906742307</x:v>
      </x:c>
      <x:c r="AF612" s="63" t="n">
        <x:f aca="0">AD612/AE612-1</x:f>
        <x:v>-0.015282716528183471</x:v>
      </x:c>
      <x:c r="AG612" s="63" t="n">
        <x:f aca="0">AD612/AD611-1</x:f>
        <x:v>0.00030051812626563645</x:v>
      </x:c>
      <x:c r="AH612" s="61" t="n">
        <x:f aca="0">IF(OR(T612="年末+季度",T612="季度+动态",T612="季度",T612="动态"),A612,AH611)</x:f>
        <x:v>44651</x:v>
      </x:c>
      <x:c r="AI612" s="68" t="n">
        <x:f aca="0">YEAR(A612)</x:f>
        <x:v>2022</x:v>
      </x:c>
      <x:c r="AJ612" s="68" t="n">
        <x:f aca="0">MONTH(A612)</x:f>
        <x:v>5</x:v>
      </x:c>
      <x:c r="AK612" s="66" t="n">
        <x:f aca="0">IF(MONTH(A612)&lt;&gt;MONTH(A613),1,0)</x:f>
        <x:v>0</x:v>
      </x:c>
      <x:c r="AL612" s="64" t="n">
        <x:f aca="0">IF(AK611,AD611,AL611)</x:f>
        <x:v>1.1111610869001087</x:v>
      </x:c>
      <x:c r="AM612" s="65" t="str">
        <x:f aca="0">IF(AK612,AD612/AL612-1,"")</x:f>
      </x:c>
      <x:c r="AN612" s="64" t="n">
        <x:f aca="0">IF(AI612&lt;&gt;AI611,AD612,MAX(AN611,AD612))</x:f>
        <x:v>1.1335706906742307</x:v>
      </x:c>
      <x:c r="AO612" s="65" t="n">
        <x:f aca="0">AD612/AN612-1</x:f>
        <x:v>-0.015282716528183471</x:v>
      </x:c>
      <x:c r="AP612" s="69" t="n">
        <x:f aca="0">IFERROR(SUM(Z612:AC612)/AD612,0)</x:f>
        <x:v>1</x:v>
      </x:c>
      <x:c r="AQ612" s="66" t="b">
        <x:f aca="0">AND(B612&gt;0,C612&gt;0,D612&gt;0,E612&gt;0)</x:f>
        <x:v>1</x:v>
      </x:c>
    </x:row>
    <x:row r="613" ht="13.5" hidden="0">
      <x:c r="A613" s="61" t="n">
        <x:f aca="0">'净值底稿'!A575</x:f>
        <x:v>44698</x:v>
      </x:c>
      <x:c r="B613" s="62" t="n">
        <x:f aca="0">'净值底稿'!W575</x:f>
        <x:v>1.249263844752943</x:v>
      </x:c>
      <x:c r="C613" s="62" t="n">
        <x:f aca="0">'净值底稿'!T575</x:f>
        <x:v>1.215831167006683</x:v>
      </x:c>
      <x:c r="D613" s="62" t="n">
        <x:f aca="0">'净值底稿'!U575</x:f>
        <x:v>1.5384</x:v>
      </x:c>
      <x:c r="E613" s="62" t="n">
        <x:f aca="0">'净值底稿'!V575</x:f>
        <x:v>1.4328</x:v>
      </x:c>
      <x:c r="F613" s="63" t="n">
        <x:f aca="0">IFERROR(B613/B612-1,0)</x:f>
        <x:v>-0.0024256292805944213</x:v>
      </x:c>
      <x:c r="G613" s="63" t="n">
        <x:f aca="0">IFERROR(C613/C612-1,0)</x:f>
        <x:v>0.004890564537657127</x:v>
      </x:c>
      <x:c r="H613" s="63" t="n">
        <x:f aca="0">IFERROR(D613/D612-1,0)</x:f>
        <x:v>0.0006504488096785721</x:v>
      </x:c>
      <x:c r="I613" s="63" t="n">
        <x:f aca="0">IFERROR(E613/E612-1,0)</x:f>
        <x:v>0.0022383883603804833</x:v>
      </x:c>
      <x:c r="J613" s="64" t="n">
        <x:f aca="0">Z612*(1+F613)</x:f>
        <x:v>0.10298883583089467</x:v>
      </x:c>
      <x:c r="K613" s="64" t="n">
        <x:f aca="0">AA612*(1+G613)</x:f>
        <x:v>0.09688366400487793</x:v>
      </x:c>
      <x:c r="L613" s="64" t="n">
        <x:f aca="0">AB612*(1+H613)</x:f>
        <x:v>0.8576079327485044</x:v>
      </x:c>
      <x:c r="M613" s="64" t="n">
        <x:f aca="0">AC612*(1+I613)</x:f>
        <x:v>0.05967806004739396</x:v>
      </x:c>
      <x:c r="N613" s="64" t="n">
        <x:f aca="0">SUM(J613:M613)</x:f>
        <x:v>1.117158492631671</x:v>
      </x:c>
      <x:c r="O613" s="65" t="n">
        <x:f aca="0">IFERROR((J613+K613)/N613,0)</x:f>
        <x:v>0.17891149837203169</x:v>
      </x:c>
      <x:c r="P613" s="66" t="b">
        <x:f aca="0">AND(MONTH(A613)=12,OR(A614="",YEAR(A613)&lt;&gt;YEAR(A614)))</x:f>
        <x:v>0</x:v>
      </x:c>
      <x:c r="Q613" s="66" t="b">
        <x:f aca="0">AND(MOD(MONTH(A613),3)=0,OR(A614="",MONTH(A613)&lt;&gt;MONTH(A614)))</x:f>
        <x:v>0</x:v>
      </x:c>
      <x:c r="R613" s="66" t="b">
        <x:f aca="0">OR(O613&gt;$E$7,O613&lt;$E$6)</x:f>
        <x:v>0</x:v>
      </x:c>
      <x:c r="S613" s="66" t="b">
        <x:f aca="0">AND(OR(P613,Q613,R613),A613-AH612&gt;$E$8)</x:f>
        <x:v>0</x:v>
      </x:c>
      <x:c r="T613" s="67" t="str">
        <x:f aca="0">IF(NOT(OR(P613,Q613,R613)),"不调",IF(NOT(S613),"间隔规则跳过",IF(P613,"年末+季度",IF(AND(Q613,R613),"季度+动态",IF(Q613,"季度","动态")))))</x:f>
        <x:v>不调</x:v>
      </x:c>
      <x:c r="U613" s="64" t="n">
        <x:f aca="0">IF(OR(T613="年末+季度",T613="季度+动态"),N613*$E$5/2,IF(T613="季度",(J613+K613)/2,IF(T613="动态",N613*$E$5*IF(J613+K613=0,0.5,J613/(J613+K613)),J613)))</x:f>
        <x:v>0.10298883583089467</x:v>
      </x:c>
      <x:c r="V613" s="64" t="n">
        <x:f aca="0">IF(OR(T613="年末+季度",T613="季度+动态"),N613*$E$5/2,IF(T613="季度",(J613+K613)/2,IF(T613="动态",N613*$E$5*IF(J613+K613=0,0.5,K613/(J613+K613)),K613)))</x:f>
        <x:v>0.09688366400487793</x:v>
      </x:c>
      <x:c r="W613" s="64" t="n">
        <x:f aca="0">IF(OR(T613="年末+季度",T613="季度+动态",T613="动态"),N613*(1-$E$5)*IF(L613+M613=0,$B$7/($B$7+$B$8),L613/(L613+M613)),L613)</x:f>
        <x:v>0.8576079327485044</x:v>
      </x:c>
      <x:c r="X613" s="64" t="n">
        <x:f aca="0">IF(OR(T613="年末+季度",T613="季度+动态",T613="动态"),N613*(1-$E$5)*IF(L613+M613=0,$B$8/($B$7+$B$8),M613/(L613+M613)),M613)</x:f>
        <x:v>0.05967806004739396</x:v>
      </x:c>
      <x:c r="Y613" s="64" t="n">
        <x:f aca="0">POWER(1-$H$5,(A613-A612)/$H$8)</x:f>
        <x:v>0.9999862671029998</x:v>
      </x:c>
      <x:c r="Z613" s="64" t="n">
        <x:f aca="0">U613*Y613</x:f>
        <x:v>0.10298742149582003</x:v>
      </x:c>
      <x:c r="AA613" s="64" t="n">
        <x:f aca="0">V613*Y613</x:f>
        <x:v>0.09688233351149914</x:v>
      </x:c>
      <x:c r="AB613" s="64" t="n">
        <x:f aca="0">W613*Y613</x:f>
        <x:v>0.8575961553070974</x:v>
      </x:c>
      <x:c r="AC613" s="64" t="n">
        <x:f aca="0">X613*Y613</x:f>
        <x:v>0.059677240494742156</x:v>
      </x:c>
      <x:c r="AD613" s="64" t="n">
        <x:f aca="0">SUM(Z613:AC613)</x:f>
        <x:v>1.1171431508091587</x:v>
      </x:c>
      <x:c r="AE613" s="64" t="n">
        <x:f aca="0">MAX(AE612,AD613)</x:f>
        <x:v>1.1335706906742307</x:v>
      </x:c>
      <x:c r="AF613" s="63" t="n">
        <x:f aca="0">AD613/AE613-1</x:f>
        <x:v>-0.014491853044736991</x:v>
      </x:c>
      <x:c r="AG613" s="63" t="n">
        <x:f aca="0">AD613/AD612-1</x:f>
        <x:v>0.0008031376078403429</x:v>
      </x:c>
      <x:c r="AH613" s="61" t="n">
        <x:f aca="0">IF(OR(T613="年末+季度",T613="季度+动态",T613="季度",T613="动态"),A613,AH612)</x:f>
        <x:v>44651</x:v>
      </x:c>
      <x:c r="AI613" s="68" t="n">
        <x:f aca="0">YEAR(A613)</x:f>
        <x:v>2022</x:v>
      </x:c>
      <x:c r="AJ613" s="68" t="n">
        <x:f aca="0">MONTH(A613)</x:f>
        <x:v>5</x:v>
      </x:c>
      <x:c r="AK613" s="66" t="n">
        <x:f aca="0">IF(MONTH(A613)&lt;&gt;MONTH(A614),1,0)</x:f>
        <x:v>0</x:v>
      </x:c>
      <x:c r="AL613" s="64" t="n">
        <x:f aca="0">IF(AK612,AD612,AL612)</x:f>
        <x:v>1.1111610869001087</x:v>
      </x:c>
      <x:c r="AM613" s="65" t="str">
        <x:f aca="0">IF(AK613,AD613/AL613-1,"")</x:f>
      </x:c>
      <x:c r="AN613" s="64" t="n">
        <x:f aca="0">IF(AI613&lt;&gt;AI612,AD613,MAX(AN612,AD613))</x:f>
        <x:v>1.1335706906742307</x:v>
      </x:c>
      <x:c r="AO613" s="65" t="n">
        <x:f aca="0">AD613/AN613-1</x:f>
        <x:v>-0.014491853044736991</x:v>
      </x:c>
      <x:c r="AP613" s="69" t="n">
        <x:f aca="0">IFERROR(SUM(Z613:AC613)/AD613,0)</x:f>
        <x:v>1</x:v>
      </x:c>
      <x:c r="AQ613" s="66" t="b">
        <x:f aca="0">AND(B613&gt;0,C613&gt;0,D613&gt;0,E613&gt;0)</x:f>
        <x:v>1</x:v>
      </x:c>
    </x:row>
    <x:row r="614" ht="13.5" hidden="0">
      <x:c r="A614" s="61" t="n">
        <x:f aca="0">'净值底稿'!A576</x:f>
        <x:v>44699</x:v>
      </x:c>
      <x:c r="B614" s="62" t="n">
        <x:f aca="0">'净值底稿'!W576</x:f>
        <x:v>1.2451979083628633</x:v>
      </x:c>
      <x:c r="C614" s="62" t="n">
        <x:f aca="0">'净值底稿'!T576</x:f>
        <x:v>1.2167277797545575</x:v>
      </x:c>
      <x:c r="D614" s="62" t="n">
        <x:f aca="0">'净值底稿'!U576</x:f>
        <x:v>1.5393</x:v>
      </x:c>
      <x:c r="E614" s="62" t="n">
        <x:f aca="0">'净值底稿'!V576</x:f>
        <x:v>1.4243</x:v>
      </x:c>
      <x:c r="F614" s="63" t="n">
        <x:f aca="0">IFERROR(B614/B613-1,0)</x:f>
        <x:v>-0.003254665863546058</x:v>
      </x:c>
      <x:c r="G614" s="63" t="n">
        <x:f aca="0">IFERROR(C614/C613-1,0)</x:f>
        <x:v>0.0007374483992559355</x:v>
      </x:c>
      <x:c r="H614" s="63" t="n">
        <x:f aca="0">IFERROR(D614/D613-1,0)</x:f>
        <x:v>0.0005850234009359134</x:v>
      </x:c>
      <x:c r="I614" s="63" t="n">
        <x:f aca="0">IFERROR(E614/E613-1,0)</x:f>
        <x:v>-0.005932439977666237</x:v>
      </x:c>
      <x:c r="J614" s="64" t="n">
        <x:f aca="0">Z613*(1+F614)</x:f>
        <x:v>0.10265223185070296</x:v>
      </x:c>
      <x:c r="K614" s="64" t="n">
        <x:f aca="0">AA613*(1+G614)</x:f>
        <x:v>0.09695377923326337</x:v>
      </x:c>
      <x:c r="L614" s="64" t="n">
        <x:f aca="0">AB613*(1+H614)</x:f>
        <x:v>0.8580978691265048</x:v>
      </x:c>
      <x:c r="M614" s="64" t="n">
        <x:f aca="0">AC613*(1+I614)</x:f>
        <x:v>0.05932320884747434</x:v>
      </x:c>
      <x:c r="N614" s="64" t="n">
        <x:f aca="0">SUM(J614:M614)</x:f>
        <x:v>1.1170270890579455</x:v>
      </x:c>
      <x:c r="O614" s="65" t="n">
        <x:f aca="0">IFERROR((J614+K614)/N614,0)</x:f>
        <x:v>0.1786939753200666</x:v>
      </x:c>
      <x:c r="P614" s="66" t="b">
        <x:f aca="0">AND(MONTH(A614)=12,OR(A615="",YEAR(A614)&lt;&gt;YEAR(A615)))</x:f>
        <x:v>0</x:v>
      </x:c>
      <x:c r="Q614" s="66" t="b">
        <x:f aca="0">AND(MOD(MONTH(A614),3)=0,OR(A615="",MONTH(A614)&lt;&gt;MONTH(A615)))</x:f>
        <x:v>0</x:v>
      </x:c>
      <x:c r="R614" s="66" t="b">
        <x:f aca="0">OR(O614&gt;$E$7,O614&lt;$E$6)</x:f>
        <x:v>0</x:v>
      </x:c>
      <x:c r="S614" s="66" t="b">
        <x:f aca="0">AND(OR(P614,Q614,R614),A614-AH613&gt;$E$8)</x:f>
        <x:v>0</x:v>
      </x:c>
      <x:c r="T614" s="67" t="str">
        <x:f aca="0">IF(NOT(OR(P614,Q614,R614)),"不调",IF(NOT(S614),"间隔规则跳过",IF(P614,"年末+季度",IF(AND(Q614,R614),"季度+动态",IF(Q614,"季度","动态")))))</x:f>
        <x:v>不调</x:v>
      </x:c>
      <x:c r="U614" s="64" t="n">
        <x:f aca="0">IF(OR(T614="年末+季度",T614="季度+动态"),N614*$E$5/2,IF(T614="季度",(J614+K614)/2,IF(T614="动态",N614*$E$5*IF(J614+K614=0,0.5,J614/(J614+K614)),J614)))</x:f>
        <x:v>0.10265223185070296</x:v>
      </x:c>
      <x:c r="V614" s="64" t="n">
        <x:f aca="0">IF(OR(T614="年末+季度",T614="季度+动态"),N614*$E$5/2,IF(T614="季度",(J614+K614)/2,IF(T614="动态",N614*$E$5*IF(J614+K614=0,0.5,K614/(J614+K614)),K614)))</x:f>
        <x:v>0.09695377923326337</x:v>
      </x:c>
      <x:c r="W614" s="64" t="n">
        <x:f aca="0">IF(OR(T614="年末+季度",T614="季度+动态",T614="动态"),N614*(1-$E$5)*IF(L614+M614=0,$B$7/($B$7+$B$8),L614/(L614+M614)),L614)</x:f>
        <x:v>0.8580978691265048</x:v>
      </x:c>
      <x:c r="X614" s="64" t="n">
        <x:f aca="0">IF(OR(T614="年末+季度",T614="季度+动态",T614="动态"),N614*(1-$E$5)*IF(L614+M614=0,$B$8/($B$7+$B$8),M614/(L614+M614)),M614)</x:f>
        <x:v>0.05932320884747434</x:v>
      </x:c>
      <x:c r="Y614" s="64" t="n">
        <x:f aca="0">POWER(1-$H$5,(A614-A613)/$H$8)</x:f>
        <x:v>0.9999862671029998</x:v>
      </x:c>
      <x:c r="Z614" s="64" t="n">
        <x:f aca="0">U614*Y614</x:f>
        <x:v>0.10265082213817611</x:v>
      </x:c>
      <x:c r="AA614" s="64" t="n">
        <x:f aca="0">V614*Y614</x:f>
        <x:v>0.09695244777699938</x:v>
      </x:c>
      <x:c r="AB614" s="64" t="n">
        <x:f aca="0">W614*Y614</x:f>
        <x:v>0.8580860849568519</x:v>
      </x:c>
      <x:c r="AC614" s="64" t="n">
        <x:f aca="0">X614*Y614</x:f>
        <x:v>0.059322394167957516</x:v>
      </x:c>
      <x:c r="AD614" s="64" t="n">
        <x:f aca="0">SUM(Z614:AC614)</x:f>
        <x:v>1.117011749039985</x:v>
      </x:c>
      <x:c r="AE614" s="64" t="n">
        <x:f aca="0">MAX(AE613,AD614)</x:f>
        <x:v>1.1335706906742307</x:v>
      </x:c>
      <x:c r="AF614" s="63" t="n">
        <x:f aca="0">AD614/AE614-1</x:f>
        <x:v>-0.0146077715050984</x:v>
      </x:c>
      <x:c r="AG614" s="63" t="n">
        <x:f aca="0">AD614/AD613-1</x:f>
        <x:v>-0.00011762303611551062</x:v>
      </x:c>
      <x:c r="AH614" s="61" t="n">
        <x:f aca="0">IF(OR(T614="年末+季度",T614="季度+动态",T614="季度",T614="动态"),A614,AH613)</x:f>
        <x:v>44651</x:v>
      </x:c>
      <x:c r="AI614" s="68" t="n">
        <x:f aca="0">YEAR(A614)</x:f>
        <x:v>2022</x:v>
      </x:c>
      <x:c r="AJ614" s="68" t="n">
        <x:f aca="0">MONTH(A614)</x:f>
        <x:v>5</x:v>
      </x:c>
      <x:c r="AK614" s="66" t="n">
        <x:f aca="0">IF(MONTH(A614)&lt;&gt;MONTH(A615),1,0)</x:f>
        <x:v>0</x:v>
      </x:c>
      <x:c r="AL614" s="64" t="n">
        <x:f aca="0">IF(AK613,AD613,AL613)</x:f>
        <x:v>1.1111610869001087</x:v>
      </x:c>
      <x:c r="AM614" s="65" t="str">
        <x:f aca="0">IF(AK614,AD614/AL614-1,"")</x:f>
      </x:c>
      <x:c r="AN614" s="64" t="n">
        <x:f aca="0">IF(AI614&lt;&gt;AI613,AD614,MAX(AN613,AD614))</x:f>
        <x:v>1.1335706906742307</x:v>
      </x:c>
      <x:c r="AO614" s="65" t="n">
        <x:f aca="0">AD614/AN614-1</x:f>
        <x:v>-0.0146077715050984</x:v>
      </x:c>
      <x:c r="AP614" s="69" t="n">
        <x:f aca="0">IFERROR(SUM(Z614:AC614)/AD614,0)</x:f>
        <x:v>1</x:v>
      </x:c>
      <x:c r="AQ614" s="66" t="b">
        <x:f aca="0">AND(B614&gt;0,C614&gt;0,D614&gt;0,E614&gt;0)</x:f>
        <x:v>1</x:v>
      </x:c>
    </x:row>
    <x:row r="615" ht="13.5" hidden="0">
      <x:c r="A615" s="61" t="n">
        <x:f aca="0">'净值底稿'!A577</x:f>
        <x:v>44700</x:v>
      </x:c>
      <x:c r="B615" s="62" t="n">
        <x:f aca="0">'净值底稿'!W577</x:f>
        <x:v>1.2489195063656677</x:v>
      </x:c>
      <x:c r="C615" s="62" t="n">
        <x:f aca="0">'净值底稿'!T577</x:f>
        <x:v>1.22514028364957</x:v>
      </x:c>
      <x:c r="D615" s="62" t="n">
        <x:f aca="0">'净值底稿'!U577</x:f>
        <x:v>1.5398</x:v>
      </x:c>
      <x:c r="E615" s="62" t="n">
        <x:f aca="0">'净值底稿'!V577</x:f>
        <x:v>1.4247</x:v>
      </x:c>
      <x:c r="F615" s="63" t="n">
        <x:f aca="0">IFERROR(B615/B614-1,0)</x:f>
        <x:v>0.0029887602426970084</x:v>
      </x:c>
      <x:c r="G615" s="63" t="n">
        <x:f aca="0">IFERROR(C615/C614-1,0)</x:f>
        <x:v>0.006914039471269007</x:v>
      </x:c>
      <x:c r="H615" s="63" t="n">
        <x:f aca="0">IFERROR(D615/D614-1,0)</x:f>
        <x:v>0.0003248229714807316</x:v>
      </x:c>
      <x:c r="I615" s="63" t="n">
        <x:f aca="0">IFERROR(E615/E614-1,0)</x:f>
        <x:v>0.0002808397107352256</x:v>
      </x:c>
      <x:c r="J615" s="64" t="n">
        <x:f aca="0">Z614*(1+F615)</x:f>
        <x:v>0.10295762083426285</x:v>
      </x:c>
      <x:c r="K615" s="64" t="n">
        <x:f aca="0">AA614*(1+G615)</x:f>
        <x:v>0.0976227808277657</x:v>
      </x:c>
      <x:c r="L615" s="64" t="n">
        <x:f aca="0">AB614*(1+H615)</x:f>
        <x:v>0.8583648110287538</x:v>
      </x:c>
      <x:c r="M615" s="64" t="n">
        <x:f aca="0">AC614*(1+I615)</x:f>
        <x:v>0.05933905425197577</x:v>
      </x:c>
      <x:c r="N615" s="64" t="n">
        <x:f aca="0">SUM(J615:M615)</x:f>
        <x:v>1.1182842669427582</x:v>
      </x:c>
      <x:c r="O615" s="65" t="n">
        <x:f aca="0">IFERROR((J615+K615)/N615,0)</x:f>
        <x:v>0.17936441349603258</x:v>
      </x:c>
      <x:c r="P615" s="66" t="b">
        <x:f aca="0">AND(MONTH(A615)=12,OR(A616="",YEAR(A615)&lt;&gt;YEAR(A616)))</x:f>
        <x:v>0</x:v>
      </x:c>
      <x:c r="Q615" s="66" t="b">
        <x:f aca="0">AND(MOD(MONTH(A615),3)=0,OR(A616="",MONTH(A615)&lt;&gt;MONTH(A616)))</x:f>
        <x:v>0</x:v>
      </x:c>
      <x:c r="R615" s="66" t="b">
        <x:f aca="0">OR(O615&gt;$E$7,O615&lt;$E$6)</x:f>
        <x:v>0</x:v>
      </x:c>
      <x:c r="S615" s="66" t="b">
        <x:f aca="0">AND(OR(P615,Q615,R615),A615-AH614&gt;$E$8)</x:f>
        <x:v>0</x:v>
      </x:c>
      <x:c r="T615" s="67" t="str">
        <x:f aca="0">IF(NOT(OR(P615,Q615,R615)),"不调",IF(NOT(S615),"间隔规则跳过",IF(P615,"年末+季度",IF(AND(Q615,R615),"季度+动态",IF(Q615,"季度","动态")))))</x:f>
        <x:v>不调</x:v>
      </x:c>
      <x:c r="U615" s="64" t="n">
        <x:f aca="0">IF(OR(T615="年末+季度",T615="季度+动态"),N615*$E$5/2,IF(T615="季度",(J615+K615)/2,IF(T615="动态",N615*$E$5*IF(J615+K615=0,0.5,J615/(J615+K615)),J615)))</x:f>
        <x:v>0.10295762083426285</x:v>
      </x:c>
      <x:c r="V615" s="64" t="n">
        <x:f aca="0">IF(OR(T615="年末+季度",T615="季度+动态"),N615*$E$5/2,IF(T615="季度",(J615+K615)/2,IF(T615="动态",N615*$E$5*IF(J615+K615=0,0.5,K615/(J615+K615)),K615)))</x:f>
        <x:v>0.0976227808277657</x:v>
      </x:c>
      <x:c r="W615" s="64" t="n">
        <x:f aca="0">IF(OR(T615="年末+季度",T615="季度+动态",T615="动态"),N615*(1-$E$5)*IF(L615+M615=0,$B$7/($B$7+$B$8),L615/(L615+M615)),L615)</x:f>
        <x:v>0.8583648110287538</x:v>
      </x:c>
      <x:c r="X615" s="64" t="n">
        <x:f aca="0">IF(OR(T615="年末+季度",T615="季度+动态",T615="动态"),N615*(1-$E$5)*IF(L615+M615=0,$B$8/($B$7+$B$8),M615/(L615+M615)),M615)</x:f>
        <x:v>0.05933905425197577</x:v>
      </x:c>
      <x:c r="Y615" s="64" t="n">
        <x:f aca="0">POWER(1-$H$5,(A615-A614)/$H$8)</x:f>
        <x:v>0.9999862671029998</x:v>
      </x:c>
      <x:c r="Z615" s="64" t="n">
        <x:f aca="0">U615*Y615</x:f>
        <x:v>0.10295620692786055</x:v>
      </x:c>
      <x:c r="AA615" s="64" t="n">
        <x:f aca="0">V615*Y615</x:f>
        <x:v>0.09762144018417171</x:v>
      </x:c>
      <x:c r="AB615" s="64" t="n">
        <x:f aca="0">W615*Y615</x:f>
        <x:v>0.8583530231932154</x:v>
      </x:c>
      <x:c r="AC615" s="64" t="n">
        <x:f aca="0">X615*Y615</x:f>
        <x:v>0.05933823935485563</x:v>
      </x:c>
      <x:c r="AD615" s="64" t="n">
        <x:f aca="0">SUM(Z615:AC615)</x:f>
        <x:v>1.1182689096601033</x:v>
      </x:c>
      <x:c r="AE615" s="64" t="n">
        <x:f aca="0">MAX(AE614,AD615)</x:f>
        <x:v>1.1335706906742307</x:v>
      </x:c>
      <x:c r="AF615" s="63" t="n">
        <x:f aca="0">AD615/AE615-1</x:f>
        <x:v>-0.013498744401221341</x:v>
      </x:c>
      <x:c r="AG615" s="63" t="n">
        <x:f aca="0">AD615/AD614-1</x:f>
        <x:v>0.00112546767856192</x:v>
      </x:c>
      <x:c r="AH615" s="61" t="n">
        <x:f aca="0">IF(OR(T615="年末+季度",T615="季度+动态",T615="季度",T615="动态"),A615,AH614)</x:f>
        <x:v>44651</x:v>
      </x:c>
      <x:c r="AI615" s="68" t="n">
        <x:f aca="0">YEAR(A615)</x:f>
        <x:v>2022</x:v>
      </x:c>
      <x:c r="AJ615" s="68" t="n">
        <x:f aca="0">MONTH(A615)</x:f>
        <x:v>5</x:v>
      </x:c>
      <x:c r="AK615" s="66" t="n">
        <x:f aca="0">IF(MONTH(A615)&lt;&gt;MONTH(A616),1,0)</x:f>
        <x:v>0</x:v>
      </x:c>
      <x:c r="AL615" s="64" t="n">
        <x:f aca="0">IF(AK614,AD614,AL614)</x:f>
        <x:v>1.1111610869001087</x:v>
      </x:c>
      <x:c r="AM615" s="65" t="str">
        <x:f aca="0">IF(AK615,AD615/AL615-1,"")</x:f>
      </x:c>
      <x:c r="AN615" s="64" t="n">
        <x:f aca="0">IF(AI615&lt;&gt;AI614,AD615,MAX(AN614,AD615))</x:f>
        <x:v>1.1335706906742307</x:v>
      </x:c>
      <x:c r="AO615" s="65" t="n">
        <x:f aca="0">AD615/AN615-1</x:f>
        <x:v>-0.013498744401221341</x:v>
      </x:c>
      <x:c r="AP615" s="69" t="n">
        <x:f aca="0">IFERROR(SUM(Z615:AC615)/AD615,0)</x:f>
        <x:v>1</x:v>
      </x:c>
      <x:c r="AQ615" s="66" t="b">
        <x:f aca="0">AND(B615&gt;0,C615&gt;0,D615&gt;0,E615&gt;0)</x:f>
        <x:v>1</x:v>
      </x:c>
    </x:row>
    <x:row r="616" ht="13.5" hidden="0">
      <x:c r="A616" s="61" t="n">
        <x:f aca="0">'净值底稿'!A578</x:f>
        <x:v>44701</x:v>
      </x:c>
      <x:c r="B616" s="62" t="n">
        <x:f aca="0">'净值底稿'!W578</x:f>
        <x:v>1.2599538243974244</x:v>
      </x:c>
      <x:c r="C616" s="62" t="n">
        <x:f aca="0">'净值底稿'!T578</x:f>
        <x:v>1.2419025987318237</x:v>
      </x:c>
      <x:c r="D616" s="62" t="n">
        <x:f aca="0">'净值底稿'!U578</x:f>
        <x:v>1.5397</x:v>
      </x:c>
      <x:c r="E616" s="62" t="n">
        <x:f aca="0">'净值底稿'!V578</x:f>
        <x:v>1.4311</x:v>
      </x:c>
      <x:c r="F616" s="63" t="n">
        <x:f aca="0">IFERROR(B616/B615-1,0)</x:f>
        <x:v>0.008835091433447406</x:v>
      </x:c>
      <x:c r="G616" s="63" t="n">
        <x:f aca="0">IFERROR(C616/C615-1,0)</x:f>
        <x:v>0.013681955695979964</x:v>
      </x:c>
      <x:c r="H616" s="63" t="n">
        <x:f aca="0">IFERROR(D616/D615-1,0)</x:f>
        <x:v>-0.00006494349915575626</x:v>
      </x:c>
      <x:c r="I616" s="63" t="n">
        <x:f aca="0">IFERROR(E616/E615-1,0)</x:f>
        <x:v>0.004492173790973553</x:v>
      </x:c>
      <x:c r="J616" s="64" t="n">
        <x:f aca="0">Z615*(1+F616)</x:f>
        <x:v>0.10386583442970912</x:v>
      </x:c>
      <x:c r="K616" s="64" t="n">
        <x:f aca="0">AA615*(1+G616)</x:f>
        <x:v>0.09895709240374931</x:v>
      </x:c>
      <x:c r="L616" s="64" t="n">
        <x:f aca="0">AB615*(1+H616)</x:f>
        <x:v>0.8582972787443783</x:v>
      </x:c>
      <x:c r="M616" s="64" t="n">
        <x:f aca="0">AC615*(1+I616)</x:f>
        <x:v>0.05960479703848803</x:v>
      </x:c>
      <x:c r="N616" s="64" t="n">
        <x:f aca="0">SUM(J616:M616)</x:f>
        <x:v>1.120725002616325</x:v>
      </x:c>
      <x:c r="O616" s="65" t="n">
        <x:f aca="0">IFERROR((J616+K616)/N616,0)</x:f>
        <x:v>0.18097474970217464</x:v>
      </x:c>
      <x:c r="P616" s="66" t="b">
        <x:f aca="0">AND(MONTH(A616)=12,OR(A617="",YEAR(A616)&lt;&gt;YEAR(A617)))</x:f>
        <x:v>0</x:v>
      </x:c>
      <x:c r="Q616" s="66" t="b">
        <x:f aca="0">AND(MOD(MONTH(A616),3)=0,OR(A617="",MONTH(A616)&lt;&gt;MONTH(A617)))</x:f>
        <x:v>0</x:v>
      </x:c>
      <x:c r="R616" s="66" t="b">
        <x:f aca="0">OR(O616&gt;$E$7,O616&lt;$E$6)</x:f>
        <x:v>0</x:v>
      </x:c>
      <x:c r="S616" s="66" t="b">
        <x:f aca="0">AND(OR(P616,Q616,R616),A616-AH615&gt;$E$8)</x:f>
        <x:v>0</x:v>
      </x:c>
      <x:c r="T616" s="67" t="str">
        <x:f aca="0">IF(NOT(OR(P616,Q616,R616)),"不调",IF(NOT(S616),"间隔规则跳过",IF(P616,"年末+季度",IF(AND(Q616,R616),"季度+动态",IF(Q616,"季度","动态")))))</x:f>
        <x:v>不调</x:v>
      </x:c>
      <x:c r="U616" s="64" t="n">
        <x:f aca="0">IF(OR(T616="年末+季度",T616="季度+动态"),N616*$E$5/2,IF(T616="季度",(J616+K616)/2,IF(T616="动态",N616*$E$5*IF(J616+K616=0,0.5,J616/(J616+K616)),J616)))</x:f>
        <x:v>0.10386583442970912</x:v>
      </x:c>
      <x:c r="V616" s="64" t="n">
        <x:f aca="0">IF(OR(T616="年末+季度",T616="季度+动态"),N616*$E$5/2,IF(T616="季度",(J616+K616)/2,IF(T616="动态",N616*$E$5*IF(J616+K616=0,0.5,K616/(J616+K616)),K616)))</x:f>
        <x:v>0.09895709240374931</x:v>
      </x:c>
      <x:c r="W616" s="64" t="n">
        <x:f aca="0">IF(OR(T616="年末+季度",T616="季度+动态",T616="动态"),N616*(1-$E$5)*IF(L616+M616=0,$B$7/($B$7+$B$8),L616/(L616+M616)),L616)</x:f>
        <x:v>0.8582972787443783</x:v>
      </x:c>
      <x:c r="X616" s="64" t="n">
        <x:f aca="0">IF(OR(T616="年末+季度",T616="季度+动态",T616="动态"),N616*(1-$E$5)*IF(L616+M616=0,$B$8/($B$7+$B$8),M616/(L616+M616)),M616)</x:f>
        <x:v>0.05960479703848803</x:v>
      </x:c>
      <x:c r="Y616" s="64" t="n">
        <x:f aca="0">POWER(1-$H$5,(A616-A615)/$H$8)</x:f>
        <x:v>0.9999862671029998</x:v>
      </x:c>
      <x:c r="Z616" s="64" t="n">
        <x:f aca="0">U616*Y616</x:f>
        <x:v>0.10386440805090305</x:v>
      </x:c>
      <x:c r="AA616" s="64" t="n">
        <x:f aca="0">V616*Y616</x:f>
        <x:v>0.09895573343619188</x:v>
      </x:c>
      <x:c r="AB616" s="64" t="n">
        <x:f aca="0">W616*Y616</x:f>
        <x:v>0.8582854918362538</x:v>
      </x:c>
      <x:c r="AC616" s="64" t="n">
        <x:f aca="0">X616*Y616</x:f>
        <x:v>0.05960397849194958</x:v>
      </x:c>
      <x:c r="AD616" s="64" t="n">
        <x:f aca="0">SUM(Z616:AC616)</x:f>
        <x:v>1.1207096118152984</x:v>
      </x:c>
      <x:c r="AE616" s="64" t="n">
        <x:f aca="0">MAX(AE615,AD616)</x:f>
        <x:v>1.1335706906742307</x:v>
      </x:c>
      <x:c r="AF616" s="63" t="n">
        <x:f aca="0">AD616/AE616-1</x:f>
        <x:v>-0.011345634608180166</x:v>
      </x:c>
      <x:c r="AG616" s="63" t="n">
        <x:f aca="0">AD616/AD615-1</x:f>
        <x:v>0.002182571771522257</x:v>
      </x:c>
      <x:c r="AH616" s="61" t="n">
        <x:f aca="0">IF(OR(T616="年末+季度",T616="季度+动态",T616="季度",T616="动态"),A616,AH615)</x:f>
        <x:v>44651</x:v>
      </x:c>
      <x:c r="AI616" s="68" t="n">
        <x:f aca="0">YEAR(A616)</x:f>
        <x:v>2022</x:v>
      </x:c>
      <x:c r="AJ616" s="68" t="n">
        <x:f aca="0">MONTH(A616)</x:f>
        <x:v>5</x:v>
      </x:c>
      <x:c r="AK616" s="66" t="n">
        <x:f aca="0">IF(MONTH(A616)&lt;&gt;MONTH(A617),1,0)</x:f>
        <x:v>0</x:v>
      </x:c>
      <x:c r="AL616" s="64" t="n">
        <x:f aca="0">IF(AK615,AD615,AL615)</x:f>
        <x:v>1.1111610869001087</x:v>
      </x:c>
      <x:c r="AM616" s="65" t="str">
        <x:f aca="0">IF(AK616,AD616/AL616-1,"")</x:f>
      </x:c>
      <x:c r="AN616" s="64" t="n">
        <x:f aca="0">IF(AI616&lt;&gt;AI615,AD616,MAX(AN615,AD616))</x:f>
        <x:v>1.1335706906742307</x:v>
      </x:c>
      <x:c r="AO616" s="65" t="n">
        <x:f aca="0">AD616/AN616-1</x:f>
        <x:v>-0.011345634608180166</x:v>
      </x:c>
      <x:c r="AP616" s="69" t="n">
        <x:f aca="0">IFERROR(SUM(Z616:AC616)/AD616,0)</x:f>
        <x:v>1</x:v>
      </x:c>
      <x:c r="AQ616" s="66" t="b">
        <x:f aca="0">AND(B616&gt;0,C616&gt;0,D616&gt;0,E616&gt;0)</x:f>
        <x:v>1</x:v>
      </x:c>
    </x:row>
    <x:row r="617" ht="13.5" hidden="0">
      <x:c r="A617" s="61" t="n">
        <x:f aca="0">'净值底稿'!A579</x:f>
        <x:v>44704</x:v>
      </x:c>
      <x:c r="B617" s="62" t="n">
        <x:f aca="0">'净值底稿'!W579</x:f>
        <x:v>1.2597130181441702</x:v>
      </x:c>
      <x:c r="C617" s="62" t="n">
        <x:f aca="0">'净值底稿'!T579</x:f>
        <x:v>1.251977776839155</x:v>
      </x:c>
      <x:c r="D617" s="62" t="n">
        <x:f aca="0">'净值底稿'!U579</x:f>
        <x:v>1.541</x:v>
      </x:c>
      <x:c r="E617" s="62" t="n">
        <x:f aca="0">'净值底稿'!V579</x:f>
        <x:v>1.4365</x:v>
      </x:c>
      <x:c r="F617" s="63" t="n">
        <x:f aca="0">IFERROR(B617/B616-1,0)</x:f>
        <x:v>-0.00019112307815671858</x:v>
      </x:c>
      <x:c r="G617" s="63" t="n">
        <x:f aca="0">IFERROR(C617/C616-1,0)</x:f>
        <x:v>0.00811269588904917</x:v>
      </x:c>
      <x:c r="H617" s="63" t="n">
        <x:f aca="0">IFERROR(D617/D616-1,0)</x:f>
        <x:v>0.000844320322140657</x:v>
      </x:c>
      <x:c r="I617" s="63" t="n">
        <x:f aca="0">IFERROR(E617/E616-1,0)</x:f>
        <x:v>0.0037733212214381417</x:v>
      </x:c>
      <x:c r="J617" s="64" t="n">
        <x:f aca="0">Z616*(1+F617)</x:f>
        <x:v>0.10384455716552543</x:v>
      </x:c>
      <x:c r="K617" s="64" t="n">
        <x:f aca="0">AA616*(1+G617)</x:f>
        <x:v>0.09975853120803752</x:v>
      </x:c>
      <x:c r="L617" s="64" t="n">
        <x:f aca="0">AB616*(1+H617)</x:f>
        <x:v>0.8590101597192097</x:v>
      </x:c>
      <x:c r="M617" s="64" t="n">
        <x:f aca="0">AC616*(1+I617)</x:f>
        <x:v>0.059828883448875395</x:v>
      </x:c>
      <x:c r="N617" s="64" t="n">
        <x:f aca="0">SUM(J617:M617)</x:f>
        <x:v>1.122442131541648</x:v>
      </x:c>
      <x:c r="O617" s="65" t="n">
        <x:f aca="0">IFERROR((J617+K617)/N617,0)</x:f>
        <x:v>0.18139294904577297</x:v>
      </x:c>
      <x:c r="P617" s="66" t="b">
        <x:f aca="0">AND(MONTH(A617)=12,OR(A618="",YEAR(A617)&lt;&gt;YEAR(A618)))</x:f>
        <x:v>0</x:v>
      </x:c>
      <x:c r="Q617" s="66" t="b">
        <x:f aca="0">AND(MOD(MONTH(A617),3)=0,OR(A618="",MONTH(A617)&lt;&gt;MONTH(A618)))</x:f>
        <x:v>0</x:v>
      </x:c>
      <x:c r="R617" s="66" t="b">
        <x:f aca="0">OR(O617&gt;$E$7,O617&lt;$E$6)</x:f>
        <x:v>0</x:v>
      </x:c>
      <x:c r="S617" s="66" t="b">
        <x:f aca="0">AND(OR(P617,Q617,R617),A617-AH616&gt;$E$8)</x:f>
        <x:v>0</x:v>
      </x:c>
      <x:c r="T617" s="67" t="str">
        <x:f aca="0">IF(NOT(OR(P617,Q617,R617)),"不调",IF(NOT(S617),"间隔规则跳过",IF(P617,"年末+季度",IF(AND(Q617,R617),"季度+动态",IF(Q617,"季度","动态")))))</x:f>
        <x:v>不调</x:v>
      </x:c>
      <x:c r="U617" s="64" t="n">
        <x:f aca="0">IF(OR(T617="年末+季度",T617="季度+动态"),N617*$E$5/2,IF(T617="季度",(J617+K617)/2,IF(T617="动态",N617*$E$5*IF(J617+K617=0,0.5,J617/(J617+K617)),J617)))</x:f>
        <x:v>0.10384455716552543</x:v>
      </x:c>
      <x:c r="V617" s="64" t="n">
        <x:f aca="0">IF(OR(T617="年末+季度",T617="季度+动态"),N617*$E$5/2,IF(T617="季度",(J617+K617)/2,IF(T617="动态",N617*$E$5*IF(J617+K617=0,0.5,K617/(J617+K617)),K617)))</x:f>
        <x:v>0.09975853120803752</x:v>
      </x:c>
      <x:c r="W617" s="64" t="n">
        <x:f aca="0">IF(OR(T617="年末+季度",T617="季度+动态",T617="动态"),N617*(1-$E$5)*IF(L617+M617=0,$B$7/($B$7+$B$8),L617/(L617+M617)),L617)</x:f>
        <x:v>0.8590101597192097</x:v>
      </x:c>
      <x:c r="X617" s="64" t="n">
        <x:f aca="0">IF(OR(T617="年末+季度",T617="季度+动态",T617="动态"),N617*(1-$E$5)*IF(L617+M617=0,$B$8/($B$7+$B$8),M617/(L617+M617)),M617)</x:f>
        <x:v>0.059828883448875395</x:v>
      </x:c>
      <x:c r="Y617" s="64" t="n">
        <x:f aca="0">POWER(1-$H$5,(A617-A616)/$H$8)</x:f>
        <x:v>0.9999588018747739</x:v>
      </x:c>
      <x:c r="Z617" s="64" t="n">
        <x:f aca="0">U617*Y617</x:f>
        <x:v>0.10384027896445527</x:v>
      </x:c>
      <x:c r="AA617" s="64" t="n">
        <x:f aca="0">V617*Y617</x:f>
        <x:v>0.09975442134357644</x:v>
      </x:c>
      <x:c r="AB617" s="64" t="n">
        <x:f aca="0">W617*Y617</x:f>
        <x:v>0.8589747701110791</x:v>
      </x:c>
      <x:c r="AC617" s="64" t="n">
        <x:f aca="0">X617*Y617</x:f>
        <x:v>0.05982641861104293</x:v>
      </x:c>
      <x:c r="AD617" s="64" t="n">
        <x:f aca="0">SUM(Z617:AC617)</x:f>
        <x:v>1.1223958890301537</x:v>
      </x:c>
      <x:c r="AE617" s="64" t="n">
        <x:f aca="0">MAX(AE616,AD617)</x:f>
        <x:v>1.1335706906742307</x:v>
      </x:c>
      <x:c r="AF617" s="63" t="n">
        <x:f aca="0">AD617/AE617-1</x:f>
        <x:v>-0.009858054496301727</x:v>
      </x:c>
      <x:c r="AG617" s="63" t="n">
        <x:f aca="0">AD617/AD616-1</x:f>
        <x:v>0.001504651336151186</x:v>
      </x:c>
      <x:c r="AH617" s="61" t="n">
        <x:f aca="0">IF(OR(T617="年末+季度",T617="季度+动态",T617="季度",T617="动态"),A617,AH616)</x:f>
        <x:v>44651</x:v>
      </x:c>
      <x:c r="AI617" s="68" t="n">
        <x:f aca="0">YEAR(A617)</x:f>
        <x:v>2022</x:v>
      </x:c>
      <x:c r="AJ617" s="68" t="n">
        <x:f aca="0">MONTH(A617)</x:f>
        <x:v>5</x:v>
      </x:c>
      <x:c r="AK617" s="66" t="n">
        <x:f aca="0">IF(MONTH(A617)&lt;&gt;MONTH(A618),1,0)</x:f>
        <x:v>0</x:v>
      </x:c>
      <x:c r="AL617" s="64" t="n">
        <x:f aca="0">IF(AK616,AD616,AL616)</x:f>
        <x:v>1.1111610869001087</x:v>
      </x:c>
      <x:c r="AM617" s="65" t="str">
        <x:f aca="0">IF(AK617,AD617/AL617-1,"")</x:f>
      </x:c>
      <x:c r="AN617" s="64" t="n">
        <x:f aca="0">IF(AI617&lt;&gt;AI616,AD617,MAX(AN616,AD617))</x:f>
        <x:v>1.1335706906742307</x:v>
      </x:c>
      <x:c r="AO617" s="65" t="n">
        <x:f aca="0">AD617/AN617-1</x:f>
        <x:v>-0.009858054496301727</x:v>
      </x:c>
      <x:c r="AP617" s="69" t="n">
        <x:f aca="0">IFERROR(SUM(Z617:AC617)/AD617,0)</x:f>
        <x:v>1</x:v>
      </x:c>
      <x:c r="AQ617" s="66" t="b">
        <x:f aca="0">AND(B617&gt;0,C617&gt;0,D617&gt;0,E617&gt;0)</x:f>
        <x:v>1</x:v>
      </x:c>
    </x:row>
    <x:row r="618" ht="13.5" hidden="0">
      <x:c r="A618" s="61" t="n">
        <x:f aca="0">'净值底稿'!A580</x:f>
        <x:v>44705</x:v>
      </x:c>
      <x:c r="B618" s="62" t="n">
        <x:f aca="0">'净值底稿'!W580</x:f>
        <x:v>1.2358308586864653</x:v>
      </x:c>
      <x:c r="C618" s="62" t="n">
        <x:f aca="0">'净值底稿'!T580</x:f>
        <x:v>1.207227115621296</x:v>
      </x:c>
      <x:c r="D618" s="62" t="n">
        <x:f aca="0">'净值底稿'!U580</x:f>
        <x:v>1.5415</x:v>
      </x:c>
      <x:c r="E618" s="62" t="n">
        <x:f aca="0">'净值底稿'!V580</x:f>
        <x:v>1.4401</x:v>
      </x:c>
      <x:c r="F618" s="63" t="n">
        <x:f aca="0">IFERROR(B618/B617-1,0)</x:f>
        <x:v>-0.018958412839845562</x:v>
      </x:c>
      <x:c r="G618" s="63" t="n">
        <x:f aca="0">IFERROR(C618/C617-1,0)</x:f>
        <x:v>-0.035743974091009934</x:v>
      </x:c>
      <x:c r="H618" s="63" t="n">
        <x:f aca="0">IFERROR(D618/D617-1,0)</x:f>
        <x:v>0.0003244646333551149</x:v>
      </x:c>
      <x:c r="I618" s="63" t="n">
        <x:f aca="0">IFERROR(E618/E617-1,0)</x:f>
        <x:v>0.002506091193873905</x:v>
      </x:c>
      <x:c r="J618" s="64" t="n">
        <x:f aca="0">Z617*(1+F618)</x:f>
        <x:v>0.1018716320864424</x:v>
      </x:c>
      <x:c r="K618" s="64" t="n">
        <x:f aca="0">AA617*(1+G618)</x:f>
        <x:v>0.09618880189160796</x:v>
      </x:c>
      <x:c r="L618" s="64" t="n">
        <x:f aca="0">AB617*(1+H618)</x:f>
        <x:v>0.8592534770449245</x:v>
      </x:c>
      <x:c r="M618" s="64" t="n">
        <x:f aca="0">AC617*(1+I618)</x:f>
        <x:v>0.05997634907188508</x:v>
      </x:c>
      <x:c r="N618" s="64" t="n">
        <x:f aca="0">SUM(J618:M618)</x:f>
        <x:v>1.1172902600948598</x:v>
      </x:c>
      <x:c r="O618" s="65" t="n">
        <x:f aca="0">IFERROR((J618+K618)/N618,0)</x:f>
        <x:v>0.17726855862972857</x:v>
      </x:c>
      <x:c r="P618" s="66" t="b">
        <x:f aca="0">AND(MONTH(A618)=12,OR(A619="",YEAR(A618)&lt;&gt;YEAR(A619)))</x:f>
        <x:v>0</x:v>
      </x:c>
      <x:c r="Q618" s="66" t="b">
        <x:f aca="0">AND(MOD(MONTH(A618),3)=0,OR(A619="",MONTH(A618)&lt;&gt;MONTH(A619)))</x:f>
        <x:v>0</x:v>
      </x:c>
      <x:c r="R618" s="66" t="b">
        <x:f aca="0">OR(O618&gt;$E$7,O618&lt;$E$6)</x:f>
        <x:v>0</x:v>
      </x:c>
      <x:c r="S618" s="66" t="b">
        <x:f aca="0">AND(OR(P618,Q618,R618),A618-AH617&gt;$E$8)</x:f>
        <x:v>0</x:v>
      </x:c>
      <x:c r="T618" s="67" t="str">
        <x:f aca="0">IF(NOT(OR(P618,Q618,R618)),"不调",IF(NOT(S618),"间隔规则跳过",IF(P618,"年末+季度",IF(AND(Q618,R618),"季度+动态",IF(Q618,"季度","动态")))))</x:f>
        <x:v>不调</x:v>
      </x:c>
      <x:c r="U618" s="64" t="n">
        <x:f aca="0">IF(OR(T618="年末+季度",T618="季度+动态"),N618*$E$5/2,IF(T618="季度",(J618+K618)/2,IF(T618="动态",N618*$E$5*IF(J618+K618=0,0.5,J618/(J618+K618)),J618)))</x:f>
        <x:v>0.1018716320864424</x:v>
      </x:c>
      <x:c r="V618" s="64" t="n">
        <x:f aca="0">IF(OR(T618="年末+季度",T618="季度+动态"),N618*$E$5/2,IF(T618="季度",(J618+K618)/2,IF(T618="动态",N618*$E$5*IF(J618+K618=0,0.5,K618/(J618+K618)),K618)))</x:f>
        <x:v>0.09618880189160796</x:v>
      </x:c>
      <x:c r="W618" s="64" t="n">
        <x:f aca="0">IF(OR(T618="年末+季度",T618="季度+动态",T618="动态"),N618*(1-$E$5)*IF(L618+M618=0,$B$7/($B$7+$B$8),L618/(L618+M618)),L618)</x:f>
        <x:v>0.8592534770449245</x:v>
      </x:c>
      <x:c r="X618" s="64" t="n">
        <x:f aca="0">IF(OR(T618="年末+季度",T618="季度+动态",T618="动态"),N618*(1-$E$5)*IF(L618+M618=0,$B$8/($B$7+$B$8),M618/(L618+M618)),M618)</x:f>
        <x:v>0.05997634907188508</x:v>
      </x:c>
      <x:c r="Y618" s="64" t="n">
        <x:f aca="0">POWER(1-$H$5,(A618-A617)/$H$8)</x:f>
        <x:v>0.9999862671029998</x:v>
      </x:c>
      <x:c r="Z618" s="64" t="n">
        <x:f aca="0">U618*Y618</x:f>
        <x:v>0.10187023309381171</x:v>
      </x:c>
      <x:c r="AA618" s="64" t="n">
        <x:f aca="0">V618*Y618</x:f>
        <x:v>0.09618748094069901</x:v>
      </x:c>
      <x:c r="AB618" s="64" t="n">
        <x:f aca="0">W618*Y618</x:f>
        <x:v>0.8592416770054271</x:v>
      </x:c>
      <x:c r="AC618" s="64" t="n">
        <x:f aca="0">X618*Y618</x:f>
        <x:v>0.059975525422860824</x:v>
      </x:c>
      <x:c r="AD618" s="64" t="n">
        <x:f aca="0">SUM(Z618:AC618)</x:f>
        <x:v>1.1172749164627986</x:v>
      </x:c>
      <x:c r="AE618" s="64" t="n">
        <x:f aca="0">MAX(AE617,AD618)</x:f>
        <x:v>1.1335706906742307</x:v>
      </x:c>
      <x:c r="AF618" s="63" t="n">
        <x:f aca="0">AD618/AE618-1</x:f>
        <x:v>-0.014375613577076174</x:v>
      </x:c>
      <x:c r="AG618" s="63" t="n">
        <x:f aca="0">AD618/AD617-1</x:f>
        <x:v>-0.004562536817361407</x:v>
      </x:c>
      <x:c r="AH618" s="61" t="n">
        <x:f aca="0">IF(OR(T618="年末+季度",T618="季度+动态",T618="季度",T618="动态"),A618,AH617)</x:f>
        <x:v>44651</x:v>
      </x:c>
      <x:c r="AI618" s="68" t="n">
        <x:f aca="0">YEAR(A618)</x:f>
        <x:v>2022</x:v>
      </x:c>
      <x:c r="AJ618" s="68" t="n">
        <x:f aca="0">MONTH(A618)</x:f>
        <x:v>5</x:v>
      </x:c>
      <x:c r="AK618" s="66" t="n">
        <x:f aca="0">IF(MONTH(A618)&lt;&gt;MONTH(A619),1,0)</x:f>
        <x:v>0</x:v>
      </x:c>
      <x:c r="AL618" s="64" t="n">
        <x:f aca="0">IF(AK617,AD617,AL617)</x:f>
        <x:v>1.1111610869001087</x:v>
      </x:c>
      <x:c r="AM618" s="65" t="str">
        <x:f aca="0">IF(AK618,AD618/AL618-1,"")</x:f>
      </x:c>
      <x:c r="AN618" s="64" t="n">
        <x:f aca="0">IF(AI618&lt;&gt;AI617,AD618,MAX(AN617,AD618))</x:f>
        <x:v>1.1335706906742307</x:v>
      </x:c>
      <x:c r="AO618" s="65" t="n">
        <x:f aca="0">AD618/AN618-1</x:f>
        <x:v>-0.014375613577076174</x:v>
      </x:c>
      <x:c r="AP618" s="69" t="n">
        <x:f aca="0">IFERROR(SUM(Z618:AC618)/AD618,0)</x:f>
        <x:v>1</x:v>
      </x:c>
      <x:c r="AQ618" s="66" t="b">
        <x:f aca="0">AND(B618&gt;0,C618&gt;0,D618&gt;0,E618&gt;0)</x:f>
        <x:v>1</x:v>
      </x:c>
    </x:row>
    <x:row r="619" ht="13.5" hidden="0">
      <x:c r="A619" s="61" t="n">
        <x:f aca="0">'净值底稿'!A581</x:f>
        <x:v>44706</x:v>
      </x:c>
      <x:c r="B619" s="62" t="n">
        <x:f aca="0">'净值底稿'!W581</x:f>
        <x:v>1.2505680354332032</x:v>
      </x:c>
      <x:c r="C619" s="62" t="n">
        <x:f aca="0">'净值底稿'!T581</x:f>
        <x:v>1.2250993625191926</x:v>
      </x:c>
      <x:c r="D619" s="62" t="n">
        <x:f aca="0">'净值底稿'!U581</x:f>
        <x:v>1.5418</x:v>
      </x:c>
      <x:c r="E619" s="62" t="n">
        <x:f aca="0">'净值底稿'!V581</x:f>
        <x:v>1.4406</x:v>
      </x:c>
      <x:c r="F619" s="63" t="n">
        <x:f aca="0">IFERROR(B619/B618-1,0)</x:f>
        <x:v>0.011924914031036238</x:v>
      </x:c>
      <x:c r="G619" s="63" t="n">
        <x:f aca="0">IFERROR(C619/C618-1,0)</x:f>
        <x:v>0.014804378286929598</x:v>
      </x:c>
      <x:c r="H619" s="63" t="n">
        <x:f aca="0">IFERROR(D619/D618-1,0)</x:f>
        <x:v>0.00019461563412259686</x:v>
      </x:c>
      <x:c r="I619" s="63" t="n">
        <x:f aca="0">IFERROR(E619/E618-1,0)</x:f>
        <x:v>0.0003471981112423972</x:v>
      </x:c>
      <x:c r="J619" s="64" t="n">
        <x:f aca="0">Z618*(1+F619)</x:f>
        <x:v>0.10308502686577704</x:v>
      </x:c>
      <x:c r="K619" s="64" t="n">
        <x:f aca="0">AA618*(1+G619)</x:f>
        <x:v>0.09761147679501195</x:v>
      </x:c>
      <x:c r="L619" s="64" t="n">
        <x:f aca="0">AB618*(1+H619)</x:f>
        <x:v>0.8594088988692621</x:v>
      </x:c>
      <x:c r="M619" s="64" t="n">
        <x:f aca="0">AC618*(1+I619)</x:f>
        <x:v>0.05999634881200841</x:v>
      </x:c>
      <x:c r="N619" s="64" t="n">
        <x:f aca="0">SUM(J619:M619)</x:f>
        <x:v>1.1201017513420595</x:v>
      </x:c>
      <x:c r="O619" s="65" t="n">
        <x:f aca="0">IFERROR((J619+K619)/N619,0)</x:f>
        <x:v>0.17917702871218866</x:v>
      </x:c>
      <x:c r="P619" s="66" t="b">
        <x:f aca="0">AND(MONTH(A619)=12,OR(A620="",YEAR(A619)&lt;&gt;YEAR(A620)))</x:f>
        <x:v>0</x:v>
      </x:c>
      <x:c r="Q619" s="66" t="b">
        <x:f aca="0">AND(MOD(MONTH(A619),3)=0,OR(A620="",MONTH(A619)&lt;&gt;MONTH(A620)))</x:f>
        <x:v>0</x:v>
      </x:c>
      <x:c r="R619" s="66" t="b">
        <x:f aca="0">OR(O619&gt;$E$7,O619&lt;$E$6)</x:f>
        <x:v>0</x:v>
      </x:c>
      <x:c r="S619" s="66" t="b">
        <x:f aca="0">AND(OR(P619,Q619,R619),A619-AH618&gt;$E$8)</x:f>
        <x:v>0</x:v>
      </x:c>
      <x:c r="T619" s="67" t="str">
        <x:f aca="0">IF(NOT(OR(P619,Q619,R619)),"不调",IF(NOT(S619),"间隔规则跳过",IF(P619,"年末+季度",IF(AND(Q619,R619),"季度+动态",IF(Q619,"季度","动态")))))</x:f>
        <x:v>不调</x:v>
      </x:c>
      <x:c r="U619" s="64" t="n">
        <x:f aca="0">IF(OR(T619="年末+季度",T619="季度+动态"),N619*$E$5/2,IF(T619="季度",(J619+K619)/2,IF(T619="动态",N619*$E$5*IF(J619+K619=0,0.5,J619/(J619+K619)),J619)))</x:f>
        <x:v>0.10308502686577704</x:v>
      </x:c>
      <x:c r="V619" s="64" t="n">
        <x:f aca="0">IF(OR(T619="年末+季度",T619="季度+动态"),N619*$E$5/2,IF(T619="季度",(J619+K619)/2,IF(T619="动态",N619*$E$5*IF(J619+K619=0,0.5,K619/(J619+K619)),K619)))</x:f>
        <x:v>0.09761147679501195</x:v>
      </x:c>
      <x:c r="W619" s="64" t="n">
        <x:f aca="0">IF(OR(T619="年末+季度",T619="季度+动态",T619="动态"),N619*(1-$E$5)*IF(L619+M619=0,$B$7/($B$7+$B$8),L619/(L619+M619)),L619)</x:f>
        <x:v>0.8594088988692621</x:v>
      </x:c>
      <x:c r="X619" s="64" t="n">
        <x:f aca="0">IF(OR(T619="年末+季度",T619="季度+动态",T619="动态"),N619*(1-$E$5)*IF(L619+M619=0,$B$8/($B$7+$B$8),M619/(L619+M619)),M619)</x:f>
        <x:v>0.05999634881200841</x:v>
      </x:c>
      <x:c r="Y619" s="64" t="n">
        <x:f aca="0">POWER(1-$H$5,(A619-A618)/$H$8)</x:f>
        <x:v>0.9999862671029998</x:v>
      </x:c>
      <x:c r="Z619" s="64" t="n">
        <x:f aca="0">U619*Y619</x:f>
        <x:v>0.10308361120972083</x:v>
      </x:c>
      <x:c r="AA619" s="64" t="n">
        <x:f aca="0">V619*Y619</x:f>
        <x:v>0.09761013630665508</x:v>
      </x:c>
      <x:c r="AB619" s="64" t="n">
        <x:f aca="0">W619*Y619</x:f>
        <x:v>0.8593970966953728</x:v>
      </x:c>
      <x:c r="AC619" s="64" t="n">
        <x:f aca="0">X619*Y619</x:f>
        <x:v>0.059995524888329786</x:v>
      </x:c>
      <x:c r="AD619" s="64" t="n">
        <x:f aca="0">SUM(Z619:AC619)</x:f>
        <x:v>1.1200863691000784</x:v>
      </x:c>
      <x:c r="AE619" s="64" t="n">
        <x:f aca="0">MAX(AE618,AD619)</x:f>
        <x:v>1.1335706906742307</x:v>
      </x:c>
      <x:c r="AF619" s="63" t="n">
        <x:f aca="0">AD619/AE619-1</x:f>
        <x:v>-0.011895439503761374</x:v>
      </x:c>
      <x:c r="AG619" s="63" t="n">
        <x:f aca="0">AD619/AD618-1</x:f>
        <x:v>0.002516348121535339</x:v>
      </x:c>
      <x:c r="AH619" s="61" t="n">
        <x:f aca="0">IF(OR(T619="年末+季度",T619="季度+动态",T619="季度",T619="动态"),A619,AH618)</x:f>
        <x:v>44651</x:v>
      </x:c>
      <x:c r="AI619" s="68" t="n">
        <x:f aca="0">YEAR(A619)</x:f>
        <x:v>2022</x:v>
      </x:c>
      <x:c r="AJ619" s="68" t="n">
        <x:f aca="0">MONTH(A619)</x:f>
        <x:v>5</x:v>
      </x:c>
      <x:c r="AK619" s="66" t="n">
        <x:f aca="0">IF(MONTH(A619)&lt;&gt;MONTH(A620),1,0)</x:f>
        <x:v>0</x:v>
      </x:c>
      <x:c r="AL619" s="64" t="n">
        <x:f aca="0">IF(AK618,AD618,AL618)</x:f>
        <x:v>1.1111610869001087</x:v>
      </x:c>
      <x:c r="AM619" s="65" t="str">
        <x:f aca="0">IF(AK619,AD619/AL619-1,"")</x:f>
      </x:c>
      <x:c r="AN619" s="64" t="n">
        <x:f aca="0">IF(AI619&lt;&gt;AI618,AD619,MAX(AN618,AD619))</x:f>
        <x:v>1.1335706906742307</x:v>
      </x:c>
      <x:c r="AO619" s="65" t="n">
        <x:f aca="0">AD619/AN619-1</x:f>
        <x:v>-0.011895439503761374</x:v>
      </x:c>
      <x:c r="AP619" s="69" t="n">
        <x:f aca="0">IFERROR(SUM(Z619:AC619)/AD619,0)</x:f>
        <x:v>1</x:v>
      </x:c>
      <x:c r="AQ619" s="66" t="b">
        <x:f aca="0">AND(B619&gt;0,C619&gt;0,D619&gt;0,E619&gt;0)</x:f>
        <x:v>1</x:v>
      </x:c>
    </x:row>
    <x:row r="620" ht="13.5" hidden="0">
      <x:c r="A620" s="61" t="n">
        <x:f aca="0">'净值底稿'!A582</x:f>
        <x:v>44707</x:v>
      </x:c>
      <x:c r="B620" s="62" t="n">
        <x:f aca="0">'净值底稿'!W582</x:f>
        <x:v>1.26123886101179</x:v>
      </x:c>
      <x:c r="C620" s="62" t="n">
        <x:f aca="0">'净值底稿'!T582</x:f>
        <x:v>1.2317350217123113</x:v>
      </x:c>
      <x:c r="D620" s="62" t="n">
        <x:f aca="0">'净值底稿'!U582</x:f>
        <x:v>1.5438</x:v>
      </x:c>
      <x:c r="E620" s="62" t="n">
        <x:f aca="0">'净值底稿'!V582</x:f>
        <x:v>1.4457</x:v>
      </x:c>
      <x:c r="F620" s="63" t="n">
        <x:f aca="0">IFERROR(B620/B619-1,0)</x:f>
        <x:v>0.00853278292443349</x:v>
      </x:c>
      <x:c r="G620" s="63" t="n">
        <x:f aca="0">IFERROR(C620/C619-1,0)</x:f>
        <x:v>0.005416425308942818</x:v>
      </x:c>
      <x:c r="H620" s="63" t="n">
        <x:f aca="0">IFERROR(D620/D619-1,0)</x:f>
        <x:v>0.0012971851083150021</x:v>
      </x:c>
      <x:c r="I620" s="63" t="n">
        <x:f aca="0">IFERROR(E620/E619-1,0)</x:f>
        <x:v>0.0035401915868387146</x:v>
      </x:c>
      <x:c r="J620" s="64" t="n">
        <x:f aca="0">Z619*(1+F620)</x:f>
        <x:v>0.10396320128724007</x:v>
      </x:c>
      <x:c r="K620" s="64" t="n">
        <x:f aca="0">AA619*(1+G620)</x:f>
        <x:v>0.0981388343193558</x:v>
      </x:c>
      <x:c r="L620" s="64" t="n">
        <x:f aca="0">AB619*(1+H620)</x:f>
        <x:v>0.8605118938113352</x:v>
      </x:c>
      <x:c r="M620" s="64" t="n">
        <x:f aca="0">AC619*(1+I620)</x:f>
        <x:v>0.06020792054078743</x:v>
      </x:c>
      <x:c r="N620" s="64" t="n">
        <x:f aca="0">SUM(J620:M620)</x:f>
        <x:v>1.1228218499587186</x:v>
      </x:c>
      <x:c r="O620" s="65" t="n">
        <x:f aca="0">IFERROR((J620+K620)/N620,0)</x:f>
        <x:v>0.17999474771000076</x:v>
      </x:c>
      <x:c r="P620" s="66" t="b">
        <x:f aca="0">AND(MONTH(A620)=12,OR(A621="",YEAR(A620)&lt;&gt;YEAR(A621)))</x:f>
        <x:v>0</x:v>
      </x:c>
      <x:c r="Q620" s="66" t="b">
        <x:f aca="0">AND(MOD(MONTH(A620),3)=0,OR(A621="",MONTH(A620)&lt;&gt;MONTH(A621)))</x:f>
        <x:v>0</x:v>
      </x:c>
      <x:c r="R620" s="66" t="b">
        <x:f aca="0">OR(O620&gt;$E$7,O620&lt;$E$6)</x:f>
        <x:v>0</x:v>
      </x:c>
      <x:c r="S620" s="66" t="b">
        <x:f aca="0">AND(OR(P620,Q620,R620),A620-AH619&gt;$E$8)</x:f>
        <x:v>0</x:v>
      </x:c>
      <x:c r="T620" s="67" t="str">
        <x:f aca="0">IF(NOT(OR(P620,Q620,R620)),"不调",IF(NOT(S620),"间隔规则跳过",IF(P620,"年末+季度",IF(AND(Q620,R620),"季度+动态",IF(Q620,"季度","动态")))))</x:f>
        <x:v>不调</x:v>
      </x:c>
      <x:c r="U620" s="64" t="n">
        <x:f aca="0">IF(OR(T620="年末+季度",T620="季度+动态"),N620*$E$5/2,IF(T620="季度",(J620+K620)/2,IF(T620="动态",N620*$E$5*IF(J620+K620=0,0.5,J620/(J620+K620)),J620)))</x:f>
        <x:v>0.10396320128724007</x:v>
      </x:c>
      <x:c r="V620" s="64" t="n">
        <x:f aca="0">IF(OR(T620="年末+季度",T620="季度+动态"),N620*$E$5/2,IF(T620="季度",(J620+K620)/2,IF(T620="动态",N620*$E$5*IF(J620+K620=0,0.5,K620/(J620+K620)),K620)))</x:f>
        <x:v>0.0981388343193558</x:v>
      </x:c>
      <x:c r="W620" s="64" t="n">
        <x:f aca="0">IF(OR(T620="年末+季度",T620="季度+动态",T620="动态"),N620*(1-$E$5)*IF(L620+M620=0,$B$7/($B$7+$B$8),L620/(L620+M620)),L620)</x:f>
        <x:v>0.8605118938113352</x:v>
      </x:c>
      <x:c r="X620" s="64" t="n">
        <x:f aca="0">IF(OR(T620="年末+季度",T620="季度+动态",T620="动态"),N620*(1-$E$5)*IF(L620+M620=0,$B$8/($B$7+$B$8),M620/(L620+M620)),M620)</x:f>
        <x:v>0.06020792054078743</x:v>
      </x:c>
      <x:c r="Y620" s="64" t="n">
        <x:f aca="0">POWER(1-$H$5,(A620-A619)/$H$8)</x:f>
        <x:v>0.9999862671029998</x:v>
      </x:c>
      <x:c r="Z620" s="64" t="n">
        <x:f aca="0">U620*Y620</x:f>
        <x:v>0.10396177357130498</x:v>
      </x:c>
      <x:c r="AA620" s="64" t="n">
        <x:f aca="0">V620*Y620</x:f>
        <x:v>0.09813748658885237</x:v>
      </x:c>
      <x:c r="AB620" s="64" t="n">
        <x:f aca="0">W620*Y620</x:f>
        <x:v>0.86050007649013</x:v>
      </x:c>
      <x:c r="AC620" s="64" t="n">
        <x:f aca="0">X620*Y620</x:f>
        <x:v>0.06020709371161604</x:v>
      </x:c>
      <x:c r="AD620" s="64" t="n">
        <x:f aca="0">SUM(Z620:AC620)</x:f>
        <x:v>1.1228064303619034</x:v>
      </x:c>
      <x:c r="AE620" s="64" t="n">
        <x:f aca="0">MAX(AE619,AD620)</x:f>
        <x:v>1.1335706906742307</x:v>
      </x:c>
      <x:c r="AF620" s="63" t="n">
        <x:f aca="0">AD620/AE620-1</x:f>
        <x:v>-0.009495887994355967</x:v>
      </x:c>
      <x:c r="AG620" s="63" t="n">
        <x:f aca="0">AD620/AD619-1</x:f>
        <x:v>0.0024284388569164594</x:v>
      </x:c>
      <x:c r="AH620" s="61" t="n">
        <x:f aca="0">IF(OR(T620="年末+季度",T620="季度+动态",T620="季度",T620="动态"),A620,AH619)</x:f>
        <x:v>44651</x:v>
      </x:c>
      <x:c r="AI620" s="68" t="n">
        <x:f aca="0">YEAR(A620)</x:f>
        <x:v>2022</x:v>
      </x:c>
      <x:c r="AJ620" s="68" t="n">
        <x:f aca="0">MONTH(A620)</x:f>
        <x:v>5</x:v>
      </x:c>
      <x:c r="AK620" s="66" t="n">
        <x:f aca="0">IF(MONTH(A620)&lt;&gt;MONTH(A621),1,0)</x:f>
        <x:v>0</x:v>
      </x:c>
      <x:c r="AL620" s="64" t="n">
        <x:f aca="0">IF(AK619,AD619,AL619)</x:f>
        <x:v>1.1111610869001087</x:v>
      </x:c>
      <x:c r="AM620" s="65" t="str">
        <x:f aca="0">IF(AK620,AD620/AL620-1,"")</x:f>
      </x:c>
      <x:c r="AN620" s="64" t="n">
        <x:f aca="0">IF(AI620&lt;&gt;AI619,AD620,MAX(AN619,AD620))</x:f>
        <x:v>1.1335706906742307</x:v>
      </x:c>
      <x:c r="AO620" s="65" t="n">
        <x:f aca="0">AD620/AN620-1</x:f>
        <x:v>-0.009495887994355967</x:v>
      </x:c>
      <x:c r="AP620" s="69" t="n">
        <x:f aca="0">IFERROR(SUM(Z620:AC620)/AD620,0)</x:f>
        <x:v>1</x:v>
      </x:c>
      <x:c r="AQ620" s="66" t="b">
        <x:f aca="0">AND(B620&gt;0,C620&gt;0,D620&gt;0,E620&gt;0)</x:f>
        <x:v>1</x:v>
      </x:c>
    </x:row>
    <x:row r="621" ht="13.5" hidden="0">
      <x:c r="A621" s="61" t="n">
        <x:f aca="0">'净值底稿'!A583</x:f>
        <x:v>44708</x:v>
      </x:c>
      <x:c r="B621" s="62" t="n">
        <x:f aca="0">'净值底稿'!W583</x:f>
        <x:v>1.2626669202359841</x:v>
      </x:c>
      <x:c r="C621" s="62" t="n">
        <x:f aca="0">'净值底稿'!T583</x:f>
        <x:v>1.2306659767338137</x:v>
      </x:c>
      <x:c r="D621" s="62" t="n">
        <x:f aca="0">'净值底稿'!U583</x:f>
        <x:v>1.5442</x:v>
      </x:c>
      <x:c r="E621" s="62" t="n">
        <x:f aca="0">'净值底稿'!V583</x:f>
        <x:v>1.4516</x:v>
      </x:c>
      <x:c r="F621" s="63" t="n">
        <x:f aca="0">IFERROR(B621/B620-1,0)</x:f>
        <x:v>0.0011322670656124245</x:v>
      </x:c>
      <x:c r="G621" s="63" t="n">
        <x:f aca="0">IFERROR(C621/C620-1,0)</x:f>
        <x:v>-0.0008679179853240404</x:v>
      </x:c>
      <x:c r="H621" s="63" t="n">
        <x:f aca="0">IFERROR(D621/D620-1,0)</x:f>
        <x:v>0.0002591009198082972</x:v>
      </x:c>
      <x:c r="I621" s="63" t="n">
        <x:f aca="0">IFERROR(E621/E620-1,0)</x:f>
        <x:v>0.0040810679947429485</x:v>
      </x:c>
      <x:c r="J621" s="64" t="n">
        <x:f aca="0">Z620*(1+F621)</x:f>
        <x:v>0.10407948606360243</x:v>
      </x:c>
      <x:c r="K621" s="64" t="n">
        <x:f aca="0">AA620*(1+G621)</x:f>
        <x:v>0.0980523112992074</x:v>
      </x:c>
      <x:c r="L621" s="64" t="n">
        <x:f aca="0">AB620*(1+H621)</x:f>
        <x:v>0.8607230328514438</x:v>
      </x:c>
      <x:c r="M621" s="64" t="n">
        <x:f aca="0">AC620*(1+I621)</x:f>
        <x:v>0.06045280295481901</x:v>
      </x:c>
      <x:c r="N621" s="64" t="n">
        <x:f aca="0">SUM(J621:M621)</x:f>
        <x:v>1.1233076331690726</x:v>
      </x:c>
      <x:c r="O621" s="65" t="n">
        <x:f aca="0">IFERROR((J621+K621)/N621,0)</x:f>
        <x:v>0.1799434023185226</x:v>
      </x:c>
      <x:c r="P621" s="66" t="b">
        <x:f aca="0">AND(MONTH(A621)=12,OR(A622="",YEAR(A621)&lt;&gt;YEAR(A622)))</x:f>
        <x:v>0</x:v>
      </x:c>
      <x:c r="Q621" s="66" t="b">
        <x:f aca="0">AND(MOD(MONTH(A621),3)=0,OR(A622="",MONTH(A621)&lt;&gt;MONTH(A622)))</x:f>
        <x:v>0</x:v>
      </x:c>
      <x:c r="R621" s="66" t="b">
        <x:f aca="0">OR(O621&gt;$E$7,O621&lt;$E$6)</x:f>
        <x:v>0</x:v>
      </x:c>
      <x:c r="S621" s="66" t="b">
        <x:f aca="0">AND(OR(P621,Q621,R621),A621-AH620&gt;$E$8)</x:f>
        <x:v>0</x:v>
      </x:c>
      <x:c r="T621" s="67" t="str">
        <x:f aca="0">IF(NOT(OR(P621,Q621,R621)),"不调",IF(NOT(S621),"间隔规则跳过",IF(P621,"年末+季度",IF(AND(Q621,R621),"季度+动态",IF(Q621,"季度","动态")))))</x:f>
        <x:v>不调</x:v>
      </x:c>
      <x:c r="U621" s="64" t="n">
        <x:f aca="0">IF(OR(T621="年末+季度",T621="季度+动态"),N621*$E$5/2,IF(T621="季度",(J621+K621)/2,IF(T621="动态",N621*$E$5*IF(J621+K621=0,0.5,J621/(J621+K621)),J621)))</x:f>
        <x:v>0.10407948606360243</x:v>
      </x:c>
      <x:c r="V621" s="64" t="n">
        <x:f aca="0">IF(OR(T621="年末+季度",T621="季度+动态"),N621*$E$5/2,IF(T621="季度",(J621+K621)/2,IF(T621="动态",N621*$E$5*IF(J621+K621=0,0.5,K621/(J621+K621)),K621)))</x:f>
        <x:v>0.0980523112992074</x:v>
      </x:c>
      <x:c r="W621" s="64" t="n">
        <x:f aca="0">IF(OR(T621="年末+季度",T621="季度+动态",T621="动态"),N621*(1-$E$5)*IF(L621+M621=0,$B$7/($B$7+$B$8),L621/(L621+M621)),L621)</x:f>
        <x:v>0.8607230328514438</x:v>
      </x:c>
      <x:c r="X621" s="64" t="n">
        <x:f aca="0">IF(OR(T621="年末+季度",T621="季度+动态",T621="动态"),N621*(1-$E$5)*IF(L621+M621=0,$B$8/($B$7+$B$8),M621/(L621+M621)),M621)</x:f>
        <x:v>0.06045280295481901</x:v>
      </x:c>
      <x:c r="Y621" s="64" t="n">
        <x:f aca="0">POWER(1-$H$5,(A621-A620)/$H$8)</x:f>
        <x:v>0.9999862671029998</x:v>
      </x:c>
      <x:c r="Z621" s="64" t="n">
        <x:f aca="0">U621*Y621</x:f>
        <x:v>0.10407805675074047</x:v>
      </x:c>
      <x:c r="AA621" s="64" t="n">
        <x:f aca="0">V621*Y621</x:f>
        <x:v>0.09805096475691569</x:v>
      </x:c>
      <x:c r="AB621" s="64" t="n">
        <x:f aca="0">W621*Y621</x:f>
        <x:v>0.860711212630688</x:v>
      </x:c>
      <x:c r="AC621" s="64" t="n">
        <x:f aca="0">X621*Y621</x:f>
        <x:v>0.06045197276270265</x:v>
      </x:c>
      <x:c r="AD621" s="64" t="n">
        <x:f aca="0">SUM(Z621:AC621)</x:f>
        <x:v>1.1232922069010467</x:v>
      </x:c>
      <x:c r="AE621" s="64" t="n">
        <x:f aca="0">MAX(AE620,AD621)</x:f>
        <x:v>1.1335706906742307</x:v>
      </x:c>
      <x:c r="AF621" s="63" t="n">
        <x:f aca="0">AD621/AE621-1</x:f>
        <x:v>-0.009067351385973588</x:v>
      </x:c>
      <x:c r="AG621" s="63" t="n">
        <x:f aca="0">AD621/AD620-1</x:f>
        <x:v>0.0004326449564300283</x:v>
      </x:c>
      <x:c r="AH621" s="61" t="n">
        <x:f aca="0">IF(OR(T621="年末+季度",T621="季度+动态",T621="季度",T621="动态"),A621,AH620)</x:f>
        <x:v>44651</x:v>
      </x:c>
      <x:c r="AI621" s="68" t="n">
        <x:f aca="0">YEAR(A621)</x:f>
        <x:v>2022</x:v>
      </x:c>
      <x:c r="AJ621" s="68" t="n">
        <x:f aca="0">MONTH(A621)</x:f>
        <x:v>5</x:v>
      </x:c>
      <x:c r="AK621" s="66" t="n">
        <x:f aca="0">IF(MONTH(A621)&lt;&gt;MONTH(A622),1,0)</x:f>
        <x:v>0</x:v>
      </x:c>
      <x:c r="AL621" s="64" t="n">
        <x:f aca="0">IF(AK620,AD620,AL620)</x:f>
        <x:v>1.1111610869001087</x:v>
      </x:c>
      <x:c r="AM621" s="65" t="str">
        <x:f aca="0">IF(AK621,AD621/AL621-1,"")</x:f>
      </x:c>
      <x:c r="AN621" s="64" t="n">
        <x:f aca="0">IF(AI621&lt;&gt;AI620,AD621,MAX(AN620,AD621))</x:f>
        <x:v>1.1335706906742307</x:v>
      </x:c>
      <x:c r="AO621" s="65" t="n">
        <x:f aca="0">AD621/AN621-1</x:f>
        <x:v>-0.009067351385973588</x:v>
      </x:c>
      <x:c r="AP621" s="69" t="n">
        <x:f aca="0">IFERROR(SUM(Z621:AC621)/AD621,0)</x:f>
        <x:v>1</x:v>
      </x:c>
      <x:c r="AQ621" s="66" t="b">
        <x:f aca="0">AND(B621&gt;0,C621&gt;0,D621&gt;0,E621&gt;0)</x:f>
        <x:v>1</x:v>
      </x:c>
    </x:row>
    <x:row r="622" ht="13.5" hidden="0">
      <x:c r="A622" s="61" t="n">
        <x:f aca="0">'净值底稿'!A584</x:f>
        <x:v>44711</x:v>
      </x:c>
      <x:c r="B622" s="62" t="n">
        <x:f aca="0">'净值底稿'!W584</x:f>
        <x:v>1.263106475044642</x:v>
      </x:c>
      <x:c r="C622" s="62" t="n">
        <x:f aca="0">'净值底稿'!T584</x:f>
        <x:v>1.2412922569975062</x:v>
      </x:c>
      <x:c r="D622" s="62" t="n">
        <x:f aca="0">'净值底稿'!U584</x:f>
        <x:v>1.5433</x:v>
      </x:c>
      <x:c r="E622" s="62" t="n">
        <x:f aca="0">'净值底稿'!V584</x:f>
        <x:v>1.4395</x:v>
      </x:c>
      <x:c r="F622" s="63" t="n">
        <x:f aca="0">IFERROR(B622/B621-1,0)</x:f>
        <x:v>0.0003481161988274639</x:v>
      </x:c>
      <x:c r="G622" s="63" t="n">
        <x:f aca="0">IFERROR(C622/C621-1,0)</x:f>
        <x:v>0.008634577102630825</x:v>
      </x:c>
      <x:c r="H622" s="63" t="n">
        <x:f aca="0">IFERROR(D622/D621-1,0)</x:f>
        <x:v>-0.0005828260588007783</x:v>
      </x:c>
      <x:c r="I622" s="63" t="n">
        <x:f aca="0">IFERROR(E622/E621-1,0)</x:f>
        <x:v>-0.00833562965004131</x:v>
      </x:c>
      <x:c r="J622" s="64" t="n">
        <x:f aca="0">Z621*(1+F622)</x:f>
        <x:v>0.10411428800823788</x:v>
      </x:c>
      <x:c r="K622" s="64" t="n">
        <x:f aca="0">AA621*(1+G622)</x:f>
        <x:v>0.09889759337209661</x:v>
      </x:c>
      <x:c r="L622" s="64" t="n">
        <x:f aca="0">AB621*(1+H622)</x:f>
        <x:v>0.8602095677068647</x:v>
      </x:c>
      <x:c r="M622" s="64" t="n">
        <x:f aca="0">AC621*(1+I622)</x:f>
        <x:v>0.059948067506138375</x:v>
      </x:c>
      <x:c r="N622" s="64" t="n">
        <x:f aca="0">SUM(J622:M622)</x:f>
        <x:v>1.1231695165933375</x:v>
      </x:c>
      <x:c r="O622" s="65" t="n">
        <x:f aca="0">IFERROR((J622+K622)/N622,0)</x:f>
        <x:v>0.18074910187741355</x:v>
      </x:c>
      <x:c r="P622" s="66" t="b">
        <x:f aca="0">AND(MONTH(A622)=12,OR(A623="",YEAR(A622)&lt;&gt;YEAR(A623)))</x:f>
        <x:v>0</x:v>
      </x:c>
      <x:c r="Q622" s="66" t="b">
        <x:f aca="0">AND(MOD(MONTH(A622),3)=0,OR(A623="",MONTH(A622)&lt;&gt;MONTH(A623)))</x:f>
        <x:v>0</x:v>
      </x:c>
      <x:c r="R622" s="66" t="b">
        <x:f aca="0">OR(O622&gt;$E$7,O622&lt;$E$6)</x:f>
        <x:v>0</x:v>
      </x:c>
      <x:c r="S622" s="66" t="b">
        <x:f aca="0">AND(OR(P622,Q622,R622),A622-AH621&gt;$E$8)</x:f>
        <x:v>0</x:v>
      </x:c>
      <x:c r="T622" s="67" t="str">
        <x:f aca="0">IF(NOT(OR(P622,Q622,R622)),"不调",IF(NOT(S622),"间隔规则跳过",IF(P622,"年末+季度",IF(AND(Q622,R622),"季度+动态",IF(Q622,"季度","动态")))))</x:f>
        <x:v>不调</x:v>
      </x:c>
      <x:c r="U622" s="64" t="n">
        <x:f aca="0">IF(OR(T622="年末+季度",T622="季度+动态"),N622*$E$5/2,IF(T622="季度",(J622+K622)/2,IF(T622="动态",N622*$E$5*IF(J622+K622=0,0.5,J622/(J622+K622)),J622)))</x:f>
        <x:v>0.10411428800823788</x:v>
      </x:c>
      <x:c r="V622" s="64" t="n">
        <x:f aca="0">IF(OR(T622="年末+季度",T622="季度+动态"),N622*$E$5/2,IF(T622="季度",(J622+K622)/2,IF(T622="动态",N622*$E$5*IF(J622+K622=0,0.5,K622/(J622+K622)),K622)))</x:f>
        <x:v>0.09889759337209661</x:v>
      </x:c>
      <x:c r="W622" s="64" t="n">
        <x:f aca="0">IF(OR(T622="年末+季度",T622="季度+动态",T622="动态"),N622*(1-$E$5)*IF(L622+M622=0,$B$7/($B$7+$B$8),L622/(L622+M622)),L622)</x:f>
        <x:v>0.8602095677068647</x:v>
      </x:c>
      <x:c r="X622" s="64" t="n">
        <x:f aca="0">IF(OR(T622="年末+季度",T622="季度+动态",T622="动态"),N622*(1-$E$5)*IF(L622+M622=0,$B$8/($B$7+$B$8),M622/(L622+M622)),M622)</x:f>
        <x:v>0.059948067506138375</x:v>
      </x:c>
      <x:c r="Y622" s="64" t="n">
        <x:f aca="0">POWER(1-$H$5,(A622-A621)/$H$8)</x:f>
        <x:v>0.9999588018747739</x:v>
      </x:c>
      <x:c r="Z622" s="64" t="n">
        <x:f aca="0">U622*Y622</x:f>
        <x:v>0.1041099986947627</x:v>
      </x:c>
      <x:c r="AA622" s="64" t="n">
        <x:f aca="0">V622*Y622</x:f>
        <x:v>0.09889351897666031</x:v>
      </x:c>
      <x:c r="AB622" s="64" t="n">
        <x:f aca="0">W622*Y622</x:f>
        <x:v>0.8601741286853737</x:v>
      </x:c>
      <x:c r="AC622" s="64" t="n">
        <x:f aca="0">X622*Y622</x:f>
        <x:v>0.059945597758146195</x:v>
      </x:c>
      <x:c r="AD622" s="64" t="n">
        <x:f aca="0">SUM(Z622:AC622)</x:f>
        <x:v>1.1231232441149428</x:v>
      </x:c>
      <x:c r="AE622" s="64" t="n">
        <x:f aca="0">MAX(AE621,AD622)</x:f>
        <x:v>1.1335706906742307</x:v>
      </x:c>
      <x:c r="AF622" s="63" t="n">
        <x:f aca="0">AD622/AE622-1</x:f>
        <x:v>-0.00921640498050802</x:v>
      </x:c>
      <x:c r="AG622" s="63" t="n">
        <x:f aca="0">AD622/AD621-1</x:f>
        <x:v>-0.00015041748270472333</x:v>
      </x:c>
      <x:c r="AH622" s="61" t="n">
        <x:f aca="0">IF(OR(T622="年末+季度",T622="季度+动态",T622="季度",T622="动态"),A622,AH621)</x:f>
        <x:v>44651</x:v>
      </x:c>
      <x:c r="AI622" s="68" t="n">
        <x:f aca="0">YEAR(A622)</x:f>
        <x:v>2022</x:v>
      </x:c>
      <x:c r="AJ622" s="68" t="n">
        <x:f aca="0">MONTH(A622)</x:f>
        <x:v>5</x:v>
      </x:c>
      <x:c r="AK622" s="66" t="n">
        <x:f aca="0">IF(MONTH(A622)&lt;&gt;MONTH(A623),1,0)</x:f>
        <x:v>0</x:v>
      </x:c>
      <x:c r="AL622" s="64" t="n">
        <x:f aca="0">IF(AK621,AD621,AL621)</x:f>
        <x:v>1.1111610869001087</x:v>
      </x:c>
      <x:c r="AM622" s="65" t="str">
        <x:f aca="0">IF(AK622,AD622/AL622-1,"")</x:f>
      </x:c>
      <x:c r="AN622" s="64" t="n">
        <x:f aca="0">IF(AI622&lt;&gt;AI621,AD622,MAX(AN621,AD622))</x:f>
        <x:v>1.1335706906742307</x:v>
      </x:c>
      <x:c r="AO622" s="65" t="n">
        <x:f aca="0">AD622/AN622-1</x:f>
        <x:v>-0.00921640498050802</x:v>
      </x:c>
      <x:c r="AP622" s="69" t="n">
        <x:f aca="0">IFERROR(SUM(Z622:AC622)/AD622,0)</x:f>
        <x:v>1</x:v>
      </x:c>
      <x:c r="AQ622" s="66" t="b">
        <x:f aca="0">AND(B622&gt;0,C622&gt;0,D622&gt;0,E622&gt;0)</x:f>
        <x:v>1</x:v>
      </x:c>
    </x:row>
    <x:row r="623" ht="13.5" hidden="0">
      <x:c r="A623" s="61" t="n">
        <x:f aca="0">'净值底稿'!A585</x:f>
        <x:v>44712</x:v>
      </x:c>
      <x:c r="B623" s="62" t="n">
        <x:f aca="0">'净值底稿'!W585</x:f>
        <x:v>1.2675489632934738</x:v>
      </x:c>
      <x:c r="C623" s="62" t="n">
        <x:f aca="0">'净值底稿'!T585</x:f>
        <x:v>1.2557589523250399</x:v>
      </x:c>
      <x:c r="D623" s="62" t="n">
        <x:f aca="0">'净值底稿'!U585</x:f>
        <x:v>1.5419</x:v>
      </x:c>
      <x:c r="E623" s="62" t="n">
        <x:f aca="0">'净值底稿'!V585</x:f>
        <x:v>1.4367</x:v>
      </x:c>
      <x:c r="F623" s="63" t="n">
        <x:f aca="0">IFERROR(B623/B622-1,0)</x:f>
        <x:v>0.0035171130356803637</x:v>
      </x:c>
      <x:c r="G623" s="63" t="n">
        <x:f aca="0">IFERROR(C623/C622-1,0)</x:f>
        <x:v>0.011654544081767026</x:v>
      </x:c>
      <x:c r="H623" s="63" t="n">
        <x:f aca="0">IFERROR(D623/D622-1,0)</x:f>
        <x:v>-0.0009071470226137412</x:v>
      </x:c>
      <x:c r="I623" s="63" t="n">
        <x:f aca="0">IFERROR(E623/E622-1,0)</x:f>
        <x:v>-0.0019451198332753883</x:v>
      </x:c>
      <x:c r="J623" s="64" t="n">
        <x:f aca="0">Z622*(1+F623)</x:f>
        <x:v>0.10447616532831672</x:v>
      </x:c>
      <x:c r="K623" s="64" t="n">
        <x:f aca="0">AA622*(1+G623)</x:f>
        <x:v>0.10004607785297485</x:v>
      </x:c>
      <x:c r="L623" s="64" t="n">
        <x:f aca="0">AB622*(1+H623)</x:f>
        <x:v>0.8593938242856074</x:v>
      </x:c>
      <x:c r="M623" s="64" t="n">
        <x:f aca="0">AC622*(1+I623)</x:f>
        <x:v>0.05982899638702928</x:v>
      </x:c>
      <x:c r="N623" s="64" t="n">
        <x:f aca="0">SUM(J623:M623)</x:f>
        <x:v>1.1237450638539284</x:v>
      </x:c>
      <x:c r="O623" s="65" t="n">
        <x:f aca="0">IFERROR((J623+K623)/N623,0)</x:f>
        <x:v>0.18200057091229788</x:v>
      </x:c>
      <x:c r="P623" s="66" t="b">
        <x:f aca="0">AND(MONTH(A623)=12,OR(A624="",YEAR(A623)&lt;&gt;YEAR(A624)))</x:f>
        <x:v>0</x:v>
      </x:c>
      <x:c r="Q623" s="66" t="b">
        <x:f aca="0">AND(MOD(MONTH(A623),3)=0,OR(A624="",MONTH(A623)&lt;&gt;MONTH(A624)))</x:f>
        <x:v>0</x:v>
      </x:c>
      <x:c r="R623" s="66" t="b">
        <x:f aca="0">OR(O623&gt;$E$7,O623&lt;$E$6)</x:f>
        <x:v>0</x:v>
      </x:c>
      <x:c r="S623" s="66" t="b">
        <x:f aca="0">AND(OR(P623,Q623,R623),A623-AH622&gt;$E$8)</x:f>
        <x:v>0</x:v>
      </x:c>
      <x:c r="T623" s="67" t="str">
        <x:f aca="0">IF(NOT(OR(P623,Q623,R623)),"不调",IF(NOT(S623),"间隔规则跳过",IF(P623,"年末+季度",IF(AND(Q623,R623),"季度+动态",IF(Q623,"季度","动态")))))</x:f>
        <x:v>不调</x:v>
      </x:c>
      <x:c r="U623" s="64" t="n">
        <x:f aca="0">IF(OR(T623="年末+季度",T623="季度+动态"),N623*$E$5/2,IF(T623="季度",(J623+K623)/2,IF(T623="动态",N623*$E$5*IF(J623+K623=0,0.5,J623/(J623+K623)),J623)))</x:f>
        <x:v>0.10447616532831672</x:v>
      </x:c>
      <x:c r="V623" s="64" t="n">
        <x:f aca="0">IF(OR(T623="年末+季度",T623="季度+动态"),N623*$E$5/2,IF(T623="季度",(J623+K623)/2,IF(T623="动态",N623*$E$5*IF(J623+K623=0,0.5,K623/(J623+K623)),K623)))</x:f>
        <x:v>0.10004607785297485</x:v>
      </x:c>
      <x:c r="W623" s="64" t="n">
        <x:f aca="0">IF(OR(T623="年末+季度",T623="季度+动态",T623="动态"),N623*(1-$E$5)*IF(L623+M623=0,$B$7/($B$7+$B$8),L623/(L623+M623)),L623)</x:f>
        <x:v>0.8593938242856074</x:v>
      </x:c>
      <x:c r="X623" s="64" t="n">
        <x:f aca="0">IF(OR(T623="年末+季度",T623="季度+动态",T623="动态"),N623*(1-$E$5)*IF(L623+M623=0,$B$8/($B$7+$B$8),M623/(L623+M623)),M623)</x:f>
        <x:v>0.05982899638702928</x:v>
      </x:c>
      <x:c r="Y623" s="64" t="n">
        <x:f aca="0">POWER(1-$H$5,(A623-A622)/$H$8)</x:f>
        <x:v>0.9999862671029998</x:v>
      </x:c>
      <x:c r="Z623" s="64" t="n">
        <x:f aca="0">U623*Y623</x:f>
        <x:v>0.10447473056789928</x:v>
      </x:c>
      <x:c r="AA623" s="64" t="n">
        <x:f aca="0">V623*Y623</x:f>
        <x:v>0.10004470393049242</x:v>
      </x:c>
      <x:c r="AB623" s="64" t="n">
        <x:f aca="0">W623*Y623</x:f>
        <x:v>0.8593820223187358</x:v>
      </x:c>
      <x:c r="AC623" s="64" t="n">
        <x:f aca="0">X623*Y623</x:f>
        <x:v>0.059828174761584266</x:v>
      </x:c>
      <x:c r="AD623" s="64" t="n">
        <x:f aca="0">SUM(Z623:AC623)</x:f>
        <x:v>1.123729631578712</x:v>
      </x:c>
      <x:c r="AE623" s="64" t="n">
        <x:f aca="0">MAX(AE622,AD623)</x:f>
        <x:v>1.1335706906742307</x:v>
      </x:c>
      <x:c r="AF623" s="63" t="n">
        <x:f aca="0">AD623/AE623-1</x:f>
        <x:v>-0.008681469251525353</x:v>
      </x:c>
      <x:c r="AG623" s="63" t="n">
        <x:f aca="0">AD623/AD622-1</x:f>
        <x:v>0.0005399117745505944</x:v>
      </x:c>
      <x:c r="AH623" s="61" t="n">
        <x:f aca="0">IF(OR(T623="年末+季度",T623="季度+动态",T623="季度",T623="动态"),A623,AH622)</x:f>
        <x:v>44651</x:v>
      </x:c>
      <x:c r="AI623" s="68" t="n">
        <x:f aca="0">YEAR(A623)</x:f>
        <x:v>2022</x:v>
      </x:c>
      <x:c r="AJ623" s="68" t="n">
        <x:f aca="0">MONTH(A623)</x:f>
        <x:v>5</x:v>
      </x:c>
      <x:c r="AK623" s="66" t="n">
        <x:f aca="0">IF(MONTH(A623)&lt;&gt;MONTH(A624),1,0)</x:f>
        <x:v>1</x:v>
      </x:c>
      <x:c r="AL623" s="64" t="n">
        <x:f aca="0">IF(AK622,AD622,AL622)</x:f>
        <x:v>1.1111610869001087</x:v>
      </x:c>
      <x:c r="AM623" s="65" t="n">
        <x:f aca="0">IF(AK623,AD623/AL623-1,"")</x:f>
        <x:v>0.01131118145404697</x:v>
      </x:c>
      <x:c r="AN623" s="64" t="n">
        <x:f aca="0">IF(AI623&lt;&gt;AI622,AD623,MAX(AN622,AD623))</x:f>
        <x:v>1.1335706906742307</x:v>
      </x:c>
      <x:c r="AO623" s="65" t="n">
        <x:f aca="0">AD623/AN623-1</x:f>
        <x:v>-0.008681469251525353</x:v>
      </x:c>
      <x:c r="AP623" s="69" t="n">
        <x:f aca="0">IFERROR(SUM(Z623:AC623)/AD623,0)</x:f>
        <x:v>1</x:v>
      </x:c>
      <x:c r="AQ623" s="66" t="b">
        <x:f aca="0">AND(B623&gt;0,C623&gt;0,D623&gt;0,E623&gt;0)</x:f>
        <x:v>1</x:v>
      </x:c>
    </x:row>
    <x:row r="624" ht="13.5" hidden="0">
      <x:c r="A624" s="61" t="n">
        <x:f aca="0">'净值底稿'!A586</x:f>
        <x:v>44713</x:v>
      </x:c>
      <x:c r="B624" s="62" t="n">
        <x:f aca="0">'净值底稿'!W586</x:f>
        <x:v>1.2710498087452298</x:v>
      </x:c>
      <x:c r="C624" s="62" t="n">
        <x:f aca="0">'净值底稿'!T586</x:f>
        <x:v>1.2589298674323013</x:v>
      </x:c>
      <x:c r="D624" s="62" t="n">
        <x:f aca="0">'净值底稿'!U586</x:f>
        <x:v>1.5414</x:v>
      </x:c>
      <x:c r="E624" s="62" t="n">
        <x:f aca="0">'净值底稿'!V586</x:f>
        <x:v>1.4272</x:v>
      </x:c>
      <x:c r="F624" s="63" t="n">
        <x:f aca="0">IFERROR(B624/B623-1,0)</x:f>
        <x:v>0.0027619015542088565</x:v>
      </x:c>
      <x:c r="G624" s="63" t="n">
        <x:f aca="0">IFERROR(C624/C623-1,0)</x:f>
        <x:v>0.0025250985480855803</x:v>
      </x:c>
      <x:c r="H624" s="63" t="n">
        <x:f aca="0">IFERROR(D624/D623-1,0)</x:f>
        <x:v>-0.00032427524482780967</x:v>
      </x:c>
      <x:c r="I624" s="63" t="n">
        <x:f aca="0">IFERROR(E624/E623-1,0)</x:f>
        <x:v>-0.00661237558293315</x:v>
      </x:c>
      <x:c r="J624" s="64" t="n">
        <x:f aca="0">Z623*(1+F624)</x:f>
        <x:v>0.10476327948863032</x:v>
      </x:c>
      <x:c r="K624" s="64" t="n">
        <x:f aca="0">AA623*(1+G624)</x:f>
        <x:v>0.10029732666713095</x:v>
      </x:c>
      <x:c r="L624" s="64" t="n">
        <x:f aca="0">AB623*(1+H624)</x:f>
        <x:v>0.8591033460030478</x:v>
      </x:c>
      <x:c r="M624" s="64" t="n">
        <x:f aca="0">AC623*(1+I624)</x:f>
        <x:v>0.05943256839961931</x:v>
      </x:c>
      <x:c r="N624" s="64" t="n">
        <x:f aca="0">SUM(J624:M624)</x:f>
        <x:v>1.1235965205584284</x:v>
      </x:c>
      <x:c r="O624" s="65" t="n">
        <x:f aca="0">IFERROR((J624+K624)/N624,0)</x:f>
        <x:v>0.1825037746235152</x:v>
      </x:c>
      <x:c r="P624" s="66" t="b">
        <x:f aca="0">AND(MONTH(A624)=12,OR(A625="",YEAR(A624)&lt;&gt;YEAR(A625)))</x:f>
        <x:v>0</x:v>
      </x:c>
      <x:c r="Q624" s="66" t="b">
        <x:f aca="0">AND(MOD(MONTH(A624),3)=0,OR(A625="",MONTH(A624)&lt;&gt;MONTH(A625)))</x:f>
        <x:v>0</x:v>
      </x:c>
      <x:c r="R624" s="66" t="b">
        <x:f aca="0">OR(O624&gt;$E$7,O624&lt;$E$6)</x:f>
        <x:v>0</x:v>
      </x:c>
      <x:c r="S624" s="66" t="b">
        <x:f aca="0">AND(OR(P624,Q624,R624),A624-AH623&gt;$E$8)</x:f>
        <x:v>0</x:v>
      </x:c>
      <x:c r="T624" s="67" t="str">
        <x:f aca="0">IF(NOT(OR(P624,Q624,R624)),"不调",IF(NOT(S624),"间隔规则跳过",IF(P624,"年末+季度",IF(AND(Q624,R624),"季度+动态",IF(Q624,"季度","动态")))))</x:f>
        <x:v>不调</x:v>
      </x:c>
      <x:c r="U624" s="64" t="n">
        <x:f aca="0">IF(OR(T624="年末+季度",T624="季度+动态"),N624*$E$5/2,IF(T624="季度",(J624+K624)/2,IF(T624="动态",N624*$E$5*IF(J624+K624=0,0.5,J624/(J624+K624)),J624)))</x:f>
        <x:v>0.10476327948863032</x:v>
      </x:c>
      <x:c r="V624" s="64" t="n">
        <x:f aca="0">IF(OR(T624="年末+季度",T624="季度+动态"),N624*$E$5/2,IF(T624="季度",(J624+K624)/2,IF(T624="动态",N624*$E$5*IF(J624+K624=0,0.5,K624/(J624+K624)),K624)))</x:f>
        <x:v>0.10029732666713095</x:v>
      </x:c>
      <x:c r="W624" s="64" t="n">
        <x:f aca="0">IF(OR(T624="年末+季度",T624="季度+动态",T624="动态"),N624*(1-$E$5)*IF(L624+M624=0,$B$7/($B$7+$B$8),L624/(L624+M624)),L624)</x:f>
        <x:v>0.8591033460030478</x:v>
      </x:c>
      <x:c r="X624" s="64" t="n">
        <x:f aca="0">IF(OR(T624="年末+季度",T624="季度+动态",T624="动态"),N624*(1-$E$5)*IF(L624+M624=0,$B$8/($B$7+$B$8),M624/(L624+M624)),M624)</x:f>
        <x:v>0.05943256839961931</x:v>
      </x:c>
      <x:c r="Y624" s="64" t="n">
        <x:f aca="0">POWER(1-$H$5,(A624-A623)/$H$8)</x:f>
        <x:v>0.9999862671029998</x:v>
      </x:c>
      <x:c r="Z624" s="64" t="n">
        <x:f aca="0">U624*Y624</x:f>
        <x:v>0.10476184078530369</x:v>
      </x:c>
      <x:c r="AA624" s="64" t="n">
        <x:f aca="0">V624*Y624</x:f>
        <x:v>0.10029594929427443</x:v>
      </x:c>
      <x:c r="AB624" s="64" t="n">
        <x:f aca="0">W624*Y624</x:f>
        <x:v>0.8590915480252846</x:v>
      </x:c>
      <x:c r="AC624" s="64" t="n">
        <x:f aca="0">X624*Y624</x:f>
        <x:v>0.05943175221827902</x:v>
      </x:c>
      <x:c r="AD624" s="64" t="n">
        <x:f aca="0">SUM(Z624:AC624)</x:f>
        <x:v>1.1235810903231418</x:v>
      </x:c>
      <x:c r="AE624" s="64" t="n">
        <x:f aca="0">MAX(AE623,AD624)</x:f>
        <x:v>1.1335706906742307</x:v>
      </x:c>
      <x:c r="AF624" s="63" t="n">
        <x:f aca="0">AD624/AE624-1</x:f>
        <x:v>-0.008812507621511645</x:v>
      </x:c>
      <x:c r="AG624" s="63" t="n">
        <x:f aca="0">AD624/AD623-1</x:f>
        <x:v>-0.00013218593814379176</x:v>
      </x:c>
      <x:c r="AH624" s="61" t="n">
        <x:f aca="0">IF(OR(T624="年末+季度",T624="季度+动态",T624="季度",T624="动态"),A624,AH623)</x:f>
        <x:v>44651</x:v>
      </x:c>
      <x:c r="AI624" s="68" t="n">
        <x:f aca="0">YEAR(A624)</x:f>
        <x:v>2022</x:v>
      </x:c>
      <x:c r="AJ624" s="68" t="n">
        <x:f aca="0">MONTH(A624)</x:f>
        <x:v>6</x:v>
      </x:c>
      <x:c r="AK624" s="66" t="n">
        <x:f aca="0">IF(MONTH(A624)&lt;&gt;MONTH(A625),1,0)</x:f>
        <x:v>0</x:v>
      </x:c>
      <x:c r="AL624" s="64" t="n">
        <x:f aca="0">IF(AK623,AD623,AL623)</x:f>
        <x:v>1.123729631578712</x:v>
      </x:c>
      <x:c r="AM624" s="65" t="str">
        <x:f aca="0">IF(AK624,AD624/AL624-1,"")</x:f>
      </x:c>
      <x:c r="AN624" s="64" t="n">
        <x:f aca="0">IF(AI624&lt;&gt;AI623,AD624,MAX(AN623,AD624))</x:f>
        <x:v>1.1335706906742307</x:v>
      </x:c>
      <x:c r="AO624" s="65" t="n">
        <x:f aca="0">AD624/AN624-1</x:f>
        <x:v>-0.008812507621511645</x:v>
      </x:c>
      <x:c r="AP624" s="69" t="n">
        <x:f aca="0">IFERROR(SUM(Z624:AC624)/AD624,0)</x:f>
        <x:v>1</x:v>
      </x:c>
      <x:c r="AQ624" s="66" t="b">
        <x:f aca="0">AND(B624&gt;0,C624&gt;0,D624&gt;0,E624&gt;0)</x:f>
        <x:v>1</x:v>
      </x:c>
    </x:row>
    <x:row r="625" ht="13.5" hidden="0">
      <x:c r="A625" s="61" t="n">
        <x:f aca="0">'净值底稿'!A587</x:f>
        <x:v>44714</x:v>
      </x:c>
      <x:c r="B625" s="62" t="n">
        <x:f aca="0">'净值底稿'!W587</x:f>
        <x:v>1.2631438639221981</x:v>
      </x:c>
      <x:c r="C625" s="62" t="n">
        <x:f aca="0">'净值底稿'!T587</x:f>
        <x:v>1.267359485767845</x:v>
      </x:c>
      <x:c r="D625" s="62" t="n">
        <x:f aca="0">'净值底稿'!U587</x:f>
        <x:v>1.5406</x:v>
      </x:c>
      <x:c r="E625" s="62" t="n">
        <x:f aca="0">'净值底稿'!V587</x:f>
        <x:v>1.436</x:v>
      </x:c>
      <x:c r="F625" s="63" t="n">
        <x:f aca="0">IFERROR(B625/B624-1,0)</x:f>
        <x:v>-0.006220011811210124</x:v>
      </x:c>
      <x:c r="G625" s="63" t="n">
        <x:f aca="0">IFERROR(C625/C624-1,0)</x:f>
        <x:v>0.006695860153621336</x:v>
      </x:c>
      <x:c r="H625" s="63" t="n">
        <x:f aca="0">IFERROR(D625/D624-1,0)</x:f>
        <x:v>-0.0005190086933957172</x:v>
      </x:c>
      <x:c r="I625" s="63" t="n">
        <x:f aca="0">IFERROR(E625/E624-1,0)</x:f>
        <x:v>0.006165919282511201</x:v>
      </x:c>
      <x:c r="J625" s="64" t="n">
        <x:f aca="0">Z624*(1+F625)</x:f>
        <x:v>0.10411022089825499</x:v>
      </x:c>
      <x:c r="K625" s="64" t="n">
        <x:f aca="0">AA624*(1+G625)</x:f>
        <x:v>0.1009675169447236</x:v>
      </x:c>
      <x:c r="L625" s="64" t="n">
        <x:f aca="0">AB624*(1+H625)</x:f>
        <x:v>0.8586456720434368</x:v>
      </x:c>
      <x:c r="M625" s="64" t="n">
        <x:f aca="0">AC624*(1+I625)</x:f>
        <x:v>0.05979820360527513</x:v>
      </x:c>
      <x:c r="N625" s="64" t="n">
        <x:f aca="0">SUM(J625:M625)</x:f>
        <x:v>1.1235216134916906</x:v>
      </x:c>
      <x:c r="O625" s="65" t="n">
        <x:f aca="0">IFERROR((J625+K625)/N625,0)</x:f>
        <x:v>0.18253119066008544</x:v>
      </x:c>
      <x:c r="P625" s="66" t="b">
        <x:f aca="0">AND(MONTH(A625)=12,OR(A626="",YEAR(A625)&lt;&gt;YEAR(A626)))</x:f>
        <x:v>0</x:v>
      </x:c>
      <x:c r="Q625" s="66" t="b">
        <x:f aca="0">AND(MOD(MONTH(A625),3)=0,OR(A626="",MONTH(A625)&lt;&gt;MONTH(A626)))</x:f>
        <x:v>0</x:v>
      </x:c>
      <x:c r="R625" s="66" t="b">
        <x:f aca="0">OR(O625&gt;$E$7,O625&lt;$E$6)</x:f>
        <x:v>0</x:v>
      </x:c>
      <x:c r="S625" s="66" t="b">
        <x:f aca="0">AND(OR(P625,Q625,R625),A625-AH624&gt;$E$8)</x:f>
        <x:v>0</x:v>
      </x:c>
      <x:c r="T625" s="67" t="str">
        <x:f aca="0">IF(NOT(OR(P625,Q625,R625)),"不调",IF(NOT(S625),"间隔规则跳过",IF(P625,"年末+季度",IF(AND(Q625,R625),"季度+动态",IF(Q625,"季度","动态")))))</x:f>
        <x:v>不调</x:v>
      </x:c>
      <x:c r="U625" s="64" t="n">
        <x:f aca="0">IF(OR(T625="年末+季度",T625="季度+动态"),N625*$E$5/2,IF(T625="季度",(J625+K625)/2,IF(T625="动态",N625*$E$5*IF(J625+K625=0,0.5,J625/(J625+K625)),J625)))</x:f>
        <x:v>0.10411022089825499</x:v>
      </x:c>
      <x:c r="V625" s="64" t="n">
        <x:f aca="0">IF(OR(T625="年末+季度",T625="季度+动态"),N625*$E$5/2,IF(T625="季度",(J625+K625)/2,IF(T625="动态",N625*$E$5*IF(J625+K625=0,0.5,K625/(J625+K625)),K625)))</x:f>
        <x:v>0.1009675169447236</x:v>
      </x:c>
      <x:c r="W625" s="64" t="n">
        <x:f aca="0">IF(OR(T625="年末+季度",T625="季度+动态",T625="动态"),N625*(1-$E$5)*IF(L625+M625=0,$B$7/($B$7+$B$8),L625/(L625+M625)),L625)</x:f>
        <x:v>0.8586456720434368</x:v>
      </x:c>
      <x:c r="X625" s="64" t="n">
        <x:f aca="0">IF(OR(T625="年末+季度",T625="季度+动态",T625="动态"),N625*(1-$E$5)*IF(L625+M625=0,$B$8/($B$7+$B$8),M625/(L625+M625)),M625)</x:f>
        <x:v>0.05979820360527513</x:v>
      </x:c>
      <x:c r="Y625" s="64" t="n">
        <x:f aca="0">POWER(1-$H$5,(A625-A624)/$H$8)</x:f>
        <x:v>0.9999862671029998</x:v>
      </x:c>
      <x:c r="Z625" s="64" t="n">
        <x:f aca="0">U625*Y625</x:f>
        <x:v>0.10410879116331472</x:v>
      </x:c>
      <x:c r="AA625" s="64" t="n">
        <x:f aca="0">V625*Y625</x:f>
        <x:v>0.10096613036821303</x:v>
      </x:c>
      <x:c r="AB625" s="64" t="n">
        <x:f aca="0">W625*Y625</x:f>
        <x:v>0.8586338803508629</x:v>
      </x:c>
      <x:c r="AC625" s="64" t="n">
        <x:f aca="0">X625*Y625</x:f>
        <x:v>0.05979738240270422</x:v>
      </x:c>
      <x:c r="AD625" s="64" t="n">
        <x:f aca="0">SUM(Z625:AC625)</x:f>
        <x:v>1.1235061842850949</x:v>
      </x:c>
      <x:c r="AE625" s="64" t="n">
        <x:f aca="0">MAX(AE624,AD625)</x:f>
        <x:v>1.1335706906742307</x:v>
      </x:c>
      <x:c r="AF625" s="63" t="n">
        <x:f aca="0">AD625/AE625-1</x:f>
        <x:v>-0.008878587345222955</x:v>
      </x:c>
      <x:c r="AG625" s="63" t="n">
        <x:f aca="0">AD625/AD624-1</x:f>
        <x:v>-0.00006666722917647583</x:v>
      </x:c>
      <x:c r="AH625" s="61" t="n">
        <x:f aca="0">IF(OR(T625="年末+季度",T625="季度+动态",T625="季度",T625="动态"),A625,AH624)</x:f>
        <x:v>44651</x:v>
      </x:c>
      <x:c r="AI625" s="68" t="n">
        <x:f aca="0">YEAR(A625)</x:f>
        <x:v>2022</x:v>
      </x:c>
      <x:c r="AJ625" s="68" t="n">
        <x:f aca="0">MONTH(A625)</x:f>
        <x:v>6</x:v>
      </x:c>
      <x:c r="AK625" s="66" t="n">
        <x:f aca="0">IF(MONTH(A625)&lt;&gt;MONTH(A626),1,0)</x:f>
        <x:v>0</x:v>
      </x:c>
      <x:c r="AL625" s="64" t="n">
        <x:f aca="0">IF(AK624,AD624,AL624)</x:f>
        <x:v>1.123729631578712</x:v>
      </x:c>
      <x:c r="AM625" s="65" t="str">
        <x:f aca="0">IF(AK625,AD625/AL625-1,"")</x:f>
      </x:c>
      <x:c r="AN625" s="64" t="n">
        <x:f aca="0">IF(AI625&lt;&gt;AI624,AD625,MAX(AN624,AD625))</x:f>
        <x:v>1.1335706906742307</x:v>
      </x:c>
      <x:c r="AO625" s="65" t="n">
        <x:f aca="0">AD625/AN625-1</x:f>
        <x:v>-0.008878587345222955</x:v>
      </x:c>
      <x:c r="AP625" s="69" t="n">
        <x:f aca="0">IFERROR(SUM(Z625:AC625)/AD625,0)</x:f>
        <x:v>1</x:v>
      </x:c>
      <x:c r="AQ625" s="66" t="b">
        <x:f aca="0">AND(B625&gt;0,C625&gt;0,D625&gt;0,E625&gt;0)</x:f>
        <x:v>1</x:v>
      </x:c>
    </x:row>
    <x:row r="626" ht="13.5" hidden="0">
      <x:c r="A626" s="61" t="n">
        <x:f aca="0">'净值底稿'!A588</x:f>
        <x:v>44718</x:v>
      </x:c>
      <x:c r="B626" s="62" t="n">
        <x:f aca="0">'净值底稿'!W588</x:f>
        <x:v>1.2660101417114555</x:v>
      </x:c>
      <x:c r="C626" s="62" t="n">
        <x:f aca="0">'净值底稿'!T588</x:f>
        <x:v>1.2942925977060789</x:v>
      </x:c>
      <x:c r="D626" s="62" t="n">
        <x:f aca="0">'净值底稿'!U588</x:f>
        <x:v>1.5393</x:v>
      </x:c>
      <x:c r="E626" s="62" t="n">
        <x:f aca="0">'净值底稿'!V588</x:f>
        <x:v>1.4319</x:v>
      </x:c>
      <x:c r="F626" s="63" t="n">
        <x:f aca="0">IFERROR(B626/B625-1,0)</x:f>
        <x:v>0.002269161788394536</x:v>
      </x:c>
      <x:c r="G626" s="63" t="n">
        <x:f aca="0">IFERROR(C626/C625-1,0)</x:f>
        <x:v>0.02125135941355749</x:v>
      </x:c>
      <x:c r="H626" s="63" t="n">
        <x:f aca="0">IFERROR(D626/D625-1,0)</x:f>
        <x:v>-0.0008438270803583503</x:v>
      </x:c>
      <x:c r="I626" s="63" t="n">
        <x:f aca="0">IFERROR(E626/E625-1,0)</x:f>
        <x:v>-0.0028551532033426197</x:v>
      </x:c>
      <x:c r="J626" s="64" t="n">
        <x:f aca="0">Z625*(1+F626)</x:f>
        <x:v>0.10434503085405845</x:v>
      </x:c>
      <x:c r="K626" s="64" t="n">
        <x:f aca="0">AA625*(1+G626)</x:f>
        <x:v>0.10311179789326402</x:v>
      </x:c>
      <x:c r="L626" s="64" t="n">
        <x:f aca="0">AB625*(1+H626)</x:f>
        <x:v>0.8579093418305096</x:v>
      </x:c>
      <x:c r="M626" s="64" t="n">
        <x:f aca="0">AC625*(1+I626)</x:f>
        <x:v>0.059626651714785636</x:v>
      </x:c>
      <x:c r="N626" s="64" t="n">
        <x:f aca="0">SUM(J626:M626)</x:f>
        <x:v>1.1249928222926178</x:v>
      </x:c>
      <x:c r="O626" s="65" t="n">
        <x:f aca="0">IFERROR((J626+K626)/N626,0)</x:f>
        <x:v>0.18440724654984655</x:v>
      </x:c>
      <x:c r="P626" s="66" t="b">
        <x:f aca="0">AND(MONTH(A626)=12,OR(A627="",YEAR(A626)&lt;&gt;YEAR(A627)))</x:f>
        <x:v>0</x:v>
      </x:c>
      <x:c r="Q626" s="66" t="b">
        <x:f aca="0">AND(MOD(MONTH(A626),3)=0,OR(A627="",MONTH(A626)&lt;&gt;MONTH(A627)))</x:f>
        <x:v>0</x:v>
      </x:c>
      <x:c r="R626" s="66" t="b">
        <x:f aca="0">OR(O626&gt;$E$7,O626&lt;$E$6)</x:f>
        <x:v>0</x:v>
      </x:c>
      <x:c r="S626" s="66" t="b">
        <x:f aca="0">AND(OR(P626,Q626,R626),A626-AH625&gt;$E$8)</x:f>
        <x:v>0</x:v>
      </x:c>
      <x:c r="T626" s="67" t="str">
        <x:f aca="0">IF(NOT(OR(P626,Q626,R626)),"不调",IF(NOT(S626),"间隔规则跳过",IF(P626,"年末+季度",IF(AND(Q626,R626),"季度+动态",IF(Q626,"季度","动态")))))</x:f>
        <x:v>不调</x:v>
      </x:c>
      <x:c r="U626" s="64" t="n">
        <x:f aca="0">IF(OR(T626="年末+季度",T626="季度+动态"),N626*$E$5/2,IF(T626="季度",(J626+K626)/2,IF(T626="动态",N626*$E$5*IF(J626+K626=0,0.5,J626/(J626+K626)),J626)))</x:f>
        <x:v>0.10434503085405845</x:v>
      </x:c>
      <x:c r="V626" s="64" t="n">
        <x:f aca="0">IF(OR(T626="年末+季度",T626="季度+动态"),N626*$E$5/2,IF(T626="季度",(J626+K626)/2,IF(T626="动态",N626*$E$5*IF(J626+K626=0,0.5,K626/(J626+K626)),K626)))</x:f>
        <x:v>0.10311179789326402</x:v>
      </x:c>
      <x:c r="W626" s="64" t="n">
        <x:f aca="0">IF(OR(T626="年末+季度",T626="季度+动态",T626="动态"),N626*(1-$E$5)*IF(L626+M626=0,$B$7/($B$7+$B$8),L626/(L626+M626)),L626)</x:f>
        <x:v>0.8579093418305096</x:v>
      </x:c>
      <x:c r="X626" s="64" t="n">
        <x:f aca="0">IF(OR(T626="年末+季度",T626="季度+动态",T626="动态"),N626*(1-$E$5)*IF(L626+M626=0,$B$8/($B$7+$B$8),M626/(L626+M626)),M626)</x:f>
        <x:v>0.059626651714785636</x:v>
      </x:c>
      <x:c r="Y626" s="64" t="n">
        <x:f aca="0">POWER(1-$H$5,(A626-A625)/$H$8)</x:f>
        <x:v>0.9999450695435432</x:v>
      </x:c>
      <x:c r="Z626" s="64" t="n">
        <x:f aca="0">U626*Y626</x:f>
        <x:v>0.10433929913388465</x:v>
      </x:c>
      <x:c r="AA626" s="64" t="n">
        <x:f aca="0">V626*Y626</x:f>
        <x:v>0.10310613391513967</x:v>
      </x:c>
      <x:c r="AB626" s="64" t="n">
        <x:f aca="0">W626*Y626</x:f>
        <x:v>0.8578622164787644</x:v>
      </x:c>
      <x:c r="AC626" s="64" t="n">
        <x:f aca="0">X626*Y626</x:f>
        <x:v>0.059623376395589955</x:v>
      </x:c>
      <x:c r="AD626" s="64" t="n">
        <x:f aca="0">SUM(Z626:AC626)</x:f>
        <x:v>1.1249310259233787</x:v>
      </x:c>
      <x:c r="AE626" s="64" t="n">
        <x:f aca="0">MAX(AE625,AD626)</x:f>
        <x:v>1.1335706906742307</x:v>
      </x:c>
      <x:c r="AF626" s="63" t="n">
        <x:f aca="0">AD626/AE626-1</x:f>
        <x:v>-0.007621637381708624</x:v>
      </x:c>
      <x:c r="AG626" s="63" t="n">
        <x:f aca="0">AD626/AD625-1</x:f>
        <x:v>0.0012682098756675586</x:v>
      </x:c>
      <x:c r="AH626" s="61" t="n">
        <x:f aca="0">IF(OR(T626="年末+季度",T626="季度+动态",T626="季度",T626="动态"),A626,AH625)</x:f>
        <x:v>44651</x:v>
      </x:c>
      <x:c r="AI626" s="68" t="n">
        <x:f aca="0">YEAR(A626)</x:f>
        <x:v>2022</x:v>
      </x:c>
      <x:c r="AJ626" s="68" t="n">
        <x:f aca="0">MONTH(A626)</x:f>
        <x:v>6</x:v>
      </x:c>
      <x:c r="AK626" s="66" t="n">
        <x:f aca="0">IF(MONTH(A626)&lt;&gt;MONTH(A627),1,0)</x:f>
        <x:v>0</x:v>
      </x:c>
      <x:c r="AL626" s="64" t="n">
        <x:f aca="0">IF(AK625,AD625,AL625)</x:f>
        <x:v>1.123729631578712</x:v>
      </x:c>
      <x:c r="AM626" s="65" t="str">
        <x:f aca="0">IF(AK626,AD626/AL626-1,"")</x:f>
      </x:c>
      <x:c r="AN626" s="64" t="n">
        <x:f aca="0">IF(AI626&lt;&gt;AI625,AD626,MAX(AN625,AD626))</x:f>
        <x:v>1.1335706906742307</x:v>
      </x:c>
      <x:c r="AO626" s="65" t="n">
        <x:f aca="0">AD626/AN626-1</x:f>
        <x:v>-0.007621637381708624</x:v>
      </x:c>
      <x:c r="AP626" s="69" t="n">
        <x:f aca="0">IFERROR(SUM(Z626:AC626)/AD626,0)</x:f>
        <x:v>1</x:v>
      </x:c>
      <x:c r="AQ626" s="66" t="b">
        <x:f aca="0">AND(B626&gt;0,C626&gt;0,D626&gt;0,E626&gt;0)</x:f>
        <x:v>1</x:v>
      </x:c>
    </x:row>
    <x:row r="627" ht="13.5" hidden="0">
      <x:c r="A627" s="61" t="n">
        <x:f aca="0">'净值底稿'!A589</x:f>
        <x:v>44719</x:v>
      </x:c>
      <x:c r="B627" s="62" t="n">
        <x:f aca="0">'净值底稿'!W589</x:f>
        <x:v>1.2679901217350529</x:v>
      </x:c>
      <x:c r="C627" s="62" t="n">
        <x:f aca="0">'净值底稿'!T589</x:f>
        <x:v>1.2957329447888064</x:v>
      </x:c>
      <x:c r="D627" s="62" t="n">
        <x:f aca="0">'净值底稿'!U589</x:f>
        <x:v>1.5391</x:v>
      </x:c>
      <x:c r="E627" s="62" t="n">
        <x:f aca="0">'净值底稿'!V589</x:f>
        <x:v>1.4292</x:v>
      </x:c>
      <x:c r="F627" s="63" t="n">
        <x:f aca="0">IFERROR(B627/B626-1,0)</x:f>
        <x:v>0.0015639527349446958</x:v>
      </x:c>
      <x:c r="G627" s="63" t="n">
        <x:f aca="0">IFERROR(C627/C626-1,0)</x:f>
        <x:v>0.0011128450284583202</x:v>
      </x:c>
      <x:c r="H627" s="63" t="n">
        <x:f aca="0">IFERROR(D627/D626-1,0)</x:f>
        <x:v>-0.00012992918859222602</x:v>
      </x:c>
      <x:c r="I627" s="63" t="n">
        <x:f aca="0">IFERROR(E627/E626-1,0)</x:f>
        <x:v>-0.0018856065367692798</x:v>
      </x:c>
      <x:c r="J627" s="64" t="n">
        <x:f aca="0">Z626*(1+F627)</x:f>
        <x:v>0.1045024808661273</x:v>
      </x:c>
      <x:c r="K627" s="64" t="n">
        <x:f aca="0">AA626*(1+G627)</x:f>
        <x:v>0.1032208750636707</x:v>
      </x:c>
      <x:c r="L627" s="64" t="n">
        <x:f aca="0">AB626*(1+H627)</x:f>
        <x:v>0.8577507551370533</x:v>
      </x:c>
      <x:c r="M627" s="64" t="n">
        <x:f aca="0">AC626*(1+I627)</x:f>
        <x:v>0.059510950167314176</x:v>
      </x:c>
      <x:c r="N627" s="64" t="n">
        <x:f aca="0">SUM(J627:M627)</x:f>
        <x:v>1.1249850612341654</x:v>
      </x:c>
      <x:c r="O627" s="65" t="n">
        <x:f aca="0">IFERROR((J627+K627)/N627,0)</x:f>
        <x:v>0.18464543493752264</x:v>
      </x:c>
      <x:c r="P627" s="66" t="b">
        <x:f aca="0">AND(MONTH(A627)=12,OR(A628="",YEAR(A627)&lt;&gt;YEAR(A628)))</x:f>
        <x:v>0</x:v>
      </x:c>
      <x:c r="Q627" s="66" t="b">
        <x:f aca="0">AND(MOD(MONTH(A627),3)=0,OR(A628="",MONTH(A627)&lt;&gt;MONTH(A628)))</x:f>
        <x:v>0</x:v>
      </x:c>
      <x:c r="R627" s="66" t="b">
        <x:f aca="0">OR(O627&gt;$E$7,O627&lt;$E$6)</x:f>
        <x:v>0</x:v>
      </x:c>
      <x:c r="S627" s="66" t="b">
        <x:f aca="0">AND(OR(P627,Q627,R627),A627-AH626&gt;$E$8)</x:f>
        <x:v>0</x:v>
      </x:c>
      <x:c r="T627" s="67" t="str">
        <x:f aca="0">IF(NOT(OR(P627,Q627,R627)),"不调",IF(NOT(S627),"间隔规则跳过",IF(P627,"年末+季度",IF(AND(Q627,R627),"季度+动态",IF(Q627,"季度","动态")))))</x:f>
        <x:v>不调</x:v>
      </x:c>
      <x:c r="U627" s="64" t="n">
        <x:f aca="0">IF(OR(T627="年末+季度",T627="季度+动态"),N627*$E$5/2,IF(T627="季度",(J627+K627)/2,IF(T627="动态",N627*$E$5*IF(J627+K627=0,0.5,J627/(J627+K627)),J627)))</x:f>
        <x:v>0.1045024808661273</x:v>
      </x:c>
      <x:c r="V627" s="64" t="n">
        <x:f aca="0">IF(OR(T627="年末+季度",T627="季度+动态"),N627*$E$5/2,IF(T627="季度",(J627+K627)/2,IF(T627="动态",N627*$E$5*IF(J627+K627=0,0.5,K627/(J627+K627)),K627)))</x:f>
        <x:v>0.1032208750636707</x:v>
      </x:c>
      <x:c r="W627" s="64" t="n">
        <x:f aca="0">IF(OR(T627="年末+季度",T627="季度+动态",T627="动态"),N627*(1-$E$5)*IF(L627+M627=0,$B$7/($B$7+$B$8),L627/(L627+M627)),L627)</x:f>
        <x:v>0.8577507551370533</x:v>
      </x:c>
      <x:c r="X627" s="64" t="n">
        <x:f aca="0">IF(OR(T627="年末+季度",T627="季度+动态",T627="动态"),N627*(1-$E$5)*IF(L627+M627=0,$B$8/($B$7+$B$8),M627/(L627+M627)),M627)</x:f>
        <x:v>0.059510950167314176</x:v>
      </x:c>
      <x:c r="Y627" s="64" t="n">
        <x:f aca="0">POWER(1-$H$5,(A627-A626)/$H$8)</x:f>
        <x:v>0.9999862671029998</x:v>
      </x:c>
      <x:c r="Z627" s="64" t="n">
        <x:f aca="0">U627*Y627</x:f>
        <x:v>0.1045010457443213</x:v>
      </x:c>
      <x:c r="AA627" s="64" t="n">
        <x:f aca="0">V627*Y627</x:f>
        <x:v>0.10321945754202518</x:v>
      </x:c>
      <x:c r="AB627" s="64" t="n">
        <x:f aca="0">W627*Y627</x:f>
        <x:v>0.8577389757342812</x:v>
      </x:c>
      <x:c r="AC627" s="64" t="n">
        <x:f aca="0">X627*Y627</x:f>
        <x:v>0.05951013290956514</x:v>
      </x:c>
      <x:c r="AD627" s="64" t="n">
        <x:f aca="0">SUM(Z627:AC627)</x:f>
        <x:v>1.1249696119301926</x:v>
      </x:c>
      <x:c r="AE627" s="64" t="n">
        <x:f aca="0">MAX(AE626,AD627)</x:f>
        <x:v>1.1335706906742307</x:v>
      </x:c>
      <x:c r="AF627" s="63" t="n">
        <x:f aca="0">AD627/AE627-1</x:f>
        <x:v>-0.007587598034069054</x:v>
      </x:c>
      <x:c r="AG627" s="63" t="n">
        <x:f aca="0">AD627/AD626-1</x:f>
        <x:v>0.00003430077571398016</x:v>
      </x:c>
      <x:c r="AH627" s="61" t="n">
        <x:f aca="0">IF(OR(T627="年末+季度",T627="季度+动态",T627="季度",T627="动态"),A627,AH626)</x:f>
        <x:v>44651</x:v>
      </x:c>
      <x:c r="AI627" s="68" t="n">
        <x:f aca="0">YEAR(A627)</x:f>
        <x:v>2022</x:v>
      </x:c>
      <x:c r="AJ627" s="68" t="n">
        <x:f aca="0">MONTH(A627)</x:f>
        <x:v>6</x:v>
      </x:c>
      <x:c r="AK627" s="66" t="n">
        <x:f aca="0">IF(MONTH(A627)&lt;&gt;MONTH(A628),1,0)</x:f>
        <x:v>0</x:v>
      </x:c>
      <x:c r="AL627" s="64" t="n">
        <x:f aca="0">IF(AK626,AD626,AL626)</x:f>
        <x:v>1.123729631578712</x:v>
      </x:c>
      <x:c r="AM627" s="65" t="str">
        <x:f aca="0">IF(AK627,AD627/AL627-1,"")</x:f>
      </x:c>
      <x:c r="AN627" s="64" t="n">
        <x:f aca="0">IF(AI627&lt;&gt;AI626,AD627,MAX(AN626,AD627))</x:f>
        <x:v>1.1335706906742307</x:v>
      </x:c>
      <x:c r="AO627" s="65" t="n">
        <x:f aca="0">AD627/AN627-1</x:f>
        <x:v>-0.007587598034069054</x:v>
      </x:c>
      <x:c r="AP627" s="69" t="n">
        <x:f aca="0">IFERROR(SUM(Z627:AC627)/AD627,0)</x:f>
        <x:v>1</x:v>
      </x:c>
      <x:c r="AQ627" s="66" t="b">
        <x:f aca="0">AND(B627&gt;0,C627&gt;0,D627&gt;0,E627&gt;0)</x:f>
        <x:v>1</x:v>
      </x:c>
    </x:row>
    <x:row r="628" ht="13.5" hidden="0">
      <x:c r="A628" s="61" t="n">
        <x:f aca="0">'净值底稿'!A590</x:f>
        <x:v>44720</x:v>
      </x:c>
      <x:c r="B628" s="62" t="n">
        <x:f aca="0">'净值底稿'!W590</x:f>
        <x:v>1.2756534237034078</x:v>
      </x:c>
      <x:c r="C628" s="62" t="n">
        <x:f aca="0">'净值底稿'!T590</x:f>
        <x:v>1.3018803291713361</x:v>
      </x:c>
      <x:c r="D628" s="62" t="n">
        <x:f aca="0">'净值底稿'!U590</x:f>
        <x:v>1.5391</x:v>
      </x:c>
      <x:c r="E628" s="62" t="n">
        <x:f aca="0">'净值底稿'!V590</x:f>
        <x:v>1.4319</x:v>
      </x:c>
      <x:c r="F628" s="63" t="n">
        <x:f aca="0">IFERROR(B628/B627-1,0)</x:f>
        <x:v>0.006043660622425673</x:v>
      </x:c>
      <x:c r="G628" s="63" t="n">
        <x:f aca="0">IFERROR(C628/C627-1,0)</x:f>
        <x:v>0.004744329768918254</x:v>
      </x:c>
      <x:c r="H628" s="63" t="n">
        <x:f aca="0">IFERROR(D628/D627-1,0)</x:f>
        <x:v>0</x:v>
      </x:c>
      <x:c r="I628" s="63" t="n">
        <x:f aca="0">IFERROR(E628/E627-1,0)</x:f>
        <x:v>0.0018891687657429657</x:v>
      </x:c>
      <x:c r="J628" s="64" t="n">
        <x:f aca="0">Z627*(1+F628)</x:f>
        <x:v>0.10513261459948856</x:v>
      </x:c>
      <x:c r="K628" s="64" t="n">
        <x:f aca="0">AA627*(1+G628)</x:f>
        <x:v>0.1037091646871734</x:v>
      </x:c>
      <x:c r="L628" s="64" t="n">
        <x:f aca="0">AB627*(1+H628)</x:f>
        <x:v>0.8577389757342812</x:v>
      </x:c>
      <x:c r="M628" s="64" t="n">
        <x:f aca="0">AC627*(1+I628)</x:f>
        <x:v>0.0596225575939031</x:v>
      </x:c>
      <x:c r="N628" s="64" t="n">
        <x:f aca="0">SUM(J628:M628)</x:f>
        <x:v>1.1262033126148463</x:v>
      </x:c>
      <x:c r="O628" s="65" t="n">
        <x:f aca="0">IFERROR((J628+K628)/N628,0)</x:f>
        <x:v>0.1854387897348375</x:v>
      </x:c>
      <x:c r="P628" s="66" t="b">
        <x:f aca="0">AND(MONTH(A628)=12,OR(A629="",YEAR(A628)&lt;&gt;YEAR(A629)))</x:f>
        <x:v>0</x:v>
      </x:c>
      <x:c r="Q628" s="66" t="b">
        <x:f aca="0">AND(MOD(MONTH(A628),3)=0,OR(A629="",MONTH(A628)&lt;&gt;MONTH(A629)))</x:f>
        <x:v>0</x:v>
      </x:c>
      <x:c r="R628" s="66" t="b">
        <x:f aca="0">OR(O628&gt;$E$7,O628&lt;$E$6)</x:f>
        <x:v>0</x:v>
      </x:c>
      <x:c r="S628" s="66" t="b">
        <x:f aca="0">AND(OR(P628,Q628,R628),A628-AH627&gt;$E$8)</x:f>
        <x:v>0</x:v>
      </x:c>
      <x:c r="T628" s="67" t="str">
        <x:f aca="0">IF(NOT(OR(P628,Q628,R628)),"不调",IF(NOT(S628),"间隔规则跳过",IF(P628,"年末+季度",IF(AND(Q628,R628),"季度+动态",IF(Q628,"季度","动态")))))</x:f>
        <x:v>不调</x:v>
      </x:c>
      <x:c r="U628" s="64" t="n">
        <x:f aca="0">IF(OR(T628="年末+季度",T628="季度+动态"),N628*$E$5/2,IF(T628="季度",(J628+K628)/2,IF(T628="动态",N628*$E$5*IF(J628+K628=0,0.5,J628/(J628+K628)),J628)))</x:f>
        <x:v>0.10513261459948856</x:v>
      </x:c>
      <x:c r="V628" s="64" t="n">
        <x:f aca="0">IF(OR(T628="年末+季度",T628="季度+动态"),N628*$E$5/2,IF(T628="季度",(J628+K628)/2,IF(T628="动态",N628*$E$5*IF(J628+K628=0,0.5,K628/(J628+K628)),K628)))</x:f>
        <x:v>0.1037091646871734</x:v>
      </x:c>
      <x:c r="W628" s="64" t="n">
        <x:f aca="0">IF(OR(T628="年末+季度",T628="季度+动态",T628="动态"),N628*(1-$E$5)*IF(L628+M628=0,$B$7/($B$7+$B$8),L628/(L628+M628)),L628)</x:f>
        <x:v>0.8577389757342812</x:v>
      </x:c>
      <x:c r="X628" s="64" t="n">
        <x:f aca="0">IF(OR(T628="年末+季度",T628="季度+动态",T628="动态"),N628*(1-$E$5)*IF(L628+M628=0,$B$8/($B$7+$B$8),M628/(L628+M628)),M628)</x:f>
        <x:v>0.0596225575939031</x:v>
      </x:c>
      <x:c r="Y628" s="64" t="n">
        <x:f aca="0">POWER(1-$H$5,(A628-A627)/$H$8)</x:f>
        <x:v>0.9999862671029998</x:v>
      </x:c>
      <x:c r="Z628" s="64" t="n">
        <x:f aca="0">U628*Y628</x:f>
        <x:v>0.10513117082412089</x:v>
      </x:c>
      <x:c r="AA628" s="64" t="n">
        <x:f aca="0">V628*Y628</x:f>
        <x:v>0.10370774045989677</x:v>
      </x:c>
      <x:c r="AB628" s="64" t="n">
        <x:f aca="0">W628*Y628</x:f>
        <x:v>0.8577271964932743</x:v>
      </x:c>
      <x:c r="AC628" s="64" t="n">
        <x:f aca="0">X628*Y628</x:f>
        <x:v>0.05962173880346077</x:v>
      </x:c>
      <x:c r="AD628" s="64" t="n">
        <x:f aca="0">SUM(Z628:AC628)</x:f>
        <x:v>1.1261878465807527</x:v>
      </x:c>
      <x:c r="AE628" s="64" t="n">
        <x:f aca="0">MAX(AE627,AD628)</x:f>
        <x:v>1.1335706906742307</x:v>
      </x:c>
      <x:c r="AF628" s="63" t="n">
        <x:f aca="0">AD628/AE628-1</x:f>
        <x:v>-0.0065129101821491675</x:v>
      </x:c>
      <x:c r="AG628" s="63" t="n">
        <x:f aca="0">AD628/AD627-1</x:f>
        <x:v>0.0010829044959443923</x:v>
      </x:c>
      <x:c r="AH628" s="61" t="n">
        <x:f aca="0">IF(OR(T628="年末+季度",T628="季度+动态",T628="季度",T628="动态"),A628,AH627)</x:f>
        <x:v>44651</x:v>
      </x:c>
      <x:c r="AI628" s="68" t="n">
        <x:f aca="0">YEAR(A628)</x:f>
        <x:v>2022</x:v>
      </x:c>
      <x:c r="AJ628" s="68" t="n">
        <x:f aca="0">MONTH(A628)</x:f>
        <x:v>6</x:v>
      </x:c>
      <x:c r="AK628" s="66" t="n">
        <x:f aca="0">IF(MONTH(A628)&lt;&gt;MONTH(A629),1,0)</x:f>
        <x:v>0</x:v>
      </x:c>
      <x:c r="AL628" s="64" t="n">
        <x:f aca="0">IF(AK627,AD627,AL627)</x:f>
        <x:v>1.123729631578712</x:v>
      </x:c>
      <x:c r="AM628" s="65" t="str">
        <x:f aca="0">IF(AK628,AD628/AL628-1,"")</x:f>
      </x:c>
      <x:c r="AN628" s="64" t="n">
        <x:f aca="0">IF(AI628&lt;&gt;AI627,AD628,MAX(AN627,AD628))</x:f>
        <x:v>1.1335706906742307</x:v>
      </x:c>
      <x:c r="AO628" s="65" t="n">
        <x:f aca="0">AD628/AN628-1</x:f>
        <x:v>-0.0065129101821491675</x:v>
      </x:c>
      <x:c r="AP628" s="69" t="n">
        <x:f aca="0">IFERROR(SUM(Z628:AC628)/AD628,0)</x:f>
        <x:v>1</x:v>
      </x:c>
      <x:c r="AQ628" s="66" t="b">
        <x:f aca="0">AND(B628&gt;0,C628&gt;0,D628&gt;0,E628&gt;0)</x:f>
        <x:v>1</x:v>
      </x:c>
    </x:row>
    <x:row r="629" ht="13.5" hidden="0">
      <x:c r="A629" s="61" t="n">
        <x:f aca="0">'净值底稿'!A591</x:f>
        <x:v>44721</x:v>
      </x:c>
      <x:c r="B629" s="62" t="n">
        <x:f aca="0">'净值底稿'!W591</x:f>
        <x:v>1.2715106154898574</x:v>
      </x:c>
      <x:c r="C629" s="62" t="n">
        <x:f aca="0">'净值底稿'!T591</x:f>
        <x:v>1.2843282067628174</x:v>
      </x:c>
      <x:c r="D629" s="62" t="n">
        <x:f aca="0">'净值底稿'!U591</x:f>
        <x:v>1.5398</x:v>
      </x:c>
      <x:c r="E629" s="62" t="n">
        <x:f aca="0">'净值底稿'!V591</x:f>
        <x:v>1.4366</x:v>
      </x:c>
      <x:c r="F629" s="63" t="n">
        <x:f aca="0">IFERROR(B629/B628-1,0)</x:f>
        <x:v>-0.003247596985647694</x:v>
      </x:c>
      <x:c r="G629" s="63" t="n">
        <x:f aca="0">IFERROR(C629/C628-1,0)</x:f>
        <x:v>-0.013482131971139677</x:v>
      </x:c>
      <x:c r="H629" s="63" t="n">
        <x:f aca="0">IFERROR(D629/D628-1,0)</x:f>
        <x:v>0.00045481125333002304</x:v>
      </x:c>
      <x:c r="I629" s="63" t="n">
        <x:f aca="0">IFERROR(E629/E628-1,0)</x:f>
        <x:v>0.0032823521195615157</x:v>
      </x:c>
      <x:c r="J629" s="64" t="n">
        <x:f aca="0">Z628*(1+F629)</x:f>
        <x:v>0.10478974715065487</x:v>
      </x:c>
      <x:c r="K629" s="64" t="n">
        <x:f aca="0">AA628*(1+G629)</x:f>
        <x:v>0.10230953901658774</x:v>
      </x:c>
      <x:c r="L629" s="64" t="n">
        <x:f aca="0">AB628*(1+H629)</x:f>
        <x:v>0.8581173004745267</x:v>
      </x:c>
      <x:c r="M629" s="64" t="n">
        <x:f aca="0">AC628*(1+I629)</x:f>
        <x:v>0.05981743834419425</x:v>
      </x:c>
      <x:c r="N629" s="64" t="n">
        <x:f aca="0">SUM(J629:M629)</x:f>
        <x:v>1.1250340249859636</x:v>
      </x:c>
      <x:c r="O629" s="65" t="n">
        <x:f aca="0">IFERROR((J629+K629)/N629,0)</x:f>
        <x:v>0.1840826868945821</x:v>
      </x:c>
      <x:c r="P629" s="66" t="b">
        <x:f aca="0">AND(MONTH(A629)=12,OR(A630="",YEAR(A629)&lt;&gt;YEAR(A630)))</x:f>
        <x:v>0</x:v>
      </x:c>
      <x:c r="Q629" s="66" t="b">
        <x:f aca="0">AND(MOD(MONTH(A629),3)=0,OR(A630="",MONTH(A629)&lt;&gt;MONTH(A630)))</x:f>
        <x:v>0</x:v>
      </x:c>
      <x:c r="R629" s="66" t="b">
        <x:f aca="0">OR(O629&gt;$E$7,O629&lt;$E$6)</x:f>
        <x:v>0</x:v>
      </x:c>
      <x:c r="S629" s="66" t="b">
        <x:f aca="0">AND(OR(P629,Q629,R629),A629-AH628&gt;$E$8)</x:f>
        <x:v>0</x:v>
      </x:c>
      <x:c r="T629" s="67" t="str">
        <x:f aca="0">IF(NOT(OR(P629,Q629,R629)),"不调",IF(NOT(S629),"间隔规则跳过",IF(P629,"年末+季度",IF(AND(Q629,R629),"季度+动态",IF(Q629,"季度","动态")))))</x:f>
        <x:v>不调</x:v>
      </x:c>
      <x:c r="U629" s="64" t="n">
        <x:f aca="0">IF(OR(T629="年末+季度",T629="季度+动态"),N629*$E$5/2,IF(T629="季度",(J629+K629)/2,IF(T629="动态",N629*$E$5*IF(J629+K629=0,0.5,J629/(J629+K629)),J629)))</x:f>
        <x:v>0.10478974715065487</x:v>
      </x:c>
      <x:c r="V629" s="64" t="n">
        <x:f aca="0">IF(OR(T629="年末+季度",T629="季度+动态"),N629*$E$5/2,IF(T629="季度",(J629+K629)/2,IF(T629="动态",N629*$E$5*IF(J629+K629=0,0.5,K629/(J629+K629)),K629)))</x:f>
        <x:v>0.10230953901658774</x:v>
      </x:c>
      <x:c r="W629" s="64" t="n">
        <x:f aca="0">IF(OR(T629="年末+季度",T629="季度+动态",T629="动态"),N629*(1-$E$5)*IF(L629+M629=0,$B$7/($B$7+$B$8),L629/(L629+M629)),L629)</x:f>
        <x:v>0.8581173004745267</x:v>
      </x:c>
      <x:c r="X629" s="64" t="n">
        <x:f aca="0">IF(OR(T629="年末+季度",T629="季度+动态",T629="动态"),N629*(1-$E$5)*IF(L629+M629=0,$B$8/($B$7+$B$8),M629/(L629+M629)),M629)</x:f>
        <x:v>0.05981743834419425</x:v>
      </x:c>
      <x:c r="Y629" s="64" t="n">
        <x:f aca="0">POWER(1-$H$5,(A629-A628)/$H$8)</x:f>
        <x:v>0.9999862671029998</x:v>
      </x:c>
      <x:c r="Z629" s="64" t="n">
        <x:f aca="0">U629*Y629</x:f>
        <x:v>0.10478830808385056</x:v>
      </x:c>
      <x:c r="AA629" s="64" t="n">
        <x:f aca="0">V629*Y629</x:f>
        <x:v>0.10230813401022627</x:v>
      </x:c>
      <x:c r="AB629" s="64" t="n">
        <x:f aca="0">W629*Y629</x:f>
        <x:v>0.8581055160380252</x:v>
      </x:c>
      <x:c r="AC629" s="64" t="n">
        <x:f aca="0">X629*Y629</x:f>
        <x:v>0.05981661687747465</x:v>
      </x:c>
      <x:c r="AD629" s="64" t="n">
        <x:f aca="0">SUM(Z629:AC629)</x:f>
        <x:v>1.125018575009577</x:v>
      </x:c>
      <x:c r="AE629" s="64" t="n">
        <x:f aca="0">MAX(AE628,AD629)</x:f>
        <x:v>1.1335706906742307</x:v>
      </x:c>
      <x:c r="AF629" s="63" t="n">
        <x:f aca="0">AD629/AE629-1</x:f>
        <x:v>-0.007544404363143076</x:v>
      </x:c>
      <x:c r="AG629" s="63" t="n">
        <x:f aca="0">AD629/AD628-1</x:f>
        <x:v>-0.0010382562507007531</x:v>
      </x:c>
      <x:c r="AH629" s="61" t="n">
        <x:f aca="0">IF(OR(T629="年末+季度",T629="季度+动态",T629="季度",T629="动态"),A629,AH628)</x:f>
        <x:v>44651</x:v>
      </x:c>
      <x:c r="AI629" s="68" t="n">
        <x:f aca="0">YEAR(A629)</x:f>
        <x:v>2022</x:v>
      </x:c>
      <x:c r="AJ629" s="68" t="n">
        <x:f aca="0">MONTH(A629)</x:f>
        <x:v>6</x:v>
      </x:c>
      <x:c r="AK629" s="66" t="n">
        <x:f aca="0">IF(MONTH(A629)&lt;&gt;MONTH(A630),1,0)</x:f>
        <x:v>0</x:v>
      </x:c>
      <x:c r="AL629" s="64" t="n">
        <x:f aca="0">IF(AK628,AD628,AL628)</x:f>
        <x:v>1.123729631578712</x:v>
      </x:c>
      <x:c r="AM629" s="65" t="str">
        <x:f aca="0">IF(AK629,AD629/AL629-1,"")</x:f>
      </x:c>
      <x:c r="AN629" s="64" t="n">
        <x:f aca="0">IF(AI629&lt;&gt;AI628,AD629,MAX(AN628,AD629))</x:f>
        <x:v>1.1335706906742307</x:v>
      </x:c>
      <x:c r="AO629" s="65" t="n">
        <x:f aca="0">AD629/AN629-1</x:f>
        <x:v>-0.007544404363143076</x:v>
      </x:c>
      <x:c r="AP629" s="69" t="n">
        <x:f aca="0">IFERROR(SUM(Z629:AC629)/AD629,0)</x:f>
        <x:v>1</x:v>
      </x:c>
      <x:c r="AQ629" s="66" t="b">
        <x:f aca="0">AND(B629&gt;0,C629&gt;0,D629&gt;0,E629&gt;0)</x:f>
        <x:v>1</x:v>
      </x:c>
    </x:row>
    <x:row r="630" ht="13.5" hidden="0">
      <x:c r="A630" s="61" t="n">
        <x:f aca="0">'净值底稿'!A592</x:f>
        <x:v>44722</x:v>
      </x:c>
      <x:c r="B630" s="62" t="n">
        <x:f aca="0">'净值底稿'!W592</x:f>
        <x:v>1.2762868556049667</x:v>
      </x:c>
      <x:c r="C630" s="62" t="n">
        <x:f aca="0">'净值底稿'!T592</x:f>
        <x:v>1.30939075400574</x:v>
      </x:c>
      <x:c r="D630" s="62" t="n">
        <x:f aca="0">'净值底稿'!U592</x:f>
        <x:v>1.5402</x:v>
      </x:c>
      <x:c r="E630" s="62" t="n">
        <x:f aca="0">'净值底稿'!V592</x:f>
        <x:v>1.4325</x:v>
      </x:c>
      <x:c r="F630" s="63" t="n">
        <x:f aca="0">IFERROR(B630/B629-1,0)</x:f>
        <x:v>0.0037563509552527297</x:v>
      </x:c>
      <x:c r="G630" s="63" t="n">
        <x:f aca="0">IFERROR(C630/C629-1,0)</x:f>
        <x:v>0.01951412973019817</x:v>
      </x:c>
      <x:c r="H630" s="63" t="n">
        <x:f aca="0">IFERROR(D630/D629-1,0)</x:f>
        <x:v>0.000259773996622803</x:v>
      </x:c>
      <x:c r="I630" s="63" t="n">
        <x:f aca="0">IFERROR(E630/E629-1,0)</x:f>
        <x:v>-0.0028539607406375955</x:v>
      </x:c>
      <x:c r="J630" s="64" t="n">
        <x:f aca="0">Z629*(1+F630)</x:f>
        <x:v>0.10518192974502065</x:v>
      </x:c>
      <x:c r="K630" s="64" t="n">
        <x:f aca="0">AA629*(1+G630)</x:f>
        <x:v>0.10430458820975633</x:v>
      </x:c>
      <x:c r="L630" s="64" t="n">
        <x:f aca="0">AB629*(1+H630)</x:f>
        <x:v>0.8583284295374505</x:v>
      </x:c>
      <x:c r="M630" s="64" t="n">
        <x:f aca="0">AC629*(1+I630)</x:f>
        <x:v>0.05964590260126858</x:v>
      </x:c>
      <x:c r="N630" s="64" t="n">
        <x:f aca="0">SUM(J630:M630)</x:f>
        <x:v>1.127460850093496</x:v>
      </x:c>
      <x:c r="O630" s="65" t="n">
        <x:f aca="0">IFERROR((J630+K630)/N630,0)</x:f>
        <x:v>0.18580380679063496</x:v>
      </x:c>
      <x:c r="P630" s="66" t="b">
        <x:f aca="0">AND(MONTH(A630)=12,OR(A631="",YEAR(A630)&lt;&gt;YEAR(A631)))</x:f>
        <x:v>0</x:v>
      </x:c>
      <x:c r="Q630" s="66" t="b">
        <x:f aca="0">AND(MOD(MONTH(A630),3)=0,OR(A631="",MONTH(A630)&lt;&gt;MONTH(A631)))</x:f>
        <x:v>0</x:v>
      </x:c>
      <x:c r="R630" s="66" t="b">
        <x:f aca="0">OR(O630&gt;$E$7,O630&lt;$E$6)</x:f>
        <x:v>0</x:v>
      </x:c>
      <x:c r="S630" s="66" t="b">
        <x:f aca="0">AND(OR(P630,Q630,R630),A630-AH629&gt;$E$8)</x:f>
        <x:v>0</x:v>
      </x:c>
      <x:c r="T630" s="67" t="str">
        <x:f aca="0">IF(NOT(OR(P630,Q630,R630)),"不调",IF(NOT(S630),"间隔规则跳过",IF(P630,"年末+季度",IF(AND(Q630,R630),"季度+动态",IF(Q630,"季度","动态")))))</x:f>
        <x:v>不调</x:v>
      </x:c>
      <x:c r="U630" s="64" t="n">
        <x:f aca="0">IF(OR(T630="年末+季度",T630="季度+动态"),N630*$E$5/2,IF(T630="季度",(J630+K630)/2,IF(T630="动态",N630*$E$5*IF(J630+K630=0,0.5,J630/(J630+K630)),J630)))</x:f>
        <x:v>0.10518192974502065</x:v>
      </x:c>
      <x:c r="V630" s="64" t="n">
        <x:f aca="0">IF(OR(T630="年末+季度",T630="季度+动态"),N630*$E$5/2,IF(T630="季度",(J630+K630)/2,IF(T630="动态",N630*$E$5*IF(J630+K630=0,0.5,K630/(J630+K630)),K630)))</x:f>
        <x:v>0.10430458820975633</x:v>
      </x:c>
      <x:c r="W630" s="64" t="n">
        <x:f aca="0">IF(OR(T630="年末+季度",T630="季度+动态",T630="动态"),N630*(1-$E$5)*IF(L630+M630=0,$B$7/($B$7+$B$8),L630/(L630+M630)),L630)</x:f>
        <x:v>0.8583284295374505</x:v>
      </x:c>
      <x:c r="X630" s="64" t="n">
        <x:f aca="0">IF(OR(T630="年末+季度",T630="季度+动态",T630="动态"),N630*(1-$E$5)*IF(L630+M630=0,$B$8/($B$7+$B$8),M630/(L630+M630)),M630)</x:f>
        <x:v>0.05964590260126858</x:v>
      </x:c>
      <x:c r="Y630" s="64" t="n">
        <x:f aca="0">POWER(1-$H$5,(A630-A629)/$H$8)</x:f>
        <x:v>0.9999862671029998</x:v>
      </x:c>
      <x:c r="Z630" s="64" t="n">
        <x:f aca="0">U630*Y630</x:f>
        <x:v>0.10518048529241318</x:v>
      </x:c>
      <x:c r="AA630" s="64" t="n">
        <x:f aca="0">V630*Y630</x:f>
        <x:v>0.10430315580558978</x:v>
      </x:c>
      <x:c r="AB630" s="64" t="n">
        <x:f aca="0">W630*Y630</x:f>
        <x:v>0.8583166422015353</x:v>
      </x:c>
      <x:c r="AC630" s="64" t="n">
        <x:f aca="0">X630*Y630</x:f>
        <x:v>0.05964508349023167</x:v>
      </x:c>
      <x:c r="AD630" s="64" t="n">
        <x:f aca="0">SUM(Z630:AC630)</x:f>
        <x:v>1.1274453667897697</x:v>
      </x:c>
      <x:c r="AE630" s="64" t="n">
        <x:f aca="0">MAX(AE629,AD630)</x:f>
        <x:v>1.1335706906742307</x:v>
      </x:c>
      <x:c r="AF630" s="63" t="n">
        <x:f aca="0">AD630/AE630-1</x:f>
        <x:v>-0.005403565860385595</x:v>
      </x:c>
      <x:c r="AG630" s="63" t="n">
        <x:f aca="0">AD630/AD629-1</x:f>
        <x:v>0.002157112632715563</x:v>
      </x:c>
      <x:c r="AH630" s="61" t="n">
        <x:f aca="0">IF(OR(T630="年末+季度",T630="季度+动态",T630="季度",T630="动态"),A630,AH629)</x:f>
        <x:v>44651</x:v>
      </x:c>
      <x:c r="AI630" s="68" t="n">
        <x:f aca="0">YEAR(A630)</x:f>
        <x:v>2022</x:v>
      </x:c>
      <x:c r="AJ630" s="68" t="n">
        <x:f aca="0">MONTH(A630)</x:f>
        <x:v>6</x:v>
      </x:c>
      <x:c r="AK630" s="66" t="n">
        <x:f aca="0">IF(MONTH(A630)&lt;&gt;MONTH(A631),1,0)</x:f>
        <x:v>0</x:v>
      </x:c>
      <x:c r="AL630" s="64" t="n">
        <x:f aca="0">IF(AK629,AD629,AL629)</x:f>
        <x:v>1.123729631578712</x:v>
      </x:c>
      <x:c r="AM630" s="65" t="str">
        <x:f aca="0">IF(AK630,AD630/AL630-1,"")</x:f>
      </x:c>
      <x:c r="AN630" s="64" t="n">
        <x:f aca="0">IF(AI630&lt;&gt;AI629,AD630,MAX(AN629,AD630))</x:f>
        <x:v>1.1335706906742307</x:v>
      </x:c>
      <x:c r="AO630" s="65" t="n">
        <x:f aca="0">AD630/AN630-1</x:f>
        <x:v>-0.005403565860385595</x:v>
      </x:c>
      <x:c r="AP630" s="69" t="n">
        <x:f aca="0">IFERROR(SUM(Z630:AC630)/AD630,0)</x:f>
        <x:v>1</x:v>
      </x:c>
      <x:c r="AQ630" s="66" t="b">
        <x:f aca="0">AND(B630&gt;0,C630&gt;0,D630&gt;0,E630&gt;0)</x:f>
        <x:v>1</x:v>
      </x:c>
    </x:row>
    <x:row r="631" ht="13.5" hidden="0">
      <x:c r="A631" s="61" t="n">
        <x:f aca="0">'净值底稿'!A593</x:f>
        <x:v>44725</x:v>
      </x:c>
      <x:c r="B631" s="62" t="n">
        <x:f aca="0">'净值底稿'!W593</x:f>
        <x:v>1.260612577709392</x:v>
      </x:c>
      <x:c r="C631" s="62" t="n">
        <x:f aca="0">'净值底稿'!T593</x:f>
        <x:v>1.3110236081129387</x:v>
      </x:c>
      <x:c r="D631" s="62" t="n">
        <x:f aca="0">'净值底稿'!U593</x:f>
        <x:v>1.5403</x:v>
      </x:c>
      <x:c r="E631" s="62" t="n">
        <x:f aca="0">'净值底稿'!V593</x:f>
        <x:v>1.4529</x:v>
      </x:c>
      <x:c r="F631" s="63" t="n">
        <x:f aca="0">IFERROR(B631/B630-1,0)</x:f>
        <x:v>-0.012281155938211885</x:v>
      </x:c>
      <x:c r="G631" s="63" t="n">
        <x:f aca="0">IFERROR(C631/C630-1,0)</x:f>
        <x:v>0.0012470334788936555</x:v>
      </x:c>
      <x:c r="H631" s="63" t="n">
        <x:f aca="0">IFERROR(D631/D630-1,0)</x:f>
        <x:v>0.00006492663290491585</x:v>
      </x:c>
      <x:c r="I631" s="63" t="n">
        <x:f aca="0">IFERROR(E631/E630-1,0)</x:f>
        <x:v>0.014240837696334996</x:v>
      </x:c>
      <x:c r="J631" s="64" t="n">
        <x:f aca="0">Z630*(1+F631)</x:f>
        <x:v>0.10388874735088026</x:v>
      </x:c>
      <x:c r="K631" s="64" t="n">
        <x:f aca="0">AA630*(1+G631)</x:f>
        <x:v>0.10443322533283361</x:v>
      </x:c>
      <x:c r="L631" s="64" t="n">
        <x:f aca="0">AB630*(1+H631)</x:f>
        <x:v>0.8583723698110797</x:v>
      </x:c>
      <x:c r="M631" s="64" t="n">
        <x:f aca="0">AC630*(1+I631)</x:f>
        <x:v>0.06049447944360041</x:v>
      </x:c>
      <x:c r="N631" s="64" t="n">
        <x:f aca="0">SUM(J631:M631)</x:f>
        <x:v>1.1271888219383939</x:v>
      </x:c>
      <x:c r="O631" s="65" t="n">
        <x:f aca="0">IFERROR((J631+K631)/N631,0)</x:f>
        <x:v>0.18481550617710052</x:v>
      </x:c>
      <x:c r="P631" s="66" t="b">
        <x:f aca="0">AND(MONTH(A631)=12,OR(A632="",YEAR(A631)&lt;&gt;YEAR(A632)))</x:f>
        <x:v>0</x:v>
      </x:c>
      <x:c r="Q631" s="66" t="b">
        <x:f aca="0">AND(MOD(MONTH(A631),3)=0,OR(A632="",MONTH(A631)&lt;&gt;MONTH(A632)))</x:f>
        <x:v>0</x:v>
      </x:c>
      <x:c r="R631" s="66" t="b">
        <x:f aca="0">OR(O631&gt;$E$7,O631&lt;$E$6)</x:f>
        <x:v>0</x:v>
      </x:c>
      <x:c r="S631" s="66" t="b">
        <x:f aca="0">AND(OR(P631,Q631,R631),A631-AH630&gt;$E$8)</x:f>
        <x:v>0</x:v>
      </x:c>
      <x:c r="T631" s="67" t="str">
        <x:f aca="0">IF(NOT(OR(P631,Q631,R631)),"不调",IF(NOT(S631),"间隔规则跳过",IF(P631,"年末+季度",IF(AND(Q631,R631),"季度+动态",IF(Q631,"季度","动态")))))</x:f>
        <x:v>不调</x:v>
      </x:c>
      <x:c r="U631" s="64" t="n">
        <x:f aca="0">IF(OR(T631="年末+季度",T631="季度+动态"),N631*$E$5/2,IF(T631="季度",(J631+K631)/2,IF(T631="动态",N631*$E$5*IF(J631+K631=0,0.5,J631/(J631+K631)),J631)))</x:f>
        <x:v>0.10388874735088026</x:v>
      </x:c>
      <x:c r="V631" s="64" t="n">
        <x:f aca="0">IF(OR(T631="年末+季度",T631="季度+动态"),N631*$E$5/2,IF(T631="季度",(J631+K631)/2,IF(T631="动态",N631*$E$5*IF(J631+K631=0,0.5,K631/(J631+K631)),K631)))</x:f>
        <x:v>0.10443322533283361</x:v>
      </x:c>
      <x:c r="W631" s="64" t="n">
        <x:f aca="0">IF(OR(T631="年末+季度",T631="季度+动态",T631="动态"),N631*(1-$E$5)*IF(L631+M631=0,$B$7/($B$7+$B$8),L631/(L631+M631)),L631)</x:f>
        <x:v>0.8583723698110797</x:v>
      </x:c>
      <x:c r="X631" s="64" t="n">
        <x:f aca="0">IF(OR(T631="年末+季度",T631="季度+动态",T631="动态"),N631*(1-$E$5)*IF(L631+M631=0,$B$8/($B$7+$B$8),M631/(L631+M631)),M631)</x:f>
        <x:v>0.06049447944360041</x:v>
      </x:c>
      <x:c r="Y631" s="64" t="n">
        <x:f aca="0">POWER(1-$H$5,(A631-A630)/$H$8)</x:f>
        <x:v>0.9999588018747739</x:v>
      </x:c>
      <x:c r="Z631" s="64" t="n">
        <x:f aca="0">U631*Y631</x:f>
        <x:v>0.10388446732925732</x:v>
      </x:c>
      <x:c r="AA631" s="64" t="n">
        <x:f aca="0">V631*Y631</x:f>
        <x:v>0.10442892287973858</x:v>
      </x:c>
      <x:c r="AB631" s="64" t="n">
        <x:f aca="0">W631*Y631</x:f>
        <x:v>0.8583370064786976</x:v>
      </x:c>
      <x:c r="AC631" s="64" t="n">
        <x:f aca="0">X631*Y631</x:f>
        <x:v>0.060491987184460805</x:v>
      </x:c>
      <x:c r="AD631" s="64" t="n">
        <x:f aca="0">SUM(Z631:AC631)</x:f>
        <x:v>1.1271423838721542</x:v>
      </x:c>
      <x:c r="AE631" s="64" t="n">
        <x:f aca="0">MAX(AE630,AD631)</x:f>
        <x:v>1.1335706906742307</x:v>
      </x:c>
      <x:c r="AF631" s="63" t="n">
        <x:f aca="0">AD631/AE631-1</x:f>
        <x:v>-0.005670847751235608</x:v>
      </x:c>
      <x:c r="AG631" s="63" t="n">
        <x:f aca="0">AD631/AD630-1</x:f>
        <x:v>-0.0002687340127870419</x:v>
      </x:c>
      <x:c r="AH631" s="61" t="n">
        <x:f aca="0">IF(OR(T631="年末+季度",T631="季度+动态",T631="季度",T631="动态"),A631,AH630)</x:f>
        <x:v>44651</x:v>
      </x:c>
      <x:c r="AI631" s="68" t="n">
        <x:f aca="0">YEAR(A631)</x:f>
        <x:v>2022</x:v>
      </x:c>
      <x:c r="AJ631" s="68" t="n">
        <x:f aca="0">MONTH(A631)</x:f>
        <x:v>6</x:v>
      </x:c>
      <x:c r="AK631" s="66" t="n">
        <x:f aca="0">IF(MONTH(A631)&lt;&gt;MONTH(A632),1,0)</x:f>
        <x:v>0</x:v>
      </x:c>
      <x:c r="AL631" s="64" t="n">
        <x:f aca="0">IF(AK630,AD630,AL630)</x:f>
        <x:v>1.123729631578712</x:v>
      </x:c>
      <x:c r="AM631" s="65" t="str">
        <x:f aca="0">IF(AK631,AD631/AL631-1,"")</x:f>
      </x:c>
      <x:c r="AN631" s="64" t="n">
        <x:f aca="0">IF(AI631&lt;&gt;AI630,AD631,MAX(AN630,AD631))</x:f>
        <x:v>1.1335706906742307</x:v>
      </x:c>
      <x:c r="AO631" s="65" t="n">
        <x:f aca="0">AD631/AN631-1</x:f>
        <x:v>-0.005670847751235608</x:v>
      </x:c>
      <x:c r="AP631" s="69" t="n">
        <x:f aca="0">IFERROR(SUM(Z631:AC631)/AD631,0)</x:f>
        <x:v>1</x:v>
      </x:c>
      <x:c r="AQ631" s="66" t="b">
        <x:f aca="0">AND(B631&gt;0,C631&gt;0,D631&gt;0,E631&gt;0)</x:f>
        <x:v>1</x:v>
      </x:c>
    </x:row>
    <x:row r="632" ht="13.5" hidden="0">
      <x:c r="A632" s="61" t="n">
        <x:f aca="0">'净值底稿'!A594</x:f>
        <x:v>44726</x:v>
      </x:c>
      <x:c r="B632" s="62" t="n">
        <x:f aca="0">'净值底稿'!W594</x:f>
        <x:v>1.273177337089343</x:v>
      </x:c>
      <x:c r="C632" s="62" t="n">
        <x:f aca="0">'净值底稿'!T594</x:f>
        <x:v>1.3163063980731913</x:v>
      </x:c>
      <x:c r="D632" s="62" t="n">
        <x:f aca="0">'净值底稿'!U594</x:f>
        <x:v>1.5401</x:v>
      </x:c>
      <x:c r="E632" s="62" t="n">
        <x:f aca="0">'净值底稿'!V594</x:f>
        <x:v>1.4291</x:v>
      </x:c>
      <x:c r="F632" s="63" t="n">
        <x:f aca="0">IFERROR(B632/B631-1,0)</x:f>
        <x:v>0.009967185479603957</x:v>
      </x:c>
      <x:c r="G632" s="63" t="n">
        <x:f aca="0">IFERROR(C632/C631-1,0)</x:f>
        <x:v>0.004029515508005677</x:v>
      </x:c>
      <x:c r="H632" s="63" t="n">
        <x:f aca="0">IFERROR(D632/D631-1,0)</x:f>
        <x:v>-0.00012984483542166636</x:v>
      </x:c>
      <x:c r="I632" s="63" t="n">
        <x:f aca="0">IFERROR(E632/E631-1,0)</x:f>
        <x:v>-0.016381031041365568</x:v>
      </x:c>
      <x:c r="J632" s="64" t="n">
        <x:f aca="0">Z631*(1+F632)</x:f>
        <x:v>0.10491990308357789</x:v>
      </x:c>
      <x:c r="K632" s="64" t="n">
        <x:f aca="0">AA631*(1+G632)</x:f>
        <x:v>0.10484972084396682</x:v>
      </x:c>
      <x:c r="L632" s="64" t="n">
        <x:f aca="0">AB631*(1+H632)</x:f>
        <x:v>0.8582255558513551</x:v>
      </x:c>
      <x:c r="M632" s="64" t="n">
        <x:f aca="0">AC631*(1+I632)</x:f>
        <x:v>0.059501066064638265</x:v>
      </x:c>
      <x:c r="N632" s="64" t="n">
        <x:f aca="0">SUM(J632:M632)</x:f>
        <x:v>1.127496245843538</x:v>
      </x:c>
      <x:c r="O632" s="65" t="n">
        <x:f aca="0">IFERROR((J632+K632)/N632,0)</x:f>
        <x:v>0.1860490664167181</x:v>
      </x:c>
      <x:c r="P632" s="66" t="b">
        <x:f aca="0">AND(MONTH(A632)=12,OR(A633="",YEAR(A632)&lt;&gt;YEAR(A633)))</x:f>
        <x:v>0</x:v>
      </x:c>
      <x:c r="Q632" s="66" t="b">
        <x:f aca="0">AND(MOD(MONTH(A632),3)=0,OR(A633="",MONTH(A632)&lt;&gt;MONTH(A633)))</x:f>
        <x:v>0</x:v>
      </x:c>
      <x:c r="R632" s="66" t="b">
        <x:f aca="0">OR(O632&gt;$E$7,O632&lt;$E$6)</x:f>
        <x:v>0</x:v>
      </x:c>
      <x:c r="S632" s="66" t="b">
        <x:f aca="0">AND(OR(P632,Q632,R632),A632-AH631&gt;$E$8)</x:f>
        <x:v>0</x:v>
      </x:c>
      <x:c r="T632" s="67" t="str">
        <x:f aca="0">IF(NOT(OR(P632,Q632,R632)),"不调",IF(NOT(S632),"间隔规则跳过",IF(P632,"年末+季度",IF(AND(Q632,R632),"季度+动态",IF(Q632,"季度","动态")))))</x:f>
        <x:v>不调</x:v>
      </x:c>
      <x:c r="U632" s="64" t="n">
        <x:f aca="0">IF(OR(T632="年末+季度",T632="季度+动态"),N632*$E$5/2,IF(T632="季度",(J632+K632)/2,IF(T632="动态",N632*$E$5*IF(J632+K632=0,0.5,J632/(J632+K632)),J632)))</x:f>
        <x:v>0.10491990308357789</x:v>
      </x:c>
      <x:c r="V632" s="64" t="n">
        <x:f aca="0">IF(OR(T632="年末+季度",T632="季度+动态"),N632*$E$5/2,IF(T632="季度",(J632+K632)/2,IF(T632="动态",N632*$E$5*IF(J632+K632=0,0.5,K632/(J632+K632)),K632)))</x:f>
        <x:v>0.10484972084396682</x:v>
      </x:c>
      <x:c r="W632" s="64" t="n">
        <x:f aca="0">IF(OR(T632="年末+季度",T632="季度+动态",T632="动态"),N632*(1-$E$5)*IF(L632+M632=0,$B$7/($B$7+$B$8),L632/(L632+M632)),L632)</x:f>
        <x:v>0.8582255558513551</x:v>
      </x:c>
      <x:c r="X632" s="64" t="n">
        <x:f aca="0">IF(OR(T632="年末+季度",T632="季度+动态",T632="动态"),N632*(1-$E$5)*IF(L632+M632=0,$B$8/($B$7+$B$8),M632/(L632+M632)),M632)</x:f>
        <x:v>0.059501066064638265</x:v>
      </x:c>
      <x:c r="Y632" s="64" t="n">
        <x:f aca="0">POWER(1-$H$5,(A632-A631)/$H$8)</x:f>
        <x:v>0.9999862671029998</x:v>
      </x:c>
      <x:c r="Z632" s="64" t="n">
        <x:f aca="0">U632*Y632</x:f>
        <x:v>0.10491846222935557</x:v>
      </x:c>
      <x:c r="AA632" s="64" t="n">
        <x:f aca="0">V632*Y632</x:f>
        <x:v>0.10484828095354996</x:v>
      </x:c>
      <x:c r="AB632" s="64" t="n">
        <x:f aca="0">W632*Y632</x:f>
        <x:v>0.8582137699281935</x:v>
      </x:c>
      <x:c r="AC632" s="64" t="n">
        <x:f aca="0">X632*Y632</x:f>
        <x:v>0.059500248942626593</x:v>
      </x:c>
      <x:c r="AD632" s="64" t="n">
        <x:f aca="0">SUM(Z632:AC632)</x:f>
        <x:v>1.1274807620537257</x:v>
      </x:c>
      <x:c r="AE632" s="64" t="n">
        <x:f aca="0">MAX(AE631,AD632)</x:f>
        <x:v>1.1335706906742307</x:v>
      </x:c>
      <x:c r="AF632" s="63" t="n">
        <x:f aca="0">AD632/AE632-1</x:f>
        <x:v>-0.0053723412845851914</x:v>
      </x:c>
      <x:c r="AG632" s="63" t="n">
        <x:f aca="0">AD632/AD631-1</x:f>
        <x:v>0.0003002089056478585</x:v>
      </x:c>
      <x:c r="AH632" s="61" t="n">
        <x:f aca="0">IF(OR(T632="年末+季度",T632="季度+动态",T632="季度",T632="动态"),A632,AH631)</x:f>
        <x:v>44651</x:v>
      </x:c>
      <x:c r="AI632" s="68" t="n">
        <x:f aca="0">YEAR(A632)</x:f>
        <x:v>2022</x:v>
      </x:c>
      <x:c r="AJ632" s="68" t="n">
        <x:f aca="0">MONTH(A632)</x:f>
        <x:v>6</x:v>
      </x:c>
      <x:c r="AK632" s="66" t="n">
        <x:f aca="0">IF(MONTH(A632)&lt;&gt;MONTH(A633),1,0)</x:f>
        <x:v>0</x:v>
      </x:c>
      <x:c r="AL632" s="64" t="n">
        <x:f aca="0">IF(AK631,AD631,AL631)</x:f>
        <x:v>1.123729631578712</x:v>
      </x:c>
      <x:c r="AM632" s="65" t="str">
        <x:f aca="0">IF(AK632,AD632/AL632-1,"")</x:f>
      </x:c>
      <x:c r="AN632" s="64" t="n">
        <x:f aca="0">IF(AI632&lt;&gt;AI631,AD632,MAX(AN631,AD632))</x:f>
        <x:v>1.1335706906742307</x:v>
      </x:c>
      <x:c r="AO632" s="65" t="n">
        <x:f aca="0">AD632/AN632-1</x:f>
        <x:v>-0.0053723412845851914</x:v>
      </x:c>
      <x:c r="AP632" s="69" t="n">
        <x:f aca="0">IFERROR(SUM(Z632:AC632)/AD632,0)</x:f>
        <x:v>1</x:v>
      </x:c>
      <x:c r="AQ632" s="66" t="b">
        <x:f aca="0">AND(B632&gt;0,C632&gt;0,D632&gt;0,E632&gt;0)</x:f>
        <x:v>1</x:v>
      </x:c>
    </x:row>
    <x:row r="633" ht="13.5" hidden="0">
      <x:c r="A633" s="61" t="n">
        <x:f aca="0">'净值底稿'!A595</x:f>
        <x:v>44727</x:v>
      </x:c>
      <x:c r="B633" s="62" t="n">
        <x:f aca="0">'净值底稿'!W595</x:f>
        <x:v>1.277709543961572</x:v>
      </x:c>
      <x:c r="C633" s="62" t="n">
        <x:f aca="0">'净值底稿'!T595</x:f>
        <x:v>1.313830003082105</x:v>
      </x:c>
      <x:c r="D633" s="62" t="n">
        <x:f aca="0">'净值底稿'!U595</x:f>
        <x:v>1.5399</x:v>
      </x:c>
      <x:c r="E633" s="62" t="n">
        <x:f aca="0">'净值底稿'!V595</x:f>
        <x:v>1.4214</x:v>
      </x:c>
      <x:c r="F633" s="63" t="n">
        <x:f aca="0">IFERROR(B633/B632-1,0)</x:f>
        <x:v>0.003559760875566642</x:v>
      </x:c>
      <x:c r="G633" s="63" t="n">
        <x:f aca="0">IFERROR(C633/C632-1,0)</x:f>
        <x:v>-0.0018813210926507118</x:v>
      </x:c>
      <x:c r="H633" s="63" t="n">
        <x:f aca="0">IFERROR(D633/D632-1,0)</x:f>
        <x:v>-0.00012986169729234387</x:v>
      </x:c>
      <x:c r="I633" s="63" t="n">
        <x:f aca="0">IFERROR(E633/E632-1,0)</x:f>
        <x:v>-0.005388006437618165</x:v>
      </x:c>
      <x:c r="J633" s="64" t="n">
        <x:f aca="0">Z632*(1+F633)</x:f>
        <x:v>0.10529194686632425</x:v>
      </x:c>
      <x:c r="K633" s="64" t="n">
        <x:f aca="0">AA632*(1+G633)</x:f>
        <x:v>0.10465102767106388</x:v>
      </x:c>
      <x:c r="L633" s="64" t="n">
        <x:f aca="0">AB632*(1+H633)</x:f>
        <x:v>0.858102320831391</x:v>
      </x:c>
      <x:c r="M633" s="64" t="n">
        <x:f aca="0">AC632*(1+I633)</x:f>
        <x:v>0.05917966121828384</x:v>
      </x:c>
      <x:c r="N633" s="64" t="n">
        <x:f aca="0">SUM(J633:M633)</x:f>
        <x:v>1.127224956587063</x:v>
      </x:c>
      <x:c r="O633" s="65" t="n">
        <x:f aca="0">IFERROR((J633+K633)/N633,0)</x:f>
        <x:v>0.1862476281336421</x:v>
      </x:c>
      <x:c r="P633" s="66" t="b">
        <x:f aca="0">AND(MONTH(A633)=12,OR(A634="",YEAR(A633)&lt;&gt;YEAR(A634)))</x:f>
        <x:v>0</x:v>
      </x:c>
      <x:c r="Q633" s="66" t="b">
        <x:f aca="0">AND(MOD(MONTH(A633),3)=0,OR(A634="",MONTH(A633)&lt;&gt;MONTH(A634)))</x:f>
        <x:v>0</x:v>
      </x:c>
      <x:c r="R633" s="66" t="b">
        <x:f aca="0">OR(O633&gt;$E$7,O633&lt;$E$6)</x:f>
        <x:v>0</x:v>
      </x:c>
      <x:c r="S633" s="66" t="b">
        <x:f aca="0">AND(OR(P633,Q633,R633),A633-AH632&gt;$E$8)</x:f>
        <x:v>0</x:v>
      </x:c>
      <x:c r="T633" s="67" t="str">
        <x:f aca="0">IF(NOT(OR(P633,Q633,R633)),"不调",IF(NOT(S633),"间隔规则跳过",IF(P633,"年末+季度",IF(AND(Q633,R633),"季度+动态",IF(Q633,"季度","动态")))))</x:f>
        <x:v>不调</x:v>
      </x:c>
      <x:c r="U633" s="64" t="n">
        <x:f aca="0">IF(OR(T633="年末+季度",T633="季度+动态"),N633*$E$5/2,IF(T633="季度",(J633+K633)/2,IF(T633="动态",N633*$E$5*IF(J633+K633=0,0.5,J633/(J633+K633)),J633)))</x:f>
        <x:v>0.10529194686632425</x:v>
      </x:c>
      <x:c r="V633" s="64" t="n">
        <x:f aca="0">IF(OR(T633="年末+季度",T633="季度+动态"),N633*$E$5/2,IF(T633="季度",(J633+K633)/2,IF(T633="动态",N633*$E$5*IF(J633+K633=0,0.5,K633/(J633+K633)),K633)))</x:f>
        <x:v>0.10465102767106388</x:v>
      </x:c>
      <x:c r="W633" s="64" t="n">
        <x:f aca="0">IF(OR(T633="年末+季度",T633="季度+动态",T633="动态"),N633*(1-$E$5)*IF(L633+M633=0,$B$7/($B$7+$B$8),L633/(L633+M633)),L633)</x:f>
        <x:v>0.858102320831391</x:v>
      </x:c>
      <x:c r="X633" s="64" t="n">
        <x:f aca="0">IF(OR(T633="年末+季度",T633="季度+动态",T633="动态"),N633*(1-$E$5)*IF(L633+M633=0,$B$8/($B$7+$B$8),M633/(L633+M633)),M633)</x:f>
        <x:v>0.05917966121828384</x:v>
      </x:c>
      <x:c r="Y633" s="64" t="n">
        <x:f aca="0">POWER(1-$H$5,(A633-A632)/$H$8)</x:f>
        <x:v>0.9999862671029998</x:v>
      </x:c>
      <x:c r="Z633" s="64" t="n">
        <x:f aca="0">U633*Y633</x:f>
        <x:v>0.10529050090286297</x:v>
      </x:c>
      <x:c r="AA633" s="64" t="n">
        <x:f aca="0">V633*Y633</x:f>
        <x:v>0.1046495905092799</x:v>
      </x:c>
      <x:c r="AB633" s="64" t="n">
        <x:f aca="0">W633*Y633</x:f>
        <x:v>0.8580905366006034</x:v>
      </x:c>
      <x:c r="AC633" s="64" t="n">
        <x:f aca="0">X633*Y633</x:f>
        <x:v>0.059178848510091815</x:v>
      </x:c>
      <x:c r="AD633" s="64" t="n">
        <x:f aca="0">SUM(Z633:AC633)</x:f>
        <x:v>1.1272094765228382</x:v>
      </x:c>
      <x:c r="AE633" s="64" t="n">
        <x:f aca="0">MAX(AE632,AD633)</x:f>
        <x:v>1.1335706906742307</x:v>
      </x:c>
      <x:c r="AF633" s="63" t="n">
        <x:f aca="0">AD633/AE633-1</x:f>
        <x:v>-0.005611660749281433</x:v>
      </x:c>
      <x:c r="AG633" s="63" t="n">
        <x:f aca="0">AD633/AD632-1</x:f>
        <x:v>-0.00024061211509573965</x:v>
      </x:c>
      <x:c r="AH633" s="61" t="n">
        <x:f aca="0">IF(OR(T633="年末+季度",T633="季度+动态",T633="季度",T633="动态"),A633,AH632)</x:f>
        <x:v>44651</x:v>
      </x:c>
      <x:c r="AI633" s="68" t="n">
        <x:f aca="0">YEAR(A633)</x:f>
        <x:v>2022</x:v>
      </x:c>
      <x:c r="AJ633" s="68" t="n">
        <x:f aca="0">MONTH(A633)</x:f>
        <x:v>6</x:v>
      </x:c>
      <x:c r="AK633" s="66" t="n">
        <x:f aca="0">IF(MONTH(A633)&lt;&gt;MONTH(A634),1,0)</x:f>
        <x:v>0</x:v>
      </x:c>
      <x:c r="AL633" s="64" t="n">
        <x:f aca="0">IF(AK632,AD632,AL632)</x:f>
        <x:v>1.123729631578712</x:v>
      </x:c>
      <x:c r="AM633" s="65" t="str">
        <x:f aca="0">IF(AK633,AD633/AL633-1,"")</x:f>
      </x:c>
      <x:c r="AN633" s="64" t="n">
        <x:f aca="0">IF(AI633&lt;&gt;AI632,AD633,MAX(AN632,AD633))</x:f>
        <x:v>1.1335706906742307</x:v>
      </x:c>
      <x:c r="AO633" s="65" t="n">
        <x:f aca="0">AD633/AN633-1</x:f>
        <x:v>-0.005611660749281433</x:v>
      </x:c>
      <x:c r="AP633" s="69" t="n">
        <x:f aca="0">IFERROR(SUM(Z633:AC633)/AD633,0)</x:f>
        <x:v>1</x:v>
      </x:c>
      <x:c r="AQ633" s="66" t="b">
        <x:f aca="0">AND(B633&gt;0,C633&gt;0,D633&gt;0,E633&gt;0)</x:f>
        <x:v>1</x:v>
      </x:c>
    </x:row>
    <x:row r="634" ht="13.5" hidden="0">
      <x:c r="A634" s="61" t="n">
        <x:f aca="0">'净值底稿'!A596</x:f>
        <x:v>44728</x:v>
      </x:c>
      <x:c r="B634" s="62" t="n">
        <x:f aca="0">'净值底稿'!W596</x:f>
        <x:v>1.2619141436631205</x:v>
      </x:c>
      <x:c r="C634" s="62" t="n">
        <x:f aca="0">'净值底稿'!T596</x:f>
        <x:v>1.31519259763585</x:v>
      </x:c>
      <x:c r="D634" s="62" t="n">
        <x:f aca="0">'净值底稿'!U596</x:f>
        <x:v>1.5406</x:v>
      </x:c>
      <x:c r="E634" s="62" t="n">
        <x:f aca="0">'净值底稿'!V596</x:f>
        <x:v>1.4244</x:v>
      </x:c>
      <x:c r="F634" s="63" t="n">
        <x:f aca="0">IFERROR(B634/B633-1,0)</x:f>
        <x:v>-0.012362277775179953</x:v>
      </x:c>
      <x:c r="G634" s="63" t="n">
        <x:f aca="0">IFERROR(C634/C633-1,0)</x:f>
        <x:v>0.0010371163320586074</x:v>
      </x:c>
      <x:c r="H634" s="63" t="n">
        <x:f aca="0">IFERROR(D634/D633-1,0)</x:f>
        <x:v>0.0004545749724007564</x:v>
      </x:c>
      <x:c r="I634" s="63" t="n">
        <x:f aca="0">IFERROR(E634/E633-1,0)</x:f>
        <x:v>0.0021105951878430673</x:v>
      </x:c>
      <x:c r="J634" s="64" t="n">
        <x:f aca="0">Z633*(1+F634)</x:f>
        <x:v>0.10398887048361395</x:v>
      </x:c>
      <x:c r="K634" s="64" t="n">
        <x:f aca="0">AA633*(1+G634)</x:f>
        <x:v>0.10475812430874032</x:v>
      </x:c>
      <x:c r="L634" s="64" t="n">
        <x:f aca="0">AB633*(1+H634)</x:f>
        <x:v>0.858480603082596</x:v>
      </x:c>
      <x:c r="M634" s="64" t="n">
        <x:f aca="0">AC633*(1+I634)</x:f>
        <x:v>0.05930375110297931</x:v>
      </x:c>
      <x:c r="N634" s="64" t="n">
        <x:f aca="0">SUM(J634:M634)</x:f>
        <x:v>1.1265313489779296</x:v>
      </x:c>
      <x:c r="O634" s="65" t="n">
        <x:f aca="0">IFERROR((J634+K634)/N634,0)</x:f>
        <x:v>0.18530065317911</x:v>
      </x:c>
      <x:c r="P634" s="66" t="b">
        <x:f aca="0">AND(MONTH(A634)=12,OR(A635="",YEAR(A634)&lt;&gt;YEAR(A635)))</x:f>
        <x:v>0</x:v>
      </x:c>
      <x:c r="Q634" s="66" t="b">
        <x:f aca="0">AND(MOD(MONTH(A634),3)=0,OR(A635="",MONTH(A634)&lt;&gt;MONTH(A635)))</x:f>
        <x:v>0</x:v>
      </x:c>
      <x:c r="R634" s="66" t="b">
        <x:f aca="0">OR(O634&gt;$E$7,O634&lt;$E$6)</x:f>
        <x:v>0</x:v>
      </x:c>
      <x:c r="S634" s="66" t="b">
        <x:f aca="0">AND(OR(P634,Q634,R634),A634-AH633&gt;$E$8)</x:f>
        <x:v>0</x:v>
      </x:c>
      <x:c r="T634" s="67" t="str">
        <x:f aca="0">IF(NOT(OR(P634,Q634,R634)),"不调",IF(NOT(S634),"间隔规则跳过",IF(P634,"年末+季度",IF(AND(Q634,R634),"季度+动态",IF(Q634,"季度","动态")))))</x:f>
        <x:v>不调</x:v>
      </x:c>
      <x:c r="U634" s="64" t="n">
        <x:f aca="0">IF(OR(T634="年末+季度",T634="季度+动态"),N634*$E$5/2,IF(T634="季度",(J634+K634)/2,IF(T634="动态",N634*$E$5*IF(J634+K634=0,0.5,J634/(J634+K634)),J634)))</x:f>
        <x:v>0.10398887048361395</x:v>
      </x:c>
      <x:c r="V634" s="64" t="n">
        <x:f aca="0">IF(OR(T634="年末+季度",T634="季度+动态"),N634*$E$5/2,IF(T634="季度",(J634+K634)/2,IF(T634="动态",N634*$E$5*IF(J634+K634=0,0.5,K634/(J634+K634)),K634)))</x:f>
        <x:v>0.10475812430874032</x:v>
      </x:c>
      <x:c r="W634" s="64" t="n">
        <x:f aca="0">IF(OR(T634="年末+季度",T634="季度+动态",T634="动态"),N634*(1-$E$5)*IF(L634+M634=0,$B$7/($B$7+$B$8),L634/(L634+M634)),L634)</x:f>
        <x:v>0.858480603082596</x:v>
      </x:c>
      <x:c r="X634" s="64" t="n">
        <x:f aca="0">IF(OR(T634="年末+季度",T634="季度+动态",T634="动态"),N634*(1-$E$5)*IF(L634+M634=0,$B$8/($B$7+$B$8),M634/(L634+M634)),M634)</x:f>
        <x:v>0.05930375110297931</x:v>
      </x:c>
      <x:c r="Y634" s="64" t="n">
        <x:f aca="0">POWER(1-$H$5,(A634-A633)/$H$8)</x:f>
        <x:v>0.9999862671029998</x:v>
      </x:c>
      <x:c r="Z634" s="64" t="n">
        <x:f aca="0">U634*Y634</x:f>
        <x:v>0.10398744241516643</x:v>
      </x:c>
      <x:c r="AA634" s="64" t="n">
        <x:f aca="0">V634*Y634</x:f>
        <x:v>0.10475668567620924</x:v>
      </x:c>
      <x:c r="AB634" s="64" t="n">
        <x:f aca="0">W634*Y634</x:f>
        <x:v>0.8584688136568972</x:v>
      </x:c>
      <x:c r="AC634" s="64" t="n">
        <x:f aca="0">X634*Y634</x:f>
        <x:v>0.059302936690673685</x:v>
      </x:c>
      <x:c r="AD634" s="64" t="n">
        <x:f aca="0">SUM(Z634:AC634)</x:f>
        <x:v>1.1265158784389464</x:v>
      </x:c>
      <x:c r="AE634" s="64" t="n">
        <x:f aca="0">MAX(AE633,AD634)</x:f>
        <x:v>1.1335706906742307</x:v>
      </x:c>
      <x:c r="AF634" s="63" t="n">
        <x:f aca="0">AD634/AE634-1</x:f>
        <x:v>-0.006223530912825681</x:v>
      </x:c>
      <x:c r="AG634" s="63" t="n">
        <x:f aca="0">AD634/AD633-1</x:f>
        <x:v>-0.0006153231483037036</x:v>
      </x:c>
      <x:c r="AH634" s="61" t="n">
        <x:f aca="0">IF(OR(T634="年末+季度",T634="季度+动态",T634="季度",T634="动态"),A634,AH633)</x:f>
        <x:v>44651</x:v>
      </x:c>
      <x:c r="AI634" s="68" t="n">
        <x:f aca="0">YEAR(A634)</x:f>
        <x:v>2022</x:v>
      </x:c>
      <x:c r="AJ634" s="68" t="n">
        <x:f aca="0">MONTH(A634)</x:f>
        <x:v>6</x:v>
      </x:c>
      <x:c r="AK634" s="66" t="n">
        <x:f aca="0">IF(MONTH(A634)&lt;&gt;MONTH(A635),1,0)</x:f>
        <x:v>0</x:v>
      </x:c>
      <x:c r="AL634" s="64" t="n">
        <x:f aca="0">IF(AK633,AD633,AL633)</x:f>
        <x:v>1.123729631578712</x:v>
      </x:c>
      <x:c r="AM634" s="65" t="str">
        <x:f aca="0">IF(AK634,AD634/AL634-1,"")</x:f>
      </x:c>
      <x:c r="AN634" s="64" t="n">
        <x:f aca="0">IF(AI634&lt;&gt;AI633,AD634,MAX(AN633,AD634))</x:f>
        <x:v>1.1335706906742307</x:v>
      </x:c>
      <x:c r="AO634" s="65" t="n">
        <x:f aca="0">AD634/AN634-1</x:f>
        <x:v>-0.006223530912825681</x:v>
      </x:c>
      <x:c r="AP634" s="69" t="n">
        <x:f aca="0">IFERROR(SUM(Z634:AC634)/AD634,0)</x:f>
        <x:v>1</x:v>
      </x:c>
      <x:c r="AQ634" s="66" t="b">
        <x:f aca="0">AND(B634&gt;0,C634&gt;0,D634&gt;0,E634&gt;0)</x:f>
        <x:v>1</x:v>
      </x:c>
    </x:row>
    <x:row r="635" ht="13.5" hidden="0">
      <x:c r="A635" s="61" t="n">
        <x:f aca="0">'净值底稿'!A597</x:f>
        <x:v>44729</x:v>
      </x:c>
      <x:c r="B635" s="62" t="n">
        <x:f aca="0">'净值底稿'!W597</x:f>
        <x:v>1.261167370556225</x:v>
      </x:c>
      <x:c r="C635" s="62" t="n">
        <x:f aca="0">'净值底稿'!T597</x:f>
        <x:v>1.3287081311245261</x:v>
      </x:c>
      <x:c r="D635" s="62" t="n">
        <x:f aca="0">'净值底稿'!U597</x:f>
        <x:v>1.541</x:v>
      </x:c>
      <x:c r="E635" s="62" t="n">
        <x:f aca="0">'净值底稿'!V597</x:f>
        <x:v>1.4345</x:v>
      </x:c>
      <x:c r="F635" s="63" t="n">
        <x:f aca="0">IFERROR(B635/B634-1,0)</x:f>
        <x:v>-0.0005917780624343782</x:v>
      </x:c>
      <x:c r="G635" s="63" t="n">
        <x:f aca="0">IFERROR(C635/C634-1,0)</x:f>
        <x:v>0.010276467121979938</x:v>
      </x:c>
      <x:c r="H635" s="63" t="n">
        <x:f aca="0">IFERROR(D635/D634-1,0)</x:f>
        <x:v>0.00025963910164872317</x:v>
      </x:c>
      <x:c r="I635" s="63" t="n">
        <x:f aca="0">IFERROR(E635/E634-1,0)</x:f>
        <x:v>0.007090704858185859</x:v>
      </x:c>
      <x:c r="J635" s="64" t="n">
        <x:f aca="0">Z634*(1+F635)</x:f>
        <x:v>0.10392590492797647</x:v>
      </x:c>
      <x:c r="K635" s="64" t="n">
        <x:f aca="0">AA634*(1+G635)</x:f>
        <x:v>0.10583321431236839</x:v>
      </x:c>
      <x:c r="L635" s="64" t="n">
        <x:f aca="0">AB634*(1+H635)</x:f>
        <x:v>0.8586917057284685</x:v>
      </x:c>
      <x:c r="M635" s="64" t="n">
        <x:f aca="0">AC634*(1+I635)</x:f>
        <x:v>0.05972343631197093</x:v>
      </x:c>
      <x:c r="N635" s="64" t="n">
        <x:f aca="0">SUM(J635:M635)</x:f>
        <x:v>1.1281742612807844</x:v>
      </x:c>
      <x:c r="O635" s="65" t="n">
        <x:f aca="0">IFERROR((J635+K635)/N635,0)</x:f>
        <x:v>0.18592794255225362</x:v>
      </x:c>
      <x:c r="P635" s="66" t="b">
        <x:f aca="0">AND(MONTH(A635)=12,OR(A636="",YEAR(A635)&lt;&gt;YEAR(A636)))</x:f>
        <x:v>0</x:v>
      </x:c>
      <x:c r="Q635" s="66" t="b">
        <x:f aca="0">AND(MOD(MONTH(A635),3)=0,OR(A636="",MONTH(A635)&lt;&gt;MONTH(A636)))</x:f>
        <x:v>0</x:v>
      </x:c>
      <x:c r="R635" s="66" t="b">
        <x:f aca="0">OR(O635&gt;$E$7,O635&lt;$E$6)</x:f>
        <x:v>0</x:v>
      </x:c>
      <x:c r="S635" s="66" t="b">
        <x:f aca="0">AND(OR(P635,Q635,R635),A635-AH634&gt;$E$8)</x:f>
        <x:v>0</x:v>
      </x:c>
      <x:c r="T635" s="67" t="str">
        <x:f aca="0">IF(NOT(OR(P635,Q635,R635)),"不调",IF(NOT(S635),"间隔规则跳过",IF(P635,"年末+季度",IF(AND(Q635,R635),"季度+动态",IF(Q635,"季度","动态")))))</x:f>
        <x:v>不调</x:v>
      </x:c>
      <x:c r="U635" s="64" t="n">
        <x:f aca="0">IF(OR(T635="年末+季度",T635="季度+动态"),N635*$E$5/2,IF(T635="季度",(J635+K635)/2,IF(T635="动态",N635*$E$5*IF(J635+K635=0,0.5,J635/(J635+K635)),J635)))</x:f>
        <x:v>0.10392590492797647</x:v>
      </x:c>
      <x:c r="V635" s="64" t="n">
        <x:f aca="0">IF(OR(T635="年末+季度",T635="季度+动态"),N635*$E$5/2,IF(T635="季度",(J635+K635)/2,IF(T635="动态",N635*$E$5*IF(J635+K635=0,0.5,K635/(J635+K635)),K635)))</x:f>
        <x:v>0.10583321431236839</x:v>
      </x:c>
      <x:c r="W635" s="64" t="n">
        <x:f aca="0">IF(OR(T635="年末+季度",T635="季度+动态",T635="动态"),N635*(1-$E$5)*IF(L635+M635=0,$B$7/($B$7+$B$8),L635/(L635+M635)),L635)</x:f>
        <x:v>0.8586917057284685</x:v>
      </x:c>
      <x:c r="X635" s="64" t="n">
        <x:f aca="0">IF(OR(T635="年末+季度",T635="季度+动态",T635="动态"),N635*(1-$E$5)*IF(L635+M635=0,$B$8/($B$7+$B$8),M635/(L635+M635)),M635)</x:f>
        <x:v>0.05972343631197093</x:v>
      </x:c>
      <x:c r="Y635" s="64" t="n">
        <x:f aca="0">POWER(1-$H$5,(A635-A634)/$H$8)</x:f>
        <x:v>0.9999862671029998</x:v>
      </x:c>
      <x:c r="Z635" s="64" t="n">
        <x:f aca="0">U635*Y635</x:f>
        <x:v>0.10392447772422844</x:v>
      </x:c>
      <x:c r="AA635" s="64" t="n">
        <x:f aca="0">V635*Y635</x:f>
        <x:v>0.10583176091573704</x:v>
      </x:c>
      <x:c r="AB635" s="64" t="n">
        <x:f aca="0">W635*Y635</x:f>
        <x:v>0.8586799134037189</x:v>
      </x:c>
      <x:c r="AC635" s="64" t="n">
        <x:f aca="0">X635*Y635</x:f>
        <x:v>0.05972261613617156</x:v>
      </x:c>
      <x:c r="AD635" s="64" t="n">
        <x:f aca="0">SUM(Z635:AC635)</x:f>
        <x:v>1.1281587681798557</x:v>
      </x:c>
      <x:c r="AE635" s="64" t="n">
        <x:f aca="0">MAX(AE634,AD635)</x:f>
        <x:v>1.1335706906742307</x:v>
      </x:c>
      <x:c r="AF635" s="63" t="n">
        <x:f aca="0">AD635/AE635-1</x:f>
        <x:v>-0.004774225850137315</x:v>
      </x:c>
      <x:c r="AG635" s="63" t="n">
        <x:f aca="0">AD635/AD634-1</x:f>
        <x:v>0.00145838134406584</x:v>
      </x:c>
      <x:c r="AH635" s="61" t="n">
        <x:f aca="0">IF(OR(T635="年末+季度",T635="季度+动态",T635="季度",T635="动态"),A635,AH634)</x:f>
        <x:v>44651</x:v>
      </x:c>
      <x:c r="AI635" s="68" t="n">
        <x:f aca="0">YEAR(A635)</x:f>
        <x:v>2022</x:v>
      </x:c>
      <x:c r="AJ635" s="68" t="n">
        <x:f aca="0">MONTH(A635)</x:f>
        <x:v>6</x:v>
      </x:c>
      <x:c r="AK635" s="66" t="n">
        <x:f aca="0">IF(MONTH(A635)&lt;&gt;MONTH(A636),1,0)</x:f>
        <x:v>0</x:v>
      </x:c>
      <x:c r="AL635" s="64" t="n">
        <x:f aca="0">IF(AK634,AD634,AL634)</x:f>
        <x:v>1.123729631578712</x:v>
      </x:c>
      <x:c r="AM635" s="65" t="str">
        <x:f aca="0">IF(AK635,AD635/AL635-1,"")</x:f>
      </x:c>
      <x:c r="AN635" s="64" t="n">
        <x:f aca="0">IF(AI635&lt;&gt;AI634,AD635,MAX(AN634,AD635))</x:f>
        <x:v>1.1335706906742307</x:v>
      </x:c>
      <x:c r="AO635" s="65" t="n">
        <x:f aca="0">AD635/AN635-1</x:f>
        <x:v>-0.004774225850137315</x:v>
      </x:c>
      <x:c r="AP635" s="69" t="n">
        <x:f aca="0">IFERROR(SUM(Z635:AC635)/AD635,0)</x:f>
        <x:v>1</x:v>
      </x:c>
      <x:c r="AQ635" s="66" t="b">
        <x:f aca="0">AND(B635&gt;0,C635&gt;0,D635&gt;0,E635&gt;0)</x:f>
        <x:v>1</x:v>
      </x:c>
    </x:row>
    <x:row r="636" ht="13.5" hidden="0">
      <x:c r="A636" s="61" t="n">
        <x:f aca="0">'净值底稿'!A598</x:f>
        <x:v>44732</x:v>
      </x:c>
      <x:c r="B636" s="62" t="n">
        <x:f aca="0">'净值底稿'!W598</x:f>
        <x:v>1.260156775679592</x:v>
      </x:c>
      <x:c r="C636" s="62" t="n">
        <x:f aca="0">'净值底稿'!T598</x:f>
        <x:v>1.3375997432463613</x:v>
      </x:c>
      <x:c r="D636" s="62" t="n">
        <x:f aca="0">'净值底稿'!U598</x:f>
        <x:v>1.5409</x:v>
      </x:c>
      <x:c r="E636" s="62" t="n">
        <x:f aca="0">'净值底稿'!V598</x:f>
        <x:v>1.4298</x:v>
      </x:c>
      <x:c r="F636" s="63" t="n">
        <x:f aca="0">IFERROR(B636/B635-1,0)</x:f>
        <x:v>-0.0008013170180475315</x:v>
      </x:c>
      <x:c r="G636" s="63" t="n">
        <x:f aca="0">IFERROR(C636/C635-1,0)</x:f>
        <x:v>0.00669192271316188</x:v>
      </x:c>
      <x:c r="H636" s="63" t="n">
        <x:f aca="0">IFERROR(D636/D635-1,0)</x:f>
        <x:v>-0.00006489292667100077</x:v>
      </x:c>
      <x:c r="I636" s="63" t="n">
        <x:f aca="0">IFERROR(E636/E635-1,0)</x:f>
        <x:v>-0.0032764029278494755</x:v>
      </x:c>
      <x:c r="J636" s="64" t="n">
        <x:f aca="0">Z635*(1+F636)</x:f>
        <x:v>0.10384120127163632</x:v>
      </x:c>
      <x:c r="K636" s="64" t="n">
        <x:f aca="0">AA635*(1+G636)</x:f>
        <x:v>0.10653997888038298</x:v>
      </x:c>
      <x:c r="L636" s="64" t="n">
        <x:f aca="0">AB635*(1+H636)</x:f>
        <x:v>0.8586241911510645</x:v>
      </x:c>
      <x:c r="M636" s="64" t="n">
        <x:f aca="0">AC635*(1+I636)</x:f>
        <x:v>0.05952694078180418</x:v>
      </x:c>
      <x:c r="N636" s="64" t="n">
        <x:f aca="0">SUM(J636:M636)</x:f>
        <x:v>1.128532312084888</x:v>
      </x:c>
      <x:c r="O636" s="65" t="n">
        <x:f aca="0">IFERROR((J636+K636)/N636,0)</x:f>
        <x:v>0.18642016528827085</x:v>
      </x:c>
      <x:c r="P636" s="66" t="b">
        <x:f aca="0">AND(MONTH(A636)=12,OR(A637="",YEAR(A636)&lt;&gt;YEAR(A637)))</x:f>
        <x:v>0</x:v>
      </x:c>
      <x:c r="Q636" s="66" t="b">
        <x:f aca="0">AND(MOD(MONTH(A636),3)=0,OR(A637="",MONTH(A636)&lt;&gt;MONTH(A637)))</x:f>
        <x:v>0</x:v>
      </x:c>
      <x:c r="R636" s="66" t="b">
        <x:f aca="0">OR(O636&gt;$E$7,O636&lt;$E$6)</x:f>
        <x:v>0</x:v>
      </x:c>
      <x:c r="S636" s="66" t="b">
        <x:f aca="0">AND(OR(P636,Q636,R636),A636-AH635&gt;$E$8)</x:f>
        <x:v>0</x:v>
      </x:c>
      <x:c r="T636" s="67" t="str">
        <x:f aca="0">IF(NOT(OR(P636,Q636,R636)),"不调",IF(NOT(S636),"间隔规则跳过",IF(P636,"年末+季度",IF(AND(Q636,R636),"季度+动态",IF(Q636,"季度","动态")))))</x:f>
        <x:v>不调</x:v>
      </x:c>
      <x:c r="U636" s="64" t="n">
        <x:f aca="0">IF(OR(T636="年末+季度",T636="季度+动态"),N636*$E$5/2,IF(T636="季度",(J636+K636)/2,IF(T636="动态",N636*$E$5*IF(J636+K636=0,0.5,J636/(J636+K636)),J636)))</x:f>
        <x:v>0.10384120127163632</x:v>
      </x:c>
      <x:c r="V636" s="64" t="n">
        <x:f aca="0">IF(OR(T636="年末+季度",T636="季度+动态"),N636*$E$5/2,IF(T636="季度",(J636+K636)/2,IF(T636="动态",N636*$E$5*IF(J636+K636=0,0.5,K636/(J636+K636)),K636)))</x:f>
        <x:v>0.10653997888038298</x:v>
      </x:c>
      <x:c r="W636" s="64" t="n">
        <x:f aca="0">IF(OR(T636="年末+季度",T636="季度+动态",T636="动态"),N636*(1-$E$5)*IF(L636+M636=0,$B$7/($B$7+$B$8),L636/(L636+M636)),L636)</x:f>
        <x:v>0.8586241911510645</x:v>
      </x:c>
      <x:c r="X636" s="64" t="n">
        <x:f aca="0">IF(OR(T636="年末+季度",T636="季度+动态",T636="动态"),N636*(1-$E$5)*IF(L636+M636=0,$B$8/($B$7+$B$8),M636/(L636+M636)),M636)</x:f>
        <x:v>0.05952694078180418</x:v>
      </x:c>
      <x:c r="Y636" s="64" t="n">
        <x:f aca="0">POWER(1-$H$5,(A636-A635)/$H$8)</x:f>
        <x:v>0.9999588018747739</x:v>
      </x:c>
      <x:c r="Z636" s="64" t="n">
        <x:f aca="0">U636*Y636</x:f>
        <x:v>0.1038369232088227</x:v>
      </x:c>
      <x:c r="AA636" s="64" t="n">
        <x:f aca="0">V636*Y636</x:f>
        <x:v>0.10653558963299148</x:v>
      </x:c>
      <x:c r="AB636" s="64" t="n">
        <x:f aca="0">W636*Y636</x:f>
        <x:v>0.8585888174441153</x:v>
      </x:c>
      <x:c r="AC636" s="64" t="n">
        <x:f aca="0">X636*Y636</x:f>
        <x:v>0.05952448838344352</x:v>
      </x:c>
      <x:c r="AD636" s="64" t="n">
        <x:f aca="0">SUM(Z636:AC636)</x:f>
        <x:v>1.1284858186693731</x:v>
      </x:c>
      <x:c r="AE636" s="64" t="n">
        <x:f aca="0">MAX(AE635,AD636)</x:f>
        <x:v>1.1335706906742307</x:v>
      </x:c>
      <x:c r="AF636" s="63" t="n">
        <x:f aca="0">AD636/AE636-1</x:f>
        <x:v>-0.004485712313038959</x:v>
      </x:c>
      <x:c r="AG636" s="63" t="n">
        <x:f aca="0">AD636/AD635-1</x:f>
        <x:v>0.00028989757358810486</x:v>
      </x:c>
      <x:c r="AH636" s="61" t="n">
        <x:f aca="0">IF(OR(T636="年末+季度",T636="季度+动态",T636="季度",T636="动态"),A636,AH635)</x:f>
        <x:v>44651</x:v>
      </x:c>
      <x:c r="AI636" s="68" t="n">
        <x:f aca="0">YEAR(A636)</x:f>
        <x:v>2022</x:v>
      </x:c>
      <x:c r="AJ636" s="68" t="n">
        <x:f aca="0">MONTH(A636)</x:f>
        <x:v>6</x:v>
      </x:c>
      <x:c r="AK636" s="66" t="n">
        <x:f aca="0">IF(MONTH(A636)&lt;&gt;MONTH(A637),1,0)</x:f>
        <x:v>0</x:v>
      </x:c>
      <x:c r="AL636" s="64" t="n">
        <x:f aca="0">IF(AK635,AD635,AL635)</x:f>
        <x:v>1.123729631578712</x:v>
      </x:c>
      <x:c r="AM636" s="65" t="str">
        <x:f aca="0">IF(AK636,AD636/AL636-1,"")</x:f>
      </x:c>
      <x:c r="AN636" s="64" t="n">
        <x:f aca="0">IF(AI636&lt;&gt;AI635,AD636,MAX(AN635,AD636))</x:f>
        <x:v>1.1335706906742307</x:v>
      </x:c>
      <x:c r="AO636" s="65" t="n">
        <x:f aca="0">AD636/AN636-1</x:f>
        <x:v>-0.004485712313038959</x:v>
      </x:c>
      <x:c r="AP636" s="69" t="n">
        <x:f aca="0">IFERROR(SUM(Z636:AC636)/AD636,0)</x:f>
        <x:v>1</x:v>
      </x:c>
      <x:c r="AQ636" s="66" t="b">
        <x:f aca="0">AND(B636&gt;0,C636&gt;0,D636&gt;0,E636&gt;0)</x:f>
        <x:v>1</x:v>
      </x:c>
    </x:row>
    <x:row r="637" ht="13.5" hidden="0">
      <x:c r="A637" s="61" t="n">
        <x:f aca="0">'净值底稿'!A599</x:f>
        <x:v>44733</x:v>
      </x:c>
      <x:c r="B637" s="62" t="n">
        <x:f aca="0">'净值底稿'!W599</x:f>
        <x:v>1.2644396638036426</x:v>
      </x:c>
      <x:c r="C637" s="62" t="n">
        <x:f aca="0">'净值底稿'!T599</x:f>
        <x:v>1.3278531579315276</x:v>
      </x:c>
      <x:c r="D637" s="62" t="n">
        <x:f aca="0">'净值底稿'!U599</x:f>
        <x:v>1.541</x:v>
      </x:c>
      <x:c r="E637" s="62" t="n">
        <x:f aca="0">'净值底稿'!V599</x:f>
        <x:v>1.4255</x:v>
      </x:c>
      <x:c r="F637" s="63" t="n">
        <x:f aca="0">IFERROR(B637/B636-1,0)</x:f>
        <x:v>0.003398694675700975</x:v>
      </x:c>
      <x:c r="G637" s="63" t="n">
        <x:f aca="0">IFERROR(C637/C636-1,0)</x:f>
        <x:v>-0.007286623195051356</x:v>
      </x:c>
      <x:c r="H637" s="63" t="n">
        <x:f aca="0">IFERROR(D637/D636-1,0)</x:f>
        <x:v>0.00006489713803614627</x:v>
      </x:c>
      <x:c r="I637" s="63" t="n">
        <x:f aca="0">IFERROR(E637/E636-1,0)</x:f>
        <x:v>-0.0030074136242831395</x:v>
      </x:c>
      <x:c r="J637" s="64" t="n">
        <x:f aca="0">Z636*(1+F637)</x:f>
        <x:v>0.10418983320687371</x:v>
      </x:c>
      <x:c r="K637" s="64" t="n">
        <x:f aca="0">AA636*(1+G637)</x:f>
        <x:v>0.10575930493447325</x:v>
      </x:c>
      <x:c r="L637" s="64" t="n">
        <x:f aca="0">AB636*(1+H637)</x:f>
        <x:v>0.8586445374011172</x:v>
      </x:c>
      <x:c r="M637" s="64" t="n">
        <x:f aca="0">AC636*(1+I637)</x:f>
        <x:v>0.05934547362610067</x:v>
      </x:c>
      <x:c r="N637" s="64" t="n">
        <x:f aca="0">SUM(J637:M637)</x:f>
        <x:v>1.1279391491685649</x:v>
      </x:c>
      <x:c r="O637" s="65" t="n">
        <x:f aca="0">IFERROR((J637+K637)/N637,0)</x:f>
        <x:v>0.18613516367093588</x:v>
      </x:c>
      <x:c r="P637" s="66" t="b">
        <x:f aca="0">AND(MONTH(A637)=12,OR(A638="",YEAR(A637)&lt;&gt;YEAR(A638)))</x:f>
        <x:v>0</x:v>
      </x:c>
      <x:c r="Q637" s="66" t="b">
        <x:f aca="0">AND(MOD(MONTH(A637),3)=0,OR(A638="",MONTH(A637)&lt;&gt;MONTH(A638)))</x:f>
        <x:v>0</x:v>
      </x:c>
      <x:c r="R637" s="66" t="b">
        <x:f aca="0">OR(O637&gt;$E$7,O637&lt;$E$6)</x:f>
        <x:v>0</x:v>
      </x:c>
      <x:c r="S637" s="66" t="b">
        <x:f aca="0">AND(OR(P637,Q637,R637),A637-AH636&gt;$E$8)</x:f>
        <x:v>0</x:v>
      </x:c>
      <x:c r="T637" s="67" t="str">
        <x:f aca="0">IF(NOT(OR(P637,Q637,R637)),"不调",IF(NOT(S637),"间隔规则跳过",IF(P637,"年末+季度",IF(AND(Q637,R637),"季度+动态",IF(Q637,"季度","动态")))))</x:f>
        <x:v>不调</x:v>
      </x:c>
      <x:c r="U637" s="64" t="n">
        <x:f aca="0">IF(OR(T637="年末+季度",T637="季度+动态"),N637*$E$5/2,IF(T637="季度",(J637+K637)/2,IF(T637="动态",N637*$E$5*IF(J637+K637=0,0.5,J637/(J637+K637)),J637)))</x:f>
        <x:v>0.10418983320687371</x:v>
      </x:c>
      <x:c r="V637" s="64" t="n">
        <x:f aca="0">IF(OR(T637="年末+季度",T637="季度+动态"),N637*$E$5/2,IF(T637="季度",(J637+K637)/2,IF(T637="动态",N637*$E$5*IF(J637+K637=0,0.5,K637/(J637+K637)),K637)))</x:f>
        <x:v>0.10575930493447325</x:v>
      </x:c>
      <x:c r="W637" s="64" t="n">
        <x:f aca="0">IF(OR(T637="年末+季度",T637="季度+动态",T637="动态"),N637*(1-$E$5)*IF(L637+M637=0,$B$7/($B$7+$B$8),L637/(L637+M637)),L637)</x:f>
        <x:v>0.8586445374011172</x:v>
      </x:c>
      <x:c r="X637" s="64" t="n">
        <x:f aca="0">IF(OR(T637="年末+季度",T637="季度+动态",T637="动态"),N637*(1-$E$5)*IF(L637+M637=0,$B$8/($B$7+$B$8),M637/(L637+M637)),M637)</x:f>
        <x:v>0.05934547362610067</x:v>
      </x:c>
      <x:c r="Y637" s="64" t="n">
        <x:f aca="0">POWER(1-$H$5,(A637-A636)/$H$8)</x:f>
        <x:v>0.9999862671029998</x:v>
      </x:c>
      <x:c r="Z637" s="64" t="n">
        <x:f aca="0">U637*Y637</x:f>
        <x:v>0.10418840237862581</x:v>
      </x:c>
      <x:c r="AA637" s="64" t="n">
        <x:f aca="0">V637*Y637</x:f>
        <x:v>0.10575785255283177</x:v>
      </x:c>
      <x:c r="AB637" s="64" t="n">
        <x:f aca="0">W637*Y637</x:f>
        <x:v>0.8586327457241253</x:v>
      </x:c>
      <x:c r="AC637" s="64" t="n">
        <x:f aca="0">X637*Y637</x:f>
        <x:v>0.05934465864082393</x:v>
      </x:c>
      <x:c r="AD637" s="64" t="n">
        <x:f aca="0">SUM(Z637:AC637)</x:f>
        <x:v>1.1279236592964068</x:v>
      </x:c>
      <x:c r="AE637" s="64" t="n">
        <x:f aca="0">MAX(AE636,AD637)</x:f>
        <x:v>1.1335706906742307</x:v>
      </x:c>
      <x:c r="AF637" s="63" t="n">
        <x:f aca="0">AD637/AE637-1</x:f>
        <x:v>-0.004981631427383726</x:v>
      </x:c>
      <x:c r="AG637" s="63" t="n">
        <x:f aca="0">AD637/AD636-1</x:f>
        <x:v>-0.0004981536884789417</x:v>
      </x:c>
      <x:c r="AH637" s="61" t="n">
        <x:f aca="0">IF(OR(T637="年末+季度",T637="季度+动态",T637="季度",T637="动态"),A637,AH636)</x:f>
        <x:v>44651</x:v>
      </x:c>
      <x:c r="AI637" s="68" t="n">
        <x:f aca="0">YEAR(A637)</x:f>
        <x:v>2022</x:v>
      </x:c>
      <x:c r="AJ637" s="68" t="n">
        <x:f aca="0">MONTH(A637)</x:f>
        <x:v>6</x:v>
      </x:c>
      <x:c r="AK637" s="66" t="n">
        <x:f aca="0">IF(MONTH(A637)&lt;&gt;MONTH(A638),1,0)</x:f>
        <x:v>0</x:v>
      </x:c>
      <x:c r="AL637" s="64" t="n">
        <x:f aca="0">IF(AK636,AD636,AL636)</x:f>
        <x:v>1.123729631578712</x:v>
      </x:c>
      <x:c r="AM637" s="65" t="str">
        <x:f aca="0">IF(AK637,AD637/AL637-1,"")</x:f>
      </x:c>
      <x:c r="AN637" s="64" t="n">
        <x:f aca="0">IF(AI637&lt;&gt;AI636,AD637,MAX(AN636,AD637))</x:f>
        <x:v>1.1335706906742307</x:v>
      </x:c>
      <x:c r="AO637" s="65" t="n">
        <x:f aca="0">AD637/AN637-1</x:f>
        <x:v>-0.004981631427383726</x:v>
      </x:c>
      <x:c r="AP637" s="69" t="n">
        <x:f aca="0">IFERROR(SUM(Z637:AC637)/AD637,0)</x:f>
        <x:v>1</x:v>
      </x:c>
      <x:c r="AQ637" s="66" t="b">
        <x:f aca="0">AND(B637&gt;0,C637&gt;0,D637&gt;0,E637&gt;0)</x:f>
        <x:v>1</x:v>
      </x:c>
    </x:row>
    <x:row r="638" ht="13.5" hidden="0">
      <x:c r="A638" s="61" t="n">
        <x:f aca="0">'净值底稿'!A600</x:f>
        <x:v>44734</x:v>
      </x:c>
      <x:c r="B638" s="62" t="n">
        <x:f aca="0">'净值底稿'!W600</x:f>
        <x:v>1.247625931828791</x:v>
      </x:c>
      <x:c r="C638" s="62" t="n">
        <x:f aca="0">'净值底稿'!T600</x:f>
        <x:v>1.3136715964262713</x:v>
      </x:c>
      <x:c r="D638" s="62" t="n">
        <x:f aca="0">'净值底稿'!U600</x:f>
        <x:v>1.5414</x:v>
      </x:c>
      <x:c r="E638" s="62" t="n">
        <x:f aca="0">'净值底稿'!V600</x:f>
        <x:v>1.4268</x:v>
      </x:c>
      <x:c r="F638" s="63" t="n">
        <x:f aca="0">IFERROR(B638/B637-1,0)</x:f>
        <x:v>-0.013297377847411918</x:v>
      </x:c>
      <x:c r="G638" s="63" t="n">
        <x:f aca="0">IFERROR(C638/C637-1,0)</x:f>
        <x:v>-0.010680067611804067</x:v>
      </x:c>
      <x:c r="H638" s="63" t="n">
        <x:f aca="0">IFERROR(D638/D637-1,0)</x:f>
        <x:v>0.0002595717066840031</x:v>
      </x:c>
      <x:c r="I638" s="63" t="n">
        <x:f aca="0">IFERROR(E638/E637-1,0)</x:f>
        <x:v>0.0009119607155385623</x:v>
      </x:c>
      <x:c r="J638" s="64" t="n">
        <x:f aca="0">Z637*(1+F638)</x:f>
        <x:v>0.10280296982487903</x:v>
      </x:c>
      <x:c r="K638" s="64" t="n">
        <x:f aca="0">AA637*(1+G638)</x:f>
        <x:v>0.10462835153708831</x:v>
      </x:c>
      <x:c r="L638" s="64" t="n">
        <x:f aca="0">AB637*(1+H638)</x:f>
        <x:v>0.8588556224913477</x:v>
      </x:c>
      <x:c r="M638" s="64" t="n">
        <x:f aca="0">AC637*(1+I638)</x:f>
        <x:v>0.05939877863818141</x:v>
      </x:c>
      <x:c r="N638" s="64" t="n">
        <x:f aca="0">SUM(J638:M638)</x:f>
        <x:v>1.1256857224914965</x:v>
      </x:c>
      <x:c r="O638" s="65" t="n">
        <x:f aca="0">IFERROR((J638+K638)/N638,0)</x:f>
        <x:v>0.18427107781278118</x:v>
      </x:c>
      <x:c r="P638" s="66" t="b">
        <x:f aca="0">AND(MONTH(A638)=12,OR(A639="",YEAR(A638)&lt;&gt;YEAR(A639)))</x:f>
        <x:v>0</x:v>
      </x:c>
      <x:c r="Q638" s="66" t="b">
        <x:f aca="0">AND(MOD(MONTH(A638),3)=0,OR(A639="",MONTH(A638)&lt;&gt;MONTH(A639)))</x:f>
        <x:v>0</x:v>
      </x:c>
      <x:c r="R638" s="66" t="b">
        <x:f aca="0">OR(O638&gt;$E$7,O638&lt;$E$6)</x:f>
        <x:v>0</x:v>
      </x:c>
      <x:c r="S638" s="66" t="b">
        <x:f aca="0">AND(OR(P638,Q638,R638),A638-AH637&gt;$E$8)</x:f>
        <x:v>0</x:v>
      </x:c>
      <x:c r="T638" s="67" t="str">
        <x:f aca="0">IF(NOT(OR(P638,Q638,R638)),"不调",IF(NOT(S638),"间隔规则跳过",IF(P638,"年末+季度",IF(AND(Q638,R638),"季度+动态",IF(Q638,"季度","动态")))))</x:f>
        <x:v>不调</x:v>
      </x:c>
      <x:c r="U638" s="64" t="n">
        <x:f aca="0">IF(OR(T638="年末+季度",T638="季度+动态"),N638*$E$5/2,IF(T638="季度",(J638+K638)/2,IF(T638="动态",N638*$E$5*IF(J638+K638=0,0.5,J638/(J638+K638)),J638)))</x:f>
        <x:v>0.10280296982487903</x:v>
      </x:c>
      <x:c r="V638" s="64" t="n">
        <x:f aca="0">IF(OR(T638="年末+季度",T638="季度+动态"),N638*$E$5/2,IF(T638="季度",(J638+K638)/2,IF(T638="动态",N638*$E$5*IF(J638+K638=0,0.5,K638/(J638+K638)),K638)))</x:f>
        <x:v>0.10462835153708831</x:v>
      </x:c>
      <x:c r="W638" s="64" t="n">
        <x:f aca="0">IF(OR(T638="年末+季度",T638="季度+动态",T638="动态"),N638*(1-$E$5)*IF(L638+M638=0,$B$7/($B$7+$B$8),L638/(L638+M638)),L638)</x:f>
        <x:v>0.8588556224913477</x:v>
      </x:c>
      <x:c r="X638" s="64" t="n">
        <x:f aca="0">IF(OR(T638="年末+季度",T638="季度+动态",T638="动态"),N638*(1-$E$5)*IF(L638+M638=0,$B$8/($B$7+$B$8),M638/(L638+M638)),M638)</x:f>
        <x:v>0.05939877863818141</x:v>
      </x:c>
      <x:c r="Y638" s="64" t="n">
        <x:f aca="0">POWER(1-$H$5,(A638-A637)/$H$8)</x:f>
        <x:v>0.9999862671029998</x:v>
      </x:c>
      <x:c r="Z638" s="64" t="n">
        <x:f aca="0">U638*Y638</x:f>
        <x:v>0.10280155804228311</x:v>
      </x:c>
      <x:c r="AA638" s="64" t="n">
        <x:f aca="0">V638*Y638</x:f>
        <x:v>0.10462691468671335</x:v>
      </x:c>
      <x:c r="AB638" s="64" t="n">
        <x:f aca="0">W638*Y638</x:f>
        <x:v>0.8588438279155459</x:v>
      </x:c>
      <x:c r="AC638" s="64" t="n">
        <x:f aca="0">X638*Y638</x:f>
        <x:v>0.05939796292087243</x:v>
      </x:c>
      <x:c r="AD638" s="64" t="n">
        <x:f aca="0">SUM(Z638:AC638)</x:f>
        <x:v>1.1256702635654148</x:v>
      </x:c>
      <x:c r="AE638" s="64" t="n">
        <x:f aca="0">MAX(AE637,AD638)</x:f>
        <x:v>1.1335706906742307</x:v>
      </x:c>
      <x:c r="AF638" s="63" t="n">
        <x:f aca="0">AD638/AE638-1</x:f>
        <x:v>-0.006969505451942193</x:v>
      </x:c>
      <x:c r="AG638" s="63" t="n">
        <x:f aca="0">AD638/AD637-1</x:f>
        <x:v>-0.0019978264596361983</x:v>
      </x:c>
      <x:c r="AH638" s="61" t="n">
        <x:f aca="0">IF(OR(T638="年末+季度",T638="季度+动态",T638="季度",T638="动态"),A638,AH637)</x:f>
        <x:v>44651</x:v>
      </x:c>
      <x:c r="AI638" s="68" t="n">
        <x:f aca="0">YEAR(A638)</x:f>
        <x:v>2022</x:v>
      </x:c>
      <x:c r="AJ638" s="68" t="n">
        <x:f aca="0">MONTH(A638)</x:f>
        <x:v>6</x:v>
      </x:c>
      <x:c r="AK638" s="66" t="n">
        <x:f aca="0">IF(MONTH(A638)&lt;&gt;MONTH(A639),1,0)</x:f>
        <x:v>0</x:v>
      </x:c>
      <x:c r="AL638" s="64" t="n">
        <x:f aca="0">IF(AK637,AD637,AL637)</x:f>
        <x:v>1.123729631578712</x:v>
      </x:c>
      <x:c r="AM638" s="65" t="str">
        <x:f aca="0">IF(AK638,AD638/AL638-1,"")</x:f>
      </x:c>
      <x:c r="AN638" s="64" t="n">
        <x:f aca="0">IF(AI638&lt;&gt;AI637,AD638,MAX(AN637,AD638))</x:f>
        <x:v>1.1335706906742307</x:v>
      </x:c>
      <x:c r="AO638" s="65" t="n">
        <x:f aca="0">AD638/AN638-1</x:f>
        <x:v>-0.006969505451942193</x:v>
      </x:c>
      <x:c r="AP638" s="69" t="n">
        <x:f aca="0">IFERROR(SUM(Z638:AC638)/AD638,0)</x:f>
        <x:v>1</x:v>
      </x:c>
      <x:c r="AQ638" s="66" t="b">
        <x:f aca="0">AND(B638&gt;0,C638&gt;0,D638&gt;0,E638&gt;0)</x:f>
        <x:v>1</x:v>
      </x:c>
    </x:row>
    <x:row r="639" ht="13.5" hidden="0">
      <x:c r="A639" s="61" t="n">
        <x:f aca="0">'净值底稿'!A601</x:f>
        <x:v>44735</x:v>
      </x:c>
      <x:c r="B639" s="62" t="n">
        <x:f aca="0">'净值底稿'!W601</x:f>
        <x:v>1.2595821494678727</x:v>
      </x:c>
      <x:c r="C639" s="62" t="n">
        <x:f aca="0">'净值底稿'!T601</x:f>
        <x:v>1.3385220740834676</x:v>
      </x:c>
      <x:c r="D639" s="62" t="n">
        <x:f aca="0">'净值底稿'!U601</x:f>
        <x:v>1.5419</x:v>
      </x:c>
      <x:c r="E639" s="62" t="n">
        <x:f aca="0">'净值底稿'!V601</x:f>
        <x:v>1.4277</x:v>
      </x:c>
      <x:c r="F639" s="63" t="n">
        <x:f aca="0">IFERROR(B639/B638-1,0)</x:f>
        <x:v>0.009583174999862498</x:v>
      </x:c>
      <x:c r="G639" s="63" t="n">
        <x:f aca="0">IFERROR(C639/C638-1,0)</x:f>
        <x:v>0.018916811267595257</x:v>
      </x:c>
      <x:c r="H639" s="63" t="n">
        <x:f aca="0">IFERROR(D639/D638-1,0)</x:f>
        <x:v>0.00032438043337212896</x:v>
      </x:c>
      <x:c r="I639" s="63" t="n">
        <x:f aca="0">IFERROR(E639/E638-1,0)</x:f>
        <x:v>0.0006307821698905425</x:v>
      </x:c>
      <x:c r="J639" s="64" t="n">
        <x:f aca="0">Z638*(1+F639)</x:f>
        <x:v>0.10378672336326084</x:v>
      </x:c>
      <x:c r="K639" s="64" t="n">
        <x:f aca="0">AA638*(1+G639)</x:f>
        <x:v>0.1066061222853527</x:v>
      </x:c>
      <x:c r="L639" s="64" t="n">
        <x:f aca="0">AB638*(1+H639)</x:f>
        <x:v>0.8591224200486441</x:v>
      </x:c>
      <x:c r="M639" s="64" t="n">
        <x:f aca="0">AC638*(1+I639)</x:f>
        <x:v>0.05943543009681074</x:v>
      </x:c>
      <x:c r="N639" s="64" t="n">
        <x:f aca="0">SUM(J639:M639)</x:f>
        <x:v>1.1289506957940685</x:v>
      </x:c>
      <x:c r="O639" s="65" t="n">
        <x:f aca="0">IFERROR((J639+K639)/N639,0)</x:f>
        <x:v>0.18636141191323669</x:v>
      </x:c>
      <x:c r="P639" s="66" t="b">
        <x:f aca="0">AND(MONTH(A639)=12,OR(A640="",YEAR(A639)&lt;&gt;YEAR(A640)))</x:f>
        <x:v>0</x:v>
      </x:c>
      <x:c r="Q639" s="66" t="b">
        <x:f aca="0">AND(MOD(MONTH(A639),3)=0,OR(A640="",MONTH(A639)&lt;&gt;MONTH(A640)))</x:f>
        <x:v>0</x:v>
      </x:c>
      <x:c r="R639" s="66" t="b">
        <x:f aca="0">OR(O639&gt;$E$7,O639&lt;$E$6)</x:f>
        <x:v>0</x:v>
      </x:c>
      <x:c r="S639" s="66" t="b">
        <x:f aca="0">AND(OR(P639,Q639,R639),A639-AH638&gt;$E$8)</x:f>
        <x:v>0</x:v>
      </x:c>
      <x:c r="T639" s="67" t="str">
        <x:f aca="0">IF(NOT(OR(P639,Q639,R639)),"不调",IF(NOT(S639),"间隔规则跳过",IF(P639,"年末+季度",IF(AND(Q639,R639),"季度+动态",IF(Q639,"季度","动态")))))</x:f>
        <x:v>不调</x:v>
      </x:c>
      <x:c r="U639" s="64" t="n">
        <x:f aca="0">IF(OR(T639="年末+季度",T639="季度+动态"),N639*$E$5/2,IF(T639="季度",(J639+K639)/2,IF(T639="动态",N639*$E$5*IF(J639+K639=0,0.5,J639/(J639+K639)),J639)))</x:f>
        <x:v>0.10378672336326084</x:v>
      </x:c>
      <x:c r="V639" s="64" t="n">
        <x:f aca="0">IF(OR(T639="年末+季度",T639="季度+动态"),N639*$E$5/2,IF(T639="季度",(J639+K639)/2,IF(T639="动态",N639*$E$5*IF(J639+K639=0,0.5,K639/(J639+K639)),K639)))</x:f>
        <x:v>0.1066061222853527</x:v>
      </x:c>
      <x:c r="W639" s="64" t="n">
        <x:f aca="0">IF(OR(T639="年末+季度",T639="季度+动态",T639="动态"),N639*(1-$E$5)*IF(L639+M639=0,$B$7/($B$7+$B$8),L639/(L639+M639)),L639)</x:f>
        <x:v>0.8591224200486441</x:v>
      </x:c>
      <x:c r="X639" s="64" t="n">
        <x:f aca="0">IF(OR(T639="年末+季度",T639="季度+动态",T639="动态"),N639*(1-$E$5)*IF(L639+M639=0,$B$8/($B$7+$B$8),M639/(L639+M639)),M639)</x:f>
        <x:v>0.05943543009681074</x:v>
      </x:c>
      <x:c r="Y639" s="64" t="n">
        <x:f aca="0">POWER(1-$H$5,(A639-A638)/$H$8)</x:f>
        <x:v>0.9999862671029998</x:v>
      </x:c>
      <x:c r="Z639" s="64" t="n">
        <x:f aca="0">U639*Y639</x:f>
        <x:v>0.1037852980708789</x:v>
      </x:c>
      <x:c r="AA639" s="64" t="n">
        <x:f aca="0">V639*Y639</x:f>
        <x:v>0.10660465827445575</x:v>
      </x:c>
      <x:c r="AB639" s="64" t="n">
        <x:f aca="0">W639*Y639</x:f>
        <x:v>0.859110621808939</x:v>
      </x:c>
      <x:c r="AC639" s="64" t="n">
        <x:f aca="0">X639*Y639</x:f>
        <x:v>0.05943461387617105</x:v>
      </x:c>
      <x:c r="AD639" s="64" t="n">
        <x:f aca="0">SUM(Z639:AC639)</x:f>
        <x:v>1.1289351920304447</x:v>
      </x:c>
      <x:c r="AE639" s="64" t="n">
        <x:f aca="0">MAX(AE638,AD639)</x:f>
        <x:v>1.1335706906742307</x:v>
      </x:c>
      <x:c r="AF639" s="63" t="n">
        <x:f aca="0">AD639/AE639-1</x:f>
        <x:v>-0.00408928943022413</x:v>
      </x:c>
      <x:c r="AG639" s="63" t="n">
        <x:f aca="0">AD639/AD638-1</x:f>
        <x:v>0.002900430588517633</x:v>
      </x:c>
      <x:c r="AH639" s="61" t="n">
        <x:f aca="0">IF(OR(T639="年末+季度",T639="季度+动态",T639="季度",T639="动态"),A639,AH638)</x:f>
        <x:v>44651</x:v>
      </x:c>
      <x:c r="AI639" s="68" t="n">
        <x:f aca="0">YEAR(A639)</x:f>
        <x:v>2022</x:v>
      </x:c>
      <x:c r="AJ639" s="68" t="n">
        <x:f aca="0">MONTH(A639)</x:f>
        <x:v>6</x:v>
      </x:c>
      <x:c r="AK639" s="66" t="n">
        <x:f aca="0">IF(MONTH(A639)&lt;&gt;MONTH(A640),1,0)</x:f>
        <x:v>0</x:v>
      </x:c>
      <x:c r="AL639" s="64" t="n">
        <x:f aca="0">IF(AK638,AD638,AL638)</x:f>
        <x:v>1.123729631578712</x:v>
      </x:c>
      <x:c r="AM639" s="65" t="str">
        <x:f aca="0">IF(AK639,AD639/AL639-1,"")</x:f>
      </x:c>
      <x:c r="AN639" s="64" t="n">
        <x:f aca="0">IF(AI639&lt;&gt;AI638,AD639,MAX(AN638,AD639))</x:f>
        <x:v>1.1335706906742307</x:v>
      </x:c>
      <x:c r="AO639" s="65" t="n">
        <x:f aca="0">AD639/AN639-1</x:f>
        <x:v>-0.00408928943022413</x:v>
      </x:c>
      <x:c r="AP639" s="69" t="n">
        <x:f aca="0">IFERROR(SUM(Z639:AC639)/AD639,0)</x:f>
        <x:v>1</x:v>
      </x:c>
      <x:c r="AQ639" s="66" t="b">
        <x:f aca="0">AND(B639&gt;0,C639&gt;0,D639&gt;0,E639&gt;0)</x:f>
        <x:v>1</x:v>
      </x:c>
    </x:row>
    <x:row r="640" ht="13.5" hidden="0">
      <x:c r="A640" s="61" t="n">
        <x:f aca="0">'净值底稿'!A602</x:f>
        <x:v>44736</x:v>
      </x:c>
      <x:c r="B640" s="62" t="n">
        <x:f aca="0">'净值底稿'!W602</x:f>
        <x:v>1.2569752769039966</x:v>
      </x:c>
      <x:c r="C640" s="62" t="n">
        <x:f aca="0">'净值底稿'!T602</x:f>
        <x:v>1.352624104612799</x:v>
      </x:c>
      <x:c r="D640" s="62" t="n">
        <x:f aca="0">'净值底稿'!U602</x:f>
        <x:v>1.5417</x:v>
      </x:c>
      <x:c r="E640" s="62" t="n">
        <x:f aca="0">'净值底稿'!V602</x:f>
        <x:v>1.4196</x:v>
      </x:c>
      <x:c r="F640" s="63" t="n">
        <x:f aca="0">IFERROR(B640/B639-1,0)</x:f>
        <x:v>-0.002069632826233292</x:v>
      </x:c>
      <x:c r="G640" s="63" t="n">
        <x:f aca="0">IFERROR(C640/C639-1,0)</x:f>
        <x:v>0.010535523322607432</x:v>
      </x:c>
      <x:c r="H640" s="63" t="n">
        <x:f aca="0">IFERROR(D640/D639-1,0)</x:f>
        <x:v>-0.00012971009793105726</x:v>
      </x:c>
      <x:c r="I640" s="63" t="n">
        <x:f aca="0">IFERROR(E640/E639-1,0)</x:f>
        <x:v>-0.005673460811094766</x:v>
      </x:c>
      <x:c r="J640" s="64" t="n">
        <x:f aca="0">Z639*(1+F640)</x:f>
        <x:v>0.103570500611111</x:v>
      </x:c>
      <x:c r="K640" s="64" t="n">
        <x:f aca="0">AA639*(1+G640)</x:f>
        <x:v>0.10772779413800487</x:v>
      </x:c>
      <x:c r="L640" s="64" t="n">
        <x:f aca="0">AB639*(1+H640)</x:f>
        <x:v>0.8589991864860506</x:v>
      </x:c>
      <x:c r="M640" s="64" t="n">
        <x:f aca="0">AC639*(1+I640)</x:f>
        <x:v>0.059097413923522045</x:v>
      </x:c>
      <x:c r="N640" s="64" t="n">
        <x:f aca="0">SUM(J640:M640)</x:f>
        <x:v>1.1293948951586885</x:v>
      </x:c>
      <x:c r="O640" s="65" t="n">
        <x:f aca="0">IFERROR((J640+K640)/N640,0)</x:f>
        <x:v>0.18708982629094217</x:v>
      </x:c>
      <x:c r="P640" s="66" t="b">
        <x:f aca="0">AND(MONTH(A640)=12,OR(A641="",YEAR(A640)&lt;&gt;YEAR(A641)))</x:f>
        <x:v>0</x:v>
      </x:c>
      <x:c r="Q640" s="66" t="b">
        <x:f aca="0">AND(MOD(MONTH(A640),3)=0,OR(A641="",MONTH(A640)&lt;&gt;MONTH(A641)))</x:f>
        <x:v>0</x:v>
      </x:c>
      <x:c r="R640" s="66" t="b">
        <x:f aca="0">OR(O640&gt;$E$7,O640&lt;$E$6)</x:f>
        <x:v>0</x:v>
      </x:c>
      <x:c r="S640" s="66" t="b">
        <x:f aca="0">AND(OR(P640,Q640,R640),A640-AH639&gt;$E$8)</x:f>
        <x:v>0</x:v>
      </x:c>
      <x:c r="T640" s="67" t="str">
        <x:f aca="0">IF(NOT(OR(P640,Q640,R640)),"不调",IF(NOT(S640),"间隔规则跳过",IF(P640,"年末+季度",IF(AND(Q640,R640),"季度+动态",IF(Q640,"季度","动态")))))</x:f>
        <x:v>不调</x:v>
      </x:c>
      <x:c r="U640" s="64" t="n">
        <x:f aca="0">IF(OR(T640="年末+季度",T640="季度+动态"),N640*$E$5/2,IF(T640="季度",(J640+K640)/2,IF(T640="动态",N640*$E$5*IF(J640+K640=0,0.5,J640/(J640+K640)),J640)))</x:f>
        <x:v>0.103570500611111</x:v>
      </x:c>
      <x:c r="V640" s="64" t="n">
        <x:f aca="0">IF(OR(T640="年末+季度",T640="季度+动态"),N640*$E$5/2,IF(T640="季度",(J640+K640)/2,IF(T640="动态",N640*$E$5*IF(J640+K640=0,0.5,K640/(J640+K640)),K640)))</x:f>
        <x:v>0.10772779413800487</x:v>
      </x:c>
      <x:c r="W640" s="64" t="n">
        <x:f aca="0">IF(OR(T640="年末+季度",T640="季度+动态",T640="动态"),N640*(1-$E$5)*IF(L640+M640=0,$B$7/($B$7+$B$8),L640/(L640+M640)),L640)</x:f>
        <x:v>0.8589991864860506</x:v>
      </x:c>
      <x:c r="X640" s="64" t="n">
        <x:f aca="0">IF(OR(T640="年末+季度",T640="季度+动态",T640="动态"),N640*(1-$E$5)*IF(L640+M640=0,$B$8/($B$7+$B$8),M640/(L640+M640)),M640)</x:f>
        <x:v>0.059097413923522045</x:v>
      </x:c>
      <x:c r="Y640" s="64" t="n">
        <x:f aca="0">POWER(1-$H$5,(A640-A639)/$H$8)</x:f>
        <x:v>0.9999862671029998</x:v>
      </x:c>
      <x:c r="Z640" s="64" t="n">
        <x:f aca="0">U640*Y640</x:f>
        <x:v>0.10356907828809385</x:v>
      </x:c>
      <x:c r="AA640" s="64" t="n">
        <x:f aca="0">V640*Y640</x:f>
        <x:v>0.1077263147233039</x:v>
      </x:c>
      <x:c r="AB640" s="64" t="n">
        <x:f aca="0">W640*Y640</x:f>
        <x:v>0.8589873899386993</x:v>
      </x:c>
      <x:c r="AC640" s="64" t="n">
        <x:f aca="0">X640*Y640</x:f>
        <x:v>0.059096602344823654</x:v>
      </x:c>
      <x:c r="AD640" s="64" t="n">
        <x:f aca="0">SUM(Z640:AC640)</x:f>
        <x:v>1.1293793852949205</x:v>
      </x:c>
      <x:c r="AE640" s="64" t="n">
        <x:f aca="0">MAX(AE639,AD640)</x:f>
        <x:v>1.1335706906742307</x:v>
      </x:c>
      <x:c r="AF640" s="63" t="n">
        <x:f aca="0">AD640/AE640-1</x:f>
        <x:v>-0.003697436263826792</x:v>
      </x:c>
      <x:c r="AG640" s="63" t="n">
        <x:f aca="0">AD640/AD639-1</x:f>
        <x:v>0.00039346214699609305</x:v>
      </x:c>
      <x:c r="AH640" s="61" t="n">
        <x:f aca="0">IF(OR(T640="年末+季度",T640="季度+动态",T640="季度",T640="动态"),A640,AH639)</x:f>
        <x:v>44651</x:v>
      </x:c>
      <x:c r="AI640" s="68" t="n">
        <x:f aca="0">YEAR(A640)</x:f>
        <x:v>2022</x:v>
      </x:c>
      <x:c r="AJ640" s="68" t="n">
        <x:f aca="0">MONTH(A640)</x:f>
        <x:v>6</x:v>
      </x:c>
      <x:c r="AK640" s="66" t="n">
        <x:f aca="0">IF(MONTH(A640)&lt;&gt;MONTH(A641),1,0)</x:f>
        <x:v>0</x:v>
      </x:c>
      <x:c r="AL640" s="64" t="n">
        <x:f aca="0">IF(AK639,AD639,AL639)</x:f>
        <x:v>1.123729631578712</x:v>
      </x:c>
      <x:c r="AM640" s="65" t="str">
        <x:f aca="0">IF(AK640,AD640/AL640-1,"")</x:f>
      </x:c>
      <x:c r="AN640" s="64" t="n">
        <x:f aca="0">IF(AI640&lt;&gt;AI639,AD640,MAX(AN639,AD640))</x:f>
        <x:v>1.1335706906742307</x:v>
      </x:c>
      <x:c r="AO640" s="65" t="n">
        <x:f aca="0">AD640/AN640-1</x:f>
        <x:v>-0.003697436263826792</x:v>
      </x:c>
      <x:c r="AP640" s="69" t="n">
        <x:f aca="0">IFERROR(SUM(Z640:AC640)/AD640,0)</x:f>
        <x:v>1</x:v>
      </x:c>
      <x:c r="AQ640" s="66" t="b">
        <x:f aca="0">AND(B640&gt;0,C640&gt;0,D640&gt;0,E640&gt;0)</x:f>
        <x:v>1</x:v>
      </x:c>
    </x:row>
    <x:row r="641" ht="13.5" hidden="0">
      <x:c r="A641" s="61" t="n">
        <x:f aca="0">'净值底稿'!A603</x:f>
        <x:v>44739</x:v>
      </x:c>
      <x:c r="B641" s="62" t="n">
        <x:f aca="0">'净值底稿'!W603</x:f>
        <x:v>1.267937023074004</x:v>
      </x:c>
      <x:c r="C641" s="62" t="n">
        <x:f aca="0">'净值底稿'!T603</x:f>
        <x:v>1.3672494240329287</x:v>
      </x:c>
      <x:c r="D641" s="62" t="n">
        <x:f aca="0">'净值底稿'!U603</x:f>
        <x:v>1.5403</x:v>
      </x:c>
      <x:c r="E641" s="62" t="n">
        <x:f aca="0">'净值底稿'!V603</x:f>
        <x:v>1.427</x:v>
      </x:c>
      <x:c r="F641" s="63" t="n">
        <x:f aca="0">IFERROR(B641/B640-1,0)</x:f>
        <x:v>0.008720733312278739</x:v>
      </x:c>
      <x:c r="G641" s="63" t="n">
        <x:f aca="0">IFERROR(C641/C640-1,0)</x:f>
        <x:v>0.010812552704223988</x:v>
      </x:c>
      <x:c r="H641" s="63" t="n">
        <x:f aca="0">IFERROR(D641/D640-1,0)</x:f>
        <x:v>-0.0009080884737627803</x:v>
      </x:c>
      <x:c r="I641" s="63" t="n">
        <x:f aca="0">IFERROR(E641/E640-1,0)</x:f>
        <x:v>0.0052127359819666985</x:v>
      </x:c>
      <x:c r="J641" s="64" t="n">
        <x:f aca="0">Z640*(1+F641)</x:f>
        <x:v>0.10447227659924284</x:v>
      </x:c>
      <x:c r="K641" s="64" t="n">
        <x:f aca="0">AA640*(1+G641)</x:f>
        <x:v>0.10889111117888145</x:v>
      </x:c>
      <x:c r="L641" s="64" t="n">
        <x:f aca="0">AB640*(1+H641)</x:f>
        <x:v>0.8582073533907884</x:v>
      </x:c>
      <x:c r="M641" s="64" t="n">
        <x:f aca="0">AC640*(1+I641)</x:f>
        <x:v>0.05940465733027849</x:v>
      </x:c>
      <x:c r="N641" s="64" t="n">
        <x:f aca="0">SUM(J641:M641)</x:f>
        <x:v>1.130975398499191</x:v>
      </x:c>
      <x:c r="O641" s="65" t="n">
        <x:f aca="0">IFERROR((J641+K641)/N641,0)</x:f>
        <x:v>0.18865431384383638</x:v>
      </x:c>
      <x:c r="P641" s="66" t="b">
        <x:f aca="0">AND(MONTH(A641)=12,OR(A642="",YEAR(A641)&lt;&gt;YEAR(A642)))</x:f>
        <x:v>0</x:v>
      </x:c>
      <x:c r="Q641" s="66" t="b">
        <x:f aca="0">AND(MOD(MONTH(A641),3)=0,OR(A642="",MONTH(A641)&lt;&gt;MONTH(A642)))</x:f>
        <x:v>0</x:v>
      </x:c>
      <x:c r="R641" s="66" t="b">
        <x:f aca="0">OR(O641&gt;$E$7,O641&lt;$E$6)</x:f>
        <x:v>0</x:v>
      </x:c>
      <x:c r="S641" s="66" t="b">
        <x:f aca="0">AND(OR(P641,Q641,R641),A641-AH640&gt;$E$8)</x:f>
        <x:v>0</x:v>
      </x:c>
      <x:c r="T641" s="67" t="str">
        <x:f aca="0">IF(NOT(OR(P641,Q641,R641)),"不调",IF(NOT(S641),"间隔规则跳过",IF(P641,"年末+季度",IF(AND(Q641,R641),"季度+动态",IF(Q641,"季度","动态")))))</x:f>
        <x:v>不调</x:v>
      </x:c>
      <x:c r="U641" s="64" t="n">
        <x:f aca="0">IF(OR(T641="年末+季度",T641="季度+动态"),N641*$E$5/2,IF(T641="季度",(J641+K641)/2,IF(T641="动态",N641*$E$5*IF(J641+K641=0,0.5,J641/(J641+K641)),J641)))</x:f>
        <x:v>0.10447227659924284</x:v>
      </x:c>
      <x:c r="V641" s="64" t="n">
        <x:f aca="0">IF(OR(T641="年末+季度",T641="季度+动态"),N641*$E$5/2,IF(T641="季度",(J641+K641)/2,IF(T641="动态",N641*$E$5*IF(J641+K641=0,0.5,K641/(J641+K641)),K641)))</x:f>
        <x:v>0.10889111117888145</x:v>
      </x:c>
      <x:c r="W641" s="64" t="n">
        <x:f aca="0">IF(OR(T641="年末+季度",T641="季度+动态",T641="动态"),N641*(1-$E$5)*IF(L641+M641=0,$B$7/($B$7+$B$8),L641/(L641+M641)),L641)</x:f>
        <x:v>0.8582073533907884</x:v>
      </x:c>
      <x:c r="X641" s="64" t="n">
        <x:f aca="0">IF(OR(T641="年末+季度",T641="季度+动态",T641="动态"),N641*(1-$E$5)*IF(L641+M641=0,$B$8/($B$7+$B$8),M641/(L641+M641)),M641)</x:f>
        <x:v>0.05940465733027849</x:v>
      </x:c>
      <x:c r="Y641" s="64" t="n">
        <x:f aca="0">POWER(1-$H$5,(A641-A640)/$H$8)</x:f>
        <x:v>0.9999588018747739</x:v>
      </x:c>
      <x:c r="Z641" s="64" t="n">
        <x:f aca="0">U641*Y641</x:f>
        <x:v>0.10446797253730886</x:v>
      </x:c>
      <x:c r="AA641" s="64" t="n">
        <x:f aca="0">V641*Y641</x:f>
        <x:v>0.1088866250692471</x:v>
      </x:c>
      <x:c r="AB641" s="64" t="n">
        <x:f aca="0">W641*Y641</x:f>
        <x:v>0.8581719968567735</x:v>
      </x:c>
      <x:c r="AC641" s="64" t="n">
        <x:f aca="0">X641*Y641</x:f>
        <x:v>0.059402209969766785</x:v>
      </x:c>
      <x:c r="AD641" s="64" t="n">
        <x:f aca="0">SUM(Z641:AC641)</x:f>
        <x:v>1.1309288044330963</x:v>
      </x:c>
      <x:c r="AE641" s="64" t="n">
        <x:f aca="0">MAX(AE640,AD641)</x:f>
        <x:v>1.1335706906742307</x:v>
      </x:c>
      <x:c r="AF641" s="63" t="n">
        <x:f aca="0">AD641/AE641-1</x:f>
        <x:v>-0.002330587993204958</x:v>
      </x:c>
      <x:c r="AG641" s="63" t="n">
        <x:f aca="0">AD641/AD640-1</x:f>
        <x:v>0.0013719208605629252</x:v>
      </x:c>
      <x:c r="AH641" s="61" t="n">
        <x:f aca="0">IF(OR(T641="年末+季度",T641="季度+动态",T641="季度",T641="动态"),A641,AH640)</x:f>
        <x:v>44651</x:v>
      </x:c>
      <x:c r="AI641" s="68" t="n">
        <x:f aca="0">YEAR(A641)</x:f>
        <x:v>2022</x:v>
      </x:c>
      <x:c r="AJ641" s="68" t="n">
        <x:f aca="0">MONTH(A641)</x:f>
        <x:v>6</x:v>
      </x:c>
      <x:c r="AK641" s="66" t="n">
        <x:f aca="0">IF(MONTH(A641)&lt;&gt;MONTH(A642),1,0)</x:f>
        <x:v>0</x:v>
      </x:c>
      <x:c r="AL641" s="64" t="n">
        <x:f aca="0">IF(AK640,AD640,AL640)</x:f>
        <x:v>1.123729631578712</x:v>
      </x:c>
      <x:c r="AM641" s="65" t="str">
        <x:f aca="0">IF(AK641,AD641/AL641-1,"")</x:f>
      </x:c>
      <x:c r="AN641" s="64" t="n">
        <x:f aca="0">IF(AI641&lt;&gt;AI640,AD641,MAX(AN640,AD641))</x:f>
        <x:v>1.1335706906742307</x:v>
      </x:c>
      <x:c r="AO641" s="65" t="n">
        <x:f aca="0">AD641/AN641-1</x:f>
        <x:v>-0.002330587993204958</x:v>
      </x:c>
      <x:c r="AP641" s="69" t="n">
        <x:f aca="0">IFERROR(SUM(Z641:AC641)/AD641,0)</x:f>
        <x:v>1</x:v>
      </x:c>
      <x:c r="AQ641" s="66" t="b">
        <x:f aca="0">AND(B641&gt;0,C641&gt;0,D641&gt;0,E641&gt;0)</x:f>
        <x:v>1</x:v>
      </x:c>
    </x:row>
    <x:row r="642" ht="13.5" hidden="0">
      <x:c r="A642" s="61" t="n">
        <x:f aca="0">'净值底稿'!A604</x:f>
        <x:v>44740</x:v>
      </x:c>
      <x:c r="B642" s="62" t="n">
        <x:f aca="0">'净值底稿'!W604</x:f>
        <x:v>1.276011843110167</x:v>
      </x:c>
      <x:c r="C642" s="62" t="n">
        <x:f aca="0">'净值底稿'!T604</x:f>
        <x:v>1.38571039922006</x:v>
      </x:c>
      <x:c r="D642" s="62" t="n">
        <x:f aca="0">'净值底稿'!U604</x:f>
        <x:v>1.5397</x:v>
      </x:c>
      <x:c r="E642" s="62" t="n">
        <x:f aca="0">'净值底稿'!V604</x:f>
        <x:v>1.4193</x:v>
      </x:c>
      <x:c r="F642" s="63" t="n">
        <x:f aca="0">IFERROR(B642/B641-1,0)</x:f>
        <x:v>0.006368470901327861</x:v>
      </x:c>
      <x:c r="G642" s="63" t="n">
        <x:f aca="0">IFERROR(C642/C641-1,0)</x:f>
        <x:v>0.013502273149750055</x:v>
      </x:c>
      <x:c r="H642" s="63" t="n">
        <x:f aca="0">IFERROR(D642/D641-1,0)</x:f>
        <x:v>-0.0003895345062649991</x:v>
      </x:c>
      <x:c r="I642" s="63" t="n">
        <x:f aca="0">IFERROR(E642/E641-1,0)</x:f>
        <x:v>-0.005395935529082019</x:v>
      </x:c>
      <x:c r="J642" s="64" t="n">
        <x:f aca="0">Z641*(1+F642)</x:f>
        <x:v>0.10513327378053343</x:v>
      </x:c>
      <x:c r="K642" s="64" t="n">
        <x:f aca="0">AA641*(1+G642)</x:f>
        <x:v>0.1103568420232865</x:v>
      </x:c>
      <x:c r="L642" s="64" t="n">
        <x:f aca="0">AB641*(1+H642)</x:f>
        <x:v>0.8578377092516875</x:v>
      </x:c>
      <x:c r="M642" s="64" t="n">
        <x:f aca="0">AC641*(1+I642)</x:f>
        <x:v>0.05908167947448493</x:v>
      </x:c>
      <x:c r="N642" s="64" t="n">
        <x:f aca="0">SUM(J642:M642)</x:f>
        <x:v>1.1324095045299922</x:v>
      </x:c>
      <x:c r="O642" s="65" t="n">
        <x:f aca="0">IFERROR((J642+K642)/N642,0)</x:f>
        <x:v>0.1902934538625754</x:v>
      </x:c>
      <x:c r="P642" s="66" t="b">
        <x:f aca="0">AND(MONTH(A642)=12,OR(A643="",YEAR(A642)&lt;&gt;YEAR(A643)))</x:f>
        <x:v>0</x:v>
      </x:c>
      <x:c r="Q642" s="66" t="b">
        <x:f aca="0">AND(MOD(MONTH(A642),3)=0,OR(A643="",MONTH(A642)&lt;&gt;MONTH(A643)))</x:f>
        <x:v>0</x:v>
      </x:c>
      <x:c r="R642" s="66" t="b">
        <x:f aca="0">OR(O642&gt;$E$7,O642&lt;$E$6)</x:f>
        <x:v>0</x:v>
      </x:c>
      <x:c r="S642" s="66" t="b">
        <x:f aca="0">AND(OR(P642,Q642,R642),A642-AH641&gt;$E$8)</x:f>
        <x:v>0</x:v>
      </x:c>
      <x:c r="T642" s="67" t="str">
        <x:f aca="0">IF(NOT(OR(P642,Q642,R642)),"不调",IF(NOT(S642),"间隔规则跳过",IF(P642,"年末+季度",IF(AND(Q642,R642),"季度+动态",IF(Q642,"季度","动态")))))</x:f>
        <x:v>不调</x:v>
      </x:c>
      <x:c r="U642" s="64" t="n">
        <x:f aca="0">IF(OR(T642="年末+季度",T642="季度+动态"),N642*$E$5/2,IF(T642="季度",(J642+K642)/2,IF(T642="动态",N642*$E$5*IF(J642+K642=0,0.5,J642/(J642+K642)),J642)))</x:f>
        <x:v>0.10513327378053343</x:v>
      </x:c>
      <x:c r="V642" s="64" t="n">
        <x:f aca="0">IF(OR(T642="年末+季度",T642="季度+动态"),N642*$E$5/2,IF(T642="季度",(J642+K642)/2,IF(T642="动态",N642*$E$5*IF(J642+K642=0,0.5,K642/(J642+K642)),K642)))</x:f>
        <x:v>0.1103568420232865</x:v>
      </x:c>
      <x:c r="W642" s="64" t="n">
        <x:f aca="0">IF(OR(T642="年末+季度",T642="季度+动态",T642="动态"),N642*(1-$E$5)*IF(L642+M642=0,$B$7/($B$7+$B$8),L642/(L642+M642)),L642)</x:f>
        <x:v>0.8578377092516875</x:v>
      </x:c>
      <x:c r="X642" s="64" t="n">
        <x:f aca="0">IF(OR(T642="年末+季度",T642="季度+动态",T642="动态"),N642*(1-$E$5)*IF(L642+M642=0,$B$8/($B$7+$B$8),M642/(L642+M642)),M642)</x:f>
        <x:v>0.05908167947448493</x:v>
      </x:c>
      <x:c r="Y642" s="64" t="n">
        <x:f aca="0">POWER(1-$H$5,(A642-A641)/$H$8)</x:f>
        <x:v>0.9999862671029998</x:v>
      </x:c>
      <x:c r="Z642" s="64" t="n">
        <x:f aca="0">U642*Y642</x:f>
        <x:v>0.1051318299961133</x:v>
      </x:c>
      <x:c r="AA642" s="64" t="n">
        <x:f aca="0">V642*Y642</x:f>
        <x:v>0.11035532650414172</x:v>
      </x:c>
      <x:c r="AB642" s="64" t="n">
        <x:f aca="0">W642*Y642</x:f>
        <x:v>0.8578259286547834</x:v>
      </x:c>
      <x:c r="AC642" s="64" t="n">
        <x:f aca="0">X642*Y642</x:f>
        <x:v>0.0590808681118661</x:v>
      </x:c>
      <x:c r="AD642" s="64" t="n">
        <x:f aca="0">SUM(Z642:AC642)</x:f>
        <x:v>1.1323939532669045</x:v>
      </x:c>
      <x:c r="AE642" s="64" t="n">
        <x:f aca="0">MAX(AE641,AD642)</x:f>
        <x:v>1.1335706906742307</x:v>
      </x:c>
      <x:c r="AF642" s="63" t="n">
        <x:f aca="0">AD642/AE642-1</x:f>
        <x:v>-0.0010380803041284414</x:v>
      </x:c>
      <x:c r="AG642" s="63" t="n">
        <x:f aca="0">AD642/AD641-1</x:f>
        <x:v>0.0012955270288146359</x:v>
      </x:c>
      <x:c r="AH642" s="61" t="n">
        <x:f aca="0">IF(OR(T642="年末+季度",T642="季度+动态",T642="季度",T642="动态"),A642,AH641)</x:f>
        <x:v>44651</x:v>
      </x:c>
      <x:c r="AI642" s="68" t="n">
        <x:f aca="0">YEAR(A642)</x:f>
        <x:v>2022</x:v>
      </x:c>
      <x:c r="AJ642" s="68" t="n">
        <x:f aca="0">MONTH(A642)</x:f>
        <x:v>6</x:v>
      </x:c>
      <x:c r="AK642" s="66" t="n">
        <x:f aca="0">IF(MONTH(A642)&lt;&gt;MONTH(A643),1,0)</x:f>
        <x:v>0</x:v>
      </x:c>
      <x:c r="AL642" s="64" t="n">
        <x:f aca="0">IF(AK641,AD641,AL641)</x:f>
        <x:v>1.123729631578712</x:v>
      </x:c>
      <x:c r="AM642" s="65" t="str">
        <x:f aca="0">IF(AK642,AD642/AL642-1,"")</x:f>
      </x:c>
      <x:c r="AN642" s="64" t="n">
        <x:f aca="0">IF(AI642&lt;&gt;AI641,AD642,MAX(AN641,AD642))</x:f>
        <x:v>1.1335706906742307</x:v>
      </x:c>
      <x:c r="AO642" s="65" t="n">
        <x:f aca="0">AD642/AN642-1</x:f>
        <x:v>-0.0010380803041284414</x:v>
      </x:c>
      <x:c r="AP642" s="69" t="n">
        <x:f aca="0">IFERROR(SUM(Z642:AC642)/AD642,0)</x:f>
        <x:v>1</x:v>
      </x:c>
      <x:c r="AQ642" s="66" t="b">
        <x:f aca="0">AND(B642&gt;0,C642&gt;0,D642&gt;0,E642&gt;0)</x:f>
        <x:v>1</x:v>
      </x:c>
    </x:row>
    <x:row r="643" ht="13.5" hidden="0">
      <x:c r="A643" s="61" t="n">
        <x:f aca="0">'净值底稿'!A605</x:f>
        <x:v>44741</x:v>
      </x:c>
      <x:c r="B643" s="62" t="n">
        <x:f aca="0">'净值底稿'!W605</x:f>
        <x:v>1.2733717541941416</x:v>
      </x:c>
      <x:c r="C643" s="62" t="n">
        <x:f aca="0">'净值底稿'!T605</x:f>
        <x:v>1.3552287043680176</x:v>
      </x:c>
      <x:c r="D643" s="62" t="n">
        <x:f aca="0">'净值底稿'!U605</x:f>
        <x:v>1.54</x:v>
      </x:c>
      <x:c r="E643" s="62" t="n">
        <x:f aca="0">'净值底稿'!V605</x:f>
        <x:v>1.4152</x:v>
      </x:c>
      <x:c r="F643" s="63" t="n">
        <x:f aca="0">IFERROR(B643/B642-1,0)</x:f>
        <x:v>-0.002069015997210877</x:v>
      </x:c>
      <x:c r="G643" s="63" t="n">
        <x:f aca="0">IFERROR(C643/C642-1,0)</x:f>
        <x:v>-0.021997161072904392</x:v>
      </x:c>
      <x:c r="H643" s="63" t="n">
        <x:f aca="0">IFERROR(D643/D642-1,0)</x:f>
        <x:v>0.00019484315126327978</x:v>
      </x:c>
      <x:c r="I643" s="63" t="n">
        <x:f aca="0">IFERROR(E643/E642-1,0)</x:f>
        <x:v>-0.002888747974353567</x:v>
      </x:c>
      <x:c r="J643" s="64" t="n">
        <x:f aca="0">Z642*(1+F643)</x:f>
        <x:v>0.10491431055803528</x:v>
      </x:c>
      <x:c r="K643" s="64" t="n">
        <x:f aca="0">AA642*(1+G643)</x:f>
        <x:v>0.10792782261177716</x:v>
      </x:c>
      <x:c r="L643" s="64" t="n">
        <x:f aca="0">AB642*(1+H643)</x:f>
        <x:v>0.8579930701619578</x:v>
      </x:c>
      <x:c r="M643" s="64" t="n">
        <x:f aca="0">AC642*(1+I643)</x:f>
        <x:v>0.058910198373784896</x:v>
      </x:c>
      <x:c r="N643" s="64" t="n">
        <x:f aca="0">SUM(J643:M643)</x:f>
        <x:v>1.1297454017055553</x:v>
      </x:c>
      <x:c r="O643" s="65" t="n">
        <x:f aca="0">IFERROR((J643+K643)/N643,0)</x:f>
        <x:v>0.18839831775237914</x:v>
      </x:c>
      <x:c r="P643" s="66" t="b">
        <x:f aca="0">AND(MONTH(A643)=12,OR(A644="",YEAR(A643)&lt;&gt;YEAR(A644)))</x:f>
        <x:v>0</x:v>
      </x:c>
      <x:c r="Q643" s="66" t="b">
        <x:f aca="0">AND(MOD(MONTH(A643),3)=0,OR(A644="",MONTH(A643)&lt;&gt;MONTH(A644)))</x:f>
        <x:v>0</x:v>
      </x:c>
      <x:c r="R643" s="66" t="b">
        <x:f aca="0">OR(O643&gt;$E$7,O643&lt;$E$6)</x:f>
        <x:v>0</x:v>
      </x:c>
      <x:c r="S643" s="66" t="b">
        <x:f aca="0">AND(OR(P643,Q643,R643),A643-AH642&gt;$E$8)</x:f>
        <x:v>0</x:v>
      </x:c>
      <x:c r="T643" s="67" t="str">
        <x:f aca="0">IF(NOT(OR(P643,Q643,R643)),"不调",IF(NOT(S643),"间隔规则跳过",IF(P643,"年末+季度",IF(AND(Q643,R643),"季度+动态",IF(Q643,"季度","动态")))))</x:f>
        <x:v>不调</x:v>
      </x:c>
      <x:c r="U643" s="64" t="n">
        <x:f aca="0">IF(OR(T643="年末+季度",T643="季度+动态"),N643*$E$5/2,IF(T643="季度",(J643+K643)/2,IF(T643="动态",N643*$E$5*IF(J643+K643=0,0.5,J643/(J643+K643)),J643)))</x:f>
        <x:v>0.10491431055803528</x:v>
      </x:c>
      <x:c r="V643" s="64" t="n">
        <x:f aca="0">IF(OR(T643="年末+季度",T643="季度+动态"),N643*$E$5/2,IF(T643="季度",(J643+K643)/2,IF(T643="动态",N643*$E$5*IF(J643+K643=0,0.5,K643/(J643+K643)),K643)))</x:f>
        <x:v>0.10792782261177716</x:v>
      </x:c>
      <x:c r="W643" s="64" t="n">
        <x:f aca="0">IF(OR(T643="年末+季度",T643="季度+动态",T643="动态"),N643*(1-$E$5)*IF(L643+M643=0,$B$7/($B$7+$B$8),L643/(L643+M643)),L643)</x:f>
        <x:v>0.8579930701619578</x:v>
      </x:c>
      <x:c r="X643" s="64" t="n">
        <x:f aca="0">IF(OR(T643="年末+季度",T643="季度+动态",T643="动态"),N643*(1-$E$5)*IF(L643+M643=0,$B$8/($B$7+$B$8),M643/(L643+M643)),M643)</x:f>
        <x:v>0.058910198373784896</x:v>
      </x:c>
      <x:c r="Y643" s="64" t="n">
        <x:f aca="0">POWER(1-$H$5,(A643-A642)/$H$8)</x:f>
        <x:v>0.9999862671029998</x:v>
      </x:c>
      <x:c r="Z643" s="64" t="n">
        <x:f aca="0">U643*Y643</x:f>
        <x:v>0.10491286978061454</x:v>
      </x:c>
      <x:c r="AA643" s="64" t="n">
        <x:f aca="0">V643*Y643</x:f>
        <x:v>0.10792634045010578</x:v>
      </x:c>
      <x:c r="AB643" s="64" t="n">
        <x:f aca="0">W643*Y643</x:f>
        <x:v>0.8579812874314984</x:v>
      </x:c>
      <x:c r="AC643" s="64" t="n">
        <x:f aca="0">X643*Y643</x:f>
        <x:v>0.058909389366098366</x:v>
      </x:c>
      <x:c r="AD643" s="64" t="n">
        <x:f aca="0">SUM(Z643:AC643)</x:f>
        <x:v>1.129729887028317</x:v>
      </x:c>
      <x:c r="AE643" s="64" t="n">
        <x:f aca="0">MAX(AE642,AD643)</x:f>
        <x:v>1.1335706906742307</x:v>
      </x:c>
      <x:c r="AF643" s="63" t="n">
        <x:f aca="0">AD643/AE643-1</x:f>
        <x:v>-0.003388234785454136</x:v>
      </x:c>
      <x:c r="AG643" s="63" t="n">
        <x:f aca="0">AD643/AD642-1</x:f>
        <x:v>-0.002352596665587847</x:v>
      </x:c>
      <x:c r="AH643" s="61" t="n">
        <x:f aca="0">IF(OR(T643="年末+季度",T643="季度+动态",T643="季度",T643="动态"),A643,AH642)</x:f>
        <x:v>44651</x:v>
      </x:c>
      <x:c r="AI643" s="68" t="n">
        <x:f aca="0">YEAR(A643)</x:f>
        <x:v>2022</x:v>
      </x:c>
      <x:c r="AJ643" s="68" t="n">
        <x:f aca="0">MONTH(A643)</x:f>
        <x:v>6</x:v>
      </x:c>
      <x:c r="AK643" s="66" t="n">
        <x:f aca="0">IF(MONTH(A643)&lt;&gt;MONTH(A644),1,0)</x:f>
        <x:v>0</x:v>
      </x:c>
      <x:c r="AL643" s="64" t="n">
        <x:f aca="0">IF(AK642,AD642,AL642)</x:f>
        <x:v>1.123729631578712</x:v>
      </x:c>
      <x:c r="AM643" s="65" t="str">
        <x:f aca="0">IF(AK643,AD643/AL643-1,"")</x:f>
      </x:c>
      <x:c r="AN643" s="64" t="n">
        <x:f aca="0">IF(AI643&lt;&gt;AI642,AD643,MAX(AN642,AD643))</x:f>
        <x:v>1.1335706906742307</x:v>
      </x:c>
      <x:c r="AO643" s="65" t="n">
        <x:f aca="0">AD643/AN643-1</x:f>
        <x:v>-0.003388234785454136</x:v>
      </x:c>
      <x:c r="AP643" s="69" t="n">
        <x:f aca="0">IFERROR(SUM(Z643:AC643)/AD643,0)</x:f>
        <x:v>1</x:v>
      </x:c>
      <x:c r="AQ643" s="66" t="b">
        <x:f aca="0">AND(B643&gt;0,C643&gt;0,D643&gt;0,E643&gt;0)</x:f>
        <x:v>1</x:v>
      </x:c>
    </x:row>
    <x:row r="644" ht="13.5" hidden="0">
      <x:c r="A644" s="61" t="n">
        <x:f aca="0">'净值底稿'!A606</x:f>
        <x:v>44742</x:v>
      </x:c>
      <x:c r="B644" s="62" t="n">
        <x:f aca="0">'净值底稿'!W606</x:f>
        <x:v>1.2771470343555562</x:v>
      </x:c>
      <x:c r="C644" s="62" t="n">
        <x:f aca="0">'净值底稿'!T606</x:f>
        <x:v>1.3718145793031589</x:v>
      </x:c>
      <x:c r="D644" s="62" t="n">
        <x:f aca="0">'净值底稿'!U606</x:f>
        <x:v>1.541</x:v>
      </x:c>
      <x:c r="E644" s="62" t="n">
        <x:f aca="0">'净值底稿'!V606</x:f>
        <x:v>1.4118</x:v>
      </x:c>
      <x:c r="F644" s="63" t="n">
        <x:f aca="0">IFERROR(B644/B643-1,0)</x:f>
        <x:v>0.0029647902499641</x:v>
      </x:c>
      <x:c r="G644" s="63" t="n">
        <x:f aca="0">IFERROR(C644/C643-1,0)</x:f>
        <x:v>0.012238432437037039</x:v>
      </x:c>
      <x:c r="H644" s="63" t="n">
        <x:f aca="0">IFERROR(D644/D643-1,0)</x:f>
        <x:v>0.0006493506493505663</x:v>
      </x:c>
      <x:c r="I644" s="63" t="n">
        <x:f aca="0">IFERROR(E644/E643-1,0)</x:f>
        <x:v>-0.0024024872809497166</x:v>
      </x:c>
      <x:c r="J644" s="64" t="n">
        <x:f aca="0">Z643*(1+F644)</x:f>
        <x:v>0.10522391443403585</x:v>
      </x:c>
      <x:c r="K644" s="64" t="n">
        <x:f aca="0">AA643*(1+G644)</x:f>
        <x:v>0.10924718967588105</x:v>
      </x:c>
      <x:c r="L644" s="64" t="n">
        <x:f aca="0">AB643*(1+H644)</x:f>
        <x:v>0.8585384181376227</x:v>
      </x:c>
      <x:c r="M644" s="64" t="n">
        <x:f aca="0">AC643*(1+I644)</x:f>
        <x:v>0.0587678603074178</x:v>
      </x:c>
      <x:c r="N644" s="64" t="n">
        <x:f aca="0">SUM(J644:M644)</x:f>
        <x:v>1.1317773825549573</x:v>
      </x:c>
      <x:c r="O644" s="65" t="n">
        <x:f aca="0">IFERROR((J644+K644)/N644,0)</x:f>
        <x:v>0.18949937277042425</x:v>
      </x:c>
      <x:c r="P644" s="66" t="b">
        <x:f aca="0">AND(MONTH(A644)=12,OR(A645="",YEAR(A644)&lt;&gt;YEAR(A645)))</x:f>
        <x:v>0</x:v>
      </x:c>
      <x:c r="Q644" s="66" t="b">
        <x:f aca="0">AND(MOD(MONTH(A644),3)=0,OR(A645="",MONTH(A644)&lt;&gt;MONTH(A645)))</x:f>
        <x:v>1</x:v>
      </x:c>
      <x:c r="R644" s="66" t="b">
        <x:f aca="0">OR(O644&gt;$E$7,O644&lt;$E$6)</x:f>
        <x:v>0</x:v>
      </x:c>
      <x:c r="S644" s="66" t="b">
        <x:f aca="0">AND(OR(P644,Q644,R644),A644-AH643&gt;$E$8)</x:f>
        <x:v>1</x:v>
      </x:c>
      <x:c r="T644" s="67" t="str">
        <x:f aca="0">IF(NOT(OR(P644,Q644,R644)),"不调",IF(NOT(S644),"间隔规则跳过",IF(P644,"年末+季度",IF(AND(Q644,R644),"季度+动态",IF(Q644,"季度","动态")))))</x:f>
        <x:v>季度</x:v>
      </x:c>
      <x:c r="U644" s="64" t="n">
        <x:f aca="0">IF(OR(T644="年末+季度",T644="季度+动态"),N644*$E$5/2,IF(T644="季度",(J644+K644)/2,IF(T644="动态",N644*$E$5*IF(J644+K644=0,0.5,J644/(J644+K644)),J644)))</x:f>
        <x:v>0.10723555205495845</x:v>
      </x:c>
      <x:c r="V644" s="64" t="n">
        <x:f aca="0">IF(OR(T644="年末+季度",T644="季度+动态"),N644*$E$5/2,IF(T644="季度",(J644+K644)/2,IF(T644="动态",N644*$E$5*IF(J644+K644=0,0.5,K644/(J644+K644)),K644)))</x:f>
        <x:v>0.10723555205495845</x:v>
      </x:c>
      <x:c r="W644" s="64" t="n">
        <x:f aca="0">IF(OR(T644="年末+季度",T644="季度+动态",T644="动态"),N644*(1-$E$5)*IF(L644+M644=0,$B$7/($B$7+$B$8),L644/(L644+M644)),L644)</x:f>
        <x:v>0.8585384181376227</x:v>
      </x:c>
      <x:c r="X644" s="64" t="n">
        <x:f aca="0">IF(OR(T644="年末+季度",T644="季度+动态",T644="动态"),N644*(1-$E$5)*IF(L644+M644=0,$B$8/($B$7+$B$8),M644/(L644+M644)),M644)</x:f>
        <x:v>0.0587678603074178</x:v>
      </x:c>
      <x:c r="Y644" s="64" t="n">
        <x:f aca="0">POWER(1-$H$5,(A644-A643)/$H$8)</x:f>
        <x:v>0.9999862671029998</x:v>
      </x:c>
      <x:c r="Z644" s="64" t="n">
        <x:f aca="0">U644*Y644</x:f>
        <x:v>0.10723407940016731</x:v>
      </x:c>
      <x:c r="AA644" s="64" t="n">
        <x:f aca="0">V644*Y644</x:f>
        <x:v>0.10723407940016731</x:v>
      </x:c>
      <x:c r="AB644" s="64" t="n">
        <x:f aca="0">W644*Y644</x:f>
        <x:v>0.8585266279179556</x:v>
      </x:c>
      <x:c r="AC644" s="64" t="n">
        <x:f aca="0">X644*Y644</x:f>
        <x:v>0.05876705325444527</x:v>
      </x:c>
      <x:c r="AD644" s="64" t="n">
        <x:f aca="0">SUM(Z644:AC644)</x:f>
        <x:v>1.1317618399727356</x:v>
      </x:c>
      <x:c r="AE644" s="64" t="n">
        <x:f aca="0">MAX(AE643,AD644)</x:f>
        <x:v>1.1335706906742307</x:v>
      </x:c>
      <x:c r="AF644" s="63" t="n">
        <x:f aca="0">AD644/AE644-1</x:f>
        <x:v>-0.0015957105422504947</x:v>
      </x:c>
      <x:c r="AG644" s="63" t="n">
        <x:f aca="0">AD644/AD643-1</x:f>
        <x:v>0.001798618384579953</x:v>
      </x:c>
      <x:c r="AH644" s="61" t="n">
        <x:f aca="0">IF(OR(T644="年末+季度",T644="季度+动态",T644="季度",T644="动态"),A644,AH643)</x:f>
        <x:v>44742</x:v>
      </x:c>
      <x:c r="AI644" s="68" t="n">
        <x:f aca="0">YEAR(A644)</x:f>
        <x:v>2022</x:v>
      </x:c>
      <x:c r="AJ644" s="68" t="n">
        <x:f aca="0">MONTH(A644)</x:f>
        <x:v>6</x:v>
      </x:c>
      <x:c r="AK644" s="66" t="n">
        <x:f aca="0">IF(MONTH(A644)&lt;&gt;MONTH(A645),1,0)</x:f>
        <x:v>1</x:v>
      </x:c>
      <x:c r="AL644" s="64" t="n">
        <x:f aca="0">IF(AK643,AD643,AL643)</x:f>
        <x:v>1.123729631578712</x:v>
      </x:c>
      <x:c r="AM644" s="65" t="n">
        <x:f aca="0">IF(AK644,AD644/AL644-1,"")</x:f>
        <x:v>0.007147812221289573</x:v>
      </x:c>
      <x:c r="AN644" s="64" t="n">
        <x:f aca="0">IF(AI644&lt;&gt;AI643,AD644,MAX(AN643,AD644))</x:f>
        <x:v>1.1335706906742307</x:v>
      </x:c>
      <x:c r="AO644" s="65" t="n">
        <x:f aca="0">AD644/AN644-1</x:f>
        <x:v>-0.0015957105422504947</x:v>
      </x:c>
      <x:c r="AP644" s="69" t="n">
        <x:f aca="0">IFERROR(SUM(Z644:AC644)/AD644,0)</x:f>
        <x:v>1</x:v>
      </x:c>
      <x:c r="AQ644" s="66" t="b">
        <x:f aca="0">AND(B644&gt;0,C644&gt;0,D644&gt;0,E644&gt;0)</x:f>
        <x:v>1</x:v>
      </x:c>
    </x:row>
    <x:row r="645" ht="13.5" hidden="0">
      <x:c r="A645" s="61" t="n">
        <x:f aca="0">'净值底稿'!A607</x:f>
        <x:v>44743</x:v>
      </x:c>
      <x:c r="B645" s="62" t="n">
        <x:f aca="0">'净值底稿'!W607</x:f>
        <x:v>1.279413972272127</x:v>
      </x:c>
      <x:c r="C645" s="62" t="n">
        <x:f aca="0">'净值底稿'!T607</x:f>
        <x:v>1.3731361031834024</x:v>
      </x:c>
      <x:c r="D645" s="62" t="n">
        <x:f aca="0">'净值底稿'!U607</x:f>
        <x:v>1.5414</x:v>
      </x:c>
      <x:c r="E645" s="62" t="n">
        <x:f aca="0">'净值底稿'!V607</x:f>
        <x:v>1.4003</x:v>
      </x:c>
      <x:c r="F645" s="63" t="n">
        <x:f aca="0">IFERROR(B645/B644-1,0)</x:f>
        <x:v>0.001775001511642449</x:v>
      </x:c>
      <x:c r="G645" s="63" t="n">
        <x:f aca="0">IFERROR(C645/C644-1,0)</x:f>
        <x:v>0.0009633400170705464</x:v>
      </x:c>
      <x:c r="H645" s="63" t="n">
        <x:f aca="0">IFERROR(D645/D644-1,0)</x:f>
        <x:v>0.0002595717066840031</x:v>
      </x:c>
      <x:c r="I645" s="63" t="n">
        <x:f aca="0">IFERROR(E645/E644-1,0)</x:f>
        <x:v>-0.008145629692590917</x:v>
      </x:c>
      <x:c r="J645" s="64" t="n">
        <x:f aca="0">Z644*(1+F645)</x:f>
        <x:v>0.1074244200532022</x:v>
      </x:c>
      <x:c r="K645" s="64" t="n">
        <x:f aca="0">AA644*(1+G645)</x:f>
        <x:v>0.10733738228004722</x:v>
      </x:c>
      <x:c r="L645" s="64" t="n">
        <x:f aca="0">AB644*(1+H645)</x:f>
        <x:v>0.8587494771399979</x:v>
      </x:c>
      <x:c r="M645" s="64" t="n">
        <x:f aca="0">AC644*(1+I645)</x:f>
        <x:v>0.058288358600509786</x:v>
      </x:c>
      <x:c r="N645" s="64" t="n">
        <x:f aca="0">SUM(J645:M645)</x:f>
        <x:v>1.1317996380737572</x:v>
      </x:c>
      <x:c r="O645" s="65" t="n">
        <x:f aca="0">IFERROR((J645+K645)/N645,0)</x:f>
        <x:v>0.18975249249837084</x:v>
      </x:c>
      <x:c r="P645" s="66" t="b">
        <x:f aca="0">AND(MONTH(A645)=12,OR(A646="",YEAR(A645)&lt;&gt;YEAR(A646)))</x:f>
        <x:v>0</x:v>
      </x:c>
      <x:c r="Q645" s="66" t="b">
        <x:f aca="0">AND(MOD(MONTH(A645),3)=0,OR(A646="",MONTH(A645)&lt;&gt;MONTH(A646)))</x:f>
        <x:v>0</x:v>
      </x:c>
      <x:c r="R645" s="66" t="b">
        <x:f aca="0">OR(O645&gt;$E$7,O645&lt;$E$6)</x:f>
        <x:v>0</x:v>
      </x:c>
      <x:c r="S645" s="66" t="b">
        <x:f aca="0">AND(OR(P645,Q645,R645),A645-AH644&gt;$E$8)</x:f>
        <x:v>0</x:v>
      </x:c>
      <x:c r="T645" s="67" t="str">
        <x:f aca="0">IF(NOT(OR(P645,Q645,R645)),"不调",IF(NOT(S645),"间隔规则跳过",IF(P645,"年末+季度",IF(AND(Q645,R645),"季度+动态",IF(Q645,"季度","动态")))))</x:f>
        <x:v>不调</x:v>
      </x:c>
      <x:c r="U645" s="64" t="n">
        <x:f aca="0">IF(OR(T645="年末+季度",T645="季度+动态"),N645*$E$5/2,IF(T645="季度",(J645+K645)/2,IF(T645="动态",N645*$E$5*IF(J645+K645=0,0.5,J645/(J645+K645)),J645)))</x:f>
        <x:v>0.1074244200532022</x:v>
      </x:c>
      <x:c r="V645" s="64" t="n">
        <x:f aca="0">IF(OR(T645="年末+季度",T645="季度+动态"),N645*$E$5/2,IF(T645="季度",(J645+K645)/2,IF(T645="动态",N645*$E$5*IF(J645+K645=0,0.5,K645/(J645+K645)),K645)))</x:f>
        <x:v>0.10733738228004722</x:v>
      </x:c>
      <x:c r="W645" s="64" t="n">
        <x:f aca="0">IF(OR(T645="年末+季度",T645="季度+动态",T645="动态"),N645*(1-$E$5)*IF(L645+M645=0,$B$7/($B$7+$B$8),L645/(L645+M645)),L645)</x:f>
        <x:v>0.8587494771399979</x:v>
      </x:c>
      <x:c r="X645" s="64" t="n">
        <x:f aca="0">IF(OR(T645="年末+季度",T645="季度+动态",T645="动态"),N645*(1-$E$5)*IF(L645+M645=0,$B$8/($B$7+$B$8),M645/(L645+M645)),M645)</x:f>
        <x:v>0.058288358600509786</x:v>
      </x:c>
      <x:c r="Y645" s="64" t="n">
        <x:f aca="0">POWER(1-$H$5,(A645-A644)/$H$8)</x:f>
        <x:v>0.9999862671029998</x:v>
      </x:c>
      <x:c r="Z645" s="64" t="n">
        <x:f aca="0">U645*Y645</x:f>
        <x:v>0.1074229448047063</x:v>
      </x:c>
      <x:c r="AA645" s="64" t="n">
        <x:f aca="0">V645*Y645</x:f>
        <x:v>0.10733590822683209</x:v>
      </x:c>
      <x:c r="AB645" s="64" t="n">
        <x:f aca="0">W645*Y645</x:f>
        <x:v>0.8587376840218793</x:v>
      </x:c>
      <x:c r="AC645" s="64" t="n">
        <x:f aca="0">X645*Y645</x:f>
        <x:v>0.05828755813248481</x:v>
      </x:c>
      <x:c r="AD645" s="64" t="n">
        <x:f aca="0">SUM(Z645:AC645)</x:f>
        <x:v>1.1317840951859026</x:v>
      </x:c>
      <x:c r="AE645" s="64" t="n">
        <x:f aca="0">MAX(AE644,AD645)</x:f>
        <x:v>1.1335706906742307</x:v>
      </x:c>
      <x:c r="AF645" s="63" t="n">
        <x:f aca="0">AD645/AE645-1</x:f>
        <x:v>-0.0015760777012198135</x:v>
      </x:c>
      <x:c r="AG645" s="63" t="n">
        <x:f aca="0">AD645/AD644-1</x:f>
        <x:v>0.000019664219433002117</x:v>
      </x:c>
      <x:c r="AH645" s="61" t="n">
        <x:f aca="0">IF(OR(T645="年末+季度",T645="季度+动态",T645="季度",T645="动态"),A645,AH644)</x:f>
        <x:v>44742</x:v>
      </x:c>
      <x:c r="AI645" s="68" t="n">
        <x:f aca="0">YEAR(A645)</x:f>
        <x:v>2022</x:v>
      </x:c>
      <x:c r="AJ645" s="68" t="n">
        <x:f aca="0">MONTH(A645)</x:f>
        <x:v>7</x:v>
      </x:c>
      <x:c r="AK645" s="66" t="n">
        <x:f aca="0">IF(MONTH(A645)&lt;&gt;MONTH(A646),1,0)</x:f>
        <x:v>0</x:v>
      </x:c>
      <x:c r="AL645" s="64" t="n">
        <x:f aca="0">IF(AK644,AD644,AL644)</x:f>
        <x:v>1.1317618399727356</x:v>
      </x:c>
      <x:c r="AM645" s="65" t="str">
        <x:f aca="0">IF(AK645,AD645/AL645-1,"")</x:f>
      </x:c>
      <x:c r="AN645" s="64" t="n">
        <x:f aca="0">IF(AI645&lt;&gt;AI644,AD645,MAX(AN644,AD645))</x:f>
        <x:v>1.1335706906742307</x:v>
      </x:c>
      <x:c r="AO645" s="65" t="n">
        <x:f aca="0">AD645/AN645-1</x:f>
        <x:v>-0.0015760777012198135</x:v>
      </x:c>
      <x:c r="AP645" s="69" t="n">
        <x:f aca="0">IFERROR(SUM(Z645:AC645)/AD645,0)</x:f>
        <x:v>1</x:v>
      </x:c>
      <x:c r="AQ645" s="66" t="b">
        <x:f aca="0">AND(B645&gt;0,C645&gt;0,D645&gt;0,E645&gt;0)</x:f>
        <x:v>1</x:v>
      </x:c>
    </x:row>
    <x:row r="646" ht="13.5" hidden="0">
      <x:c r="A646" s="61" t="n">
        <x:f aca="0">'净值底稿'!A608</x:f>
        <x:v>44746</x:v>
      </x:c>
      <x:c r="B646" s="62" t="n">
        <x:f aca="0">'净值底稿'!W608</x:f>
        <x:v>1.2814758745637178</x:v>
      </x:c>
      <x:c r="C646" s="62" t="n">
        <x:f aca="0">'净值底稿'!T608</x:f>
        <x:v>1.3890289304883714</x:v>
      </x:c>
      <x:c r="D646" s="62" t="n">
        <x:f aca="0">'净值底稿'!U608</x:f>
        <x:v>1.5406</x:v>
      </x:c>
      <x:c r="E646" s="62" t="n">
        <x:f aca="0">'净值底稿'!V608</x:f>
        <x:v>1.4071</x:v>
      </x:c>
      <x:c r="F646" s="63" t="n">
        <x:f aca="0">IFERROR(B646/B645-1,0)</x:f>
        <x:v>0.0016115990103884315</x:v>
      </x:c>
      <x:c r="G646" s="63" t="n">
        <x:f aca="0">IFERROR(C646/C645-1,0)</x:f>
        <x:v>0.011574109273016608</x:v>
      </x:c>
      <x:c r="H646" s="63" t="n">
        <x:f aca="0">IFERROR(D646/D645-1,0)</x:f>
        <x:v>-0.0005190086933957172</x:v>
      </x:c>
      <x:c r="I646" s="63" t="n">
        <x:f aca="0">IFERROR(E646/E645-1,0)</x:f>
        <x:v>0.00485610226380051</x:v>
      </x:c>
      <x:c r="J646" s="64" t="n">
        <x:f aca="0">Z645*(1+F646)</x:f>
        <x:v>0.10759606751624656</x:v>
      </x:c>
      <x:c r="K646" s="64" t="n">
        <x:f aca="0">AA645*(1+G646)</x:f>
        <x:v>0.10857822575756793</x:v>
      </x:c>
      <x:c r="L646" s="64" t="n">
        <x:f aca="0">AB645*(1+H646)</x:f>
        <x:v>0.8582919916985254</x:v>
      </x:c>
      <x:c r="M646" s="64" t="n">
        <x:f aca="0">AC645*(1+I646)</x:f>
        <x:v>0.05857060847548337</x:v>
      </x:c>
      <x:c r="N646" s="64" t="n">
        <x:f aca="0">SUM(J646:M646)</x:f>
        <x:v>1.1330368934478232</x:v>
      </x:c>
      <x:c r="O646" s="65" t="n">
        <x:f aca="0">IFERROR((J646+K646)/N646,0)</x:f>
        <x:v>0.19079192789212507</x:v>
      </x:c>
      <x:c r="P646" s="66" t="b">
        <x:f aca="0">AND(MONTH(A646)=12,OR(A647="",YEAR(A646)&lt;&gt;YEAR(A647)))</x:f>
        <x:v>0</x:v>
      </x:c>
      <x:c r="Q646" s="66" t="b">
        <x:f aca="0">AND(MOD(MONTH(A646),3)=0,OR(A647="",MONTH(A646)&lt;&gt;MONTH(A647)))</x:f>
        <x:v>0</x:v>
      </x:c>
      <x:c r="R646" s="66" t="b">
        <x:f aca="0">OR(O646&gt;$E$7,O646&lt;$E$6)</x:f>
        <x:v>0</x:v>
      </x:c>
      <x:c r="S646" s="66" t="b">
        <x:f aca="0">AND(OR(P646,Q646,R646),A646-AH645&gt;$E$8)</x:f>
        <x:v>0</x:v>
      </x:c>
      <x:c r="T646" s="67" t="str">
        <x:f aca="0">IF(NOT(OR(P646,Q646,R646)),"不调",IF(NOT(S646),"间隔规则跳过",IF(P646,"年末+季度",IF(AND(Q646,R646),"季度+动态",IF(Q646,"季度","动态")))))</x:f>
        <x:v>不调</x:v>
      </x:c>
      <x:c r="U646" s="64" t="n">
        <x:f aca="0">IF(OR(T646="年末+季度",T646="季度+动态"),N646*$E$5/2,IF(T646="季度",(J646+K646)/2,IF(T646="动态",N646*$E$5*IF(J646+K646=0,0.5,J646/(J646+K646)),J646)))</x:f>
        <x:v>0.10759606751624656</x:v>
      </x:c>
      <x:c r="V646" s="64" t="n">
        <x:f aca="0">IF(OR(T646="年末+季度",T646="季度+动态"),N646*$E$5/2,IF(T646="季度",(J646+K646)/2,IF(T646="动态",N646*$E$5*IF(J646+K646=0,0.5,K646/(J646+K646)),K646)))</x:f>
        <x:v>0.10857822575756793</x:v>
      </x:c>
      <x:c r="W646" s="64" t="n">
        <x:f aca="0">IF(OR(T646="年末+季度",T646="季度+动态",T646="动态"),N646*(1-$E$5)*IF(L646+M646=0,$B$7/($B$7+$B$8),L646/(L646+M646)),L646)</x:f>
        <x:v>0.8582919916985254</x:v>
      </x:c>
      <x:c r="X646" s="64" t="n">
        <x:f aca="0">IF(OR(T646="年末+季度",T646="季度+动态",T646="动态"),N646*(1-$E$5)*IF(L646+M646=0,$B$8/($B$7+$B$8),M646/(L646+M646)),M646)</x:f>
        <x:v>0.05857060847548337</x:v>
      </x:c>
      <x:c r="Y646" s="64" t="n">
        <x:f aca="0">POWER(1-$H$5,(A646-A645)/$H$8)</x:f>
        <x:v>0.9999588018747739</x:v>
      </x:c>
      <x:c r="Z646" s="64" t="n">
        <x:f aca="0">U646*Y646</x:f>
        <x:v>0.10759163475998319</x:v>
      </x:c>
      <x:c r="AA646" s="64" t="n">
        <x:f aca="0">V646*Y646</x:f>
        <x:v>0.10857375253822633</x:v>
      </x:c>
      <x:c r="AB646" s="64" t="n">
        <x:f aca="0">W646*Y646</x:f>
        <x:v>0.8582566316775709</x:v>
      </x:c>
      <x:c r="AC646" s="64" t="n">
        <x:f aca="0">X646*Y646</x:f>
        <x:v>0.05856819547622083</x:v>
      </x:c>
      <x:c r="AD646" s="64" t="n">
        <x:f aca="0">SUM(Z646:AC646)</x:f>
        <x:v>1.1329902144520014</x:v>
      </x:c>
      <x:c r="AE646" s="64" t="n">
        <x:f aca="0">MAX(AE645,AD646)</x:f>
        <x:v>1.1335706906742307</x:v>
      </x:c>
      <x:c r="AF646" s="63" t="n">
        <x:f aca="0">AD646/AE646-1</x:f>
        <x:v>-0.0005120776560338935</x:v>
      </x:c>
      <x:c r="AG646" s="63" t="n">
        <x:f aca="0">AD646/AD645-1</x:f>
        <x:v>0.0010656796391017576</x:v>
      </x:c>
      <x:c r="AH646" s="61" t="n">
        <x:f aca="0">IF(OR(T646="年末+季度",T646="季度+动态",T646="季度",T646="动态"),A646,AH645)</x:f>
        <x:v>44742</x:v>
      </x:c>
      <x:c r="AI646" s="68" t="n">
        <x:f aca="0">YEAR(A646)</x:f>
        <x:v>2022</x:v>
      </x:c>
      <x:c r="AJ646" s="68" t="n">
        <x:f aca="0">MONTH(A646)</x:f>
        <x:v>7</x:v>
      </x:c>
      <x:c r="AK646" s="66" t="n">
        <x:f aca="0">IF(MONTH(A646)&lt;&gt;MONTH(A647),1,0)</x:f>
        <x:v>0</x:v>
      </x:c>
      <x:c r="AL646" s="64" t="n">
        <x:f aca="0">IF(AK645,AD645,AL645)</x:f>
        <x:v>1.1317618399727356</x:v>
      </x:c>
      <x:c r="AM646" s="65" t="str">
        <x:f aca="0">IF(AK646,AD646/AL646-1,"")</x:f>
      </x:c>
      <x:c r="AN646" s="64" t="n">
        <x:f aca="0">IF(AI646&lt;&gt;AI645,AD646,MAX(AN645,AD646))</x:f>
        <x:v>1.1335706906742307</x:v>
      </x:c>
      <x:c r="AO646" s="65" t="n">
        <x:f aca="0">AD646/AN646-1</x:f>
        <x:v>-0.0005120776560338935</x:v>
      </x:c>
      <x:c r="AP646" s="69" t="n">
        <x:f aca="0">IFERROR(SUM(Z646:AC646)/AD646,0)</x:f>
        <x:v>1</x:v>
      </x:c>
      <x:c r="AQ646" s="66" t="b">
        <x:f aca="0">AND(B646&gt;0,C646&gt;0,D646&gt;0,E646&gt;0)</x:f>
        <x:v>1</x:v>
      </x:c>
    </x:row>
    <x:row r="647" ht="13.5" hidden="0">
      <x:c r="A647" s="61" t="n">
        <x:f aca="0">'净值底稿'!A609</x:f>
        <x:v>44747</x:v>
      </x:c>
      <x:c r="B647" s="62" t="n">
        <x:f aca="0">'净值底稿'!W609</x:f>
        <x:v>1.2834109274093883</x:v>
      </x:c>
      <x:c r="C647" s="62" t="n">
        <x:f aca="0">'净值底稿'!T609</x:f>
        <x:v>1.3850518727913737</x:v>
      </x:c>
      <x:c r="D647" s="62" t="n">
        <x:f aca="0">'净值底稿'!U609</x:f>
        <x:v>1.5404</x:v>
      </x:c>
      <x:c r="E647" s="62" t="n">
        <x:f aca="0">'净值底稿'!V609</x:f>
        <x:v>1.4054</x:v>
      </x:c>
      <x:c r="F647" s="63" t="n">
        <x:f aca="0">IFERROR(B647/B646-1,0)</x:f>
        <x:v>0.0015100189430639066</x:v>
      </x:c>
      <x:c r="G647" s="63" t="n">
        <x:f aca="0">IFERROR(C647/C646-1,0)</x:f>
        <x:v>-0.0028631928462421463</x:v>
      </x:c>
      <x:c r="H647" s="63" t="n">
        <x:f aca="0">IFERROR(D647/D646-1,0)</x:f>
        <x:v>-0.00012981955082436158</x:v>
      </x:c>
      <x:c r="I647" s="63" t="n">
        <x:f aca="0">IFERROR(E647/E646-1,0)</x:f>
        <x:v>-0.0012081586241206033</x:v>
      </x:c>
      <x:c r="J647" s="64" t="n">
        <x:f aca="0">Z646*(1+F647)</x:f>
        <x:v>0.10775410016658599</x:v>
      </x:c>
      <x:c r="K647" s="64" t="n">
        <x:f aca="0">AA646*(1+G647)</x:f>
        <x:v>0.10826288494666922</x:v>
      </x:c>
      <x:c r="L647" s="64" t="n">
        <x:f aca="0">AB646*(1+H647)</x:f>
        <x:v>0.8581452131871545</x:v>
      </x:c>
      <x:c r="M647" s="64" t="n">
        <x:f aca="0">AC646*(1+I647)</x:f>
        <x:v>0.05849743580575705</x:v>
      </x:c>
      <x:c r="N647" s="64" t="n">
        <x:f aca="0">SUM(J647:M647)</x:f>
        <x:v>1.1326596341061668</x:v>
      </x:c>
      <x:c r="O647" s="65" t="n">
        <x:f aca="0">IFERROR((J647+K647)/N647,0)</x:f>
        <x:v>0.19071659182391895</x:v>
      </x:c>
      <x:c r="P647" s="66" t="b">
        <x:f aca="0">AND(MONTH(A647)=12,OR(A648="",YEAR(A647)&lt;&gt;YEAR(A648)))</x:f>
        <x:v>0</x:v>
      </x:c>
      <x:c r="Q647" s="66" t="b">
        <x:f aca="0">AND(MOD(MONTH(A647),3)=0,OR(A648="",MONTH(A647)&lt;&gt;MONTH(A648)))</x:f>
        <x:v>0</x:v>
      </x:c>
      <x:c r="R647" s="66" t="b">
        <x:f aca="0">OR(O647&gt;$E$7,O647&lt;$E$6)</x:f>
        <x:v>0</x:v>
      </x:c>
      <x:c r="S647" s="66" t="b">
        <x:f aca="0">AND(OR(P647,Q647,R647),A647-AH646&gt;$E$8)</x:f>
        <x:v>0</x:v>
      </x:c>
      <x:c r="T647" s="67" t="str">
        <x:f aca="0">IF(NOT(OR(P647,Q647,R647)),"不调",IF(NOT(S647),"间隔规则跳过",IF(P647,"年末+季度",IF(AND(Q647,R647),"季度+动态",IF(Q647,"季度","动态")))))</x:f>
        <x:v>不调</x:v>
      </x:c>
      <x:c r="U647" s="64" t="n">
        <x:f aca="0">IF(OR(T647="年末+季度",T647="季度+动态"),N647*$E$5/2,IF(T647="季度",(J647+K647)/2,IF(T647="动态",N647*$E$5*IF(J647+K647=0,0.5,J647/(J647+K647)),J647)))</x:f>
        <x:v>0.10775410016658599</x:v>
      </x:c>
      <x:c r="V647" s="64" t="n">
        <x:f aca="0">IF(OR(T647="年末+季度",T647="季度+动态"),N647*$E$5/2,IF(T647="季度",(J647+K647)/2,IF(T647="动态",N647*$E$5*IF(J647+K647=0,0.5,K647/(J647+K647)),K647)))</x:f>
        <x:v>0.10826288494666922</x:v>
      </x:c>
      <x:c r="W647" s="64" t="n">
        <x:f aca="0">IF(OR(T647="年末+季度",T647="季度+动态",T647="动态"),N647*(1-$E$5)*IF(L647+M647=0,$B$7/($B$7+$B$8),L647/(L647+M647)),L647)</x:f>
        <x:v>0.8581452131871545</x:v>
      </x:c>
      <x:c r="X647" s="64" t="n">
        <x:f aca="0">IF(OR(T647="年末+季度",T647="季度+动态",T647="动态"),N647*(1-$E$5)*IF(L647+M647=0,$B$8/($B$7+$B$8),M647/(L647+M647)),M647)</x:f>
        <x:v>0.05849743580575705</x:v>
      </x:c>
      <x:c r="Y647" s="64" t="n">
        <x:f aca="0">POWER(1-$H$5,(A647-A646)/$H$8)</x:f>
        <x:v>0.9999862671029998</x:v>
      </x:c>
      <x:c r="Z647" s="64" t="n">
        <x:f aca="0">U647*Y647</x:f>
        <x:v>0.10775262039062705</x:v>
      </x:c>
      <x:c r="AA647" s="64" t="n">
        <x:f aca="0">V647*Y647</x:f>
        <x:v>0.1082613981836213</x:v>
      </x:c>
      <x:c r="AB647" s="64" t="n">
        <x:f aca="0">W647*Y647</x:f>
        <x:v>0.8581334283673305</x:v>
      </x:c>
      <x:c r="AC647" s="64" t="n">
        <x:f aca="0">X647*Y647</x:f>
        <x:v>0.058496632466496355</x:v>
      </x:c>
      <x:c r="AD647" s="64" t="n">
        <x:f aca="0">SUM(Z647:AC647)</x:f>
        <x:v>1.1326440794080752</x:v>
      </x:c>
      <x:c r="AE647" s="64" t="n">
        <x:f aca="0">MAX(AE646,AD647)</x:f>
        <x:v>1.1335706906742307</x:v>
      </x:c>
      <x:c r="AF647" s="63" t="n">
        <x:f aca="0">AD647/AE647-1</x:f>
        <x:v>-0.0008174269798775224</x:v>
      </x:c>
      <x:c r="AG647" s="63" t="n">
        <x:f aca="0">AD647/AD646-1</x:f>
        <x:v>-0.0003055057665203309</x:v>
      </x:c>
      <x:c r="AH647" s="61" t="n">
        <x:f aca="0">IF(OR(T647="年末+季度",T647="季度+动态",T647="季度",T647="动态"),A647,AH646)</x:f>
        <x:v>44742</x:v>
      </x:c>
      <x:c r="AI647" s="68" t="n">
        <x:f aca="0">YEAR(A647)</x:f>
        <x:v>2022</x:v>
      </x:c>
      <x:c r="AJ647" s="68" t="n">
        <x:f aca="0">MONTH(A647)</x:f>
        <x:v>7</x:v>
      </x:c>
      <x:c r="AK647" s="66" t="n">
        <x:f aca="0">IF(MONTH(A647)&lt;&gt;MONTH(A648),1,0)</x:f>
        <x:v>0</x:v>
      </x:c>
      <x:c r="AL647" s="64" t="n">
        <x:f aca="0">IF(AK646,AD646,AL646)</x:f>
        <x:v>1.1317618399727356</x:v>
      </x:c>
      <x:c r="AM647" s="65" t="str">
        <x:f aca="0">IF(AK647,AD647/AL647-1,"")</x:f>
      </x:c>
      <x:c r="AN647" s="64" t="n">
        <x:f aca="0">IF(AI647&lt;&gt;AI646,AD647,MAX(AN646,AD647))</x:f>
        <x:v>1.1335706906742307</x:v>
      </x:c>
      <x:c r="AO647" s="65" t="n">
        <x:f aca="0">AD647/AN647-1</x:f>
        <x:v>-0.0008174269798775224</x:v>
      </x:c>
      <x:c r="AP647" s="69" t="n">
        <x:f aca="0">IFERROR(SUM(Z647:AC647)/AD647,0)</x:f>
        <x:v>1</x:v>
      </x:c>
      <x:c r="AQ647" s="66" t="b">
        <x:f aca="0">AND(B647&gt;0,C647&gt;0,D647&gt;0,E647&gt;0)</x:f>
        <x:v>1</x:v>
      </x:c>
    </x:row>
    <x:row r="648" ht="13.5" hidden="0">
      <x:c r="A648" s="61" t="n">
        <x:f aca="0">'净值底稿'!A610</x:f>
        <x:v>44748</x:v>
      </x:c>
      <x:c r="B648" s="62" t="n">
        <x:f aca="0">'净值底稿'!W610</x:f>
        <x:v>1.260955716529946</x:v>
      </x:c>
      <x:c r="C648" s="62" t="n">
        <x:f aca="0">'净值底稿'!T610</x:f>
        <x:v>1.3682694680761114</x:v>
      </x:c>
      <x:c r="D648" s="62" t="n">
        <x:f aca="0">'净值底稿'!U610</x:f>
        <x:v>1.5409</x:v>
      </x:c>
      <x:c r="E648" s="62" t="n">
        <x:f aca="0">'净值底稿'!V610</x:f>
        <x:v>1.3793</x:v>
      </x:c>
      <x:c r="F648" s="63" t="n">
        <x:f aca="0">IFERROR(B648/B647-1,0)</x:f>
        <x:v>-0.017496509029083063</x:v>
      </x:c>
      <x:c r="G648" s="63" t="n">
        <x:f aca="0">IFERROR(C648/C647-1,0)</x:f>
        <x:v>-0.01211680590809916</x:v>
      </x:c>
      <x:c r="H648" s="63" t="n">
        <x:f aca="0">IFERROR(D648/D647-1,0)</x:f>
        <x:v>0.00032459101532067436</x:v>
      </x:c>
      <x:c r="I648" s="63" t="n">
        <x:f aca="0">IFERROR(E648/E647-1,0)</x:f>
        <x:v>-0.018571225273943393</x:v>
      </x:c>
      <x:c r="J648" s="64" t="n">
        <x:f aca="0">Z647*(1+F648)</x:f>
        <x:v>0.10586732569505508</x:v>
      </x:c>
      <x:c r="K648" s="64" t="n">
        <x:f aca="0">AA647*(1+G648)</x:f>
        <x:v>0.10694961583449092</x:v>
      </x:c>
      <x:c r="L648" s="64" t="n">
        <x:f aca="0">AB647*(1+H648)</x:f>
        <x:v>0.8584119707681249</x:v>
      </x:c>
      <x:c r="M648" s="64" t="n">
        <x:f aca="0">AC647*(1+I648)</x:f>
        <x:v>0.05741027832719398</x:v>
      </x:c>
      <x:c r="N648" s="64" t="n">
        <x:f aca="0">SUM(J648:M648)</x:f>
        <x:v>1.1286391906248647</x:v>
      </x:c>
      <x:c r="O648" s="65" t="n">
        <x:f aca="0">IFERROR((J648+K648)/N648,0)</x:f>
        <x:v>0.18856065188709342</x:v>
      </x:c>
      <x:c r="P648" s="66" t="b">
        <x:f aca="0">AND(MONTH(A648)=12,OR(A649="",YEAR(A648)&lt;&gt;YEAR(A649)))</x:f>
        <x:v>0</x:v>
      </x:c>
      <x:c r="Q648" s="66" t="b">
        <x:f aca="0">AND(MOD(MONTH(A648),3)=0,OR(A649="",MONTH(A648)&lt;&gt;MONTH(A649)))</x:f>
        <x:v>0</x:v>
      </x:c>
      <x:c r="R648" s="66" t="b">
        <x:f aca="0">OR(O648&gt;$E$7,O648&lt;$E$6)</x:f>
        <x:v>0</x:v>
      </x:c>
      <x:c r="S648" s="66" t="b">
        <x:f aca="0">AND(OR(P648,Q648,R648),A648-AH647&gt;$E$8)</x:f>
        <x:v>0</x:v>
      </x:c>
      <x:c r="T648" s="67" t="str">
        <x:f aca="0">IF(NOT(OR(P648,Q648,R648)),"不调",IF(NOT(S648),"间隔规则跳过",IF(P648,"年末+季度",IF(AND(Q648,R648),"季度+动态",IF(Q648,"季度","动态")))))</x:f>
        <x:v>不调</x:v>
      </x:c>
      <x:c r="U648" s="64" t="n">
        <x:f aca="0">IF(OR(T648="年末+季度",T648="季度+动态"),N648*$E$5/2,IF(T648="季度",(J648+K648)/2,IF(T648="动态",N648*$E$5*IF(J648+K648=0,0.5,J648/(J648+K648)),J648)))</x:f>
        <x:v>0.10586732569505508</x:v>
      </x:c>
      <x:c r="V648" s="64" t="n">
        <x:f aca="0">IF(OR(T648="年末+季度",T648="季度+动态"),N648*$E$5/2,IF(T648="季度",(J648+K648)/2,IF(T648="动态",N648*$E$5*IF(J648+K648=0,0.5,K648/(J648+K648)),K648)))</x:f>
        <x:v>0.10694961583449092</x:v>
      </x:c>
      <x:c r="W648" s="64" t="n">
        <x:f aca="0">IF(OR(T648="年末+季度",T648="季度+动态",T648="动态"),N648*(1-$E$5)*IF(L648+M648=0,$B$7/($B$7+$B$8),L648/(L648+M648)),L648)</x:f>
        <x:v>0.8584119707681249</x:v>
      </x:c>
      <x:c r="X648" s="64" t="n">
        <x:f aca="0">IF(OR(T648="年末+季度",T648="季度+动态",T648="动态"),N648*(1-$E$5)*IF(L648+M648=0,$B$8/($B$7+$B$8),M648/(L648+M648)),M648)</x:f>
        <x:v>0.05741027832719398</x:v>
      </x:c>
      <x:c r="Y648" s="64" t="n">
        <x:f aca="0">POWER(1-$H$5,(A648-A647)/$H$8)</x:f>
        <x:v>0.9999862671029998</x:v>
      </x:c>
      <x:c r="Z648" s="64" t="n">
        <x:f aca="0">U648*Y648</x:f>
        <x:v>0.10586587182997562</x:v>
      </x:c>
      <x:c r="AA648" s="64" t="n">
        <x:f aca="0">V648*Y648</x:f>
        <x:v>0.10694814710643245</x:v>
      </x:c>
      <x:c r="AB648" s="64" t="n">
        <x:f aca="0">W648*Y648</x:f>
        <x:v>0.8584001822849466</x:v>
      </x:c>
      <x:c r="AC648" s="64" t="n">
        <x:f aca="0">X648*Y648</x:f>
        <x:v>0.057409489917754956</x:v>
      </x:c>
      <x:c r="AD648" s="64" t="n">
        <x:f aca="0">SUM(Z648:AC648)</x:f>
        <x:v>1.1286236911391094</x:v>
      </x:c>
      <x:c r="AE648" s="64" t="n">
        <x:f aca="0">MAX(AE647,AD648)</x:f>
        <x:v>1.1335706906742307</x:v>
      </x:c>
      <x:c r="AF648" s="63" t="n">
        <x:f aca="0">AD648/AE648-1</x:f>
        <x:v>-0.00436408560649959</x:v>
      </x:c>
      <x:c r="AG648" s="63" t="n">
        <x:f aca="0">AD648/AD647-1</x:f>
        <x:v>-0.003549560132841467</x:v>
      </x:c>
      <x:c r="AH648" s="61" t="n">
        <x:f aca="0">IF(OR(T648="年末+季度",T648="季度+动态",T648="季度",T648="动态"),A648,AH647)</x:f>
        <x:v>44742</x:v>
      </x:c>
      <x:c r="AI648" s="68" t="n">
        <x:f aca="0">YEAR(A648)</x:f>
        <x:v>2022</x:v>
      </x:c>
      <x:c r="AJ648" s="68" t="n">
        <x:f aca="0">MONTH(A648)</x:f>
        <x:v>7</x:v>
      </x:c>
      <x:c r="AK648" s="66" t="n">
        <x:f aca="0">IF(MONTH(A648)&lt;&gt;MONTH(A649),1,0)</x:f>
        <x:v>0</x:v>
      </x:c>
      <x:c r="AL648" s="64" t="n">
        <x:f aca="0">IF(AK647,AD647,AL647)</x:f>
        <x:v>1.1317618399727356</x:v>
      </x:c>
      <x:c r="AM648" s="65" t="str">
        <x:f aca="0">IF(AK648,AD648/AL648-1,"")</x:f>
      </x:c>
      <x:c r="AN648" s="64" t="n">
        <x:f aca="0">IF(AI648&lt;&gt;AI647,AD648,MAX(AN647,AD648))</x:f>
        <x:v>1.1335706906742307</x:v>
      </x:c>
      <x:c r="AO648" s="65" t="n">
        <x:f aca="0">AD648/AN648-1</x:f>
        <x:v>-0.00436408560649959</x:v>
      </x:c>
      <x:c r="AP648" s="69" t="n">
        <x:f aca="0">IFERROR(SUM(Z648:AC648)/AD648,0)</x:f>
        <x:v>1</x:v>
      </x:c>
      <x:c r="AQ648" s="66" t="b">
        <x:f aca="0">AND(B648&gt;0,C648&gt;0,D648&gt;0,E648&gt;0)</x:f>
        <x:v>1</x:v>
      </x:c>
    </x:row>
    <x:row r="649" ht="13.5" hidden="0">
      <x:c r="A649" s="61" t="n">
        <x:f aca="0">'净值底稿'!A611</x:f>
        <x:v>44749</x:v>
      </x:c>
      <x:c r="B649" s="62" t="n">
        <x:f aca="0">'净值底稿'!W611</x:f>
        <x:v>1.2641154969126347</x:v>
      </x:c>
      <x:c r="C649" s="62" t="n">
        <x:f aca="0">'净值底稿'!T611</x:f>
        <x:v>1.3788585351929663</x:v>
      </x:c>
      <x:c r="D649" s="62" t="n">
        <x:f aca="0">'净值底稿'!U611</x:f>
        <x:v>1.5413</x:v>
      </x:c>
      <x:c r="E649" s="62" t="n">
        <x:f aca="0">'净值底稿'!V611</x:f>
        <x:v>1.3603</x:v>
      </x:c>
      <x:c r="F649" s="63" t="n">
        <x:f aca="0">IFERROR(B649/B648-1,0)</x:f>
        <x:v>0.0025058614995490114</x:v>
      </x:c>
      <x:c r="G649" s="63" t="n">
        <x:f aca="0">IFERROR(C649/C648-1,0)</x:f>
        <x:v>0.00773902170874563</x:v>
      </x:c>
      <x:c r="H649" s="63" t="n">
        <x:f aca="0">IFERROR(D649/D648-1,0)</x:f>
        <x:v>0.00025958855214480714</x:v>
      </x:c>
      <x:c r="I649" s="63" t="n">
        <x:f aca="0">IFERROR(E649/E648-1,0)</x:f>
        <x:v>-0.013775103313274806</x:v>
      </x:c>
      <x:c r="J649" s="64" t="n">
        <x:f aca="0">Z648*(1+F649)</x:f>
        <x:v>0.10613115704231055</x:v>
      </x:c>
      <x:c r="K649" s="64" t="n">
        <x:f aca="0">AA648*(1+G649)</x:f>
        <x:v>0.10777582113859925</x:v>
      </x:c>
      <x:c r="L649" s="64" t="n">
        <x:f aca="0">AB648*(1+H649)</x:f>
        <x:v>0.8586230131454268</x:v>
      </x:c>
      <x:c r="M649" s="64" t="n">
        <x:f aca="0">AC648*(1+I649)</x:f>
        <x:v>0.05661866826297547</x:v>
      </x:c>
      <x:c r="N649" s="64" t="n">
        <x:f aca="0">SUM(J649:M649)</x:f>
        <x:v>1.129148659589312</x:v>
      </x:c>
      <x:c r="O649" s="65" t="n">
        <x:f aca="0">IFERROR((J649+K649)/N649,0)</x:f>
        <x:v>0.18944093531378844</x:v>
      </x:c>
      <x:c r="P649" s="66" t="b">
        <x:f aca="0">AND(MONTH(A649)=12,OR(A650="",YEAR(A649)&lt;&gt;YEAR(A650)))</x:f>
        <x:v>0</x:v>
      </x:c>
      <x:c r="Q649" s="66" t="b">
        <x:f aca="0">AND(MOD(MONTH(A649),3)=0,OR(A650="",MONTH(A649)&lt;&gt;MONTH(A650)))</x:f>
        <x:v>0</x:v>
      </x:c>
      <x:c r="R649" s="66" t="b">
        <x:f aca="0">OR(O649&gt;$E$7,O649&lt;$E$6)</x:f>
        <x:v>0</x:v>
      </x:c>
      <x:c r="S649" s="66" t="b">
        <x:f aca="0">AND(OR(P649,Q649,R649),A649-AH648&gt;$E$8)</x:f>
        <x:v>0</x:v>
      </x:c>
      <x:c r="T649" s="67" t="str">
        <x:f aca="0">IF(NOT(OR(P649,Q649,R649)),"不调",IF(NOT(S649),"间隔规则跳过",IF(P649,"年末+季度",IF(AND(Q649,R649),"季度+动态",IF(Q649,"季度","动态")))))</x:f>
        <x:v>不调</x:v>
      </x:c>
      <x:c r="U649" s="64" t="n">
        <x:f aca="0">IF(OR(T649="年末+季度",T649="季度+动态"),N649*$E$5/2,IF(T649="季度",(J649+K649)/2,IF(T649="动态",N649*$E$5*IF(J649+K649=0,0.5,J649/(J649+K649)),J649)))</x:f>
        <x:v>0.10613115704231055</x:v>
      </x:c>
      <x:c r="V649" s="64" t="n">
        <x:f aca="0">IF(OR(T649="年末+季度",T649="季度+动态"),N649*$E$5/2,IF(T649="季度",(J649+K649)/2,IF(T649="动态",N649*$E$5*IF(J649+K649=0,0.5,K649/(J649+K649)),K649)))</x:f>
        <x:v>0.10777582113859925</x:v>
      </x:c>
      <x:c r="W649" s="64" t="n">
        <x:f aca="0">IF(OR(T649="年末+季度",T649="季度+动态",T649="动态"),N649*(1-$E$5)*IF(L649+M649=0,$B$7/($B$7+$B$8),L649/(L649+M649)),L649)</x:f>
        <x:v>0.8586230131454268</x:v>
      </x:c>
      <x:c r="X649" s="64" t="n">
        <x:f aca="0">IF(OR(T649="年末+季度",T649="季度+动态",T649="动态"),N649*(1-$E$5)*IF(L649+M649=0,$B$8/($B$7+$B$8),M649/(L649+M649)),M649)</x:f>
        <x:v>0.05661866826297547</x:v>
      </x:c>
      <x:c r="Y649" s="64" t="n">
        <x:f aca="0">POWER(1-$H$5,(A649-A648)/$H$8)</x:f>
        <x:v>0.9999862671029998</x:v>
      </x:c>
      <x:c r="Z649" s="64" t="n">
        <x:f aca="0">U649*Y649</x:f>
        <x:v>0.10612969955406237</x:v>
      </x:c>
      <x:c r="AA649" s="64" t="n">
        <x:f aca="0">V649*Y649</x:f>
        <x:v>0.10777434106434844</x:v>
      </x:c>
      <x:c r="AB649" s="64" t="n">
        <x:f aca="0">W649*Y649</x:f>
        <x:v>0.8586112217640252</x:v>
      </x:c>
      <x:c r="AC649" s="64" t="n">
        <x:f aca="0">X649*Y649</x:f>
        <x:v>0.056617890724635925</x:v>
      </x:c>
      <x:c r="AD649" s="64" t="n">
        <x:f aca="0">SUM(Z649:AC649)</x:f>
        <x:v>1.1291331531070719</x:v>
      </x:c>
      <x:c r="AE649" s="64" t="n">
        <x:f aca="0">MAX(AE648,AD649)</x:f>
        <x:v>1.1335706906742307</x:v>
      </x:c>
      <x:c r="AF649" s="63" t="n">
        <x:f aca="0">AD649/AE649-1</x:f>
        <x:v>-0.003914654466338985</x:v>
      </x:c>
      <x:c r="AG649" s="63" t="n">
        <x:f aca="0">AD649/AD648-1</x:f>
        <x:v>0.0004514010931742085</x:v>
      </x:c>
      <x:c r="AH649" s="61" t="n">
        <x:f aca="0">IF(OR(T649="年末+季度",T649="季度+动态",T649="季度",T649="动态"),A649,AH648)</x:f>
        <x:v>44742</x:v>
      </x:c>
      <x:c r="AI649" s="68" t="n">
        <x:f aca="0">YEAR(A649)</x:f>
        <x:v>2022</x:v>
      </x:c>
      <x:c r="AJ649" s="68" t="n">
        <x:f aca="0">MONTH(A649)</x:f>
        <x:v>7</x:v>
      </x:c>
      <x:c r="AK649" s="66" t="n">
        <x:f aca="0">IF(MONTH(A649)&lt;&gt;MONTH(A650),1,0)</x:f>
        <x:v>0</x:v>
      </x:c>
      <x:c r="AL649" s="64" t="n">
        <x:f aca="0">IF(AK648,AD648,AL648)</x:f>
        <x:v>1.1317618399727356</x:v>
      </x:c>
      <x:c r="AM649" s="65" t="str">
        <x:f aca="0">IF(AK649,AD649/AL649-1,"")</x:f>
      </x:c>
      <x:c r="AN649" s="64" t="n">
        <x:f aca="0">IF(AI649&lt;&gt;AI648,AD649,MAX(AN648,AD649))</x:f>
        <x:v>1.1335706906742307</x:v>
      </x:c>
      <x:c r="AO649" s="65" t="n">
        <x:f aca="0">AD649/AN649-1</x:f>
        <x:v>-0.003914654466338985</x:v>
      </x:c>
      <x:c r="AP649" s="69" t="n">
        <x:f aca="0">IFERROR(SUM(Z649:AC649)/AD649,0)</x:f>
        <x:v>1</x:v>
      </x:c>
      <x:c r="AQ649" s="66" t="b">
        <x:f aca="0">AND(B649&gt;0,C649&gt;0,D649&gt;0,E649&gt;0)</x:f>
        <x:v>1</x:v>
      </x:c>
    </x:row>
    <x:row r="650" ht="13.5" hidden="0">
      <x:c r="A650" s="61" t="n">
        <x:f aca="0">'净值底稿'!A612</x:f>
        <x:v>44750</x:v>
      </x:c>
      <x:c r="B650" s="62" t="n">
        <x:f aca="0">'净值底稿'!W612</x:f>
        <x:v>1.2666721929830067</x:v>
      </x:c>
      <x:c r="C650" s="62" t="n">
        <x:f aca="0">'净值底稿'!T612</x:f>
        <x:v>1.37292935983898</x:v>
      </x:c>
      <x:c r="D650" s="62" t="n">
        <x:f aca="0">'净值底稿'!U612</x:f>
        <x:v>1.5416</x:v>
      </x:c>
      <x:c r="E650" s="62" t="n">
        <x:f aca="0">'净值底稿'!V612</x:f>
        <x:v>1.3563</x:v>
      </x:c>
      <x:c r="F650" s="63" t="n">
        <x:f aca="0">IFERROR(B650/B649-1,0)</x:f>
        <x:v>0.0020225177814972017</x:v>
      </x:c>
      <x:c r="G650" s="63" t="n">
        <x:f aca="0">IFERROR(C650/C649-1,0)</x:f>
        <x:v>-0.004300060668048555</x:v>
      </x:c>
      <x:c r="H650" s="63" t="n">
        <x:f aca="0">IFERROR(D650/D649-1,0)</x:f>
        <x:v>0.00019464088756260267</x:v>
      </x:c>
      <x:c r="I650" s="63" t="n">
        <x:f aca="0">IFERROR(E650/E649-1,0)</x:f>
        <x:v>-0.002940527824744521</x:v>
      </x:c>
      <x:c r="J650" s="64" t="n">
        <x:f aca="0">Z649*(1+F650)</x:f>
        <x:v>0.10634434875855542</x:v>
      </x:c>
      <x:c r="K650" s="64" t="n">
        <x:f aca="0">AA649*(1+G650)</x:f>
        <x:v>0.10731090485931279</x:v>
      </x:c>
      <x:c r="L650" s="64" t="n">
        <x:f aca="0">AB649*(1+H650)</x:f>
        <x:v>0.8587783426143005</x:v>
      </x:c>
      <x:c r="M650" s="64" t="n">
        <x:f aca="0">AC649*(1+I650)</x:f>
        <x:v>0.056451404241581786</x:v>
      </x:c>
      <x:c r="N650" s="64" t="n">
        <x:f aca="0">SUM(J650:M650)</x:f>
        <x:v>1.1288850004737505</x:v>
      </x:c>
      <x:c r="O650" s="65" t="n">
        <x:f aca="0">IFERROR((J650+K650)/N650,0)</x:f>
        <x:v>0.18926219546561884</x:v>
      </x:c>
      <x:c r="P650" s="66" t="b">
        <x:f aca="0">AND(MONTH(A650)=12,OR(A651="",YEAR(A650)&lt;&gt;YEAR(A651)))</x:f>
        <x:v>0</x:v>
      </x:c>
      <x:c r="Q650" s="66" t="b">
        <x:f aca="0">AND(MOD(MONTH(A650),3)=0,OR(A651="",MONTH(A650)&lt;&gt;MONTH(A651)))</x:f>
        <x:v>0</x:v>
      </x:c>
      <x:c r="R650" s="66" t="b">
        <x:f aca="0">OR(O650&gt;$E$7,O650&lt;$E$6)</x:f>
        <x:v>0</x:v>
      </x:c>
      <x:c r="S650" s="66" t="b">
        <x:f aca="0">AND(OR(P650,Q650,R650),A650-AH649&gt;$E$8)</x:f>
        <x:v>0</x:v>
      </x:c>
      <x:c r="T650" s="67" t="str">
        <x:f aca="0">IF(NOT(OR(P650,Q650,R650)),"不调",IF(NOT(S650),"间隔规则跳过",IF(P650,"年末+季度",IF(AND(Q650,R650),"季度+动态",IF(Q650,"季度","动态")))))</x:f>
        <x:v>不调</x:v>
      </x:c>
      <x:c r="U650" s="64" t="n">
        <x:f aca="0">IF(OR(T650="年末+季度",T650="季度+动态"),N650*$E$5/2,IF(T650="季度",(J650+K650)/2,IF(T650="动态",N650*$E$5*IF(J650+K650=0,0.5,J650/(J650+K650)),J650)))</x:f>
        <x:v>0.10634434875855542</x:v>
      </x:c>
      <x:c r="V650" s="64" t="n">
        <x:f aca="0">IF(OR(T650="年末+季度",T650="季度+动态"),N650*$E$5/2,IF(T650="季度",(J650+K650)/2,IF(T650="动态",N650*$E$5*IF(J650+K650=0,0.5,K650/(J650+K650)),K650)))</x:f>
        <x:v>0.10731090485931279</x:v>
      </x:c>
      <x:c r="W650" s="64" t="n">
        <x:f aca="0">IF(OR(T650="年末+季度",T650="季度+动态",T650="动态"),N650*(1-$E$5)*IF(L650+M650=0,$B$7/($B$7+$B$8),L650/(L650+M650)),L650)</x:f>
        <x:v>0.8587783426143005</x:v>
      </x:c>
      <x:c r="X650" s="64" t="n">
        <x:f aca="0">IF(OR(T650="年末+季度",T650="季度+动态",T650="动态"),N650*(1-$E$5)*IF(L650+M650=0,$B$8/($B$7+$B$8),M650/(L650+M650)),M650)</x:f>
        <x:v>0.056451404241581786</x:v>
      </x:c>
      <x:c r="Y650" s="64" t="n">
        <x:f aca="0">POWER(1-$H$5,(A650-A649)/$H$8)</x:f>
        <x:v>0.9999862671029998</x:v>
      </x:c>
      <x:c r="Z650" s="64" t="n">
        <x:f aca="0">U650*Y650</x:f>
        <x:v>0.10634288834256736</x:v>
      </x:c>
      <x:c r="AA650" s="64" t="n">
        <x:f aca="0">V650*Y650</x:f>
        <x:v>0.10730943116970935</x:v>
      </x:c>
      <x:c r="AB650" s="64" t="n">
        <x:f aca="0">W650*Y650</x:f>
        <x:v>0.8587665490997753</x:v>
      </x:c>
      <x:c r="AC650" s="64" t="n">
        <x:f aca="0">X650*Y650</x:f>
        <x:v>0.05645062900026182</x:v>
      </x:c>
      <x:c r="AD650" s="64" t="n">
        <x:f aca="0">SUM(Z650:AC650)</x:f>
        <x:v>1.1288694976123137</x:v>
      </x:c>
      <x:c r="AE650" s="64" t="n">
        <x:f aca="0">MAX(AE649,AD650)</x:f>
        <x:v>1.1335706906742307</x:v>
      </x:c>
      <x:c r="AF650" s="63" t="n">
        <x:f aca="0">AD650/AE650-1</x:f>
        <x:v>-0.004147242955903185</x:v>
      </x:c>
      <x:c r="AG650" s="63" t="n">
        <x:f aca="0">AD650/AD649-1</x:f>
        <x:v>-0.00023350257144838515</x:v>
      </x:c>
      <x:c r="AH650" s="61" t="n">
        <x:f aca="0">IF(OR(T650="年末+季度",T650="季度+动态",T650="季度",T650="动态"),A650,AH649)</x:f>
        <x:v>44742</x:v>
      </x:c>
      <x:c r="AI650" s="68" t="n">
        <x:f aca="0">YEAR(A650)</x:f>
        <x:v>2022</x:v>
      </x:c>
      <x:c r="AJ650" s="68" t="n">
        <x:f aca="0">MONTH(A650)</x:f>
        <x:v>7</x:v>
      </x:c>
      <x:c r="AK650" s="66" t="n">
        <x:f aca="0">IF(MONTH(A650)&lt;&gt;MONTH(A651),1,0)</x:f>
        <x:v>0</x:v>
      </x:c>
      <x:c r="AL650" s="64" t="n">
        <x:f aca="0">IF(AK649,AD649,AL649)</x:f>
        <x:v>1.1317618399727356</x:v>
      </x:c>
      <x:c r="AM650" s="65" t="str">
        <x:f aca="0">IF(AK650,AD650/AL650-1,"")</x:f>
      </x:c>
      <x:c r="AN650" s="64" t="n">
        <x:f aca="0">IF(AI650&lt;&gt;AI649,AD650,MAX(AN649,AD650))</x:f>
        <x:v>1.1335706906742307</x:v>
      </x:c>
      <x:c r="AO650" s="65" t="n">
        <x:f aca="0">AD650/AN650-1</x:f>
        <x:v>-0.004147242955903185</x:v>
      </x:c>
      <x:c r="AP650" s="69" t="n">
        <x:f aca="0">IFERROR(SUM(Z650:AC650)/AD650,0)</x:f>
        <x:v>1</x:v>
      </x:c>
      <x:c r="AQ650" s="66" t="b">
        <x:f aca="0">AND(B650&gt;0,C650&gt;0,D650&gt;0,E650&gt;0)</x:f>
        <x:v>1</x:v>
      </x:c>
    </x:row>
    <x:row r="651" ht="13.5" hidden="0">
      <x:c r="A651" s="61" t="n">
        <x:f aca="0">'净值底稿'!A613</x:f>
        <x:v>44753</x:v>
      </x:c>
      <x:c r="B651" s="62" t="n">
        <x:f aca="0">'净值底稿'!W613</x:f>
        <x:v>1.2556433481961888</x:v>
      </x:c>
      <x:c r="C651" s="62" t="n">
        <x:f aca="0">'净值底稿'!T613</x:f>
        <x:v>1.353538366105105</x:v>
      </x:c>
      <x:c r="D651" s="62" t="n">
        <x:f aca="0">'净值底稿'!U613</x:f>
        <x:v>1.5428</x:v>
      </x:c>
      <x:c r="E651" s="62" t="n">
        <x:f aca="0">'净值底稿'!V613</x:f>
        <x:v>1.3573</x:v>
      </x:c>
      <x:c r="F651" s="63" t="n">
        <x:f aca="0">IFERROR(B651/B650-1,0)</x:f>
        <x:v>-0.008706944739068634</x:v>
      </x:c>
      <x:c r="G651" s="63" t="n">
        <x:f aca="0">IFERROR(C651/C650-1,0)</x:f>
        <x:v>-0.014123810227315126</x:v>
      </x:c>
      <x:c r="H651" s="63" t="n">
        <x:f aca="0">IFERROR(D651/D650-1,0)</x:f>
        <x:v>0.0007784120394394023</x:v>
      </x:c>
      <x:c r="I651" s="63" t="n">
        <x:f aca="0">IFERROR(E651/E650-1,0)</x:f>
        <x:v>0.0007373000073729319</x:v>
      </x:c>
      <x:c r="J651" s="64" t="n">
        <x:f aca="0">Z650*(1+F651)</x:f>
        <x:v>0.10541696669037567</x:v>
      </x:c>
      <x:c r="K651" s="64" t="n">
        <x:f aca="0">AA650*(1+G651)</x:f>
        <x:v>0.10579381312826724</x:v>
      </x:c>
      <x:c r="L651" s="64" t="n">
        <x:f aca="0">AB650*(1+H651)</x:f>
        <x:v>0.8594350233206625</x:v>
      </x:c>
      <x:c r="M651" s="64" t="n">
        <x:f aca="0">AC650*(1+I651)</x:f>
        <x:v>0.05649225004943992</x:v>
      </x:c>
      <x:c r="N651" s="64" t="n">
        <x:f aca="0">SUM(J651:M651)</x:f>
        <x:v>1.1271380531887454</x:v>
      </x:c>
      <x:c r="O651" s="65" t="n">
        <x:f aca="0">IFERROR((J651+K651)/N651,0)</x:f>
        <x:v>0.1873867883540212</x:v>
      </x:c>
      <x:c r="P651" s="66" t="b">
        <x:f aca="0">AND(MONTH(A651)=12,OR(A652="",YEAR(A651)&lt;&gt;YEAR(A652)))</x:f>
        <x:v>0</x:v>
      </x:c>
      <x:c r="Q651" s="66" t="b">
        <x:f aca="0">AND(MOD(MONTH(A651),3)=0,OR(A652="",MONTH(A651)&lt;&gt;MONTH(A652)))</x:f>
        <x:v>0</x:v>
      </x:c>
      <x:c r="R651" s="66" t="b">
        <x:f aca="0">OR(O651&gt;$E$7,O651&lt;$E$6)</x:f>
        <x:v>0</x:v>
      </x:c>
      <x:c r="S651" s="66" t="b">
        <x:f aca="0">AND(OR(P651,Q651,R651),A651-AH650&gt;$E$8)</x:f>
        <x:v>0</x:v>
      </x:c>
      <x:c r="T651" s="67" t="str">
        <x:f aca="0">IF(NOT(OR(P651,Q651,R651)),"不调",IF(NOT(S651),"间隔规则跳过",IF(P651,"年末+季度",IF(AND(Q651,R651),"季度+动态",IF(Q651,"季度","动态")))))</x:f>
        <x:v>不调</x:v>
      </x:c>
      <x:c r="U651" s="64" t="n">
        <x:f aca="0">IF(OR(T651="年末+季度",T651="季度+动态"),N651*$E$5/2,IF(T651="季度",(J651+K651)/2,IF(T651="动态",N651*$E$5*IF(J651+K651=0,0.5,J651/(J651+K651)),J651)))</x:f>
        <x:v>0.10541696669037567</x:v>
      </x:c>
      <x:c r="V651" s="64" t="n">
        <x:f aca="0">IF(OR(T651="年末+季度",T651="季度+动态"),N651*$E$5/2,IF(T651="季度",(J651+K651)/2,IF(T651="动态",N651*$E$5*IF(J651+K651=0,0.5,K651/(J651+K651)),K651)))</x:f>
        <x:v>0.10579381312826724</x:v>
      </x:c>
      <x:c r="W651" s="64" t="n">
        <x:f aca="0">IF(OR(T651="年末+季度",T651="季度+动态",T651="动态"),N651*(1-$E$5)*IF(L651+M651=0,$B$7/($B$7+$B$8),L651/(L651+M651)),L651)</x:f>
        <x:v>0.8594350233206625</x:v>
      </x:c>
      <x:c r="X651" s="64" t="n">
        <x:f aca="0">IF(OR(T651="年末+季度",T651="季度+动态",T651="动态"),N651*(1-$E$5)*IF(L651+M651=0,$B$8/($B$7+$B$8),M651/(L651+M651)),M651)</x:f>
        <x:v>0.05649225004943992</x:v>
      </x:c>
      <x:c r="Y651" s="64" t="n">
        <x:f aca="0">POWER(1-$H$5,(A651-A650)/$H$8)</x:f>
        <x:v>0.9999588018747739</x:v>
      </x:c>
      <x:c r="Z651" s="64" t="n">
        <x:f aca="0">U651*Y651</x:f>
        <x:v>0.10541262370898101</x:v>
      </x:c>
      <x:c r="AA651" s="64" t="n">
        <x:f aca="0">V651*Y651</x:f>
        <x:v>0.10578945462150584</x:v>
      </x:c>
      <x:c r="AB651" s="64" t="n">
        <x:f aca="0">W651*Y651</x:f>
        <x:v>0.859399616208948</x:v>
      </x:c>
      <x:c r="AC651" s="64" t="n">
        <x:f aca="0">X651*Y651</x:f>
        <x:v>0.05648992267464808</x:v>
      </x:c>
      <x:c r="AD651" s="64" t="n">
        <x:f aca="0">SUM(Z651:AC651)</x:f>
        <x:v>1.1270916172140828</x:v>
      </x:c>
      <x:c r="AE651" s="64" t="n">
        <x:f aca="0">MAX(AE650,AD651)</x:f>
        <x:v>1.1335706906742307</x:v>
      </x:c>
      <x:c r="AF651" s="63" t="n">
        <x:f aca="0">AD651/AE651-1</x:f>
        <x:v>-0.0057156324819003235</x:v>
      </x:c>
      <x:c r="AG651" s="63" t="n">
        <x:f aca="0">AD651/AD650-1</x:f>
        <x:v>-0.0015749211064620683</x:v>
      </x:c>
      <x:c r="AH651" s="61" t="n">
        <x:f aca="0">IF(OR(T651="年末+季度",T651="季度+动态",T651="季度",T651="动态"),A651,AH650)</x:f>
        <x:v>44742</x:v>
      </x:c>
      <x:c r="AI651" s="68" t="n">
        <x:f aca="0">YEAR(A651)</x:f>
        <x:v>2022</x:v>
      </x:c>
      <x:c r="AJ651" s="68" t="n">
        <x:f aca="0">MONTH(A651)</x:f>
        <x:v>7</x:v>
      </x:c>
      <x:c r="AK651" s="66" t="n">
        <x:f aca="0">IF(MONTH(A651)&lt;&gt;MONTH(A652),1,0)</x:f>
        <x:v>0</x:v>
      </x:c>
      <x:c r="AL651" s="64" t="n">
        <x:f aca="0">IF(AK650,AD650,AL650)</x:f>
        <x:v>1.1317618399727356</x:v>
      </x:c>
      <x:c r="AM651" s="65" t="str">
        <x:f aca="0">IF(AK651,AD651/AL651-1,"")</x:f>
      </x:c>
      <x:c r="AN651" s="64" t="n">
        <x:f aca="0">IF(AI651&lt;&gt;AI650,AD651,MAX(AN650,AD651))</x:f>
        <x:v>1.1335706906742307</x:v>
      </x:c>
      <x:c r="AO651" s="65" t="n">
        <x:f aca="0">AD651/AN651-1</x:f>
        <x:v>-0.0057156324819003235</x:v>
      </x:c>
      <x:c r="AP651" s="69" t="n">
        <x:f aca="0">IFERROR(SUM(Z651:AC651)/AD651,0)</x:f>
        <x:v>1</x:v>
      </x:c>
      <x:c r="AQ651" s="66" t="b">
        <x:f aca="0">AND(B651&gt;0,C651&gt;0,D651&gt;0,E651&gt;0)</x:f>
        <x:v>1</x:v>
      </x:c>
    </x:row>
    <x:row r="652" ht="13.5" hidden="0">
      <x:c r="A652" s="61" t="n">
        <x:f aca="0">'净值底稿'!A614</x:f>
        <x:v>44754</x:v>
      </x:c>
      <x:c r="B652" s="62" t="n">
        <x:f aca="0">'净值底稿'!W614</x:f>
        <x:v>1.2575930087539742</x:v>
      </x:c>
      <x:c r="C652" s="62" t="n">
        <x:f aca="0">'净值底稿'!T614</x:f>
        <x:v>1.3346235280823338</x:v>
      </x:c>
      <x:c r="D652" s="62" t="n">
        <x:f aca="0">'净值底稿'!U614</x:f>
        <x:v>1.544</x:v>
      </x:c>
      <x:c r="E652" s="62" t="n">
        <x:f aca="0">'净值底稿'!V614</x:f>
        <x:v>1.3597</x:v>
      </x:c>
      <x:c r="F652" s="63" t="n">
        <x:f aca="0">IFERROR(B652/B651-1,0)</x:f>
        <x:v>0.0015527184216650447</x:v>
      </x:c>
      <x:c r="G652" s="63" t="n">
        <x:f aca="0">IFERROR(C652/C651-1,0)</x:f>
        <x:v>-0.013974364152824048</x:v>
      </x:c>
      <x:c r="H652" s="63" t="n">
        <x:f aca="0">IFERROR(D652/D651-1,0)</x:f>
        <x:v>0.0007778065854291416</x:v>
      </x:c>
      <x:c r="I652" s="63" t="n">
        <x:f aca="0">IFERROR(E652/E651-1,0)</x:f>
        <x:v>0.0017682163117953564</x:v>
      </x:c>
      <x:c r="J652" s="64" t="n">
        <x:f aca="0">Z651*(1+F652)</x:f>
        <x:v>0.10557629983169</x:v>
      </x:c>
      <x:c r="K652" s="64" t="n">
        <x:f aca="0">AA651*(1+G652)</x:f>
        <x:v>0.10431111425909625</x:v>
      </x:c>
      <x:c r="L652" s="64" t="n">
        <x:f aca="0">AB651*(1+H652)</x:f>
        <x:v>0.8600680628899506</x:v>
      </x:c>
      <x:c r="M652" s="64" t="n">
        <x:f aca="0">AC651*(1+I652)</x:f>
        <x:v>0.05658980907737345</x:v>
      </x:c>
      <x:c r="N652" s="64" t="n">
        <x:f aca="0">SUM(J652:M652)</x:f>
        <x:v>1.1265452860581104</x:v>
      </x:c>
      <x:c r="O652" s="65" t="n">
        <x:f aca="0">IFERROR((J652+K652)/N652,0)</x:f>
        <x:v>0.1863106762669101</x:v>
      </x:c>
      <x:c r="P652" s="66" t="b">
        <x:f aca="0">AND(MONTH(A652)=12,OR(A653="",YEAR(A652)&lt;&gt;YEAR(A653)))</x:f>
        <x:v>0</x:v>
      </x:c>
      <x:c r="Q652" s="66" t="b">
        <x:f aca="0">AND(MOD(MONTH(A652),3)=0,OR(A653="",MONTH(A652)&lt;&gt;MONTH(A653)))</x:f>
        <x:v>0</x:v>
      </x:c>
      <x:c r="R652" s="66" t="b">
        <x:f aca="0">OR(O652&gt;$E$7,O652&lt;$E$6)</x:f>
        <x:v>0</x:v>
      </x:c>
      <x:c r="S652" s="66" t="b">
        <x:f aca="0">AND(OR(P652,Q652,R652),A652-AH651&gt;$E$8)</x:f>
        <x:v>0</x:v>
      </x:c>
      <x:c r="T652" s="67" t="str">
        <x:f aca="0">IF(NOT(OR(P652,Q652,R652)),"不调",IF(NOT(S652),"间隔规则跳过",IF(P652,"年末+季度",IF(AND(Q652,R652),"季度+动态",IF(Q652,"季度","动态")))))</x:f>
        <x:v>不调</x:v>
      </x:c>
      <x:c r="U652" s="64" t="n">
        <x:f aca="0">IF(OR(T652="年末+季度",T652="季度+动态"),N652*$E$5/2,IF(T652="季度",(J652+K652)/2,IF(T652="动态",N652*$E$5*IF(J652+K652=0,0.5,J652/(J652+K652)),J652)))</x:f>
        <x:v>0.10557629983169</x:v>
      </x:c>
      <x:c r="V652" s="64" t="n">
        <x:f aca="0">IF(OR(T652="年末+季度",T652="季度+动态"),N652*$E$5/2,IF(T652="季度",(J652+K652)/2,IF(T652="动态",N652*$E$5*IF(J652+K652=0,0.5,K652/(J652+K652)),K652)))</x:f>
        <x:v>0.10431111425909625</x:v>
      </x:c>
      <x:c r="W652" s="64" t="n">
        <x:f aca="0">IF(OR(T652="年末+季度",T652="季度+动态",T652="动态"),N652*(1-$E$5)*IF(L652+M652=0,$B$7/($B$7+$B$8),L652/(L652+M652)),L652)</x:f>
        <x:v>0.8600680628899506</x:v>
      </x:c>
      <x:c r="X652" s="64" t="n">
        <x:f aca="0">IF(OR(T652="年末+季度",T652="季度+动态",T652="动态"),N652*(1-$E$5)*IF(L652+M652=0,$B$8/($B$7+$B$8),M652/(L652+M652)),M652)</x:f>
        <x:v>0.05658980907737345</x:v>
      </x:c>
      <x:c r="Y652" s="64" t="n">
        <x:f aca="0">POWER(1-$H$5,(A652-A651)/$H$8)</x:f>
        <x:v>0.9999862671029998</x:v>
      </x:c>
      <x:c r="Z652" s="64" t="n">
        <x:f aca="0">U652*Y652</x:f>
        <x:v>0.10557484996323874</x:v>
      </x:c>
      <x:c r="AA652" s="64" t="n">
        <x:f aca="0">V652*Y652</x:f>
        <x:v>0.10430968176530815</x:v>
      </x:c>
      <x:c r="AB652" s="64" t="n">
        <x:f aca="0">W652*Y652</x:f>
        <x:v>0.8600562516638298</x:v>
      </x:c>
      <x:c r="AC652" s="64" t="n">
        <x:f aca="0">X652*Y652</x:f>
        <x:v>0.05658903193535413</x:v>
      </x:c>
      <x:c r="AD652" s="64" t="n">
        <x:f aca="0">SUM(Z652:AC652)</x:f>
        <x:v>1.1265298153277308</x:v>
      </x:c>
      <x:c r="AE652" s="64" t="n">
        <x:f aca="0">MAX(AE651,AD652)</x:f>
        <x:v>1.1335706906742307</x:v>
      </x:c>
      <x:c r="AF652" s="63" t="n">
        <x:f aca="0">AD652/AE652-1</x:f>
        <x:v>-0.006211236232926964</x:v>
      </x:c>
      <x:c r="AG652" s="63" t="n">
        <x:f aca="0">AD652/AD651-1</x:f>
        <x:v>-0.0004984527236043812</x:v>
      </x:c>
      <x:c r="AH652" s="61" t="n">
        <x:f aca="0">IF(OR(T652="年末+季度",T652="季度+动态",T652="季度",T652="动态"),A652,AH651)</x:f>
        <x:v>44742</x:v>
      </x:c>
      <x:c r="AI652" s="68" t="n">
        <x:f aca="0">YEAR(A652)</x:f>
        <x:v>2022</x:v>
      </x:c>
      <x:c r="AJ652" s="68" t="n">
        <x:f aca="0">MONTH(A652)</x:f>
        <x:v>7</x:v>
      </x:c>
      <x:c r="AK652" s="66" t="n">
        <x:f aca="0">IF(MONTH(A652)&lt;&gt;MONTH(A653),1,0)</x:f>
        <x:v>0</x:v>
      </x:c>
      <x:c r="AL652" s="64" t="n">
        <x:f aca="0">IF(AK651,AD651,AL651)</x:f>
        <x:v>1.1317618399727356</x:v>
      </x:c>
      <x:c r="AM652" s="65" t="str">
        <x:f aca="0">IF(AK652,AD652/AL652-1,"")</x:f>
      </x:c>
      <x:c r="AN652" s="64" t="n">
        <x:f aca="0">IF(AI652&lt;&gt;AI651,AD652,MAX(AN651,AD652))</x:f>
        <x:v>1.1335706906742307</x:v>
      </x:c>
      <x:c r="AO652" s="65" t="n">
        <x:f aca="0">AD652/AN652-1</x:f>
        <x:v>-0.006211236232926964</x:v>
      </x:c>
      <x:c r="AP652" s="69" t="n">
        <x:f aca="0">IFERROR(SUM(Z652:AC652)/AD652,0)</x:f>
        <x:v>1</x:v>
      </x:c>
      <x:c r="AQ652" s="66" t="b">
        <x:f aca="0">AND(B652&gt;0,C652&gt;0,D652&gt;0,E652&gt;0)</x:f>
        <x:v>1</x:v>
      </x:c>
    </x:row>
    <x:row r="653" ht="13.5" hidden="0">
      <x:c r="A653" s="61" t="n">
        <x:f aca="0">'净值底稿'!A615</x:f>
        <x:v>44755</x:v>
      </x:c>
      <x:c r="B653" s="62" t="n">
        <x:f aca="0">'净值底稿'!W615</x:f>
        <x:v>1.25693892671155</x:v>
      </x:c>
      <x:c r="C653" s="62" t="n">
        <x:f aca="0">'净值底稿'!T615</x:f>
        <x:v>1.3438841765570237</x:v>
      </x:c>
      <x:c r="D653" s="62" t="n">
        <x:f aca="0">'净值底稿'!U615</x:f>
        <x:v>1.5448</x:v>
      </x:c>
      <x:c r="E653" s="62" t="n">
        <x:f aca="0">'净值底稿'!V615</x:f>
        <x:v>1.351</x:v>
      </x:c>
      <x:c r="F653" s="63" t="n">
        <x:f aca="0">IFERROR(B653/B652-1,0)</x:f>
        <x:v>-0.0005201062966088132</x:v>
      </x:c>
      <x:c r="G653" s="63" t="n">
        <x:f aca="0">IFERROR(C653/C652-1,0)</x:f>
        <x:v>0.006938772080540279</x:v>
      </x:c>
      <x:c r="H653" s="63" t="n">
        <x:f aca="0">IFERROR(D653/D652-1,0)</x:f>
        <x:v>0.0005181347150258198</x:v>
      </x:c>
      <x:c r="I653" s="63" t="n">
        <x:f aca="0">IFERROR(E653/E652-1,0)</x:f>
        <x:v>-0.006398470250790544</x:v>
      </x:c>
      <x:c r="J653" s="64" t="n">
        <x:f aca="0">Z652*(1+F653)</x:f>
        <x:v>0.10551993981900933</x:v>
      </x:c>
      <x:c r="K653" s="64" t="n">
        <x:f aca="0">AA652*(1+G653)</x:f>
        <x:v>0.10503346287287131</x:v>
      </x:c>
      <x:c r="L653" s="64" t="n">
        <x:f aca="0">AB652*(1+H653)</x:f>
        <x:v>0.8605018766646918</x:v>
      </x:c>
      <x:c r="M653" s="64" t="n">
        <x:f aca="0">AC652*(1+I653)</x:f>
        <x:v>0.05622694869799473</x:v>
      </x:c>
      <x:c r="N653" s="64" t="n">
        <x:f aca="0">SUM(J653:M653)</x:f>
        <x:v>1.1272822280545671</x:v>
      </x:c>
      <x:c r="O653" s="65" t="n">
        <x:f aca="0">IFERROR((J653+K653)/N653,0)</x:f>
        <x:v>0.18677967012329108</x:v>
      </x:c>
      <x:c r="P653" s="66" t="b">
        <x:f aca="0">AND(MONTH(A653)=12,OR(A654="",YEAR(A653)&lt;&gt;YEAR(A654)))</x:f>
        <x:v>0</x:v>
      </x:c>
      <x:c r="Q653" s="66" t="b">
        <x:f aca="0">AND(MOD(MONTH(A653),3)=0,OR(A654="",MONTH(A653)&lt;&gt;MONTH(A654)))</x:f>
        <x:v>0</x:v>
      </x:c>
      <x:c r="R653" s="66" t="b">
        <x:f aca="0">OR(O653&gt;$E$7,O653&lt;$E$6)</x:f>
        <x:v>0</x:v>
      </x:c>
      <x:c r="S653" s="66" t="b">
        <x:f aca="0">AND(OR(P653,Q653,R653),A653-AH652&gt;$E$8)</x:f>
        <x:v>0</x:v>
      </x:c>
      <x:c r="T653" s="67" t="str">
        <x:f aca="0">IF(NOT(OR(P653,Q653,R653)),"不调",IF(NOT(S653),"间隔规则跳过",IF(P653,"年末+季度",IF(AND(Q653,R653),"季度+动态",IF(Q653,"季度","动态")))))</x:f>
        <x:v>不调</x:v>
      </x:c>
      <x:c r="U653" s="64" t="n">
        <x:f aca="0">IF(OR(T653="年末+季度",T653="季度+动态"),N653*$E$5/2,IF(T653="季度",(J653+K653)/2,IF(T653="动态",N653*$E$5*IF(J653+K653=0,0.5,J653/(J653+K653)),J653)))</x:f>
        <x:v>0.10551993981900933</x:v>
      </x:c>
      <x:c r="V653" s="64" t="n">
        <x:f aca="0">IF(OR(T653="年末+季度",T653="季度+动态"),N653*$E$5/2,IF(T653="季度",(J653+K653)/2,IF(T653="动态",N653*$E$5*IF(J653+K653=0,0.5,K653/(J653+K653)),K653)))</x:f>
        <x:v>0.10503346287287131</x:v>
      </x:c>
      <x:c r="W653" s="64" t="n">
        <x:f aca="0">IF(OR(T653="年末+季度",T653="季度+动态",T653="动态"),N653*(1-$E$5)*IF(L653+M653=0,$B$7/($B$7+$B$8),L653/(L653+M653)),L653)</x:f>
        <x:v>0.8605018766646918</x:v>
      </x:c>
      <x:c r="X653" s="64" t="n">
        <x:f aca="0">IF(OR(T653="年末+季度",T653="季度+动态",T653="动态"),N653*(1-$E$5)*IF(L653+M653=0,$B$8/($B$7+$B$8),M653/(L653+M653)),M653)</x:f>
        <x:v>0.05622694869799473</x:v>
      </x:c>
      <x:c r="Y653" s="64" t="n">
        <x:f aca="0">POWER(1-$H$5,(A653-A652)/$H$8)</x:f>
        <x:v>0.9999862671029998</x:v>
      </x:c>
      <x:c r="Z653" s="64" t="n">
        <x:f aca="0">U653*Y653</x:f>
        <x:v>0.10551849072454432</x:v>
      </x:c>
      <x:c r="AA653" s="64" t="n">
        <x:f aca="0">V653*Y653</x:f>
        <x:v>0.1050320204591441</x:v>
      </x:c>
      <x:c r="AB653" s="64" t="n">
        <x:f aca="0">W653*Y653</x:f>
        <x:v>0.8604900594810511</x:v>
      </x:c>
      <x:c r="AC653" s="64" t="n">
        <x:f aca="0">X653*Y653</x:f>
        <x:v>0.05622617653909962</x:v>
      </x:c>
      <x:c r="AD653" s="64" t="n">
        <x:f aca="0">SUM(Z653:AC653)</x:f>
        <x:v>1.1272667472038391</x:v>
      </x:c>
      <x:c r="AE653" s="64" t="n">
        <x:f aca="0">MAX(AE652,AD653)</x:f>
        <x:v>1.1335706906742307</x:v>
      </x:c>
      <x:c r="AF653" s="63" t="n">
        <x:f aca="0">AD653/AE653-1</x:f>
        <x:v>-0.005561138376506625</x:v>
      </x:c>
      <x:c r="AG653" s="63" t="n">
        <x:f aca="0">AD653/AD652-1</x:f>
        <x:v>0.0006541610049566327</x:v>
      </x:c>
      <x:c r="AH653" s="61" t="n">
        <x:f aca="0">IF(OR(T653="年末+季度",T653="季度+动态",T653="季度",T653="动态"),A653,AH652)</x:f>
        <x:v>44742</x:v>
      </x:c>
      <x:c r="AI653" s="68" t="n">
        <x:f aca="0">YEAR(A653)</x:f>
        <x:v>2022</x:v>
      </x:c>
      <x:c r="AJ653" s="68" t="n">
        <x:f aca="0">MONTH(A653)</x:f>
        <x:v>7</x:v>
      </x:c>
      <x:c r="AK653" s="66" t="n">
        <x:f aca="0">IF(MONTH(A653)&lt;&gt;MONTH(A654),1,0)</x:f>
        <x:v>0</x:v>
      </x:c>
      <x:c r="AL653" s="64" t="n">
        <x:f aca="0">IF(AK652,AD652,AL652)</x:f>
        <x:v>1.1317618399727356</x:v>
      </x:c>
      <x:c r="AM653" s="65" t="str">
        <x:f aca="0">IF(AK653,AD653/AL653-1,"")</x:f>
      </x:c>
      <x:c r="AN653" s="64" t="n">
        <x:f aca="0">IF(AI653&lt;&gt;AI652,AD653,MAX(AN652,AD653))</x:f>
        <x:v>1.1335706906742307</x:v>
      </x:c>
      <x:c r="AO653" s="65" t="n">
        <x:f aca="0">AD653/AN653-1</x:f>
        <x:v>-0.005561138376506625</x:v>
      </x:c>
      <x:c r="AP653" s="69" t="n">
        <x:f aca="0">IFERROR(SUM(Z653:AC653)/AD653,0)</x:f>
        <x:v>1</x:v>
      </x:c>
      <x:c r="AQ653" s="66" t="b">
        <x:f aca="0">AND(B653&gt;0,C653&gt;0,D653&gt;0,E653&gt;0)</x:f>
        <x:v>1</x:v>
      </x:c>
    </x:row>
    <x:row r="654" ht="13.5" hidden="0">
      <x:c r="A654" s="61" t="n">
        <x:f aca="0">'净值底稿'!A616</x:f>
        <x:v>44756</x:v>
      </x:c>
      <x:c r="B654" s="62" t="n">
        <x:f aca="0">'净值底稿'!W616</x:f>
        <x:v>1.2444609072677024</x:v>
      </x:c>
      <x:c r="C654" s="62" t="n">
        <x:f aca="0">'净值底稿'!T616</x:f>
        <x:v>1.3516922267836748</x:v>
      </x:c>
      <x:c r="D654" s="62" t="n">
        <x:f aca="0">'净值底稿'!U616</x:f>
        <x:v>1.5459</x:v>
      </x:c>
      <x:c r="E654" s="62" t="n">
        <x:f aca="0">'净值底稿'!V616</x:f>
        <x:v>1.3497</x:v>
      </x:c>
      <x:c r="F654" s="63" t="n">
        <x:f aca="0">IFERROR(B654/B653-1,0)</x:f>
        <x:v>-0.00992730766680372</x:v>
      </x:c>
      <x:c r="G654" s="63" t="n">
        <x:f aca="0">IFERROR(C654/C653-1,0)</x:f>
        <x:v>0.005810061880968886</x:v>
      </x:c>
      <x:c r="H654" s="63" t="n">
        <x:f aca="0">IFERROR(D654/D653-1,0)</x:f>
        <x:v>0.0007120662868980165</x:v>
      </x:c>
      <x:c r="I654" s="63" t="n">
        <x:f aca="0">IFERROR(E654/E653-1,0)</x:f>
        <x:v>-0.0009622501850481413</x:v>
      </x:c>
      <x:c r="J654" s="64" t="n">
        <x:f aca="0">Z653*(1+F654)</x:f>
        <x:v>0.104470976202585</x:v>
      </x:c>
      <x:c r="K654" s="64" t="n">
        <x:f aca="0">AA653*(1+G654)</x:f>
        <x:v>0.10564226299749492</x:v>
      </x:c>
      <x:c r="L654" s="64" t="n">
        <x:f aca="0">AB653*(1+H654)</x:f>
        <x:v>0.8611027854426184</x:v>
      </x:c>
      <x:c r="M654" s="64" t="n">
        <x:f aca="0">AC653*(1+I654)</x:f>
        <x:v>0.05617207289032032</x:v>
      </x:c>
      <x:c r="N654" s="64" t="n">
        <x:f aca="0">SUM(J654:M654)</x:f>
        <x:v>1.1273880975330186</x:v>
      </x:c>
      <x:c r="O654" s="65" t="n">
        <x:f aca="0">IFERROR((J654+K654)/N654,0)</x:f>
        <x:v>0.18637170257505417</x:v>
      </x:c>
      <x:c r="P654" s="66" t="b">
        <x:f aca="0">AND(MONTH(A654)=12,OR(A655="",YEAR(A654)&lt;&gt;YEAR(A655)))</x:f>
        <x:v>0</x:v>
      </x:c>
      <x:c r="Q654" s="66" t="b">
        <x:f aca="0">AND(MOD(MONTH(A654),3)=0,OR(A655="",MONTH(A654)&lt;&gt;MONTH(A655)))</x:f>
        <x:v>0</x:v>
      </x:c>
      <x:c r="R654" s="66" t="b">
        <x:f aca="0">OR(O654&gt;$E$7,O654&lt;$E$6)</x:f>
        <x:v>0</x:v>
      </x:c>
      <x:c r="S654" s="66" t="b">
        <x:f aca="0">AND(OR(P654,Q654,R654),A654-AH653&gt;$E$8)</x:f>
        <x:v>0</x:v>
      </x:c>
      <x:c r="T654" s="67" t="str">
        <x:f aca="0">IF(NOT(OR(P654,Q654,R654)),"不调",IF(NOT(S654),"间隔规则跳过",IF(P654,"年末+季度",IF(AND(Q654,R654),"季度+动态",IF(Q654,"季度","动态")))))</x:f>
        <x:v>不调</x:v>
      </x:c>
      <x:c r="U654" s="64" t="n">
        <x:f aca="0">IF(OR(T654="年末+季度",T654="季度+动态"),N654*$E$5/2,IF(T654="季度",(J654+K654)/2,IF(T654="动态",N654*$E$5*IF(J654+K654=0,0.5,J654/(J654+K654)),J654)))</x:f>
        <x:v>0.104470976202585</x:v>
      </x:c>
      <x:c r="V654" s="64" t="n">
        <x:f aca="0">IF(OR(T654="年末+季度",T654="季度+动态"),N654*$E$5/2,IF(T654="季度",(J654+K654)/2,IF(T654="动态",N654*$E$5*IF(J654+K654=0,0.5,K654/(J654+K654)),K654)))</x:f>
        <x:v>0.10564226299749492</x:v>
      </x:c>
      <x:c r="W654" s="64" t="n">
        <x:f aca="0">IF(OR(T654="年末+季度",T654="季度+动态",T654="动态"),N654*(1-$E$5)*IF(L654+M654=0,$B$7/($B$7+$B$8),L654/(L654+M654)),L654)</x:f>
        <x:v>0.8611027854426184</x:v>
      </x:c>
      <x:c r="X654" s="64" t="n">
        <x:f aca="0">IF(OR(T654="年末+季度",T654="季度+动态",T654="动态"),N654*(1-$E$5)*IF(L654+M654=0,$B$8/($B$7+$B$8),M654/(L654+M654)),M654)</x:f>
        <x:v>0.05617207289032032</x:v>
      </x:c>
      <x:c r="Y654" s="64" t="n">
        <x:f aca="0">POWER(1-$H$5,(A654-A653)/$H$8)</x:f>
        <x:v>0.9999862671029998</x:v>
      </x:c>
      <x:c r="Z654" s="64" t="n">
        <x:f aca="0">U654*Y654</x:f>
        <x:v>0.1044695415134293</x:v>
      </x:c>
      <x:c r="AA654" s="64" t="n">
        <x:f aca="0">V654*Y654</x:f>
        <x:v>0.10564081222317831</x:v>
      </x:c>
      <x:c r="AB654" s="64" t="n">
        <x:f aca="0">W654*Y654</x:f>
        <x:v>0.8610909600067593</x:v>
      </x:c>
      <x:c r="AC654" s="64" t="n">
        <x:f aca="0">X654*Y654</x:f>
        <x:v>0.05617130148502903</x:v>
      </x:c>
      <x:c r="AD654" s="64" t="n">
        <x:f aca="0">SUM(Z654:AC654)</x:f>
        <x:v>1.127372615228396</x:v>
      </x:c>
      <x:c r="AE654" s="64" t="n">
        <x:f aca="0">MAX(AE653,AD654)</x:f>
        <x:v>1.1335706906742307</x:v>
      </x:c>
      <x:c r="AF654" s="63" t="n">
        <x:f aca="0">AD654/AE654-1</x:f>
        <x:v>-0.005467744973318034</x:v>
      </x:c>
      <x:c r="AG654" s="63" t="n">
        <x:f aca="0">AD654/AD653-1</x:f>
        <x:v>0.00009391568128802597</x:v>
      </x:c>
      <x:c r="AH654" s="61" t="n">
        <x:f aca="0">IF(OR(T654="年末+季度",T654="季度+动态",T654="季度",T654="动态"),A654,AH653)</x:f>
        <x:v>44742</x:v>
      </x:c>
      <x:c r="AI654" s="68" t="n">
        <x:f aca="0">YEAR(A654)</x:f>
        <x:v>2022</x:v>
      </x:c>
      <x:c r="AJ654" s="68" t="n">
        <x:f aca="0">MONTH(A654)</x:f>
        <x:v>7</x:v>
      </x:c>
      <x:c r="AK654" s="66" t="n">
        <x:f aca="0">IF(MONTH(A654)&lt;&gt;MONTH(A655),1,0)</x:f>
        <x:v>0</x:v>
      </x:c>
      <x:c r="AL654" s="64" t="n">
        <x:f aca="0">IF(AK653,AD653,AL653)</x:f>
        <x:v>1.1317618399727356</x:v>
      </x:c>
      <x:c r="AM654" s="65" t="str">
        <x:f aca="0">IF(AK654,AD654/AL654-1,"")</x:f>
      </x:c>
      <x:c r="AN654" s="64" t="n">
        <x:f aca="0">IF(AI654&lt;&gt;AI653,AD654,MAX(AN653,AD654))</x:f>
        <x:v>1.1335706906742307</x:v>
      </x:c>
      <x:c r="AO654" s="65" t="n">
        <x:f aca="0">AD654/AN654-1</x:f>
        <x:v>-0.005467744973318034</x:v>
      </x:c>
      <x:c r="AP654" s="69" t="n">
        <x:f aca="0">IFERROR(SUM(Z654:AC654)/AD654,0)</x:f>
        <x:v>1</x:v>
      </x:c>
      <x:c r="AQ654" s="66" t="b">
        <x:f aca="0">AND(B654&gt;0,C654&gt;0,D654&gt;0,E654&gt;0)</x:f>
        <x:v>1</x:v>
      </x:c>
    </x:row>
    <x:row r="655" ht="13.5" hidden="0">
      <x:c r="A655" s="61" t="n">
        <x:f aca="0">'净值底稿'!A617</x:f>
        <x:v>44757</x:v>
      </x:c>
      <x:c r="B655" s="62" t="n">
        <x:f aca="0">'净值底稿'!W617</x:f>
        <x:v>1.2249748226088544</x:v>
      </x:c>
      <x:c r="C655" s="62" t="n">
        <x:f aca="0">'净值底稿'!T617</x:f>
        <x:v>1.3335225057905675</x:v>
      </x:c>
      <x:c r="D655" s="62" t="n">
        <x:f aca="0">'净值底稿'!U617</x:f>
        <x:v>1.5465</x:v>
      </x:c>
      <x:c r="E655" s="62" t="n">
        <x:f aca="0">'净值底稿'!V617</x:f>
        <x:v>1.341</x:v>
      </x:c>
      <x:c r="F655" s="63" t="n">
        <x:f aca="0">IFERROR(B655/B654-1,0)</x:f>
        <x:v>-0.015658253742683703</x:v>
      </x:c>
      <x:c r="G655" s="63" t="n">
        <x:f aca="0">IFERROR(C655/C654-1,0)</x:f>
        <x:v>-0.013442202768556122</x:v>
      </x:c>
      <x:c r="H655" s="63" t="n">
        <x:f aca="0">IFERROR(D655/D654-1,0)</x:f>
        <x:v>0.0003881234232485653</x:v>
      </x:c>
      <x:c r="I655" s="63" t="n">
        <x:f aca="0">IFERROR(E655/E654-1,0)</x:f>
        <x:v>-0.0064458768615247575</x:v>
      </x:c>
      <x:c r="J655" s="64" t="n">
        <x:f aca="0">Z654*(1+F655)</x:f>
        <x:v>0.1028337309240302</x:v>
      </x:c>
      <x:c r="K655" s="64" t="n">
        <x:f aca="0">AA654*(1+G655)</x:f>
        <x:v>0.10422076700463938</x:v>
      </x:c>
      <x:c r="L655" s="64" t="n">
        <x:f aca="0">AB654*(1+H655)</x:f>
        <x:v>0.8614251695778855</x:v>
      </x:c>
      <x:c r="M655" s="64" t="n">
        <x:f aca="0">AC654*(1+I655)</x:f>
        <x:v>0.05580922819250495</x:v>
      </x:c>
      <x:c r="N655" s="64" t="n">
        <x:f aca="0">SUM(J655:M655)</x:f>
        <x:v>1.12428889569906</x:v>
      </x:c>
      <x:c r="O655" s="65" t="n">
        <x:f aca="0">IFERROR((J655+K655)/N655,0)</x:f>
        <x:v>0.18416485186392179</x:v>
      </x:c>
      <x:c r="P655" s="66" t="b">
        <x:f aca="0">AND(MONTH(A655)=12,OR(A656="",YEAR(A655)&lt;&gt;YEAR(A656)))</x:f>
        <x:v>0</x:v>
      </x:c>
      <x:c r="Q655" s="66" t="b">
        <x:f aca="0">AND(MOD(MONTH(A655),3)=0,OR(A656="",MONTH(A655)&lt;&gt;MONTH(A656)))</x:f>
        <x:v>0</x:v>
      </x:c>
      <x:c r="R655" s="66" t="b">
        <x:f aca="0">OR(O655&gt;$E$7,O655&lt;$E$6)</x:f>
        <x:v>0</x:v>
      </x:c>
      <x:c r="S655" s="66" t="b">
        <x:f aca="0">AND(OR(P655,Q655,R655),A655-AH654&gt;$E$8)</x:f>
        <x:v>0</x:v>
      </x:c>
      <x:c r="T655" s="67" t="str">
        <x:f aca="0">IF(NOT(OR(P655,Q655,R655)),"不调",IF(NOT(S655),"间隔规则跳过",IF(P655,"年末+季度",IF(AND(Q655,R655),"季度+动态",IF(Q655,"季度","动态")))))</x:f>
        <x:v>不调</x:v>
      </x:c>
      <x:c r="U655" s="64" t="n">
        <x:f aca="0">IF(OR(T655="年末+季度",T655="季度+动态"),N655*$E$5/2,IF(T655="季度",(J655+K655)/2,IF(T655="动态",N655*$E$5*IF(J655+K655=0,0.5,J655/(J655+K655)),J655)))</x:f>
        <x:v>0.1028337309240302</x:v>
      </x:c>
      <x:c r="V655" s="64" t="n">
        <x:f aca="0">IF(OR(T655="年末+季度",T655="季度+动态"),N655*$E$5/2,IF(T655="季度",(J655+K655)/2,IF(T655="动态",N655*$E$5*IF(J655+K655=0,0.5,K655/(J655+K655)),K655)))</x:f>
        <x:v>0.10422076700463938</x:v>
      </x:c>
      <x:c r="W655" s="64" t="n">
        <x:f aca="0">IF(OR(T655="年末+季度",T655="季度+动态",T655="动态"),N655*(1-$E$5)*IF(L655+M655=0,$B$7/($B$7+$B$8),L655/(L655+M655)),L655)</x:f>
        <x:v>0.8614251695778855</x:v>
      </x:c>
      <x:c r="X655" s="64" t="n">
        <x:f aca="0">IF(OR(T655="年末+季度",T655="季度+动态",T655="动态"),N655*(1-$E$5)*IF(L655+M655=0,$B$8/($B$7+$B$8),M655/(L655+M655)),M655)</x:f>
        <x:v>0.05580922819250495</x:v>
      </x:c>
      <x:c r="Y655" s="64" t="n">
        <x:f aca="0">POWER(1-$H$5,(A655-A654)/$H$8)</x:f>
        <x:v>0.9999862671029998</x:v>
      </x:c>
      <x:c r="Z655" s="64" t="n">
        <x:f aca="0">U655*Y655</x:f>
        <x:v>0.10283231871899527</x:v>
      </x:c>
      <x:c r="AA655" s="64" t="n">
        <x:f aca="0">V655*Y655</x:f>
        <x:v>0.10421933575158082</x:v>
      </x:c>
      <x:c r="AB655" s="64" t="n">
        <x:f aca="0">W655*Y655</x:f>
        <x:v>0.8614133397147583</x:v>
      </x:c>
      <x:c r="AC655" s="64" t="n">
        <x:f aca="0">X655*Y655</x:f>
        <x:v>0.05580846177012252</x:v>
      </x:c>
      <x:c r="AD655" s="64" t="n">
        <x:f aca="0">SUM(Z655:AC655)</x:f>
        <x:v>1.1242734559554568</x:v>
      </x:c>
      <x:c r="AE655" s="64" t="n">
        <x:f aca="0">MAX(AE654,AD655)</x:f>
        <x:v>1.1335706906742307</x:v>
      </x:c>
      <x:c r="AF655" s="63" t="n">
        <x:f aca="0">AD655/AE655-1</x:f>
        <x:v>-0.008201724687539325</x:v>
      </x:c>
      <x:c r="AG655" s="63" t="n">
        <x:f aca="0">AD655/AD654-1</x:f>
        <x:v>-0.0027490106031282657</x:v>
      </x:c>
      <x:c r="AH655" s="61" t="n">
        <x:f aca="0">IF(OR(T655="年末+季度",T655="季度+动态",T655="季度",T655="动态"),A655,AH654)</x:f>
        <x:v>44742</x:v>
      </x:c>
      <x:c r="AI655" s="68" t="n">
        <x:f aca="0">YEAR(A655)</x:f>
        <x:v>2022</x:v>
      </x:c>
      <x:c r="AJ655" s="68" t="n">
        <x:f aca="0">MONTH(A655)</x:f>
        <x:v>7</x:v>
      </x:c>
      <x:c r="AK655" s="66" t="n">
        <x:f aca="0">IF(MONTH(A655)&lt;&gt;MONTH(A656),1,0)</x:f>
        <x:v>0</x:v>
      </x:c>
      <x:c r="AL655" s="64" t="n">
        <x:f aca="0">IF(AK654,AD654,AL654)</x:f>
        <x:v>1.1317618399727356</x:v>
      </x:c>
      <x:c r="AM655" s="65" t="str">
        <x:f aca="0">IF(AK655,AD655/AL655-1,"")</x:f>
      </x:c>
      <x:c r="AN655" s="64" t="n">
        <x:f aca="0">IF(AI655&lt;&gt;AI654,AD655,MAX(AN654,AD655))</x:f>
        <x:v>1.1335706906742307</x:v>
      </x:c>
      <x:c r="AO655" s="65" t="n">
        <x:f aca="0">AD655/AN655-1</x:f>
        <x:v>-0.008201724687539325</x:v>
      </x:c>
      <x:c r="AP655" s="69" t="n">
        <x:f aca="0">IFERROR(SUM(Z655:AC655)/AD655,0)</x:f>
        <x:v>1</x:v>
      </x:c>
      <x:c r="AQ655" s="66" t="b">
        <x:f aca="0">AND(B655&gt;0,C655&gt;0,D655&gt;0,E655&gt;0)</x:f>
        <x:v>1</x:v>
      </x:c>
    </x:row>
    <x:row r="656" ht="13.5" hidden="0">
      <x:c r="A656" s="61" t="n">
        <x:f aca="0">'净值底稿'!A618</x:f>
        <x:v>44760</x:v>
      </x:c>
      <x:c r="B656" s="62" t="n">
        <x:f aca="0">'净值底稿'!W618</x:f>
        <x:v>1.2488194785146989</x:v>
      </x:c>
      <x:c r="C656" s="62" t="n">
        <x:f aca="0">'净值底稿'!T618</x:f>
        <x:v>1.3546971953645102</x:v>
      </x:c>
      <x:c r="D656" s="62" t="n">
        <x:f aca="0">'净值底稿'!U618</x:f>
        <x:v>1.5474</x:v>
      </x:c>
      <x:c r="E656" s="62" t="n">
        <x:f aca="0">'净值底稿'!V618</x:f>
        <x:v>1.3481</x:v>
      </x:c>
      <x:c r="F656" s="63" t="n">
        <x:f aca="0">IFERROR(B656/B655-1,0)</x:f>
        <x:v>0.019465425301609107</x:v>
      </x:c>
      <x:c r="G656" s="63" t="n">
        <x:f aca="0">IFERROR(C656/C655-1,0)</x:f>
        <x:v>0.0158787643118099</x:v>
      </x:c>
      <x:c r="H656" s="63" t="n">
        <x:f aca="0">IFERROR(D656/D655-1,0)</x:f>
        <x:v>0.0005819592628517611</x:v>
      </x:c>
      <x:c r="I656" s="63" t="n">
        <x:f aca="0">IFERROR(E656/E655-1,0)</x:f>
        <x:v>0.00529455630126785</x:v>
      </x:c>
      <x:c r="J656" s="64" t="n">
        <x:f aca="0">Z655*(1+F656)</x:f>
        <x:v>0.10483399353761114</x:v>
      </x:c>
      <x:c r="K656" s="64" t="n">
        <x:f aca="0">AA655*(1+G656)</x:f>
        <x:v>0.10587421002071355</x:v>
      </x:c>
      <x:c r="L656" s="64" t="n">
        <x:f aca="0">AB655*(1+H656)</x:f>
        <x:v>0.8619146471869494</x:v>
      </x:c>
      <x:c r="M656" s="64" t="n">
        <x:f aca="0">AC655*(1+I656)</x:f>
        <x:v>0.05610394281305159</x:v>
      </x:c>
      <x:c r="N656" s="64" t="n">
        <x:f aca="0">SUM(J656:M656)</x:f>
        <x:v>1.1287267935583258</x:v>
      </x:c>
      <x:c r="O656" s="65" t="n">
        <x:f aca="0">IFERROR((J656+K656)/N656,0)</x:f>
        <x:v>0.18667777247855025</x:v>
      </x:c>
      <x:c r="P656" s="66" t="b">
        <x:f aca="0">AND(MONTH(A656)=12,OR(A657="",YEAR(A656)&lt;&gt;YEAR(A657)))</x:f>
        <x:v>0</x:v>
      </x:c>
      <x:c r="Q656" s="66" t="b">
        <x:f aca="0">AND(MOD(MONTH(A656),3)=0,OR(A657="",MONTH(A656)&lt;&gt;MONTH(A657)))</x:f>
        <x:v>0</x:v>
      </x:c>
      <x:c r="R656" s="66" t="b">
        <x:f aca="0">OR(O656&gt;$E$7,O656&lt;$E$6)</x:f>
        <x:v>0</x:v>
      </x:c>
      <x:c r="S656" s="66" t="b">
        <x:f aca="0">AND(OR(P656,Q656,R656),A656-AH655&gt;$E$8)</x:f>
        <x:v>0</x:v>
      </x:c>
      <x:c r="T656" s="67" t="str">
        <x:f aca="0">IF(NOT(OR(P656,Q656,R656)),"不调",IF(NOT(S656),"间隔规则跳过",IF(P656,"年末+季度",IF(AND(Q656,R656),"季度+动态",IF(Q656,"季度","动态")))))</x:f>
        <x:v>不调</x:v>
      </x:c>
      <x:c r="U656" s="64" t="n">
        <x:f aca="0">IF(OR(T656="年末+季度",T656="季度+动态"),N656*$E$5/2,IF(T656="季度",(J656+K656)/2,IF(T656="动态",N656*$E$5*IF(J656+K656=0,0.5,J656/(J656+K656)),J656)))</x:f>
        <x:v>0.10483399353761114</x:v>
      </x:c>
      <x:c r="V656" s="64" t="n">
        <x:f aca="0">IF(OR(T656="年末+季度",T656="季度+动态"),N656*$E$5/2,IF(T656="季度",(J656+K656)/2,IF(T656="动态",N656*$E$5*IF(J656+K656=0,0.5,K656/(J656+K656)),K656)))</x:f>
        <x:v>0.10587421002071355</x:v>
      </x:c>
      <x:c r="W656" s="64" t="n">
        <x:f aca="0">IF(OR(T656="年末+季度",T656="季度+动态",T656="动态"),N656*(1-$E$5)*IF(L656+M656=0,$B$7/($B$7+$B$8),L656/(L656+M656)),L656)</x:f>
        <x:v>0.8619146471869494</x:v>
      </x:c>
      <x:c r="X656" s="64" t="n">
        <x:f aca="0">IF(OR(T656="年末+季度",T656="季度+动态",T656="动态"),N656*(1-$E$5)*IF(L656+M656=0,$B$8/($B$7+$B$8),M656/(L656+M656)),M656)</x:f>
        <x:v>0.05610394281305159</x:v>
      </x:c>
      <x:c r="Y656" s="64" t="n">
        <x:f aca="0">POWER(1-$H$5,(A656-A655)/$H$8)</x:f>
        <x:v>0.9999588018747739</x:v>
      </x:c>
      <x:c r="Z656" s="64" t="n">
        <x:f aca="0">U656*Y656</x:f>
        <x:v>0.10482967457361743</x:v>
      </x:c>
      <x:c r="AA656" s="64" t="n">
        <x:f aca="0">V656*Y656</x:f>
        <x:v>0.10586984820175091</x:v>
      </x:c>
      <x:c r="AB656" s="64" t="n">
        <x:f aca="0">W656*Y656</x:f>
        <x:v>0.8618791379193804</x:v>
      </x:c>
      <x:c r="AC656" s="64" t="n">
        <x:f aca="0">X656*Y656</x:f>
        <x:v>0.0561016314357899</x:v>
      </x:c>
      <x:c r="AD656" s="64" t="n">
        <x:f aca="0">SUM(Z656:AC656)</x:f>
        <x:v>1.1286802921305386</x:v>
      </x:c>
      <x:c r="AE656" s="64" t="n">
        <x:f aca="0">MAX(AE655,AD656)</x:f>
        <x:v>1.1335706906742307</x:v>
      </x:c>
      <x:c r="AF656" s="63" t="n">
        <x:f aca="0">AD656/AE656-1</x:f>
        <x:v>-0.0043141540125595235</x:v>
      </x:c>
      <x:c r="AG656" s="63" t="n">
        <x:f aca="0">AD656/AD655-1</x:f>
        <x:v>0.003919719132154276</x:v>
      </x:c>
      <x:c r="AH656" s="61" t="n">
        <x:f aca="0">IF(OR(T656="年末+季度",T656="季度+动态",T656="季度",T656="动态"),A656,AH655)</x:f>
        <x:v>44742</x:v>
      </x:c>
      <x:c r="AI656" s="68" t="n">
        <x:f aca="0">YEAR(A656)</x:f>
        <x:v>2022</x:v>
      </x:c>
      <x:c r="AJ656" s="68" t="n">
        <x:f aca="0">MONTH(A656)</x:f>
        <x:v>7</x:v>
      </x:c>
      <x:c r="AK656" s="66" t="n">
        <x:f aca="0">IF(MONTH(A656)&lt;&gt;MONTH(A657),1,0)</x:f>
        <x:v>0</x:v>
      </x:c>
      <x:c r="AL656" s="64" t="n">
        <x:f aca="0">IF(AK655,AD655,AL655)</x:f>
        <x:v>1.1317618399727356</x:v>
      </x:c>
      <x:c r="AM656" s="65" t="str">
        <x:f aca="0">IF(AK656,AD656/AL656-1,"")</x:f>
      </x:c>
      <x:c r="AN656" s="64" t="n">
        <x:f aca="0">IF(AI656&lt;&gt;AI655,AD656,MAX(AN655,AD656))</x:f>
        <x:v>1.1335706906742307</x:v>
      </x:c>
      <x:c r="AO656" s="65" t="n">
        <x:f aca="0">AD656/AN656-1</x:f>
        <x:v>-0.0043141540125595235</x:v>
      </x:c>
      <x:c r="AP656" s="69" t="n">
        <x:f aca="0">IFERROR(SUM(Z656:AC656)/AD656,0)</x:f>
        <x:v>1</x:v>
      </x:c>
      <x:c r="AQ656" s="66" t="b">
        <x:f aca="0">AND(B656&gt;0,C656&gt;0,D656&gt;0,E656&gt;0)</x:f>
        <x:v>1</x:v>
      </x:c>
    </x:row>
    <x:row r="657" ht="13.5" hidden="0">
      <x:c r="A657" s="61" t="n">
        <x:f aca="0">'净值底稿'!A619</x:f>
        <x:v>44761</x:v>
      </x:c>
      <x:c r="B657" s="62" t="n">
        <x:f aca="0">'净值底稿'!W619</x:f>
        <x:v>1.2518636177536238</x:v>
      </x:c>
      <x:c r="C657" s="62" t="n">
        <x:f aca="0">'净值底稿'!T619</x:f>
        <x:v>1.3625591971441937</x:v>
      </x:c>
      <x:c r="D657" s="62" t="n">
        <x:f aca="0">'净值底稿'!U619</x:f>
        <x:v>1.5479</x:v>
      </x:c>
      <x:c r="E657" s="62" t="n">
        <x:f aca="0">'净值底稿'!V619</x:f>
        <x:v>1.3427</x:v>
      </x:c>
      <x:c r="F657" s="63" t="n">
        <x:f aca="0">IFERROR(B657/B656-1,0)</x:f>
        <x:v>0.0024376135152419653</x:v>
      </x:c>
      <x:c r="G657" s="63" t="n">
        <x:f aca="0">IFERROR(C657/C656-1,0)</x:f>
        <x:v>0.00580351225837461</x:v>
      </x:c>
      <x:c r="H657" s="63" t="n">
        <x:f aca="0">IFERROR(D657/D656-1,0)</x:f>
        <x:v>0.00032312265736078594</x:v>
      </x:c>
      <x:c r="I657" s="63" t="n">
        <x:f aca="0">IFERROR(E657/E656-1,0)</x:f>
        <x:v>-0.004005637563978981</x:v>
      </x:c>
      <x:c r="J657" s="64" t="n">
        <x:f aca="0">Z656*(1+F657)</x:f>
        <x:v>0.1050852088051565</x:v>
      </x:c>
      <x:c r="K657" s="64" t="n">
        <x:f aca="0">AA656*(1+G657)</x:f>
        <x:v>0.10648426516358203</x:v>
      </x:c>
      <x:c r="L657" s="64" t="n">
        <x:f aca="0">AB656*(1+H657)</x:f>
        <x:v>0.8621576305967488</x:v>
      </x:c>
      <x:c r="M657" s="64" t="n">
        <x:f aca="0">AC656*(1+I657)</x:f>
        <x:v>0.0558769086335102</x:v>
      </x:c>
      <x:c r="N657" s="64" t="n">
        <x:f aca="0">SUM(J657:M657)</x:f>
        <x:v>1.1296040131989975</x:v>
      </x:c>
      <x:c r="O657" s="65" t="n">
        <x:f aca="0">IFERROR((J657+K657)/N657,0)</x:f>
        <x:v>0.18729525700743704</x:v>
      </x:c>
      <x:c r="P657" s="66" t="b">
        <x:f aca="0">AND(MONTH(A657)=12,OR(A658="",YEAR(A657)&lt;&gt;YEAR(A658)))</x:f>
        <x:v>0</x:v>
      </x:c>
      <x:c r="Q657" s="66" t="b">
        <x:f aca="0">AND(MOD(MONTH(A657),3)=0,OR(A658="",MONTH(A657)&lt;&gt;MONTH(A658)))</x:f>
        <x:v>0</x:v>
      </x:c>
      <x:c r="R657" s="66" t="b">
        <x:f aca="0">OR(O657&gt;$E$7,O657&lt;$E$6)</x:f>
        <x:v>0</x:v>
      </x:c>
      <x:c r="S657" s="66" t="b">
        <x:f aca="0">AND(OR(P657,Q657,R657),A657-AH656&gt;$E$8)</x:f>
        <x:v>0</x:v>
      </x:c>
      <x:c r="T657" s="67" t="str">
        <x:f aca="0">IF(NOT(OR(P657,Q657,R657)),"不调",IF(NOT(S657),"间隔规则跳过",IF(P657,"年末+季度",IF(AND(Q657,R657),"季度+动态",IF(Q657,"季度","动态")))))</x:f>
        <x:v>不调</x:v>
      </x:c>
      <x:c r="U657" s="64" t="n">
        <x:f aca="0">IF(OR(T657="年末+季度",T657="季度+动态"),N657*$E$5/2,IF(T657="季度",(J657+K657)/2,IF(T657="动态",N657*$E$5*IF(J657+K657=0,0.5,J657/(J657+K657)),J657)))</x:f>
        <x:v>0.1050852088051565</x:v>
      </x:c>
      <x:c r="V657" s="64" t="n">
        <x:f aca="0">IF(OR(T657="年末+季度",T657="季度+动态"),N657*$E$5/2,IF(T657="季度",(J657+K657)/2,IF(T657="动态",N657*$E$5*IF(J657+K657=0,0.5,K657/(J657+K657)),K657)))</x:f>
        <x:v>0.10648426516358203</x:v>
      </x:c>
      <x:c r="W657" s="64" t="n">
        <x:f aca="0">IF(OR(T657="年末+季度",T657="季度+动态",T657="动态"),N657*(1-$E$5)*IF(L657+M657=0,$B$7/($B$7+$B$8),L657/(L657+M657)),L657)</x:f>
        <x:v>0.8621576305967488</x:v>
      </x:c>
      <x:c r="X657" s="64" t="n">
        <x:f aca="0">IF(OR(T657="年末+季度",T657="季度+动态",T657="动态"),N657*(1-$E$5)*IF(L657+M657=0,$B$8/($B$7+$B$8),M657/(L657+M657)),M657)</x:f>
        <x:v>0.0558769086335102</x:v>
      </x:c>
      <x:c r="Y657" s="64" t="n">
        <x:f aca="0">POWER(1-$H$5,(A657-A656)/$H$8)</x:f>
        <x:v>0.9999862671029998</x:v>
      </x:c>
      <x:c r="Z657" s="64" t="n">
        <x:f aca="0">U657*Y657</x:f>
        <x:v>0.10508376568080773</x:v>
      </x:c>
      <x:c r="AA657" s="64" t="n">
        <x:f aca="0">V657*Y657</x:f>
        <x:v>0.1064828028261364</x:v>
      </x:c>
      <x:c r="AB657" s="64" t="n">
        <x:f aca="0">W657*Y657</x:f>
        <x:v>0.8621457906748098</x:v>
      </x:c>
      <x:c r="AC657" s="64" t="n">
        <x:f aca="0">X657*Y657</x:f>
        <x:v>0.05587614128167924</x:v>
      </x:c>
      <x:c r="AD657" s="64" t="n">
        <x:f aca="0">SUM(Z657:AC657)</x:f>
        <x:v>1.1295885004634332</x:v>
      </x:c>
      <x:c r="AE657" s="64" t="n">
        <x:f aca="0">MAX(AE656,AD657)</x:f>
        <x:v>1.1335706906742307</x:v>
      </x:c>
      <x:c r="AF657" s="63" t="n">
        <x:f aca="0">AD657/AE657-1</x:f>
        <x:v>-0.0035129615149355198</x:v>
      </x:c>
      <x:c r="AG657" s="63" t="n">
        <x:f aca="0">AD657/AD656-1</x:f>
        <x:v>0.0008046639417973456</x:v>
      </x:c>
      <x:c r="AH657" s="61" t="n">
        <x:f aca="0">IF(OR(T657="年末+季度",T657="季度+动态",T657="季度",T657="动态"),A657,AH656)</x:f>
        <x:v>44742</x:v>
      </x:c>
      <x:c r="AI657" s="68" t="n">
        <x:f aca="0">YEAR(A657)</x:f>
        <x:v>2022</x:v>
      </x:c>
      <x:c r="AJ657" s="68" t="n">
        <x:f aca="0">MONTH(A657)</x:f>
        <x:v>7</x:v>
      </x:c>
      <x:c r="AK657" s="66" t="n">
        <x:f aca="0">IF(MONTH(A657)&lt;&gt;MONTH(A658),1,0)</x:f>
        <x:v>0</x:v>
      </x:c>
      <x:c r="AL657" s="64" t="n">
        <x:f aca="0">IF(AK656,AD656,AL656)</x:f>
        <x:v>1.1317618399727356</x:v>
      </x:c>
      <x:c r="AM657" s="65" t="str">
        <x:f aca="0">IF(AK657,AD657/AL657-1,"")</x:f>
      </x:c>
      <x:c r="AN657" s="64" t="n">
        <x:f aca="0">IF(AI657&lt;&gt;AI656,AD657,MAX(AN656,AD657))</x:f>
        <x:v>1.1335706906742307</x:v>
      </x:c>
      <x:c r="AO657" s="65" t="n">
        <x:f aca="0">AD657/AN657-1</x:f>
        <x:v>-0.0035129615149355198</x:v>
      </x:c>
      <x:c r="AP657" s="69" t="n">
        <x:f aca="0">IFERROR(SUM(Z657:AC657)/AD657,0)</x:f>
        <x:v>1</x:v>
      </x:c>
      <x:c r="AQ657" s="66" t="b">
        <x:f aca="0">AND(B657&gt;0,C657&gt;0,D657&gt;0,E657&gt;0)</x:f>
        <x:v>1</x:v>
      </x:c>
    </x:row>
    <x:row r="658" ht="13.5" hidden="0">
      <x:c r="A658" s="61" t="n">
        <x:f aca="0">'净值底稿'!A620</x:f>
        <x:v>44762</x:v>
      </x:c>
      <x:c r="B658" s="62" t="n">
        <x:f aca="0">'净值底稿'!W620</x:f>
        <x:v>1.2537345355926086</x:v>
      </x:c>
      <x:c r="C658" s="62" t="n">
        <x:f aca="0">'净值底稿'!T620</x:f>
        <x:v>1.3752056020882875</x:v>
      </x:c>
      <x:c r="D658" s="62" t="n">
        <x:f aca="0">'净值底稿'!U620</x:f>
        <x:v>1.5489</x:v>
      </x:c>
      <x:c r="E658" s="62" t="n">
        <x:f aca="0">'净值底稿'!V620</x:f>
        <x:v>1.3427</x:v>
      </x:c>
      <x:c r="F658" s="63" t="n">
        <x:f aca="0">IFERROR(B658/B657-1,0)</x:f>
        <x:v>0.0014945061206763643</x:v>
      </x:c>
      <x:c r="G658" s="63" t="n">
        <x:f aca="0">IFERROR(C658/C657-1,0)</x:f>
        <x:v>0.009281361845121738</x:v>
      </x:c>
      <x:c r="H658" s="63" t="n">
        <x:f aca="0">IFERROR(D658/D657-1,0)</x:f>
        <x:v>0.0006460365656695277</x:v>
      </x:c>
      <x:c r="I658" s="63" t="n">
        <x:f aca="0">IFERROR(E658/E657-1,0)</x:f>
        <x:v>0</x:v>
      </x:c>
      <x:c r="J658" s="64" t="n">
        <x:f aca="0">Z657*(1+F658)</x:f>
        <x:v>0.10524081401180141</x:v>
      </x:c>
      <x:c r="K658" s="64" t="n">
        <x:f aca="0">AA657*(1+G658)</x:f>
        <x:v>0.10747110824944853</x:v>
      </x:c>
      <x:c r="L658" s="64" t="n">
        <x:f aca="0">AB657*(1+H658)</x:f>
        <x:v>0.8627027683805237</x:v>
      </x:c>
      <x:c r="M658" s="64" t="n">
        <x:f aca="0">AC657*(1+I658)</x:f>
        <x:v>0.05587614128167924</x:v>
      </x:c>
      <x:c r="N658" s="64" t="n">
        <x:f aca="0">SUM(J658:M658)</x:f>
        <x:v>1.131290831923453</x:v>
      </x:c>
      <x:c r="O658" s="65" t="n">
        <x:f aca="0">IFERROR((J658+K658)/N658,0)</x:f>
        <x:v>0.18802585176049827</x:v>
      </x:c>
      <x:c r="P658" s="66" t="b">
        <x:f aca="0">AND(MONTH(A658)=12,OR(A659="",YEAR(A658)&lt;&gt;YEAR(A659)))</x:f>
        <x:v>0</x:v>
      </x:c>
      <x:c r="Q658" s="66" t="b">
        <x:f aca="0">AND(MOD(MONTH(A658),3)=0,OR(A659="",MONTH(A658)&lt;&gt;MONTH(A659)))</x:f>
        <x:v>0</x:v>
      </x:c>
      <x:c r="R658" s="66" t="b">
        <x:f aca="0">OR(O658&gt;$E$7,O658&lt;$E$6)</x:f>
        <x:v>0</x:v>
      </x:c>
      <x:c r="S658" s="66" t="b">
        <x:f aca="0">AND(OR(P658,Q658,R658),A658-AH657&gt;$E$8)</x:f>
        <x:v>0</x:v>
      </x:c>
      <x:c r="T658" s="67" t="str">
        <x:f aca="0">IF(NOT(OR(P658,Q658,R658)),"不调",IF(NOT(S658),"间隔规则跳过",IF(P658,"年末+季度",IF(AND(Q658,R658),"季度+动态",IF(Q658,"季度","动态")))))</x:f>
        <x:v>不调</x:v>
      </x:c>
      <x:c r="U658" s="64" t="n">
        <x:f aca="0">IF(OR(T658="年末+季度",T658="季度+动态"),N658*$E$5/2,IF(T658="季度",(J658+K658)/2,IF(T658="动态",N658*$E$5*IF(J658+K658=0,0.5,J658/(J658+K658)),J658)))</x:f>
        <x:v>0.10524081401180141</x:v>
      </x:c>
      <x:c r="V658" s="64" t="n">
        <x:f aca="0">IF(OR(T658="年末+季度",T658="季度+动态"),N658*$E$5/2,IF(T658="季度",(J658+K658)/2,IF(T658="动态",N658*$E$5*IF(J658+K658=0,0.5,K658/(J658+K658)),K658)))</x:f>
        <x:v>0.10747110824944853</x:v>
      </x:c>
      <x:c r="W658" s="64" t="n">
        <x:f aca="0">IF(OR(T658="年末+季度",T658="季度+动态",T658="动态"),N658*(1-$E$5)*IF(L658+M658=0,$B$7/($B$7+$B$8),L658/(L658+M658)),L658)</x:f>
        <x:v>0.8627027683805237</x:v>
      </x:c>
      <x:c r="X658" s="64" t="n">
        <x:f aca="0">IF(OR(T658="年末+季度",T658="季度+动态",T658="动态"),N658*(1-$E$5)*IF(L658+M658=0,$B$8/($B$7+$B$8),M658/(L658+M658)),M658)</x:f>
        <x:v>0.05587614128167924</x:v>
      </x:c>
      <x:c r="Y658" s="64" t="n">
        <x:f aca="0">POWER(1-$H$5,(A658-A657)/$H$8)</x:f>
        <x:v>0.9999862671029998</x:v>
      </x:c>
      <x:c r="Z658" s="64" t="n">
        <x:f aca="0">U658*Y658</x:f>
        <x:v>0.10523936875054236</x:v>
      </x:c>
      <x:c r="AA658" s="64" t="n">
        <x:f aca="0">V658*Y658</x:f>
        <x:v>0.10746963235978843</x:v>
      </x:c>
      <x:c r="AB658" s="64" t="n">
        <x:f aca="0">W658*Y658</x:f>
        <x:v>0.8626909209722637</x:v>
      </x:c>
      <x:c r="AC658" s="64" t="n">
        <x:f aca="0">X658*Y658</x:f>
        <x:v>0.05587537394038625</x:v>
      </x:c>
      <x:c r="AD658" s="64" t="n">
        <x:f aca="0">SUM(Z658:AC658)</x:f>
        <x:v>1.1312752960229808</x:v>
      </x:c>
      <x:c r="AE658" s="64" t="n">
        <x:f aca="0">MAX(AE657,AD658)</x:f>
        <x:v>1.1335706906742307</x:v>
      </x:c>
      <x:c r="AF658" s="63" t="n">
        <x:f aca="0">AD658/AE658-1</x:f>
        <x:v>-0.0020249241358600845</x:v>
      </x:c>
      <x:c r="AG658" s="63" t="n">
        <x:f aca="0">AD658/AD657-1</x:f>
        <x:v>0.001493283225577846</x:v>
      </x:c>
      <x:c r="AH658" s="61" t="n">
        <x:f aca="0">IF(OR(T658="年末+季度",T658="季度+动态",T658="季度",T658="动态"),A658,AH657)</x:f>
        <x:v>44742</x:v>
      </x:c>
      <x:c r="AI658" s="68" t="n">
        <x:f aca="0">YEAR(A658)</x:f>
        <x:v>2022</x:v>
      </x:c>
      <x:c r="AJ658" s="68" t="n">
        <x:f aca="0">MONTH(A658)</x:f>
        <x:v>7</x:v>
      </x:c>
      <x:c r="AK658" s="66" t="n">
        <x:f aca="0">IF(MONTH(A658)&lt;&gt;MONTH(A659),1,0)</x:f>
        <x:v>0</x:v>
      </x:c>
      <x:c r="AL658" s="64" t="n">
        <x:f aca="0">IF(AK657,AD657,AL657)</x:f>
        <x:v>1.1317618399727356</x:v>
      </x:c>
      <x:c r="AM658" s="65" t="str">
        <x:f aca="0">IF(AK658,AD658/AL658-1,"")</x:f>
      </x:c>
      <x:c r="AN658" s="64" t="n">
        <x:f aca="0">IF(AI658&lt;&gt;AI657,AD658,MAX(AN657,AD658))</x:f>
        <x:v>1.1335706906742307</x:v>
      </x:c>
      <x:c r="AO658" s="65" t="n">
        <x:f aca="0">AD658/AN658-1</x:f>
        <x:v>-0.0020249241358600845</x:v>
      </x:c>
      <x:c r="AP658" s="69" t="n">
        <x:f aca="0">IFERROR(SUM(Z658:AC658)/AD658,0)</x:f>
        <x:v>1</x:v>
      </x:c>
      <x:c r="AQ658" s="66" t="b">
        <x:f aca="0">AND(B658&gt;0,C658&gt;0,D658&gt;0,E658&gt;0)</x:f>
        <x:v>1</x:v>
      </x:c>
    </x:row>
    <x:row r="659" ht="13.5" hidden="0">
      <x:c r="A659" s="61" t="n">
        <x:f aca="0">'净值底稿'!A621</x:f>
        <x:v>44763</x:v>
      </x:c>
      <x:c r="B659" s="62" t="n">
        <x:f aca="0">'净值底稿'!W621</x:f>
        <x:v>1.238331744644141</x:v>
      </x:c>
      <x:c r="C659" s="62" t="n">
        <x:f aca="0">'净值底稿'!T621</x:f>
        <x:v>1.3645690847952638</x:v>
      </x:c>
      <x:c r="D659" s="62" t="n">
        <x:f aca="0">'净值底稿'!U621</x:f>
        <x:v>1.5501</x:v>
      </x:c>
      <x:c r="E659" s="62" t="n">
        <x:f aca="0">'净值底稿'!V621</x:f>
        <x:v>1.3328</x:v>
      </x:c>
      <x:c r="F659" s="63" t="n">
        <x:f aca="0">IFERROR(B659/B658-1,0)</x:f>
        <x:v>-0.012285528165009052</x:v>
      </x:c>
      <x:c r="G659" s="63" t="n">
        <x:f aca="0">IFERROR(C659/C658-1,0)</x:f>
        <x:v>-0.00773449241107782</x:v>
      </x:c>
      <x:c r="H659" s="63" t="n">
        <x:f aca="0">IFERROR(D659/D658-1,0)</x:f>
        <x:v>0.0007747433662599335</x:v>
      </x:c>
      <x:c r="I659" s="63" t="n">
        <x:f aca="0">IFERROR(E659/E658-1,0)</x:f>
        <x:v>-0.007373203247188487</x:v>
      </x:c>
      <x:c r="J659" s="64" t="n">
        <x:f aca="0">Z658*(1+F659)</x:f>
        <x:v>0.1039464475216898</x:v>
      </x:c>
      <x:c r="K659" s="64" t="n">
        <x:f aca="0">AA658*(1+G659)</x:f>
        <x:v>0.10663840930388033</x:v>
      </x:c>
      <x:c r="L659" s="64" t="n">
        <x:f aca="0">AB658*(1+H659)</x:f>
        <x:v>0.8633592850404197</x:v>
      </x:c>
      <x:c r="M659" s="64" t="n">
        <x:f aca="0">AC658*(1+I659)</x:f>
        <x:v>0.05546339345181112</x:v>
      </x:c>
      <x:c r="N659" s="64" t="n">
        <x:f aca="0">SUM(J659:M659)</x:f>
        <x:v>1.129407535317801</x:v>
      </x:c>
      <x:c r="O659" s="65" t="n">
        <x:f aca="0">IFERROR((J659+K659)/N659,0)</x:f>
        <x:v>0.18645604021608922</x:v>
      </x:c>
      <x:c r="P659" s="66" t="b">
        <x:f aca="0">AND(MONTH(A659)=12,OR(A660="",YEAR(A659)&lt;&gt;YEAR(A660)))</x:f>
        <x:v>0</x:v>
      </x:c>
      <x:c r="Q659" s="66" t="b">
        <x:f aca="0">AND(MOD(MONTH(A659),3)=0,OR(A660="",MONTH(A659)&lt;&gt;MONTH(A660)))</x:f>
        <x:v>0</x:v>
      </x:c>
      <x:c r="R659" s="66" t="b">
        <x:f aca="0">OR(O659&gt;$E$7,O659&lt;$E$6)</x:f>
        <x:v>0</x:v>
      </x:c>
      <x:c r="S659" s="66" t="b">
        <x:f aca="0">AND(OR(P659,Q659,R659),A659-AH658&gt;$E$8)</x:f>
        <x:v>0</x:v>
      </x:c>
      <x:c r="T659" s="67" t="str">
        <x:f aca="0">IF(NOT(OR(P659,Q659,R659)),"不调",IF(NOT(S659),"间隔规则跳过",IF(P659,"年末+季度",IF(AND(Q659,R659),"季度+动态",IF(Q659,"季度","动态")))))</x:f>
        <x:v>不调</x:v>
      </x:c>
      <x:c r="U659" s="64" t="n">
        <x:f aca="0">IF(OR(T659="年末+季度",T659="季度+动态"),N659*$E$5/2,IF(T659="季度",(J659+K659)/2,IF(T659="动态",N659*$E$5*IF(J659+K659=0,0.5,J659/(J659+K659)),J659)))</x:f>
        <x:v>0.1039464475216898</x:v>
      </x:c>
      <x:c r="V659" s="64" t="n">
        <x:f aca="0">IF(OR(T659="年末+季度",T659="季度+动态"),N659*$E$5/2,IF(T659="季度",(J659+K659)/2,IF(T659="动态",N659*$E$5*IF(J659+K659=0,0.5,K659/(J659+K659)),K659)))</x:f>
        <x:v>0.10663840930388033</x:v>
      </x:c>
      <x:c r="W659" s="64" t="n">
        <x:f aca="0">IF(OR(T659="年末+季度",T659="季度+动态",T659="动态"),N659*(1-$E$5)*IF(L659+M659=0,$B$7/($B$7+$B$8),L659/(L659+M659)),L659)</x:f>
        <x:v>0.8633592850404197</x:v>
      </x:c>
      <x:c r="X659" s="64" t="n">
        <x:f aca="0">IF(OR(T659="年末+季度",T659="季度+动态",T659="动态"),N659*(1-$E$5)*IF(L659+M659=0,$B$8/($B$7+$B$8),M659/(L659+M659)),M659)</x:f>
        <x:v>0.05546339345181112</x:v>
      </x:c>
      <x:c r="Y659" s="64" t="n">
        <x:f aca="0">POWER(1-$H$5,(A659-A658)/$H$8)</x:f>
        <x:v>0.9999862671029998</x:v>
      </x:c>
      <x:c r="Z659" s="64" t="n">
        <x:f aca="0">U659*Y659</x:f>
        <x:v>0.10394502003583245</x:v>
      </x:c>
      <x:c r="AA659" s="64" t="n">
        <x:f aca="0">V659*Y659</x:f>
        <x:v>0.10663694484958909</x:v>
      </x:c>
      <x:c r="AB659" s="64" t="n">
        <x:f aca="0">W659*Y659</x:f>
        <x:v>0.863347428616284</x:v>
      </x:c>
      <x:c r="AC659" s="64" t="n">
        <x:f aca="0">X659*Y659</x:f>
        <x:v>0.05546263177874156</x:v>
      </x:c>
      <x:c r="AD659" s="64" t="n">
        <x:f aca="0">SUM(Z659:AC659)</x:f>
        <x:v>1.1293920252804472</x:v>
      </x:c>
      <x:c r="AE659" s="64" t="n">
        <x:f aca="0">MAX(AE658,AD659)</x:f>
        <x:v>1.1335706906742307</x:v>
      </x:c>
      <x:c r="AF659" s="63" t="n">
        <x:f aca="0">AD659/AE659-1</x:f>
        <x:v>-0.003686285670722489</x:v>
      </x:c>
      <x:c r="AG659" s="63" t="n">
        <x:f aca="0">AD659/AD658-1</x:f>
        <x:v>-0.0016647324918649398</x:v>
      </x:c>
      <x:c r="AH659" s="61" t="n">
        <x:f aca="0">IF(OR(T659="年末+季度",T659="季度+动态",T659="季度",T659="动态"),A659,AH658)</x:f>
        <x:v>44742</x:v>
      </x:c>
      <x:c r="AI659" s="68" t="n">
        <x:f aca="0">YEAR(A659)</x:f>
        <x:v>2022</x:v>
      </x:c>
      <x:c r="AJ659" s="68" t="n">
        <x:f aca="0">MONTH(A659)</x:f>
        <x:v>7</x:v>
      </x:c>
      <x:c r="AK659" s="66" t="n">
        <x:f aca="0">IF(MONTH(A659)&lt;&gt;MONTH(A660),1,0)</x:f>
        <x:v>0</x:v>
      </x:c>
      <x:c r="AL659" s="64" t="n">
        <x:f aca="0">IF(AK658,AD658,AL658)</x:f>
        <x:v>1.1317618399727356</x:v>
      </x:c>
      <x:c r="AM659" s="65" t="str">
        <x:f aca="0">IF(AK659,AD659/AL659-1,"")</x:f>
      </x:c>
      <x:c r="AN659" s="64" t="n">
        <x:f aca="0">IF(AI659&lt;&gt;AI658,AD659,MAX(AN658,AD659))</x:f>
        <x:v>1.1335706906742307</x:v>
      </x:c>
      <x:c r="AO659" s="65" t="n">
        <x:f aca="0">AD659/AN659-1</x:f>
        <x:v>-0.003686285670722489</x:v>
      </x:c>
      <x:c r="AP659" s="69" t="n">
        <x:f aca="0">IFERROR(SUM(Z659:AC659)/AD659,0)</x:f>
        <x:v>1</x:v>
      </x:c>
      <x:c r="AQ659" s="66" t="b">
        <x:f aca="0">AND(B659&gt;0,C659&gt;0,D659&gt;0,E659&gt;0)</x:f>
        <x:v>1</x:v>
      </x:c>
    </x:row>
    <x:row r="660" ht="13.5" hidden="0">
      <x:c r="A660" s="61" t="n">
        <x:f aca="0">'净值底稿'!A622</x:f>
        <x:v>44764</x:v>
      </x:c>
      <x:c r="B660" s="62" t="n">
        <x:f aca="0">'净值底稿'!W622</x:f>
        <x:v>1.2357559237849904</x:v>
      </x:c>
      <x:c r="C660" s="62" t="n">
        <x:f aca="0">'净值底稿'!T622</x:f>
        <x:v>1.359070184738415</x:v>
      </x:c>
      <x:c r="D660" s="62" t="n">
        <x:f aca="0">'净值底稿'!U622</x:f>
        <x:v>1.5498</x:v>
      </x:c>
      <x:c r="E660" s="62" t="n">
        <x:f aca="0">'净值底稿'!V622</x:f>
        <x:v>1.3536</x:v>
      </x:c>
      <x:c r="F660" s="63" t="n">
        <x:f aca="0">IFERROR(B660/B659-1,0)</x:f>
        <x:v>-0.0020800733489158008</x:v>
      </x:c>
      <x:c r="G660" s="63" t="n">
        <x:f aca="0">IFERROR(C660/C659-1,0)</x:f>
        <x:v>-0.0040297703634945</x:v>
      </x:c>
      <x:c r="H660" s="63" t="n">
        <x:f aca="0">IFERROR(D660/D659-1,0)</x:f>
        <x:v>-0.00019353590090964712</x:v>
      </x:c>
      <x:c r="I660" s="63" t="n">
        <x:f aca="0">IFERROR(E660/E659-1,0)</x:f>
        <x:v>0.015606242496998712</x:v>
      </x:c>
      <x:c r="J660" s="64" t="n">
        <x:f aca="0">Z659*(1+F660)</x:f>
        <x:v>0.1037288067699034</x:v>
      </x:c>
      <x:c r="K660" s="64" t="n">
        <x:f aca="0">AA659*(1+G660)</x:f>
        <x:v>0.10620722244958061</x:v>
      </x:c>
      <x:c r="L660" s="64" t="n">
        <x:f aca="0">AB659*(1+H660)</x:f>
        <x:v>0.8631803398938888</x:v>
      </x:c>
      <x:c r="M660" s="64" t="n">
        <x:f aca="0">AC659*(1+I660)</x:f>
        <x:v>0.05632819505980235</x:v>
      </x:c>
      <x:c r="N660" s="64" t="n">
        <x:f aca="0">SUM(J660:M660)</x:f>
        <x:v>1.129444564173175</x:v>
      </x:c>
      <x:c r="O660" s="65" t="n">
        <x:f aca="0">IFERROR((J660+K660)/N660,0)</x:f>
        <x:v>0.18587546115923848</x:v>
      </x:c>
      <x:c r="P660" s="66" t="b">
        <x:f aca="0">AND(MONTH(A660)=12,OR(A661="",YEAR(A660)&lt;&gt;YEAR(A661)))</x:f>
        <x:v>0</x:v>
      </x:c>
      <x:c r="Q660" s="66" t="b">
        <x:f aca="0">AND(MOD(MONTH(A660),3)=0,OR(A661="",MONTH(A660)&lt;&gt;MONTH(A661)))</x:f>
        <x:v>0</x:v>
      </x:c>
      <x:c r="R660" s="66" t="b">
        <x:f aca="0">OR(O660&gt;$E$7,O660&lt;$E$6)</x:f>
        <x:v>0</x:v>
      </x:c>
      <x:c r="S660" s="66" t="b">
        <x:f aca="0">AND(OR(P660,Q660,R660),A660-AH659&gt;$E$8)</x:f>
        <x:v>0</x:v>
      </x:c>
      <x:c r="T660" s="67" t="str">
        <x:f aca="0">IF(NOT(OR(P660,Q660,R660)),"不调",IF(NOT(S660),"间隔规则跳过",IF(P660,"年末+季度",IF(AND(Q660,R660),"季度+动态",IF(Q660,"季度","动态")))))</x:f>
        <x:v>不调</x:v>
      </x:c>
      <x:c r="U660" s="64" t="n">
        <x:f aca="0">IF(OR(T660="年末+季度",T660="季度+动态"),N660*$E$5/2,IF(T660="季度",(J660+K660)/2,IF(T660="动态",N660*$E$5*IF(J660+K660=0,0.5,J660/(J660+K660)),J660)))</x:f>
        <x:v>0.1037288067699034</x:v>
      </x:c>
      <x:c r="V660" s="64" t="n">
        <x:f aca="0">IF(OR(T660="年末+季度",T660="季度+动态"),N660*$E$5/2,IF(T660="季度",(J660+K660)/2,IF(T660="动态",N660*$E$5*IF(J660+K660=0,0.5,K660/(J660+K660)),K660)))</x:f>
        <x:v>0.10620722244958061</x:v>
      </x:c>
      <x:c r="W660" s="64" t="n">
        <x:f aca="0">IF(OR(T660="年末+季度",T660="季度+动态",T660="动态"),N660*(1-$E$5)*IF(L660+M660=0,$B$7/($B$7+$B$8),L660/(L660+M660)),L660)</x:f>
        <x:v>0.8631803398938888</x:v>
      </x:c>
      <x:c r="X660" s="64" t="n">
        <x:f aca="0">IF(OR(T660="年末+季度",T660="季度+动态",T660="动态"),N660*(1-$E$5)*IF(L660+M660=0,$B$8/($B$7+$B$8),M660/(L660+M660)),M660)</x:f>
        <x:v>0.05632819505980235</x:v>
      </x:c>
      <x:c r="Y660" s="64" t="n">
        <x:f aca="0">POWER(1-$H$5,(A660-A659)/$H$8)</x:f>
        <x:v>0.9999862671029998</x:v>
      </x:c>
      <x:c r="Z660" s="64" t="n">
        <x:f aca="0">U660*Y660</x:f>
        <x:v>0.10372738227288407</x:v>
      </x:c>
      <x:c r="AA660" s="64" t="n">
        <x:f aca="0">V660*Y660</x:f>
        <x:v>0.10620576391673403</x:v>
      </x:c>
      <x:c r="AB660" s="64" t="n">
        <x:f aca="0">W660*Y660</x:f>
        <x:v>0.8631684859271883</x:v>
      </x:c>
      <x:c r="AC660" s="64" t="n">
        <x:f aca="0">X660*Y660</x:f>
        <x:v>0.05632742151050138</x:v>
      </x:c>
      <x:c r="AD660" s="64" t="n">
        <x:f aca="0">SUM(Z660:AC660)</x:f>
        <x:v>1.1294290536273077</x:v>
      </x:c>
      <x:c r="AE660" s="64" t="n">
        <x:f aca="0">MAX(AE659,AD660)</x:f>
        <x:v>1.1335706906742307</x:v>
      </x:c>
      <x:c r="AF660" s="63" t="n">
        <x:f aca="0">AD660/AE660-1</x:f>
        <x:v>-0.003653620441138594</x:v>
      </x:c>
      <x:c r="AG660" s="63" t="n">
        <x:f aca="0">AD660/AD659-1</x:f>
        <x:v>0.000032786088472125385</x:v>
      </x:c>
      <x:c r="AH660" s="61" t="n">
        <x:f aca="0">IF(OR(T660="年末+季度",T660="季度+动态",T660="季度",T660="动态"),A660,AH659)</x:f>
        <x:v>44742</x:v>
      </x:c>
      <x:c r="AI660" s="68" t="n">
        <x:f aca="0">YEAR(A660)</x:f>
        <x:v>2022</x:v>
      </x:c>
      <x:c r="AJ660" s="68" t="n">
        <x:f aca="0">MONTH(A660)</x:f>
        <x:v>7</x:v>
      </x:c>
      <x:c r="AK660" s="66" t="n">
        <x:f aca="0">IF(MONTH(A660)&lt;&gt;MONTH(A661),1,0)</x:f>
        <x:v>0</x:v>
      </x:c>
      <x:c r="AL660" s="64" t="n">
        <x:f aca="0">IF(AK659,AD659,AL659)</x:f>
        <x:v>1.1317618399727356</x:v>
      </x:c>
      <x:c r="AM660" s="65" t="str">
        <x:f aca="0">IF(AK660,AD660/AL660-1,"")</x:f>
      </x:c>
      <x:c r="AN660" s="64" t="n">
        <x:f aca="0">IF(AI660&lt;&gt;AI659,AD660,MAX(AN659,AD660))</x:f>
        <x:v>1.1335706906742307</x:v>
      </x:c>
      <x:c r="AO660" s="65" t="n">
        <x:f aca="0">AD660/AN660-1</x:f>
        <x:v>-0.003653620441138594</x:v>
      </x:c>
      <x:c r="AP660" s="69" t="n">
        <x:f aca="0">IFERROR(SUM(Z660:AC660)/AD660,0)</x:f>
        <x:v>1</x:v>
      </x:c>
      <x:c r="AQ660" s="66" t="b">
        <x:f aca="0">AND(B660&gt;0,C660&gt;0,D660&gt;0,E660&gt;0)</x:f>
        <x:v>1</x:v>
      </x:c>
    </x:row>
    <x:row r="661" ht="13.5" hidden="0">
      <x:c r="A661" s="61" t="n">
        <x:f aca="0">'净值底稿'!A623</x:f>
        <x:v>44767</x:v>
      </x:c>
      <x:c r="B661" s="62" t="n">
        <x:f aca="0">'净值底稿'!W623</x:f>
        <x:v>1.2347478796858766</x:v>
      </x:c>
      <x:c r="C661" s="62" t="n">
        <x:f aca="0">'净值底稿'!T623</x:f>
        <x:v>1.3464625428822563</x:v>
      </x:c>
      <x:c r="D661" s="62" t="n">
        <x:f aca="0">'净值底稿'!U623</x:f>
        <x:v>1.5507</x:v>
      </x:c>
      <x:c r="E661" s="62" t="n">
        <x:f aca="0">'净值底稿'!V623</x:f>
        <x:v>1.3589</x:v>
      </x:c>
      <x:c r="F661" s="63" t="n">
        <x:f aca="0">IFERROR(B661/B660-1,0)</x:f>
        <x:v>-0.0008157307440018746</x:v>
      </x:c>
      <x:c r="G661" s="63" t="n">
        <x:f aca="0">IFERROR(C661/C660-1,0)</x:f>
        <x:v>-0.009276667237450575</x:v>
      </x:c>
      <x:c r="H661" s="63" t="n">
        <x:f aca="0">IFERROR(D661/D660-1,0)</x:f>
        <x:v>0.0005807200929150991</x:v>
      </x:c>
      <x:c r="I661" s="63" t="n">
        <x:f aca="0">IFERROR(E661/E660-1,0)</x:f>
        <x:v>0.003915484633569832</x:v>
      </x:c>
      <x:c r="J661" s="64" t="n">
        <x:f aca="0">Z660*(1+F661)</x:f>
        <x:v>0.10364276865816924</x:v>
      </x:c>
      <x:c r="K661" s="64" t="n">
        <x:f aca="0">AA660*(1+G661)</x:f>
        <x:v>0.10522052838617925</x:v>
      </x:c>
      <x:c r="L661" s="64" t="n">
        <x:f aca="0">AB660*(1+H661)</x:f>
        <x:v>0.8636697452105373</x:v>
      </x:c>
      <x:c r="M661" s="64" t="n">
        <x:f aca="0">AC660*(1+I661)</x:f>
        <x:v>0.05654797066387436</x:v>
      </x:c>
      <x:c r="N661" s="64" t="n">
        <x:f aca="0">SUM(J661:M661)</x:f>
        <x:v>1.12908101291876</x:v>
      </x:c>
      <x:c r="O661" s="65" t="n">
        <x:f aca="0">IFERROR((J661+K661)/N661,0)</x:f>
        <x:v>0.1849852177607885</x:v>
      </x:c>
      <x:c r="P661" s="66" t="b">
        <x:f aca="0">AND(MONTH(A661)=12,OR(A662="",YEAR(A661)&lt;&gt;YEAR(A662)))</x:f>
        <x:v>0</x:v>
      </x:c>
      <x:c r="Q661" s="66" t="b">
        <x:f aca="0">AND(MOD(MONTH(A661),3)=0,OR(A662="",MONTH(A661)&lt;&gt;MONTH(A662)))</x:f>
        <x:v>0</x:v>
      </x:c>
      <x:c r="R661" s="66" t="b">
        <x:f aca="0">OR(O661&gt;$E$7,O661&lt;$E$6)</x:f>
        <x:v>0</x:v>
      </x:c>
      <x:c r="S661" s="66" t="b">
        <x:f aca="0">AND(OR(P661,Q661,R661),A661-AH660&gt;$E$8)</x:f>
        <x:v>0</x:v>
      </x:c>
      <x:c r="T661" s="67" t="str">
        <x:f aca="0">IF(NOT(OR(P661,Q661,R661)),"不调",IF(NOT(S661),"间隔规则跳过",IF(P661,"年末+季度",IF(AND(Q661,R661),"季度+动态",IF(Q661,"季度","动态")))))</x:f>
        <x:v>不调</x:v>
      </x:c>
      <x:c r="U661" s="64" t="n">
        <x:f aca="0">IF(OR(T661="年末+季度",T661="季度+动态"),N661*$E$5/2,IF(T661="季度",(J661+K661)/2,IF(T661="动态",N661*$E$5*IF(J661+K661=0,0.5,J661/(J661+K661)),J661)))</x:f>
        <x:v>0.10364276865816924</x:v>
      </x:c>
      <x:c r="V661" s="64" t="n">
        <x:f aca="0">IF(OR(T661="年末+季度",T661="季度+动态"),N661*$E$5/2,IF(T661="季度",(J661+K661)/2,IF(T661="动态",N661*$E$5*IF(J661+K661=0,0.5,K661/(J661+K661)),K661)))</x:f>
        <x:v>0.10522052838617925</x:v>
      </x:c>
      <x:c r="W661" s="64" t="n">
        <x:f aca="0">IF(OR(T661="年末+季度",T661="季度+动态",T661="动态"),N661*(1-$E$5)*IF(L661+M661=0,$B$7/($B$7+$B$8),L661/(L661+M661)),L661)</x:f>
        <x:v>0.8636697452105373</x:v>
      </x:c>
      <x:c r="X661" s="64" t="n">
        <x:f aca="0">IF(OR(T661="年末+季度",T661="季度+动态",T661="动态"),N661*(1-$E$5)*IF(L661+M661=0,$B$8/($B$7+$B$8),M661/(L661+M661)),M661)</x:f>
        <x:v>0.05654797066387436</x:v>
      </x:c>
      <x:c r="Y661" s="64" t="n">
        <x:f aca="0">POWER(1-$H$5,(A661-A660)/$H$8)</x:f>
        <x:v>0.9999588018747739</x:v>
      </x:c>
      <x:c r="Z661" s="64" t="n">
        <x:f aca="0">U661*Y661</x:f>
        <x:v>0.10363849877040728</x:v>
      </x:c>
      <x:c r="AA661" s="64" t="n">
        <x:f aca="0">V661*Y661</x:f>
        <x:v>0.10521619349767444</x:v>
      </x:c>
      <x:c r="AB661" s="64" t="n">
        <x:f aca="0">W661*Y661</x:f>
        <x:v>0.8636341636362201</x:v>
      </x:c>
      <x:c r="AC661" s="64" t="n">
        <x:f aca="0">X661*Y661</x:f>
        <x:v>0.05654564099349767</x:v>
      </x:c>
      <x:c r="AD661" s="64" t="n">
        <x:f aca="0">SUM(Z661:AC661)</x:f>
        <x:v>1.1290344968977997</x:v>
      </x:c>
      <x:c r="AE661" s="64" t="n">
        <x:f aca="0">MAX(AE660,AD661)</x:f>
        <x:v>1.1335706906742307</x:v>
      </x:c>
      <x:c r="AF661" s="63" t="n">
        <x:f aca="0">AD661/AE661-1</x:f>
        <x:v>-0.0040016858355194085</x:v>
      </x:c>
      <x:c r="AG661" s="63" t="n">
        <x:f aca="0">AD661/AD660-1</x:f>
        <x:v>-0.00034934175656353705</x:v>
      </x:c>
      <x:c r="AH661" s="61" t="n">
        <x:f aca="0">IF(OR(T661="年末+季度",T661="季度+动态",T661="季度",T661="动态"),A661,AH660)</x:f>
        <x:v>44742</x:v>
      </x:c>
      <x:c r="AI661" s="68" t="n">
        <x:f aca="0">YEAR(A661)</x:f>
        <x:v>2022</x:v>
      </x:c>
      <x:c r="AJ661" s="68" t="n">
        <x:f aca="0">MONTH(A661)</x:f>
        <x:v>7</x:v>
      </x:c>
      <x:c r="AK661" s="66" t="n">
        <x:f aca="0">IF(MONTH(A661)&lt;&gt;MONTH(A662),1,0)</x:f>
        <x:v>0</x:v>
      </x:c>
      <x:c r="AL661" s="64" t="n">
        <x:f aca="0">IF(AK660,AD660,AL660)</x:f>
        <x:v>1.1317618399727356</x:v>
      </x:c>
      <x:c r="AM661" s="65" t="str">
        <x:f aca="0">IF(AK661,AD661/AL661-1,"")</x:f>
      </x:c>
      <x:c r="AN661" s="64" t="n">
        <x:f aca="0">IF(AI661&lt;&gt;AI660,AD661,MAX(AN660,AD661))</x:f>
        <x:v>1.1335706906742307</x:v>
      </x:c>
      <x:c r="AO661" s="65" t="n">
        <x:f aca="0">AD661/AN661-1</x:f>
        <x:v>-0.0040016858355194085</x:v>
      </x:c>
      <x:c r="AP661" s="69" t="n">
        <x:f aca="0">IFERROR(SUM(Z661:AC661)/AD661,0)</x:f>
        <x:v>1</x:v>
      </x:c>
      <x:c r="AQ661" s="66" t="b">
        <x:f aca="0">AND(B661&gt;0,C661&gt;0,D661&gt;0,E661&gt;0)</x:f>
        <x:v>1</x:v>
      </x:c>
    </x:row>
    <x:row r="662" ht="13.5" hidden="0">
      <x:c r="A662" s="61" t="n">
        <x:f aca="0">'净值底稿'!A624</x:f>
        <x:v>44768</x:v>
      </x:c>
      <x:c r="B662" s="62" t="n">
        <x:f aca="0">'净值底稿'!W624</x:f>
        <x:v>1.2493009171939096</x:v>
      </x:c>
      <x:c r="C662" s="62" t="n">
        <x:f aca="0">'净值底稿'!T624</x:f>
        <x:v>1.3626917261523426</x:v>
      </x:c>
      <x:c r="D662" s="62" t="n">
        <x:f aca="0">'净值底稿'!U624</x:f>
        <x:v>1.5516</x:v>
      </x:c>
      <x:c r="E662" s="62" t="n">
        <x:f aca="0">'净值底稿'!V624</x:f>
        <x:v>1.3591</x:v>
      </x:c>
      <x:c r="F662" s="63" t="n">
        <x:f aca="0">IFERROR(B662/B661-1,0)</x:f>
        <x:v>0.011786242153122961</x:v>
      </x:c>
      <x:c r="G662" s="63" t="n">
        <x:f aca="0">IFERROR(C662/C661-1,0)</x:f>
        <x:v>0.012053200704228884</x:v>
      </x:c>
      <x:c r="H662" s="63" t="n">
        <x:f aca="0">IFERROR(D662/D661-1,0)</x:f>
        <x:v>0.0005803830528150478</x:v>
      </x:c>
      <x:c r="I662" s="63" t="n">
        <x:f aca="0">IFERROR(E662/E661-1,0)</x:f>
        <x:v>0.00014717786444906622</x:v>
      </x:c>
      <x:c r="J662" s="64" t="n">
        <x:f aca="0">Z661*(1+F662)</x:f>
        <x:v>0.10486000721330144</x:v>
      </x:c>
      <x:c r="K662" s="64" t="n">
        <x:f aca="0">AA661*(1+G662)</x:f>
        <x:v>0.1064843853952369</x:v>
      </x:c>
      <x:c r="L662" s="64" t="n">
        <x:f aca="0">AB661*(1+H662)</x:f>
        <x:v>0.8641354022686267</x:v>
      </x:c>
      <x:c r="M662" s="64" t="n">
        <x:f aca="0">AC661*(1+I662)</x:f>
        <x:v>0.05655396326018299</x:v>
      </x:c>
      <x:c r="N662" s="64" t="n">
        <x:f aca="0">SUM(J662:M662)</x:f>
        <x:v>1.132033758137348</x:v>
      </x:c>
      <x:c r="O662" s="65" t="n">
        <x:f aca="0">IFERROR((J662+K662)/N662,0)</x:f>
        <x:v>0.18669442592973998</x:v>
      </x:c>
      <x:c r="P662" s="66" t="b">
        <x:f aca="0">AND(MONTH(A662)=12,OR(A663="",YEAR(A662)&lt;&gt;YEAR(A663)))</x:f>
        <x:v>0</x:v>
      </x:c>
      <x:c r="Q662" s="66" t="b">
        <x:f aca="0">AND(MOD(MONTH(A662),3)=0,OR(A663="",MONTH(A662)&lt;&gt;MONTH(A663)))</x:f>
        <x:v>0</x:v>
      </x:c>
      <x:c r="R662" s="66" t="b">
        <x:f aca="0">OR(O662&gt;$E$7,O662&lt;$E$6)</x:f>
        <x:v>0</x:v>
      </x:c>
      <x:c r="S662" s="66" t="b">
        <x:f aca="0">AND(OR(P662,Q662,R662),A662-AH661&gt;$E$8)</x:f>
        <x:v>0</x:v>
      </x:c>
      <x:c r="T662" s="67" t="str">
        <x:f aca="0">IF(NOT(OR(P662,Q662,R662)),"不调",IF(NOT(S662),"间隔规则跳过",IF(P662,"年末+季度",IF(AND(Q662,R662),"季度+动态",IF(Q662,"季度","动态")))))</x:f>
        <x:v>不调</x:v>
      </x:c>
      <x:c r="U662" s="64" t="n">
        <x:f aca="0">IF(OR(T662="年末+季度",T662="季度+动态"),N662*$E$5/2,IF(T662="季度",(J662+K662)/2,IF(T662="动态",N662*$E$5*IF(J662+K662=0,0.5,J662/(J662+K662)),J662)))</x:f>
        <x:v>0.10486000721330144</x:v>
      </x:c>
      <x:c r="V662" s="64" t="n">
        <x:f aca="0">IF(OR(T662="年末+季度",T662="季度+动态"),N662*$E$5/2,IF(T662="季度",(J662+K662)/2,IF(T662="动态",N662*$E$5*IF(J662+K662=0,0.5,K662/(J662+K662)),K662)))</x:f>
        <x:v>0.1064843853952369</x:v>
      </x:c>
      <x:c r="W662" s="64" t="n">
        <x:f aca="0">IF(OR(T662="年末+季度",T662="季度+动态",T662="动态"),N662*(1-$E$5)*IF(L662+M662=0,$B$7/($B$7+$B$8),L662/(L662+M662)),L662)</x:f>
        <x:v>0.8641354022686267</x:v>
      </x:c>
      <x:c r="X662" s="64" t="n">
        <x:f aca="0">IF(OR(T662="年末+季度",T662="季度+动态",T662="动态"),N662*(1-$E$5)*IF(L662+M662=0,$B$8/($B$7+$B$8),M662/(L662+M662)),M662)</x:f>
        <x:v>0.05655396326018299</x:v>
      </x:c>
      <x:c r="Y662" s="64" t="n">
        <x:f aca="0">POWER(1-$H$5,(A662-A661)/$H$8)</x:f>
        <x:v>0.9999862671029998</x:v>
      </x:c>
      <x:c r="Z662" s="64" t="n">
        <x:f aca="0">U662*Y662</x:f>
        <x:v>0.10485856718162294</x:v>
      </x:c>
      <x:c r="AA662" s="64" t="n">
        <x:f aca="0">V662*Y662</x:f>
        <x:v>0.10648292305614013</x:v>
      </x:c>
      <x:c r="AB662" s="64" t="n">
        <x:f aca="0">W662*Y662</x:f>
        <x:v>0.8641235351861531</x:v>
      </x:c>
      <x:c r="AC662" s="64" t="n">
        <x:f aca="0">X662*Y662</x:f>
        <x:v>0.056553186610430586</x:v>
      </x:c>
      <x:c r="AD662" s="64" t="n">
        <x:f aca="0">SUM(Z662:AC662)</x:f>
        <x:v>1.1320182120343467</x:v>
      </x:c>
      <x:c r="AE662" s="64" t="n">
        <x:f aca="0">MAX(AE661,AD662)</x:f>
        <x:v>1.1335706906742307</x:v>
      </x:c>
      <x:c r="AF662" s="63" t="n">
        <x:f aca="0">AD662/AE662-1</x:f>
        <x:v>-0.0013695472656941599</x:v>
      </x:c>
      <x:c r="AG662" s="63" t="n">
        <x:f aca="0">AD662/AD661-1</x:f>
        <x:v>0.00264271388052828</x:v>
      </x:c>
      <x:c r="AH662" s="61" t="n">
        <x:f aca="0">IF(OR(T662="年末+季度",T662="季度+动态",T662="季度",T662="动态"),A662,AH661)</x:f>
        <x:v>44742</x:v>
      </x:c>
      <x:c r="AI662" s="68" t="n">
        <x:f aca="0">YEAR(A662)</x:f>
        <x:v>2022</x:v>
      </x:c>
      <x:c r="AJ662" s="68" t="n">
        <x:f aca="0">MONTH(A662)</x:f>
        <x:v>7</x:v>
      </x:c>
      <x:c r="AK662" s="66" t="n">
        <x:f aca="0">IF(MONTH(A662)&lt;&gt;MONTH(A663),1,0)</x:f>
        <x:v>0</x:v>
      </x:c>
      <x:c r="AL662" s="64" t="n">
        <x:f aca="0">IF(AK661,AD661,AL661)</x:f>
        <x:v>1.1317618399727356</x:v>
      </x:c>
      <x:c r="AM662" s="65" t="str">
        <x:f aca="0">IF(AK662,AD662/AL662-1,"")</x:f>
      </x:c>
      <x:c r="AN662" s="64" t="n">
        <x:f aca="0">IF(AI662&lt;&gt;AI661,AD662,MAX(AN661,AD662))</x:f>
        <x:v>1.1335706906742307</x:v>
      </x:c>
      <x:c r="AO662" s="65" t="n">
        <x:f aca="0">AD662/AN662-1</x:f>
        <x:v>-0.0013695472656941599</x:v>
      </x:c>
      <x:c r="AP662" s="69" t="n">
        <x:f aca="0">IFERROR(SUM(Z662:AC662)/AD662,0)</x:f>
        <x:v>1</x:v>
      </x:c>
      <x:c r="AQ662" s="66" t="b">
        <x:f aca="0">AND(B662&gt;0,C662&gt;0,D662&gt;0,E662&gt;0)</x:f>
        <x:v>1</x:v>
      </x:c>
    </x:row>
    <x:row r="663" ht="13.5" hidden="0">
      <x:c r="A663" s="61" t="n">
        <x:f aca="0">'净值底稿'!A625</x:f>
        <x:v>44769</x:v>
      </x:c>
      <x:c r="B663" s="62" t="n">
        <x:f aca="0">'净值底稿'!W625</x:f>
        <x:v>1.2473024536560493</x:v>
      </x:c>
      <x:c r="C663" s="62" t="n">
        <x:f aca="0">'净值底稿'!T625</x:f>
        <x:v>1.3693444667424912</x:v>
      </x:c>
      <x:c r="D663" s="62" t="n">
        <x:f aca="0">'净值底稿'!U625</x:f>
        <x:v>1.5519</x:v>
      </x:c>
      <x:c r="E663" s="62" t="n">
        <x:f aca="0">'净值底稿'!V625</x:f>
        <x:v>1.3553</x:v>
      </x:c>
      <x:c r="F663" s="63" t="n">
        <x:f aca="0">IFERROR(B663/B662-1,0)</x:f>
        <x:v>-0.0015996654691882162</x:v>
      </x:c>
      <x:c r="G663" s="63" t="n">
        <x:f aca="0">IFERROR(C663/C662-1,0)</x:f>
        <x:v>0.004882058401376677</x:v>
      </x:c>
      <x:c r="H663" s="63" t="n">
        <x:f aca="0">IFERROR(D663/D662-1,0)</x:f>
        <x:v>0.00019334880123733633</x:v>
      </x:c>
      <x:c r="I663" s="63" t="n">
        <x:f aca="0">IFERROR(E663/E662-1,0)</x:f>
        <x:v>-0.0027959679199470733</x:v>
      </x:c>
      <x:c r="J663" s="64" t="n">
        <x:f aca="0">Z662*(1+F663)</x:f>
        <x:v>0.10469082855255395</x:v>
      </x:c>
      <x:c r="K663" s="64" t="n">
        <x:f aca="0">AA662*(1+G663)</x:f>
        <x:v>0.10700277890524951</x:v>
      </x:c>
      <x:c r="L663" s="64" t="n">
        <x:f aca="0">AB662*(1+H663)</x:f>
        <x:v>0.8642906124358024</x:v>
      </x:c>
      <x:c r="M663" s="64" t="n">
        <x:f aca="0">AC662*(1+I663)</x:f>
        <x:v>0.056395065714897046</x:v>
      </x:c>
      <x:c r="N663" s="64" t="n">
        <x:f aca="0">SUM(J663:M663)</x:f>
        <x:v>1.1323792856085029</x:v>
      </x:c>
      <x:c r="O663" s="65" t="n">
        <x:f aca="0">IFERROR((J663+K663)/N663,0)</x:f>
        <x:v>0.1869458494589526</x:v>
      </x:c>
      <x:c r="P663" s="66" t="b">
        <x:f aca="0">AND(MONTH(A663)=12,OR(A664="",YEAR(A663)&lt;&gt;YEAR(A664)))</x:f>
        <x:v>0</x:v>
      </x:c>
      <x:c r="Q663" s="66" t="b">
        <x:f aca="0">AND(MOD(MONTH(A663),3)=0,OR(A664="",MONTH(A663)&lt;&gt;MONTH(A664)))</x:f>
        <x:v>0</x:v>
      </x:c>
      <x:c r="R663" s="66" t="b">
        <x:f aca="0">OR(O663&gt;$E$7,O663&lt;$E$6)</x:f>
        <x:v>0</x:v>
      </x:c>
      <x:c r="S663" s="66" t="b">
        <x:f aca="0">AND(OR(P663,Q663,R663),A663-AH662&gt;$E$8)</x:f>
        <x:v>0</x:v>
      </x:c>
      <x:c r="T663" s="67" t="str">
        <x:f aca="0">IF(NOT(OR(P663,Q663,R663)),"不调",IF(NOT(S663),"间隔规则跳过",IF(P663,"年末+季度",IF(AND(Q663,R663),"季度+动态",IF(Q663,"季度","动态")))))</x:f>
        <x:v>不调</x:v>
      </x:c>
      <x:c r="U663" s="64" t="n">
        <x:f aca="0">IF(OR(T663="年末+季度",T663="季度+动态"),N663*$E$5/2,IF(T663="季度",(J663+K663)/2,IF(T663="动态",N663*$E$5*IF(J663+K663=0,0.5,J663/(J663+K663)),J663)))</x:f>
        <x:v>0.10469082855255395</x:v>
      </x:c>
      <x:c r="V663" s="64" t="n">
        <x:f aca="0">IF(OR(T663="年末+季度",T663="季度+动态"),N663*$E$5/2,IF(T663="季度",(J663+K663)/2,IF(T663="动态",N663*$E$5*IF(J663+K663=0,0.5,K663/(J663+K663)),K663)))</x:f>
        <x:v>0.10700277890524951</x:v>
      </x:c>
      <x:c r="W663" s="64" t="n">
        <x:f aca="0">IF(OR(T663="年末+季度",T663="季度+动态",T663="动态"),N663*(1-$E$5)*IF(L663+M663=0,$B$7/($B$7+$B$8),L663/(L663+M663)),L663)</x:f>
        <x:v>0.8642906124358024</x:v>
      </x:c>
      <x:c r="X663" s="64" t="n">
        <x:f aca="0">IF(OR(T663="年末+季度",T663="季度+动态",T663="动态"),N663*(1-$E$5)*IF(L663+M663=0,$B$8/($B$7+$B$8),M663/(L663+M663)),M663)</x:f>
        <x:v>0.056395065714897046</x:v>
      </x:c>
      <x:c r="Y663" s="64" t="n">
        <x:f aca="0">POWER(1-$H$5,(A663-A662)/$H$8)</x:f>
        <x:v>0.9999862671029998</x:v>
      </x:c>
      <x:c r="Z663" s="64" t="n">
        <x:f aca="0">U663*Y663</x:f>
        <x:v>0.10468939084418856</x:v>
      </x:c>
      <x:c r="AA663" s="64" t="n">
        <x:f aca="0">V663*Y663</x:f>
        <x:v>0.10700130944710806</x:v>
      </x:c>
      <x:c r="AB663" s="64" t="n">
        <x:f aca="0">W663*Y663</x:f>
        <x:v>0.8642787432218435</x:v>
      </x:c>
      <x:c r="AC663" s="64" t="n">
        <x:f aca="0">X663*Y663</x:f>
        <x:v>0.05639429124726826</x:v>
      </x:c>
      <x:c r="AD663" s="64" t="n">
        <x:f aca="0">SUM(Z663:AC663)</x:f>
        <x:v>1.1323637347604085</x:v>
      </x:c>
      <x:c r="AE663" s="64" t="n">
        <x:f aca="0">MAX(AE662,AD663)</x:f>
        <x:v>1.1335706906742307</x:v>
      </x:c>
      <x:c r="AF663" s="63" t="n">
        <x:f aca="0">AD663/AE663-1</x:f>
        <x:v>-0.0010647381091903885</x:v>
      </x:c>
      <x:c r="AG663" s="63" t="n">
        <x:f aca="0">AD663/AD662-1</x:f>
        <x:v>0.0003052271795529471</x:v>
      </x:c>
      <x:c r="AH663" s="61" t="n">
        <x:f aca="0">IF(OR(T663="年末+季度",T663="季度+动态",T663="季度",T663="动态"),A663,AH662)</x:f>
        <x:v>44742</x:v>
      </x:c>
      <x:c r="AI663" s="68" t="n">
        <x:f aca="0">YEAR(A663)</x:f>
        <x:v>2022</x:v>
      </x:c>
      <x:c r="AJ663" s="68" t="n">
        <x:f aca="0">MONTH(A663)</x:f>
        <x:v>7</x:v>
      </x:c>
      <x:c r="AK663" s="66" t="n">
        <x:f aca="0">IF(MONTH(A663)&lt;&gt;MONTH(A664),1,0)</x:f>
        <x:v>0</x:v>
      </x:c>
      <x:c r="AL663" s="64" t="n">
        <x:f aca="0">IF(AK662,AD662,AL662)</x:f>
        <x:v>1.1317618399727356</x:v>
      </x:c>
      <x:c r="AM663" s="65" t="str">
        <x:f aca="0">IF(AK663,AD663/AL663-1,"")</x:f>
      </x:c>
      <x:c r="AN663" s="64" t="n">
        <x:f aca="0">IF(AI663&lt;&gt;AI662,AD663,MAX(AN662,AD663))</x:f>
        <x:v>1.1335706906742307</x:v>
      </x:c>
      <x:c r="AO663" s="65" t="n">
        <x:f aca="0">AD663/AN663-1</x:f>
        <x:v>-0.0010647381091903885</x:v>
      </x:c>
      <x:c r="AP663" s="69" t="n">
        <x:f aca="0">IFERROR(SUM(Z663:AC663)/AD663,0)</x:f>
        <x:v>1</x:v>
      </x:c>
      <x:c r="AQ663" s="66" t="b">
        <x:f aca="0">AND(B663&gt;0,C663&gt;0,D663&gt;0,E663&gt;0)</x:f>
        <x:v>1</x:v>
      </x:c>
    </x:row>
    <x:row r="664" ht="13.5" hidden="0">
      <x:c r="A664" s="61" t="n">
        <x:f aca="0">'净值底稿'!A626</x:f>
        <x:v>44770</x:v>
      </x:c>
      <x:c r="B664" s="62" t="n">
        <x:f aca="0">'净值底稿'!W626</x:f>
        <x:v>1.250962626325901</x:v>
      </x:c>
      <x:c r="C664" s="62" t="n">
        <x:f aca="0">'净值底稿'!T626</x:f>
        <x:v>1.374839366572881</x:v>
      </x:c>
      <x:c r="D664" s="62" t="n">
        <x:f aca="0">'净值底稿'!U626</x:f>
        <x:v>1.5515</x:v>
      </x:c>
      <x:c r="E664" s="62" t="n">
        <x:f aca="0">'净值底稿'!V626</x:f>
        <x:v>1.3672</x:v>
      </x:c>
      <x:c r="F664" s="63" t="n">
        <x:f aca="0">IFERROR(B664/B663-1,0)</x:f>
        <x:v>0.0029344708327343483</x:v>
      </x:c>
      <x:c r="G664" s="63" t="n">
        <x:f aca="0">IFERROR(C664/C663-1,0)</x:f>
        <x:v>0.004012795877038622</x:v>
      </x:c>
      <x:c r="H664" s="63" t="n">
        <x:f aca="0">IFERROR(D664/D663-1,0)</x:f>
        <x:v>-0.00025774856627358567</x:v>
      </x:c>
      <x:c r="I664" s="63" t="n">
        <x:f aca="0">IFERROR(E664/E663-1,0)</x:f>
        <x:v>0.00878034383531312</x:v>
      </x:c>
      <x:c r="J664" s="64" t="n">
        <x:f aca="0">Z663*(1+F664)</x:f>
        <x:v>0.10499659880811756</x:v>
      </x:c>
      <x:c r="K664" s="64" t="n">
        <x:f aca="0">AA663*(1+G664)</x:f>
        <x:v>0.10743068386049515</x:v>
      </x:c>
      <x:c r="L664" s="64" t="n">
        <x:f aca="0">AB663*(1+H664)</x:f>
        <x:v>0.8640559766149173</x:v>
      </x:c>
      <x:c r="M664" s="64" t="n">
        <x:f aca="0">AC663*(1+I664)</x:f>
        <x:v>0.05688945251476807</x:v>
      </x:c>
      <x:c r="N664" s="64" t="n">
        <x:f aca="0">SUM(J664:M664)</x:f>
        <x:v>1.1333727117982981</x:v>
      </x:c>
      <x:c r="O664" s="65" t="n">
        <x:f aca="0">IFERROR((J664+K664)/N664,0)</x:f>
        <x:v>0.1874293252848473</x:v>
      </x:c>
      <x:c r="P664" s="66" t="b">
        <x:f aca="0">AND(MONTH(A664)=12,OR(A665="",YEAR(A664)&lt;&gt;YEAR(A665)))</x:f>
        <x:v>0</x:v>
      </x:c>
      <x:c r="Q664" s="66" t="b">
        <x:f aca="0">AND(MOD(MONTH(A664),3)=0,OR(A665="",MONTH(A664)&lt;&gt;MONTH(A665)))</x:f>
        <x:v>0</x:v>
      </x:c>
      <x:c r="R664" s="66" t="b">
        <x:f aca="0">OR(O664&gt;$E$7,O664&lt;$E$6)</x:f>
        <x:v>0</x:v>
      </x:c>
      <x:c r="S664" s="66" t="b">
        <x:f aca="0">AND(OR(P664,Q664,R664),A664-AH663&gt;$E$8)</x:f>
        <x:v>0</x:v>
      </x:c>
      <x:c r="T664" s="67" t="str">
        <x:f aca="0">IF(NOT(OR(P664,Q664,R664)),"不调",IF(NOT(S664),"间隔规则跳过",IF(P664,"年末+季度",IF(AND(Q664,R664),"季度+动态",IF(Q664,"季度","动态")))))</x:f>
        <x:v>不调</x:v>
      </x:c>
      <x:c r="U664" s="64" t="n">
        <x:f aca="0">IF(OR(T664="年末+季度",T664="季度+动态"),N664*$E$5/2,IF(T664="季度",(J664+K664)/2,IF(T664="动态",N664*$E$5*IF(J664+K664=0,0.5,J664/(J664+K664)),J664)))</x:f>
        <x:v>0.10499659880811756</x:v>
      </x:c>
      <x:c r="V664" s="64" t="n">
        <x:f aca="0">IF(OR(T664="年末+季度",T664="季度+动态"),N664*$E$5/2,IF(T664="季度",(J664+K664)/2,IF(T664="动态",N664*$E$5*IF(J664+K664=0,0.5,K664/(J664+K664)),K664)))</x:f>
        <x:v>0.10743068386049515</x:v>
      </x:c>
      <x:c r="W664" s="64" t="n">
        <x:f aca="0">IF(OR(T664="年末+季度",T664="季度+动态",T664="动态"),N664*(1-$E$5)*IF(L664+M664=0,$B$7/($B$7+$B$8),L664/(L664+M664)),L664)</x:f>
        <x:v>0.8640559766149173</x:v>
      </x:c>
      <x:c r="X664" s="64" t="n">
        <x:f aca="0">IF(OR(T664="年末+季度",T664="季度+动态",T664="动态"),N664*(1-$E$5)*IF(L664+M664=0,$B$8/($B$7+$B$8),M664/(L664+M664)),M664)</x:f>
        <x:v>0.05688945251476807</x:v>
      </x:c>
      <x:c r="Y664" s="64" t="n">
        <x:f aca="0">POWER(1-$H$5,(A664-A663)/$H$8)</x:f>
        <x:v>0.9999862671029998</x:v>
      </x:c>
      <x:c r="Z664" s="64" t="n">
        <x:f aca="0">U664*Y664</x:f>
        <x:v>0.10499515690064075</x:v>
      </x:c>
      <x:c r="AA664" s="64" t="n">
        <x:f aca="0">V664*Y664</x:f>
        <x:v>0.10742920852597902</x:v>
      </x:c>
      <x:c r="AB664" s="64" t="n">
        <x:f aca="0">W664*Y664</x:f>
        <x:v>0.864044110623188</x:v>
      </x:c>
      <x:c r="AC664" s="64" t="n">
        <x:f aca="0">X664*Y664</x:f>
        <x:v>0.05688867125777628</x:v>
      </x:c>
      <x:c r="AD664" s="64" t="n">
        <x:f aca="0">SUM(Z664:AC664)</x:f>
        <x:v>1.133357147307584</x:v>
      </x:c>
      <x:c r="AE664" s="64" t="n">
        <x:f aca="0">MAX(AE663,AD664)</x:f>
        <x:v>1.1335706906742307</x:v>
      </x:c>
      <x:c r="AF664" s="63" t="n">
        <x:f aca="0">AD664/AE664-1</x:f>
        <x:v>-0.0001883811644067812</x:v>
      </x:c>
      <x:c r="AG664" s="63" t="n">
        <x:f aca="0">AD664/AD663-1</x:f>
        <x:v>0.000877291029976135</x:v>
      </x:c>
      <x:c r="AH664" s="61" t="n">
        <x:f aca="0">IF(OR(T664="年末+季度",T664="季度+动态",T664="季度",T664="动态"),A664,AH663)</x:f>
        <x:v>44742</x:v>
      </x:c>
      <x:c r="AI664" s="68" t="n">
        <x:f aca="0">YEAR(A664)</x:f>
        <x:v>2022</x:v>
      </x:c>
      <x:c r="AJ664" s="68" t="n">
        <x:f aca="0">MONTH(A664)</x:f>
        <x:v>7</x:v>
      </x:c>
      <x:c r="AK664" s="66" t="n">
        <x:f aca="0">IF(MONTH(A664)&lt;&gt;MONTH(A665),1,0)</x:f>
        <x:v>0</x:v>
      </x:c>
      <x:c r="AL664" s="64" t="n">
        <x:f aca="0">IF(AK663,AD663,AL663)</x:f>
        <x:v>1.1317618399727356</x:v>
      </x:c>
      <x:c r="AM664" s="65" t="str">
        <x:f aca="0">IF(AK664,AD664/AL664-1,"")</x:f>
      </x:c>
      <x:c r="AN664" s="64" t="n">
        <x:f aca="0">IF(AI664&lt;&gt;AI663,AD664,MAX(AN663,AD664))</x:f>
        <x:v>1.1335706906742307</x:v>
      </x:c>
      <x:c r="AO664" s="65" t="n">
        <x:f aca="0">AD664/AN664-1</x:f>
        <x:v>-0.0001883811644067812</x:v>
      </x:c>
      <x:c r="AP664" s="69" t="n">
        <x:f aca="0">IFERROR(SUM(Z664:AC664)/AD664,0)</x:f>
        <x:v>1</x:v>
      </x:c>
      <x:c r="AQ664" s="66" t="b">
        <x:f aca="0">AND(B664&gt;0,C664&gt;0,D664&gt;0,E664&gt;0)</x:f>
        <x:v>1</x:v>
      </x:c>
    </x:row>
    <x:row r="665" ht="13.5" hidden="0">
      <x:c r="A665" s="61" t="n">
        <x:f aca="0">'净值底稿'!A627</x:f>
        <x:v>44771</x:v>
      </x:c>
      <x:c r="B665" s="62" t="n">
        <x:f aca="0">'净值底稿'!W627</x:f>
        <x:v>1.2409194206934926</x:v>
      </x:c>
      <x:c r="C665" s="62" t="n">
        <x:f aca="0">'净值底稿'!T627</x:f>
        <x:v>1.36496577800881</x:v>
      </x:c>
      <x:c r="D665" s="62" t="n">
        <x:f aca="0">'净值底稿'!U627</x:f>
        <x:v>1.5532</x:v>
      </x:c>
      <x:c r="E665" s="62" t="n">
        <x:f aca="0">'净值底稿'!V627</x:f>
        <x:v>1.3832</x:v>
      </x:c>
      <x:c r="F665" s="63" t="n">
        <x:f aca="0">IFERROR(B665/B664-1,0)</x:f>
        <x:v>-0.008028381840555432</x:v>
      </x:c>
      <x:c r="G665" s="63" t="n">
        <x:f aca="0">IFERROR(C665/C664-1,0)</x:f>
        <x:v>-0.007181630672013273</x:v>
      </x:c>
      <x:c r="H665" s="63" t="n">
        <x:f aca="0">IFERROR(D665/D664-1,0)</x:f>
        <x:v>0.0010957138253302467</x:v>
      </x:c>
      <x:c r="I665" s="63" t="n">
        <x:f aca="0">IFERROR(E665/E664-1,0)</x:f>
        <x:v>0.011702750146284302</x:v>
      </x:c>
      <x:c r="J665" s="64" t="n">
        <x:f aca="0">Z664*(1+F665)</x:f>
        <x:v>0.10415221568963337</x:v>
      </x:c>
      <x:c r="K665" s="64" t="n">
        <x:f aca="0">AA664*(1+G665)</x:f>
        <x:v>0.10665769162695875</x:v>
      </x:c>
      <x:c r="L665" s="64" t="n">
        <x:f aca="0">AB664*(1+H665)</x:f>
        <x:v>0.864990855700893</x:v>
      </x:c>
      <x:c r="M665" s="64" t="n">
        <x:f aca="0">AC664*(1+I665)</x:f>
        <x:v>0.05755442516366014</x:v>
      </x:c>
      <x:c r="N665" s="64" t="n">
        <x:f aca="0">SUM(J665:M665)</x:f>
        <x:v>1.1333551881811452</x:v>
      </x:c>
      <x:c r="O665" s="65" t="n">
        <x:f aca="0">IFERROR((J665+K665)/N665,0)</x:f>
        <x:v>0.1860051548843293</x:v>
      </x:c>
      <x:c r="P665" s="66" t="b">
        <x:f aca="0">AND(MONTH(A665)=12,OR(A666="",YEAR(A665)&lt;&gt;YEAR(A666)))</x:f>
        <x:v>0</x:v>
      </x:c>
      <x:c r="Q665" s="66" t="b">
        <x:f aca="0">AND(MOD(MONTH(A665),3)=0,OR(A666="",MONTH(A665)&lt;&gt;MONTH(A666)))</x:f>
        <x:v>0</x:v>
      </x:c>
      <x:c r="R665" s="66" t="b">
        <x:f aca="0">OR(O665&gt;$E$7,O665&lt;$E$6)</x:f>
        <x:v>0</x:v>
      </x:c>
      <x:c r="S665" s="66" t="b">
        <x:f aca="0">AND(OR(P665,Q665,R665),A665-AH664&gt;$E$8)</x:f>
        <x:v>0</x:v>
      </x:c>
      <x:c r="T665" s="67" t="str">
        <x:f aca="0">IF(NOT(OR(P665,Q665,R665)),"不调",IF(NOT(S665),"间隔规则跳过",IF(P665,"年末+季度",IF(AND(Q665,R665),"季度+动态",IF(Q665,"季度","动态")))))</x:f>
        <x:v>不调</x:v>
      </x:c>
      <x:c r="U665" s="64" t="n">
        <x:f aca="0">IF(OR(T665="年末+季度",T665="季度+动态"),N665*$E$5/2,IF(T665="季度",(J665+K665)/2,IF(T665="动态",N665*$E$5*IF(J665+K665=0,0.5,J665/(J665+K665)),J665)))</x:f>
        <x:v>0.10415221568963337</x:v>
      </x:c>
      <x:c r="V665" s="64" t="n">
        <x:f aca="0">IF(OR(T665="年末+季度",T665="季度+动态"),N665*$E$5/2,IF(T665="季度",(J665+K665)/2,IF(T665="动态",N665*$E$5*IF(J665+K665=0,0.5,K665/(J665+K665)),K665)))</x:f>
        <x:v>0.10665769162695875</x:v>
      </x:c>
      <x:c r="W665" s="64" t="n">
        <x:f aca="0">IF(OR(T665="年末+季度",T665="季度+动态",T665="动态"),N665*(1-$E$5)*IF(L665+M665=0,$B$7/($B$7+$B$8),L665/(L665+M665)),L665)</x:f>
        <x:v>0.864990855700893</x:v>
      </x:c>
      <x:c r="X665" s="64" t="n">
        <x:f aca="0">IF(OR(T665="年末+季度",T665="季度+动态",T665="动态"),N665*(1-$E$5)*IF(L665+M665=0,$B$8/($B$7+$B$8),M665/(L665+M665)),M665)</x:f>
        <x:v>0.05755442516366014</x:v>
      </x:c>
      <x:c r="Y665" s="64" t="n">
        <x:f aca="0">POWER(1-$H$5,(A665-A664)/$H$8)</x:f>
        <x:v>0.9999862671029998</x:v>
      </x:c>
      <x:c r="Z665" s="64" t="n">
        <x:f aca="0">U665*Y665</x:f>
        <x:v>0.10415078537798296</x:v>
      </x:c>
      <x:c r="AA665" s="64" t="n">
        <x:f aca="0">V665*Y665</x:f>
        <x:v>0.10665622690786535</x:v>
      </x:c>
      <x:c r="AB665" s="64" t="n">
        <x:f aca="0">W665*Y665</x:f>
        <x:v>0.8649789768705655</x:v>
      </x:c>
      <x:c r="AC665" s="64" t="n">
        <x:f aca="0">X665*Y665</x:f>
        <x:v>0.05755363477466746</x:v>
      </x:c>
      <x:c r="AD665" s="64" t="n">
        <x:f aca="0">SUM(Z665:AC665)</x:f>
        <x:v>1.1333396239310813</x:v>
      </x:c>
      <x:c r="AE665" s="64" t="n">
        <x:f aca="0">MAX(AE664,AD665)</x:f>
        <x:v>1.1335706906742307</x:v>
      </x:c>
      <x:c r="AF665" s="63" t="n">
        <x:f aca="0">AD665/AE665-1</x:f>
        <x:v>-0.00020383972967041863</x:v>
      </x:c>
      <x:c r="AG665" s="63" t="n">
        <x:f aca="0">AD665/AD664-1</x:f>
        <x:v>-0.000015461477914868738</x:v>
      </x:c>
      <x:c r="AH665" s="61" t="n">
        <x:f aca="0">IF(OR(T665="年末+季度",T665="季度+动态",T665="季度",T665="动态"),A665,AH664)</x:f>
        <x:v>44742</x:v>
      </x:c>
      <x:c r="AI665" s="68" t="n">
        <x:f aca="0">YEAR(A665)</x:f>
        <x:v>2022</x:v>
      </x:c>
      <x:c r="AJ665" s="68" t="n">
        <x:f aca="0">MONTH(A665)</x:f>
        <x:v>7</x:v>
      </x:c>
      <x:c r="AK665" s="66" t="n">
        <x:f aca="0">IF(MONTH(A665)&lt;&gt;MONTH(A666),1,0)</x:f>
        <x:v>1</x:v>
      </x:c>
      <x:c r="AL665" s="64" t="n">
        <x:f aca="0">IF(AK664,AD664,AL664)</x:f>
        <x:v>1.1317618399727356</x:v>
      </x:c>
      <x:c r="AM665" s="65" t="n">
        <x:f aca="0">IF(AK665,AD665/AL665-1,"")</x:f>
        <x:v>0.0013940953852833449</x:v>
      </x:c>
      <x:c r="AN665" s="64" t="n">
        <x:f aca="0">IF(AI665&lt;&gt;AI664,AD665,MAX(AN664,AD665))</x:f>
        <x:v>1.1335706906742307</x:v>
      </x:c>
      <x:c r="AO665" s="65" t="n">
        <x:f aca="0">AD665/AN665-1</x:f>
        <x:v>-0.00020383972967041863</x:v>
      </x:c>
      <x:c r="AP665" s="69" t="n">
        <x:f aca="0">IFERROR(SUM(Z665:AC665)/AD665,0)</x:f>
        <x:v>1</x:v>
      </x:c>
      <x:c r="AQ665" s="66" t="b">
        <x:f aca="0">AND(B665&gt;0,C665&gt;0,D665&gt;0,E665&gt;0)</x:f>
        <x:v>1</x:v>
      </x:c>
    </x:row>
    <x:row r="666" ht="13.5" hidden="0">
      <x:c r="A666" s="61" t="n">
        <x:f aca="0">'净值底稿'!A628</x:f>
        <x:v>44774</x:v>
      </x:c>
      <x:c r="B666" s="62" t="n">
        <x:f aca="0">'净值底稿'!W628</x:f>
        <x:v>1.24044120186181</x:v>
      </x:c>
      <x:c r="C666" s="62" t="n">
        <x:f aca="0">'净值底稿'!T628</x:f>
        <x:v>1.3756853035677075</x:v>
      </x:c>
      <x:c r="D666" s="62" t="n">
        <x:f aca="0">'净值底稿'!U628</x:f>
        <x:v>1.5552</x:v>
      </x:c>
      <x:c r="E666" s="62" t="n">
        <x:f aca="0">'净值底稿'!V628</x:f>
        <x:v>1.3875</x:v>
      </x:c>
      <x:c r="F666" s="63" t="n">
        <x:f aca="0">IFERROR(B666/B665-1,0)</x:f>
        <x:v>-0.000385374605077371</x:v>
      </x:c>
      <x:c r="G666" s="63" t="n">
        <x:f aca="0">IFERROR(C666/C665-1,0)</x:f>
        <x:v>0.007853329168834522</x:v>
      </x:c>
      <x:c r="H666" s="63" t="n">
        <x:f aca="0">IFERROR(D666/D665-1,0)</x:f>
        <x:v>0.0012876641771826236</x:v>
      </x:c>
      <x:c r="I666" s="63" t="n">
        <x:f aca="0">IFERROR(E666/E665-1,0)</x:f>
        <x:v>0.0031087333718913257</x:v>
      </x:c>
      <x:c r="J666" s="64" t="n">
        <x:f aca="0">Z665*(1+F666)</x:f>
        <x:v>0.10411064831019942</x:v>
      </x:c>
      <x:c r="K666" s="64" t="n">
        <x:f aca="0">AA665*(1+G666)</x:f>
        <x:v>0.10749383336567872</x:v>
      </x:c>
      <x:c r="L666" s="64" t="n">
        <x:f aca="0">AB665*(1+H666)</x:f>
        <x:v>0.8660927793130978</x:v>
      </x:c>
      <x:c r="M666" s="64" t="n">
        <x:f aca="0">AC665*(1+I666)</x:f>
        <x:v>0.05773255367976512</x:v>
      </x:c>
      <x:c r="N666" s="64" t="n">
        <x:f aca="0">SUM(J666:M666)</x:f>
        <x:v>1.135429814668741</x:v>
      </x:c>
      <x:c r="O666" s="65" t="n">
        <x:f aca="0">IFERROR((J666+K666)/N666,0)</x:f>
        <x:v>0.18636509182878316</x:v>
      </x:c>
      <x:c r="P666" s="66" t="b">
        <x:f aca="0">AND(MONTH(A666)=12,OR(A667="",YEAR(A666)&lt;&gt;YEAR(A667)))</x:f>
        <x:v>0</x:v>
      </x:c>
      <x:c r="Q666" s="66" t="b">
        <x:f aca="0">AND(MOD(MONTH(A666),3)=0,OR(A667="",MONTH(A666)&lt;&gt;MONTH(A667)))</x:f>
        <x:v>0</x:v>
      </x:c>
      <x:c r="R666" s="66" t="b">
        <x:f aca="0">OR(O666&gt;$E$7,O666&lt;$E$6)</x:f>
        <x:v>0</x:v>
      </x:c>
      <x:c r="S666" s="66" t="b">
        <x:f aca="0">AND(OR(P666,Q666,R666),A666-AH665&gt;$E$8)</x:f>
        <x:v>0</x:v>
      </x:c>
      <x:c r="T666" s="67" t="str">
        <x:f aca="0">IF(NOT(OR(P666,Q666,R666)),"不调",IF(NOT(S666),"间隔规则跳过",IF(P666,"年末+季度",IF(AND(Q666,R666),"季度+动态",IF(Q666,"季度","动态")))))</x:f>
        <x:v>不调</x:v>
      </x:c>
      <x:c r="U666" s="64" t="n">
        <x:f aca="0">IF(OR(T666="年末+季度",T666="季度+动态"),N666*$E$5/2,IF(T666="季度",(J666+K666)/2,IF(T666="动态",N666*$E$5*IF(J666+K666=0,0.5,J666/(J666+K666)),J666)))</x:f>
        <x:v>0.10411064831019942</x:v>
      </x:c>
      <x:c r="V666" s="64" t="n">
        <x:f aca="0">IF(OR(T666="年末+季度",T666="季度+动态"),N666*$E$5/2,IF(T666="季度",(J666+K666)/2,IF(T666="动态",N666*$E$5*IF(J666+K666=0,0.5,K666/(J666+K666)),K666)))</x:f>
        <x:v>0.10749383336567872</x:v>
      </x:c>
      <x:c r="W666" s="64" t="n">
        <x:f aca="0">IF(OR(T666="年末+季度",T666="季度+动态",T666="动态"),N666*(1-$E$5)*IF(L666+M666=0,$B$7/($B$7+$B$8),L666/(L666+M666)),L666)</x:f>
        <x:v>0.8660927793130978</x:v>
      </x:c>
      <x:c r="X666" s="64" t="n">
        <x:f aca="0">IF(OR(T666="年末+季度",T666="季度+动态",T666="动态"),N666*(1-$E$5)*IF(L666+M666=0,$B$8/($B$7+$B$8),M666/(L666+M666)),M666)</x:f>
        <x:v>0.05773255367976512</x:v>
      </x:c>
      <x:c r="Y666" s="64" t="n">
        <x:f aca="0">POWER(1-$H$5,(A666-A665)/$H$8)</x:f>
        <x:v>0.9999588018747739</x:v>
      </x:c>
      <x:c r="Z666" s="64" t="n">
        <x:f aca="0">U666*Y666</x:f>
        <x:v>0.10410635914667297</x:v>
      </x:c>
      <x:c r="AA666" s="64" t="n">
        <x:f aca="0">V666*Y666</x:f>
        <x:v>0.10748940482127069</x:v>
      </x:c>
      <x:c r="AB666" s="64" t="n">
        <x:f aca="0">W666*Y666</x:f>
        <x:v>0.8660570979143183</x:v>
      </x:c>
      <x:c r="AC666" s="64" t="n">
        <x:f aca="0">X666*Y666</x:f>
        <x:v>0.057730175206789</x:v>
      </x:c>
      <x:c r="AD666" s="64" t="n">
        <x:f aca="0">SUM(Z666:AC666)</x:f>
        <x:v>1.135383037089051</x:v>
      </x:c>
      <x:c r="AE666" s="64" t="n">
        <x:f aca="0">MAX(AE665,AD666)</x:f>
        <x:v>1.135383037089051</x:v>
      </x:c>
      <x:c r="AF666" s="63" t="n">
        <x:f aca="0">AD666/AE666-1</x:f>
        <x:v>0</x:v>
      </x:c>
      <x:c r="AG666" s="63" t="n">
        <x:f aca="0">AD666/AD665-1</x:f>
        <x:v>0.0018030016023633522</x:v>
      </x:c>
      <x:c r="AH666" s="61" t="n">
        <x:f aca="0">IF(OR(T666="年末+季度",T666="季度+动态",T666="季度",T666="动态"),A666,AH665)</x:f>
        <x:v>44742</x:v>
      </x:c>
      <x:c r="AI666" s="68" t="n">
        <x:f aca="0">YEAR(A666)</x:f>
        <x:v>2022</x:v>
      </x:c>
      <x:c r="AJ666" s="68" t="n">
        <x:f aca="0">MONTH(A666)</x:f>
        <x:v>8</x:v>
      </x:c>
      <x:c r="AK666" s="66" t="n">
        <x:f aca="0">IF(MONTH(A666)&lt;&gt;MONTH(A667),1,0)</x:f>
        <x:v>0</x:v>
      </x:c>
      <x:c r="AL666" s="64" t="n">
        <x:f aca="0">IF(AK665,AD665,AL665)</x:f>
        <x:v>1.1333396239310813</x:v>
      </x:c>
      <x:c r="AM666" s="65" t="str">
        <x:f aca="0">IF(AK666,AD666/AL666-1,"")</x:f>
      </x:c>
      <x:c r="AN666" s="64" t="n">
        <x:f aca="0">IF(AI666&lt;&gt;AI665,AD666,MAX(AN665,AD666))</x:f>
        <x:v>1.135383037089051</x:v>
      </x:c>
      <x:c r="AO666" s="65" t="n">
        <x:f aca="0">AD666/AN666-1</x:f>
        <x:v>0</x:v>
      </x:c>
      <x:c r="AP666" s="69" t="n">
        <x:f aca="0">IFERROR(SUM(Z666:AC666)/AD666,0)</x:f>
        <x:v>1</x:v>
      </x:c>
      <x:c r="AQ666" s="66" t="b">
        <x:f aca="0">AND(B666&gt;0,C666&gt;0,D666&gt;0,E666&gt;0)</x:f>
        <x:v>1</x:v>
      </x:c>
    </x:row>
    <x:row r="667" ht="13.5" hidden="0">
      <x:c r="A667" s="61" t="n">
        <x:f aca="0">'净值底稿'!A629</x:f>
        <x:v>44775</x:v>
      </x:c>
      <x:c r="B667" s="62" t="n">
        <x:f aca="0">'净值底稿'!W629</x:f>
        <x:v>1.2131265005102139</x:v>
      </x:c>
      <x:c r="C667" s="62" t="n">
        <x:f aca="0">'净值底稿'!T629</x:f>
        <x:v>1.3340422933599951</x:v>
      </x:c>
      <x:c r="D667" s="62" t="n">
        <x:f aca="0">'净值底稿'!U629</x:f>
        <x:v>1.5558</x:v>
      </x:c>
      <x:c r="E667" s="62" t="n">
        <x:f aca="0">'净值底稿'!V629</x:f>
        <x:v>1.3951</x:v>
      </x:c>
      <x:c r="F667" s="63" t="n">
        <x:f aca="0">IFERROR(B667/B666-1,0)</x:f>
        <x:v>-0.02202015001646096</x:v>
      </x:c>
      <x:c r="G667" s="63" t="n">
        <x:f aca="0">IFERROR(C667/C666-1,0)</x:f>
        <x:v>-0.030270738590951862</x:v>
      </x:c>
      <x:c r="H667" s="63" t="n">
        <x:f aca="0">IFERROR(D667/D666-1,0)</x:f>
        <x:v>0.00038580246913588745</x:v>
      </x:c>
      <x:c r="I667" s="63" t="n">
        <x:f aca="0">IFERROR(E667/E666-1,0)</x:f>
        <x:v>0.00547747747747751</x:v>
      </x:c>
      <x:c r="J667" s="64" t="n">
        <x:f aca="0">Z666*(1+F667)</x:f>
        <x:v>0.10181392150059568</x:v>
      </x:c>
      <x:c r="K667" s="64" t="n">
        <x:f aca="0">AA666*(1+G667)</x:f>
        <x:v>0.104235621146629</x:v>
      </x:c>
      <x:c r="L667" s="64" t="n">
        <x:f aca="0">AB666*(1+H667)</x:f>
        <x:v>0.8663912248811063</x:v>
      </x:c>
      <x:c r="M667" s="64" t="n">
        <x:f aca="0">AC666*(1+I667)</x:f>
        <x:v>0.058046390941255015</x:v>
      </x:c>
      <x:c r="N667" s="64" t="n">
        <x:f aca="0">SUM(J667:M667)</x:f>
        <x:v>1.130487158469586</x:v>
      </x:c>
      <x:c r="O667" s="65" t="n">
        <x:f aca="0">IFERROR((J667+K667)/N667,0)</x:f>
        <x:v>0.182266150573676</x:v>
      </x:c>
      <x:c r="P667" s="66" t="b">
        <x:f aca="0">AND(MONTH(A667)=12,OR(A668="",YEAR(A667)&lt;&gt;YEAR(A668)))</x:f>
        <x:v>0</x:v>
      </x:c>
      <x:c r="Q667" s="66" t="b">
        <x:f aca="0">AND(MOD(MONTH(A667),3)=0,OR(A668="",MONTH(A667)&lt;&gt;MONTH(A668)))</x:f>
        <x:v>0</x:v>
      </x:c>
      <x:c r="R667" s="66" t="b">
        <x:f aca="0">OR(O667&gt;$E$7,O667&lt;$E$6)</x:f>
        <x:v>0</x:v>
      </x:c>
      <x:c r="S667" s="66" t="b">
        <x:f aca="0">AND(OR(P667,Q667,R667),A667-AH666&gt;$E$8)</x:f>
        <x:v>0</x:v>
      </x:c>
      <x:c r="T667" s="67" t="str">
        <x:f aca="0">IF(NOT(OR(P667,Q667,R667)),"不调",IF(NOT(S667),"间隔规则跳过",IF(P667,"年末+季度",IF(AND(Q667,R667),"季度+动态",IF(Q667,"季度","动态")))))</x:f>
        <x:v>不调</x:v>
      </x:c>
      <x:c r="U667" s="64" t="n">
        <x:f aca="0">IF(OR(T667="年末+季度",T667="季度+动态"),N667*$E$5/2,IF(T667="季度",(J667+K667)/2,IF(T667="动态",N667*$E$5*IF(J667+K667=0,0.5,J667/(J667+K667)),J667)))</x:f>
        <x:v>0.10181392150059568</x:v>
      </x:c>
      <x:c r="V667" s="64" t="n">
        <x:f aca="0">IF(OR(T667="年末+季度",T667="季度+动态"),N667*$E$5/2,IF(T667="季度",(J667+K667)/2,IF(T667="动态",N667*$E$5*IF(J667+K667=0,0.5,K667/(J667+K667)),K667)))</x:f>
        <x:v>0.104235621146629</x:v>
      </x:c>
      <x:c r="W667" s="64" t="n">
        <x:f aca="0">IF(OR(T667="年末+季度",T667="季度+动态",T667="动态"),N667*(1-$E$5)*IF(L667+M667=0,$B$7/($B$7+$B$8),L667/(L667+M667)),L667)</x:f>
        <x:v>0.8663912248811063</x:v>
      </x:c>
      <x:c r="X667" s="64" t="n">
        <x:f aca="0">IF(OR(T667="年末+季度",T667="季度+动态",T667="动态"),N667*(1-$E$5)*IF(L667+M667=0,$B$8/($B$7+$B$8),M667/(L667+M667)),M667)</x:f>
        <x:v>0.058046390941255015</x:v>
      </x:c>
      <x:c r="Y667" s="64" t="n">
        <x:f aca="0">POWER(1-$H$5,(A667-A666)/$H$8)</x:f>
        <x:v>0.9999862671029998</x:v>
      </x:c>
      <x:c r="Z667" s="64" t="n">
        <x:f aca="0">U667*Y667</x:f>
        <x:v>0.10181252330049852</x:v>
      </x:c>
      <x:c r="AA667" s="64" t="n">
        <x:f aca="0">V667*Y667</x:f>
        <x:v>0.10423418968958004</x:v>
      </x:c>
      <x:c r="AB667" s="64" t="n">
        <x:f aca="0">W667*Y667</x:f>
        <x:v>0.8663793268196531</x:v>
      </x:c>
      <x:c r="AC667" s="64" t="n">
        <x:f aca="0">X667*Y667</x:f>
        <x:v>0.05804559379614698</x:v>
      </x:c>
      <x:c r="AD667" s="64" t="n">
        <x:f aca="0">SUM(Z667:AC667)</x:f>
        <x:v>1.1304716336058787</x:v>
      </x:c>
      <x:c r="AE667" s="64" t="n">
        <x:f aca="0">MAX(AE666,AD667)</x:f>
        <x:v>1.135383037089051</x:v>
      </x:c>
      <x:c r="AF667" s="63" t="n">
        <x:f aca="0">AD667/AE667-1</x:f>
        <x:v>-0.004325767888662901</x:v>
      </x:c>
      <x:c r="AG667" s="63" t="n">
        <x:f aca="0">AD667/AD666-1</x:f>
        <x:v>-0.004325767888662901</x:v>
      </x:c>
      <x:c r="AH667" s="61" t="n">
        <x:f aca="0">IF(OR(T667="年末+季度",T667="季度+动态",T667="季度",T667="动态"),A667,AH666)</x:f>
        <x:v>44742</x:v>
      </x:c>
      <x:c r="AI667" s="68" t="n">
        <x:f aca="0">YEAR(A667)</x:f>
        <x:v>2022</x:v>
      </x:c>
      <x:c r="AJ667" s="68" t="n">
        <x:f aca="0">MONTH(A667)</x:f>
        <x:v>8</x:v>
      </x:c>
      <x:c r="AK667" s="66" t="n">
        <x:f aca="0">IF(MONTH(A667)&lt;&gt;MONTH(A668),1,0)</x:f>
        <x:v>0</x:v>
      </x:c>
      <x:c r="AL667" s="64" t="n">
        <x:f aca="0">IF(AK666,AD666,AL666)</x:f>
        <x:v>1.1333396239310813</x:v>
      </x:c>
      <x:c r="AM667" s="65" t="str">
        <x:f aca="0">IF(AK667,AD667/AL667-1,"")</x:f>
      </x:c>
      <x:c r="AN667" s="64" t="n">
        <x:f aca="0">IF(AI667&lt;&gt;AI666,AD667,MAX(AN666,AD667))</x:f>
        <x:v>1.135383037089051</x:v>
      </x:c>
      <x:c r="AO667" s="65" t="n">
        <x:f aca="0">AD667/AN667-1</x:f>
        <x:v>-0.004325767888662901</x:v>
      </x:c>
      <x:c r="AP667" s="69" t="n">
        <x:f aca="0">IFERROR(SUM(Z667:AC667)/AD667,0)</x:f>
        <x:v>1</x:v>
      </x:c>
      <x:c r="AQ667" s="66" t="b">
        <x:f aca="0">AND(B667&gt;0,C667&gt;0,D667&gt;0,E667&gt;0)</x:f>
        <x:v>1</x:v>
      </x:c>
    </x:row>
    <x:row r="668" ht="13.5" hidden="0">
      <x:c r="A668" s="61" t="n">
        <x:f aca="0">'净值底稿'!A630</x:f>
        <x:v>44776</x:v>
      </x:c>
      <x:c r="B668" s="62" t="n">
        <x:f aca="0">'净值底稿'!W630</x:f>
        <x:v>1.2013738411121266</x:v>
      </x:c>
      <x:c r="C668" s="62" t="n">
        <x:f aca="0">'净值底稿'!T630</x:f>
        <x:v>1.32366020147206</x:v>
      </x:c>
      <x:c r="D668" s="62" t="n">
        <x:f aca="0">'净值底稿'!U630</x:f>
        <x:v>1.557</x:v>
      </x:c>
      <x:c r="E668" s="62" t="n">
        <x:f aca="0">'净值底稿'!V630</x:f>
        <x:v>1.3895</x:v>
      </x:c>
      <x:c r="F668" s="63" t="n">
        <x:f aca="0">IFERROR(B668/B667-1,0)</x:f>
        <x:v>-0.009687909210741252</x:v>
      </x:c>
      <x:c r="G668" s="63" t="n">
        <x:f aca="0">IFERROR(C668/C667-1,0)</x:f>
        <x:v>-0.0077824308416686305</x:v>
      </x:c>
      <x:c r="H668" s="63" t="n">
        <x:f aca="0">IFERROR(D668/D667-1,0)</x:f>
        <x:v>0.0007713073659851855</x:v>
      </x:c>
      <x:c r="I668" s="63" t="n">
        <x:f aca="0">IFERROR(E668/E667-1,0)</x:f>
        <x:v>-0.004014049172102352</x:v>
      </x:c>
      <x:c r="J668" s="64" t="n">
        <x:f aca="0">Z667*(1+F668)</x:f>
        <x:v>0.10082617281824681</x:v>
      </x:c>
      <x:c r="K668" s="64" t="n">
        <x:f aca="0">AA667*(1+G668)</x:f>
        <x:v>0.10342299431698351</x:v>
      </x:c>
      <x:c r="L668" s="64" t="n">
        <x:f aca="0">AB667*(1+H668)</x:f>
        <x:v>0.8670475715761664</x:v>
      </x:c>
      <x:c r="M668" s="64" t="n">
        <x:f aca="0">AC667*(1+I668)</x:f>
        <x:v>0.057812595928425366</x:v>
      </x:c>
      <x:c r="N668" s="64" t="n">
        <x:f aca="0">SUM(J668:M668)</x:f>
        <x:v>1.1291093346398222</x:v>
      </x:c>
      <x:c r="O668" s="65" t="n">
        <x:f aca="0">IFERROR((J668+K668)/N668,0)</x:f>
        <x:v>0.18089405593337368</x:v>
      </x:c>
      <x:c r="P668" s="66" t="b">
        <x:f aca="0">AND(MONTH(A668)=12,OR(A669="",YEAR(A668)&lt;&gt;YEAR(A669)))</x:f>
        <x:v>0</x:v>
      </x:c>
      <x:c r="Q668" s="66" t="b">
        <x:f aca="0">AND(MOD(MONTH(A668),3)=0,OR(A669="",MONTH(A668)&lt;&gt;MONTH(A669)))</x:f>
        <x:v>0</x:v>
      </x:c>
      <x:c r="R668" s="66" t="b">
        <x:f aca="0">OR(O668&gt;$E$7,O668&lt;$E$6)</x:f>
        <x:v>0</x:v>
      </x:c>
      <x:c r="S668" s="66" t="b">
        <x:f aca="0">AND(OR(P668,Q668,R668),A668-AH667&gt;$E$8)</x:f>
        <x:v>0</x:v>
      </x:c>
      <x:c r="T668" s="67" t="str">
        <x:f aca="0">IF(NOT(OR(P668,Q668,R668)),"不调",IF(NOT(S668),"间隔规则跳过",IF(P668,"年末+季度",IF(AND(Q668,R668),"季度+动态",IF(Q668,"季度","动态")))))</x:f>
        <x:v>不调</x:v>
      </x:c>
      <x:c r="U668" s="64" t="n">
        <x:f aca="0">IF(OR(T668="年末+季度",T668="季度+动态"),N668*$E$5/2,IF(T668="季度",(J668+K668)/2,IF(T668="动态",N668*$E$5*IF(J668+K668=0,0.5,J668/(J668+K668)),J668)))</x:f>
        <x:v>0.10082617281824681</x:v>
      </x:c>
      <x:c r="V668" s="64" t="n">
        <x:f aca="0">IF(OR(T668="年末+季度",T668="季度+动态"),N668*$E$5/2,IF(T668="季度",(J668+K668)/2,IF(T668="动态",N668*$E$5*IF(J668+K668=0,0.5,K668/(J668+K668)),K668)))</x:f>
        <x:v>0.10342299431698351</x:v>
      </x:c>
      <x:c r="W668" s="64" t="n">
        <x:f aca="0">IF(OR(T668="年末+季度",T668="季度+动态",T668="动态"),N668*(1-$E$5)*IF(L668+M668=0,$B$7/($B$7+$B$8),L668/(L668+M668)),L668)</x:f>
        <x:v>0.8670475715761664</x:v>
      </x:c>
      <x:c r="X668" s="64" t="n">
        <x:f aca="0">IF(OR(T668="年末+季度",T668="季度+动态",T668="动态"),N668*(1-$E$5)*IF(L668+M668=0,$B$8/($B$7+$B$8),M668/(L668+M668)),M668)</x:f>
        <x:v>0.057812595928425366</x:v>
      </x:c>
      <x:c r="Y668" s="64" t="n">
        <x:f aca="0">POWER(1-$H$5,(A668-A667)/$H$8)</x:f>
        <x:v>0.9999862671029998</x:v>
      </x:c>
      <x:c r="Z668" s="64" t="n">
        <x:f aca="0">U668*Y668</x:f>
        <x:v>0.10082478818280056</x:v>
      </x:c>
      <x:c r="AA668" s="64" t="n">
        <x:f aca="0">V668*Y668</x:f>
        <x:v>0.1034215740196551</x:v>
      </x:c>
      <x:c r="AB668" s="64" t="n">
        <x:f aca="0">W668*Y668</x:f>
        <x:v>0.8670356645011716</x:v>
      </x:c>
      <x:c r="AC668" s="64" t="n">
        <x:f aca="0">X668*Y668</x:f>
        <x:v>0.05781180199400016</x:v>
      </x:c>
      <x:c r="AD668" s="64" t="n">
        <x:f aca="0">SUM(Z668:AC668)</x:f>
        <x:v>1.1290938286976275</x:v>
      </x:c>
      <x:c r="AE668" s="64" t="n">
        <x:f aca="0">MAX(AE667,AD668)</x:f>
        <x:v>1.135383037089051</x:v>
      </x:c>
      <x:c r="AF668" s="63" t="n">
        <x:f aca="0">AD668/AE668-1</x:f>
        <x:v>-0.005539283383648175</x:v>
      </x:c>
      <x:c r="AG668" s="63" t="n">
        <x:f aca="0">AD668/AD667-1</x:f>
        <x:v>-0.0012187876876276205</x:v>
      </x:c>
      <x:c r="AH668" s="61" t="n">
        <x:f aca="0">IF(OR(T668="年末+季度",T668="季度+动态",T668="季度",T668="动态"),A668,AH667)</x:f>
        <x:v>44742</x:v>
      </x:c>
      <x:c r="AI668" s="68" t="n">
        <x:f aca="0">YEAR(A668)</x:f>
        <x:v>2022</x:v>
      </x:c>
      <x:c r="AJ668" s="68" t="n">
        <x:f aca="0">MONTH(A668)</x:f>
        <x:v>8</x:v>
      </x:c>
      <x:c r="AK668" s="66" t="n">
        <x:f aca="0">IF(MONTH(A668)&lt;&gt;MONTH(A669),1,0)</x:f>
        <x:v>0</x:v>
      </x:c>
      <x:c r="AL668" s="64" t="n">
        <x:f aca="0">IF(AK667,AD667,AL667)</x:f>
        <x:v>1.1333396239310813</x:v>
      </x:c>
      <x:c r="AM668" s="65" t="str">
        <x:f aca="0">IF(AK668,AD668/AL668-1,"")</x:f>
      </x:c>
      <x:c r="AN668" s="64" t="n">
        <x:f aca="0">IF(AI668&lt;&gt;AI667,AD668,MAX(AN667,AD668))</x:f>
        <x:v>1.135383037089051</x:v>
      </x:c>
      <x:c r="AO668" s="65" t="n">
        <x:f aca="0">AD668/AN668-1</x:f>
        <x:v>-0.005539283383648175</x:v>
      </x:c>
      <x:c r="AP668" s="69" t="n">
        <x:f aca="0">IFERROR(SUM(Z668:AC668)/AD668,0)</x:f>
        <x:v>1</x:v>
      </x:c>
      <x:c r="AQ668" s="66" t="b">
        <x:f aca="0">AND(B668&gt;0,C668&gt;0,D668&gt;0,E668&gt;0)</x:f>
        <x:v>1</x:v>
      </x:c>
    </x:row>
    <x:row r="669" ht="13.5" hidden="0">
      <x:c r="A669" s="61" t="n">
        <x:f aca="0">'净值底稿'!A631</x:f>
        <x:v>44777</x:v>
      </x:c>
      <x:c r="B669" s="62" t="n">
        <x:f aca="0">'净值底稿'!W631</x:f>
        <x:v>1.2082699686540153</x:v>
      </x:c>
      <x:c r="C669" s="62" t="n">
        <x:f aca="0">'净值底稿'!T631</x:f>
        <x:v>1.3349414084566038</x:v>
      </x:c>
      <x:c r="D669" s="62" t="n">
        <x:f aca="0">'净值底稿'!U631</x:f>
        <x:v>1.5579</x:v>
      </x:c>
      <x:c r="E669" s="62" t="n">
        <x:f aca="0">'净值底稿'!V631</x:f>
        <x:v>1.3941</x:v>
      </x:c>
      <x:c r="F669" s="63" t="n">
        <x:f aca="0">IFERROR(B669/B668-1,0)</x:f>
        <x:v>0.005740201181261506</x:v>
      </x:c>
      <x:c r="G669" s="63" t="n">
        <x:f aca="0">IFERROR(C669/C668-1,0)</x:f>
        <x:v>0.00852273640319301</x:v>
      </x:c>
      <x:c r="H669" s="63" t="n">
        <x:f aca="0">IFERROR(D669/D668-1,0)</x:f>
        <x:v>0.0005780346820809523</x:v>
      </x:c>
      <x:c r="I669" s="63" t="n">
        <x:f aca="0">IFERROR(E669/E668-1,0)</x:f>
        <x:v>0.00331054336092107</x:v>
      </x:c>
      <x:c r="J669" s="64" t="n">
        <x:f aca="0">Z668*(1+F669)</x:f>
        <x:v>0.10140354275102792</x:v>
      </x:c>
      <x:c r="K669" s="64" t="n">
        <x:f aca="0">AA668*(1+G669)</x:f>
        <x:v>0.10430300883342794</x:v>
      </x:c>
      <x:c r="L669" s="64" t="n">
        <x:f aca="0">AB668*(1+H669)</x:f>
        <x:v>0.8675368411858544</x:v>
      </x:c>
      <x:c r="M669" s="64" t="n">
        <x:f aca="0">AC668*(1+I669)</x:f>
        <x:v>0.05800319047127429</x:v>
      </x:c>
      <x:c r="N669" s="64" t="n">
        <x:f aca="0">SUM(J669:M669)</x:f>
        <x:v>1.1312465832415846</x:v>
      </x:c>
      <x:c r="O669" s="65" t="n">
        <x:f aca="0">IFERROR((J669+K669)/N669,0)</x:f>
        <x:v>0.1818405948197467</x:v>
      </x:c>
      <x:c r="P669" s="66" t="b">
        <x:f aca="0">AND(MONTH(A669)=12,OR(A670="",YEAR(A669)&lt;&gt;YEAR(A670)))</x:f>
        <x:v>0</x:v>
      </x:c>
      <x:c r="Q669" s="66" t="b">
        <x:f aca="0">AND(MOD(MONTH(A669),3)=0,OR(A670="",MONTH(A669)&lt;&gt;MONTH(A670)))</x:f>
        <x:v>0</x:v>
      </x:c>
      <x:c r="R669" s="66" t="b">
        <x:f aca="0">OR(O669&gt;$E$7,O669&lt;$E$6)</x:f>
        <x:v>0</x:v>
      </x:c>
      <x:c r="S669" s="66" t="b">
        <x:f aca="0">AND(OR(P669,Q669,R669),A669-AH668&gt;$E$8)</x:f>
        <x:v>0</x:v>
      </x:c>
      <x:c r="T669" s="67" t="str">
        <x:f aca="0">IF(NOT(OR(P669,Q669,R669)),"不调",IF(NOT(S669),"间隔规则跳过",IF(P669,"年末+季度",IF(AND(Q669,R669),"季度+动态",IF(Q669,"季度","动态")))))</x:f>
        <x:v>不调</x:v>
      </x:c>
      <x:c r="U669" s="64" t="n">
        <x:f aca="0">IF(OR(T669="年末+季度",T669="季度+动态"),N669*$E$5/2,IF(T669="季度",(J669+K669)/2,IF(T669="动态",N669*$E$5*IF(J669+K669=0,0.5,J669/(J669+K669)),J669)))</x:f>
        <x:v>0.10140354275102792</x:v>
      </x:c>
      <x:c r="V669" s="64" t="n">
        <x:f aca="0">IF(OR(T669="年末+季度",T669="季度+动态"),N669*$E$5/2,IF(T669="季度",(J669+K669)/2,IF(T669="动态",N669*$E$5*IF(J669+K669=0,0.5,K669/(J669+K669)),K669)))</x:f>
        <x:v>0.10430300883342794</x:v>
      </x:c>
      <x:c r="W669" s="64" t="n">
        <x:f aca="0">IF(OR(T669="年末+季度",T669="季度+动态",T669="动态"),N669*(1-$E$5)*IF(L669+M669=0,$B$7/($B$7+$B$8),L669/(L669+M669)),L669)</x:f>
        <x:v>0.8675368411858544</x:v>
      </x:c>
      <x:c r="X669" s="64" t="n">
        <x:f aca="0">IF(OR(T669="年末+季度",T669="季度+动态",T669="动态"),N669*(1-$E$5)*IF(L669+M669=0,$B$8/($B$7+$B$8),M669/(L669+M669)),M669)</x:f>
        <x:v>0.05800319047127429</x:v>
      </x:c>
      <x:c r="Y669" s="64" t="n">
        <x:f aca="0">POWER(1-$H$5,(A669-A668)/$H$8)</x:f>
        <x:v>0.9999862671029998</x:v>
      </x:c>
      <x:c r="Z669" s="64" t="n">
        <x:f aca="0">U669*Y669</x:f>
        <x:v>0.10140215018661985</x:v>
      </x:c>
      <x:c r="AA669" s="64" t="n">
        <x:f aca="0">V669*Y669</x:f>
        <x:v>0.10430157645095081</x:v>
      </x:c>
      <x:c r="AB669" s="64" t="n">
        <x:f aca="0">W669*Y669</x:f>
        <x:v>0.8675249273917705</x:v>
      </x:c>
      <x:c r="AC669" s="64" t="n">
        <x:f aca="0">X669*Y669</x:f>
        <x:v>0.05800239391943386</x:v>
      </x:c>
      <x:c r="AD669" s="64" t="n">
        <x:f aca="0">SUM(Z669:AC669)</x:f>
        <x:v>1.131231047948775</x:v>
      </x:c>
      <x:c r="AE669" s="64" t="n">
        <x:f aca="0">MAX(AE668,AD669)</x:f>
        <x:v>1.135383037089051</x:v>
      </x:c>
      <x:c r="AF669" s="63" t="n">
        <x:f aca="0">AD669/AE669-1</x:f>
        <x:v>-0.0036569060877649218</x:v>
      </x:c>
      <x:c r="AG669" s="63" t="n">
        <x:f aca="0">AD669/AD668-1</x:f>
        <x:v>0.0018928623971072867</x:v>
      </x:c>
      <x:c r="AH669" s="61" t="n">
        <x:f aca="0">IF(OR(T669="年末+季度",T669="季度+动态",T669="季度",T669="动态"),A669,AH668)</x:f>
        <x:v>44742</x:v>
      </x:c>
      <x:c r="AI669" s="68" t="n">
        <x:f aca="0">YEAR(A669)</x:f>
        <x:v>2022</x:v>
      </x:c>
      <x:c r="AJ669" s="68" t="n">
        <x:f aca="0">MONTH(A669)</x:f>
        <x:v>8</x:v>
      </x:c>
      <x:c r="AK669" s="66" t="n">
        <x:f aca="0">IF(MONTH(A669)&lt;&gt;MONTH(A670),1,0)</x:f>
        <x:v>0</x:v>
      </x:c>
      <x:c r="AL669" s="64" t="n">
        <x:f aca="0">IF(AK668,AD668,AL668)</x:f>
        <x:v>1.1333396239310813</x:v>
      </x:c>
      <x:c r="AM669" s="65" t="str">
        <x:f aca="0">IF(AK669,AD669/AL669-1,"")</x:f>
      </x:c>
      <x:c r="AN669" s="64" t="n">
        <x:f aca="0">IF(AI669&lt;&gt;AI668,AD669,MAX(AN668,AD669))</x:f>
        <x:v>1.135383037089051</x:v>
      </x:c>
      <x:c r="AO669" s="65" t="n">
        <x:f aca="0">AD669/AN669-1</x:f>
        <x:v>-0.0036569060877649218</x:v>
      </x:c>
      <x:c r="AP669" s="69" t="n">
        <x:f aca="0">IFERROR(SUM(Z669:AC669)/AD669,0)</x:f>
        <x:v>1</x:v>
      </x:c>
      <x:c r="AQ669" s="66" t="b">
        <x:f aca="0">AND(B669&gt;0,C669&gt;0,D669&gt;0,E669&gt;0)</x:f>
        <x:v>1</x:v>
      </x:c>
    </x:row>
    <x:row r="670" ht="13.5" hidden="0">
      <x:c r="A670" s="61" t="n">
        <x:f aca="0">'净值底稿'!A632</x:f>
        <x:v>44778</x:v>
      </x:c>
      <x:c r="B670" s="62" t="n">
        <x:f aca="0">'净值底稿'!W632</x:f>
        <x:v>1.217013766979987</x:v>
      </x:c>
      <x:c r="C670" s="62" t="n">
        <x:f aca="0">'净值底稿'!T632</x:f>
        <x:v>1.3536652398639686</x:v>
      </x:c>
      <x:c r="D670" s="62" t="n">
        <x:f aca="0">'净值底稿'!U632</x:f>
        <x:v>1.5574</x:v>
      </x:c>
      <x:c r="E670" s="62" t="n">
        <x:f aca="0">'净值底稿'!V632</x:f>
        <x:v>1.4055</x:v>
      </x:c>
      <x:c r="F670" s="63" t="n">
        <x:f aca="0">IFERROR(B670/B669-1,0)</x:f>
        <x:v>0.0072366263772261075</x:v>
      </x:c>
      <x:c r="G670" s="63" t="n">
        <x:f aca="0">IFERROR(C670/C669-1,0)</x:f>
        <x:v>0.014025957460569227</x:v>
      </x:c>
      <x:c r="H670" s="63" t="n">
        <x:f aca="0">IFERROR(D670/D669-1,0)</x:f>
        <x:v>-0.0003209448616728894</x:v>
      </x:c>
      <x:c r="I670" s="63" t="n">
        <x:f aca="0">IFERROR(E670/E669-1,0)</x:f>
        <x:v>0.008177318700236746</x:v>
      </x:c>
      <x:c r="J670" s="64" t="n">
        <x:f aca="0">Z669*(1+F670)</x:f>
        <x:v>0.10213595966136779</x:v>
      </x:c>
      <x:c r="K670" s="64" t="n">
        <x:f aca="0">AA669*(1+G670)</x:f>
        <x:v>0.10576450592532216</x:v>
      </x:c>
      <x:c r="L670" s="64" t="n">
        <x:f aca="0">AB669*(1+H670)</x:f>
        <x:v>0.867246499723951</x:v>
      </x:c>
      <x:c r="M670" s="64" t="n">
        <x:f aca="0">AC669*(1+I670)</x:f>
        <x:v>0.05847669797988975</x:v>
      </x:c>
      <x:c r="N670" s="64" t="n">
        <x:f aca="0">SUM(J670:M670)</x:f>
        <x:v>1.1336236632905305</x:v>
      </x:c>
      <x:c r="O670" s="65" t="n">
        <x:f aca="0">IFERROR((J670+K670)/N670,0)</x:f>
        <x:v>0.1833946064456915</x:v>
      </x:c>
      <x:c r="P670" s="66" t="b">
        <x:f aca="0">AND(MONTH(A670)=12,OR(A671="",YEAR(A670)&lt;&gt;YEAR(A671)))</x:f>
        <x:v>0</x:v>
      </x:c>
      <x:c r="Q670" s="66" t="b">
        <x:f aca="0">AND(MOD(MONTH(A670),3)=0,OR(A671="",MONTH(A670)&lt;&gt;MONTH(A671)))</x:f>
        <x:v>0</x:v>
      </x:c>
      <x:c r="R670" s="66" t="b">
        <x:f aca="0">OR(O670&gt;$E$7,O670&lt;$E$6)</x:f>
        <x:v>0</x:v>
      </x:c>
      <x:c r="S670" s="66" t="b">
        <x:f aca="0">AND(OR(P670,Q670,R670),A670-AH669&gt;$E$8)</x:f>
        <x:v>0</x:v>
      </x:c>
      <x:c r="T670" s="67" t="str">
        <x:f aca="0">IF(NOT(OR(P670,Q670,R670)),"不调",IF(NOT(S670),"间隔规则跳过",IF(P670,"年末+季度",IF(AND(Q670,R670),"季度+动态",IF(Q670,"季度","动态")))))</x:f>
        <x:v>不调</x:v>
      </x:c>
      <x:c r="U670" s="64" t="n">
        <x:f aca="0">IF(OR(T670="年末+季度",T670="季度+动态"),N670*$E$5/2,IF(T670="季度",(J670+K670)/2,IF(T670="动态",N670*$E$5*IF(J670+K670=0,0.5,J670/(J670+K670)),J670)))</x:f>
        <x:v>0.10213595966136779</x:v>
      </x:c>
      <x:c r="V670" s="64" t="n">
        <x:f aca="0">IF(OR(T670="年末+季度",T670="季度+动态"),N670*$E$5/2,IF(T670="季度",(J670+K670)/2,IF(T670="动态",N670*$E$5*IF(J670+K670=0,0.5,K670/(J670+K670)),K670)))</x:f>
        <x:v>0.10576450592532216</x:v>
      </x:c>
      <x:c r="W670" s="64" t="n">
        <x:f aca="0">IF(OR(T670="年末+季度",T670="季度+动态",T670="动态"),N670*(1-$E$5)*IF(L670+M670=0,$B$7/($B$7+$B$8),L670/(L670+M670)),L670)</x:f>
        <x:v>0.867246499723951</x:v>
      </x:c>
      <x:c r="X670" s="64" t="n">
        <x:f aca="0">IF(OR(T670="年末+季度",T670="季度+动态",T670="动态"),N670*(1-$E$5)*IF(L670+M670=0,$B$8/($B$7+$B$8),M670/(L670+M670)),M670)</x:f>
        <x:v>0.05847669797988975</x:v>
      </x:c>
      <x:c r="Y670" s="64" t="n">
        <x:f aca="0">POWER(1-$H$5,(A670-A669)/$H$8)</x:f>
        <x:v>0.9999862671029998</x:v>
      </x:c>
      <x:c r="Z670" s="64" t="n">
        <x:f aca="0">U670*Y670</x:f>
        <x:v>0.10213455703875374</x:v>
      </x:c>
      <x:c r="AA670" s="64" t="n">
        <x:f aca="0">V670*Y670</x:f>
        <x:v>0.10576305347225601</x:v>
      </x:c>
      <x:c r="AB670" s="64" t="n">
        <x:f aca="0">W670*Y670</x:f>
        <x:v>0.8672345899170965</x:v>
      </x:c>
      <x:c r="AC670" s="64" t="n">
        <x:f aca="0">X670*Y670</x:f>
        <x:v>0.05847589492541948</x:v>
      </x:c>
      <x:c r="AD670" s="64" t="n">
        <x:f aca="0">SUM(Z670:AC670)</x:f>
        <x:v>1.1336080953535255</x:v>
      </x:c>
      <x:c r="AE670" s="64" t="n">
        <x:f aca="0">MAX(AE669,AD670)</x:f>
        <x:v>1.135383037089051</x:v>
      </x:c>
      <x:c r="AF670" s="63" t="n">
        <x:f aca="0">AD670/AE670-1</x:f>
        <x:v>-0.0015632977396563552</x:v>
      </x:c>
      <x:c r="AG670" s="63" t="n">
        <x:f aca="0">AD670/AD669-1</x:f>
        <x:v>0.0021012925777281755</x:v>
      </x:c>
      <x:c r="AH670" s="61" t="n">
        <x:f aca="0">IF(OR(T670="年末+季度",T670="季度+动态",T670="季度",T670="动态"),A670,AH669)</x:f>
        <x:v>44742</x:v>
      </x:c>
      <x:c r="AI670" s="68" t="n">
        <x:f aca="0">YEAR(A670)</x:f>
        <x:v>2022</x:v>
      </x:c>
      <x:c r="AJ670" s="68" t="n">
        <x:f aca="0">MONTH(A670)</x:f>
        <x:v>8</x:v>
      </x:c>
      <x:c r="AK670" s="66" t="n">
        <x:f aca="0">IF(MONTH(A670)&lt;&gt;MONTH(A671),1,0)</x:f>
        <x:v>0</x:v>
      </x:c>
      <x:c r="AL670" s="64" t="n">
        <x:f aca="0">IF(AK669,AD669,AL669)</x:f>
        <x:v>1.1333396239310813</x:v>
      </x:c>
      <x:c r="AM670" s="65" t="str">
        <x:f aca="0">IF(AK670,AD670/AL670-1,"")</x:f>
      </x:c>
      <x:c r="AN670" s="64" t="n">
        <x:f aca="0">IF(AI670&lt;&gt;AI669,AD670,MAX(AN669,AD670))</x:f>
        <x:v>1.135383037089051</x:v>
      </x:c>
      <x:c r="AO670" s="65" t="n">
        <x:f aca="0">AD670/AN670-1</x:f>
        <x:v>-0.0015632977396563552</x:v>
      </x:c>
      <x:c r="AP670" s="69" t="n">
        <x:f aca="0">IFERROR(SUM(Z670:AC670)/AD670,0)</x:f>
        <x:v>1</x:v>
      </x:c>
      <x:c r="AQ670" s="66" t="b">
        <x:f aca="0">AND(B670&gt;0,C670&gt;0,D670&gt;0,E670&gt;0)</x:f>
        <x:v>1</x:v>
      </x:c>
    </x:row>
    <x:row r="671" ht="13.5" hidden="0">
      <x:c r="A671" s="61" t="n">
        <x:f aca="0">'净值底稿'!A633</x:f>
        <x:v>44781</x:v>
      </x:c>
      <x:c r="B671" s="62" t="n">
        <x:f aca="0">'净值底稿'!W633</x:f>
        <x:v>1.2276531735737635</x:v>
      </x:c>
      <x:c r="C671" s="62" t="n">
        <x:f aca="0">'净值底稿'!T633</x:f>
        <x:v>1.3686200902225025</x:v>
      </x:c>
      <x:c r="D671" s="62" t="n">
        <x:f aca="0">'净值底稿'!U633</x:f>
        <x:v>1.5571</x:v>
      </x:c>
      <x:c r="E671" s="62" t="n">
        <x:f aca="0">'净值底稿'!V633</x:f>
        <x:v>1.3977</x:v>
      </x:c>
      <x:c r="F671" s="63" t="n">
        <x:f aca="0">IFERROR(B671/B670-1,0)</x:f>
        <x:v>0.008742223697418172</x:v>
      </x:c>
      <x:c r="G671" s="63" t="n">
        <x:f aca="0">IFERROR(C671/C670-1,0)</x:f>
        <x:v>0.011047672584129309</x:v>
      </x:c>
      <x:c r="H671" s="63" t="n">
        <x:f aca="0">IFERROR(D671/D670-1,0)</x:f>
        <x:v>-0.0001926287402079785</x:v>
      </x:c>
      <x:c r="I671" s="63" t="n">
        <x:f aca="0">IFERROR(E671/E670-1,0)</x:f>
        <x:v>-0.005549626467449276</x:v>
      </x:c>
      <x:c r="J671" s="64" t="n">
        <x:f aca="0">Z670*(1+F671)</x:f>
        <x:v>0.10302744018362324</x:v>
      </x:c>
      <x:c r="K671" s="64" t="n">
        <x:f aca="0">AA670*(1+G671)</x:f>
        <x:v>0.10693148905851525</x:v>
      </x:c>
      <x:c r="L671" s="64" t="n">
        <x:f aca="0">AB670*(1+H671)</x:f>
        <x:v>0.8670675356105759</x:v>
      </x:c>
      <x:c r="M671" s="64" t="n">
        <x:f aca="0">AC670*(1+I671)</x:f>
        <x:v>0.058151375551233585</x:v>
      </x:c>
      <x:c r="N671" s="64" t="n">
        <x:f aca="0">SUM(J671:M671)</x:f>
        <x:v>1.1351778404039479</x:v>
      </x:c>
      <x:c r="O671" s="65" t="n">
        <x:f aca="0">IFERROR((J671+K671)/N671,0)</x:f>
        <x:v>0.184956860299022</x:v>
      </x:c>
      <x:c r="P671" s="66" t="b">
        <x:f aca="0">AND(MONTH(A671)=12,OR(A672="",YEAR(A671)&lt;&gt;YEAR(A672)))</x:f>
        <x:v>0</x:v>
      </x:c>
      <x:c r="Q671" s="66" t="b">
        <x:f aca="0">AND(MOD(MONTH(A671),3)=0,OR(A672="",MONTH(A671)&lt;&gt;MONTH(A672)))</x:f>
        <x:v>0</x:v>
      </x:c>
      <x:c r="R671" s="66" t="b">
        <x:f aca="0">OR(O671&gt;$E$7,O671&lt;$E$6)</x:f>
        <x:v>0</x:v>
      </x:c>
      <x:c r="S671" s="66" t="b">
        <x:f aca="0">AND(OR(P671,Q671,R671),A671-AH670&gt;$E$8)</x:f>
        <x:v>0</x:v>
      </x:c>
      <x:c r="T671" s="67" t="str">
        <x:f aca="0">IF(NOT(OR(P671,Q671,R671)),"不调",IF(NOT(S671),"间隔规则跳过",IF(P671,"年末+季度",IF(AND(Q671,R671),"季度+动态",IF(Q671,"季度","动态")))))</x:f>
        <x:v>不调</x:v>
      </x:c>
      <x:c r="U671" s="64" t="n">
        <x:f aca="0">IF(OR(T671="年末+季度",T671="季度+动态"),N671*$E$5/2,IF(T671="季度",(J671+K671)/2,IF(T671="动态",N671*$E$5*IF(J671+K671=0,0.5,J671/(J671+K671)),J671)))</x:f>
        <x:v>0.10302744018362324</x:v>
      </x:c>
      <x:c r="V671" s="64" t="n">
        <x:f aca="0">IF(OR(T671="年末+季度",T671="季度+动态"),N671*$E$5/2,IF(T671="季度",(J671+K671)/2,IF(T671="动态",N671*$E$5*IF(J671+K671=0,0.5,K671/(J671+K671)),K671)))</x:f>
        <x:v>0.10693148905851525</x:v>
      </x:c>
      <x:c r="W671" s="64" t="n">
        <x:f aca="0">IF(OR(T671="年末+季度",T671="季度+动态",T671="动态"),N671*(1-$E$5)*IF(L671+M671=0,$B$7/($B$7+$B$8),L671/(L671+M671)),L671)</x:f>
        <x:v>0.8670675356105759</x:v>
      </x:c>
      <x:c r="X671" s="64" t="n">
        <x:f aca="0">IF(OR(T671="年末+季度",T671="季度+动态",T671="动态"),N671*(1-$E$5)*IF(L671+M671=0,$B$8/($B$7+$B$8),M671/(L671+M671)),M671)</x:f>
        <x:v>0.058151375551233585</x:v>
      </x:c>
      <x:c r="Y671" s="64" t="n">
        <x:f aca="0">POWER(1-$H$5,(A671-A670)/$H$8)</x:f>
        <x:v>0.9999588018747739</x:v>
      </x:c>
      <x:c r="Z671" s="64" t="n">
        <x:f aca="0">U671*Y671</x:f>
        <x:v>0.10302319564624084</x:v>
      </x:c>
      <x:c r="AA671" s="64" t="n">
        <x:f aca="0">V671*Y671</x:f>
        <x:v>0.1069270836816384</x:v>
      </x:c>
      <x:c r="AB671" s="64" t="n">
        <x:f aca="0">W671*Y671</x:f>
        <x:v>0.8670318140536644</x:v>
      </x:c>
      <x:c r="AC671" s="64" t="n">
        <x:f aca="0">X671*Y671</x:f>
        <x:v>0.058148979823581554</x:v>
      </x:c>
      <x:c r="AD671" s="64" t="n">
        <x:f aca="0">SUM(Z671:AC671)</x:f>
        <x:v>1.135131073205125</x:v>
      </x:c>
      <x:c r="AE671" s="64" t="n">
        <x:f aca="0">MAX(AE670,AD671)</x:f>
        <x:v>1.135383037089051</x:v>
      </x:c>
      <x:c r="AF671" s="63" t="n">
        <x:f aca="0">AD671/AE671-1</x:f>
        <x:v>-0.00022191971845197944</x:v>
      </x:c>
      <x:c r="AG671" s="63" t="n">
        <x:f aca="0">AD671/AD670-1</x:f>
        <x:v>0.001343478277759269</x:v>
      </x:c>
      <x:c r="AH671" s="61" t="n">
        <x:f aca="0">IF(OR(T671="年末+季度",T671="季度+动态",T671="季度",T671="动态"),A671,AH670)</x:f>
        <x:v>44742</x:v>
      </x:c>
      <x:c r="AI671" s="68" t="n">
        <x:f aca="0">YEAR(A671)</x:f>
        <x:v>2022</x:v>
      </x:c>
      <x:c r="AJ671" s="68" t="n">
        <x:f aca="0">MONTH(A671)</x:f>
        <x:v>8</x:v>
      </x:c>
      <x:c r="AK671" s="66" t="n">
        <x:f aca="0">IF(MONTH(A671)&lt;&gt;MONTH(A672),1,0)</x:f>
        <x:v>0</x:v>
      </x:c>
      <x:c r="AL671" s="64" t="n">
        <x:f aca="0">IF(AK670,AD670,AL670)</x:f>
        <x:v>1.1333396239310813</x:v>
      </x:c>
      <x:c r="AM671" s="65" t="str">
        <x:f aca="0">IF(AK671,AD671/AL671-1,"")</x:f>
      </x:c>
      <x:c r="AN671" s="64" t="n">
        <x:f aca="0">IF(AI671&lt;&gt;AI670,AD671,MAX(AN670,AD671))</x:f>
        <x:v>1.135383037089051</x:v>
      </x:c>
      <x:c r="AO671" s="65" t="n">
        <x:f aca="0">AD671/AN671-1</x:f>
        <x:v>-0.00022191971845197944</x:v>
      </x:c>
      <x:c r="AP671" s="69" t="n">
        <x:f aca="0">IFERROR(SUM(Z671:AC671)/AD671,0)</x:f>
        <x:v>1</x:v>
      </x:c>
      <x:c r="AQ671" s="66" t="b">
        <x:f aca="0">AND(B671&gt;0,C671&gt;0,D671&gt;0,E671&gt;0)</x:f>
        <x:v>1</x:v>
      </x:c>
    </x:row>
    <x:row r="672" ht="13.5" hidden="0">
      <x:c r="A672" s="61" t="n">
        <x:f aca="0">'净值底稿'!A634</x:f>
        <x:v>44782</x:v>
      </x:c>
      <x:c r="B672" s="62" t="n">
        <x:f aca="0">'净值底稿'!W634</x:f>
        <x:v>1.229969408276749</x:v>
      </x:c>
      <x:c r="C672" s="62" t="n">
        <x:f aca="0">'净值底稿'!T634</x:f>
        <x:v>1.3757659863984575</x:v>
      </x:c>
      <x:c r="D672" s="62" t="n">
        <x:f aca="0">'净值底稿'!U634</x:f>
        <x:v>1.5565</x:v>
      </x:c>
      <x:c r="E672" s="62" t="n">
        <x:f aca="0">'净值底稿'!V634</x:f>
        <x:v>1.4025</x:v>
      </x:c>
      <x:c r="F672" s="63" t="n">
        <x:f aca="0">IFERROR(B672/B671-1,0)</x:f>
        <x:v>0.0018867174808361309</x:v>
      </x:c>
      <x:c r="G672" s="63" t="n">
        <x:f aca="0">IFERROR(C672/C671-1,0)</x:f>
        <x:v>0.005221241619208783</x:v>
      </x:c>
      <x:c r="H672" s="63" t="n">
        <x:f aca="0">IFERROR(D672/D671-1,0)</x:f>
        <x:v>-0.00038533170637722325</x:v>
      </x:c>
      <x:c r="I672" s="63" t="n">
        <x:f aca="0">IFERROR(E672/E671-1,0)</x:f>
        <x:v>0.0034342133505045336</x:v>
      </x:c>
      <x:c r="J672" s="64" t="n">
        <x:f aca="0">Z671*(1+F672)</x:f>
        <x:v>0.1032175713103982</x:v>
      </x:c>
      <x:c r="K672" s="64" t="n">
        <x:f aca="0">AA671*(1+G672)</x:f>
        <x:v>0.10748537582117759</x:v>
      </x:c>
      <x:c r="L672" s="64" t="n">
        <x:f aca="0">AB671*(1+H672)</x:f>
        <x:v>0.8666977192052717</x:v>
      </x:c>
      <x:c r="M672" s="64" t="n">
        <x:f aca="0">AC671*(1+I672)</x:f>
        <x:v>0.058348675826409915</x:v>
      </x:c>
      <x:c r="N672" s="64" t="n">
        <x:f aca="0">SUM(J672:M672)</x:f>
        <x:v>1.1357493421632574</x:v>
      </x:c>
      <x:c r="O672" s="65" t="n">
        <x:f aca="0">IFERROR((J672+K672)/N672,0)</x:f>
        <x:v>0.18551888106776332</x:v>
      </x:c>
      <x:c r="P672" s="66" t="b">
        <x:f aca="0">AND(MONTH(A672)=12,OR(A673="",YEAR(A672)&lt;&gt;YEAR(A673)))</x:f>
        <x:v>0</x:v>
      </x:c>
      <x:c r="Q672" s="66" t="b">
        <x:f aca="0">AND(MOD(MONTH(A672),3)=0,OR(A673="",MONTH(A672)&lt;&gt;MONTH(A673)))</x:f>
        <x:v>0</x:v>
      </x:c>
      <x:c r="R672" s="66" t="b">
        <x:f aca="0">OR(O672&gt;$E$7,O672&lt;$E$6)</x:f>
        <x:v>0</x:v>
      </x:c>
      <x:c r="S672" s="66" t="b">
        <x:f aca="0">AND(OR(P672,Q672,R672),A672-AH671&gt;$E$8)</x:f>
        <x:v>0</x:v>
      </x:c>
      <x:c r="T672" s="67" t="str">
        <x:f aca="0">IF(NOT(OR(P672,Q672,R672)),"不调",IF(NOT(S672),"间隔规则跳过",IF(P672,"年末+季度",IF(AND(Q672,R672),"季度+动态",IF(Q672,"季度","动态")))))</x:f>
        <x:v>不调</x:v>
      </x:c>
      <x:c r="U672" s="64" t="n">
        <x:f aca="0">IF(OR(T672="年末+季度",T672="季度+动态"),N672*$E$5/2,IF(T672="季度",(J672+K672)/2,IF(T672="动态",N672*$E$5*IF(J672+K672=0,0.5,J672/(J672+K672)),J672)))</x:f>
        <x:v>0.1032175713103982</x:v>
      </x:c>
      <x:c r="V672" s="64" t="n">
        <x:f aca="0">IF(OR(T672="年末+季度",T672="季度+动态"),N672*$E$5/2,IF(T672="季度",(J672+K672)/2,IF(T672="动态",N672*$E$5*IF(J672+K672=0,0.5,K672/(J672+K672)),K672)))</x:f>
        <x:v>0.10748537582117759</x:v>
      </x:c>
      <x:c r="W672" s="64" t="n">
        <x:f aca="0">IF(OR(T672="年末+季度",T672="季度+动态",T672="动态"),N672*(1-$E$5)*IF(L672+M672=0,$B$7/($B$7+$B$8),L672/(L672+M672)),L672)</x:f>
        <x:v>0.8666977192052717</x:v>
      </x:c>
      <x:c r="X672" s="64" t="n">
        <x:f aca="0">IF(OR(T672="年末+季度",T672="季度+动态",T672="动态"),N672*(1-$E$5)*IF(L672+M672=0,$B$8/($B$7+$B$8),M672/(L672+M672)),M672)</x:f>
        <x:v>0.058348675826409915</x:v>
      </x:c>
      <x:c r="Y672" s="64" t="n">
        <x:f aca="0">POWER(1-$H$5,(A672-A671)/$H$8)</x:f>
        <x:v>0.9999862671029998</x:v>
      </x:c>
      <x:c r="Z672" s="64" t="n">
        <x:f aca="0">U672*Y672</x:f>
        <x:v>0.10321615383412278</x:v>
      </x:c>
      <x:c r="AA672" s="64" t="n">
        <x:f aca="0">V672*Y672</x:f>
        <x:v>0.10748389973558241</x:v>
      </x:c>
      <x:c r="AB672" s="64" t="n">
        <x:f aca="0">W672*Y672</x:f>
        <x:v>0.8666858169347635</x:v>
      </x:c>
      <x:c r="AC672" s="64" t="n">
        <x:f aca="0">X672*Y672</x:f>
        <x:v>0.05834787453005469</x:v>
      </x:c>
      <x:c r="AD672" s="64" t="n">
        <x:f aca="0">SUM(Z672:AC672)</x:f>
        <x:v>1.1357337450345235</x:v>
      </x:c>
      <x:c r="AE672" s="64" t="n">
        <x:f aca="0">MAX(AE671,AD672)</x:f>
        <x:v>1.1357337450345235</x:v>
      </x:c>
      <x:c r="AF672" s="63" t="n">
        <x:f aca="0">AD672/AE672-1</x:f>
        <x:v>0</x:v>
      </x:c>
      <x:c r="AG672" s="63" t="n">
        <x:f aca="0">AD672/AD671-1</x:f>
        <x:v>0.0005309270828934842</x:v>
      </x:c>
      <x:c r="AH672" s="61" t="n">
        <x:f aca="0">IF(OR(T672="年末+季度",T672="季度+动态",T672="季度",T672="动态"),A672,AH671)</x:f>
        <x:v>44742</x:v>
      </x:c>
      <x:c r="AI672" s="68" t="n">
        <x:f aca="0">YEAR(A672)</x:f>
        <x:v>2022</x:v>
      </x:c>
      <x:c r="AJ672" s="68" t="n">
        <x:f aca="0">MONTH(A672)</x:f>
        <x:v>8</x:v>
      </x:c>
      <x:c r="AK672" s="66" t="n">
        <x:f aca="0">IF(MONTH(A672)&lt;&gt;MONTH(A673),1,0)</x:f>
        <x:v>0</x:v>
      </x:c>
      <x:c r="AL672" s="64" t="n">
        <x:f aca="0">IF(AK671,AD671,AL671)</x:f>
        <x:v>1.1333396239310813</x:v>
      </x:c>
      <x:c r="AM672" s="65" t="str">
        <x:f aca="0">IF(AK672,AD672/AL672-1,"")</x:f>
      </x:c>
      <x:c r="AN672" s="64" t="n">
        <x:f aca="0">IF(AI672&lt;&gt;AI671,AD672,MAX(AN671,AD672))</x:f>
        <x:v>1.1357337450345235</x:v>
      </x:c>
      <x:c r="AO672" s="65" t="n">
        <x:f aca="0">AD672/AN672-1</x:f>
        <x:v>0</x:v>
      </x:c>
      <x:c r="AP672" s="69" t="n">
        <x:f aca="0">IFERROR(SUM(Z672:AC672)/AD672,0)</x:f>
        <x:v>1</x:v>
      </x:c>
      <x:c r="AQ672" s="66" t="b">
        <x:f aca="0">AND(B672&gt;0,C672&gt;0,D672&gt;0,E672&gt;0)</x:f>
        <x:v>1</x:v>
      </x:c>
    </x:row>
    <x:row r="673" ht="13.5" hidden="0">
      <x:c r="A673" s="61" t="n">
        <x:f aca="0">'净值底稿'!A635</x:f>
        <x:v>44783</x:v>
      </x:c>
      <x:c r="B673" s="62" t="n">
        <x:f aca="0">'净值底稿'!W635</x:f>
        <x:v>1.2244530346929656</x:v>
      </x:c>
      <x:c r="C673" s="62" t="n">
        <x:f aca="0">'净值底稿'!T635</x:f>
        <x:v>1.3739079369432037</x:v>
      </x:c>
      <x:c r="D673" s="62" t="n">
        <x:f aca="0">'净值底稿'!U635</x:f>
        <x:v>1.5563</x:v>
      </x:c>
      <x:c r="E673" s="62" t="n">
        <x:f aca="0">'净值底稿'!V635</x:f>
        <x:v>1.4059</x:v>
      </x:c>
      <x:c r="F673" s="63" t="n">
        <x:f aca="0">IFERROR(B673/B672-1,0)</x:f>
        <x:v>-0.004484968119257582</x:v>
      </x:c>
      <x:c r="G673" s="63" t="n">
        <x:f aca="0">IFERROR(C673/C672-1,0)</x:f>
        <x:v>-0.0013505563254386788</x:v>
      </x:c>
      <x:c r="H673" s="63" t="n">
        <x:f aca="0">IFERROR(D673/D672-1,0)</x:f>
        <x:v>-0.00012849341471243836</x:v>
      </x:c>
      <x:c r="I673" s="63" t="n">
        <x:f aca="0">IFERROR(E673/E672-1,0)</x:f>
        <x:v>0.002424242424242218</x:v>
      </x:c>
      <x:c r="J673" s="64" t="n">
        <x:f aca="0">Z672*(1+F673)</x:f>
        <x:v>0.10275323267478435</x:v>
      </x:c>
      <x:c r="K673" s="64" t="n">
        <x:f aca="0">AA672*(1+G673)</x:f>
        <x:v>0.1073387366749117</x:v>
      </x:c>
      <x:c r="L673" s="64" t="n">
        <x:f aca="0">AB672*(1+H673)</x:f>
        <x:v>0.8665744535146628</x:v>
      </x:c>
      <x:c r="M673" s="64" t="n">
        <x:f aca="0">AC672*(1+I673)</x:f>
        <x:v>0.05848932392285481</x:v>
      </x:c>
      <x:c r="N673" s="64" t="n">
        <x:f aca="0">SUM(J673:M673)</x:f>
        <x:v>1.1351557467872135</x:v>
      </x:c>
      <x:c r="O673" s="65" t="n">
        <x:f aca="0">IFERROR((J673+K673)/N673,0)</x:f>
        <x:v>0.18507765999891296</x:v>
      </x:c>
      <x:c r="P673" s="66" t="b">
        <x:f aca="0">AND(MONTH(A673)=12,OR(A674="",YEAR(A673)&lt;&gt;YEAR(A674)))</x:f>
        <x:v>0</x:v>
      </x:c>
      <x:c r="Q673" s="66" t="b">
        <x:f aca="0">AND(MOD(MONTH(A673),3)=0,OR(A674="",MONTH(A673)&lt;&gt;MONTH(A674)))</x:f>
        <x:v>0</x:v>
      </x:c>
      <x:c r="R673" s="66" t="b">
        <x:f aca="0">OR(O673&gt;$E$7,O673&lt;$E$6)</x:f>
        <x:v>0</x:v>
      </x:c>
      <x:c r="S673" s="66" t="b">
        <x:f aca="0">AND(OR(P673,Q673,R673),A673-AH672&gt;$E$8)</x:f>
        <x:v>0</x:v>
      </x:c>
      <x:c r="T673" s="67" t="str">
        <x:f aca="0">IF(NOT(OR(P673,Q673,R673)),"不调",IF(NOT(S673),"间隔规则跳过",IF(P673,"年末+季度",IF(AND(Q673,R673),"季度+动态",IF(Q673,"季度","动态")))))</x:f>
        <x:v>不调</x:v>
      </x:c>
      <x:c r="U673" s="64" t="n">
        <x:f aca="0">IF(OR(T673="年末+季度",T673="季度+动态"),N673*$E$5/2,IF(T673="季度",(J673+K673)/2,IF(T673="动态",N673*$E$5*IF(J673+K673=0,0.5,J673/(J673+K673)),J673)))</x:f>
        <x:v>0.10275323267478435</x:v>
      </x:c>
      <x:c r="V673" s="64" t="n">
        <x:f aca="0">IF(OR(T673="年末+季度",T673="季度+动态"),N673*$E$5/2,IF(T673="季度",(J673+K673)/2,IF(T673="动态",N673*$E$5*IF(J673+K673=0,0.5,K673/(J673+K673)),K673)))</x:f>
        <x:v>0.1073387366749117</x:v>
      </x:c>
      <x:c r="W673" s="64" t="n">
        <x:f aca="0">IF(OR(T673="年末+季度",T673="季度+动态",T673="动态"),N673*(1-$E$5)*IF(L673+M673=0,$B$7/($B$7+$B$8),L673/(L673+M673)),L673)</x:f>
        <x:v>0.8665744535146628</x:v>
      </x:c>
      <x:c r="X673" s="64" t="n">
        <x:f aca="0">IF(OR(T673="年末+季度",T673="季度+动态",T673="动态"),N673*(1-$E$5)*IF(L673+M673=0,$B$8/($B$7+$B$8),M673/(L673+M673)),M673)</x:f>
        <x:v>0.05848932392285481</x:v>
      </x:c>
      <x:c r="Y673" s="64" t="n">
        <x:f aca="0">POWER(1-$H$5,(A673-A672)/$H$8)</x:f>
        <x:v>0.9999862671029998</x:v>
      </x:c>
      <x:c r="Z673" s="64" t="n">
        <x:f aca="0">U673*Y673</x:f>
        <x:v>0.10275182157522358</x:v>
      </x:c>
      <x:c r="AA673" s="64" t="n">
        <x:f aca="0">V673*Y673</x:f>
        <x:v>0.10733726260309681</x:v>
      </x:c>
      <x:c r="AB673" s="64" t="n">
        <x:f aca="0">W673*Y673</x:f>
        <x:v>0.8665625529369496</x:v>
      </x:c>
      <x:c r="AC673" s="64" t="n">
        <x:f aca="0">X673*Y673</x:f>
        <x:v>0.058488520694993766</x:v>
      </x:c>
      <x:c r="AD673" s="64" t="n">
        <x:f aca="0">SUM(Z673:AC673)</x:f>
        <x:v>1.1351401578102636</x:v>
      </x:c>
      <x:c r="AE673" s="64" t="n">
        <x:f aca="0">MAX(AE672,AD673)</x:f>
        <x:v>1.1357337450345235</x:v>
      </x:c>
      <x:c r="AF673" s="63" t="n">
        <x:f aca="0">AD673/AE673-1</x:f>
        <x:v>-0.0005226464625667226</x:v>
      </x:c>
      <x:c r="AG673" s="63" t="n">
        <x:f aca="0">AD673/AD672-1</x:f>
        <x:v>-0.0005226464625667226</x:v>
      </x:c>
      <x:c r="AH673" s="61" t="n">
        <x:f aca="0">IF(OR(T673="年末+季度",T673="季度+动态",T673="季度",T673="动态"),A673,AH672)</x:f>
        <x:v>44742</x:v>
      </x:c>
      <x:c r="AI673" s="68" t="n">
        <x:f aca="0">YEAR(A673)</x:f>
        <x:v>2022</x:v>
      </x:c>
      <x:c r="AJ673" s="68" t="n">
        <x:f aca="0">MONTH(A673)</x:f>
        <x:v>8</x:v>
      </x:c>
      <x:c r="AK673" s="66" t="n">
        <x:f aca="0">IF(MONTH(A673)&lt;&gt;MONTH(A674),1,0)</x:f>
        <x:v>0</x:v>
      </x:c>
      <x:c r="AL673" s="64" t="n">
        <x:f aca="0">IF(AK672,AD672,AL672)</x:f>
        <x:v>1.1333396239310813</x:v>
      </x:c>
      <x:c r="AM673" s="65" t="str">
        <x:f aca="0">IF(AK673,AD673/AL673-1,"")</x:f>
      </x:c>
      <x:c r="AN673" s="64" t="n">
        <x:f aca="0">IF(AI673&lt;&gt;AI672,AD673,MAX(AN672,AD673))</x:f>
        <x:v>1.1357337450345235</x:v>
      </x:c>
      <x:c r="AO673" s="65" t="n">
        <x:f aca="0">AD673/AN673-1</x:f>
        <x:v>-0.0005226464625667226</x:v>
      </x:c>
      <x:c r="AP673" s="69" t="n">
        <x:f aca="0">IFERROR(SUM(Z673:AC673)/AD673,0)</x:f>
        <x:v>1</x:v>
      </x:c>
      <x:c r="AQ673" s="66" t="b">
        <x:f aca="0">AND(B673&gt;0,C673&gt;0,D673&gt;0,E673&gt;0)</x:f>
        <x:v>1</x:v>
      </x:c>
    </x:row>
    <x:row r="674" ht="13.5" hidden="0">
      <x:c r="A674" s="61" t="n">
        <x:f aca="0">'净值底稿'!A636</x:f>
        <x:v>44784</x:v>
      </x:c>
      <x:c r="B674" s="62" t="n">
        <x:f aca="0">'净值底稿'!W636</x:f>
        <x:v>1.2382028803067646</x:v>
      </x:c>
      <x:c r="C674" s="62" t="n">
        <x:f aca="0">'净值底稿'!T636</x:f>
        <x:v>1.3919202074313</x:v>
      </x:c>
      <x:c r="D674" s="62" t="n">
        <x:f aca="0">'净值底稿'!U636</x:f>
        <x:v>1.5563</x:v>
      </x:c>
      <x:c r="E674" s="62" t="n">
        <x:f aca="0">'净值底稿'!V636</x:f>
        <x:v>1.4004</x:v>
      </x:c>
      <x:c r="F674" s="63" t="n">
        <x:f aca="0">IFERROR(B674/B673-1,0)</x:f>
        <x:v>0.01122937770924537</x:v>
      </x:c>
      <x:c r="G674" s="63" t="n">
        <x:f aca="0">IFERROR(C674/C673-1,0)</x:f>
        <x:v>0.013110245602170112</x:v>
      </x:c>
      <x:c r="H674" s="63" t="n">
        <x:f aca="0">IFERROR(D674/D673-1,0)</x:f>
        <x:v>0</x:v>
      </x:c>
      <x:c r="I674" s="63" t="n">
        <x:f aca="0">IFERROR(E674/E673-1,0)</x:f>
        <x:v>-0.003912084785546499</x:v>
      </x:c>
      <x:c r="J674" s="64" t="n">
        <x:f aca="0">Z673*(1+F674)</x:f>
        <x:v>0.10390566059000476</x:v>
      </x:c>
      <x:c r="K674" s="64" t="n">
        <x:f aca="0">AA673*(1+G674)</x:f>
        <x:v>0.10874448047808805</x:v>
      </x:c>
      <x:c r="L674" s="64" t="n">
        <x:f aca="0">AB673*(1+H674)</x:f>
        <x:v>0.8665625529369496</x:v>
      </x:c>
      <x:c r="M674" s="64" t="n">
        <x:f aca="0">AC673*(1+I674)</x:f>
        <x:v>0.058259708643053756</x:v>
      </x:c>
      <x:c r="N674" s="64" t="n">
        <x:f aca="0">SUM(J674:M674)</x:f>
        <x:v>1.1374724026480962</x:v>
      </x:c>
      <x:c r="O674" s="65" t="n">
        <x:f aca="0">IFERROR((J674+K674)/N674,0)</x:f>
        <x:v>0.18694971462431262</x:v>
      </x:c>
      <x:c r="P674" s="66" t="b">
        <x:f aca="0">AND(MONTH(A674)=12,OR(A675="",YEAR(A674)&lt;&gt;YEAR(A675)))</x:f>
        <x:v>0</x:v>
      </x:c>
      <x:c r="Q674" s="66" t="b">
        <x:f aca="0">AND(MOD(MONTH(A674),3)=0,OR(A675="",MONTH(A674)&lt;&gt;MONTH(A675)))</x:f>
        <x:v>0</x:v>
      </x:c>
      <x:c r="R674" s="66" t="b">
        <x:f aca="0">OR(O674&gt;$E$7,O674&lt;$E$6)</x:f>
        <x:v>0</x:v>
      </x:c>
      <x:c r="S674" s="66" t="b">
        <x:f aca="0">AND(OR(P674,Q674,R674),A674-AH673&gt;$E$8)</x:f>
        <x:v>0</x:v>
      </x:c>
      <x:c r="T674" s="67" t="str">
        <x:f aca="0">IF(NOT(OR(P674,Q674,R674)),"不调",IF(NOT(S674),"间隔规则跳过",IF(P674,"年末+季度",IF(AND(Q674,R674),"季度+动态",IF(Q674,"季度","动态")))))</x:f>
        <x:v>不调</x:v>
      </x:c>
      <x:c r="U674" s="64" t="n">
        <x:f aca="0">IF(OR(T674="年末+季度",T674="季度+动态"),N674*$E$5/2,IF(T674="季度",(J674+K674)/2,IF(T674="动态",N674*$E$5*IF(J674+K674=0,0.5,J674/(J674+K674)),J674)))</x:f>
        <x:v>0.10390566059000476</x:v>
      </x:c>
      <x:c r="V674" s="64" t="n">
        <x:f aca="0">IF(OR(T674="年末+季度",T674="季度+动态"),N674*$E$5/2,IF(T674="季度",(J674+K674)/2,IF(T674="动态",N674*$E$5*IF(J674+K674=0,0.5,K674/(J674+K674)),K674)))</x:f>
        <x:v>0.10874448047808805</x:v>
      </x:c>
      <x:c r="W674" s="64" t="n">
        <x:f aca="0">IF(OR(T674="年末+季度",T674="季度+动态",T674="动态"),N674*(1-$E$5)*IF(L674+M674=0,$B$7/($B$7+$B$8),L674/(L674+M674)),L674)</x:f>
        <x:v>0.8665625529369496</x:v>
      </x:c>
      <x:c r="X674" s="64" t="n">
        <x:f aca="0">IF(OR(T674="年末+季度",T674="季度+动态",T674="动态"),N674*(1-$E$5)*IF(L674+M674=0,$B$8/($B$7+$B$8),M674/(L674+M674)),M674)</x:f>
        <x:v>0.058259708643053756</x:v>
      </x:c>
      <x:c r="Y674" s="64" t="n">
        <x:f aca="0">POWER(1-$H$5,(A674-A673)/$H$8)</x:f>
        <x:v>0.9999862671029998</x:v>
      </x:c>
      <x:c r="Z674" s="64" t="n">
        <x:f aca="0">U674*Y674</x:f>
        <x:v>0.10390423366427014</x:v>
      </x:c>
      <x:c r="AA674" s="64" t="n">
        <x:f aca="0">V674*Y674</x:f>
        <x:v>0.1087429871013383</x:v>
      </x:c>
      <x:c r="AB674" s="64" t="n">
        <x:f aca="0">W674*Y674</x:f>
        <x:v>0.8665506525226658</x:v>
      </x:c>
      <x:c r="AC674" s="64" t="n">
        <x:f aca="0">X674*Y674</x:f>
        <x:v>0.058258908568475695</x:v>
      </x:c>
      <x:c r="AD674" s="64" t="n">
        <x:f aca="0">SUM(Z674:AC674)</x:f>
        <x:v>1.13745678185675</x:v>
      </x:c>
      <x:c r="AE674" s="64" t="n">
        <x:f aca="0">MAX(AE673,AD674)</x:f>
        <x:v>1.13745678185675</x:v>
      </x:c>
      <x:c r="AF674" s="63" t="n">
        <x:f aca="0">AD674/AE674-1</x:f>
        <x:v>0</x:v>
      </x:c>
      <x:c r="AG674" s="63" t="n">
        <x:f aca="0">AD674/AD673-1</x:f>
        <x:v>0.002040826439402288</x:v>
      </x:c>
      <x:c r="AH674" s="61" t="n">
        <x:f aca="0">IF(OR(T674="年末+季度",T674="季度+动态",T674="季度",T674="动态"),A674,AH673)</x:f>
        <x:v>44742</x:v>
      </x:c>
      <x:c r="AI674" s="68" t="n">
        <x:f aca="0">YEAR(A674)</x:f>
        <x:v>2022</x:v>
      </x:c>
      <x:c r="AJ674" s="68" t="n">
        <x:f aca="0">MONTH(A674)</x:f>
        <x:v>8</x:v>
      </x:c>
      <x:c r="AK674" s="66" t="n">
        <x:f aca="0">IF(MONTH(A674)&lt;&gt;MONTH(A675),1,0)</x:f>
        <x:v>0</x:v>
      </x:c>
      <x:c r="AL674" s="64" t="n">
        <x:f aca="0">IF(AK673,AD673,AL673)</x:f>
        <x:v>1.1333396239310813</x:v>
      </x:c>
      <x:c r="AM674" s="65" t="str">
        <x:f aca="0">IF(AK674,AD674/AL674-1,"")</x:f>
      </x:c>
      <x:c r="AN674" s="64" t="n">
        <x:f aca="0">IF(AI674&lt;&gt;AI673,AD674,MAX(AN673,AD674))</x:f>
        <x:v>1.13745678185675</x:v>
      </x:c>
      <x:c r="AO674" s="65" t="n">
        <x:f aca="0">AD674/AN674-1</x:f>
        <x:v>0</x:v>
      </x:c>
      <x:c r="AP674" s="69" t="n">
        <x:f aca="0">IFERROR(SUM(Z674:AC674)/AD674,0)</x:f>
        <x:v>1</x:v>
      </x:c>
      <x:c r="AQ674" s="66" t="b">
        <x:f aca="0">AND(B674&gt;0,C674&gt;0,D674&gt;0,E674&gt;0)</x:f>
        <x:v>1</x:v>
      </x:c>
    </x:row>
    <x:row r="675" ht="13.5" hidden="0">
      <x:c r="A675" s="61" t="n">
        <x:f aca="0">'净值底稿'!A637</x:f>
        <x:v>44785</x:v>
      </x:c>
      <x:c r="B675" s="62" t="n">
        <x:f aca="0">'净值底稿'!W637</x:f>
        <x:v>1.2447321311870856</x:v>
      </x:c>
      <x:c r="C675" s="62" t="n">
        <x:f aca="0">'净值底稿'!T637</x:f>
        <x:v>1.3851172742735338</x:v>
      </x:c>
      <x:c r="D675" s="62" t="n">
        <x:f aca="0">'净值底稿'!U637</x:f>
        <x:v>1.5565</x:v>
      </x:c>
      <x:c r="E675" s="62" t="n">
        <x:f aca="0">'净值底稿'!V637</x:f>
        <x:v>1.4052</x:v>
      </x:c>
      <x:c r="F675" s="63" t="n">
        <x:f aca="0">IFERROR(B675/B674-1,0)</x:f>
        <x:v>0.0052731672524484186</x:v>
      </x:c>
      <x:c r="G675" s="63" t="n">
        <x:f aca="0">IFERROR(C675/C674-1,0)</x:f>
        <x:v>-0.004887444784152151</x:v>
      </x:c>
      <x:c r="H675" s="63" t="n">
        <x:f aca="0">IFERROR(D675/D674-1,0)</x:f>
        <x:v>0.00012850992739177336</x:v>
      </x:c>
      <x:c r="I675" s="63" t="n">
        <x:f aca="0">IFERROR(E675/E674-1,0)</x:f>
        <x:v>0.003427592116538092</x:v>
      </x:c>
      <x:c r="J675" s="64" t="n">
        <x:f aca="0">Z674*(1+F675)</x:f>
        <x:v>0.10445213806661932</x:v>
      </x:c>
      <x:c r="K675" s="64" t="n">
        <x:f aca="0">AA674*(1+G675)</x:f>
        <x:v>0.10821151175621674</x:v>
      </x:c>
      <x:c r="L675" s="64" t="n">
        <x:f aca="0">AB674*(1+H675)</x:f>
        <x:v>0.8666620128841028</x:v>
      </x:c>
      <x:c r="M675" s="64" t="n">
        <x:f aca="0">AC674*(1+I675)</x:f>
        <x:v>0.05845859634420312</x:v>
      </x:c>
      <x:c r="N675" s="64" t="n">
        <x:f aca="0">SUM(J675:M675)</x:f>
        <x:v>1.137784259051142</x:v>
      </x:c>
      <x:c r="O675" s="65" t="n">
        <x:f aca="0">IFERROR((J675+K675)/N675,0)</x:f>
        <x:v>0.18691034625508657</x:v>
      </x:c>
      <x:c r="P675" s="66" t="b">
        <x:f aca="0">AND(MONTH(A675)=12,OR(A676="",YEAR(A675)&lt;&gt;YEAR(A676)))</x:f>
        <x:v>0</x:v>
      </x:c>
      <x:c r="Q675" s="66" t="b">
        <x:f aca="0">AND(MOD(MONTH(A675),3)=0,OR(A676="",MONTH(A675)&lt;&gt;MONTH(A676)))</x:f>
        <x:v>0</x:v>
      </x:c>
      <x:c r="R675" s="66" t="b">
        <x:f aca="0">OR(O675&gt;$E$7,O675&lt;$E$6)</x:f>
        <x:v>0</x:v>
      </x:c>
      <x:c r="S675" s="66" t="b">
        <x:f aca="0">AND(OR(P675,Q675,R675),A675-AH674&gt;$E$8)</x:f>
        <x:v>0</x:v>
      </x:c>
      <x:c r="T675" s="67" t="str">
        <x:f aca="0">IF(NOT(OR(P675,Q675,R675)),"不调",IF(NOT(S675),"间隔规则跳过",IF(P675,"年末+季度",IF(AND(Q675,R675),"季度+动态",IF(Q675,"季度","动态")))))</x:f>
        <x:v>不调</x:v>
      </x:c>
      <x:c r="U675" s="64" t="n">
        <x:f aca="0">IF(OR(T675="年末+季度",T675="季度+动态"),N675*$E$5/2,IF(T675="季度",(J675+K675)/2,IF(T675="动态",N675*$E$5*IF(J675+K675=0,0.5,J675/(J675+K675)),J675)))</x:f>
        <x:v>0.10445213806661932</x:v>
      </x:c>
      <x:c r="V675" s="64" t="n">
        <x:f aca="0">IF(OR(T675="年末+季度",T675="季度+动态"),N675*$E$5/2,IF(T675="季度",(J675+K675)/2,IF(T675="动态",N675*$E$5*IF(J675+K675=0,0.5,K675/(J675+K675)),K675)))</x:f>
        <x:v>0.10821151175621674</x:v>
      </x:c>
      <x:c r="W675" s="64" t="n">
        <x:f aca="0">IF(OR(T675="年末+季度",T675="季度+动态",T675="动态"),N675*(1-$E$5)*IF(L675+M675=0,$B$7/($B$7+$B$8),L675/(L675+M675)),L675)</x:f>
        <x:v>0.8666620128841028</x:v>
      </x:c>
      <x:c r="X675" s="64" t="n">
        <x:f aca="0">IF(OR(T675="年末+季度",T675="季度+动态",T675="动态"),N675*(1-$E$5)*IF(L675+M675=0,$B$8/($B$7+$B$8),M675/(L675+M675)),M675)</x:f>
        <x:v>0.05845859634420312</x:v>
      </x:c>
      <x:c r="Y675" s="64" t="n">
        <x:f aca="0">POWER(1-$H$5,(A675-A674)/$H$8)</x:f>
        <x:v>0.9999862671029998</x:v>
      </x:c>
      <x:c r="Z675" s="64" t="n">
        <x:f aca="0">U675*Y675</x:f>
        <x:v>0.10445070363616579</x:v>
      </x:c>
      <x:c r="AA675" s="64" t="n">
        <x:f aca="0">V675*Y675</x:f>
        <x:v>0.10821002569867155</x:v>
      </x:c>
      <x:c r="AB675" s="64" t="n">
        <x:f aca="0">W675*Y675</x:f>
        <x:v>0.8666501111039459</x:v>
      </x:c>
      <x:c r="AC675" s="64" t="n">
        <x:f aca="0">X675*Y675</x:f>
        <x:v>0.05845779353832074</x:v>
      </x:c>
      <x:c r="AD675" s="64" t="n">
        <x:f aca="0">SUM(Z675:AC675)</x:f>
        <x:v>1.137768633977104</x:v>
      </x:c>
      <x:c r="AE675" s="64" t="n">
        <x:f aca="0">MAX(AE674,AD675)</x:f>
        <x:v>1.137768633977104</x:v>
      </x:c>
      <x:c r="AF675" s="63" t="n">
        <x:f aca="0">AD675/AE675-1</x:f>
        <x:v>0</x:v>
      </x:c>
      <x:c r="AG675" s="63" t="n">
        <x:f aca="0">AD675/AD674-1</x:f>
        <x:v>0.0002741661268614859</x:v>
      </x:c>
      <x:c r="AH675" s="61" t="n">
        <x:f aca="0">IF(OR(T675="年末+季度",T675="季度+动态",T675="季度",T675="动态"),A675,AH674)</x:f>
        <x:v>44742</x:v>
      </x:c>
      <x:c r="AI675" s="68" t="n">
        <x:f aca="0">YEAR(A675)</x:f>
        <x:v>2022</x:v>
      </x:c>
      <x:c r="AJ675" s="68" t="n">
        <x:f aca="0">MONTH(A675)</x:f>
        <x:v>8</x:v>
      </x:c>
      <x:c r="AK675" s="66" t="n">
        <x:f aca="0">IF(MONTH(A675)&lt;&gt;MONTH(A676),1,0)</x:f>
        <x:v>0</x:v>
      </x:c>
      <x:c r="AL675" s="64" t="n">
        <x:f aca="0">IF(AK674,AD674,AL674)</x:f>
        <x:v>1.1333396239310813</x:v>
      </x:c>
      <x:c r="AM675" s="65" t="str">
        <x:f aca="0">IF(AK675,AD675/AL675-1,"")</x:f>
      </x:c>
      <x:c r="AN675" s="64" t="n">
        <x:f aca="0">IF(AI675&lt;&gt;AI674,AD675,MAX(AN674,AD675))</x:f>
        <x:v>1.137768633977104</x:v>
      </x:c>
      <x:c r="AO675" s="65" t="n">
        <x:f aca="0">AD675/AN675-1</x:f>
        <x:v>0</x:v>
      </x:c>
      <x:c r="AP675" s="69" t="n">
        <x:f aca="0">IFERROR(SUM(Z675:AC675)/AD675,0)</x:f>
        <x:v>1</x:v>
      </x:c>
      <x:c r="AQ675" s="66" t="b">
        <x:f aca="0">AND(B675&gt;0,C675&gt;0,D675&gt;0,E675&gt;0)</x:f>
        <x:v>1</x:v>
      </x:c>
    </x:row>
    <x:row r="676" ht="13.5" hidden="0">
      <x:c r="A676" s="61" t="n">
        <x:f aca="0">'净值底稿'!A638</x:f>
        <x:v>44788</x:v>
      </x:c>
      <x:c r="B676" s="62" t="n">
        <x:f aca="0">'净值底稿'!W638</x:f>
        <x:v>1.2434223968828046</x:v>
      </x:c>
      <x:c r="C676" s="62" t="n">
        <x:f aca="0">'净值底稿'!T638</x:f>
        <x:v>1.3931960050965737</x:v>
      </x:c>
      <x:c r="D676" s="62" t="n">
        <x:f aca="0">'净值底稿'!U638</x:f>
        <x:v>1.5609</x:v>
      </x:c>
      <x:c r="E676" s="62" t="n">
        <x:f aca="0">'净值底稿'!V638</x:f>
        <x:v>1.407</x:v>
      </x:c>
      <x:c r="F676" s="63" t="n">
        <x:f aca="0">IFERROR(B676/B675-1,0)</x:f>
        <x:v>-0.0010522218166183483</x:v>
      </x:c>
      <x:c r="G676" s="63" t="n">
        <x:f aca="0">IFERROR(C676/C675-1,0)</x:f>
        <x:v>0.005832524778291548</x:v>
      </x:c>
      <x:c r="H676" s="63" t="n">
        <x:f aca="0">IFERROR(D676/D675-1,0)</x:f>
        <x:v>0.002826855123674976</x:v>
      </x:c>
      <x:c r="I676" s="63" t="n">
        <x:f aca="0">IFERROR(E676/E675-1,0)</x:f>
        <x:v>0.001280956447480719</x:v>
      </x:c>
      <x:c r="J676" s="64" t="n">
        <x:f aca="0">Z675*(1+F676)</x:f>
        <x:v>0.10434079832703869</x:v>
      </x:c>
      <x:c r="K676" s="64" t="n">
        <x:f aca="0">AA675*(1+G676)</x:f>
        <x:v>0.10884116335481862</x:v>
      </x:c>
      <x:c r="L676" s="64" t="n">
        <x:f aca="0">AB675*(1+H676)</x:f>
        <x:v>0.8691000054109536</x:v>
      </x:c>
      <x:c r="M676" s="64" t="n">
        <x:f aca="0">AC675*(1+I676)</x:f>
        <x:v>0.05853267542585915</x:v>
      </x:c>
      <x:c r="N676" s="64" t="n">
        <x:f aca="0">SUM(J676:M676)</x:f>
        <x:v>1.1408146425186698</x:v>
      </x:c>
      <x:c r="O676" s="65" t="n">
        <x:f aca="0">IFERROR((J676+K676)/N676,0)</x:f>
        <x:v>0.1868681850113688</x:v>
      </x:c>
      <x:c r="P676" s="66" t="b">
        <x:f aca="0">AND(MONTH(A676)=12,OR(A677="",YEAR(A676)&lt;&gt;YEAR(A677)))</x:f>
        <x:v>0</x:v>
      </x:c>
      <x:c r="Q676" s="66" t="b">
        <x:f aca="0">AND(MOD(MONTH(A676),3)=0,OR(A677="",MONTH(A676)&lt;&gt;MONTH(A677)))</x:f>
        <x:v>0</x:v>
      </x:c>
      <x:c r="R676" s="66" t="b">
        <x:f aca="0">OR(O676&gt;$E$7,O676&lt;$E$6)</x:f>
        <x:v>0</x:v>
      </x:c>
      <x:c r="S676" s="66" t="b">
        <x:f aca="0">AND(OR(P676,Q676,R676),A676-AH675&gt;$E$8)</x:f>
        <x:v>0</x:v>
      </x:c>
      <x:c r="T676" s="67" t="str">
        <x:f aca="0">IF(NOT(OR(P676,Q676,R676)),"不调",IF(NOT(S676),"间隔规则跳过",IF(P676,"年末+季度",IF(AND(Q676,R676),"季度+动态",IF(Q676,"季度","动态")))))</x:f>
        <x:v>不调</x:v>
      </x:c>
      <x:c r="U676" s="64" t="n">
        <x:f aca="0">IF(OR(T676="年末+季度",T676="季度+动态"),N676*$E$5/2,IF(T676="季度",(J676+K676)/2,IF(T676="动态",N676*$E$5*IF(J676+K676=0,0.5,J676/(J676+K676)),J676)))</x:f>
        <x:v>0.10434079832703869</x:v>
      </x:c>
      <x:c r="V676" s="64" t="n">
        <x:f aca="0">IF(OR(T676="年末+季度",T676="季度+动态"),N676*$E$5/2,IF(T676="季度",(J676+K676)/2,IF(T676="动态",N676*$E$5*IF(J676+K676=0,0.5,K676/(J676+K676)),K676)))</x:f>
        <x:v>0.10884116335481862</x:v>
      </x:c>
      <x:c r="W676" s="64" t="n">
        <x:f aca="0">IF(OR(T676="年末+季度",T676="季度+动态",T676="动态"),N676*(1-$E$5)*IF(L676+M676=0,$B$7/($B$7+$B$8),L676/(L676+M676)),L676)</x:f>
        <x:v>0.8691000054109536</x:v>
      </x:c>
      <x:c r="X676" s="64" t="n">
        <x:f aca="0">IF(OR(T676="年末+季度",T676="季度+动态",T676="动态"),N676*(1-$E$5)*IF(L676+M676=0,$B$8/($B$7+$B$8),M676/(L676+M676)),M676)</x:f>
        <x:v>0.05853267542585915</x:v>
      </x:c>
      <x:c r="Y676" s="64" t="n">
        <x:f aca="0">POWER(1-$H$5,(A676-A675)/$H$8)</x:f>
        <x:v>0.9999588018747739</x:v>
      </x:c>
      <x:c r="Z676" s="64" t="n">
        <x:f aca="0">U676*Y676</x:f>
        <x:v>0.10433649968176302</x:v>
      </x:c>
      <x:c r="AA676" s="64" t="n">
        <x:f aca="0">V676*Y676</x:f>
        <x:v>0.10883667930294098</x:v>
      </x:c>
      <x:c r="AB676" s="64" t="n">
        <x:f aca="0">W676*Y676</x:f>
        <x:v>0.8690642001200967</x:v>
      </x:c>
      <x:c r="AC676" s="64" t="n">
        <x:f aca="0">X676*Y676</x:f>
        <x:v>0.05853026398936714</x:v>
      </x:c>
      <x:c r="AD676" s="64" t="n">
        <x:f aca="0">SUM(Z676:AC676)</x:f>
        <x:v>1.1407676430941678</x:v>
      </x:c>
      <x:c r="AE676" s="64" t="n">
        <x:f aca="0">MAX(AE675,AD676)</x:f>
        <x:v>1.1407676430941678</x:v>
      </x:c>
      <x:c r="AF676" s="63" t="n">
        <x:f aca="0">AD676/AE676-1</x:f>
        <x:v>0</x:v>
      </x:c>
      <x:c r="AG676" s="63" t="n">
        <x:f aca="0">AD676/AD675-1</x:f>
        <x:v>0.0026358690400707374</x:v>
      </x:c>
      <x:c r="AH676" s="61" t="n">
        <x:f aca="0">IF(OR(T676="年末+季度",T676="季度+动态",T676="季度",T676="动态"),A676,AH675)</x:f>
        <x:v>44742</x:v>
      </x:c>
      <x:c r="AI676" s="68" t="n">
        <x:f aca="0">YEAR(A676)</x:f>
        <x:v>2022</x:v>
      </x:c>
      <x:c r="AJ676" s="68" t="n">
        <x:f aca="0">MONTH(A676)</x:f>
        <x:v>8</x:v>
      </x:c>
      <x:c r="AK676" s="66" t="n">
        <x:f aca="0">IF(MONTH(A676)&lt;&gt;MONTH(A677),1,0)</x:f>
        <x:v>0</x:v>
      </x:c>
      <x:c r="AL676" s="64" t="n">
        <x:f aca="0">IF(AK675,AD675,AL675)</x:f>
        <x:v>1.1333396239310813</x:v>
      </x:c>
      <x:c r="AM676" s="65" t="str">
        <x:f aca="0">IF(AK676,AD676/AL676-1,"")</x:f>
      </x:c>
      <x:c r="AN676" s="64" t="n">
        <x:f aca="0">IF(AI676&lt;&gt;AI675,AD676,MAX(AN675,AD676))</x:f>
        <x:v>1.1407676430941678</x:v>
      </x:c>
      <x:c r="AO676" s="65" t="n">
        <x:f aca="0">AD676/AN676-1</x:f>
        <x:v>0</x:v>
      </x:c>
      <x:c r="AP676" s="69" t="n">
        <x:f aca="0">IFERROR(SUM(Z676:AC676)/AD676,0)</x:f>
        <x:v>1</x:v>
      </x:c>
      <x:c r="AQ676" s="66" t="b">
        <x:f aca="0">AND(B676&gt;0,C676&gt;0,D676&gt;0,E676&gt;0)</x:f>
        <x:v>1</x:v>
      </x:c>
    </x:row>
    <x:row r="677" ht="13.5" hidden="0">
      <x:c r="A677" s="61" t="n">
        <x:f aca="0">'净值底稿'!A639</x:f>
        <x:v>44789</x:v>
      </x:c>
      <x:c r="B677" s="62" t="n">
        <x:f aca="0">'净值底稿'!W639</x:f>
        <x:v>1.2471803181325822</x:v>
      </x:c>
      <x:c r="C677" s="62" t="n">
        <x:f aca="0">'净值底稿'!T639</x:f>
        <x:v>1.4006004904484837</x:v>
      </x:c>
      <x:c r="D677" s="62" t="n">
        <x:f aca="0">'净值底稿'!U639</x:f>
        <x:v>1.5625</x:v>
      </x:c>
      <x:c r="E677" s="62" t="n">
        <x:f aca="0">'净值底稿'!V639</x:f>
        <x:v>1.4054</x:v>
      </x:c>
      <x:c r="F677" s="63" t="n">
        <x:f aca="0">IFERROR(B677/B676-1,0)</x:f>
        <x:v>0.0030222402774782164</x:v>
      </x:c>
      <x:c r="G677" s="63" t="n">
        <x:f aca="0">IFERROR(C677/C676-1,0)</x:f>
        <x:v>0.005314747763288885</x:v>
      </x:c>
      <x:c r="H677" s="63" t="n">
        <x:f aca="0">IFERROR(D677/D676-1,0)</x:f>
        <x:v>0.0010250496508426021</x:v>
      </x:c>
      <x:c r="I677" s="63" t="n">
        <x:f aca="0">IFERROR(E677/E676-1,0)</x:f>
        <x:v>-0.0011371712864250982</x:v>
      </x:c>
      <x:c r="J677" s="64" t="n">
        <x:f aca="0">Z676*(1+F677)</x:f>
        <x:v>0.10465182965351234</x:v>
      </x:c>
      <x:c r="K677" s="64" t="n">
        <x:f aca="0">AA676*(1+G677)</x:f>
        <x:v>0.10941511880083007</x:v>
      </x:c>
      <x:c r="L677" s="64" t="n">
        <x:f aca="0">AB676*(1+H677)</x:f>
        <x:v>0.8699550340749895</x:v>
      </x:c>
      <x:c r="M677" s="64" t="n">
        <x:f aca="0">AC676*(1+I677)</x:f>
        <x:v>0.058463705053771554</x:v>
      </x:c>
      <x:c r="N677" s="64" t="n">
        <x:f aca="0">SUM(J677:M677)</x:f>
        <x:v>1.1424856875831035</x:v>
      </x:c>
      <x:c r="O677" s="65" t="n">
        <x:f aca="0">IFERROR((J677+K677)/N677,0)</x:f>
        <x:v>0.1873694793561879</x:v>
      </x:c>
      <x:c r="P677" s="66" t="b">
        <x:f aca="0">AND(MONTH(A677)=12,OR(A678="",YEAR(A677)&lt;&gt;YEAR(A678)))</x:f>
        <x:v>0</x:v>
      </x:c>
      <x:c r="Q677" s="66" t="b">
        <x:f aca="0">AND(MOD(MONTH(A677),3)=0,OR(A678="",MONTH(A677)&lt;&gt;MONTH(A678)))</x:f>
        <x:v>0</x:v>
      </x:c>
      <x:c r="R677" s="66" t="b">
        <x:f aca="0">OR(O677&gt;$E$7,O677&lt;$E$6)</x:f>
        <x:v>0</x:v>
      </x:c>
      <x:c r="S677" s="66" t="b">
        <x:f aca="0">AND(OR(P677,Q677,R677),A677-AH676&gt;$E$8)</x:f>
        <x:v>0</x:v>
      </x:c>
      <x:c r="T677" s="67" t="str">
        <x:f aca="0">IF(NOT(OR(P677,Q677,R677)),"不调",IF(NOT(S677),"间隔规则跳过",IF(P677,"年末+季度",IF(AND(Q677,R677),"季度+动态",IF(Q677,"季度","动态")))))</x:f>
        <x:v>不调</x:v>
      </x:c>
      <x:c r="U677" s="64" t="n">
        <x:f aca="0">IF(OR(T677="年末+季度",T677="季度+动态"),N677*$E$5/2,IF(T677="季度",(J677+K677)/2,IF(T677="动态",N677*$E$5*IF(J677+K677=0,0.5,J677/(J677+K677)),J677)))</x:f>
        <x:v>0.10465182965351234</x:v>
      </x:c>
      <x:c r="V677" s="64" t="n">
        <x:f aca="0">IF(OR(T677="年末+季度",T677="季度+动态"),N677*$E$5/2,IF(T677="季度",(J677+K677)/2,IF(T677="动态",N677*$E$5*IF(J677+K677=0,0.5,K677/(J677+K677)),K677)))</x:f>
        <x:v>0.10941511880083007</x:v>
      </x:c>
      <x:c r="W677" s="64" t="n">
        <x:f aca="0">IF(OR(T677="年末+季度",T677="季度+动态",T677="动态"),N677*(1-$E$5)*IF(L677+M677=0,$B$7/($B$7+$B$8),L677/(L677+M677)),L677)</x:f>
        <x:v>0.8699550340749895</x:v>
      </x:c>
      <x:c r="X677" s="64" t="n">
        <x:f aca="0">IF(OR(T677="年末+季度",T677="季度+动态",T677="动态"),N677*(1-$E$5)*IF(L677+M677=0,$B$8/($B$7+$B$8),M677/(L677+M677)),M677)</x:f>
        <x:v>0.058463705053771554</x:v>
      </x:c>
      <x:c r="Y677" s="64" t="n">
        <x:f aca="0">POWER(1-$H$5,(A677-A676)/$H$8)</x:f>
        <x:v>0.9999862671029998</x:v>
      </x:c>
      <x:c r="Z677" s="64" t="n">
        <x:f aca="0">U677*Y677</x:f>
        <x:v>0.10465039248071482</x:v>
      </x:c>
      <x:c r="AA677" s="64" t="n">
        <x:f aca="0">V677*Y677</x:f>
        <x:v>0.10941361621427331</x:v>
      </x:c>
      <x:c r="AB677" s="64" t="n">
        <x:f aca="0">W677*Y677</x:f>
        <x:v>0.8699430870721118</x:v>
      </x:c>
      <x:c r="AC677" s="64" t="n">
        <x:f aca="0">X677*Y677</x:f>
        <x:v>0.0584629021777318</x:v>
      </x:c>
      <x:c r="AD677" s="64" t="n">
        <x:f aca="0">SUM(Z677:AC677)</x:f>
        <x:v>1.1424699979448318</x:v>
      </x:c>
      <x:c r="AE677" s="64" t="n">
        <x:f aca="0">MAX(AE676,AD677)</x:f>
        <x:v>1.1424699979448318</x:v>
      </x:c>
      <x:c r="AF677" s="63" t="n">
        <x:f aca="0">AD677/AE677-1</x:f>
        <x:v>0</x:v>
      </x:c>
      <x:c r="AG677" s="63" t="n">
        <x:f aca="0">AD677/AD676-1</x:f>
        <x:v>0.0014922888644059995</x:v>
      </x:c>
      <x:c r="AH677" s="61" t="n">
        <x:f aca="0">IF(OR(T677="年末+季度",T677="季度+动态",T677="季度",T677="动态"),A677,AH676)</x:f>
        <x:v>44742</x:v>
      </x:c>
      <x:c r="AI677" s="68" t="n">
        <x:f aca="0">YEAR(A677)</x:f>
        <x:v>2022</x:v>
      </x:c>
      <x:c r="AJ677" s="68" t="n">
        <x:f aca="0">MONTH(A677)</x:f>
        <x:v>8</x:v>
      </x:c>
      <x:c r="AK677" s="66" t="n">
        <x:f aca="0">IF(MONTH(A677)&lt;&gt;MONTH(A678),1,0)</x:f>
        <x:v>0</x:v>
      </x:c>
      <x:c r="AL677" s="64" t="n">
        <x:f aca="0">IF(AK676,AD676,AL676)</x:f>
        <x:v>1.1333396239310813</x:v>
      </x:c>
      <x:c r="AM677" s="65" t="str">
        <x:f aca="0">IF(AK677,AD677/AL677-1,"")</x:f>
      </x:c>
      <x:c r="AN677" s="64" t="n">
        <x:f aca="0">IF(AI677&lt;&gt;AI676,AD677,MAX(AN676,AD677))</x:f>
        <x:v>1.1424699979448318</x:v>
      </x:c>
      <x:c r="AO677" s="65" t="n">
        <x:f aca="0">AD677/AN677-1</x:f>
        <x:v>0</x:v>
      </x:c>
      <x:c r="AP677" s="69" t="n">
        <x:f aca="0">IFERROR(SUM(Z677:AC677)/AD677,0)</x:f>
        <x:v>1</x:v>
      </x:c>
      <x:c r="AQ677" s="66" t="b">
        <x:f aca="0">AND(B677&gt;0,C677&gt;0,D677&gt;0,E677&gt;0)</x:f>
        <x:v>1</x:v>
      </x:c>
    </x:row>
    <x:row r="678" ht="13.5" hidden="0">
      <x:c r="A678" s="61" t="n">
        <x:f aca="0">'净值底稿'!A640</x:f>
        <x:v>44790</x:v>
      </x:c>
      <x:c r="B678" s="62" t="n">
        <x:f aca="0">'净值底稿'!W640</x:f>
        <x:v>1.2536641781668707</x:v>
      </x:c>
      <x:c r="C678" s="62" t="n">
        <x:f aca="0">'净值底稿'!T640</x:f>
        <x:v>1.4029762728278752</x:v>
      </x:c>
      <x:c r="D678" s="62" t="n">
        <x:f aca="0">'净值底稿'!U640</x:f>
        <x:v>1.5628</x:v>
      </x:c>
      <x:c r="E678" s="62" t="n">
        <x:f aca="0">'净值底稿'!V640</x:f>
        <x:v>1.4</x:v>
      </x:c>
      <x:c r="F678" s="63" t="n">
        <x:f aca="0">IFERROR(B678/B677-1,0)</x:f>
        <x:v>0.005198815231463039</x:v>
      </x:c>
      <x:c r="G678" s="63" t="n">
        <x:f aca="0">IFERROR(C678/C677-1,0)</x:f>
        <x:v>0.0016962598511092164</x:v>
      </x:c>
      <x:c r="H678" s="63" t="n">
        <x:f aca="0">IFERROR(D678/D677-1,0)</x:f>
        <x:v>0.00019199999999996997</x:v>
      </x:c>
      <x:c r="I678" s="63" t="n">
        <x:f aca="0">IFERROR(E678/E677-1,0)</x:f>
        <x:v>-0.0038423224704711156</x:v>
      </x:c>
      <x:c r="J678" s="64" t="n">
        <x:f aca="0">Z677*(1+F678)</x:f>
        <x:v>0.10519445053512215</x:v>
      </x:c>
      <x:c r="K678" s="64" t="n">
        <x:f aca="0">AA677*(1+G678)</x:f>
        <x:v>0.10959921013862226</x:v>
      </x:c>
      <x:c r="L678" s="64" t="n">
        <x:f aca="0">AB677*(1+H678)</x:f>
        <x:v>0.8701101161448296</x:v>
      </x:c>
      <x:c r="M678" s="64" t="n">
        <x:f aca="0">AC677*(1+I678)</x:f>
        <x:v>0.05823826885500535</x:v>
      </x:c>
      <x:c r="N678" s="64" t="n">
        <x:f aca="0">SUM(J678:M678)</x:f>
        <x:v>1.1431420456735795</x:v>
      </x:c>
      <x:c r="O678" s="65" t="n">
        <x:f aca="0">IFERROR((J678+K678)/N678,0)</x:f>
        <x:v>0.18789761210049835</x:v>
      </x:c>
      <x:c r="P678" s="66" t="b">
        <x:f aca="0">AND(MONTH(A678)=12,OR(A679="",YEAR(A678)&lt;&gt;YEAR(A679)))</x:f>
        <x:v>0</x:v>
      </x:c>
      <x:c r="Q678" s="66" t="b">
        <x:f aca="0">AND(MOD(MONTH(A678),3)=0,OR(A679="",MONTH(A678)&lt;&gt;MONTH(A679)))</x:f>
        <x:v>0</x:v>
      </x:c>
      <x:c r="R678" s="66" t="b">
        <x:f aca="0">OR(O678&gt;$E$7,O678&lt;$E$6)</x:f>
        <x:v>0</x:v>
      </x:c>
      <x:c r="S678" s="66" t="b">
        <x:f aca="0">AND(OR(P678,Q678,R678),A678-AH677&gt;$E$8)</x:f>
        <x:v>0</x:v>
      </x:c>
      <x:c r="T678" s="67" t="str">
        <x:f aca="0">IF(NOT(OR(P678,Q678,R678)),"不调",IF(NOT(S678),"间隔规则跳过",IF(P678,"年末+季度",IF(AND(Q678,R678),"季度+动态",IF(Q678,"季度","动态")))))</x:f>
        <x:v>不调</x:v>
      </x:c>
      <x:c r="U678" s="64" t="n">
        <x:f aca="0">IF(OR(T678="年末+季度",T678="季度+动态"),N678*$E$5/2,IF(T678="季度",(J678+K678)/2,IF(T678="动态",N678*$E$5*IF(J678+K678=0,0.5,J678/(J678+K678)),J678)))</x:f>
        <x:v>0.10519445053512215</x:v>
      </x:c>
      <x:c r="V678" s="64" t="n">
        <x:f aca="0">IF(OR(T678="年末+季度",T678="季度+动态"),N678*$E$5/2,IF(T678="季度",(J678+K678)/2,IF(T678="动态",N678*$E$5*IF(J678+K678=0,0.5,K678/(J678+K678)),K678)))</x:f>
        <x:v>0.10959921013862226</x:v>
      </x:c>
      <x:c r="W678" s="64" t="n">
        <x:f aca="0">IF(OR(T678="年末+季度",T678="季度+动态",T678="动态"),N678*(1-$E$5)*IF(L678+M678=0,$B$7/($B$7+$B$8),L678/(L678+M678)),L678)</x:f>
        <x:v>0.8701101161448296</x:v>
      </x:c>
      <x:c r="X678" s="64" t="n">
        <x:f aca="0">IF(OR(T678="年末+季度",T678="季度+动态",T678="动态"),N678*(1-$E$5)*IF(L678+M678=0,$B$8/($B$7+$B$8),M678/(L678+M678)),M678)</x:f>
        <x:v>0.05823826885500535</x:v>
      </x:c>
      <x:c r="Y678" s="64" t="n">
        <x:f aca="0">POWER(1-$H$5,(A678-A677)/$H$8)</x:f>
        <x:v>0.9999862671029998</x:v>
      </x:c>
      <x:c r="Z678" s="64" t="n">
        <x:f aca="0">U678*Y678</x:f>
        <x:v>0.10519300591056796</x:v>
      </x:c>
      <x:c r="AA678" s="64" t="n">
        <x:f aca="0">V678*Y678</x:f>
        <x:v>0.10959770502395812</x:v>
      </x:c>
      <x:c r="AB678" s="64" t="n">
        <x:f aca="0">W678*Y678</x:f>
        <x:v>0.8700981670122256</x:v>
      </x:c>
      <x:c r="AC678" s="64" t="n">
        <x:f aca="0">X678*Y678</x:f>
        <x:v>0.05823746907485769</x:v>
      </x:c>
      <x:c r="AD678" s="64" t="n">
        <x:f aca="0">SUM(Z678:AC678)</x:f>
        <x:v>1.1431263470216093</x:v>
      </x:c>
      <x:c r="AE678" s="64" t="n">
        <x:f aca="0">MAX(AE677,AD678)</x:f>
        <x:v>1.1431263470216093</x:v>
      </x:c>
      <x:c r="AF678" s="63" t="n">
        <x:f aca="0">AD678/AE678-1</x:f>
        <x:v>0</x:v>
      </x:c>
      <x:c r="AG678" s="63" t="n">
        <x:f aca="0">AD678/AD677-1</x:f>
        <x:v>0.0005745000551071744</x:v>
      </x:c>
      <x:c r="AH678" s="61" t="n">
        <x:f aca="0">IF(OR(T678="年末+季度",T678="季度+动态",T678="季度",T678="动态"),A678,AH677)</x:f>
        <x:v>44742</x:v>
      </x:c>
      <x:c r="AI678" s="68" t="n">
        <x:f aca="0">YEAR(A678)</x:f>
        <x:v>2022</x:v>
      </x:c>
      <x:c r="AJ678" s="68" t="n">
        <x:f aca="0">MONTH(A678)</x:f>
        <x:v>8</x:v>
      </x:c>
      <x:c r="AK678" s="66" t="n">
        <x:f aca="0">IF(MONTH(A678)&lt;&gt;MONTH(A679),1,0)</x:f>
        <x:v>0</x:v>
      </x:c>
      <x:c r="AL678" s="64" t="n">
        <x:f aca="0">IF(AK677,AD677,AL677)</x:f>
        <x:v>1.1333396239310813</x:v>
      </x:c>
      <x:c r="AM678" s="65" t="str">
        <x:f aca="0">IF(AK678,AD678/AL678-1,"")</x:f>
      </x:c>
      <x:c r="AN678" s="64" t="n">
        <x:f aca="0">IF(AI678&lt;&gt;AI677,AD678,MAX(AN677,AD678))</x:f>
        <x:v>1.1431263470216093</x:v>
      </x:c>
      <x:c r="AO678" s="65" t="n">
        <x:f aca="0">AD678/AN678-1</x:f>
        <x:v>0</x:v>
      </x:c>
      <x:c r="AP678" s="69" t="n">
        <x:f aca="0">IFERROR(SUM(Z678:AC678)/AD678,0)</x:f>
        <x:v>1</x:v>
      </x:c>
      <x:c r="AQ678" s="66" t="b">
        <x:f aca="0">AND(B678&gt;0,C678&gt;0,D678&gt;0,E678&gt;0)</x:f>
        <x:v>1</x:v>
      </x:c>
    </x:row>
    <x:row r="679" ht="13.5" hidden="0">
      <x:c r="A679" s="61" t="n">
        <x:f aca="0">'净值底稿'!A641</x:f>
        <x:v>44791</x:v>
      </x:c>
      <x:c r="B679" s="62" t="n">
        <x:f aca="0">'净值底稿'!W641</x:f>
        <x:v>1.2451119267496074</x:v>
      </x:c>
      <x:c r="C679" s="62" t="n">
        <x:f aca="0">'净值底稿'!T641</x:f>
        <x:v>1.4022584175987576</x:v>
      </x:c>
      <x:c r="D679" s="62" t="n">
        <x:f aca="0">'净值底稿'!U641</x:f>
        <x:v>1.564</x:v>
      </x:c>
      <x:c r="E679" s="62" t="n">
        <x:f aca="0">'净值底稿'!V641</x:f>
        <x:v>1.3944</x:v>
      </x:c>
      <x:c r="F679" s="63" t="n">
        <x:f aca="0">IFERROR(B679/B678-1,0)</x:f>
        <x:v>-0.00682180408932842</x:v>
      </x:c>
      <x:c r="G679" s="63" t="n">
        <x:f aca="0">IFERROR(C679/C678-1,0)</x:f>
        <x:v>-0.0005116659796895462</x:v>
      </x:c>
      <x:c r="H679" s="63" t="n">
        <x:f aca="0">IFERROR(D679/D678-1,0)</x:f>
        <x:v>0.0007678525723062712</x:v>
      </x:c>
      <x:c r="I679" s="63" t="n">
        <x:f aca="0">IFERROR(E679/E678-1,0)</x:f>
        <x:v>-0.0039999999999998925</x:v>
      </x:c>
      <x:c r="J679" s="64" t="n">
        <x:f aca="0">Z678*(1+F679)</x:f>
        <x:v>0.1044753998326785</x:v>
      </x:c>
      <x:c r="K679" s="64" t="n">
        <x:f aca="0">AA678*(1+G679)</x:f>
        <x:v>0.10954162760684531</x:v>
      </x:c>
      <x:c r="L679" s="64" t="n">
        <x:f aca="0">AB678*(1+H679)</x:f>
        <x:v>0.870766274127925</x:v>
      </x:c>
      <x:c r="M679" s="64" t="n">
        <x:f aca="0">AC678*(1+I679)</x:f>
        <x:v>0.058004519198558264</x:v>
      </x:c>
      <x:c r="N679" s="64" t="n">
        <x:f aca="0">SUM(J679:M679)</x:f>
        <x:v>1.1427878207660072</x:v>
      </x:c>
      <x:c r="O679" s="65" t="n">
        <x:f aca="0">IFERROR((J679+K679)/N679,0)</x:f>
        <x:v>0.1872762585937159</x:v>
      </x:c>
      <x:c r="P679" s="66" t="b">
        <x:f aca="0">AND(MONTH(A679)=12,OR(A680="",YEAR(A679)&lt;&gt;YEAR(A680)))</x:f>
        <x:v>0</x:v>
      </x:c>
      <x:c r="Q679" s="66" t="b">
        <x:f aca="0">AND(MOD(MONTH(A679),3)=0,OR(A680="",MONTH(A679)&lt;&gt;MONTH(A680)))</x:f>
        <x:v>0</x:v>
      </x:c>
      <x:c r="R679" s="66" t="b">
        <x:f aca="0">OR(O679&gt;$E$7,O679&lt;$E$6)</x:f>
        <x:v>0</x:v>
      </x:c>
      <x:c r="S679" s="66" t="b">
        <x:f aca="0">AND(OR(P679,Q679,R679),A679-AH678&gt;$E$8)</x:f>
        <x:v>0</x:v>
      </x:c>
      <x:c r="T679" s="67" t="str">
        <x:f aca="0">IF(NOT(OR(P679,Q679,R679)),"不调",IF(NOT(S679),"间隔规则跳过",IF(P679,"年末+季度",IF(AND(Q679,R679),"季度+动态",IF(Q679,"季度","动态")))))</x:f>
        <x:v>不调</x:v>
      </x:c>
      <x:c r="U679" s="64" t="n">
        <x:f aca="0">IF(OR(T679="年末+季度",T679="季度+动态"),N679*$E$5/2,IF(T679="季度",(J679+K679)/2,IF(T679="动态",N679*$E$5*IF(J679+K679=0,0.5,J679/(J679+K679)),J679)))</x:f>
        <x:v>0.1044753998326785</x:v>
      </x:c>
      <x:c r="V679" s="64" t="n">
        <x:f aca="0">IF(OR(T679="年末+季度",T679="季度+动态"),N679*$E$5/2,IF(T679="季度",(J679+K679)/2,IF(T679="动态",N679*$E$5*IF(J679+K679=0,0.5,K679/(J679+K679)),K679)))</x:f>
        <x:v>0.10954162760684531</x:v>
      </x:c>
      <x:c r="W679" s="64" t="n">
        <x:f aca="0">IF(OR(T679="年末+季度",T679="季度+动态",T679="动态"),N679*(1-$E$5)*IF(L679+M679=0,$B$7/($B$7+$B$8),L679/(L679+M679)),L679)</x:f>
        <x:v>0.870766274127925</x:v>
      </x:c>
      <x:c r="X679" s="64" t="n">
        <x:f aca="0">IF(OR(T679="年末+季度",T679="季度+动态",T679="动态"),N679*(1-$E$5)*IF(L679+M679=0,$B$8/($B$7+$B$8),M679/(L679+M679)),M679)</x:f>
        <x:v>0.058004519198558264</x:v>
      </x:c>
      <x:c r="Y679" s="64" t="n">
        <x:f aca="0">POWER(1-$H$5,(A679-A678)/$H$8)</x:f>
        <x:v>0.9999862671029998</x:v>
      </x:c>
      <x:c r="Z679" s="64" t="n">
        <x:f aca="0">U679*Y679</x:f>
        <x:v>0.10447396508277354</x:v>
      </x:c>
      <x:c r="AA679" s="64" t="n">
        <x:f aca="0">V679*Y679</x:f>
        <x:v>0.10954012328295615</x:v>
      </x:c>
      <x:c r="AB679" s="64" t="n">
        <x:f aca="0">W679*Y679</x:f>
        <x:v>0.870754315984371</x:v>
      </x:c>
      <x:c r="AC679" s="64" t="n">
        <x:f aca="0">X679*Y679</x:f>
        <x:v>0.05800372262847056</x:v>
      </x:c>
      <x:c r="AD679" s="64" t="n">
        <x:f aca="0">SUM(Z679:AC679)</x:f>
        <x:v>1.1427721269785713</x:v>
      </x:c>
      <x:c r="AE679" s="64" t="n">
        <x:f aca="0">MAX(AE678,AD679)</x:f>
        <x:v>1.1431263470216093</x:v>
      </x:c>
      <x:c r="AF679" s="63" t="n">
        <x:f aca="0">AD679/AE679-1</x:f>
        <x:v>-0.00030986954675737977</x:v>
      </x:c>
      <x:c r="AG679" s="63" t="n">
        <x:f aca="0">AD679/AD678-1</x:f>
        <x:v>-0.00030986954675737977</x:v>
      </x:c>
      <x:c r="AH679" s="61" t="n">
        <x:f aca="0">IF(OR(T679="年末+季度",T679="季度+动态",T679="季度",T679="动态"),A679,AH678)</x:f>
        <x:v>44742</x:v>
      </x:c>
      <x:c r="AI679" s="68" t="n">
        <x:f aca="0">YEAR(A679)</x:f>
        <x:v>2022</x:v>
      </x:c>
      <x:c r="AJ679" s="68" t="n">
        <x:f aca="0">MONTH(A679)</x:f>
        <x:v>8</x:v>
      </x:c>
      <x:c r="AK679" s="66" t="n">
        <x:f aca="0">IF(MONTH(A679)&lt;&gt;MONTH(A680),1,0)</x:f>
        <x:v>0</x:v>
      </x:c>
      <x:c r="AL679" s="64" t="n">
        <x:f aca="0">IF(AK678,AD678,AL678)</x:f>
        <x:v>1.1333396239310813</x:v>
      </x:c>
      <x:c r="AM679" s="65" t="str">
        <x:f aca="0">IF(AK679,AD679/AL679-1,"")</x:f>
      </x:c>
      <x:c r="AN679" s="64" t="n">
        <x:f aca="0">IF(AI679&lt;&gt;AI678,AD679,MAX(AN678,AD679))</x:f>
        <x:v>1.1431263470216093</x:v>
      </x:c>
      <x:c r="AO679" s="65" t="n">
        <x:f aca="0">AD679/AN679-1</x:f>
        <x:v>-0.00030986954675737977</x:v>
      </x:c>
      <x:c r="AP679" s="69" t="n">
        <x:f aca="0">IFERROR(SUM(Z679:AC679)/AD679,0)</x:f>
        <x:v>1</x:v>
      </x:c>
      <x:c r="AQ679" s="66" t="b">
        <x:f aca="0">AND(B679&gt;0,C679&gt;0,D679&gt;0,E679&gt;0)</x:f>
        <x:v>1</x:v>
      </x:c>
    </x:row>
    <x:row r="680" ht="13.5" hidden="0">
      <x:c r="A680" s="61" t="n">
        <x:f aca="0">'净值底稿'!A642</x:f>
        <x:v>44792</x:v>
      </x:c>
      <x:c r="B680" s="62" t="n">
        <x:f aca="0">'净值底稿'!W642</x:f>
        <x:v>1.253573458025316</x:v>
      </x:c>
      <x:c r="C680" s="62" t="n">
        <x:f aca="0">'净值底稿'!T642</x:f>
        <x:v>1.3847464298311887</x:v>
      </x:c>
      <x:c r="D680" s="62" t="n">
        <x:f aca="0">'净值底稿'!U642</x:f>
        <x:v>1.5646</x:v>
      </x:c>
      <x:c r="E680" s="62" t="n">
        <x:f aca="0">'净值底稿'!V642</x:f>
        <x:v>1.3908</x:v>
      </x:c>
      <x:c r="F680" s="63" t="n">
        <x:f aca="0">IFERROR(B680/B679-1,0)</x:f>
        <x:v>0.006795799714004458</x:v>
      </x:c>
      <x:c r="G680" s="63" t="n">
        <x:f aca="0">IFERROR(C680/C679-1,0)</x:f>
        <x:v>-0.012488416933561064</x:v>
      </x:c>
      <x:c r="H680" s="63" t="n">
        <x:f aca="0">IFERROR(D680/D679-1,0)</x:f>
        <x:v>0.0003836317135550438</x:v>
      </x:c>
      <x:c r="I680" s="63" t="n">
        <x:f aca="0">IFERROR(E680/E679-1,0)</x:f>
        <x:v>-0.002581755593803803</x:v>
      </x:c>
      <x:c r="J680" s="64" t="n">
        <x:f aca="0">Z679*(1+F680)</x:f>
        <x:v>0.10518394922480397</x:v>
      </x:c>
      <x:c r="K680" s="64" t="n">
        <x:f aca="0">AA679*(1+G680)</x:f>
        <x:v>0.10817214055244491</x:v>
      </x:c>
      <x:c r="L680" s="64" t="n">
        <x:f aca="0">AB679*(1+H680)</x:f>
        <x:v>0.8710883649546975</x:v>
      </x:c>
      <x:c r="M680" s="64" t="n">
        <x:f aca="0">AC679*(1+I680)</x:f>
        <x:v>0.057853971193113064</x:v>
      </x:c>
      <x:c r="N680" s="64" t="n">
        <x:f aca="0">SUM(J680:M680)</x:f>
        <x:v>1.1422984259250595</x:v>
      </x:c>
      <x:c r="O680" s="65" t="n">
        <x:f aca="0">IFERROR((J680+K680)/N680,0)</x:f>
        <x:v>0.1867778900285783</x:v>
      </x:c>
      <x:c r="P680" s="66" t="b">
        <x:f aca="0">AND(MONTH(A680)=12,OR(A681="",YEAR(A680)&lt;&gt;YEAR(A681)))</x:f>
        <x:v>0</x:v>
      </x:c>
      <x:c r="Q680" s="66" t="b">
        <x:f aca="0">AND(MOD(MONTH(A680),3)=0,OR(A681="",MONTH(A680)&lt;&gt;MONTH(A681)))</x:f>
        <x:v>0</x:v>
      </x:c>
      <x:c r="R680" s="66" t="b">
        <x:f aca="0">OR(O680&gt;$E$7,O680&lt;$E$6)</x:f>
        <x:v>0</x:v>
      </x:c>
      <x:c r="S680" s="66" t="b">
        <x:f aca="0">AND(OR(P680,Q680,R680),A680-AH679&gt;$E$8)</x:f>
        <x:v>0</x:v>
      </x:c>
      <x:c r="T680" s="67" t="str">
        <x:f aca="0">IF(NOT(OR(P680,Q680,R680)),"不调",IF(NOT(S680),"间隔规则跳过",IF(P680,"年末+季度",IF(AND(Q680,R680),"季度+动态",IF(Q680,"季度","动态")))))</x:f>
        <x:v>不调</x:v>
      </x:c>
      <x:c r="U680" s="64" t="n">
        <x:f aca="0">IF(OR(T680="年末+季度",T680="季度+动态"),N680*$E$5/2,IF(T680="季度",(J680+K680)/2,IF(T680="动态",N680*$E$5*IF(J680+K680=0,0.5,J680/(J680+K680)),J680)))</x:f>
        <x:v>0.10518394922480397</x:v>
      </x:c>
      <x:c r="V680" s="64" t="n">
        <x:f aca="0">IF(OR(T680="年末+季度",T680="季度+动态"),N680*$E$5/2,IF(T680="季度",(J680+K680)/2,IF(T680="动态",N680*$E$5*IF(J680+K680=0,0.5,K680/(J680+K680)),K680)))</x:f>
        <x:v>0.10817214055244491</x:v>
      </x:c>
      <x:c r="W680" s="64" t="n">
        <x:f aca="0">IF(OR(T680="年末+季度",T680="季度+动态",T680="动态"),N680*(1-$E$5)*IF(L680+M680=0,$B$7/($B$7+$B$8),L680/(L680+M680)),L680)</x:f>
        <x:v>0.8710883649546975</x:v>
      </x:c>
      <x:c r="X680" s="64" t="n">
        <x:f aca="0">IF(OR(T680="年末+季度",T680="季度+动态",T680="动态"),N680*(1-$E$5)*IF(L680+M680=0,$B$8/($B$7+$B$8),M680/(L680+M680)),M680)</x:f>
        <x:v>0.057853971193113064</x:v>
      </x:c>
      <x:c r="Y680" s="64" t="n">
        <x:f aca="0">POWER(1-$H$5,(A680-A679)/$H$8)</x:f>
        <x:v>0.9999862671029998</x:v>
      </x:c>
      <x:c r="Z680" s="64" t="n">
        <x:f aca="0">U680*Y680</x:f>
        <x:v>0.10518250474446318</x:v>
      </x:c>
      <x:c r="AA680" s="64" t="n">
        <x:f aca="0">V680*Y680</x:f>
        <x:v>0.1081706550355804</x:v>
      </x:c>
      <x:c r="AB680" s="64" t="n">
        <x:f aca="0">W680*Y680</x:f>
        <x:v>0.8710764023879035</x:v>
      </x:c>
      <x:c r="AC680" s="64" t="n">
        <x:f aca="0">X680*Y680</x:f>
        <x:v>0.05785317669048561</x:v>
      </x:c>
      <x:c r="AD680" s="64" t="n">
        <x:f aca="0">SUM(Z680:AC680)</x:f>
        <x:v>1.1422827388584327</x:v>
      </x:c>
      <x:c r="AE680" s="64" t="n">
        <x:f aca="0">MAX(AE679,AD680)</x:f>
        <x:v>1.1431263470216093</x:v>
      </x:c>
      <x:c r="AF680" s="63" t="n">
        <x:f aca="0">AD680/AE680-1</x:f>
        <x:v>-0.0007379833081221365</x:v>
      </x:c>
      <x:c r="AG680" s="63" t="n">
        <x:f aca="0">AD680/AD679-1</x:f>
        <x:v>-0.0004282464619018711</x:v>
      </x:c>
      <x:c r="AH680" s="61" t="n">
        <x:f aca="0">IF(OR(T680="年末+季度",T680="季度+动态",T680="季度",T680="动态"),A680,AH679)</x:f>
        <x:v>44742</x:v>
      </x:c>
      <x:c r="AI680" s="68" t="n">
        <x:f aca="0">YEAR(A680)</x:f>
        <x:v>2022</x:v>
      </x:c>
      <x:c r="AJ680" s="68" t="n">
        <x:f aca="0">MONTH(A680)</x:f>
        <x:v>8</x:v>
      </x:c>
      <x:c r="AK680" s="66" t="n">
        <x:f aca="0">IF(MONTH(A680)&lt;&gt;MONTH(A681),1,0)</x:f>
        <x:v>0</x:v>
      </x:c>
      <x:c r="AL680" s="64" t="n">
        <x:f aca="0">IF(AK679,AD679,AL679)</x:f>
        <x:v>1.1333396239310813</x:v>
      </x:c>
      <x:c r="AM680" s="65" t="str">
        <x:f aca="0">IF(AK680,AD680/AL680-1,"")</x:f>
      </x:c>
      <x:c r="AN680" s="64" t="n">
        <x:f aca="0">IF(AI680&lt;&gt;AI679,AD680,MAX(AN679,AD680))</x:f>
        <x:v>1.1431263470216093</x:v>
      </x:c>
      <x:c r="AO680" s="65" t="n">
        <x:f aca="0">AD680/AN680-1</x:f>
        <x:v>-0.0007379833081221365</x:v>
      </x:c>
      <x:c r="AP680" s="69" t="n">
        <x:f aca="0">IFERROR(SUM(Z680:AC680)/AD680,0)</x:f>
        <x:v>1</x:v>
      </x:c>
      <x:c r="AQ680" s="66" t="b">
        <x:f aca="0">AND(B680&gt;0,C680&gt;0,D680&gt;0,E680&gt;0)</x:f>
        <x:v>1</x:v>
      </x:c>
    </x:row>
    <x:row r="681" ht="13.5" hidden="0">
      <x:c r="A681" s="61" t="n">
        <x:f aca="0">'净值底稿'!A643</x:f>
        <x:v>44795</x:v>
      </x:c>
      <x:c r="B681" s="62" t="n">
        <x:f aca="0">'净值底稿'!W643</x:f>
        <x:v>1.2618383929551142</x:v>
      </x:c>
      <x:c r="C681" s="62" t="n">
        <x:f aca="0">'净值底稿'!T643</x:f>
        <x:v>1.3980655382242837</x:v>
      </x:c>
      <x:c r="D681" s="62" t="n">
        <x:f aca="0">'净值底稿'!U643</x:f>
        <x:v>1.5647</x:v>
      </x:c>
      <x:c r="E681" s="62" t="n">
        <x:f aca="0">'净值底稿'!V643</x:f>
        <x:v>1.3871</x:v>
      </x:c>
      <x:c r="F681" s="63" t="n">
        <x:f aca="0">IFERROR(B681/B680-1,0)</x:f>
        <x:v>0.0065930998114922534</x:v>
      </x:c>
      <x:c r="G681" s="63" t="n">
        <x:f aca="0">IFERROR(C681/C680-1,0)</x:f>
        <x:v>0.009618445735742887</x:v>
      </x:c>
      <x:c r="H681" s="63" t="n">
        <x:f aca="0">IFERROR(D681/D680-1,0)</x:f>
        <x:v>0.0000639140994502796</x:v>
      </x:c>
      <x:c r="I681" s="63" t="n">
        <x:f aca="0">IFERROR(E681/E680-1,0)</x:f>
        <x:v>-0.002660339373022791</x:v>
      </x:c>
      <x:c r="J681" s="64" t="n">
        <x:f aca="0">Z680*(1+F681)</x:f>
        <x:v>0.10587598349666619</x:v>
      </x:c>
      <x:c r="K681" s="64" t="n">
        <x:f aca="0">AA680*(1+G681)</x:f>
        <x:v>0.1092110886112399</x:v>
      </x:c>
      <x:c r="L681" s="64" t="n">
        <x:f aca="0">AB680*(1+H681)</x:f>
        <x:v>0.8711320764517145</x:v>
      </x:c>
      <x:c r="M681" s="64" t="n">
        <x:f aca="0">AC680*(1+I681)</x:f>
        <x:v>0.05769926760668147</x:v>
      </x:c>
      <x:c r="N681" s="64" t="n">
        <x:f aca="0">SUM(J681:M681)</x:f>
        <x:v>1.143918416166302</x:v>
      </x:c>
      <x:c r="O681" s="65" t="n">
        <x:f aca="0">IFERROR((J681+K681)/N681,0)</x:f>
        <x:v>0.1880265839488302</x:v>
      </x:c>
      <x:c r="P681" s="66" t="b">
        <x:f aca="0">AND(MONTH(A681)=12,OR(A682="",YEAR(A681)&lt;&gt;YEAR(A682)))</x:f>
        <x:v>0</x:v>
      </x:c>
      <x:c r="Q681" s="66" t="b">
        <x:f aca="0">AND(MOD(MONTH(A681),3)=0,OR(A682="",MONTH(A681)&lt;&gt;MONTH(A682)))</x:f>
        <x:v>0</x:v>
      </x:c>
      <x:c r="R681" s="66" t="b">
        <x:f aca="0">OR(O681&gt;$E$7,O681&lt;$E$6)</x:f>
        <x:v>0</x:v>
      </x:c>
      <x:c r="S681" s="66" t="b">
        <x:f aca="0">AND(OR(P681,Q681,R681),A681-AH680&gt;$E$8)</x:f>
        <x:v>0</x:v>
      </x:c>
      <x:c r="T681" s="67" t="str">
        <x:f aca="0">IF(NOT(OR(P681,Q681,R681)),"不调",IF(NOT(S681),"间隔规则跳过",IF(P681,"年末+季度",IF(AND(Q681,R681),"季度+动态",IF(Q681,"季度","动态")))))</x:f>
        <x:v>不调</x:v>
      </x:c>
      <x:c r="U681" s="64" t="n">
        <x:f aca="0">IF(OR(T681="年末+季度",T681="季度+动态"),N681*$E$5/2,IF(T681="季度",(J681+K681)/2,IF(T681="动态",N681*$E$5*IF(J681+K681=0,0.5,J681/(J681+K681)),J681)))</x:f>
        <x:v>0.10587598349666619</x:v>
      </x:c>
      <x:c r="V681" s="64" t="n">
        <x:f aca="0">IF(OR(T681="年末+季度",T681="季度+动态"),N681*$E$5/2,IF(T681="季度",(J681+K681)/2,IF(T681="动态",N681*$E$5*IF(J681+K681=0,0.5,K681/(J681+K681)),K681)))</x:f>
        <x:v>0.1092110886112399</x:v>
      </x:c>
      <x:c r="W681" s="64" t="n">
        <x:f aca="0">IF(OR(T681="年末+季度",T681="季度+动态",T681="动态"),N681*(1-$E$5)*IF(L681+M681=0,$B$7/($B$7+$B$8),L681/(L681+M681)),L681)</x:f>
        <x:v>0.8711320764517145</x:v>
      </x:c>
      <x:c r="X681" s="64" t="n">
        <x:f aca="0">IF(OR(T681="年末+季度",T681="季度+动态",T681="动态"),N681*(1-$E$5)*IF(L681+M681=0,$B$8/($B$7+$B$8),M681/(L681+M681)),M681)</x:f>
        <x:v>0.05769926760668147</x:v>
      </x:c>
      <x:c r="Y681" s="64" t="n">
        <x:f aca="0">POWER(1-$H$5,(A681-A680)/$H$8)</x:f>
        <x:v>0.9999588018747739</x:v>
      </x:c>
      <x:c r="Z681" s="64" t="n">
        <x:f aca="0">U681*Y681</x:f>
        <x:v>0.10587162160463966</x:v>
      </x:c>
      <x:c r="AA681" s="64" t="n">
        <x:f aca="0">V681*Y681</x:f>
        <x:v>0.10920658931913522</x:v>
      </x:c>
      <x:c r="AB681" s="64" t="n">
        <x:f aca="0">W681*Y681</x:f>
        <x:v>0.8710961874433404</x:v>
      </x:c>
      <x:c r="AC681" s="64" t="n">
        <x:f aca="0">X681*Y681</x:f>
        <x:v>0.05769689050502916</x:v>
      </x:c>
      <x:c r="AD681" s="64" t="n">
        <x:f aca="0">SUM(Z681:AC681)</x:f>
        <x:v>1.1438712888721445</x:v>
      </x:c>
      <x:c r="AE681" s="64" t="n">
        <x:f aca="0">MAX(AE680,AD681)</x:f>
        <x:v>1.1438712888721445</x:v>
      </x:c>
      <x:c r="AF681" s="63" t="n">
        <x:f aca="0">AD681/AE681-1</x:f>
        <x:v>0</x:v>
      </x:c>
      <x:c r="AG681" s="63" t="n">
        <x:f aca="0">AD681/AD680-1</x:f>
        <x:v>0.0013906802227436899</x:v>
      </x:c>
      <x:c r="AH681" s="61" t="n">
        <x:f aca="0">IF(OR(T681="年末+季度",T681="季度+动态",T681="季度",T681="动态"),A681,AH680)</x:f>
        <x:v>44742</x:v>
      </x:c>
      <x:c r="AI681" s="68" t="n">
        <x:f aca="0">YEAR(A681)</x:f>
        <x:v>2022</x:v>
      </x:c>
      <x:c r="AJ681" s="68" t="n">
        <x:f aca="0">MONTH(A681)</x:f>
        <x:v>8</x:v>
      </x:c>
      <x:c r="AK681" s="66" t="n">
        <x:f aca="0">IF(MONTH(A681)&lt;&gt;MONTH(A682),1,0)</x:f>
        <x:v>0</x:v>
      </x:c>
      <x:c r="AL681" s="64" t="n">
        <x:f aca="0">IF(AK680,AD680,AL680)</x:f>
        <x:v>1.1333396239310813</x:v>
      </x:c>
      <x:c r="AM681" s="65" t="str">
        <x:f aca="0">IF(AK681,AD681/AL681-1,"")</x:f>
      </x:c>
      <x:c r="AN681" s="64" t="n">
        <x:f aca="0">IF(AI681&lt;&gt;AI680,AD681,MAX(AN680,AD681))</x:f>
        <x:v>1.1438712888721445</x:v>
      </x:c>
      <x:c r="AO681" s="65" t="n">
        <x:f aca="0">AD681/AN681-1</x:f>
        <x:v>0</x:v>
      </x:c>
      <x:c r="AP681" s="69" t="n">
        <x:f aca="0">IFERROR(SUM(Z681:AC681)/AD681,0)</x:f>
        <x:v>1</x:v>
      </x:c>
      <x:c r="AQ681" s="66" t="b">
        <x:f aca="0">AND(B681&gt;0,C681&gt;0,D681&gt;0,E681&gt;0)</x:f>
        <x:v>1</x:v>
      </x:c>
    </x:row>
    <x:row r="682" ht="13.5" hidden="0">
      <x:c r="A682" s="61" t="n">
        <x:f aca="0">'净值底稿'!A644</x:f>
        <x:v>44796</x:v>
      </x:c>
      <x:c r="B682" s="62" t="n">
        <x:f aca="0">'净值底稿'!W644</x:f>
        <x:v>1.262908080057649</x:v>
      </x:c>
      <x:c r="C682" s="62" t="n">
        <x:f aca="0">'净值底稿'!T644</x:f>
        <x:v>1.4009981777476574</x:v>
      </x:c>
      <x:c r="D682" s="62" t="n">
        <x:f aca="0">'净值底稿'!U644</x:f>
        <x:v>1.5643</x:v>
      </x:c>
      <x:c r="E682" s="62" t="n">
        <x:f aca="0">'净值底稿'!V644</x:f>
        <x:v>1.3945</x:v>
      </x:c>
      <x:c r="F682" s="63" t="n">
        <x:f aca="0">IFERROR(B682/B681-1,0)</x:f>
        <x:v>0.0008477211570887544</x:v>
      </x:c>
      <x:c r="G682" s="63" t="n">
        <x:f aca="0">IFERROR(C682/C681-1,0)</x:f>
        <x:v>0.0020976409497215354</x:v>
      </x:c>
      <x:c r="H682" s="63" t="n">
        <x:f aca="0">IFERROR(D682/D681-1,0)</x:f>
        <x:v>-0.00025564005879719076</x:v>
      </x:c>
      <x:c r="I682" s="63" t="n">
        <x:f aca="0">IFERROR(E682/E681-1,0)</x:f>
        <x:v>0.00533487131425292</x:v>
      </x:c>
      <x:c r="J682" s="64" t="n">
        <x:f aca="0">Z681*(1+F682)</x:f>
        <x:v>0.1059613712182092</x:v>
      </x:c>
      <x:c r="K682" s="64" t="n">
        <x:f aca="0">AA681*(1+G682)</x:f>
        <x:v>0.10943566553287047</x:v>
      </x:c>
      <x:c r="L682" s="64" t="n">
        <x:f aca="0">AB681*(1+H682)</x:f>
        <x:v>0.8708735003627643</x:v>
      </x:c>
      <x:c r="M682" s="64" t="n">
        <x:f aca="0">AC681*(1+I682)</x:f>
        <x:v>0.05800469599110603</x:v>
      </x:c>
      <x:c r="N682" s="64" t="n">
        <x:f aca="0">SUM(J682:M682)</x:f>
        <x:v>1.14427523310495</x:v>
      </x:c>
      <x:c r="O682" s="65" t="n">
        <x:f aca="0">IFERROR((J682+K682)/N682,0)</x:f>
        <x:v>0.18823883495809615</x:v>
      </x:c>
      <x:c r="P682" s="66" t="b">
        <x:f aca="0">AND(MONTH(A682)=12,OR(A683="",YEAR(A682)&lt;&gt;YEAR(A683)))</x:f>
        <x:v>0</x:v>
      </x:c>
      <x:c r="Q682" s="66" t="b">
        <x:f aca="0">AND(MOD(MONTH(A682),3)=0,OR(A683="",MONTH(A682)&lt;&gt;MONTH(A683)))</x:f>
        <x:v>0</x:v>
      </x:c>
      <x:c r="R682" s="66" t="b">
        <x:f aca="0">OR(O682&gt;$E$7,O682&lt;$E$6)</x:f>
        <x:v>0</x:v>
      </x:c>
      <x:c r="S682" s="66" t="b">
        <x:f aca="0">AND(OR(P682,Q682,R682),A682-AH681&gt;$E$8)</x:f>
        <x:v>0</x:v>
      </x:c>
      <x:c r="T682" s="67" t="str">
        <x:f aca="0">IF(NOT(OR(P682,Q682,R682)),"不调",IF(NOT(S682),"间隔规则跳过",IF(P682,"年末+季度",IF(AND(Q682,R682),"季度+动态",IF(Q682,"季度","动态")))))</x:f>
        <x:v>不调</x:v>
      </x:c>
      <x:c r="U682" s="64" t="n">
        <x:f aca="0">IF(OR(T682="年末+季度",T682="季度+动态"),N682*$E$5/2,IF(T682="季度",(J682+K682)/2,IF(T682="动态",N682*$E$5*IF(J682+K682=0,0.5,J682/(J682+K682)),J682)))</x:f>
        <x:v>0.1059613712182092</x:v>
      </x:c>
      <x:c r="V682" s="64" t="n">
        <x:f aca="0">IF(OR(T682="年末+季度",T682="季度+动态"),N682*$E$5/2,IF(T682="季度",(J682+K682)/2,IF(T682="动态",N682*$E$5*IF(J682+K682=0,0.5,K682/(J682+K682)),K682)))</x:f>
        <x:v>0.10943566553287047</x:v>
      </x:c>
      <x:c r="W682" s="64" t="n">
        <x:f aca="0">IF(OR(T682="年末+季度",T682="季度+动态",T682="动态"),N682*(1-$E$5)*IF(L682+M682=0,$B$7/($B$7+$B$8),L682/(L682+M682)),L682)</x:f>
        <x:v>0.8708735003627643</x:v>
      </x:c>
      <x:c r="X682" s="64" t="n">
        <x:f aca="0">IF(OR(T682="年末+季度",T682="季度+动态",T682="动态"),N682*(1-$E$5)*IF(L682+M682=0,$B$8/($B$7+$B$8),M682/(L682+M682)),M682)</x:f>
        <x:v>0.05800469599110603</x:v>
      </x:c>
      <x:c r="Y682" s="64" t="n">
        <x:f aca="0">POWER(1-$H$5,(A682-A681)/$H$8)</x:f>
        <x:v>0.9999862671029998</x:v>
      </x:c>
      <x:c r="Z682" s="64" t="n">
        <x:f aca="0">U682*Y682</x:f>
        <x:v>0.10595991606161226</x:v>
      </x:c>
      <x:c r="AA682" s="64" t="n">
        <x:f aca="0">V682*Y682</x:f>
        <x:v>0.10943416266414756</x:v>
      </x:c>
      <x:c r="AB682" s="64" t="n">
        <x:f aca="0">W682*Y682</x:f>
        <x:v>0.8708615407466836</x:v>
      </x:c>
      <x:c r="AC682" s="64" t="n">
        <x:f aca="0">X682*Y682</x:f>
        <x:v>0.05800389941859046</x:v>
      </x:c>
      <x:c r="AD682" s="64" t="n">
        <x:f aca="0">SUM(Z682:AC682)</x:f>
        <x:v>1.144259518891034</x:v>
      </x:c>
      <x:c r="AE682" s="64" t="n">
        <x:f aca="0">MAX(AE681,AD682)</x:f>
        <x:v>1.144259518891034</x:v>
      </x:c>
      <x:c r="AF682" s="63" t="n">
        <x:f aca="0">AD682/AE682-1</x:f>
        <x:v>0</x:v>
      </x:c>
      <x:c r="AG682" s="63" t="n">
        <x:f aca="0">AD682/AD681-1</x:f>
        <x:v>0.0003394000904353156</x:v>
      </x:c>
      <x:c r="AH682" s="61" t="n">
        <x:f aca="0">IF(OR(T682="年末+季度",T682="季度+动态",T682="季度",T682="动态"),A682,AH681)</x:f>
        <x:v>44742</x:v>
      </x:c>
      <x:c r="AI682" s="68" t="n">
        <x:f aca="0">YEAR(A682)</x:f>
        <x:v>2022</x:v>
      </x:c>
      <x:c r="AJ682" s="68" t="n">
        <x:f aca="0">MONTH(A682)</x:f>
        <x:v>8</x:v>
      </x:c>
      <x:c r="AK682" s="66" t="n">
        <x:f aca="0">IF(MONTH(A682)&lt;&gt;MONTH(A683),1,0)</x:f>
        <x:v>0</x:v>
      </x:c>
      <x:c r="AL682" s="64" t="n">
        <x:f aca="0">IF(AK681,AD681,AL681)</x:f>
        <x:v>1.1333396239310813</x:v>
      </x:c>
      <x:c r="AM682" s="65" t="str">
        <x:f aca="0">IF(AK682,AD682/AL682-1,"")</x:f>
      </x:c>
      <x:c r="AN682" s="64" t="n">
        <x:f aca="0">IF(AI682&lt;&gt;AI681,AD682,MAX(AN681,AD682))</x:f>
        <x:v>1.144259518891034</x:v>
      </x:c>
      <x:c r="AO682" s="65" t="n">
        <x:f aca="0">AD682/AN682-1</x:f>
        <x:v>0</x:v>
      </x:c>
      <x:c r="AP682" s="69" t="n">
        <x:f aca="0">IFERROR(SUM(Z682:AC682)/AD682,0)</x:f>
        <x:v>1</x:v>
      </x:c>
      <x:c r="AQ682" s="66" t="b">
        <x:f aca="0">AND(B682&gt;0,C682&gt;0,D682&gt;0,E682&gt;0)</x:f>
        <x:v>1</x:v>
      </x:c>
    </x:row>
    <x:row r="683" ht="13.5" hidden="0">
      <x:c r="A683" s="61" t="n">
        <x:f aca="0">'净值底稿'!A645</x:f>
        <x:v>44797</x:v>
      </x:c>
      <x:c r="B683" s="62" t="n">
        <x:f aca="0">'净值底稿'!W645</x:f>
        <x:v>1.2477972802139286</x:v>
      </x:c>
      <x:c r="C683" s="62" t="n">
        <x:f aca="0">'净值底稿'!T645</x:f>
        <x:v>1.3599508411528076</x:v>
      </x:c>
      <x:c r="D683" s="62" t="n">
        <x:f aca="0">'净值底稿'!U645</x:f>
        <x:v>1.5642</x:v>
      </x:c>
      <x:c r="E683" s="62" t="n">
        <x:f aca="0">'净值底稿'!V645</x:f>
        <x:v>1.4001</x:v>
      </x:c>
      <x:c r="F683" s="63" t="n">
        <x:f aca="0">IFERROR(B683/B682-1,0)</x:f>
        <x:v>-0.01196508287683995</x:v>
      </x:c>
      <x:c r="G683" s="63" t="n">
        <x:f aca="0">IFERROR(C683/C682-1,0)</x:f>
        <x:v>-0.0292986366769159</x:v>
      </x:c>
      <x:c r="H683" s="63" t="n">
        <x:f aca="0">IFERROR(D683/D682-1,0)</x:f>
        <x:v>-0.00006392635683694081</x:v>
      </x:c>
      <x:c r="I683" s="63" t="n">
        <x:f aca="0">IFERROR(E683/E682-1,0)</x:f>
        <x:v>0.004015776263893711</x:v>
      </x:c>
      <x:c r="J683" s="64" t="n">
        <x:f aca="0">Z682*(1+F683)</x:f>
        <x:v>0.10469209688431207</x:v>
      </x:c>
      <x:c r="K683" s="64" t="n">
        <x:f aca="0">AA682*(1+G683)</x:f>
        <x:v>0.10622789089220819</x:v>
      </x:c>
      <x:c r="L683" s="64" t="n">
        <x:f aca="0">AB682*(1+H683)</x:f>
        <x:v>0.8708058697410743</x:v>
      </x:c>
      <x:c r="M683" s="64" t="n">
        <x:f aca="0">AC682*(1+I683)</x:f>
        <x:v>0.05823683010108891</x:v>
      </x:c>
      <x:c r="N683" s="64" t="n">
        <x:f aca="0">SUM(J683:M683)</x:f>
        <x:v>1.1399626876186835</x:v>
      </x:c>
      <x:c r="O683" s="65" t="n">
        <x:f aca="0">IFERROR((J683+K683)/N683,0)</x:f>
        <x:v>0.185023588988794</x:v>
      </x:c>
      <x:c r="P683" s="66" t="b">
        <x:f aca="0">AND(MONTH(A683)=12,OR(A684="",YEAR(A683)&lt;&gt;YEAR(A684)))</x:f>
        <x:v>0</x:v>
      </x:c>
      <x:c r="Q683" s="66" t="b">
        <x:f aca="0">AND(MOD(MONTH(A683),3)=0,OR(A684="",MONTH(A683)&lt;&gt;MONTH(A684)))</x:f>
        <x:v>0</x:v>
      </x:c>
      <x:c r="R683" s="66" t="b">
        <x:f aca="0">OR(O683&gt;$E$7,O683&lt;$E$6)</x:f>
        <x:v>0</x:v>
      </x:c>
      <x:c r="S683" s="66" t="b">
        <x:f aca="0">AND(OR(P683,Q683,R683),A683-AH682&gt;$E$8)</x:f>
        <x:v>0</x:v>
      </x:c>
      <x:c r="T683" s="67" t="str">
        <x:f aca="0">IF(NOT(OR(P683,Q683,R683)),"不调",IF(NOT(S683),"间隔规则跳过",IF(P683,"年末+季度",IF(AND(Q683,R683),"季度+动态",IF(Q683,"季度","动态")))))</x:f>
        <x:v>不调</x:v>
      </x:c>
      <x:c r="U683" s="64" t="n">
        <x:f aca="0">IF(OR(T683="年末+季度",T683="季度+动态"),N683*$E$5/2,IF(T683="季度",(J683+K683)/2,IF(T683="动态",N683*$E$5*IF(J683+K683=0,0.5,J683/(J683+K683)),J683)))</x:f>
        <x:v>0.10469209688431207</x:v>
      </x:c>
      <x:c r="V683" s="64" t="n">
        <x:f aca="0">IF(OR(T683="年末+季度",T683="季度+动态"),N683*$E$5/2,IF(T683="季度",(J683+K683)/2,IF(T683="动态",N683*$E$5*IF(J683+K683=0,0.5,K683/(J683+K683)),K683)))</x:f>
        <x:v>0.10622789089220819</x:v>
      </x:c>
      <x:c r="W683" s="64" t="n">
        <x:f aca="0">IF(OR(T683="年末+季度",T683="季度+动态",T683="动态"),N683*(1-$E$5)*IF(L683+M683=0,$B$7/($B$7+$B$8),L683/(L683+M683)),L683)</x:f>
        <x:v>0.8708058697410743</x:v>
      </x:c>
      <x:c r="X683" s="64" t="n">
        <x:f aca="0">IF(OR(T683="年末+季度",T683="季度+动态",T683="动态"),N683*(1-$E$5)*IF(L683+M683=0,$B$8/($B$7+$B$8),M683/(L683+M683)),M683)</x:f>
        <x:v>0.05823683010108891</x:v>
      </x:c>
      <x:c r="Y683" s="64" t="n">
        <x:f aca="0">POWER(1-$H$5,(A683-A682)/$H$8)</x:f>
        <x:v>0.9999862671029998</x:v>
      </x:c>
      <x:c r="Z683" s="64" t="n">
        <x:f aca="0">U683*Y683</x:f>
        <x:v>0.10469065915852882</x:v>
      </x:c>
      <x:c r="AA683" s="64" t="n">
        <x:f aca="0">V683*Y683</x:f>
        <x:v>0.10622643207552401</x:v>
      </x:c>
      <x:c r="AB683" s="64" t="n">
        <x:f aca="0">W683*Y683</x:f>
        <x:v>0.8707939110537579</x:v>
      </x:c>
      <x:c r="AC683" s="64" t="n">
        <x:f aca="0">X683*Y683</x:f>
        <x:v>0.05823603034069951</x:v>
      </x:c>
      <x:c r="AD683" s="64" t="n">
        <x:f aca="0">SUM(Z683:AC683)</x:f>
        <x:v>1.1399470326285102</x:v>
      </x:c>
      <x:c r="AE683" s="64" t="n">
        <x:f aca="0">MAX(AE682,AD683)</x:f>
        <x:v>1.144259518891034</x:v>
      </x:c>
      <x:c r="AF683" s="63" t="n">
        <x:f aca="0">AD683/AE683-1</x:f>
        <x:v>-0.003768800863202193</x:v>
      </x:c>
      <x:c r="AG683" s="63" t="n">
        <x:f aca="0">AD683/AD682-1</x:f>
        <x:v>-0.003768800863202193</x:v>
      </x:c>
      <x:c r="AH683" s="61" t="n">
        <x:f aca="0">IF(OR(T683="年末+季度",T683="季度+动态",T683="季度",T683="动态"),A683,AH682)</x:f>
        <x:v>44742</x:v>
      </x:c>
      <x:c r="AI683" s="68" t="n">
        <x:f aca="0">YEAR(A683)</x:f>
        <x:v>2022</x:v>
      </x:c>
      <x:c r="AJ683" s="68" t="n">
        <x:f aca="0">MONTH(A683)</x:f>
        <x:v>8</x:v>
      </x:c>
      <x:c r="AK683" s="66" t="n">
        <x:f aca="0">IF(MONTH(A683)&lt;&gt;MONTH(A684),1,0)</x:f>
        <x:v>0</x:v>
      </x:c>
      <x:c r="AL683" s="64" t="n">
        <x:f aca="0">IF(AK682,AD682,AL682)</x:f>
        <x:v>1.1333396239310813</x:v>
      </x:c>
      <x:c r="AM683" s="65" t="str">
        <x:f aca="0">IF(AK683,AD683/AL683-1,"")</x:f>
      </x:c>
      <x:c r="AN683" s="64" t="n">
        <x:f aca="0">IF(AI683&lt;&gt;AI682,AD683,MAX(AN682,AD683))</x:f>
        <x:v>1.144259518891034</x:v>
      </x:c>
      <x:c r="AO683" s="65" t="n">
        <x:f aca="0">AD683/AN683-1</x:f>
        <x:v>-0.003768800863202193</x:v>
      </x:c>
      <x:c r="AP683" s="69" t="n">
        <x:f aca="0">IFERROR(SUM(Z683:AC683)/AD683,0)</x:f>
        <x:v>1</x:v>
      </x:c>
      <x:c r="AQ683" s="66" t="b">
        <x:f aca="0">AND(B683&gt;0,C683&gt;0,D683&gt;0,E683&gt;0)</x:f>
        <x:v>1</x:v>
      </x:c>
    </x:row>
    <x:row r="684" ht="13.5" hidden="0">
      <x:c r="A684" s="61" t="n">
        <x:f aca="0">'净值底稿'!A646</x:f>
        <x:v>44798</x:v>
      </x:c>
      <x:c r="B684" s="62" t="n">
        <x:f aca="0">'净值底稿'!W646</x:f>
        <x:v>1.2680457358339556</x:v>
      </x:c>
      <x:c r="C684" s="62" t="n">
        <x:f aca="0">'净值底稿'!T646</x:f>
        <x:v>1.3604204643148123</x:v>
      </x:c>
      <x:c r="D684" s="62" t="n">
        <x:f aca="0">'净值底稿'!U646</x:f>
        <x:v>1.5627</x:v>
      </x:c>
      <x:c r="E684" s="62" t="n">
        <x:f aca="0">'净值底稿'!V646</x:f>
        <x:v>1.4042</x:v>
      </x:c>
      <x:c r="F684" s="63" t="n">
        <x:f aca="0">IFERROR(B684/B683-1,0)</x:f>
        <x:v>0.016227359957504905</x:v>
      </x:c>
      <x:c r="G684" s="63" t="n">
        <x:f aca="0">IFERROR(C684/C683-1,0)</x:f>
        <x:v>0.00034532363067385496</x:v>
      </x:c>
      <x:c r="H684" s="63" t="n">
        <x:f aca="0">IFERROR(D684/D683-1,0)</x:f>
        <x:v>-0.0009589566551592155</x:v>
      </x:c>
      <x:c r="I684" s="63" t="n">
        <x:f aca="0">IFERROR(E684/E683-1,0)</x:f>
        <x:v>0.0029283622598386128</x:v>
      </x:c>
      <x:c r="J684" s="64" t="n">
        <x:f aca="0">Z683*(1+F684)</x:f>
        <x:v>0.10638951216888272</x:v>
      </x:c>
      <x:c r="K684" s="64" t="n">
        <x:f aca="0">AA683*(1+G684)</x:f>
        <x:v>0.10626311457272186</x:v>
      </x:c>
      <x:c r="L684" s="64" t="n">
        <x:f aca="0">AB683*(1+H684)</x:f>
        <x:v>0.8699588574374808</x:v>
      </x:c>
      <x:c r="M684" s="64" t="n">
        <x:f aca="0">AC683*(1+I684)</x:f>
        <x:v>0.05840656653411203</x:v>
      </x:c>
      <x:c r="N684" s="64" t="n">
        <x:f aca="0">SUM(J684:M684)</x:f>
        <x:v>1.1410180507131973</x:v>
      </x:c>
      <x:c r="O684" s="65" t="n">
        <x:f aca="0">IFERROR((J684+K684)/N684,0)</x:f>
        <x:v>0.1863709575923758</x:v>
      </x:c>
      <x:c r="P684" s="66" t="b">
        <x:f aca="0">AND(MONTH(A684)=12,OR(A685="",YEAR(A684)&lt;&gt;YEAR(A685)))</x:f>
        <x:v>0</x:v>
      </x:c>
      <x:c r="Q684" s="66" t="b">
        <x:f aca="0">AND(MOD(MONTH(A684),3)=0,OR(A685="",MONTH(A684)&lt;&gt;MONTH(A685)))</x:f>
        <x:v>0</x:v>
      </x:c>
      <x:c r="R684" s="66" t="b">
        <x:f aca="0">OR(O684&gt;$E$7,O684&lt;$E$6)</x:f>
        <x:v>0</x:v>
      </x:c>
      <x:c r="S684" s="66" t="b">
        <x:f aca="0">AND(OR(P684,Q684,R684),A684-AH683&gt;$E$8)</x:f>
        <x:v>0</x:v>
      </x:c>
      <x:c r="T684" s="67" t="str">
        <x:f aca="0">IF(NOT(OR(P684,Q684,R684)),"不调",IF(NOT(S684),"间隔规则跳过",IF(P684,"年末+季度",IF(AND(Q684,R684),"季度+动态",IF(Q684,"季度","动态")))))</x:f>
        <x:v>不调</x:v>
      </x:c>
      <x:c r="U684" s="64" t="n">
        <x:f aca="0">IF(OR(T684="年末+季度",T684="季度+动态"),N684*$E$5/2,IF(T684="季度",(J684+K684)/2,IF(T684="动态",N684*$E$5*IF(J684+K684=0,0.5,J684/(J684+K684)),J684)))</x:f>
        <x:v>0.10638951216888272</x:v>
      </x:c>
      <x:c r="V684" s="64" t="n">
        <x:f aca="0">IF(OR(T684="年末+季度",T684="季度+动态"),N684*$E$5/2,IF(T684="季度",(J684+K684)/2,IF(T684="动态",N684*$E$5*IF(J684+K684=0,0.5,K684/(J684+K684)),K684)))</x:f>
        <x:v>0.10626311457272186</x:v>
      </x:c>
      <x:c r="W684" s="64" t="n">
        <x:f aca="0">IF(OR(T684="年末+季度",T684="季度+动态",T684="动态"),N684*(1-$E$5)*IF(L684+M684=0,$B$7/($B$7+$B$8),L684/(L684+M684)),L684)</x:f>
        <x:v>0.8699588574374808</x:v>
      </x:c>
      <x:c r="X684" s="64" t="n">
        <x:f aca="0">IF(OR(T684="年末+季度",T684="季度+动态",T684="动态"),N684*(1-$E$5)*IF(L684+M684=0,$B$8/($B$7+$B$8),M684/(L684+M684)),M684)</x:f>
        <x:v>0.05840656653411203</x:v>
      </x:c>
      <x:c r="Y684" s="64" t="n">
        <x:f aca="0">POWER(1-$H$5,(A684-A683)/$H$8)</x:f>
        <x:v>0.9999862671029998</x:v>
      </x:c>
      <x:c r="Z684" s="64" t="n">
        <x:f aca="0">U684*Y684</x:f>
        <x:v>0.10638805113267019</x:v>
      </x:c>
      <x:c r="AA684" s="64" t="n">
        <x:f aca="0">V684*Y684</x:f>
        <x:v>0.10626165527231451</x:v>
      </x:c>
      <x:c r="AB684" s="64" t="n">
        <x:f aca="0">W684*Y684</x:f>
        <x:v>0.8699469103820971</x:v>
      </x:c>
      <x:c r="AC684" s="64" t="n">
        <x:f aca="0">X684*Y684</x:f>
        <x:v>0.05840576444274968</x:v>
      </x:c>
      <x:c r="AD684" s="64" t="n">
        <x:f aca="0">SUM(Z684:AC684)</x:f>
        <x:v>1.1410023812298316</x:v>
      </x:c>
      <x:c r="AE684" s="64" t="n">
        <x:f aca="0">MAX(AE683,AD684)</x:f>
        <x:v>1.144259518891034</x:v>
      </x:c>
      <x:c r="AF684" s="63" t="n">
        <x:f aca="0">AD684/AE684-1</x:f>
        <x:v>-0.0028465025699407898</x:v>
      </x:c>
      <x:c r="AG684" s="63" t="n">
        <x:f aca="0">AD684/AD683-1</x:f>
        <x:v>0.0009257874016197487</x:v>
      </x:c>
      <x:c r="AH684" s="61" t="n">
        <x:f aca="0">IF(OR(T684="年末+季度",T684="季度+动态",T684="季度",T684="动态"),A684,AH683)</x:f>
        <x:v>44742</x:v>
      </x:c>
      <x:c r="AI684" s="68" t="n">
        <x:f aca="0">YEAR(A684)</x:f>
        <x:v>2022</x:v>
      </x:c>
      <x:c r="AJ684" s="68" t="n">
        <x:f aca="0">MONTH(A684)</x:f>
        <x:v>8</x:v>
      </x:c>
      <x:c r="AK684" s="66" t="n">
        <x:f aca="0">IF(MONTH(A684)&lt;&gt;MONTH(A685),1,0)</x:f>
        <x:v>0</x:v>
      </x:c>
      <x:c r="AL684" s="64" t="n">
        <x:f aca="0">IF(AK683,AD683,AL683)</x:f>
        <x:v>1.1333396239310813</x:v>
      </x:c>
      <x:c r="AM684" s="65" t="str">
        <x:f aca="0">IF(AK684,AD684/AL684-1,"")</x:f>
      </x:c>
      <x:c r="AN684" s="64" t="n">
        <x:f aca="0">IF(AI684&lt;&gt;AI683,AD684,MAX(AN683,AD684))</x:f>
        <x:v>1.144259518891034</x:v>
      </x:c>
      <x:c r="AO684" s="65" t="n">
        <x:f aca="0">AD684/AN684-1</x:f>
        <x:v>-0.0028465025699407898</x:v>
      </x:c>
      <x:c r="AP684" s="69" t="n">
        <x:f aca="0">IFERROR(SUM(Z684:AC684)/AD684,0)</x:f>
        <x:v>1</x:v>
      </x:c>
      <x:c r="AQ684" s="66" t="b">
        <x:f aca="0">AND(B684&gt;0,C684&gt;0,D684&gt;0,E684&gt;0)</x:f>
        <x:v>1</x:v>
      </x:c>
    </x:row>
    <x:row r="685" ht="13.5" hidden="0">
      <x:c r="A685" s="61" t="n">
        <x:f aca="0">'净值底稿'!A647</x:f>
        <x:v>44799</x:v>
      </x:c>
      <x:c r="B685" s="62" t="n">
        <x:f aca="0">'净值底稿'!W647</x:f>
        <x:v>1.2656738049411405</x:v>
      </x:c>
      <x:c r="C685" s="62" t="n">
        <x:f aca="0">'净值底稿'!T647</x:f>
        <x:v>1.3543074807831412</x:v>
      </x:c>
      <x:c r="D685" s="62" t="n">
        <x:f aca="0">'净值底稿'!U647</x:f>
        <x:v>1.5623</x:v>
      </x:c>
      <x:c r="E685" s="62" t="n">
        <x:f aca="0">'净值底稿'!V647</x:f>
        <x:v>1.4058</x:v>
      </x:c>
      <x:c r="F685" s="63" t="n">
        <x:f aca="0">IFERROR(B685/B684-1,0)</x:f>
        <x:v>-0.001870540490603978</x:v>
      </x:c>
      <x:c r="G685" s="63" t="n">
        <x:f aca="0">IFERROR(C685/C684-1,0)</x:f>
        <x:v>-0.00449345161442416</x:v>
      </x:c>
      <x:c r="H685" s="63" t="n">
        <x:f aca="0">IFERROR(D685/D684-1,0)</x:f>
        <x:v>-0.0002559672361936993</x:v>
      </x:c>
      <x:c r="I685" s="63" t="n">
        <x:f aca="0">IFERROR(E685/E684-1,0)</x:f>
        <x:v>0.0011394388263781252</x:v>
      </x:c>
      <x:c r="J685" s="64" t="n">
        <x:f aca="0">Z684*(1+F685)</x:f>
        <x:v>0.10618904797531009</x:v>
      </x:c>
      <x:c r="K685" s="64" t="n">
        <x:f aca="0">AA684*(1+G685)</x:f>
        <x:v>0.10578417366587975</x:v>
      </x:c>
      <x:c r="L685" s="64" t="n">
        <x:f aca="0">AB684*(1+H685)</x:f>
        <x:v>0.8697242324758114</x:v>
      </x:c>
      <x:c r="M685" s="64" t="n">
        <x:f aca="0">AC684*(1+I685)</x:f>
        <x:v>0.05847231423844005</x:v>
      </x:c>
      <x:c r="N685" s="64" t="n">
        <x:f aca="0">SUM(J685:M685)</x:f>
        <x:v>1.1401697683554413</x:v>
      </x:c>
      <x:c r="O685" s="65" t="n">
        <x:f aca="0">IFERROR((J685+K685)/N685,0)</x:f>
        <x:v>0.18591373629116295</x:v>
      </x:c>
      <x:c r="P685" s="66" t="b">
        <x:f aca="0">AND(MONTH(A685)=12,OR(A686="",YEAR(A685)&lt;&gt;YEAR(A686)))</x:f>
        <x:v>0</x:v>
      </x:c>
      <x:c r="Q685" s="66" t="b">
        <x:f aca="0">AND(MOD(MONTH(A685),3)=0,OR(A686="",MONTH(A685)&lt;&gt;MONTH(A686)))</x:f>
        <x:v>0</x:v>
      </x:c>
      <x:c r="R685" s="66" t="b">
        <x:f aca="0">OR(O685&gt;$E$7,O685&lt;$E$6)</x:f>
        <x:v>0</x:v>
      </x:c>
      <x:c r="S685" s="66" t="b">
        <x:f aca="0">AND(OR(P685,Q685,R685),A685-AH684&gt;$E$8)</x:f>
        <x:v>0</x:v>
      </x:c>
      <x:c r="T685" s="67" t="str">
        <x:f aca="0">IF(NOT(OR(P685,Q685,R685)),"不调",IF(NOT(S685),"间隔规则跳过",IF(P685,"年末+季度",IF(AND(Q685,R685),"季度+动态",IF(Q685,"季度","动态")))))</x:f>
        <x:v>不调</x:v>
      </x:c>
      <x:c r="U685" s="64" t="n">
        <x:f aca="0">IF(OR(T685="年末+季度",T685="季度+动态"),N685*$E$5/2,IF(T685="季度",(J685+K685)/2,IF(T685="动态",N685*$E$5*IF(J685+K685=0,0.5,J685/(J685+K685)),J685)))</x:f>
        <x:v>0.10618904797531009</x:v>
      </x:c>
      <x:c r="V685" s="64" t="n">
        <x:f aca="0">IF(OR(T685="年末+季度",T685="季度+动态"),N685*$E$5/2,IF(T685="季度",(J685+K685)/2,IF(T685="动态",N685*$E$5*IF(J685+K685=0,0.5,K685/(J685+K685)),K685)))</x:f>
        <x:v>0.10578417366587975</x:v>
      </x:c>
      <x:c r="W685" s="64" t="n">
        <x:f aca="0">IF(OR(T685="年末+季度",T685="季度+动态",T685="动态"),N685*(1-$E$5)*IF(L685+M685=0,$B$7/($B$7+$B$8),L685/(L685+M685)),L685)</x:f>
        <x:v>0.8697242324758114</x:v>
      </x:c>
      <x:c r="X685" s="64" t="n">
        <x:f aca="0">IF(OR(T685="年末+季度",T685="季度+动态",T685="动态"),N685*(1-$E$5)*IF(L685+M685=0,$B$8/($B$7+$B$8),M685/(L685+M685)),M685)</x:f>
        <x:v>0.05847231423844005</x:v>
      </x:c>
      <x:c r="Y685" s="64" t="n">
        <x:f aca="0">POWER(1-$H$5,(A685-A684)/$H$8)</x:f>
        <x:v>0.9999862671029998</x:v>
      </x:c>
      <x:c r="Z685" s="64" t="n">
        <x:f aca="0">U685*Y685</x:f>
        <x:v>0.10618758969205169</x:v>
      </x:c>
      <x:c r="AA685" s="64" t="n">
        <x:f aca="0">V685*Y685</x:f>
        <x:v>0.10578272094271854</x:v>
      </x:c>
      <x:c r="AB685" s="64" t="n">
        <x:f aca="0">W685*Y685</x:f>
        <x:v>0.8697122886425083</x:v>
      </x:c>
      <x:c r="AC685" s="64" t="n">
        <x:f aca="0">X685*Y685</x:f>
        <x:v>0.05847151124417125</x:v>
      </x:c>
      <x:c r="AD685" s="64" t="n">
        <x:f aca="0">SUM(Z685:AC685)</x:f>
        <x:v>1.1401541105214497</x:v>
      </x:c>
      <x:c r="AE685" s="64" t="n">
        <x:f aca="0">MAX(AE684,AD685)</x:f>
        <x:v>1.144259518891034</x:v>
      </x:c>
      <x:c r="AF685" s="63" t="n">
        <x:f aca="0">AD685/AE685-1</x:f>
        <x:v>-0.003587829772710327</x:v>
      </x:c>
      <x:c r="AG685" s="63" t="n">
        <x:f aca="0">AD685/AD684-1</x:f>
        <x:v>-0.0007434434163647863</x:v>
      </x:c>
      <x:c r="AH685" s="61" t="n">
        <x:f aca="0">IF(OR(T685="年末+季度",T685="季度+动态",T685="季度",T685="动态"),A685,AH684)</x:f>
        <x:v>44742</x:v>
      </x:c>
      <x:c r="AI685" s="68" t="n">
        <x:f aca="0">YEAR(A685)</x:f>
        <x:v>2022</x:v>
      </x:c>
      <x:c r="AJ685" s="68" t="n">
        <x:f aca="0">MONTH(A685)</x:f>
        <x:v>8</x:v>
      </x:c>
      <x:c r="AK685" s="66" t="n">
        <x:f aca="0">IF(MONTH(A685)&lt;&gt;MONTH(A686),1,0)</x:f>
        <x:v>0</x:v>
      </x:c>
      <x:c r="AL685" s="64" t="n">
        <x:f aca="0">IF(AK684,AD684,AL684)</x:f>
        <x:v>1.1333396239310813</x:v>
      </x:c>
      <x:c r="AM685" s="65" t="str">
        <x:f aca="0">IF(AK685,AD685/AL685-1,"")</x:f>
      </x:c>
      <x:c r="AN685" s="64" t="n">
        <x:f aca="0">IF(AI685&lt;&gt;AI684,AD685,MAX(AN684,AD685))</x:f>
        <x:v>1.144259518891034</x:v>
      </x:c>
      <x:c r="AO685" s="65" t="n">
        <x:f aca="0">AD685/AN685-1</x:f>
        <x:v>-0.003587829772710327</x:v>
      </x:c>
      <x:c r="AP685" s="69" t="n">
        <x:f aca="0">IFERROR(SUM(Z685:AC685)/AD685,0)</x:f>
        <x:v>1</x:v>
      </x:c>
      <x:c r="AQ685" s="66" t="b">
        <x:f aca="0">AND(B685&gt;0,C685&gt;0,D685&gt;0,E685&gt;0)</x:f>
        <x:v>1</x:v>
      </x:c>
    </x:row>
    <x:row r="686" ht="13.5" hidden="0">
      <x:c r="A686" s="61" t="n">
        <x:f aca="0">'净值底稿'!A648</x:f>
        <x:v>44802</x:v>
      </x:c>
      <x:c r="B686" s="62" t="n">
        <x:f aca="0">'净值底稿'!W648</x:f>
        <x:v>1.2707314921047266</x:v>
      </x:c>
      <x:c r="C686" s="62" t="n">
        <x:f aca="0">'净值底稿'!T648</x:f>
        <x:v>1.3596173963217688</x:v>
      </x:c>
      <x:c r="D686" s="62" t="n">
        <x:f aca="0">'净值底稿'!U648</x:f>
        <x:v>1.5636</x:v>
      </x:c>
      <x:c r="E686" s="62" t="n">
        <x:f aca="0">'净值底稿'!V648</x:f>
        <x:v>1.3953</x:v>
      </x:c>
      <x:c r="F686" s="63" t="n">
        <x:f aca="0">IFERROR(B686/B685-1,0)</x:f>
        <x:v>0.003996043169923524</x:v>
      </x:c>
      <x:c r="G686" s="63" t="n">
        <x:f aca="0">IFERROR(C686/C685-1,0)</x:f>
        <x:v>0.003920760694282821</x:v>
      </x:c>
      <x:c r="H686" s="63" t="n">
        <x:f aca="0">IFERROR(D686/D685-1,0)</x:f>
        <x:v>0.0008321065096332791</x:v>
      </x:c>
      <x:c r="I686" s="63" t="n">
        <x:f aca="0">IFERROR(E686/E685-1,0)</x:f>
        <x:v>-0.007469056764831339</x:v>
      </x:c>
      <x:c r="J686" s="64" t="n">
        <x:f aca="0">Z685*(1+F686)</x:f>
        <x:v>0.10661191988457126</x:v>
      </x:c>
      <x:c r="K686" s="64" t="n">
        <x:f aca="0">AA685*(1+G686)</x:f>
        <x:v>0.10619746967712504</x:v>
      </x:c>
      <x:c r="L686" s="64" t="n">
        <x:f aca="0">AB685*(1+H686)</x:f>
        <x:v>0.8704359818993957</x:v>
      </x:c>
      <x:c r="M686" s="64" t="n">
        <x:f aca="0">AC685*(1+I686)</x:f>
        <x:v>0.05803478420756306</x:v>
      </x:c>
      <x:c r="N686" s="64" t="n">
        <x:f aca="0">SUM(J686:M686)</x:f>
        <x:v>1.1412801556686551</x:v>
      </x:c>
      <x:c r="O686" s="65" t="n">
        <x:f aca="0">IFERROR((J686+K686)/N686,0)</x:f>
        <x:v>0.18646551287577168</x:v>
      </x:c>
      <x:c r="P686" s="66" t="b">
        <x:f aca="0">AND(MONTH(A686)=12,OR(A687="",YEAR(A686)&lt;&gt;YEAR(A687)))</x:f>
        <x:v>0</x:v>
      </x:c>
      <x:c r="Q686" s="66" t="b">
        <x:f aca="0">AND(MOD(MONTH(A686),3)=0,OR(A687="",MONTH(A686)&lt;&gt;MONTH(A687)))</x:f>
        <x:v>0</x:v>
      </x:c>
      <x:c r="R686" s="66" t="b">
        <x:f aca="0">OR(O686&gt;$E$7,O686&lt;$E$6)</x:f>
        <x:v>0</x:v>
      </x:c>
      <x:c r="S686" s="66" t="b">
        <x:f aca="0">AND(OR(P686,Q686,R686),A686-AH685&gt;$E$8)</x:f>
        <x:v>0</x:v>
      </x:c>
      <x:c r="T686" s="67" t="str">
        <x:f aca="0">IF(NOT(OR(P686,Q686,R686)),"不调",IF(NOT(S686),"间隔规则跳过",IF(P686,"年末+季度",IF(AND(Q686,R686),"季度+动态",IF(Q686,"季度","动态")))))</x:f>
        <x:v>不调</x:v>
      </x:c>
      <x:c r="U686" s="64" t="n">
        <x:f aca="0">IF(OR(T686="年末+季度",T686="季度+动态"),N686*$E$5/2,IF(T686="季度",(J686+K686)/2,IF(T686="动态",N686*$E$5*IF(J686+K686=0,0.5,J686/(J686+K686)),J686)))</x:f>
        <x:v>0.10661191988457126</x:v>
      </x:c>
      <x:c r="V686" s="64" t="n">
        <x:f aca="0">IF(OR(T686="年末+季度",T686="季度+动态"),N686*$E$5/2,IF(T686="季度",(J686+K686)/2,IF(T686="动态",N686*$E$5*IF(J686+K686=0,0.5,K686/(J686+K686)),K686)))</x:f>
        <x:v>0.10619746967712504</x:v>
      </x:c>
      <x:c r="W686" s="64" t="n">
        <x:f aca="0">IF(OR(T686="年末+季度",T686="季度+动态",T686="动态"),N686*(1-$E$5)*IF(L686+M686=0,$B$7/($B$7+$B$8),L686/(L686+M686)),L686)</x:f>
        <x:v>0.8704359818993957</x:v>
      </x:c>
      <x:c r="X686" s="64" t="n">
        <x:f aca="0">IF(OR(T686="年末+季度",T686="季度+动态",T686="动态"),N686*(1-$E$5)*IF(L686+M686=0,$B$8/($B$7+$B$8),M686/(L686+M686)),M686)</x:f>
        <x:v>0.05803478420756306</x:v>
      </x:c>
      <x:c r="Y686" s="64" t="n">
        <x:f aca="0">POWER(1-$H$5,(A686-A685)/$H$8)</x:f>
        <x:v>0.9999588018747739</x:v>
      </x:c>
      <x:c r="Z686" s="64" t="n">
        <x:f aca="0">U686*Y686</x:f>
        <x:v>0.10660752767334526</x:v>
      </x:c>
      <x:c r="AA686" s="64" t="n">
        <x:f aca="0">V686*Y686</x:f>
        <x:v>0.10619309454047059</x:v>
      </x:c>
      <x:c r="AB686" s="64" t="n">
        <x:f aca="0">W686*Y686</x:f>
        <x:v>0.8704001215688122</x:v>
      </x:c>
      <x:c r="AC686" s="64" t="n">
        <x:f aca="0">X686*Y686</x:f>
        <x:v>0.05803239328325581</x:v>
      </x:c>
      <x:c r="AD686" s="64" t="n">
        <x:f aca="0">SUM(Z686:AC686)</x:f>
        <x:v>1.141233137065884</x:v>
      </x:c>
      <x:c r="AE686" s="64" t="n">
        <x:f aca="0">MAX(AE685,AD686)</x:f>
        <x:v>1.144259518891034</x:v>
      </x:c>
      <x:c r="AF686" s="63" t="n">
        <x:f aca="0">AD686/AE686-1</x:f>
        <x:v>-0.0026448386709364557</x:v>
      </x:c>
      <x:c r="AG686" s="63" t="n">
        <x:f aca="0">AD686/AD685-1</x:f>
        <x:v>0.0009463865757066703</x:v>
      </x:c>
      <x:c r="AH686" s="61" t="n">
        <x:f aca="0">IF(OR(T686="年末+季度",T686="季度+动态",T686="季度",T686="动态"),A686,AH685)</x:f>
        <x:v>44742</x:v>
      </x:c>
      <x:c r="AI686" s="68" t="n">
        <x:f aca="0">YEAR(A686)</x:f>
        <x:v>2022</x:v>
      </x:c>
      <x:c r="AJ686" s="68" t="n">
        <x:f aca="0">MONTH(A686)</x:f>
        <x:v>8</x:v>
      </x:c>
      <x:c r="AK686" s="66" t="n">
        <x:f aca="0">IF(MONTH(A686)&lt;&gt;MONTH(A687),1,0)</x:f>
        <x:v>0</x:v>
      </x:c>
      <x:c r="AL686" s="64" t="n">
        <x:f aca="0">IF(AK685,AD685,AL685)</x:f>
        <x:v>1.1333396239310813</x:v>
      </x:c>
      <x:c r="AM686" s="65" t="str">
        <x:f aca="0">IF(AK686,AD686/AL686-1,"")</x:f>
      </x:c>
      <x:c r="AN686" s="64" t="n">
        <x:f aca="0">IF(AI686&lt;&gt;AI685,AD686,MAX(AN685,AD686))</x:f>
        <x:v>1.144259518891034</x:v>
      </x:c>
      <x:c r="AO686" s="65" t="n">
        <x:f aca="0">AD686/AN686-1</x:f>
        <x:v>-0.0026448386709364557</x:v>
      </x:c>
      <x:c r="AP686" s="69" t="n">
        <x:f aca="0">IFERROR(SUM(Z686:AC686)/AD686,0)</x:f>
        <x:v>1</x:v>
      </x:c>
      <x:c r="AQ686" s="66" t="b">
        <x:f aca="0">AND(B686&gt;0,C686&gt;0,D686&gt;0,E686&gt;0)</x:f>
        <x:v>1</x:v>
      </x:c>
    </x:row>
    <x:row r="687" ht="13.5" hidden="0">
      <x:c r="A687" s="61" t="n">
        <x:f aca="0">'净值底稿'!A649</x:f>
        <x:v>44803</x:v>
      </x:c>
      <x:c r="B687" s="62" t="n">
        <x:f aca="0">'净值底稿'!W649</x:f>
        <x:v>1.2693435228638257</x:v>
      </x:c>
      <x:c r="C687" s="62" t="n">
        <x:f aca="0">'净值底稿'!T649</x:f>
        <x:v>1.35073415034646</x:v>
      </x:c>
      <x:c r="D687" s="62" t="n">
        <x:f aca="0">'净值底稿'!U649</x:f>
        <x:v>1.5643</x:v>
      </x:c>
      <x:c r="E687" s="62" t="n">
        <x:f aca="0">'净值底稿'!V649</x:f>
        <x:v>1.4003</x:v>
      </x:c>
      <x:c r="F687" s="63" t="n">
        <x:f aca="0">IFERROR(B687/B686-1,0)</x:f>
        <x:v>-0.001092260048267124</x:v>
      </x:c>
      <x:c r="G687" s="63" t="n">
        <x:f aca="0">IFERROR(C687/C686-1,0)</x:f>
        <x:v>-0.006533636594633907</x:v>
      </x:c>
      <x:c r="H687" s="63" t="n">
        <x:f aca="0">IFERROR(D687/D686-1,0)</x:f>
        <x:v>0.00044768482987977976</x:v>
      </x:c>
      <x:c r="I687" s="63" t="n">
        <x:f aca="0">IFERROR(E687/E686-1,0)</x:f>
        <x:v>0.0035834587543899232</x:v>
      </x:c>
      <x:c r="J687" s="64" t="n">
        <x:f aca="0">Z686*(1+F687)</x:f>
        <x:v>0.10649108453002314</x:v>
      </x:c>
      <x:c r="K687" s="64" t="n">
        <x:f aca="0">AA686*(1+G687)</x:f>
        <x:v>0.10549926745188355</x:v>
      </x:c>
      <x:c r="L687" s="64" t="n">
        <x:f aca="0">AB686*(1+H687)</x:f>
        <x:v>0.870789786499164</x:v>
      </x:c>
      <x:c r="M687" s="64" t="n">
        <x:f aca="0">AC686*(1+I687)</x:f>
        <x:v>0.05824034997100489</x:v>
      </x:c>
      <x:c r="N687" s="64" t="n">
        <x:f aca="0">SUM(J687:M687)</x:f>
        <x:v>1.1410204884520756</x:v>
      </x:c>
      <x:c r="O687" s="65" t="n">
        <x:f aca="0">IFERROR((J687+K687)/N687,0)</x:f>
        <x:v>0.1857901362222652</x:v>
      </x:c>
      <x:c r="P687" s="66" t="b">
        <x:f aca="0">AND(MONTH(A687)=12,OR(A688="",YEAR(A687)&lt;&gt;YEAR(A688)))</x:f>
        <x:v>0</x:v>
      </x:c>
      <x:c r="Q687" s="66" t="b">
        <x:f aca="0">AND(MOD(MONTH(A687),3)=0,OR(A688="",MONTH(A687)&lt;&gt;MONTH(A688)))</x:f>
        <x:v>0</x:v>
      </x:c>
      <x:c r="R687" s="66" t="b">
        <x:f aca="0">OR(O687&gt;$E$7,O687&lt;$E$6)</x:f>
        <x:v>0</x:v>
      </x:c>
      <x:c r="S687" s="66" t="b">
        <x:f aca="0">AND(OR(P687,Q687,R687),A687-AH686&gt;$E$8)</x:f>
        <x:v>0</x:v>
      </x:c>
      <x:c r="T687" s="67" t="str">
        <x:f aca="0">IF(NOT(OR(P687,Q687,R687)),"不调",IF(NOT(S687),"间隔规则跳过",IF(P687,"年末+季度",IF(AND(Q687,R687),"季度+动态",IF(Q687,"季度","动态")))))</x:f>
        <x:v>不调</x:v>
      </x:c>
      <x:c r="U687" s="64" t="n">
        <x:f aca="0">IF(OR(T687="年末+季度",T687="季度+动态"),N687*$E$5/2,IF(T687="季度",(J687+K687)/2,IF(T687="动态",N687*$E$5*IF(J687+K687=0,0.5,J687/(J687+K687)),J687)))</x:f>
        <x:v>0.10649108453002314</x:v>
      </x:c>
      <x:c r="V687" s="64" t="n">
        <x:f aca="0">IF(OR(T687="年末+季度",T687="季度+动态"),N687*$E$5/2,IF(T687="季度",(J687+K687)/2,IF(T687="动态",N687*$E$5*IF(J687+K687=0,0.5,K687/(J687+K687)),K687)))</x:f>
        <x:v>0.10549926745188355</x:v>
      </x:c>
      <x:c r="W687" s="64" t="n">
        <x:f aca="0">IF(OR(T687="年末+季度",T687="季度+动态",T687="动态"),N687*(1-$E$5)*IF(L687+M687=0,$B$7/($B$7+$B$8),L687/(L687+M687)),L687)</x:f>
        <x:v>0.870789786499164</x:v>
      </x:c>
      <x:c r="X687" s="64" t="n">
        <x:f aca="0">IF(OR(T687="年末+季度",T687="季度+动态",T687="动态"),N687*(1-$E$5)*IF(L687+M687=0,$B$8/($B$7+$B$8),M687/(L687+M687)),M687)</x:f>
        <x:v>0.05824034997100489</x:v>
      </x:c>
      <x:c r="Y687" s="64" t="n">
        <x:f aca="0">POWER(1-$H$5,(A687-A686)/$H$8)</x:f>
        <x:v>0.9999862671029998</x:v>
      </x:c>
      <x:c r="Z687" s="64" t="n">
        <x:f aca="0">U687*Y687</x:f>
        <x:v>0.10648962209892784</x:v>
      </x:c>
      <x:c r="AA687" s="64" t="n">
        <x:f aca="0">V687*Y687</x:f>
        <x:v>0.10549781864131004</x:v>
      </x:c>
      <x:c r="AB687" s="64" t="n">
        <x:f aca="0">W687*Y687</x:f>
        <x:v>0.8707778280327172</x:v>
      </x:c>
      <x:c r="AC687" s="64" t="n">
        <x:f aca="0">X687*Y687</x:f>
        <x:v>0.058239550162277484</x:v>
      </x:c>
      <x:c r="AD687" s="64" t="n">
        <x:f aca="0">SUM(Z687:AC687)</x:f>
        <x:v>1.1410048189352326</x:v>
      </x:c>
      <x:c r="AE687" s="64" t="n">
        <x:f aca="0">MAX(AE686,AD687)</x:f>
        <x:v>1.144259518891034</x:v>
      </x:c>
      <x:c r="AF687" s="63" t="n">
        <x:f aca="0">AD687/AE687-1</x:f>
        <x:v>-0.0028443721918570697</x:v>
      </x:c>
      <x:c r="AG687" s="63" t="n">
        <x:f aca="0">AD687/AD686-1</x:f>
        <x:v>-0.00020006265436545156</x:v>
      </x:c>
      <x:c r="AH687" s="61" t="n">
        <x:f aca="0">IF(OR(T687="年末+季度",T687="季度+动态",T687="季度",T687="动态"),A687,AH686)</x:f>
        <x:v>44742</x:v>
      </x:c>
      <x:c r="AI687" s="68" t="n">
        <x:f aca="0">YEAR(A687)</x:f>
        <x:v>2022</x:v>
      </x:c>
      <x:c r="AJ687" s="68" t="n">
        <x:f aca="0">MONTH(A687)</x:f>
        <x:v>8</x:v>
      </x:c>
      <x:c r="AK687" s="66" t="n">
        <x:f aca="0">IF(MONTH(A687)&lt;&gt;MONTH(A688),1,0)</x:f>
        <x:v>0</x:v>
      </x:c>
      <x:c r="AL687" s="64" t="n">
        <x:f aca="0">IF(AK686,AD686,AL686)</x:f>
        <x:v>1.1333396239310813</x:v>
      </x:c>
      <x:c r="AM687" s="65" t="str">
        <x:f aca="0">IF(AK687,AD687/AL687-1,"")</x:f>
      </x:c>
      <x:c r="AN687" s="64" t="n">
        <x:f aca="0">IF(AI687&lt;&gt;AI686,AD687,MAX(AN686,AD687))</x:f>
        <x:v>1.144259518891034</x:v>
      </x:c>
      <x:c r="AO687" s="65" t="n">
        <x:f aca="0">AD687/AN687-1</x:f>
        <x:v>-0.0028443721918570697</x:v>
      </x:c>
      <x:c r="AP687" s="69" t="n">
        <x:f aca="0">IFERROR(SUM(Z687:AC687)/AD687,0)</x:f>
        <x:v>1</x:v>
      </x:c>
      <x:c r="AQ687" s="66" t="b">
        <x:f aca="0">AND(B687&gt;0,C687&gt;0,D687&gt;0,E687&gt;0)</x:f>
        <x:v>1</x:v>
      </x:c>
    </x:row>
    <x:row r="688" ht="13.5" hidden="0">
      <x:c r="A688" s="61" t="n">
        <x:f aca="0">'净值底稿'!A650</x:f>
        <x:v>44804</x:v>
      </x:c>
      <x:c r="B688" s="62" t="n">
        <x:f aca="0">'净值底稿'!W650</x:f>
        <x:v>1.2607181162849765</x:v>
      </x:c>
      <x:c r="C688" s="62" t="n">
        <x:f aca="0">'净值底稿'!T650</x:f>
        <x:v>1.3181852625065538</x:v>
      </x:c>
      <x:c r="D688" s="62" t="n">
        <x:f aca="0">'净值底稿'!U650</x:f>
        <x:v>1.5645</x:v>
      </x:c>
      <x:c r="E688" s="62" t="n">
        <x:f aca="0">'净值底稿'!V650</x:f>
        <x:v>1.3929</x:v>
      </x:c>
      <x:c r="F688" s="63" t="n">
        <x:f aca="0">IFERROR(B688/B687-1,0)</x:f>
        <x:v>-0.006795171223144547</x:v>
      </x:c>
      <x:c r="G688" s="63" t="n">
        <x:f aca="0">IFERROR(C688/C687-1,0)</x:f>
        <x:v>-0.024097182877591106</x:v>
      </x:c>
      <x:c r="H688" s="63" t="n">
        <x:f aca="0">IFERROR(D688/D687-1,0)</x:f>
        <x:v>0.00012785271367388162</x:v>
      </x:c>
      <x:c r="I688" s="63" t="n">
        <x:f aca="0">IFERROR(E688/E687-1,0)</x:f>
        <x:v>-0.005284581875312444</x:v>
      </x:c>
      <x:c r="J688" s="64" t="n">
        <x:f aca="0">Z687*(1+F688)</x:f>
        <x:v>0.10576600688327767</x:v>
      </x:c>
      <x:c r="K688" s="64" t="n">
        <x:f aca="0">AA687*(1+G688)</x:f>
        <x:v>0.10295561841232345</x:v>
      </x:c>
      <x:c r="L688" s="64" t="n">
        <x:f aca="0">AB687*(1+H688)</x:f>
        <x:v>0.8708891593410383</x:v>
      </x:c>
      <x:c r="M688" s="64" t="n">
        <x:f aca="0">AC687*(1+I688)</x:f>
        <x:v>0.05793177849106356</x:v>
      </x:c>
      <x:c r="N688" s="64" t="n">
        <x:f aca="0">SUM(J688:M688)</x:f>
        <x:v>1.137542563127703</x:v>
      </x:c>
      <x:c r="O688" s="65" t="n">
        <x:f aca="0">IFERROR((J688+K688)/N688,0)</x:f>
        <x:v>0.18348467306727897</x:v>
      </x:c>
      <x:c r="P688" s="66" t="b">
        <x:f aca="0">AND(MONTH(A688)=12,OR(A689="",YEAR(A688)&lt;&gt;YEAR(A689)))</x:f>
        <x:v>0</x:v>
      </x:c>
      <x:c r="Q688" s="66" t="b">
        <x:f aca="0">AND(MOD(MONTH(A688),3)=0,OR(A689="",MONTH(A688)&lt;&gt;MONTH(A689)))</x:f>
        <x:v>0</x:v>
      </x:c>
      <x:c r="R688" s="66" t="b">
        <x:f aca="0">OR(O688&gt;$E$7,O688&lt;$E$6)</x:f>
        <x:v>0</x:v>
      </x:c>
      <x:c r="S688" s="66" t="b">
        <x:f aca="0">AND(OR(P688,Q688,R688),A688-AH687&gt;$E$8)</x:f>
        <x:v>0</x:v>
      </x:c>
      <x:c r="T688" s="67" t="str">
        <x:f aca="0">IF(NOT(OR(P688,Q688,R688)),"不调",IF(NOT(S688),"间隔规则跳过",IF(P688,"年末+季度",IF(AND(Q688,R688),"季度+动态",IF(Q688,"季度","动态")))))</x:f>
        <x:v>不调</x:v>
      </x:c>
      <x:c r="U688" s="64" t="n">
        <x:f aca="0">IF(OR(T688="年末+季度",T688="季度+动态"),N688*$E$5/2,IF(T688="季度",(J688+K688)/2,IF(T688="动态",N688*$E$5*IF(J688+K688=0,0.5,J688/(J688+K688)),J688)))</x:f>
        <x:v>0.10576600688327767</x:v>
      </x:c>
      <x:c r="V688" s="64" t="n">
        <x:f aca="0">IF(OR(T688="年末+季度",T688="季度+动态"),N688*$E$5/2,IF(T688="季度",(J688+K688)/2,IF(T688="动态",N688*$E$5*IF(J688+K688=0,0.5,K688/(J688+K688)),K688)))</x:f>
        <x:v>0.10295561841232345</x:v>
      </x:c>
      <x:c r="W688" s="64" t="n">
        <x:f aca="0">IF(OR(T688="年末+季度",T688="季度+动态",T688="动态"),N688*(1-$E$5)*IF(L688+M688=0,$B$7/($B$7+$B$8),L688/(L688+M688)),L688)</x:f>
        <x:v>0.8708891593410383</x:v>
      </x:c>
      <x:c r="X688" s="64" t="n">
        <x:f aca="0">IF(OR(T688="年末+季度",T688="季度+动态",T688="动态"),N688*(1-$E$5)*IF(L688+M688=0,$B$8/($B$7+$B$8),M688/(L688+M688)),M688)</x:f>
        <x:v>0.05793177849106356</x:v>
      </x:c>
      <x:c r="Y688" s="64" t="n">
        <x:f aca="0">POWER(1-$H$5,(A688-A687)/$H$8)</x:f>
        <x:v>0.9999862671029998</x:v>
      </x:c>
      <x:c r="Z688" s="64" t="n">
        <x:f aca="0">U688*Y688</x:f>
        <x:v>0.10576455440959902</x:v>
      </x:c>
      <x:c r="AA688" s="64" t="n">
        <x:f aca="0">V688*Y688</x:f>
        <x:v>0.1029542045334202</x:v>
      </x:c>
      <x:c r="AB688" s="64" t="n">
        <x:f aca="0">W688*Y688</x:f>
        <x:v>0.8708771995099144</x:v>
      </x:c>
      <x:c r="AC688" s="64" t="n">
        <x:f aca="0">X688*Y688</x:f>
        <x:v>0.0579309829199165</x:v>
      </x:c>
      <x:c r="AD688" s="64" t="n">
        <x:f aca="0">SUM(Z688:AC688)</x:f>
        <x:v>1.1375269413728502</x:v>
      </x:c>
      <x:c r="AE688" s="64" t="n">
        <x:f aca="0">MAX(AE687,AD688)</x:f>
        <x:v>1.144259518891034</x:v>
      </x:c>
      <x:c r="AF688" s="63" t="n">
        <x:f aca="0">AD688/AE688-1</x:f>
        <x:v>-0.0058837854586596405</x:v>
      </x:c>
      <x:c r="AG688" s="63" t="n">
        <x:f aca="0">AD688/AD687-1</x:f>
        <x:v>-0.0030480831497521343</x:v>
      </x:c>
      <x:c r="AH688" s="61" t="n">
        <x:f aca="0">IF(OR(T688="年末+季度",T688="季度+动态",T688="季度",T688="动态"),A688,AH687)</x:f>
        <x:v>44742</x:v>
      </x:c>
      <x:c r="AI688" s="68" t="n">
        <x:f aca="0">YEAR(A688)</x:f>
        <x:v>2022</x:v>
      </x:c>
      <x:c r="AJ688" s="68" t="n">
        <x:f aca="0">MONTH(A688)</x:f>
        <x:v>8</x:v>
      </x:c>
      <x:c r="AK688" s="66" t="n">
        <x:f aca="0">IF(MONTH(A688)&lt;&gt;MONTH(A689),1,0)</x:f>
        <x:v>1</x:v>
      </x:c>
      <x:c r="AL688" s="64" t="n">
        <x:f aca="0">IF(AK687,AD687,AL687)</x:f>
        <x:v>1.1333396239310813</x:v>
      </x:c>
      <x:c r="AM688" s="65" t="n">
        <x:f aca="0">IF(AK688,AD688/AL688-1,"")</x:f>
        <x:v>0.0036946713530094932</x:v>
      </x:c>
      <x:c r="AN688" s="64" t="n">
        <x:f aca="0">IF(AI688&lt;&gt;AI687,AD688,MAX(AN687,AD688))</x:f>
        <x:v>1.144259518891034</x:v>
      </x:c>
      <x:c r="AO688" s="65" t="n">
        <x:f aca="0">AD688/AN688-1</x:f>
        <x:v>-0.0058837854586596405</x:v>
      </x:c>
      <x:c r="AP688" s="69" t="n">
        <x:f aca="0">IFERROR(SUM(Z688:AC688)/AD688,0)</x:f>
        <x:v>1</x:v>
      </x:c>
      <x:c r="AQ688" s="66" t="b">
        <x:f aca="0">AND(B688&gt;0,C688&gt;0,D688&gt;0,E688&gt;0)</x:f>
        <x:v>1</x:v>
      </x:c>
    </x:row>
    <x:row r="689" ht="13.5" hidden="0">
      <x:c r="A689" s="61" t="n">
        <x:f aca="0">'净值底稿'!A651</x:f>
        <x:v>44805</x:v>
      </x:c>
      <x:c r="B689" s="62" t="n">
        <x:f aca="0">'净值底稿'!W651</x:f>
        <x:v>1.2662434882190678</x:v>
      </x:c>
      <x:c r="C689" s="62" t="n">
        <x:f aca="0">'净值底稿'!T651</x:f>
        <x:v>1.3119933663621013</x:v>
      </x:c>
      <x:c r="D689" s="62" t="n">
        <x:f aca="0">'净值底稿'!U651</x:f>
        <x:v>1.5654</x:v>
      </x:c>
      <x:c r="E689" s="62" t="n">
        <x:f aca="0">'净值底稿'!V651</x:f>
        <x:v>1.3837</x:v>
      </x:c>
      <x:c r="F689" s="63" t="n">
        <x:f aca="0">IFERROR(B689/B688-1,0)</x:f>
        <x:v>0.004382717962658544</x:v>
      </x:c>
      <x:c r="G689" s="63" t="n">
        <x:f aca="0">IFERROR(C689/C688-1,0)</x:f>
        <x:v>-0.004697288249664089</x:v>
      </x:c>
      <x:c r="H689" s="63" t="n">
        <x:f aca="0">IFERROR(D689/D688-1,0)</x:f>
        <x:v>0.0005752636625118157</x:v>
      </x:c>
      <x:c r="I689" s="63" t="n">
        <x:f aca="0">IFERROR(E689/E688-1,0)</x:f>
        <x:v>-0.006604924976667426</x:v>
      </x:c>
      <x:c r="J689" s="64" t="n">
        <x:f aca="0">Z688*(1+F689)</x:f>
        <x:v>0.10622809062202254</x:v>
      </x:c>
      <x:c r="K689" s="64" t="n">
        <x:f aca="0">AA688*(1+G689)</x:f>
        <x:v>0.10247059895821185</x:v>
      </x:c>
      <x:c r="L689" s="64" t="n">
        <x:f aca="0">AB688*(1+H689)</x:f>
        <x:v>0.8713781835173025</x:v>
      </x:c>
      <x:c r="M689" s="64" t="n">
        <x:f aca="0">AC688*(1+I689)</x:f>
        <x:v>0.057548353123905854</x:v>
      </x:c>
      <x:c r="N689" s="64" t="n">
        <x:f aca="0">SUM(J689:M689)</x:f>
        <x:v>1.1376252262214428</x:v>
      </x:c>
      <x:c r="O689" s="65" t="n">
        <x:f aca="0">IFERROR((J689+K689)/N689,0)</x:f>
        <x:v>0.1834511795008407</x:v>
      </x:c>
      <x:c r="P689" s="66" t="b">
        <x:f aca="0">AND(MONTH(A689)=12,OR(A690="",YEAR(A689)&lt;&gt;YEAR(A690)))</x:f>
        <x:v>0</x:v>
      </x:c>
      <x:c r="Q689" s="66" t="b">
        <x:f aca="0">AND(MOD(MONTH(A689),3)=0,OR(A690="",MONTH(A689)&lt;&gt;MONTH(A690)))</x:f>
        <x:v>0</x:v>
      </x:c>
      <x:c r="R689" s="66" t="b">
        <x:f aca="0">OR(O689&gt;$E$7,O689&lt;$E$6)</x:f>
        <x:v>0</x:v>
      </x:c>
      <x:c r="S689" s="66" t="b">
        <x:f aca="0">AND(OR(P689,Q689,R689),A689-AH688&gt;$E$8)</x:f>
        <x:v>0</x:v>
      </x:c>
      <x:c r="T689" s="67" t="str">
        <x:f aca="0">IF(NOT(OR(P689,Q689,R689)),"不调",IF(NOT(S689),"间隔规则跳过",IF(P689,"年末+季度",IF(AND(Q689,R689),"季度+动态",IF(Q689,"季度","动态")))))</x:f>
        <x:v>不调</x:v>
      </x:c>
      <x:c r="U689" s="64" t="n">
        <x:f aca="0">IF(OR(T689="年末+季度",T689="季度+动态"),N689*$E$5/2,IF(T689="季度",(J689+K689)/2,IF(T689="动态",N689*$E$5*IF(J689+K689=0,0.5,J689/(J689+K689)),J689)))</x:f>
        <x:v>0.10622809062202254</x:v>
      </x:c>
      <x:c r="V689" s="64" t="n">
        <x:f aca="0">IF(OR(T689="年末+季度",T689="季度+动态"),N689*$E$5/2,IF(T689="季度",(J689+K689)/2,IF(T689="动态",N689*$E$5*IF(J689+K689=0,0.5,K689/(J689+K689)),K689)))</x:f>
        <x:v>0.10247059895821185</x:v>
      </x:c>
      <x:c r="W689" s="64" t="n">
        <x:f aca="0">IF(OR(T689="年末+季度",T689="季度+动态",T689="动态"),N689*(1-$E$5)*IF(L689+M689=0,$B$7/($B$7+$B$8),L689/(L689+M689)),L689)</x:f>
        <x:v>0.8713781835173025</x:v>
      </x:c>
      <x:c r="X689" s="64" t="n">
        <x:f aca="0">IF(OR(T689="年末+季度",T689="季度+动态",T689="动态"),N689*(1-$E$5)*IF(L689+M689=0,$B$8/($B$7+$B$8),M689/(L689+M689)),M689)</x:f>
        <x:v>0.057548353123905854</x:v>
      </x:c>
      <x:c r="Y689" s="64" t="n">
        <x:f aca="0">POWER(1-$H$5,(A689-A688)/$H$8)</x:f>
        <x:v>0.9999862671029998</x:v>
      </x:c>
      <x:c r="Z689" s="64" t="n">
        <x:f aca="0">U689*Y689</x:f>
        <x:v>0.10622663180259549</x:v>
      </x:c>
      <x:c r="AA689" s="64" t="n">
        <x:f aca="0">V689*Y689</x:f>
        <x:v>0.1024691917400308</x:v>
      </x:c>
      <x:c r="AB689" s="64" t="n">
        <x:f aca="0">W689*Y689</x:f>
        <x:v>0.8713662169704599</x:v>
      </x:c>
      <x:c r="AC689" s="64" t="n">
        <x:f aca="0">X689*Y689</x:f>
        <x:v>0.05754756281829987</x:v>
      </x:c>
      <x:c r="AD689" s="64" t="n">
        <x:f aca="0">SUM(Z689:AC689)</x:f>
        <x:v>1.137609603331386</x:v>
      </x:c>
      <x:c r="AE689" s="64" t="n">
        <x:f aca="0">MAX(AE688,AD689)</x:f>
        <x:v>1.144259518891034</x:v>
      </x:c>
      <x:c r="AF689" s="63" t="n">
        <x:f aca="0">AD689/AE689-1</x:f>
        <x:v>-0.005811544889827824</x:v>
      </x:c>
      <x:c r="AG689" s="63" t="n">
        <x:f aca="0">AD689/AD688-1</x:f>
        <x:v>0.00007266813253337112</x:v>
      </x:c>
      <x:c r="AH689" s="61" t="n">
        <x:f aca="0">IF(OR(T689="年末+季度",T689="季度+动态",T689="季度",T689="动态"),A689,AH688)</x:f>
        <x:v>44742</x:v>
      </x:c>
      <x:c r="AI689" s="68" t="n">
        <x:f aca="0">YEAR(A689)</x:f>
        <x:v>2022</x:v>
      </x:c>
      <x:c r="AJ689" s="68" t="n">
        <x:f aca="0">MONTH(A689)</x:f>
        <x:v>9</x:v>
      </x:c>
      <x:c r="AK689" s="66" t="n">
        <x:f aca="0">IF(MONTH(A689)&lt;&gt;MONTH(A690),1,0)</x:f>
        <x:v>0</x:v>
      </x:c>
      <x:c r="AL689" s="64" t="n">
        <x:f aca="0">IF(AK688,AD688,AL688)</x:f>
        <x:v>1.1375269413728502</x:v>
      </x:c>
      <x:c r="AM689" s="65" t="str">
        <x:f aca="0">IF(AK689,AD689/AL689-1,"")</x:f>
      </x:c>
      <x:c r="AN689" s="64" t="n">
        <x:f aca="0">IF(AI689&lt;&gt;AI688,AD689,MAX(AN688,AD689))</x:f>
        <x:v>1.144259518891034</x:v>
      </x:c>
      <x:c r="AO689" s="65" t="n">
        <x:f aca="0">AD689/AN689-1</x:f>
        <x:v>-0.005811544889827824</x:v>
      </x:c>
      <x:c r="AP689" s="69" t="n">
        <x:f aca="0">IFERROR(SUM(Z689:AC689)/AD689,0)</x:f>
        <x:v>1</x:v>
      </x:c>
      <x:c r="AQ689" s="66" t="b">
        <x:f aca="0">AND(B689&gt;0,C689&gt;0,D689&gt;0,E689&gt;0)</x:f>
        <x:v>1</x:v>
      </x:c>
    </x:row>
    <x:row r="690" ht="13.5" hidden="0">
      <x:c r="A690" s="61" t="n">
        <x:f aca="0">'净值底稿'!A652</x:f>
        <x:v>44806</x:v>
      </x:c>
      <x:c r="B690" s="62" t="n">
        <x:f aca="0">'净值底稿'!W652</x:f>
        <x:v>1.2637068411653845</x:v>
      </x:c>
      <x:c r="C690" s="62" t="n">
        <x:f aca="0">'净值底稿'!T652</x:f>
        <x:v>1.320356475351945</x:v>
      </x:c>
      <x:c r="D690" s="62" t="n">
        <x:f aca="0">'净值底稿'!U652</x:f>
        <x:v>1.5654</x:v>
      </x:c>
      <x:c r="E690" s="62" t="n">
        <x:f aca="0">'净值底稿'!V652</x:f>
        <x:v>1.3835</x:v>
      </x:c>
      <x:c r="F690" s="63" t="n">
        <x:f aca="0">IFERROR(B690/B689-1,0)</x:f>
        <x:v>-0.0020032853691126506</x:v>
      </x:c>
      <x:c r="G690" s="63" t="n">
        <x:f aca="0">IFERROR(C690/C689-1,0)</x:f>
        <x:v>0.006374353105940589</x:v>
      </x:c>
      <x:c r="H690" s="63" t="n">
        <x:f aca="0">IFERROR(D690/D689-1,0)</x:f>
        <x:v>0</x:v>
      </x:c>
      <x:c r="I690" s="63" t="n">
        <x:f aca="0">IFERROR(E690/E689-1,0)</x:f>
        <x:v>-0.00014454000144537016</x:v>
      </x:c>
      <x:c r="J690" s="64" t="n">
        <x:f aca="0">Z689*(1+F690)</x:f>
        <x:v>0.10601382954529523</x:v>
      </x:c>
      <x:c r="K690" s="64" t="n">
        <x:f aca="0">AA689*(1+G690)</x:f>
        <x:v>0.10312236655066209</x:v>
      </x:c>
      <x:c r="L690" s="64" t="n">
        <x:f aca="0">AB689*(1+H690)</x:f>
        <x:v>0.8713662169704599</x:v>
      </x:c>
      <x:c r="M690" s="64" t="n">
        <x:f aca="0">AC689*(1+I690)</x:f>
        <x:v>0.057539244893486934</x:v>
      </x:c>
      <x:c r="N690" s="64" t="n">
        <x:f aca="0">SUM(J690:M690)</x:f>
        <x:v>1.138041657959904</x:v>
      </x:c>
      <x:c r="O690" s="65" t="n">
        <x:f aca="0">IFERROR((J690+K690)/N690,0)</x:f>
        <x:v>0.18376848917012642</x:v>
      </x:c>
      <x:c r="P690" s="66" t="b">
        <x:f aca="0">AND(MONTH(A690)=12,OR(A691="",YEAR(A690)&lt;&gt;YEAR(A691)))</x:f>
        <x:v>0</x:v>
      </x:c>
      <x:c r="Q690" s="66" t="b">
        <x:f aca="0">AND(MOD(MONTH(A690),3)=0,OR(A691="",MONTH(A690)&lt;&gt;MONTH(A691)))</x:f>
        <x:v>0</x:v>
      </x:c>
      <x:c r="R690" s="66" t="b">
        <x:f aca="0">OR(O690&gt;$E$7,O690&lt;$E$6)</x:f>
        <x:v>0</x:v>
      </x:c>
      <x:c r="S690" s="66" t="b">
        <x:f aca="0">AND(OR(P690,Q690,R690),A690-AH689&gt;$E$8)</x:f>
        <x:v>0</x:v>
      </x:c>
      <x:c r="T690" s="67" t="str">
        <x:f aca="0">IF(NOT(OR(P690,Q690,R690)),"不调",IF(NOT(S690),"间隔规则跳过",IF(P690,"年末+季度",IF(AND(Q690,R690),"季度+动态",IF(Q690,"季度","动态")))))</x:f>
        <x:v>不调</x:v>
      </x:c>
      <x:c r="U690" s="64" t="n">
        <x:f aca="0">IF(OR(T690="年末+季度",T690="季度+动态"),N690*$E$5/2,IF(T690="季度",(J690+K690)/2,IF(T690="动态",N690*$E$5*IF(J690+K690=0,0.5,J690/(J690+K690)),J690)))</x:f>
        <x:v>0.10601382954529523</x:v>
      </x:c>
      <x:c r="V690" s="64" t="n">
        <x:f aca="0">IF(OR(T690="年末+季度",T690="季度+动态"),N690*$E$5/2,IF(T690="季度",(J690+K690)/2,IF(T690="动态",N690*$E$5*IF(J690+K690=0,0.5,K690/(J690+K690)),K690)))</x:f>
        <x:v>0.10312236655066209</x:v>
      </x:c>
      <x:c r="W690" s="64" t="n">
        <x:f aca="0">IF(OR(T690="年末+季度",T690="季度+动态",T690="动态"),N690*(1-$E$5)*IF(L690+M690=0,$B$7/($B$7+$B$8),L690/(L690+M690)),L690)</x:f>
        <x:v>0.8713662169704599</x:v>
      </x:c>
      <x:c r="X690" s="64" t="n">
        <x:f aca="0">IF(OR(T690="年末+季度",T690="季度+动态",T690="动态"),N690*(1-$E$5)*IF(L690+M690=0,$B$8/($B$7+$B$8),M690/(L690+M690)),M690)</x:f>
        <x:v>0.057539244893486934</x:v>
      </x:c>
      <x:c r="Y690" s="64" t="n">
        <x:f aca="0">POWER(1-$H$5,(A690-A689)/$H$8)</x:f>
        <x:v>0.9999862671029998</x:v>
      </x:c>
      <x:c r="Z690" s="64" t="n">
        <x:f aca="0">U690*Y690</x:f>
        <x:v>0.10601237366829348</x:v>
      </x:c>
      <x:c r="AA690" s="64" t="n">
        <x:f aca="0">V690*Y690</x:f>
        <x:v>0.10312095038182383</x:v>
      </x:c>
      <x:c r="AB690" s="64" t="n">
        <x:f aca="0">W690*Y690</x:f>
        <x:v>0.8713542505879528</x:v>
      </x:c>
      <x:c r="AC690" s="64" t="n">
        <x:f aca="0">X690*Y690</x:f>
        <x:v>0.05753845471296334</x:v>
      </x:c>
      <x:c r="AD690" s="64" t="n">
        <x:f aca="0">SUM(Z690:AC690)</x:f>
        <x:v>1.1380260293510336</x:v>
      </x:c>
      <x:c r="AE690" s="64" t="n">
        <x:f aca="0">MAX(AE689,AD690)</x:f>
        <x:v>1.144259518891034</x:v>
      </x:c>
      <x:c r="AF690" s="63" t="n">
        <x:f aca="0">AD690/AE690-1</x:f>
        <x:v>-0.005447618688845801</x:v>
      </x:c>
      <x:c r="AG690" s="63" t="n">
        <x:f aca="0">AD690/AD689-1</x:f>
        <x:v>0.00036605353754759484</x:v>
      </x:c>
      <x:c r="AH690" s="61" t="n">
        <x:f aca="0">IF(OR(T690="年末+季度",T690="季度+动态",T690="季度",T690="动态"),A690,AH689)</x:f>
        <x:v>44742</x:v>
      </x:c>
      <x:c r="AI690" s="68" t="n">
        <x:f aca="0">YEAR(A690)</x:f>
        <x:v>2022</x:v>
      </x:c>
      <x:c r="AJ690" s="68" t="n">
        <x:f aca="0">MONTH(A690)</x:f>
        <x:v>9</x:v>
      </x:c>
      <x:c r="AK690" s="66" t="n">
        <x:f aca="0">IF(MONTH(A690)&lt;&gt;MONTH(A691),1,0)</x:f>
        <x:v>0</x:v>
      </x:c>
      <x:c r="AL690" s="64" t="n">
        <x:f aca="0">IF(AK689,AD689,AL689)</x:f>
        <x:v>1.1375269413728502</x:v>
      </x:c>
      <x:c r="AM690" s="65" t="str">
        <x:f aca="0">IF(AK690,AD690/AL690-1,"")</x:f>
      </x:c>
      <x:c r="AN690" s="64" t="n">
        <x:f aca="0">IF(AI690&lt;&gt;AI689,AD690,MAX(AN689,AD690))</x:f>
        <x:v>1.144259518891034</x:v>
      </x:c>
      <x:c r="AO690" s="65" t="n">
        <x:f aca="0">AD690/AN690-1</x:f>
        <x:v>-0.005447618688845801</x:v>
      </x:c>
      <x:c r="AP690" s="69" t="n">
        <x:f aca="0">IFERROR(SUM(Z690:AC690)/AD690,0)</x:f>
        <x:v>1</x:v>
      </x:c>
      <x:c r="AQ690" s="66" t="b">
        <x:f aca="0">AND(B690&gt;0,C690&gt;0,D690&gt;0,E690&gt;0)</x:f>
        <x:v>1</x:v>
      </x:c>
    </x:row>
    <x:row r="691" ht="13.5" hidden="0">
      <x:c r="A691" s="61" t="n">
        <x:f aca="0">'净值底稿'!A653</x:f>
        <x:v>44809</x:v>
      </x:c>
      <x:c r="B691" s="62" t="n">
        <x:f aca="0">'净值底稿'!W653</x:f>
        <x:v>1.2776877945137153</x:v>
      </x:c>
      <x:c r="C691" s="62" t="n">
        <x:f aca="0">'净值底稿'!T653</x:f>
        <x:v>1.324676764702</x:v>
      </x:c>
      <x:c r="D691" s="62" t="n">
        <x:f aca="0">'净值底稿'!U653</x:f>
        <x:v>1.5666</x:v>
      </x:c>
      <x:c r="E691" s="62" t="n">
        <x:f aca="0">'净值底稿'!V653</x:f>
        <x:v>1.3935</x:v>
      </x:c>
      <x:c r="F691" s="63" t="n">
        <x:f aca="0">IFERROR(B691/B690-1,0)</x:f>
        <x:v>0.011063446752759276</x:v>
      </x:c>
      <x:c r="G691" s="63" t="n">
        <x:f aca="0">IFERROR(C691/C690-1,0)</x:f>
        <x:v>0.003272062833564293</x:v>
      </x:c>
      <x:c r="H691" s="63" t="n">
        <x:f aca="0">IFERROR(D691/D690-1,0)</x:f>
        <x:v>0.0007665772326561626</x:v>
      </x:c>
      <x:c r="I691" s="63" t="n">
        <x:f aca="0">IFERROR(E691/E690-1,0)</x:f>
        <x:v>0.007228044813877954</x:v>
      </x:c>
      <x:c r="J691" s="64" t="n">
        <x:f aca="0">Z690*(1+F691)</x:f>
        <x:v>0.10718523591950627</x:v>
      </x:c>
      <x:c r="K691" s="64" t="n">
        <x:f aca="0">AA690*(1+G691)</x:f>
        <x:v>0.10345836861093002</x:v>
      </x:c>
      <x:c r="L691" s="64" t="n">
        <x:f aca="0">AB690*(1+H691)</x:f>
        <x:v>0.8720222109180317</x:v>
      </x:c>
      <x:c r="M691" s="64" t="n">
        <x:f aca="0">AC690*(1+I691)</x:f>
        <x:v>0.05795434524214992</x:v>
      </x:c>
      <x:c r="N691" s="64" t="n">
        <x:f aca="0">SUM(J691:M691)</x:f>
        <x:v>1.1406201606906177</x:v>
      </x:c>
      <x:c r="O691" s="65" t="n">
        <x:f aca="0">IFERROR((J691+K691)/N691,0)</x:f>
        <x:v>0.18467462858353892</x:v>
      </x:c>
      <x:c r="P691" s="66" t="b">
        <x:f aca="0">AND(MONTH(A691)=12,OR(A692="",YEAR(A691)&lt;&gt;YEAR(A692)))</x:f>
        <x:v>0</x:v>
      </x:c>
      <x:c r="Q691" s="66" t="b">
        <x:f aca="0">AND(MOD(MONTH(A691),3)=0,OR(A692="",MONTH(A691)&lt;&gt;MONTH(A692)))</x:f>
        <x:v>0</x:v>
      </x:c>
      <x:c r="R691" s="66" t="b">
        <x:f aca="0">OR(O691&gt;$E$7,O691&lt;$E$6)</x:f>
        <x:v>0</x:v>
      </x:c>
      <x:c r="S691" s="66" t="b">
        <x:f aca="0">AND(OR(P691,Q691,R691),A691-AH690&gt;$E$8)</x:f>
        <x:v>0</x:v>
      </x:c>
      <x:c r="T691" s="67" t="str">
        <x:f aca="0">IF(NOT(OR(P691,Q691,R691)),"不调",IF(NOT(S691),"间隔规则跳过",IF(P691,"年末+季度",IF(AND(Q691,R691),"季度+动态",IF(Q691,"季度","动态")))))</x:f>
        <x:v>不调</x:v>
      </x:c>
      <x:c r="U691" s="64" t="n">
        <x:f aca="0">IF(OR(T691="年末+季度",T691="季度+动态"),N691*$E$5/2,IF(T691="季度",(J691+K691)/2,IF(T691="动态",N691*$E$5*IF(J691+K691=0,0.5,J691/(J691+K691)),J691)))</x:f>
        <x:v>0.10718523591950627</x:v>
      </x:c>
      <x:c r="V691" s="64" t="n">
        <x:f aca="0">IF(OR(T691="年末+季度",T691="季度+动态"),N691*$E$5/2,IF(T691="季度",(J691+K691)/2,IF(T691="动态",N691*$E$5*IF(J691+K691=0,0.5,K691/(J691+K691)),K691)))</x:f>
        <x:v>0.10345836861093002</x:v>
      </x:c>
      <x:c r="W691" s="64" t="n">
        <x:f aca="0">IF(OR(T691="年末+季度",T691="季度+动态",T691="动态"),N691*(1-$E$5)*IF(L691+M691=0,$B$7/($B$7+$B$8),L691/(L691+M691)),L691)</x:f>
        <x:v>0.8720222109180317</x:v>
      </x:c>
      <x:c r="X691" s="64" t="n">
        <x:f aca="0">IF(OR(T691="年末+季度",T691="季度+动态",T691="动态"),N691*(1-$E$5)*IF(L691+M691=0,$B$8/($B$7+$B$8),M691/(L691+M691)),M691)</x:f>
        <x:v>0.05795434524214992</x:v>
      </x:c>
      <x:c r="Y691" s="64" t="n">
        <x:f aca="0">POWER(1-$H$5,(A691-A690)/$H$8)</x:f>
        <x:v>0.9999588018747739</x:v>
      </x:c>
      <x:c r="Z691" s="64" t="n">
        <x:f aca="0">U691*Y691</x:f>
        <x:v>0.10718082008873447</x:v>
      </x:c>
      <x:c r="AA691" s="64" t="n">
        <x:f aca="0">V691*Y691</x:f>
        <x:v>0.10345410632010431</x:v>
      </x:c>
      <x:c r="AB691" s="64" t="n">
        <x:f aca="0">W691*Y691</x:f>
        <x:v>0.8719862852377863</x:v>
      </x:c>
      <x:c r="AC691" s="64" t="n">
        <x:f aca="0">X691*Y691</x:f>
        <x:v>0.05795195763177724</x:v>
      </x:c>
      <x:c r="AD691" s="64" t="n">
        <x:f aca="0">SUM(Z691:AC691)</x:f>
        <x:v>1.1405731692784025</x:v>
      </x:c>
      <x:c r="AE691" s="64" t="n">
        <x:f aca="0">MAX(AE690,AD691)</x:f>
        <x:v>1.144259518891034</x:v>
      </x:c>
      <x:c r="AF691" s="63" t="n">
        <x:f aca="0">AD691/AE691-1</x:f>
        <x:v>-0.0032216027498763733</x:v>
      </x:c>
      <x:c r="AG691" s="63" t="n">
        <x:f aca="0">AD691/AD690-1</x:f>
        <x:v>0.002238208847315626</x:v>
      </x:c>
      <x:c r="AH691" s="61" t="n">
        <x:f aca="0">IF(OR(T691="年末+季度",T691="季度+动态",T691="季度",T691="动态"),A691,AH690)</x:f>
        <x:v>44742</x:v>
      </x:c>
      <x:c r="AI691" s="68" t="n">
        <x:f aca="0">YEAR(A691)</x:f>
        <x:v>2022</x:v>
      </x:c>
      <x:c r="AJ691" s="68" t="n">
        <x:f aca="0">MONTH(A691)</x:f>
        <x:v>9</x:v>
      </x:c>
      <x:c r="AK691" s="66" t="n">
        <x:f aca="0">IF(MONTH(A691)&lt;&gt;MONTH(A692),1,0)</x:f>
        <x:v>0</x:v>
      </x:c>
      <x:c r="AL691" s="64" t="n">
        <x:f aca="0">IF(AK690,AD690,AL690)</x:f>
        <x:v>1.1375269413728502</x:v>
      </x:c>
      <x:c r="AM691" s="65" t="str">
        <x:f aca="0">IF(AK691,AD691/AL691-1,"")</x:f>
      </x:c>
      <x:c r="AN691" s="64" t="n">
        <x:f aca="0">IF(AI691&lt;&gt;AI690,AD691,MAX(AN690,AD691))</x:f>
        <x:v>1.144259518891034</x:v>
      </x:c>
      <x:c r="AO691" s="65" t="n">
        <x:f aca="0">AD691/AN691-1</x:f>
        <x:v>-0.0032216027498763733</x:v>
      </x:c>
      <x:c r="AP691" s="69" t="n">
        <x:f aca="0">IFERROR(SUM(Z691:AC691)/AD691,0)</x:f>
        <x:v>1</x:v>
      </x:c>
      <x:c r="AQ691" s="66" t="b">
        <x:f aca="0">AND(B691&gt;0,C691&gt;0,D691&gt;0,E691&gt;0)</x:f>
        <x:v>1</x:v>
      </x:c>
    </x:row>
    <x:row r="692" ht="13.5" hidden="0">
      <x:c r="A692" s="61" t="n">
        <x:f aca="0">'净值底稿'!A654</x:f>
        <x:v>44810</x:v>
      </x:c>
      <x:c r="B692" s="62" t="n">
        <x:f aca="0">'净值底稿'!W654</x:f>
        <x:v>1.2912795498562686</x:v>
      </x:c>
      <x:c r="C692" s="62" t="n">
        <x:f aca="0">'净值底稿'!T654</x:f>
        <x:v>1.3468593620275489</x:v>
      </x:c>
      <x:c r="D692" s="62" t="n">
        <x:f aca="0">'净值底稿'!U654</x:f>
        <x:v>1.5672</x:v>
      </x:c>
      <x:c r="E692" s="62" t="n">
        <x:f aca="0">'净值底稿'!V654</x:f>
        <x:v>1.3994</x:v>
      </x:c>
      <x:c r="F692" s="63" t="n">
        <x:f aca="0">IFERROR(B692/B691-1,0)</x:f>
        <x:v>0.010637775050301945</x:v>
      </x:c>
      <x:c r="G692" s="63" t="n">
        <x:f aca="0">IFERROR(C692/C691-1,0)</x:f>
        <x:v>0.01674566801248245</x:v>
      </x:c>
      <x:c r="H692" s="63" t="n">
        <x:f aca="0">IFERROR(D692/D691-1,0)</x:f>
        <x:v>0.00038299502106475813</x:v>
      </x:c>
      <x:c r="I692" s="63" t="n">
        <x:f aca="0">IFERROR(E692/E691-1,0)</x:f>
        <x:v>0.004233943308216803</x:v>
      </x:c>
      <x:c r="J692" s="64" t="n">
        <x:f aca="0">Z691*(1+F692)</x:f>
        <x:v>0.10832098554254531</x:v>
      </x:c>
      <x:c r="K692" s="64" t="n">
        <x:f aca="0">AA691*(1+G692)</x:f>
        <x:v>0.10518651443906883</x:v>
      </x:c>
      <x:c r="L692" s="64" t="n">
        <x:f aca="0">AB691*(1+H692)</x:f>
        <x:v>0.8723202516434692</x:v>
      </x:c>
      <x:c r="M692" s="64" t="n">
        <x:f aca="0">AC691*(1+I692)</x:f>
        <x:v>0.058197322934990366</x:v>
      </x:c>
      <x:c r="N692" s="64" t="n">
        <x:f aca="0">SUM(J692:M692)</x:f>
        <x:v>1.1440250745600737</x:v>
      </x:c>
      <x:c r="O692" s="65" t="n">
        <x:f aca="0">IFERROR((J692+K692)/N692,0)</x:f>
        <x:v>0.18662833947386762</x:v>
      </x:c>
      <x:c r="P692" s="66" t="b">
        <x:f aca="0">AND(MONTH(A692)=12,OR(A693="",YEAR(A692)&lt;&gt;YEAR(A693)))</x:f>
        <x:v>0</x:v>
      </x:c>
      <x:c r="Q692" s="66" t="b">
        <x:f aca="0">AND(MOD(MONTH(A692),3)=0,OR(A693="",MONTH(A692)&lt;&gt;MONTH(A693)))</x:f>
        <x:v>0</x:v>
      </x:c>
      <x:c r="R692" s="66" t="b">
        <x:f aca="0">OR(O692&gt;$E$7,O692&lt;$E$6)</x:f>
        <x:v>0</x:v>
      </x:c>
      <x:c r="S692" s="66" t="b">
        <x:f aca="0">AND(OR(P692,Q692,R692),A692-AH691&gt;$E$8)</x:f>
        <x:v>0</x:v>
      </x:c>
      <x:c r="T692" s="67" t="str">
        <x:f aca="0">IF(NOT(OR(P692,Q692,R692)),"不调",IF(NOT(S692),"间隔规则跳过",IF(P692,"年末+季度",IF(AND(Q692,R692),"季度+动态",IF(Q692,"季度","动态")))))</x:f>
        <x:v>不调</x:v>
      </x:c>
      <x:c r="U692" s="64" t="n">
        <x:f aca="0">IF(OR(T692="年末+季度",T692="季度+动态"),N692*$E$5/2,IF(T692="季度",(J692+K692)/2,IF(T692="动态",N692*$E$5*IF(J692+K692=0,0.5,J692/(J692+K692)),J692)))</x:f>
        <x:v>0.10832098554254531</x:v>
      </x:c>
      <x:c r="V692" s="64" t="n">
        <x:f aca="0">IF(OR(T692="年末+季度",T692="季度+动态"),N692*$E$5/2,IF(T692="季度",(J692+K692)/2,IF(T692="动态",N692*$E$5*IF(J692+K692=0,0.5,K692/(J692+K692)),K692)))</x:f>
        <x:v>0.10518651443906883</x:v>
      </x:c>
      <x:c r="W692" s="64" t="n">
        <x:f aca="0">IF(OR(T692="年末+季度",T692="季度+动态",T692="动态"),N692*(1-$E$5)*IF(L692+M692=0,$B$7/($B$7+$B$8),L692/(L692+M692)),L692)</x:f>
        <x:v>0.8723202516434692</x:v>
      </x:c>
      <x:c r="X692" s="64" t="n">
        <x:f aca="0">IF(OR(T692="年末+季度",T692="季度+动态",T692="动态"),N692*(1-$E$5)*IF(L692+M692=0,$B$8/($B$7+$B$8),M692/(L692+M692)),M692)</x:f>
        <x:v>0.058197322934990366</x:v>
      </x:c>
      <x:c r="Y692" s="64" t="n">
        <x:f aca="0">POWER(1-$H$5,(A692-A691)/$H$8)</x:f>
        <x:v>0.9999862671029998</x:v>
      </x:c>
      <x:c r="Z692" s="64" t="n">
        <x:f aca="0">U692*Y692</x:f>
        <x:v>0.10831949798160789</x:v>
      </x:c>
      <x:c r="AA692" s="64" t="n">
        <x:f aca="0">V692*Y692</x:f>
        <x:v>0.10518506992350023</x:v>
      </x:c>
      <x:c r="AB692" s="64" t="n">
        <x:f aca="0">W692*Y692</x:f>
        <x:v>0.8723082721593021</x:v>
      </x:c>
      <x:c r="AC692" s="64" t="n">
        <x:f aca="0">X692*Y692</x:f>
        <x:v>0.05819652371714881</x:v>
      </x:c>
      <x:c r="AD692" s="64" t="n">
        <x:f aca="0">SUM(Z692:AC692)</x:f>
        <x:v>1.1440093637815592</x:v>
      </x:c>
      <x:c r="AE692" s="64" t="n">
        <x:f aca="0">MAX(AE691,AD692)</x:f>
        <x:v>1.144259518891034</x:v>
      </x:c>
      <x:c r="AF692" s="63" t="n">
        <x:f aca="0">AD692/AE692-1</x:f>
        <x:v>-0.000218617459890047</x:v>
      </x:c>
      <x:c r="AG692" s="63" t="n">
        <x:f aca="0">AD692/AD691-1</x:f>
        <x:v>0.003012690983543509</x:v>
      </x:c>
      <x:c r="AH692" s="61" t="n">
        <x:f aca="0">IF(OR(T692="年末+季度",T692="季度+动态",T692="季度",T692="动态"),A692,AH691)</x:f>
        <x:v>44742</x:v>
      </x:c>
      <x:c r="AI692" s="68" t="n">
        <x:f aca="0">YEAR(A692)</x:f>
        <x:v>2022</x:v>
      </x:c>
      <x:c r="AJ692" s="68" t="n">
        <x:f aca="0">MONTH(A692)</x:f>
        <x:v>9</x:v>
      </x:c>
      <x:c r="AK692" s="66" t="n">
        <x:f aca="0">IF(MONTH(A692)&lt;&gt;MONTH(A693),1,0)</x:f>
        <x:v>0</x:v>
      </x:c>
      <x:c r="AL692" s="64" t="n">
        <x:f aca="0">IF(AK691,AD691,AL691)</x:f>
        <x:v>1.1375269413728502</x:v>
      </x:c>
      <x:c r="AM692" s="65" t="str">
        <x:f aca="0">IF(AK692,AD692/AL692-1,"")</x:f>
      </x:c>
      <x:c r="AN692" s="64" t="n">
        <x:f aca="0">IF(AI692&lt;&gt;AI691,AD692,MAX(AN691,AD692))</x:f>
        <x:v>1.144259518891034</x:v>
      </x:c>
      <x:c r="AO692" s="65" t="n">
        <x:f aca="0">AD692/AN692-1</x:f>
        <x:v>-0.000218617459890047</x:v>
      </x:c>
      <x:c r="AP692" s="69" t="n">
        <x:f aca="0">IFERROR(SUM(Z692:AC692)/AD692,0)</x:f>
        <x:v>1</x:v>
      </x:c>
      <x:c r="AQ692" s="66" t="b">
        <x:f aca="0">AND(B692&gt;0,C692&gt;0,D692&gt;0,E692&gt;0)</x:f>
        <x:v>1</x:v>
      </x:c>
    </x:row>
    <x:row r="693" ht="13.5" hidden="0">
      <x:c r="A693" s="61" t="n">
        <x:f aca="0">'净值底稿'!A655</x:f>
        <x:v>44811</x:v>
      </x:c>
      <x:c r="B693" s="62" t="n">
        <x:f aca="0">'净值底稿'!W655</x:f>
        <x:v>1.290160569694585</x:v>
      </x:c>
      <x:c r="C693" s="62" t="n">
        <x:f aca="0">'净值底稿'!T655</x:f>
        <x:v>1.352497840391531</x:v>
      </x:c>
      <x:c r="D693" s="62" t="n">
        <x:f aca="0">'净值底稿'!U655</x:f>
        <x:v>1.5673</x:v>
      </x:c>
      <x:c r="E693" s="62" t="n">
        <x:f aca="0">'净值底稿'!V655</x:f>
        <x:v>1.3944</x:v>
      </x:c>
      <x:c r="F693" s="63" t="n">
        <x:f aca="0">IFERROR(B693/B692-1,0)</x:f>
        <x:v>-0.0008665669349507965</x:v>
      </x:c>
      <x:c r="G693" s="63" t="n">
        <x:f aca="0">IFERROR(C693/C692-1,0)</x:f>
        <x:v>0.0041863898510488</x:v>
      </x:c>
      <x:c r="H693" s="63" t="n">
        <x:f aca="0">IFERROR(D693/D692-1,0)</x:f>
        <x:v>0.0000638080653394546</x:v>
      </x:c>
      <x:c r="I693" s="63" t="n">
        <x:f aca="0">IFERROR(E693/E692-1,0)</x:f>
        <x:v>-0.0035729598399313334</x:v>
      </x:c>
      <x:c r="J693" s="64" t="n">
        <x:f aca="0">Z692*(1+F693)</x:f>
        <x:v>0.10822563188624656</x:v>
      </x:c>
      <x:c r="K693" s="64" t="n">
        <x:f aca="0">AA692*(1+G693)</x:f>
        <x:v>0.10562541563270983</x:v>
      </x:c>
      <x:c r="L693" s="64" t="n">
        <x:f aca="0">AB692*(1+H693)</x:f>
        <x:v>0.8723639324625282</x:v>
      </x:c>
      <x:c r="M693" s="64" t="n">
        <x:f aca="0">AC692*(1+I693)</x:f>
        <x:v>0.05798858987508383</x:v>
      </x:c>
      <x:c r="N693" s="64" t="n">
        <x:f aca="0">SUM(J693:M693)</x:f>
        <x:v>1.1442035698565685</x:v>
      </x:c>
      <x:c r="O693" s="65" t="n">
        <x:f aca="0">IFERROR((J693+K693)/N693,0)</x:f>
        <x:v>0.18689947589113332</x:v>
      </x:c>
      <x:c r="P693" s="66" t="b">
        <x:f aca="0">AND(MONTH(A693)=12,OR(A694="",YEAR(A693)&lt;&gt;YEAR(A694)))</x:f>
        <x:v>0</x:v>
      </x:c>
      <x:c r="Q693" s="66" t="b">
        <x:f aca="0">AND(MOD(MONTH(A693),3)=0,OR(A694="",MONTH(A693)&lt;&gt;MONTH(A694)))</x:f>
        <x:v>0</x:v>
      </x:c>
      <x:c r="R693" s="66" t="b">
        <x:f aca="0">OR(O693&gt;$E$7,O693&lt;$E$6)</x:f>
        <x:v>0</x:v>
      </x:c>
      <x:c r="S693" s="66" t="b">
        <x:f aca="0">AND(OR(P693,Q693,R693),A693-AH692&gt;$E$8)</x:f>
        <x:v>0</x:v>
      </x:c>
      <x:c r="T693" s="67" t="str">
        <x:f aca="0">IF(NOT(OR(P693,Q693,R693)),"不调",IF(NOT(S693),"间隔规则跳过",IF(P693,"年末+季度",IF(AND(Q693,R693),"季度+动态",IF(Q693,"季度","动态")))))</x:f>
        <x:v>不调</x:v>
      </x:c>
      <x:c r="U693" s="64" t="n">
        <x:f aca="0">IF(OR(T693="年末+季度",T693="季度+动态"),N693*$E$5/2,IF(T693="季度",(J693+K693)/2,IF(T693="动态",N693*$E$5*IF(J693+K693=0,0.5,J693/(J693+K693)),J693)))</x:f>
        <x:v>0.10822563188624656</x:v>
      </x:c>
      <x:c r="V693" s="64" t="n">
        <x:f aca="0">IF(OR(T693="年末+季度",T693="季度+动态"),N693*$E$5/2,IF(T693="季度",(J693+K693)/2,IF(T693="动态",N693*$E$5*IF(J693+K693=0,0.5,K693/(J693+K693)),K693)))</x:f>
        <x:v>0.10562541563270983</x:v>
      </x:c>
      <x:c r="W693" s="64" t="n">
        <x:f aca="0">IF(OR(T693="年末+季度",T693="季度+动态",T693="动态"),N693*(1-$E$5)*IF(L693+M693=0,$B$7/($B$7+$B$8),L693/(L693+M693)),L693)</x:f>
        <x:v>0.8723639324625282</x:v>
      </x:c>
      <x:c r="X693" s="64" t="n">
        <x:f aca="0">IF(OR(T693="年末+季度",T693="季度+动态",T693="动态"),N693*(1-$E$5)*IF(L693+M693=0,$B$8/($B$7+$B$8),M693/(L693+M693)),M693)</x:f>
        <x:v>0.05798858987508383</x:v>
      </x:c>
      <x:c r="Y693" s="64" t="n">
        <x:f aca="0">POWER(1-$H$5,(A693-A692)/$H$8)</x:f>
        <x:v>0.9999862671029998</x:v>
      </x:c>
      <x:c r="Z693" s="64" t="n">
        <x:f aca="0">U693*Y693</x:f>
        <x:v>0.10822414563479109</x:v>
      </x:c>
      <x:c r="AA693" s="64" t="n">
        <x:f aca="0">V693*Y693</x:f>
        <x:v>0.10562396508975634</x:v>
      </x:c>
      <x:c r="AB693" s="64" t="n">
        <x:f aca="0">W693*Y693</x:f>
        <x:v>0.8723519523784969</x:v>
      </x:c>
      <x:c r="AC693" s="64" t="n">
        <x:f aca="0">X693*Y693</x:f>
        <x:v>0.057987793523751885</x:v>
      </x:c>
      <x:c r="AD693" s="64" t="n">
        <x:f aca="0">SUM(Z693:AC693)</x:f>
        <x:v>1.1441878566267962</x:v>
      </x:c>
      <x:c r="AE693" s="64" t="n">
        <x:f aca="0">MAX(AE692,AD693)</x:f>
        <x:v>1.144259518891034</x:v>
      </x:c>
      <x:c r="AF693" s="63" t="n">
        <x:f aca="0">AD693/AE693-1</x:f>
        <x:v>-0.00006262763215403311</x:v>
      </x:c>
      <x:c r="AG693" s="63" t="n">
        <x:f aca="0">AD693/AD692-1</x:f>
        <x:v>0.00015602393729285957</x:v>
      </x:c>
      <x:c r="AH693" s="61" t="n">
        <x:f aca="0">IF(OR(T693="年末+季度",T693="季度+动态",T693="季度",T693="动态"),A693,AH692)</x:f>
        <x:v>44742</x:v>
      </x:c>
      <x:c r="AI693" s="68" t="n">
        <x:f aca="0">YEAR(A693)</x:f>
        <x:v>2022</x:v>
      </x:c>
      <x:c r="AJ693" s="68" t="n">
        <x:f aca="0">MONTH(A693)</x:f>
        <x:v>9</x:v>
      </x:c>
      <x:c r="AK693" s="66" t="n">
        <x:f aca="0">IF(MONTH(A693)&lt;&gt;MONTH(A694),1,0)</x:f>
        <x:v>0</x:v>
      </x:c>
      <x:c r="AL693" s="64" t="n">
        <x:f aca="0">IF(AK692,AD692,AL692)</x:f>
        <x:v>1.1375269413728502</x:v>
      </x:c>
      <x:c r="AM693" s="65" t="str">
        <x:f aca="0">IF(AK693,AD693/AL693-1,"")</x:f>
      </x:c>
      <x:c r="AN693" s="64" t="n">
        <x:f aca="0">IF(AI693&lt;&gt;AI692,AD693,MAX(AN692,AD693))</x:f>
        <x:v>1.144259518891034</x:v>
      </x:c>
      <x:c r="AO693" s="65" t="n">
        <x:f aca="0">AD693/AN693-1</x:f>
        <x:v>-0.00006262763215403311</x:v>
      </x:c>
      <x:c r="AP693" s="69" t="n">
        <x:f aca="0">IFERROR(SUM(Z693:AC693)/AD693,0)</x:f>
        <x:v>1</x:v>
      </x:c>
      <x:c r="AQ693" s="66" t="b">
        <x:f aca="0">AND(B693&gt;0,C693&gt;0,D693&gt;0,E693&gt;0)</x:f>
        <x:v>1</x:v>
      </x:c>
    </x:row>
    <x:row r="694" ht="13.5" hidden="0">
      <x:c r="A694" s="61" t="n">
        <x:f aca="0">'净值底稿'!A656</x:f>
        <x:v>44812</x:v>
      </x:c>
      <x:c r="B694" s="62" t="n">
        <x:f aca="0">'净值底稿'!W656</x:f>
        <x:v>1.286562899193392</x:v>
      </x:c>
      <x:c r="C694" s="62" t="n">
        <x:f aca="0">'净值底稿'!T656</x:f>
        <x:v>1.3419302645001876</x:v>
      </x:c>
      <x:c r="D694" s="62" t="n">
        <x:f aca="0">'净值底稿'!U656</x:f>
        <x:v>1.5673</x:v>
      </x:c>
      <x:c r="E694" s="62" t="n">
        <x:f aca="0">'净值底稿'!V656</x:f>
        <x:v>1.4028</x:v>
      </x:c>
      <x:c r="F694" s="63" t="n">
        <x:f aca="0">IFERROR(B694/B693-1,0)</x:f>
        <x:v>-0.0027885447638852368</x:v>
      </x:c>
      <x:c r="G694" s="63" t="n">
        <x:f aca="0">IFERROR(C694/C693-1,0)</x:f>
        <x:v>-0.007813377275548428</x:v>
      </x:c>
      <x:c r="H694" s="63" t="n">
        <x:f aca="0">IFERROR(D694/D693-1,0)</x:f>
        <x:v>0</x:v>
      </x:c>
      <x:c r="I694" s="63" t="n">
        <x:f aca="0">IFERROR(E694/E693-1,0)</x:f>
        <x:v>0.006024096385542244</x:v>
      </x:c>
      <x:c r="J694" s="64" t="n">
        <x:f aca="0">Z693*(1+F694)</x:f>
        <x:v>0.10792235776015524</x:v>
      </x:c>
      <x:c r="K694" s="64" t="n">
        <x:f aca="0">AA693*(1+G694)</x:f>
        <x:v>0.10479868520117072</x:v>
      </x:c>
      <x:c r="L694" s="64" t="n">
        <x:f aca="0">AB693*(1+H694)</x:f>
        <x:v>0.8723519523784969</x:v>
      </x:c>
      <x:c r="M694" s="64" t="n">
        <x:f aca="0">AC693*(1+I694)</x:f>
        <x:v>0.058337117581123886</x:v>
      </x:c>
      <x:c r="N694" s="64" t="n">
        <x:f aca="0">SUM(J694:M694)</x:f>
        <x:v>1.1434101129209466</x:v>
      </x:c>
      <x:c r="O694" s="65" t="n">
        <x:f aca="0">IFERROR((J694+K694)/N694,0)</x:f>
        <x:v>0.18604089692534767</x:v>
      </x:c>
      <x:c r="P694" s="66" t="b">
        <x:f aca="0">AND(MONTH(A694)=12,OR(A695="",YEAR(A694)&lt;&gt;YEAR(A695)))</x:f>
        <x:v>0</x:v>
      </x:c>
      <x:c r="Q694" s="66" t="b">
        <x:f aca="0">AND(MOD(MONTH(A694),3)=0,OR(A695="",MONTH(A694)&lt;&gt;MONTH(A695)))</x:f>
        <x:v>0</x:v>
      </x:c>
      <x:c r="R694" s="66" t="b">
        <x:f aca="0">OR(O694&gt;$E$7,O694&lt;$E$6)</x:f>
        <x:v>0</x:v>
      </x:c>
      <x:c r="S694" s="66" t="b">
        <x:f aca="0">AND(OR(P694,Q694,R694),A694-AH693&gt;$E$8)</x:f>
        <x:v>0</x:v>
      </x:c>
      <x:c r="T694" s="67" t="str">
        <x:f aca="0">IF(NOT(OR(P694,Q694,R694)),"不调",IF(NOT(S694),"间隔规则跳过",IF(P694,"年末+季度",IF(AND(Q694,R694),"季度+动态",IF(Q694,"季度","动态")))))</x:f>
        <x:v>不调</x:v>
      </x:c>
      <x:c r="U694" s="64" t="n">
        <x:f aca="0">IF(OR(T694="年末+季度",T694="季度+动态"),N694*$E$5/2,IF(T694="季度",(J694+K694)/2,IF(T694="动态",N694*$E$5*IF(J694+K694=0,0.5,J694/(J694+K694)),J694)))</x:f>
        <x:v>0.10792235776015524</x:v>
      </x:c>
      <x:c r="V694" s="64" t="n">
        <x:f aca="0">IF(OR(T694="年末+季度",T694="季度+动态"),N694*$E$5/2,IF(T694="季度",(J694+K694)/2,IF(T694="动态",N694*$E$5*IF(J694+K694=0,0.5,K694/(J694+K694)),K694)))</x:f>
        <x:v>0.10479868520117072</x:v>
      </x:c>
      <x:c r="W694" s="64" t="n">
        <x:f aca="0">IF(OR(T694="年末+季度",T694="季度+动态",T694="动态"),N694*(1-$E$5)*IF(L694+M694=0,$B$7/($B$7+$B$8),L694/(L694+M694)),L694)</x:f>
        <x:v>0.8723519523784969</x:v>
      </x:c>
      <x:c r="X694" s="64" t="n">
        <x:f aca="0">IF(OR(T694="年末+季度",T694="季度+动态",T694="动态"),N694*(1-$E$5)*IF(L694+M694=0,$B$8/($B$7+$B$8),M694/(L694+M694)),M694)</x:f>
        <x:v>0.058337117581123886</x:v>
      </x:c>
      <x:c r="Y694" s="64" t="n">
        <x:f aca="0">POWER(1-$H$5,(A694-A693)/$H$8)</x:f>
        <x:v>0.9999862671029998</x:v>
      </x:c>
      <x:c r="Z694" s="64" t="n">
        <x:f aca="0">U694*Y694</x:f>
        <x:v>0.10792087567353209</x:v>
      </x:c>
      <x:c r="AA694" s="64" t="n">
        <x:f aca="0">V694*Y694</x:f>
        <x:v>0.10479724601162109</x:v>
      </x:c>
      <x:c r="AB694" s="64" t="n">
        <x:f aca="0">W694*Y694</x:f>
        <x:v>0.872339972458987</x:v>
      </x:c>
      <x:c r="AC694" s="64" t="n">
        <x:f aca="0">X694*Y694</x:f>
        <x:v>0.058336316443496856</x:v>
      </x:c>
      <x:c r="AD694" s="64" t="n">
        <x:f aca="0">SUM(Z694:AC694)</x:f>
        <x:v>1.143394410587637</x:v>
      </x:c>
      <x:c r="AE694" s="64" t="n">
        <x:f aca="0">MAX(AE693,AD694)</x:f>
        <x:v>1.144259518891034</x:v>
      </x:c>
      <x:c r="AF694" s="63" t="n">
        <x:f aca="0">AD694/AE694-1</x:f>
        <x:v>-0.0007560420421369729</x:v>
      </x:c>
      <x:c r="AG694" s="63" t="n">
        <x:f aca="0">AD694/AD693-1</x:f>
        <x:v>-0.0006934578396053936</x:v>
      </x:c>
      <x:c r="AH694" s="61" t="n">
        <x:f aca="0">IF(OR(T694="年末+季度",T694="季度+动态",T694="季度",T694="动态"),A694,AH693)</x:f>
        <x:v>44742</x:v>
      </x:c>
      <x:c r="AI694" s="68" t="n">
        <x:f aca="0">YEAR(A694)</x:f>
        <x:v>2022</x:v>
      </x:c>
      <x:c r="AJ694" s="68" t="n">
        <x:f aca="0">MONTH(A694)</x:f>
        <x:v>9</x:v>
      </x:c>
      <x:c r="AK694" s="66" t="n">
        <x:f aca="0">IF(MONTH(A694)&lt;&gt;MONTH(A695),1,0)</x:f>
        <x:v>0</x:v>
      </x:c>
      <x:c r="AL694" s="64" t="n">
        <x:f aca="0">IF(AK693,AD693,AL693)</x:f>
        <x:v>1.1375269413728502</x:v>
      </x:c>
      <x:c r="AM694" s="65" t="str">
        <x:f aca="0">IF(AK694,AD694/AL694-1,"")</x:f>
      </x:c>
      <x:c r="AN694" s="64" t="n">
        <x:f aca="0">IF(AI694&lt;&gt;AI693,AD694,MAX(AN693,AD694))</x:f>
        <x:v>1.144259518891034</x:v>
      </x:c>
      <x:c r="AO694" s="65" t="n">
        <x:f aca="0">AD694/AN694-1</x:f>
        <x:v>-0.0007560420421369729</x:v>
      </x:c>
      <x:c r="AP694" s="69" t="n">
        <x:f aca="0">IFERROR(SUM(Z694:AC694)/AD694,0)</x:f>
        <x:v>1</x:v>
      </x:c>
      <x:c r="AQ694" s="66" t="b">
        <x:f aca="0">AND(B694&gt;0,C694&gt;0,D694&gt;0,E694&gt;0)</x:f>
        <x:v>1</x:v>
      </x:c>
    </x:row>
    <x:row r="695" ht="13.5" hidden="0">
      <x:c r="A695" s="61" t="n">
        <x:f aca="0">'净值底稿'!A657</x:f>
        <x:v>44813</x:v>
      </x:c>
      <x:c r="B695" s="62" t="n">
        <x:f aca="0">'净值底稿'!W657</x:f>
        <x:v>1.300622550508352</x:v>
      </x:c>
      <x:c r="C695" s="62" t="n">
        <x:f aca="0">'净值底稿'!T657</x:f>
        <x:v>1.3461385197791174</x:v>
      </x:c>
      <x:c r="D695" s="62" t="n">
        <x:f aca="0">'净值底稿'!U657</x:f>
        <x:v>1.5669</x:v>
      </x:c>
      <x:c r="E695" s="62" t="n">
        <x:f aca="0">'净值底稿'!V657</x:f>
        <x:v>1.4041</x:v>
      </x:c>
      <x:c r="F695" s="63" t="n">
        <x:f aca="0">IFERROR(B695/B694-1,0)</x:f>
        <x:v>0.01092807147149566</x:v>
      </x:c>
      <x:c r="G695" s="63" t="n">
        <x:f aca="0">IFERROR(C695/C694-1,0)</x:f>
        <x:v>0.0031359716598218235</x:v>
      </x:c>
      <x:c r="H695" s="63" t="n">
        <x:f aca="0">IFERROR(D695/D694-1,0)</x:f>
        <x:v>-0.00025521597652011785</x:v>
      </x:c>
      <x:c r="I695" s="63" t="n">
        <x:f aca="0">IFERROR(E695/E694-1,0)</x:f>
        <x:v>0.0009267179925862568</x:v>
      </x:c>
      <x:c r="J695" s="64" t="n">
        <x:f aca="0">Z694*(1+F695)</x:f>
        <x:v>0.10910024271615884</x:v>
      </x:c>
      <x:c r="K695" s="64" t="n">
        <x:f aca="0">AA694*(1+G695)</x:f>
        <x:v>0.1051258872051409</x:v>
      </x:c>
      <x:c r="L695" s="64" t="n">
        <x:f aca="0">AB694*(1+H695)</x:f>
        <x:v>0.8721173373610583</x:v>
      </x:c>
      <x:c r="M695" s="64" t="n">
        <x:f aca="0">AC694*(1+I695)</x:f>
        <x:v>0.05839037775756625</x:v>
      </x:c>
      <x:c r="N695" s="64" t="n">
        <x:f aca="0">SUM(J695:M695)</x:f>
        <x:v>1.1447338450399243</x:v>
      </x:c>
      <x:c r="O695" s="65" t="n">
        <x:f aca="0">IFERROR((J695+K695)/N695,0)</x:f>
        <x:v>0.1871405574750245</x:v>
      </x:c>
      <x:c r="P695" s="66" t="b">
        <x:f aca="0">AND(MONTH(A695)=12,OR(A696="",YEAR(A695)&lt;&gt;YEAR(A696)))</x:f>
        <x:v>0</x:v>
      </x:c>
      <x:c r="Q695" s="66" t="b">
        <x:f aca="0">AND(MOD(MONTH(A695),3)=0,OR(A696="",MONTH(A695)&lt;&gt;MONTH(A696)))</x:f>
        <x:v>0</x:v>
      </x:c>
      <x:c r="R695" s="66" t="b">
        <x:f aca="0">OR(O695&gt;$E$7,O695&lt;$E$6)</x:f>
        <x:v>0</x:v>
      </x:c>
      <x:c r="S695" s="66" t="b">
        <x:f aca="0">AND(OR(P695,Q695,R695),A695-AH694&gt;$E$8)</x:f>
        <x:v>0</x:v>
      </x:c>
      <x:c r="T695" s="67" t="str">
        <x:f aca="0">IF(NOT(OR(P695,Q695,R695)),"不调",IF(NOT(S695),"间隔规则跳过",IF(P695,"年末+季度",IF(AND(Q695,R695),"季度+动态",IF(Q695,"季度","动态")))))</x:f>
        <x:v>不调</x:v>
      </x:c>
      <x:c r="U695" s="64" t="n">
        <x:f aca="0">IF(OR(T695="年末+季度",T695="季度+动态"),N695*$E$5/2,IF(T695="季度",(J695+K695)/2,IF(T695="动态",N695*$E$5*IF(J695+K695=0,0.5,J695/(J695+K695)),J695)))</x:f>
        <x:v>0.10910024271615884</x:v>
      </x:c>
      <x:c r="V695" s="64" t="n">
        <x:f aca="0">IF(OR(T695="年末+季度",T695="季度+动态"),N695*$E$5/2,IF(T695="季度",(J695+K695)/2,IF(T695="动态",N695*$E$5*IF(J695+K695=0,0.5,K695/(J695+K695)),K695)))</x:f>
        <x:v>0.1051258872051409</x:v>
      </x:c>
      <x:c r="W695" s="64" t="n">
        <x:f aca="0">IF(OR(T695="年末+季度",T695="季度+动态",T695="动态"),N695*(1-$E$5)*IF(L695+M695=0,$B$7/($B$7+$B$8),L695/(L695+M695)),L695)</x:f>
        <x:v>0.8721173373610583</x:v>
      </x:c>
      <x:c r="X695" s="64" t="n">
        <x:f aca="0">IF(OR(T695="年末+季度",T695="季度+动态",T695="动态"),N695*(1-$E$5)*IF(L695+M695=0,$B$8/($B$7+$B$8),M695/(L695+M695)),M695)</x:f>
        <x:v>0.05839037775756625</x:v>
      </x:c>
      <x:c r="Y695" s="64" t="n">
        <x:f aca="0">POWER(1-$H$5,(A695-A694)/$H$8)</x:f>
        <x:v>0.9999862671029998</x:v>
      </x:c>
      <x:c r="Z695" s="64" t="n">
        <x:f aca="0">U695*Y695</x:f>
        <x:v>0.10909874445376291</x:v>
      </x:c>
      <x:c r="AA695" s="64" t="n">
        <x:f aca="0">V695*Y695</x:f>
        <x:v>0.10512444352215985</x:v>
      </x:c>
      <x:c r="AB695" s="64" t="n">
        <x:f aca="0">W695*Y695</x:f>
        <x:v>0.8721053606634922</x:v>
      </x:c>
      <x:c r="AC695" s="64" t="n">
        <x:f aca="0">X695*Y695</x:f>
        <x:v>0.058389575888522706</x:v>
      </x:c>
      <x:c r="AD695" s="64" t="n">
        <x:f aca="0">SUM(Z695:AC695)</x:f>
        <x:v>1.1447181245279376</x:v>
      </x:c>
      <x:c r="AE695" s="64" t="n">
        <x:f aca="0">MAX(AE694,AD695)</x:f>
        <x:v>1.1447181245279376</x:v>
      </x:c>
      <x:c r="AF695" s="63" t="n">
        <x:f aca="0">AD695/AE695-1</x:f>
        <x:v>0</x:v>
      </x:c>
      <x:c r="AG695" s="63" t="n">
        <x:f aca="0">AD695/AD694-1</x:f>
        <x:v>0.001157705449705837</x:v>
      </x:c>
      <x:c r="AH695" s="61" t="n">
        <x:f aca="0">IF(OR(T695="年末+季度",T695="季度+动态",T695="季度",T695="动态"),A695,AH694)</x:f>
        <x:v>44742</x:v>
      </x:c>
      <x:c r="AI695" s="68" t="n">
        <x:f aca="0">YEAR(A695)</x:f>
        <x:v>2022</x:v>
      </x:c>
      <x:c r="AJ695" s="68" t="n">
        <x:f aca="0">MONTH(A695)</x:f>
        <x:v>9</x:v>
      </x:c>
      <x:c r="AK695" s="66" t="n">
        <x:f aca="0">IF(MONTH(A695)&lt;&gt;MONTH(A696),1,0)</x:f>
        <x:v>0</x:v>
      </x:c>
      <x:c r="AL695" s="64" t="n">
        <x:f aca="0">IF(AK694,AD694,AL694)</x:f>
        <x:v>1.1375269413728502</x:v>
      </x:c>
      <x:c r="AM695" s="65" t="str">
        <x:f aca="0">IF(AK695,AD695/AL695-1,"")</x:f>
      </x:c>
      <x:c r="AN695" s="64" t="n">
        <x:f aca="0">IF(AI695&lt;&gt;AI694,AD695,MAX(AN694,AD695))</x:f>
        <x:v>1.1447181245279376</x:v>
      </x:c>
      <x:c r="AO695" s="65" t="n">
        <x:f aca="0">AD695/AN695-1</x:f>
        <x:v>0</x:v>
      </x:c>
      <x:c r="AP695" s="69" t="n">
        <x:f aca="0">IFERROR(SUM(Z695:AC695)/AD695,0)</x:f>
        <x:v>1</x:v>
      </x:c>
      <x:c r="AQ695" s="66" t="b">
        <x:f aca="0">AND(B695&gt;0,C695&gt;0,D695&gt;0,E695&gt;0)</x:f>
        <x:v>1</x:v>
      </x:c>
    </x:row>
    <x:row r="696" ht="13.5" hidden="0">
      <x:c r="A696" s="61" t="n">
        <x:f aca="0">'净值底稿'!A658</x:f>
        <x:v>44817</x:v>
      </x:c>
      <x:c r="B696" s="62" t="n">
        <x:f aca="0">'净值底稿'!W658</x:f>
        <x:v>1.2955726444779874</x:v>
      </x:c>
      <x:c r="C696" s="62" t="n">
        <x:f aca="0">'净值底稿'!T658</x:f>
        <x:v>1.3467631342224688</x:v>
      </x:c>
      <x:c r="D696" s="62" t="n">
        <x:f aca="0">'净值底稿'!U658</x:f>
        <x:v>1.5671</x:v>
      </x:c>
      <x:c r="E696" s="62" t="n">
        <x:f aca="0">'净值底稿'!V658</x:f>
        <x:v>1.4016</x:v>
      </x:c>
      <x:c r="F696" s="63" t="n">
        <x:f aca="0">IFERROR(B696/B695-1,0)</x:f>
        <x:v>-0.003882683741252113</x:v>
      </x:c>
      <x:c r="G696" s="63" t="n">
        <x:f aca="0">IFERROR(C696/C695-1,0)</x:f>
        <x:v>0.000464004583609956</x:v>
      </x:c>
      <x:c r="H696" s="63" t="n">
        <x:f aca="0">IFERROR(D696/D695-1,0)</x:f>
        <x:v>0.0001276405641712497</x:v>
      </x:c>
      <x:c r="I696" s="63" t="n">
        <x:f aca="0">IFERROR(E696/E695-1,0)</x:f>
        <x:v>-0.0017804999643900032</x:v>
      </x:c>
      <x:c r="J696" s="64" t="n">
        <x:f aca="0">Z695*(1+F696)</x:f>
        <x:v>0.10867514853248127</x:v>
      </x:c>
      <x:c r="K696" s="64" t="n">
        <x:f aca="0">AA695*(1+G696)</x:f>
        <x:v>0.10517322174580358</x:v>
      </x:c>
      <x:c r="L696" s="64" t="n">
        <x:f aca="0">AB695*(1+H696)</x:f>
        <x:v>0.872216676683744</x:v>
      </x:c>
      <x:c r="M696" s="64" t="n">
        <x:f aca="0">AC695*(1+I696)</x:f>
        <x:v>0.05828561325073244</x:v>
      </x:c>
      <x:c r="N696" s="64" t="n">
        <x:f aca="0">SUM(J696:M696)</x:f>
        <x:v>1.1443506602127613</x:v>
      </x:c>
      <x:c r="O696" s="65" t="n">
        <x:f aca="0">IFERROR((J696+K696)/N696,0)</x:f>
        <x:v>0.1868731130355843</x:v>
      </x:c>
      <x:c r="P696" s="66" t="b">
        <x:f aca="0">AND(MONTH(A696)=12,OR(A697="",YEAR(A696)&lt;&gt;YEAR(A697)))</x:f>
        <x:v>0</x:v>
      </x:c>
      <x:c r="Q696" s="66" t="b">
        <x:f aca="0">AND(MOD(MONTH(A696),3)=0,OR(A697="",MONTH(A696)&lt;&gt;MONTH(A697)))</x:f>
        <x:v>0</x:v>
      </x:c>
      <x:c r="R696" s="66" t="b">
        <x:f aca="0">OR(O696&gt;$E$7,O696&lt;$E$6)</x:f>
        <x:v>0</x:v>
      </x:c>
      <x:c r="S696" s="66" t="b">
        <x:f aca="0">AND(OR(P696,Q696,R696),A696-AH695&gt;$E$8)</x:f>
        <x:v>0</x:v>
      </x:c>
      <x:c r="T696" s="67" t="str">
        <x:f aca="0">IF(NOT(OR(P696,Q696,R696)),"不调",IF(NOT(S696),"间隔规则跳过",IF(P696,"年末+季度",IF(AND(Q696,R696),"季度+动态",IF(Q696,"季度","动态")))))</x:f>
        <x:v>不调</x:v>
      </x:c>
      <x:c r="U696" s="64" t="n">
        <x:f aca="0">IF(OR(T696="年末+季度",T696="季度+动态"),N696*$E$5/2,IF(T696="季度",(J696+K696)/2,IF(T696="动态",N696*$E$5*IF(J696+K696=0,0.5,J696/(J696+K696)),J696)))</x:f>
        <x:v>0.10867514853248127</x:v>
      </x:c>
      <x:c r="V696" s="64" t="n">
        <x:f aca="0">IF(OR(T696="年末+季度",T696="季度+动态"),N696*$E$5/2,IF(T696="季度",(J696+K696)/2,IF(T696="动态",N696*$E$5*IF(J696+K696=0,0.5,K696/(J696+K696)),K696)))</x:f>
        <x:v>0.10517322174580358</x:v>
      </x:c>
      <x:c r="W696" s="64" t="n">
        <x:f aca="0">IF(OR(T696="年末+季度",T696="季度+动态",T696="动态"),N696*(1-$E$5)*IF(L696+M696=0,$B$7/($B$7+$B$8),L696/(L696+M696)),L696)</x:f>
        <x:v>0.872216676683744</x:v>
      </x:c>
      <x:c r="X696" s="64" t="n">
        <x:f aca="0">IF(OR(T696="年末+季度",T696="季度+动态",T696="动态"),N696*(1-$E$5)*IF(L696+M696=0,$B$8/($B$7+$B$8),M696/(L696+M696)),M696)</x:f>
        <x:v>0.05828561325073244</x:v>
      </x:c>
      <x:c r="Y696" s="64" t="n">
        <x:f aca="0">POWER(1-$H$5,(A696-A695)/$H$8)</x:f>
        <x:v>0.9999450695435432</x:v>
      </x:c>
      <x:c r="Z696" s="64" t="n">
        <x:f aca="0">U696*Y696</x:f>
        <x:v>0.10866917895696687</x:v>
      </x:c>
      <x:c r="AA696" s="64" t="n">
        <x:f aca="0">V696*Y696</x:f>
        <x:v>0.10516744453272606</x:v>
      </x:c>
      <x:c r="AB696" s="64" t="n">
        <x:f aca="0">W696*Y696</x:f>
        <x:v>0.8721687654235646</x:v>
      </x:c>
      <x:c r="AC696" s="64" t="n">
        <x:f aca="0">X696*Y696</x:f>
        <x:v>0.058282411595391714</x:v>
      </x:c>
      <x:c r="AD696" s="64" t="n">
        <x:f aca="0">SUM(Z696:AC696)</x:f>
        <x:v>1.1442878005086492</x:v>
      </x:c>
      <x:c r="AE696" s="64" t="n">
        <x:f aca="0">MAX(AE695,AD696)</x:f>
        <x:v>1.1447181245279376</x:v>
      </x:c>
      <x:c r="AF696" s="63" t="n">
        <x:f aca="0">AD696/AE696-1</x:f>
        <x:v>-0.00037592138192610314</x:v>
      </x:c>
      <x:c r="AG696" s="63" t="n">
        <x:f aca="0">AD696/AD695-1</x:f>
        <x:v>-0.00037592138192610314</x:v>
      </x:c>
      <x:c r="AH696" s="61" t="n">
        <x:f aca="0">IF(OR(T696="年末+季度",T696="季度+动态",T696="季度",T696="动态"),A696,AH695)</x:f>
        <x:v>44742</x:v>
      </x:c>
      <x:c r="AI696" s="68" t="n">
        <x:f aca="0">YEAR(A696)</x:f>
        <x:v>2022</x:v>
      </x:c>
      <x:c r="AJ696" s="68" t="n">
        <x:f aca="0">MONTH(A696)</x:f>
        <x:v>9</x:v>
      </x:c>
      <x:c r="AK696" s="66" t="n">
        <x:f aca="0">IF(MONTH(A696)&lt;&gt;MONTH(A697),1,0)</x:f>
        <x:v>0</x:v>
      </x:c>
      <x:c r="AL696" s="64" t="n">
        <x:f aca="0">IF(AK695,AD695,AL695)</x:f>
        <x:v>1.1375269413728502</x:v>
      </x:c>
      <x:c r="AM696" s="65" t="str">
        <x:f aca="0">IF(AK696,AD696/AL696-1,"")</x:f>
      </x:c>
      <x:c r="AN696" s="64" t="n">
        <x:f aca="0">IF(AI696&lt;&gt;AI695,AD696,MAX(AN695,AD696))</x:f>
        <x:v>1.1447181245279376</x:v>
      </x:c>
      <x:c r="AO696" s="65" t="n">
        <x:f aca="0">AD696/AN696-1</x:f>
        <x:v>-0.00037592138192610314</x:v>
      </x:c>
      <x:c r="AP696" s="69" t="n">
        <x:f aca="0">IFERROR(SUM(Z696:AC696)/AD696,0)</x:f>
        <x:v>1</x:v>
      </x:c>
      <x:c r="AQ696" s="66" t="b">
        <x:f aca="0">AND(B696&gt;0,C696&gt;0,D696&gt;0,E696&gt;0)</x:f>
        <x:v>1</x:v>
      </x:c>
    </x:row>
    <x:row r="697" ht="13.5" hidden="0">
      <x:c r="A697" s="61" t="n">
        <x:f aca="0">'净值底稿'!A659</x:f>
        <x:v>44818</x:v>
      </x:c>
      <x:c r="B697" s="62" t="n">
        <x:f aca="0">'净值底稿'!W659</x:f>
        <x:v>1.2859931278971442</x:v>
      </x:c>
      <x:c r="C697" s="62" t="n">
        <x:f aca="0">'净值底稿'!T659</x:f>
        <x:v>1.3340372310898776</x:v>
      </x:c>
      <x:c r="D697" s="62" t="n">
        <x:f aca="0">'净值底稿'!U659</x:f>
        <x:v>1.5666</x:v>
      </x:c>
      <x:c r="E697" s="62" t="n">
        <x:f aca="0">'净值底稿'!V659</x:f>
        <x:v>1.392</x:v>
      </x:c>
      <x:c r="F697" s="63" t="n">
        <x:f aca="0">IFERROR(B697/B696-1,0)</x:f>
        <x:v>-0.007394040482155306</x:v>
      </x:c>
      <x:c r="G697" s="63" t="n">
        <x:f aca="0">IFERROR(C697/C696-1,0)</x:f>
        <x:v>-0.009449251178039075</x:v>
      </x:c>
      <x:c r="H697" s="63" t="n">
        <x:f aca="0">IFERROR(D697/D696-1,0)</x:f>
        <x:v>-0.00031906068534226506</x:v>
      </x:c>
      <x:c r="I697" s="63" t="n">
        <x:f aca="0">IFERROR(E697/E696-1,0)</x:f>
        <x:v>-0.006849315068493178</x:v>
      </x:c>
      <x:c r="J697" s="64" t="n">
        <x:f aca="0">Z696*(1+F697)</x:f>
        <x:v>0.10786567464859648</x:v>
      </x:c>
      <x:c r="K697" s="64" t="n">
        <x:f aca="0">AA696*(1+G697)</x:f>
        <x:v>0.10417369093358383</x:v>
      </x:c>
      <x:c r="L697" s="64" t="n">
        <x:f aca="0">AB696*(1+H697)</x:f>
        <x:v>0.8718904906595344</x:v>
      </x:c>
      <x:c r="M697" s="64" t="n">
        <x:f aca="0">AC696*(1+I697)</x:f>
        <x:v>0.05788321699542328</x:v>
      </x:c>
      <x:c r="N697" s="64" t="n">
        <x:f aca="0">SUM(J697:M697)</x:f>
        <x:v>1.141813073237138</x:v>
      </x:c>
      <x:c r="O697" s="65" t="n">
        <x:f aca="0">IFERROR((J697+K697)/N697,0)</x:f>
        <x:v>0.18570409688954648</x:v>
      </x:c>
      <x:c r="P697" s="66" t="b">
        <x:f aca="0">AND(MONTH(A697)=12,OR(A698="",YEAR(A697)&lt;&gt;YEAR(A698)))</x:f>
        <x:v>0</x:v>
      </x:c>
      <x:c r="Q697" s="66" t="b">
        <x:f aca="0">AND(MOD(MONTH(A697),3)=0,OR(A698="",MONTH(A697)&lt;&gt;MONTH(A698)))</x:f>
        <x:v>0</x:v>
      </x:c>
      <x:c r="R697" s="66" t="b">
        <x:f aca="0">OR(O697&gt;$E$7,O697&lt;$E$6)</x:f>
        <x:v>0</x:v>
      </x:c>
      <x:c r="S697" s="66" t="b">
        <x:f aca="0">AND(OR(P697,Q697,R697),A697-AH696&gt;$E$8)</x:f>
        <x:v>0</x:v>
      </x:c>
      <x:c r="T697" s="67" t="str">
        <x:f aca="0">IF(NOT(OR(P697,Q697,R697)),"不调",IF(NOT(S697),"间隔规则跳过",IF(P697,"年末+季度",IF(AND(Q697,R697),"季度+动态",IF(Q697,"季度","动态")))))</x:f>
        <x:v>不调</x:v>
      </x:c>
      <x:c r="U697" s="64" t="n">
        <x:f aca="0">IF(OR(T697="年末+季度",T697="季度+动态"),N697*$E$5/2,IF(T697="季度",(J697+K697)/2,IF(T697="动态",N697*$E$5*IF(J697+K697=0,0.5,J697/(J697+K697)),J697)))</x:f>
        <x:v>0.10786567464859648</x:v>
      </x:c>
      <x:c r="V697" s="64" t="n">
        <x:f aca="0">IF(OR(T697="年末+季度",T697="季度+动态"),N697*$E$5/2,IF(T697="季度",(J697+K697)/2,IF(T697="动态",N697*$E$5*IF(J697+K697=0,0.5,K697/(J697+K697)),K697)))</x:f>
        <x:v>0.10417369093358383</x:v>
      </x:c>
      <x:c r="W697" s="64" t="n">
        <x:f aca="0">IF(OR(T697="年末+季度",T697="季度+动态",T697="动态"),N697*(1-$E$5)*IF(L697+M697=0,$B$7/($B$7+$B$8),L697/(L697+M697)),L697)</x:f>
        <x:v>0.8718904906595344</x:v>
      </x:c>
      <x:c r="X697" s="64" t="n">
        <x:f aca="0">IF(OR(T697="年末+季度",T697="季度+动态",T697="动态"),N697*(1-$E$5)*IF(L697+M697=0,$B$8/($B$7+$B$8),M697/(L697+M697)),M697)</x:f>
        <x:v>0.05788321699542328</x:v>
      </x:c>
      <x:c r="Y697" s="64" t="n">
        <x:f aca="0">POWER(1-$H$5,(A697-A696)/$H$8)</x:f>
        <x:v>0.9999862671029998</x:v>
      </x:c>
      <x:c r="Z697" s="64" t="n">
        <x:f aca="0">U697*Y697</x:f>
        <x:v>0.10786419334039667</x:v>
      </x:c>
      <x:c r="AA697" s="64" t="n">
        <x:f aca="0">V697*Y697</x:f>
        <x:v>0.10417226032701611</x:v>
      </x:c>
      <x:c r="AB697" s="64" t="n">
        <x:f aca="0">W697*Y697</x:f>
        <x:v>0.8718785170772306</x:v>
      </x:c>
      <x:c r="AC697" s="64" t="n">
        <x:f aca="0">X697*Y697</x:f>
        <x:v>0.05788242209116624</x:v>
      </x:c>
      <x:c r="AD697" s="64" t="n">
        <x:f aca="0">SUM(Z697:AC697)</x:f>
        <x:v>1.1417973928358096</x:v>
      </x:c>
      <x:c r="AE697" s="64" t="n">
        <x:f aca="0">MAX(AE696,AD697)</x:f>
        <x:v>1.1447181245279376</x:v>
      </x:c>
      <x:c r="AF697" s="63" t="n">
        <x:f aca="0">AD697/AE697-1</x:f>
        <x:v>-0.0025514854963377687</x:v>
      </x:c>
      <x:c r="AG697" s="63" t="n">
        <x:f aca="0">AD697/AD696-1</x:f>
        <x:v>-0.0021763822630396223</x:v>
      </x:c>
      <x:c r="AH697" s="61" t="n">
        <x:f aca="0">IF(OR(T697="年末+季度",T697="季度+动态",T697="季度",T697="动态"),A697,AH696)</x:f>
        <x:v>44742</x:v>
      </x:c>
      <x:c r="AI697" s="68" t="n">
        <x:f aca="0">YEAR(A697)</x:f>
        <x:v>2022</x:v>
      </x:c>
      <x:c r="AJ697" s="68" t="n">
        <x:f aca="0">MONTH(A697)</x:f>
        <x:v>9</x:v>
      </x:c>
      <x:c r="AK697" s="66" t="n">
        <x:f aca="0">IF(MONTH(A697)&lt;&gt;MONTH(A698),1,0)</x:f>
        <x:v>0</x:v>
      </x:c>
      <x:c r="AL697" s="64" t="n">
        <x:f aca="0">IF(AK696,AD696,AL696)</x:f>
        <x:v>1.1375269413728502</x:v>
      </x:c>
      <x:c r="AM697" s="65" t="str">
        <x:f aca="0">IF(AK697,AD697/AL697-1,"")</x:f>
      </x:c>
      <x:c r="AN697" s="64" t="n">
        <x:f aca="0">IF(AI697&lt;&gt;AI696,AD697,MAX(AN696,AD697))</x:f>
        <x:v>1.1447181245279376</x:v>
      </x:c>
      <x:c r="AO697" s="65" t="n">
        <x:f aca="0">AD697/AN697-1</x:f>
        <x:v>-0.0025514854963377687</x:v>
      </x:c>
      <x:c r="AP697" s="69" t="n">
        <x:f aca="0">IFERROR(SUM(Z697:AC697)/AD697,0)</x:f>
        <x:v>1</x:v>
      </x:c>
      <x:c r="AQ697" s="66" t="b">
        <x:f aca="0">AND(B697&gt;0,C697&gt;0,D697&gt;0,E697&gt;0)</x:f>
        <x:v>1</x:v>
      </x:c>
    </x:row>
    <x:row r="698" ht="13.5" hidden="0">
      <x:c r="A698" s="61" t="n">
        <x:f aca="0">'净值底稿'!A660</x:f>
        <x:v>44819</x:v>
      </x:c>
      <x:c r="B698" s="62" t="n">
        <x:f aca="0">'净值底稿'!W660</x:f>
        <x:v>1.2858502970169978</x:v>
      </x:c>
      <x:c r="C698" s="62" t="n">
        <x:f aca="0">'净值底稿'!T660</x:f>
        <x:v>1.3014490824021037</x:v>
      </x:c>
      <x:c r="D698" s="62" t="n">
        <x:f aca="0">'净值底稿'!U660</x:f>
        <x:v>1.5667</x:v>
      </x:c>
      <x:c r="E698" s="62" t="n">
        <x:f aca="0">'净值底稿'!V660</x:f>
        <x:v>1.3874</x:v>
      </x:c>
      <x:c r="F698" s="63" t="n">
        <x:f aca="0">IFERROR(B698/B697-1,0)</x:f>
        <x:v>-0.00011106659673976171</x:v>
      </x:c>
      <x:c r="G698" s="63" t="n">
        <x:f aca="0">IFERROR(C698/C697-1,0)</x:f>
        <x:v>-0.02442821529137551</x:v>
      </x:c>
      <x:c r="H698" s="63" t="n">
        <x:f aca="0">IFERROR(D698/D697-1,0)</x:f>
        <x:v>0.00006383250351071901</x:v>
      </x:c>
      <x:c r="I698" s="63" t="n">
        <x:f aca="0">IFERROR(E698/E697-1,0)</x:f>
        <x:v>-0.0033045977011493255</x:v>
      </x:c>
      <x:c r="J698" s="64" t="n">
        <x:f aca="0">Z697*(1+F698)</x:f>
        <x:v>0.10785221323153227</x:v>
      </x:c>
      <x:c r="K698" s="64" t="n">
        <x:f aca="0">AA697*(1+G698)</x:f>
        <x:v>0.10162751792435855</x:v>
      </x:c>
      <x:c r="L698" s="64" t="n">
        <x:f aca="0">AB697*(1+H698)</x:f>
        <x:v>0.8719341712657329</x:v>
      </x:c>
      <x:c r="M698" s="64" t="n">
        <x:f aca="0">AC697*(1+I698)</x:f>
        <x:v>0.05769114397218682</x:v>
      </x:c>
      <x:c r="N698" s="64" t="n">
        <x:f aca="0">SUM(J698:M698)</x:f>
        <x:v>1.1391050463938104</x:v>
      </x:c>
      <x:c r="O698" s="65" t="n">
        <x:f aca="0">IFERROR((J698+K698)/N698,0)</x:f>
        <x:v>0.183898519121712</x:v>
      </x:c>
      <x:c r="P698" s="66" t="b">
        <x:f aca="0">AND(MONTH(A698)=12,OR(A699="",YEAR(A698)&lt;&gt;YEAR(A699)))</x:f>
        <x:v>0</x:v>
      </x:c>
      <x:c r="Q698" s="66" t="b">
        <x:f aca="0">AND(MOD(MONTH(A698),3)=0,OR(A699="",MONTH(A698)&lt;&gt;MONTH(A699)))</x:f>
        <x:v>0</x:v>
      </x:c>
      <x:c r="R698" s="66" t="b">
        <x:f aca="0">OR(O698&gt;$E$7,O698&lt;$E$6)</x:f>
        <x:v>0</x:v>
      </x:c>
      <x:c r="S698" s="66" t="b">
        <x:f aca="0">AND(OR(P698,Q698,R698),A698-AH697&gt;$E$8)</x:f>
        <x:v>0</x:v>
      </x:c>
      <x:c r="T698" s="67" t="str">
        <x:f aca="0">IF(NOT(OR(P698,Q698,R698)),"不调",IF(NOT(S698),"间隔规则跳过",IF(P698,"年末+季度",IF(AND(Q698,R698),"季度+动态",IF(Q698,"季度","动态")))))</x:f>
        <x:v>不调</x:v>
      </x:c>
      <x:c r="U698" s="64" t="n">
        <x:f aca="0">IF(OR(T698="年末+季度",T698="季度+动态"),N698*$E$5/2,IF(T698="季度",(J698+K698)/2,IF(T698="动态",N698*$E$5*IF(J698+K698=0,0.5,J698/(J698+K698)),J698)))</x:f>
        <x:v>0.10785221323153227</x:v>
      </x:c>
      <x:c r="V698" s="64" t="n">
        <x:f aca="0">IF(OR(T698="年末+季度",T698="季度+动态"),N698*$E$5/2,IF(T698="季度",(J698+K698)/2,IF(T698="动态",N698*$E$5*IF(J698+K698=0,0.5,K698/(J698+K698)),K698)))</x:f>
        <x:v>0.10162751792435855</x:v>
      </x:c>
      <x:c r="W698" s="64" t="n">
        <x:f aca="0">IF(OR(T698="年末+季度",T698="季度+动态",T698="动态"),N698*(1-$E$5)*IF(L698+M698=0,$B$7/($B$7+$B$8),L698/(L698+M698)),L698)</x:f>
        <x:v>0.8719341712657329</x:v>
      </x:c>
      <x:c r="X698" s="64" t="n">
        <x:f aca="0">IF(OR(T698="年末+季度",T698="季度+动态",T698="动态"),N698*(1-$E$5)*IF(L698+M698=0,$B$8/($B$7+$B$8),M698/(L698+M698)),M698)</x:f>
        <x:v>0.05769114397218682</x:v>
      </x:c>
      <x:c r="Y698" s="64" t="n">
        <x:f aca="0">POWER(1-$H$5,(A698-A697)/$H$8)</x:f>
        <x:v>0.9999862671029998</x:v>
      </x:c>
      <x:c r="Z698" s="64" t="n">
        <x:f aca="0">U698*Y698</x:f>
        <x:v>0.1078507321081967</x:v>
      </x:c>
      <x:c r="AA698" s="64" t="n">
        <x:f aca="0">V698*Y698</x:f>
        <x:v>0.1016261222841225</x:v>
      </x:c>
      <x:c r="AB698" s="64" t="n">
        <x:f aca="0">W698*Y698</x:f>
        <x:v>0.8719221970835679</x:v>
      </x:c>
      <x:c r="AC698" s="64" t="n">
        <x:f aca="0">X698*Y698</x:f>
        <x:v>0.05769035170564882</x:v>
      </x:c>
      <x:c r="AD698" s="64" t="n">
        <x:f aca="0">SUM(Z698:AC698)</x:f>
        <x:v>1.139089403181536</x:v>
      </x:c>
      <x:c r="AE698" s="64" t="n">
        <x:f aca="0">MAX(AE697,AD698)</x:f>
        <x:v>1.1447181245279376</x:v>
      </x:c>
      <x:c r="AF698" s="63" t="n">
        <x:f aca="0">AD698/AE698-1</x:f>
        <x:v>-0.004917124334624212</x:v>
      </x:c>
      <x:c r="AG698" s="63" t="n">
        <x:f aca="0">AD698/AD697-1</x:f>
        <x:v>-0.0023716901713604077</x:v>
      </x:c>
      <x:c r="AH698" s="61" t="n">
        <x:f aca="0">IF(OR(T698="年末+季度",T698="季度+动态",T698="季度",T698="动态"),A698,AH697)</x:f>
        <x:v>44742</x:v>
      </x:c>
      <x:c r="AI698" s="68" t="n">
        <x:f aca="0">YEAR(A698)</x:f>
        <x:v>2022</x:v>
      </x:c>
      <x:c r="AJ698" s="68" t="n">
        <x:f aca="0">MONTH(A698)</x:f>
        <x:v>9</x:v>
      </x:c>
      <x:c r="AK698" s="66" t="n">
        <x:f aca="0">IF(MONTH(A698)&lt;&gt;MONTH(A699),1,0)</x:f>
        <x:v>0</x:v>
      </x:c>
      <x:c r="AL698" s="64" t="n">
        <x:f aca="0">IF(AK697,AD697,AL697)</x:f>
        <x:v>1.1375269413728502</x:v>
      </x:c>
      <x:c r="AM698" s="65" t="str">
        <x:f aca="0">IF(AK698,AD698/AL698-1,"")</x:f>
      </x:c>
      <x:c r="AN698" s="64" t="n">
        <x:f aca="0">IF(AI698&lt;&gt;AI697,AD698,MAX(AN697,AD698))</x:f>
        <x:v>1.1447181245279376</x:v>
      </x:c>
      <x:c r="AO698" s="65" t="n">
        <x:f aca="0">AD698/AN698-1</x:f>
        <x:v>-0.004917124334624212</x:v>
      </x:c>
      <x:c r="AP698" s="69" t="n">
        <x:f aca="0">IFERROR(SUM(Z698:AC698)/AD698,0)</x:f>
        <x:v>1</x:v>
      </x:c>
      <x:c r="AQ698" s="66" t="b">
        <x:f aca="0">AND(B698&gt;0,C698&gt;0,D698&gt;0,E698&gt;0)</x:f>
        <x:v>1</x:v>
      </x:c>
    </x:row>
    <x:row r="699" ht="13.5" hidden="0">
      <x:c r="A699" s="61" t="n">
        <x:f aca="0">'净值底稿'!A661</x:f>
        <x:v>44820</x:v>
      </x:c>
      <x:c r="B699" s="62" t="n">
        <x:f aca="0">'净值底稿'!W661</x:f>
        <x:v>1.255339201782848</x:v>
      </x:c>
      <x:c r="C699" s="62" t="n">
        <x:f aca="0">'净值底稿'!T661</x:f>
        <x:v>1.2730082679062475</x:v>
      </x:c>
      <x:c r="D699" s="62" t="n">
        <x:f aca="0">'净值底稿'!U661</x:f>
        <x:v>1.5664</x:v>
      </x:c>
      <x:c r="E699" s="62" t="n">
        <x:f aca="0">'净值底稿'!V661</x:f>
        <x:v>1.3845</x:v>
      </x:c>
      <x:c r="F699" s="63" t="n">
        <x:f aca="0">IFERROR(B699/B698-1,0)</x:f>
        <x:v>-0.023728341708931122</x:v>
      </x:c>
      <x:c r="G699" s="63" t="n">
        <x:f aca="0">IFERROR(C699/C698-1,0)</x:f>
        <x:v>-0.021853190324866545</x:v>
      </x:c>
      <x:c r="H699" s="63" t="n">
        <x:f aca="0">IFERROR(D699/D698-1,0)</x:f>
        <x:v>-0.0001914852875470885</x:v>
      </x:c>
      <x:c r="I699" s="63" t="n">
        <x:f aca="0">IFERROR(E699/E698-1,0)</x:f>
        <x:v>-0.0020902407380711807</x:v>
      </x:c>
      <x:c r="J699" s="64" t="n">
        <x:f aca="0">Z698*(1+F699)</x:f>
        <x:v>0.10529161308317503</x:v>
      </x:c>
      <x:c r="K699" s="64" t="n">
        <x:f aca="0">AA698*(1+G699)</x:f>
        <x:v>0.09940526729186941</x:v>
      </x:c>
      <x:c r="L699" s="64" t="n">
        <x:f aca="0">AB698*(1+H699)</x:f>
        <x:v>0.8717552368109407</x:v>
      </x:c>
      <x:c r="M699" s="64" t="n">
        <x:f aca="0">AC698*(1+I699)</x:f>
        <x:v>0.05756976498232002</x:v>
      </x:c>
      <x:c r="N699" s="64" t="n">
        <x:f aca="0">SUM(J699:M699)</x:f>
        <x:v>1.134021882168305</x:v>
      </x:c>
      <x:c r="O699" s="65" t="n">
        <x:f aca="0">IFERROR((J699+K699)/N699,0)</x:f>
        <x:v>0.18050522974358665</x:v>
      </x:c>
      <x:c r="P699" s="66" t="b">
        <x:f aca="0">AND(MONTH(A699)=12,OR(A700="",YEAR(A699)&lt;&gt;YEAR(A700)))</x:f>
        <x:v>0</x:v>
      </x:c>
      <x:c r="Q699" s="66" t="b">
        <x:f aca="0">AND(MOD(MONTH(A699),3)=0,OR(A700="",MONTH(A699)&lt;&gt;MONTH(A700)))</x:f>
        <x:v>0</x:v>
      </x:c>
      <x:c r="R699" s="66" t="b">
        <x:f aca="0">OR(O699&gt;$E$7,O699&lt;$E$6)</x:f>
        <x:v>0</x:v>
      </x:c>
      <x:c r="S699" s="66" t="b">
        <x:f aca="0">AND(OR(P699,Q699,R699),A699-AH698&gt;$E$8)</x:f>
        <x:v>0</x:v>
      </x:c>
      <x:c r="T699" s="67" t="str">
        <x:f aca="0">IF(NOT(OR(P699,Q699,R699)),"不调",IF(NOT(S699),"间隔规则跳过",IF(P699,"年末+季度",IF(AND(Q699,R699),"季度+动态",IF(Q699,"季度","动态")))))</x:f>
        <x:v>不调</x:v>
      </x:c>
      <x:c r="U699" s="64" t="n">
        <x:f aca="0">IF(OR(T699="年末+季度",T699="季度+动态"),N699*$E$5/2,IF(T699="季度",(J699+K699)/2,IF(T699="动态",N699*$E$5*IF(J699+K699=0,0.5,J699/(J699+K699)),J699)))</x:f>
        <x:v>0.10529161308317503</x:v>
      </x:c>
      <x:c r="V699" s="64" t="n">
        <x:f aca="0">IF(OR(T699="年末+季度",T699="季度+动态"),N699*$E$5/2,IF(T699="季度",(J699+K699)/2,IF(T699="动态",N699*$E$5*IF(J699+K699=0,0.5,K699/(J699+K699)),K699)))</x:f>
        <x:v>0.09940526729186941</x:v>
      </x:c>
      <x:c r="W699" s="64" t="n">
        <x:f aca="0">IF(OR(T699="年末+季度",T699="季度+动态",T699="动态"),N699*(1-$E$5)*IF(L699+M699=0,$B$7/($B$7+$B$8),L699/(L699+M699)),L699)</x:f>
        <x:v>0.8717552368109407</x:v>
      </x:c>
      <x:c r="X699" s="64" t="n">
        <x:f aca="0">IF(OR(T699="年末+季度",T699="季度+动态",T699="动态"),N699*(1-$E$5)*IF(L699+M699=0,$B$8/($B$7+$B$8),M699/(L699+M699)),M699)</x:f>
        <x:v>0.05756976498232002</x:v>
      </x:c>
      <x:c r="Y699" s="64" t="n">
        <x:f aca="0">POWER(1-$H$5,(A699-A698)/$H$8)</x:f>
        <x:v>0.9999862671029998</x:v>
      </x:c>
      <x:c r="Z699" s="64" t="n">
        <x:f aca="0">U699*Y699</x:f>
        <x:v>0.10529016712429756</x:v>
      </x:c>
      <x:c r="AA699" s="64" t="n">
        <x:f aca="0">V699*Y699</x:f>
        <x:v>0.09940390216957241</x:v>
      </x:c>
      <x:c r="AB699" s="64" t="n">
        <x:f aca="0">W699*Y699</x:f>
        <x:v>0.8717432650860641</x:v>
      </x:c>
      <x:c r="AC699" s="64" t="n">
        <x:f aca="0">X699*Y699</x:f>
        <x:v>0.05756897438266719</x:v>
      </x:c>
      <x:c r="AD699" s="64" t="n">
        <x:f aca="0">SUM(Z699:AC699)</x:f>
        <x:v>1.1340063087626013</x:v>
      </x:c>
      <x:c r="AE699" s="64" t="n">
        <x:f aca="0">MAX(AE698,AD699)</x:f>
        <x:v>1.1447181245279376</x:v>
      </x:c>
      <x:c r="AF699" s="63" t="n">
        <x:f aca="0">AD699/AE699-1</x:f>
        <x:v>-0.00935760126079399</x:v>
      </x:c>
      <x:c r="AG699" s="63" t="n">
        <x:f aca="0">AD699/AD698-1</x:f>
        <x:v>-0.0044624191961906146</x:v>
      </x:c>
      <x:c r="AH699" s="61" t="n">
        <x:f aca="0">IF(OR(T699="年末+季度",T699="季度+动态",T699="季度",T699="动态"),A699,AH698)</x:f>
        <x:v>44742</x:v>
      </x:c>
      <x:c r="AI699" s="68" t="n">
        <x:f aca="0">YEAR(A699)</x:f>
        <x:v>2022</x:v>
      </x:c>
      <x:c r="AJ699" s="68" t="n">
        <x:f aca="0">MONTH(A699)</x:f>
        <x:v>9</x:v>
      </x:c>
      <x:c r="AK699" s="66" t="n">
        <x:f aca="0">IF(MONTH(A699)&lt;&gt;MONTH(A700),1,0)</x:f>
        <x:v>0</x:v>
      </x:c>
      <x:c r="AL699" s="64" t="n">
        <x:f aca="0">IF(AK698,AD698,AL698)</x:f>
        <x:v>1.1375269413728502</x:v>
      </x:c>
      <x:c r="AM699" s="65" t="str">
        <x:f aca="0">IF(AK699,AD699/AL699-1,"")</x:f>
      </x:c>
      <x:c r="AN699" s="64" t="n">
        <x:f aca="0">IF(AI699&lt;&gt;AI698,AD699,MAX(AN698,AD699))</x:f>
        <x:v>1.1447181245279376</x:v>
      </x:c>
      <x:c r="AO699" s="65" t="n">
        <x:f aca="0">AD699/AN699-1</x:f>
        <x:v>-0.00935760126079399</x:v>
      </x:c>
      <x:c r="AP699" s="69" t="n">
        <x:f aca="0">IFERROR(SUM(Z699:AC699)/AD699,0)</x:f>
        <x:v>1</x:v>
      </x:c>
      <x:c r="AQ699" s="66" t="b">
        <x:f aca="0">AND(B699&gt;0,C699&gt;0,D699&gt;0,E699&gt;0)</x:f>
        <x:v>1</x:v>
      </x:c>
    </x:row>
    <x:row r="700" ht="13.5" hidden="0">
      <x:c r="A700" s="61" t="n">
        <x:f aca="0">'净值底稿'!A662</x:f>
        <x:v>44823</x:v>
      </x:c>
      <x:c r="B700" s="62" t="n">
        <x:f aca="0">'净值底稿'!W662</x:f>
        <x:v>1.2521580615986</x:v>
      </x:c>
      <x:c r="C700" s="62" t="n">
        <x:f aca="0">'净值底稿'!T662</x:f>
        <x:v>1.264472593765415</x:v>
      </x:c>
      <x:c r="D700" s="62" t="n">
        <x:f aca="0">'净值底稿'!U662</x:f>
        <x:v>1.5666</x:v>
      </x:c>
      <x:c r="E700" s="62" t="n">
        <x:f aca="0">'净值底稿'!V662</x:f>
        <x:v>1.3834</x:v>
      </x:c>
      <x:c r="F700" s="63" t="n">
        <x:f aca="0">IFERROR(B700/B699-1,0)</x:f>
        <x:v>-0.002534088141061819</x:v>
      </x:c>
      <x:c r="G700" s="63" t="n">
        <x:f aca="0">IFERROR(C700/C699-1,0)</x:f>
        <x:v>-0.006705120741180459</x:v>
      </x:c>
      <x:c r="H700" s="63" t="n">
        <x:f aca="0">IFERROR(D700/D699-1,0)</x:f>
        <x:v>0.00012768130745666184</x:v>
      </x:c>
      <x:c r="I700" s="63" t="n">
        <x:f aca="0">IFERROR(E700/E699-1,0)</x:f>
        <x:v>-0.0007945106536656477</x:v>
      </x:c>
      <x:c r="J700" s="64" t="n">
        <x:f aca="0">Z699*(1+F700)</x:f>
        <x:v>0.10502335256041746</x:v>
      </x:c>
      <x:c r="K700" s="64" t="n">
        <x:f aca="0">AA699*(1+G700)</x:f>
        <x:v>0.09873738700338094</x:v>
      </x:c>
      <x:c r="L700" s="64" t="n">
        <x:f aca="0">AB699*(1+H700)</x:f>
        <x:v>0.8718545704059169</x:v>
      </x:c>
      <x:c r="M700" s="64" t="n">
        <x:f aca="0">AC699*(1+I700)</x:f>
        <x:v>0.05752323521919956</x:v>
      </x:c>
      <x:c r="N700" s="64" t="n">
        <x:f aca="0">SUM(J700:M700)</x:f>
        <x:v>1.1331385451889149</x:v>
      </x:c>
      <x:c r="O700" s="65" t="n">
        <x:f aca="0">IFERROR((J700+K700)/N700,0)</x:f>
        <x:v>0.1798197938186171</x:v>
      </x:c>
      <x:c r="P700" s="66" t="b">
        <x:f aca="0">AND(MONTH(A700)=12,OR(A701="",YEAR(A700)&lt;&gt;YEAR(A701)))</x:f>
        <x:v>0</x:v>
      </x:c>
      <x:c r="Q700" s="66" t="b">
        <x:f aca="0">AND(MOD(MONTH(A700),3)=0,OR(A701="",MONTH(A700)&lt;&gt;MONTH(A701)))</x:f>
        <x:v>0</x:v>
      </x:c>
      <x:c r="R700" s="66" t="b">
        <x:f aca="0">OR(O700&gt;$E$7,O700&lt;$E$6)</x:f>
        <x:v>0</x:v>
      </x:c>
      <x:c r="S700" s="66" t="b">
        <x:f aca="0">AND(OR(P700,Q700,R700),A700-AH699&gt;$E$8)</x:f>
        <x:v>0</x:v>
      </x:c>
      <x:c r="T700" s="67" t="str">
        <x:f aca="0">IF(NOT(OR(P700,Q700,R700)),"不调",IF(NOT(S700),"间隔规则跳过",IF(P700,"年末+季度",IF(AND(Q700,R700),"季度+动态",IF(Q700,"季度","动态")))))</x:f>
        <x:v>不调</x:v>
      </x:c>
      <x:c r="U700" s="64" t="n">
        <x:f aca="0">IF(OR(T700="年末+季度",T700="季度+动态"),N700*$E$5/2,IF(T700="季度",(J700+K700)/2,IF(T700="动态",N700*$E$5*IF(J700+K700=0,0.5,J700/(J700+K700)),J700)))</x:f>
        <x:v>0.10502335256041746</x:v>
      </x:c>
      <x:c r="V700" s="64" t="n">
        <x:f aca="0">IF(OR(T700="年末+季度",T700="季度+动态"),N700*$E$5/2,IF(T700="季度",(J700+K700)/2,IF(T700="动态",N700*$E$5*IF(J700+K700=0,0.5,K700/(J700+K700)),K700)))</x:f>
        <x:v>0.09873738700338094</x:v>
      </x:c>
      <x:c r="W700" s="64" t="n">
        <x:f aca="0">IF(OR(T700="年末+季度",T700="季度+动态",T700="动态"),N700*(1-$E$5)*IF(L700+M700=0,$B$7/($B$7+$B$8),L700/(L700+M700)),L700)</x:f>
        <x:v>0.8718545704059169</x:v>
      </x:c>
      <x:c r="X700" s="64" t="n">
        <x:f aca="0">IF(OR(T700="年末+季度",T700="季度+动态",T700="动态"),N700*(1-$E$5)*IF(L700+M700=0,$B$8/($B$7+$B$8),M700/(L700+M700)),M700)</x:f>
        <x:v>0.05752323521919956</x:v>
      </x:c>
      <x:c r="Y700" s="64" t="n">
        <x:f aca="0">POWER(1-$H$5,(A700-A699)/$H$8)</x:f>
        <x:v>0.9999588018747739</x:v>
      </x:c>
      <x:c r="Z700" s="64" t="n">
        <x:f aca="0">U700*Y700</x:f>
        <x:v>0.10501902579518702</x:v>
      </x:c>
      <x:c r="AA700" s="64" t="n">
        <x:f aca="0">V700*Y700</x:f>
        <x:v>0.09873331920814668</x:v>
      </x:c>
      <x:c r="AB700" s="64" t="n">
        <x:f aca="0">W700*Y700</x:f>
        <x:v>0.8718186516321463</x:v>
      </x:c>
      <x:c r="AC700" s="64" t="n">
        <x:f aca="0">X700*Y700</x:f>
        <x:v>0.05752086536975159</x:v>
      </x:c>
      <x:c r="AD700" s="64" t="n">
        <x:f aca="0">SUM(Z700:AC700)</x:f>
        <x:v>1.1330918620052317</x:v>
      </x:c>
      <x:c r="AE700" s="64" t="n">
        <x:f aca="0">MAX(AE699,AD700)</x:f>
        <x:v>1.1447181245279376</x:v>
      </x:c>
      <x:c r="AF700" s="63" t="n">
        <x:f aca="0">AD700/AE700-1</x:f>
        <x:v>-0.010156441375033132</x:v>
      </x:c>
      <x:c r="AG700" s="63" t="n">
        <x:f aca="0">AD700/AD699-1</x:f>
        <x:v>-0.0008063859524445327</x:v>
      </x:c>
      <x:c r="AH700" s="61" t="n">
        <x:f aca="0">IF(OR(T700="年末+季度",T700="季度+动态",T700="季度",T700="动态"),A700,AH699)</x:f>
        <x:v>44742</x:v>
      </x:c>
      <x:c r="AI700" s="68" t="n">
        <x:f aca="0">YEAR(A700)</x:f>
        <x:v>2022</x:v>
      </x:c>
      <x:c r="AJ700" s="68" t="n">
        <x:f aca="0">MONTH(A700)</x:f>
        <x:v>9</x:v>
      </x:c>
      <x:c r="AK700" s="66" t="n">
        <x:f aca="0">IF(MONTH(A700)&lt;&gt;MONTH(A701),1,0)</x:f>
        <x:v>0</x:v>
      </x:c>
      <x:c r="AL700" s="64" t="n">
        <x:f aca="0">IF(AK699,AD699,AL699)</x:f>
        <x:v>1.1375269413728502</x:v>
      </x:c>
      <x:c r="AM700" s="65" t="str">
        <x:f aca="0">IF(AK700,AD700/AL700-1,"")</x:f>
      </x:c>
      <x:c r="AN700" s="64" t="n">
        <x:f aca="0">IF(AI700&lt;&gt;AI699,AD700,MAX(AN699,AD700))</x:f>
        <x:v>1.1447181245279376</x:v>
      </x:c>
      <x:c r="AO700" s="65" t="n">
        <x:f aca="0">AD700/AN700-1</x:f>
        <x:v>-0.010156441375033132</x:v>
      </x:c>
      <x:c r="AP700" s="69" t="n">
        <x:f aca="0">IFERROR(SUM(Z700:AC700)/AD700,0)</x:f>
        <x:v>1</x:v>
      </x:c>
      <x:c r="AQ700" s="66" t="b">
        <x:f aca="0">AND(B700&gt;0,C700&gt;0,D700&gt;0,E700&gt;0)</x:f>
        <x:v>1</x:v>
      </x:c>
    </x:row>
    <x:row r="701" ht="13.5" hidden="0">
      <x:c r="A701" s="61" t="n">
        <x:f aca="0">'净值底稿'!A663</x:f>
        <x:v>44824</x:v>
      </x:c>
      <x:c r="B701" s="62" t="n">
        <x:f aca="0">'净值底稿'!W663</x:f>
        <x:v>1.250591661108468</x:v>
      </x:c>
      <x:c r="C701" s="62" t="n">
        <x:f aca="0">'净值底稿'!T663</x:f>
        <x:v>1.2790289716175025</x:v>
      </x:c>
      <x:c r="D701" s="62" t="n">
        <x:f aca="0">'净值底稿'!U663</x:f>
        <x:v>1.5672</x:v>
      </x:c>
      <x:c r="E701" s="62" t="n">
        <x:f aca="0">'净值底稿'!V663</x:f>
        <x:v>1.3879</x:v>
      </x:c>
      <x:c r="F701" s="63" t="n">
        <x:f aca="0">IFERROR(B701/B700-1,0)</x:f>
        <x:v>-0.0012509606719557365</x:v>
      </x:c>
      <x:c r="G701" s="63" t="n">
        <x:f aca="0">IFERROR(C701/C700-1,0)</x:f>
        <x:v>0.011511817594037854</x:v>
      </x:c>
      <x:c r="H701" s="63" t="n">
        <x:f aca="0">IFERROR(D701/D700-1,0)</x:f>
        <x:v>0.00038299502106475813</x:v>
      </x:c>
      <x:c r="I701" s="63" t="n">
        <x:f aca="0">IFERROR(E701/E700-1,0)</x:f>
        <x:v>0.0032528552840827007</x:v>
      </x:c>
      <x:c r="J701" s="64" t="n">
        <x:f aca="0">Z700*(1+F701)</x:f>
        <x:v>0.10488765112411014</x:v>
      </x:c>
      <x:c r="K701" s="64" t="n">
        <x:f aca="0">AA700*(1+G701)</x:f>
        <x:v>0.09986991916932478</x:v>
      </x:c>
      <x:c r="L701" s="64" t="n">
        <x:f aca="0">AB700*(1+H701)</x:f>
        <x:v>0.8721525538349928</x:v>
      </x:c>
      <x:c r="M701" s="64" t="n">
        <x:f aca="0">AC700*(1+I701)</x:f>
        <x:v>0.057707972420614595</x:v>
      </x:c>
      <x:c r="N701" s="64" t="n">
        <x:f aca="0">SUM(J701:M701)</x:f>
        <x:v>1.1346180965490424</x:v>
      </x:c>
      <x:c r="O701" s="65" t="n">
        <x:f aca="0">IFERROR((J701+K701)/N701,0)</x:f>
        <x:v>0.18046386790075714</x:v>
      </x:c>
      <x:c r="P701" s="66" t="b">
        <x:f aca="0">AND(MONTH(A701)=12,OR(A702="",YEAR(A701)&lt;&gt;YEAR(A702)))</x:f>
        <x:v>0</x:v>
      </x:c>
      <x:c r="Q701" s="66" t="b">
        <x:f aca="0">AND(MOD(MONTH(A701),3)=0,OR(A702="",MONTH(A701)&lt;&gt;MONTH(A702)))</x:f>
        <x:v>0</x:v>
      </x:c>
      <x:c r="R701" s="66" t="b">
        <x:f aca="0">OR(O701&gt;$E$7,O701&lt;$E$6)</x:f>
        <x:v>0</x:v>
      </x:c>
      <x:c r="S701" s="66" t="b">
        <x:f aca="0">AND(OR(P701,Q701,R701),A701-AH700&gt;$E$8)</x:f>
        <x:v>0</x:v>
      </x:c>
      <x:c r="T701" s="67" t="str">
        <x:f aca="0">IF(NOT(OR(P701,Q701,R701)),"不调",IF(NOT(S701),"间隔规则跳过",IF(P701,"年末+季度",IF(AND(Q701,R701),"季度+动态",IF(Q701,"季度","动态")))))</x:f>
        <x:v>不调</x:v>
      </x:c>
      <x:c r="U701" s="64" t="n">
        <x:f aca="0">IF(OR(T701="年末+季度",T701="季度+动态"),N701*$E$5/2,IF(T701="季度",(J701+K701)/2,IF(T701="动态",N701*$E$5*IF(J701+K701=0,0.5,J701/(J701+K701)),J701)))</x:f>
        <x:v>0.10488765112411014</x:v>
      </x:c>
      <x:c r="V701" s="64" t="n">
        <x:f aca="0">IF(OR(T701="年末+季度",T701="季度+动态"),N701*$E$5/2,IF(T701="季度",(J701+K701)/2,IF(T701="动态",N701*$E$5*IF(J701+K701=0,0.5,K701/(J701+K701)),K701)))</x:f>
        <x:v>0.09986991916932478</x:v>
      </x:c>
      <x:c r="W701" s="64" t="n">
        <x:f aca="0">IF(OR(T701="年末+季度",T701="季度+动态",T701="动态"),N701*(1-$E$5)*IF(L701+M701=0,$B$7/($B$7+$B$8),L701/(L701+M701)),L701)</x:f>
        <x:v>0.8721525538349928</x:v>
      </x:c>
      <x:c r="X701" s="64" t="n">
        <x:f aca="0">IF(OR(T701="年末+季度",T701="季度+动态",T701="动态"),N701*(1-$E$5)*IF(L701+M701=0,$B$8/($B$7+$B$8),M701/(L701+M701)),M701)</x:f>
        <x:v>0.057707972420614595</x:v>
      </x:c>
      <x:c r="Y701" s="64" t="n">
        <x:f aca="0">POWER(1-$H$5,(A701-A700)/$H$8)</x:f>
        <x:v>0.9999862671029998</x:v>
      </x:c>
      <x:c r="Z701" s="64" t="n">
        <x:f aca="0">U701*Y701</x:f>
        <x:v>0.10488621071280066</x:v>
      </x:c>
      <x:c r="AA701" s="64" t="n">
        <x:f aca="0">V701*Y701</x:f>
        <x:v>0.0998685476660114</x:v>
      </x:c>
      <x:c r="AB701" s="64" t="n">
        <x:f aca="0">W701*Y701</x:f>
        <x:v>0.8721405766538025</x:v>
      </x:c>
      <x:c r="AC701" s="64" t="n">
        <x:f aca="0">X701*Y701</x:f>
        <x:v>0.05770717992297325</x:v>
      </x:c>
      <x:c r="AD701" s="64" t="n">
        <x:f aca="0">SUM(Z701:AC701)</x:f>
        <x:v>1.1346025149555876</x:v>
      </x:c>
      <x:c r="AE701" s="64" t="n">
        <x:f aca="0">MAX(AE700,AD701)</x:f>
        <x:v>1.1447181245279376</x:v>
      </x:c>
      <x:c r="AF701" s="63" t="n">
        <x:f aca="0">AD701/AE701-1</x:f>
        <x:v>-0.00883676894390184</x:v>
      </x:c>
      <x:c r="AG701" s="63" t="n">
        <x:f aca="0">AD701/AD700-1</x:f>
        <x:v>0.001333213132148403</x:v>
      </x:c>
      <x:c r="AH701" s="61" t="n">
        <x:f aca="0">IF(OR(T701="年末+季度",T701="季度+动态",T701="季度",T701="动态"),A701,AH700)</x:f>
        <x:v>44742</x:v>
      </x:c>
      <x:c r="AI701" s="68" t="n">
        <x:f aca="0">YEAR(A701)</x:f>
        <x:v>2022</x:v>
      </x:c>
      <x:c r="AJ701" s="68" t="n">
        <x:f aca="0">MONTH(A701)</x:f>
        <x:v>9</x:v>
      </x:c>
      <x:c r="AK701" s="66" t="n">
        <x:f aca="0">IF(MONTH(A701)&lt;&gt;MONTH(A702),1,0)</x:f>
        <x:v>0</x:v>
      </x:c>
      <x:c r="AL701" s="64" t="n">
        <x:f aca="0">IF(AK700,AD700,AL700)</x:f>
        <x:v>1.1375269413728502</x:v>
      </x:c>
      <x:c r="AM701" s="65" t="str">
        <x:f aca="0">IF(AK701,AD701/AL701-1,"")</x:f>
      </x:c>
      <x:c r="AN701" s="64" t="n">
        <x:f aca="0">IF(AI701&lt;&gt;AI700,AD701,MAX(AN700,AD701))</x:f>
        <x:v>1.1447181245279376</x:v>
      </x:c>
      <x:c r="AO701" s="65" t="n">
        <x:f aca="0">AD701/AN701-1</x:f>
        <x:v>-0.00883676894390184</x:v>
      </x:c>
      <x:c r="AP701" s="69" t="n">
        <x:f aca="0">IFERROR(SUM(Z701:AC701)/AD701,0)</x:f>
        <x:v>1</x:v>
      </x:c>
      <x:c r="AQ701" s="66" t="b">
        <x:f aca="0">AND(B701&gt;0,C701&gt;0,D701&gt;0,E701&gt;0)</x:f>
        <x:v>1</x:v>
      </x:c>
    </x:row>
    <x:row r="702" ht="13.5" hidden="0">
      <x:c r="A702" s="61" t="n">
        <x:f aca="0">'净值底稿'!A664</x:f>
        <x:v>44825</x:v>
      </x:c>
      <x:c r="B702" s="62" t="n">
        <x:f aca="0">'净值底稿'!W664</x:f>
        <x:v>1.2548588837251629</x:v>
      </x:c>
      <x:c r="C702" s="62" t="n">
        <x:f aca="0">'净值底稿'!T664</x:f>
        <x:v>1.2796631458620913</x:v>
      </x:c>
      <x:c r="D702" s="62" t="n">
        <x:f aca="0">'净值底稿'!U664</x:f>
        <x:v>1.5677</x:v>
      </x:c>
      <x:c r="E702" s="62" t="n">
        <x:f aca="0">'净值底稿'!V664</x:f>
        <x:v>1.3917</x:v>
      </x:c>
      <x:c r="F702" s="63" t="n">
        <x:f aca="0">IFERROR(B702/B701-1,0)</x:f>
        <x:v>0.003412163018033043</x:v>
      </x:c>
      <x:c r="G702" s="63" t="n">
        <x:f aca="0">IFERROR(C702/C701-1,0)</x:f>
        <x:v>0.0004958247691502216</x:v>
      </x:c>
      <x:c r="H702" s="63" t="n">
        <x:f aca="0">IFERROR(D702/D701-1,0)</x:f>
        <x:v>0.00031904032669749505</x:v>
      </x:c>
      <x:c r="I702" s="63" t="n">
        <x:f aca="0">IFERROR(E702/E701-1,0)</x:f>
        <x:v>0.0027379494199870624</x:v>
      </x:c>
      <x:c r="J702" s="64" t="n">
        <x:f aca="0">Z701*(1+F702)</x:f>
        <x:v>0.1052440995620965</x:v>
      </x:c>
      <x:c r="K702" s="64" t="n">
        <x:f aca="0">AA701*(1+G702)</x:f>
        <x:v>0.09991806496560326</x:v>
      </x:c>
      <x:c r="L702" s="64" t="n">
        <x:f aca="0">AB701*(1+H702)</x:f>
        <x:v>0.8724188246683043</x:v>
      </x:c>
      <x:c r="M702" s="64" t="n">
        <x:f aca="0">AC701*(1+I702)</x:f>
        <x:v>0.057865179262772445</x:v>
      </x:c>
      <x:c r="N702" s="64" t="n">
        <x:f aca="0">SUM(J702:M702)</x:f>
        <x:v>1.1354461684587764</x:v>
      </x:c>
      <x:c r="O702" s="65" t="n">
        <x:f aca="0">IFERROR((J702+K702)/N702,0)</x:f>
        <x:v>0.18068858764672327</x:v>
      </x:c>
      <x:c r="P702" s="66" t="b">
        <x:f aca="0">AND(MONTH(A702)=12,OR(A703="",YEAR(A702)&lt;&gt;YEAR(A703)))</x:f>
        <x:v>0</x:v>
      </x:c>
      <x:c r="Q702" s="66" t="b">
        <x:f aca="0">AND(MOD(MONTH(A702),3)=0,OR(A703="",MONTH(A702)&lt;&gt;MONTH(A703)))</x:f>
        <x:v>0</x:v>
      </x:c>
      <x:c r="R702" s="66" t="b">
        <x:f aca="0">OR(O702&gt;$E$7,O702&lt;$E$6)</x:f>
        <x:v>0</x:v>
      </x:c>
      <x:c r="S702" s="66" t="b">
        <x:f aca="0">AND(OR(P702,Q702,R702),A702-AH701&gt;$E$8)</x:f>
        <x:v>0</x:v>
      </x:c>
      <x:c r="T702" s="67" t="str">
        <x:f aca="0">IF(NOT(OR(P702,Q702,R702)),"不调",IF(NOT(S702),"间隔规则跳过",IF(P702,"年末+季度",IF(AND(Q702,R702),"季度+动态",IF(Q702,"季度","动态")))))</x:f>
        <x:v>不调</x:v>
      </x:c>
      <x:c r="U702" s="64" t="n">
        <x:f aca="0">IF(OR(T702="年末+季度",T702="季度+动态"),N702*$E$5/2,IF(T702="季度",(J702+K702)/2,IF(T702="动态",N702*$E$5*IF(J702+K702=0,0.5,J702/(J702+K702)),J702)))</x:f>
        <x:v>0.1052440995620965</x:v>
      </x:c>
      <x:c r="V702" s="64" t="n">
        <x:f aca="0">IF(OR(T702="年末+季度",T702="季度+动态"),N702*$E$5/2,IF(T702="季度",(J702+K702)/2,IF(T702="动态",N702*$E$5*IF(J702+K702=0,0.5,K702/(J702+K702)),K702)))</x:f>
        <x:v>0.09991806496560326</x:v>
      </x:c>
      <x:c r="W702" s="64" t="n">
        <x:f aca="0">IF(OR(T702="年末+季度",T702="季度+动态",T702="动态"),N702*(1-$E$5)*IF(L702+M702=0,$B$7/($B$7+$B$8),L702/(L702+M702)),L702)</x:f>
        <x:v>0.8724188246683043</x:v>
      </x:c>
      <x:c r="X702" s="64" t="n">
        <x:f aca="0">IF(OR(T702="年末+季度",T702="季度+动态",T702="动态"),N702*(1-$E$5)*IF(L702+M702=0,$B$8/($B$7+$B$8),M702/(L702+M702)),M702)</x:f>
        <x:v>0.057865179262772445</x:v>
      </x:c>
      <x:c r="Y702" s="64" t="n">
        <x:f aca="0">POWER(1-$H$5,(A702-A701)/$H$8)</x:f>
        <x:v>0.9999862671029998</x:v>
      </x:c>
      <x:c r="Z702" s="64" t="n">
        <x:f aca="0">U702*Y702</x:f>
        <x:v>0.10524265425571733</x:v>
      </x:c>
      <x:c r="AA702" s="64" t="n">
        <x:f aca="0">V702*Y702</x:f>
        <x:v>0.09991669280110863</x:v>
      </x:c>
      <x:c r="AB702" s="64" t="n">
        <x:f aca="0">W702*Y702</x:f>
        <x:v>0.8724068438304441</x:v>
      </x:c>
      <x:c r="AC702" s="64" t="n">
        <x:f aca="0">X702*Y702</x:f>
        <x:v>0.05786438460622573</x:v>
      </x:c>
      <x:c r="AD702" s="64" t="n">
        <x:f aca="0">SUM(Z702:AC702)</x:f>
        <x:v>1.1354305754934957</x:v>
      </x:c>
      <x:c r="AE702" s="64" t="n">
        <x:f aca="0">MAX(AE701,AD702)</x:f>
        <x:v>1.1447181245279376</x:v>
      </x:c>
      <x:c r="AF702" s="63" t="n">
        <x:f aca="0">AD702/AE702-1</x:f>
        <x:v>-0.008113393887488218</x:v>
      </x:c>
      <x:c r="AG702" s="63" t="n">
        <x:f aca="0">AD702/AD701-1</x:f>
        <x:v>0.00072982434552471</x:v>
      </x:c>
      <x:c r="AH702" s="61" t="n">
        <x:f aca="0">IF(OR(T702="年末+季度",T702="季度+动态",T702="季度",T702="动态"),A702,AH701)</x:f>
        <x:v>44742</x:v>
      </x:c>
      <x:c r="AI702" s="68" t="n">
        <x:f aca="0">YEAR(A702)</x:f>
        <x:v>2022</x:v>
      </x:c>
      <x:c r="AJ702" s="68" t="n">
        <x:f aca="0">MONTH(A702)</x:f>
        <x:v>9</x:v>
      </x:c>
      <x:c r="AK702" s="66" t="n">
        <x:f aca="0">IF(MONTH(A702)&lt;&gt;MONTH(A703),1,0)</x:f>
        <x:v>0</x:v>
      </x:c>
      <x:c r="AL702" s="64" t="n">
        <x:f aca="0">IF(AK701,AD701,AL701)</x:f>
        <x:v>1.1375269413728502</x:v>
      </x:c>
      <x:c r="AM702" s="65" t="str">
        <x:f aca="0">IF(AK702,AD702/AL702-1,"")</x:f>
      </x:c>
      <x:c r="AN702" s="64" t="n">
        <x:f aca="0">IF(AI702&lt;&gt;AI701,AD702,MAX(AN701,AD702))</x:f>
        <x:v>1.1447181245279376</x:v>
      </x:c>
      <x:c r="AO702" s="65" t="n">
        <x:f aca="0">AD702/AN702-1</x:f>
        <x:v>-0.008113393887488218</x:v>
      </x:c>
      <x:c r="AP702" s="69" t="n">
        <x:f aca="0">IFERROR(SUM(Z702:AC702)/AD702,0)</x:f>
        <x:v>1</x:v>
      </x:c>
      <x:c r="AQ702" s="66" t="b">
        <x:f aca="0">AND(B702&gt;0,C702&gt;0,D702&gt;0,E702&gt;0)</x:f>
        <x:v>1</x:v>
      </x:c>
    </x:row>
    <x:row r="703" ht="13.5" hidden="0">
      <x:c r="A703" s="61" t="n">
        <x:f aca="0">'净值底稿'!A665</x:f>
        <x:v>44826</x:v>
      </x:c>
      <x:c r="B703" s="62" t="n">
        <x:f aca="0">'净值底稿'!W665</x:f>
        <x:v>1.250965261118541</x:v>
      </x:c>
      <x:c r="C703" s="62" t="n">
        <x:f aca="0">'净值底稿'!T665</x:f>
        <x:v>1.2766707201931224</x:v>
      </x:c>
      <x:c r="D703" s="62" t="n">
        <x:f aca="0">'净值底稿'!U665</x:f>
        <x:v>1.5678</x:v>
      </x:c>
      <x:c r="E703" s="62" t="n">
        <x:f aca="0">'净值底稿'!V665</x:f>
        <x:v>1.3883</x:v>
      </x:c>
      <x:c r="F703" s="63" t="n">
        <x:f aca="0">IFERROR(B703/B702-1,0)</x:f>
        <x:v>-0.003102837025836247</x:v>
      </x:c>
      <x:c r="G703" s="63" t="n">
        <x:f aca="0">IFERROR(C703/C702-1,0)</x:f>
        <x:v>-0.0023384479569057426</x:v>
      </x:c>
      <x:c r="H703" s="63" t="n">
        <x:f aca="0">IFERROR(D703/D702-1,0)</x:f>
        <x:v>0.00006378771448622977</x:v>
      </x:c>
      <x:c r="I703" s="63" t="n">
        <x:f aca="0">IFERROR(E703/E702-1,0)</x:f>
        <x:v>-0.002443055256161397</x:v>
      </x:c>
      <x:c r="J703" s="64" t="n">
        <x:f aca="0">Z702*(1+F703)</x:f>
        <x:v>0.1049161034513954</x:v>
      </x:c>
      <x:c r="K703" s="64" t="n">
        <x:f aca="0">AA702*(1+G703)</x:f>
        <x:v>0.0996830428149671</x:v>
      </x:c>
      <x:c r="L703" s="64" t="n">
        <x:f aca="0">AB702*(1+H703)</x:f>
        <x:v>0.8724624926691141</x:v>
      </x:c>
      <x:c r="M703" s="64" t="n">
        <x:f aca="0">AC702*(1+I703)</x:f>
        <x:v>0.05772301871726894</x:v>
      </x:c>
      <x:c r="N703" s="64" t="n">
        <x:f aca="0">SUM(J703:M703)</x:f>
        <x:v>1.1347846576527456</x:v>
      </x:c>
      <x:c r="O703" s="65" t="n">
        <x:f aca="0">IFERROR((J703+K703)/N703,0)</x:f>
        <x:v>0.18029777269774447</x:v>
      </x:c>
      <x:c r="P703" s="66" t="b">
        <x:f aca="0">AND(MONTH(A703)=12,OR(A704="",YEAR(A703)&lt;&gt;YEAR(A704)))</x:f>
        <x:v>0</x:v>
      </x:c>
      <x:c r="Q703" s="66" t="b">
        <x:f aca="0">AND(MOD(MONTH(A703),3)=0,OR(A704="",MONTH(A703)&lt;&gt;MONTH(A704)))</x:f>
        <x:v>0</x:v>
      </x:c>
      <x:c r="R703" s="66" t="b">
        <x:f aca="0">OR(O703&gt;$E$7,O703&lt;$E$6)</x:f>
        <x:v>0</x:v>
      </x:c>
      <x:c r="S703" s="66" t="b">
        <x:f aca="0">AND(OR(P703,Q703,R703),A703-AH702&gt;$E$8)</x:f>
        <x:v>0</x:v>
      </x:c>
      <x:c r="T703" s="67" t="str">
        <x:f aca="0">IF(NOT(OR(P703,Q703,R703)),"不调",IF(NOT(S703),"间隔规则跳过",IF(P703,"年末+季度",IF(AND(Q703,R703),"季度+动态",IF(Q703,"季度","动态")))))</x:f>
        <x:v>不调</x:v>
      </x:c>
      <x:c r="U703" s="64" t="n">
        <x:f aca="0">IF(OR(T703="年末+季度",T703="季度+动态"),N703*$E$5/2,IF(T703="季度",(J703+K703)/2,IF(T703="动态",N703*$E$5*IF(J703+K703=0,0.5,J703/(J703+K703)),J703)))</x:f>
        <x:v>0.1049161034513954</x:v>
      </x:c>
      <x:c r="V703" s="64" t="n">
        <x:f aca="0">IF(OR(T703="年末+季度",T703="季度+动态"),N703*$E$5/2,IF(T703="季度",(J703+K703)/2,IF(T703="动态",N703*$E$5*IF(J703+K703=0,0.5,K703/(J703+K703)),K703)))</x:f>
        <x:v>0.0996830428149671</x:v>
      </x:c>
      <x:c r="W703" s="64" t="n">
        <x:f aca="0">IF(OR(T703="年末+季度",T703="季度+动态",T703="动态"),N703*(1-$E$5)*IF(L703+M703=0,$B$7/($B$7+$B$8),L703/(L703+M703)),L703)</x:f>
        <x:v>0.8724624926691141</x:v>
      </x:c>
      <x:c r="X703" s="64" t="n">
        <x:f aca="0">IF(OR(T703="年末+季度",T703="季度+动态",T703="动态"),N703*(1-$E$5)*IF(L703+M703=0,$B$8/($B$7+$B$8),M703/(L703+M703)),M703)</x:f>
        <x:v>0.05772301871726894</x:v>
      </x:c>
      <x:c r="Y703" s="64" t="n">
        <x:f aca="0">POWER(1-$H$5,(A703-A702)/$H$8)</x:f>
        <x:v>0.9999862671029998</x:v>
      </x:c>
      <x:c r="Z703" s="64" t="n">
        <x:f aca="0">U703*Y703</x:f>
        <x:v>0.10491466264935304</x:v>
      </x:c>
      <x:c r="AA703" s="64" t="n">
        <x:f aca="0">V703*Y703</x:f>
        <x:v>0.09968167387800744</x:v>
      </x:c>
      <x:c r="AB703" s="64" t="n">
        <x:f aca="0">W703*Y703</x:f>
        <x:v>0.8724505112315657</x:v>
      </x:c>
      <x:c r="AC703" s="64" t="n">
        <x:f aca="0">X703*Y703</x:f>
        <x:v>0.057722226012998354</x:v>
      </x:c>
      <x:c r="AD703" s="64" t="n">
        <x:f aca="0">SUM(Z703:AC703)</x:f>
        <x:v>1.1347690737719245</x:v>
      </x:c>
      <x:c r="AE703" s="64" t="n">
        <x:f aca="0">MAX(AE702,AD703)</x:f>
        <x:v>1.1447181245279376</x:v>
      </x:c>
      <x:c r="AF703" s="63" t="n">
        <x:f aca="0">AD703/AE703-1</x:f>
        <x:v>-0.008691266909149342</x:v>
      </x:c>
      <x:c r="AG703" s="63" t="n">
        <x:f aca="0">AD703/AD702-1</x:f>
        <x:v>-0.00058259988399878</x:v>
      </x:c>
      <x:c r="AH703" s="61" t="n">
        <x:f aca="0">IF(OR(T703="年末+季度",T703="季度+动态",T703="季度",T703="动态"),A703,AH702)</x:f>
        <x:v>44742</x:v>
      </x:c>
      <x:c r="AI703" s="68" t="n">
        <x:f aca="0">YEAR(A703)</x:f>
        <x:v>2022</x:v>
      </x:c>
      <x:c r="AJ703" s="68" t="n">
        <x:f aca="0">MONTH(A703)</x:f>
        <x:v>9</x:v>
      </x:c>
      <x:c r="AK703" s="66" t="n">
        <x:f aca="0">IF(MONTH(A703)&lt;&gt;MONTH(A704),1,0)</x:f>
        <x:v>0</x:v>
      </x:c>
      <x:c r="AL703" s="64" t="n">
        <x:f aca="0">IF(AK702,AD702,AL702)</x:f>
        <x:v>1.1375269413728502</x:v>
      </x:c>
      <x:c r="AM703" s="65" t="str">
        <x:f aca="0">IF(AK703,AD703/AL703-1,"")</x:f>
      </x:c>
      <x:c r="AN703" s="64" t="n">
        <x:f aca="0">IF(AI703&lt;&gt;AI702,AD703,MAX(AN702,AD703))</x:f>
        <x:v>1.1447181245279376</x:v>
      </x:c>
      <x:c r="AO703" s="65" t="n">
        <x:f aca="0">AD703/AN703-1</x:f>
        <x:v>-0.008691266909149342</x:v>
      </x:c>
      <x:c r="AP703" s="69" t="n">
        <x:f aca="0">IFERROR(SUM(Z703:AC703)/AD703,0)</x:f>
        <x:v>1</x:v>
      </x:c>
      <x:c r="AQ703" s="66" t="b">
        <x:f aca="0">AND(B703&gt;0,C703&gt;0,D703&gt;0,E703&gt;0)</x:f>
        <x:v>1</x:v>
      </x:c>
    </x:row>
    <x:row r="704" ht="13.5" hidden="0">
      <x:c r="A704" s="61" t="n">
        <x:f aca="0">'净值底稿'!A666</x:f>
        <x:v>44827</x:v>
      </x:c>
      <x:c r="B704" s="62" t="n">
        <x:f aca="0">'净值底稿'!W666</x:f>
        <x:v>1.2407167368805174</x:v>
      </x:c>
      <x:c r="C704" s="62" t="n">
        <x:f aca="0">'净值底稿'!T666</x:f>
        <x:v>1.2568759904236675</x:v>
      </x:c>
      <x:c r="D704" s="62" t="n">
        <x:f aca="0">'净值底稿'!U666</x:f>
        <x:v>1.5674</x:v>
      </x:c>
      <x:c r="E704" s="62" t="n">
        <x:f aca="0">'净值底稿'!V666</x:f>
        <x:v>1.3961</x:v>
      </x:c>
      <x:c r="F704" s="63" t="n">
        <x:f aca="0">IFERROR(B704/B703-1,0)</x:f>
        <x:v>-0.008192493074395846</x:v>
      </x:c>
      <x:c r="G704" s="63" t="n">
        <x:f aca="0">IFERROR(C704/C703-1,0)</x:f>
        <x:v>-0.01550496103369603</x:v>
      </x:c>
      <x:c r="H704" s="63" t="n">
        <x:f aca="0">IFERROR(D704/D703-1,0)</x:f>
        <x:v>-0.00025513458349291085</x:v>
      </x:c>
      <x:c r="I704" s="63" t="n">
        <x:f aca="0">IFERROR(E704/E703-1,0)</x:f>
        <x:v>0.005618382194050087</x:v>
      </x:c>
      <x:c r="J704" s="64" t="n">
        <x:f aca="0">Z703*(1+F704)</x:f>
        <x:v>0.10405515000219563</x:v>
      </x:c>
      <x:c r="K704" s="64" t="n">
        <x:f aca="0">AA703*(1+G704)</x:f>
        <x:v>0.09813611340875535</x:v>
      </x:c>
      <x:c r="L704" s="64" t="n">
        <x:f aca="0">AB703*(1+H704)</x:f>
        <x:v>0.8722279189337645</x:v>
      </x:c>
      <x:c r="M704" s="64" t="n">
        <x:f aca="0">AC703*(1+I704)</x:f>
        <x:v>0.05804653153983072</x:v>
      </x:c>
      <x:c r="N704" s="64" t="n">
        <x:f aca="0">SUM(J704:M704)</x:f>
        <x:v>1.1324657138845462</x:v>
      </x:c>
      <x:c r="O704" s="65" t="n">
        <x:f aca="0">IFERROR((J704+K704)/N704,0)</x:f>
        <x:v>0.1785407372002471</x:v>
      </x:c>
      <x:c r="P704" s="66" t="b">
        <x:f aca="0">AND(MONTH(A704)=12,OR(A705="",YEAR(A704)&lt;&gt;YEAR(A705)))</x:f>
        <x:v>0</x:v>
      </x:c>
      <x:c r="Q704" s="66" t="b">
        <x:f aca="0">AND(MOD(MONTH(A704),3)=0,OR(A705="",MONTH(A704)&lt;&gt;MONTH(A705)))</x:f>
        <x:v>0</x:v>
      </x:c>
      <x:c r="R704" s="66" t="b">
        <x:f aca="0">OR(O704&gt;$E$7,O704&lt;$E$6)</x:f>
        <x:v>0</x:v>
      </x:c>
      <x:c r="S704" s="66" t="b">
        <x:f aca="0">AND(OR(P704,Q704,R704),A704-AH703&gt;$E$8)</x:f>
        <x:v>0</x:v>
      </x:c>
      <x:c r="T704" s="67" t="str">
        <x:f aca="0">IF(NOT(OR(P704,Q704,R704)),"不调",IF(NOT(S704),"间隔规则跳过",IF(P704,"年末+季度",IF(AND(Q704,R704),"季度+动态",IF(Q704,"季度","动态")))))</x:f>
        <x:v>不调</x:v>
      </x:c>
      <x:c r="U704" s="64" t="n">
        <x:f aca="0">IF(OR(T704="年末+季度",T704="季度+动态"),N704*$E$5/2,IF(T704="季度",(J704+K704)/2,IF(T704="动态",N704*$E$5*IF(J704+K704=0,0.5,J704/(J704+K704)),J704)))</x:f>
        <x:v>0.10405515000219563</x:v>
      </x:c>
      <x:c r="V704" s="64" t="n">
        <x:f aca="0">IF(OR(T704="年末+季度",T704="季度+动态"),N704*$E$5/2,IF(T704="季度",(J704+K704)/2,IF(T704="动态",N704*$E$5*IF(J704+K704=0,0.5,K704/(J704+K704)),K704)))</x:f>
        <x:v>0.09813611340875535</x:v>
      </x:c>
      <x:c r="W704" s="64" t="n">
        <x:f aca="0">IF(OR(T704="年末+季度",T704="季度+动态",T704="动态"),N704*(1-$E$5)*IF(L704+M704=0,$B$7/($B$7+$B$8),L704/(L704+M704)),L704)</x:f>
        <x:v>0.8722279189337645</x:v>
      </x:c>
      <x:c r="X704" s="64" t="n">
        <x:f aca="0">IF(OR(T704="年末+季度",T704="季度+动态",T704="动态"),N704*(1-$E$5)*IF(L704+M704=0,$B$8/($B$7+$B$8),M704/(L704+M704)),M704)</x:f>
        <x:v>0.05804653153983072</x:v>
      </x:c>
      <x:c r="Y704" s="64" t="n">
        <x:f aca="0">POWER(1-$H$5,(A704-A703)/$H$8)</x:f>
        <x:v>0.9999862671029998</x:v>
      </x:c>
      <x:c r="Z704" s="64" t="n">
        <x:f aca="0">U704*Y704</x:f>
        <x:v>0.10405372102353831</x:v>
      </x:c>
      <x:c r="AA704" s="64" t="n">
        <x:f aca="0">V704*Y704</x:f>
        <x:v>0.0981347657156179</x:v>
      </x:c>
      <x:c r="AB704" s="64" t="n">
        <x:f aca="0">W704*Y704</x:f>
        <x:v>0.872215940717593</x:v>
      </x:c>
      <x:c r="AC704" s="64" t="n">
        <x:f aca="0">X704*Y704</x:f>
        <x:v>0.05804573439279186</x:v>
      </x:c>
      <x:c r="AD704" s="64" t="n">
        <x:f aca="0">SUM(Z704:AC704)</x:f>
        <x:v>1.132450161849541</x:v>
      </x:c>
      <x:c r="AE704" s="64" t="n">
        <x:f aca="0">MAX(AE703,AD704)</x:f>
        <x:v>1.1447181245279376</x:v>
      </x:c>
      <x:c r="AF704" s="63" t="n">
        <x:f aca="0">AD704/AE704-1</x:f>
        <x:v>-0.010717016194231821</x:v>
      </x:c>
      <x:c r="AG704" s="63" t="n">
        <x:f aca="0">AD704/AD703-1</x:f>
        <x:v>-0.0020435099757128983</x:v>
      </x:c>
      <x:c r="AH704" s="61" t="n">
        <x:f aca="0">IF(OR(T704="年末+季度",T704="季度+动态",T704="季度",T704="动态"),A704,AH703)</x:f>
        <x:v>44742</x:v>
      </x:c>
      <x:c r="AI704" s="68" t="n">
        <x:f aca="0">YEAR(A704)</x:f>
        <x:v>2022</x:v>
      </x:c>
      <x:c r="AJ704" s="68" t="n">
        <x:f aca="0">MONTH(A704)</x:f>
        <x:v>9</x:v>
      </x:c>
      <x:c r="AK704" s="66" t="n">
        <x:f aca="0">IF(MONTH(A704)&lt;&gt;MONTH(A705),1,0)</x:f>
        <x:v>0</x:v>
      </x:c>
      <x:c r="AL704" s="64" t="n">
        <x:f aca="0">IF(AK703,AD703,AL703)</x:f>
        <x:v>1.1375269413728502</x:v>
      </x:c>
      <x:c r="AM704" s="65" t="str">
        <x:f aca="0">IF(AK704,AD704/AL704-1,"")</x:f>
      </x:c>
      <x:c r="AN704" s="64" t="n">
        <x:f aca="0">IF(AI704&lt;&gt;AI703,AD704,MAX(AN703,AD704))</x:f>
        <x:v>1.1447181245279376</x:v>
      </x:c>
      <x:c r="AO704" s="65" t="n">
        <x:f aca="0">AD704/AN704-1</x:f>
        <x:v>-0.010717016194231821</x:v>
      </x:c>
      <x:c r="AP704" s="69" t="n">
        <x:f aca="0">IFERROR(SUM(Z704:AC704)/AD704,0)</x:f>
        <x:v>1</x:v>
      </x:c>
      <x:c r="AQ704" s="66" t="b">
        <x:f aca="0">AND(B704&gt;0,C704&gt;0,D704&gt;0,E704&gt;0)</x:f>
        <x:v>1</x:v>
      </x:c>
    </x:row>
    <x:row r="705" ht="13.5" hidden="0">
      <x:c r="A705" s="61" t="n">
        <x:f aca="0">'净值底稿'!A667</x:f>
        <x:v>44830</x:v>
      </x:c>
      <x:c r="B705" s="62" t="n">
        <x:f aca="0">'净值底稿'!W667</x:f>
        <x:v>1.2204169425014573</x:v>
      </x:c>
      <x:c r="C705" s="62" t="n">
        <x:f aca="0">'净值底稿'!T667</x:f>
        <x:v>1.2423637968488712</x:v>
      </x:c>
      <x:c r="D705" s="62" t="n">
        <x:f aca="0">'净值底稿'!U667</x:f>
        <x:v>1.5663</x:v>
      </x:c>
      <x:c r="E705" s="62" t="n">
        <x:f aca="0">'净值底稿'!V667</x:f>
        <x:v>1.3883</x:v>
      </x:c>
      <x:c r="F705" s="63" t="n">
        <x:f aca="0">IFERROR(B705/B704-1,0)</x:f>
        <x:v>-0.01636134483854801</x:v>
      </x:c>
      <x:c r="G705" s="63" t="n">
        <x:f aca="0">IFERROR(C705/C704-1,0)</x:f>
        <x:v>-0.011546241383690092</x:v>
      </x:c>
      <x:c r="H705" s="63" t="n">
        <x:f aca="0">IFERROR(D705/D704-1,0)</x:f>
        <x:v>-0.0007017991578409655</x:v>
      </x:c>
      <x:c r="I705" s="63" t="n">
        <x:f aca="0">IFERROR(E705/E704-1,0)</x:f>
        <x:v>-0.005586992335792407</x:v>
      </x:c>
      <x:c r="J705" s="64" t="n">
        <x:f aca="0">Z704*(1+F705)</x:f>
        <x:v>0.10235126221213812</x:v>
      </x:c>
      <x:c r="K705" s="64" t="n">
        <x:f aca="0">AA704*(1+G705)</x:f>
        <x:v>0.0970016780225335</x:v>
      </x:c>
      <x:c r="L705" s="64" t="n">
        <x:f aca="0">AB704*(1+H705)</x:f>
        <x:v>0.871603820304942</x:v>
      </x:c>
      <x:c r="M705" s="64" t="n">
        <x:f aca="0">AC704*(1+I705)</x:f>
        <x:v>0.05772143331961389</x:v>
      </x:c>
      <x:c r="N705" s="64" t="n">
        <x:f aca="0">SUM(J705:M705)</x:f>
        <x:v>1.1286781938592274</x:v>
      </x:c>
      <x:c r="O705" s="65" t="n">
        <x:f aca="0">IFERROR((J705+K705)/N705,0)</x:f>
        <x:v>0.17662513665922353</x:v>
      </x:c>
      <x:c r="P705" s="66" t="b">
        <x:f aca="0">AND(MONTH(A705)=12,OR(A706="",YEAR(A705)&lt;&gt;YEAR(A706)))</x:f>
        <x:v>0</x:v>
      </x:c>
      <x:c r="Q705" s="66" t="b">
        <x:f aca="0">AND(MOD(MONTH(A705),3)=0,OR(A706="",MONTH(A705)&lt;&gt;MONTH(A706)))</x:f>
        <x:v>0</x:v>
      </x:c>
      <x:c r="R705" s="66" t="b">
        <x:f aca="0">OR(O705&gt;$E$7,O705&lt;$E$6)</x:f>
        <x:v>0</x:v>
      </x:c>
      <x:c r="S705" s="66" t="b">
        <x:f aca="0">AND(OR(P705,Q705,R705),A705-AH704&gt;$E$8)</x:f>
        <x:v>0</x:v>
      </x:c>
      <x:c r="T705" s="67" t="str">
        <x:f aca="0">IF(NOT(OR(P705,Q705,R705)),"不调",IF(NOT(S705),"间隔规则跳过",IF(P705,"年末+季度",IF(AND(Q705,R705),"季度+动态",IF(Q705,"季度","动态")))))</x:f>
        <x:v>不调</x:v>
      </x:c>
      <x:c r="U705" s="64" t="n">
        <x:f aca="0">IF(OR(T705="年末+季度",T705="季度+动态"),N705*$E$5/2,IF(T705="季度",(J705+K705)/2,IF(T705="动态",N705*$E$5*IF(J705+K705=0,0.5,J705/(J705+K705)),J705)))</x:f>
        <x:v>0.10235126221213812</x:v>
      </x:c>
      <x:c r="V705" s="64" t="n">
        <x:f aca="0">IF(OR(T705="年末+季度",T705="季度+动态"),N705*$E$5/2,IF(T705="季度",(J705+K705)/2,IF(T705="动态",N705*$E$5*IF(J705+K705=0,0.5,K705/(J705+K705)),K705)))</x:f>
        <x:v>0.0970016780225335</x:v>
      </x:c>
      <x:c r="W705" s="64" t="n">
        <x:f aca="0">IF(OR(T705="年末+季度",T705="季度+动态",T705="动态"),N705*(1-$E$5)*IF(L705+M705=0,$B$7/($B$7+$B$8),L705/(L705+M705)),L705)</x:f>
        <x:v>0.871603820304942</x:v>
      </x:c>
      <x:c r="X705" s="64" t="n">
        <x:f aca="0">IF(OR(T705="年末+季度",T705="季度+动态",T705="动态"),N705*(1-$E$5)*IF(L705+M705=0,$B$8/($B$7+$B$8),M705/(L705+M705)),M705)</x:f>
        <x:v>0.05772143331961389</x:v>
      </x:c>
      <x:c r="Y705" s="64" t="n">
        <x:f aca="0">POWER(1-$H$5,(A705-A704)/$H$8)</x:f>
        <x:v>0.9999588018747739</x:v>
      </x:c>
      <x:c r="Z705" s="64" t="n">
        <x:f aca="0">U705*Y705</x:f>
        <x:v>0.10234704553202047</x:v>
      </x:c>
      <x:c r="AA705" s="64" t="n">
        <x:f aca="0">V705*Y705</x:f>
        <x:v>0.09699768173525518</x:v>
      </x:c>
      <x:c r="AB705" s="64" t="n">
        <x:f aca="0">W705*Y705</x:f>
        <x:v>0.8715679118616055</x:v>
      </x:c>
      <x:c r="AC705" s="64" t="n">
        <x:f aca="0">X705*Y705</x:f>
        <x:v>0.057719055304775765</x:v>
      </x:c>
      <x:c r="AD705" s="64" t="n">
        <x:f aca="0">SUM(Z705:AC705)</x:f>
        <x:v>1.128631694433657</x:v>
      </x:c>
      <x:c r="AE705" s="64" t="n">
        <x:f aca="0">MAX(AE704,AD705)</x:f>
        <x:v>1.1447181245279376</x:v>
      </x:c>
      <x:c r="AF705" s="63" t="n">
        <x:f aca="0">AD705/AE705-1</x:f>
        <x:v>-0.014052743421804736</x:v>
      </x:c>
      <x:c r="AG705" s="63" t="n">
        <x:f aca="0">AD705/AD704-1</x:f>
        <x:v>-0.0033718635437763878</x:v>
      </x:c>
      <x:c r="AH705" s="61" t="n">
        <x:f aca="0">IF(OR(T705="年末+季度",T705="季度+动态",T705="季度",T705="动态"),A705,AH704)</x:f>
        <x:v>44742</x:v>
      </x:c>
      <x:c r="AI705" s="68" t="n">
        <x:f aca="0">YEAR(A705)</x:f>
        <x:v>2022</x:v>
      </x:c>
      <x:c r="AJ705" s="68" t="n">
        <x:f aca="0">MONTH(A705)</x:f>
        <x:v>9</x:v>
      </x:c>
      <x:c r="AK705" s="66" t="n">
        <x:f aca="0">IF(MONTH(A705)&lt;&gt;MONTH(A706),1,0)</x:f>
        <x:v>0</x:v>
      </x:c>
      <x:c r="AL705" s="64" t="n">
        <x:f aca="0">IF(AK704,AD704,AL704)</x:f>
        <x:v>1.1375269413728502</x:v>
      </x:c>
      <x:c r="AM705" s="65" t="str">
        <x:f aca="0">IF(AK705,AD705/AL705-1,"")</x:f>
      </x:c>
      <x:c r="AN705" s="64" t="n">
        <x:f aca="0">IF(AI705&lt;&gt;AI704,AD705,MAX(AN704,AD705))</x:f>
        <x:v>1.1447181245279376</x:v>
      </x:c>
      <x:c r="AO705" s="65" t="n">
        <x:f aca="0">AD705/AN705-1</x:f>
        <x:v>-0.014052743421804736</x:v>
      </x:c>
      <x:c r="AP705" s="69" t="n">
        <x:f aca="0">IFERROR(SUM(Z705:AC705)/AD705,0)</x:f>
        <x:v>1</x:v>
      </x:c>
      <x:c r="AQ705" s="66" t="b">
        <x:f aca="0">AND(B705&gt;0,C705&gt;0,D705&gt;0,E705&gt;0)</x:f>
        <x:v>1</x:v>
      </x:c>
    </x:row>
    <x:row r="706" ht="13.5" hidden="0">
      <x:c r="A706" s="61" t="n">
        <x:f aca="0">'净值底稿'!A668</x:f>
        <x:v>44831</x:v>
      </x:c>
      <x:c r="B706" s="62" t="n">
        <x:f aca="0">'净值底稿'!W668</x:f>
        <x:v>1.2327908989199052</x:v>
      </x:c>
      <x:c r="C706" s="62" t="n">
        <x:f aca="0">'净值底稿'!T668</x:f>
        <x:v>1.2648879833075837</x:v>
      </x:c>
      <x:c r="D706" s="62" t="n">
        <x:f aca="0">'净值底稿'!U668</x:f>
        <x:v>1.5662</x:v>
      </x:c>
      <x:c r="E706" s="62" t="n">
        <x:f aca="0">'净值底稿'!V668</x:f>
        <x:v>1.3888</x:v>
      </x:c>
      <x:c r="F706" s="63" t="n">
        <x:f aca="0">IFERROR(B706/B705-1,0)</x:f>
        <x:v>0.010139122120908395</x:v>
      </x:c>
      <x:c r="G706" s="63" t="n">
        <x:f aca="0">IFERROR(C706/C705-1,0)</x:f>
        <x:v>0.01813010530075232</x:v>
      </x:c>
      <x:c r="H706" s="63" t="n">
        <x:f aca="0">IFERROR(D706/D705-1,0)</x:f>
        <x:v>-0.00006384472961751264</x:v>
      </x:c>
      <x:c r="I706" s="63" t="n">
        <x:f aca="0">IFERROR(E706/E705-1,0)</x:f>
        <x:v>0.0003601527047467634</x:v>
      </x:c>
      <x:c r="J706" s="64" t="n">
        <x:f aca="0">Z705*(1+F706)</x:f>
        <x:v>0.10338475472538379</x:v>
      </x:c>
      <x:c r="K706" s="64" t="n">
        <x:f aca="0">AA705*(1+G706)</x:f>
        <x:v>0.09875625991904421</x:v>
      </x:c>
      <x:c r="L706" s="64" t="n">
        <x:f aca="0">AB705*(1+H706)</x:f>
        <x:v>0.8715122668439295</x:v>
      </x:c>
      <x:c r="M706" s="64" t="n">
        <x:f aca="0">AC705*(1+I706)</x:f>
        <x:v>0.05773984297865921</x:v>
      </x:c>
      <x:c r="N706" s="64" t="n">
        <x:f aca="0">SUM(J706:M706)</x:f>
        <x:v>1.1313931244670168</x:v>
      </x:c>
      <x:c r="O706" s="65" t="n">
        <x:f aca="0">IFERROR((J706+K706)/N706,0)</x:f>
        <x:v>0.17866558517372444</x:v>
      </x:c>
      <x:c r="P706" s="66" t="b">
        <x:f aca="0">AND(MONTH(A706)=12,OR(A707="",YEAR(A706)&lt;&gt;YEAR(A707)))</x:f>
        <x:v>0</x:v>
      </x:c>
      <x:c r="Q706" s="66" t="b">
        <x:f aca="0">AND(MOD(MONTH(A706),3)=0,OR(A707="",MONTH(A706)&lt;&gt;MONTH(A707)))</x:f>
        <x:v>0</x:v>
      </x:c>
      <x:c r="R706" s="66" t="b">
        <x:f aca="0">OR(O706&gt;$E$7,O706&lt;$E$6)</x:f>
        <x:v>0</x:v>
      </x:c>
      <x:c r="S706" s="66" t="b">
        <x:f aca="0">AND(OR(P706,Q706,R706),A706-AH705&gt;$E$8)</x:f>
        <x:v>0</x:v>
      </x:c>
      <x:c r="T706" s="67" t="str">
        <x:f aca="0">IF(NOT(OR(P706,Q706,R706)),"不调",IF(NOT(S706),"间隔规则跳过",IF(P706,"年末+季度",IF(AND(Q706,R706),"季度+动态",IF(Q706,"季度","动态")))))</x:f>
        <x:v>不调</x:v>
      </x:c>
      <x:c r="U706" s="64" t="n">
        <x:f aca="0">IF(OR(T706="年末+季度",T706="季度+动态"),N706*$E$5/2,IF(T706="季度",(J706+K706)/2,IF(T706="动态",N706*$E$5*IF(J706+K706=0,0.5,J706/(J706+K706)),J706)))</x:f>
        <x:v>0.10338475472538379</x:v>
      </x:c>
      <x:c r="V706" s="64" t="n">
        <x:f aca="0">IF(OR(T706="年末+季度",T706="季度+动态"),N706*$E$5/2,IF(T706="季度",(J706+K706)/2,IF(T706="动态",N706*$E$5*IF(J706+K706=0,0.5,K706/(J706+K706)),K706)))</x:f>
        <x:v>0.09875625991904421</x:v>
      </x:c>
      <x:c r="W706" s="64" t="n">
        <x:f aca="0">IF(OR(T706="年末+季度",T706="季度+动态",T706="动态"),N706*(1-$E$5)*IF(L706+M706=0,$B$7/($B$7+$B$8),L706/(L706+M706)),L706)</x:f>
        <x:v>0.8715122668439295</x:v>
      </x:c>
      <x:c r="X706" s="64" t="n">
        <x:f aca="0">IF(OR(T706="年末+季度",T706="季度+动态",T706="动态"),N706*(1-$E$5)*IF(L706+M706=0,$B$8/($B$7+$B$8),M706/(L706+M706)),M706)</x:f>
        <x:v>0.05773984297865921</x:v>
      </x:c>
      <x:c r="Y706" s="64" t="n">
        <x:f aca="0">POWER(1-$H$5,(A706-A705)/$H$8)</x:f>
        <x:v>0.9999862671029998</x:v>
      </x:c>
      <x:c r="Z706" s="64" t="n">
        <x:f aca="0">U706*Y706</x:f>
        <x:v>0.10338333495319575</x:v>
      </x:c>
      <x:c r="AA706" s="64" t="n">
        <x:f aca="0">V706*Y706</x:f>
        <x:v>0.09875490370949862</x:v>
      </x:c>
      <x:c r="AB706" s="64" t="n">
        <x:f aca="0">W706*Y706</x:f>
        <x:v>0.8715002984557344</x:v>
      </x:c>
      <x:c r="AC706" s="64" t="n">
        <x:f aca="0">X706*Y706</x:f>
        <x:v>0.057739050043342774</x:v>
      </x:c>
      <x:c r="AD706" s="64" t="n">
        <x:f aca="0">SUM(Z706:AC706)</x:f>
        <x:v>1.1313775871617715</x:v>
      </x:c>
      <x:c r="AE706" s="64" t="n">
        <x:f aca="0">MAX(AE705,AD706)</x:f>
        <x:v>1.1447181245279376</x:v>
      </x:c>
      <x:c r="AF706" s="63" t="n">
        <x:f aca="0">AD706/AE706-1</x:f>
        <x:v>-0.011653993310945077</x:v>
      </x:c>
      <x:c r="AG706" s="63" t="n">
        <x:f aca="0">AD706/AD705-1</x:f>
        <x:v>0.0024329395866313774</x:v>
      </x:c>
      <x:c r="AH706" s="61" t="n">
        <x:f aca="0">IF(OR(T706="年末+季度",T706="季度+动态",T706="季度",T706="动态"),A706,AH705)</x:f>
        <x:v>44742</x:v>
      </x:c>
      <x:c r="AI706" s="68" t="n">
        <x:f aca="0">YEAR(A706)</x:f>
        <x:v>2022</x:v>
      </x:c>
      <x:c r="AJ706" s="68" t="n">
        <x:f aca="0">MONTH(A706)</x:f>
        <x:v>9</x:v>
      </x:c>
      <x:c r="AK706" s="66" t="n">
        <x:f aca="0">IF(MONTH(A706)&lt;&gt;MONTH(A707),1,0)</x:f>
        <x:v>0</x:v>
      </x:c>
      <x:c r="AL706" s="64" t="n">
        <x:f aca="0">IF(AK705,AD705,AL705)</x:f>
        <x:v>1.1375269413728502</x:v>
      </x:c>
      <x:c r="AM706" s="65" t="str">
        <x:f aca="0">IF(AK706,AD706/AL706-1,"")</x:f>
      </x:c>
      <x:c r="AN706" s="64" t="n">
        <x:f aca="0">IF(AI706&lt;&gt;AI705,AD706,MAX(AN705,AD706))</x:f>
        <x:v>1.1447181245279376</x:v>
      </x:c>
      <x:c r="AO706" s="65" t="n">
        <x:f aca="0">AD706/AN706-1</x:f>
        <x:v>-0.011653993310945077</x:v>
      </x:c>
      <x:c r="AP706" s="69" t="n">
        <x:f aca="0">IFERROR(SUM(Z706:AC706)/AD706,0)</x:f>
        <x:v>1</x:v>
      </x:c>
      <x:c r="AQ706" s="66" t="b">
        <x:f aca="0">AND(B706&gt;0,C706&gt;0,D706&gt;0,E706&gt;0)</x:f>
        <x:v>1</x:v>
      </x:c>
    </x:row>
    <x:row r="707" ht="13.5" hidden="0">
      <x:c r="A707" s="61" t="n">
        <x:f aca="0">'净值底稿'!A669</x:f>
        <x:v>44832</x:v>
      </x:c>
      <x:c r="B707" s="62" t="n">
        <x:f aca="0">'净值底稿'!W669</x:f>
        <x:v>1.2173176353419972</x:v>
      </x:c>
      <x:c r="C707" s="62" t="n">
        <x:f aca="0">'净值底稿'!T669</x:f>
        <x:v>1.2317971477674412</x:v>
      </x:c>
      <x:c r="D707" s="62" t="n">
        <x:f aca="0">'净值底稿'!U669</x:f>
        <x:v>1.5652</x:v>
      </x:c>
      <x:c r="E707" s="62" t="n">
        <x:f aca="0">'净值底稿'!V669</x:f>
        <x:v>1.3885</x:v>
      </x:c>
      <x:c r="F707" s="63" t="n">
        <x:f aca="0">IFERROR(B707/B706-1,0)</x:f>
        <x:v>-0.012551409644137368</x:v>
      </x:c>
      <x:c r="G707" s="63" t="n">
        <x:f aca="0">IFERROR(C707/C706-1,0)</x:f>
        <x:v>-0.026161079855950953</x:v>
      </x:c>
      <x:c r="H707" s="63" t="n">
        <x:f aca="0">IFERROR(D707/D706-1,0)</x:f>
        <x:v>-0.0006384880602733345</x:v>
      </x:c>
      <x:c r="I707" s="63" t="n">
        <x:f aca="0">IFERROR(E707/E706-1,0)</x:f>
        <x:v>-0.0002160138248847865</x:v>
      </x:c>
      <x:c r="J707" s="64" t="n">
        <x:f aca="0">Z706*(1+F707)</x:f>
        <x:v>0.10208572836582112</x:v>
      </x:c>
      <x:c r="K707" s="64" t="n">
        <x:f aca="0">AA706*(1+G707)</x:f>
        <x:v>0.09617136878738768</x:v>
      </x:c>
      <x:c r="L707" s="64" t="n">
        <x:f aca="0">AB706*(1+H707)</x:f>
        <x:v>0.8709438559206457</x:v>
      </x:c>
      <x:c r="M707" s="64" t="n">
        <x:f aca="0">AC706*(1+I707)</x:f>
        <x:v>0.057726577610297695</x:v>
      </x:c>
      <x:c r="N707" s="64" t="n">
        <x:f aca="0">SUM(J707:M707)</x:f>
        <x:v>1.1269275306841522</x:v>
      </x:c>
      <x:c r="O707" s="65" t="n">
        <x:f aca="0">IFERROR((J707+K707)/N707,0)</x:f>
        <x:v>0.1759271042325569</x:v>
      </x:c>
      <x:c r="P707" s="66" t="b">
        <x:f aca="0">AND(MONTH(A707)=12,OR(A708="",YEAR(A707)&lt;&gt;YEAR(A708)))</x:f>
        <x:v>0</x:v>
      </x:c>
      <x:c r="Q707" s="66" t="b">
        <x:f aca="0">AND(MOD(MONTH(A707),3)=0,OR(A708="",MONTH(A707)&lt;&gt;MONTH(A708)))</x:f>
        <x:v>0</x:v>
      </x:c>
      <x:c r="R707" s="66" t="b">
        <x:f aca="0">OR(O707&gt;$E$7,O707&lt;$E$6)</x:f>
        <x:v>0</x:v>
      </x:c>
      <x:c r="S707" s="66" t="b">
        <x:f aca="0">AND(OR(P707,Q707,R707),A707-AH706&gt;$E$8)</x:f>
        <x:v>0</x:v>
      </x:c>
      <x:c r="T707" s="67" t="str">
        <x:f aca="0">IF(NOT(OR(P707,Q707,R707)),"不调",IF(NOT(S707),"间隔规则跳过",IF(P707,"年末+季度",IF(AND(Q707,R707),"季度+动态",IF(Q707,"季度","动态")))))</x:f>
        <x:v>不调</x:v>
      </x:c>
      <x:c r="U707" s="64" t="n">
        <x:f aca="0">IF(OR(T707="年末+季度",T707="季度+动态"),N707*$E$5/2,IF(T707="季度",(J707+K707)/2,IF(T707="动态",N707*$E$5*IF(J707+K707=0,0.5,J707/(J707+K707)),J707)))</x:f>
        <x:v>0.10208572836582112</x:v>
      </x:c>
      <x:c r="V707" s="64" t="n">
        <x:f aca="0">IF(OR(T707="年末+季度",T707="季度+动态"),N707*$E$5/2,IF(T707="季度",(J707+K707)/2,IF(T707="动态",N707*$E$5*IF(J707+K707=0,0.5,K707/(J707+K707)),K707)))</x:f>
        <x:v>0.09617136878738768</x:v>
      </x:c>
      <x:c r="W707" s="64" t="n">
        <x:f aca="0">IF(OR(T707="年末+季度",T707="季度+动态",T707="动态"),N707*(1-$E$5)*IF(L707+M707=0,$B$7/($B$7+$B$8),L707/(L707+M707)),L707)</x:f>
        <x:v>0.8709438559206457</x:v>
      </x:c>
      <x:c r="X707" s="64" t="n">
        <x:f aca="0">IF(OR(T707="年末+季度",T707="季度+动态",T707="动态"),N707*(1-$E$5)*IF(L707+M707=0,$B$8/($B$7+$B$8),M707/(L707+M707)),M707)</x:f>
        <x:v>0.057726577610297695</x:v>
      </x:c>
      <x:c r="Y707" s="64" t="n">
        <x:f aca="0">POWER(1-$H$5,(A707-A706)/$H$8)</x:f>
        <x:v>0.9999862671029998</x:v>
      </x:c>
      <x:c r="Z707" s="64" t="n">
        <x:f aca="0">U707*Y707</x:f>
        <x:v>0.10208432643302828</x:v>
      </x:c>
      <x:c r="AA707" s="64" t="n">
        <x:f aca="0">V707*Y707</x:f>
        <x:v>0.09617004807588575</x:v>
      </x:c>
      <x:c r="AB707" s="64" t="n">
        <x:f aca="0">W707*Y707</x:f>
        <x:v>0.8709318953383793</x:v>
      </x:c>
      <x:c r="AC707" s="64" t="n">
        <x:f aca="0">X707*Y707</x:f>
        <x:v>0.0577257848571532</x:v>
      </x:c>
      <x:c r="AD707" s="64" t="n">
        <x:f aca="0">SUM(Z707:AC707)</x:f>
        <x:v>1.1269120547044467</x:v>
      </x:c>
      <x:c r="AE707" s="64" t="n">
        <x:f aca="0">MAX(AE706,AD707)</x:f>
        <x:v>1.1447181245279376</x:v>
      </x:c>
      <x:c r="AF707" s="63" t="n">
        <x:f aca="0">AD707/AE707-1</x:f>
        <x:v>-0.015554982001210083</x:v>
      </x:c>
      <x:c r="AG707" s="63" t="n">
        <x:f aca="0">AD707/AD706-1</x:f>
        <x:v>-0.003946986848596956</x:v>
      </x:c>
      <x:c r="AH707" s="61" t="n">
        <x:f aca="0">IF(OR(T707="年末+季度",T707="季度+动态",T707="季度",T707="动态"),A707,AH706)</x:f>
        <x:v>44742</x:v>
      </x:c>
      <x:c r="AI707" s="68" t="n">
        <x:f aca="0">YEAR(A707)</x:f>
        <x:v>2022</x:v>
      </x:c>
      <x:c r="AJ707" s="68" t="n">
        <x:f aca="0">MONTH(A707)</x:f>
        <x:v>9</x:v>
      </x:c>
      <x:c r="AK707" s="66" t="n">
        <x:f aca="0">IF(MONTH(A707)&lt;&gt;MONTH(A708),1,0)</x:f>
        <x:v>0</x:v>
      </x:c>
      <x:c r="AL707" s="64" t="n">
        <x:f aca="0">IF(AK706,AD706,AL706)</x:f>
        <x:v>1.1375269413728502</x:v>
      </x:c>
      <x:c r="AM707" s="65" t="str">
        <x:f aca="0">IF(AK707,AD707/AL707-1,"")</x:f>
      </x:c>
      <x:c r="AN707" s="64" t="n">
        <x:f aca="0">IF(AI707&lt;&gt;AI706,AD707,MAX(AN706,AD707))</x:f>
        <x:v>1.1447181245279376</x:v>
      </x:c>
      <x:c r="AO707" s="65" t="n">
        <x:f aca="0">AD707/AN707-1</x:f>
        <x:v>-0.015554982001210083</x:v>
      </x:c>
      <x:c r="AP707" s="69" t="n">
        <x:f aca="0">IFERROR(SUM(Z707:AC707)/AD707,0)</x:f>
        <x:v>1</x:v>
      </x:c>
      <x:c r="AQ707" s="66" t="b">
        <x:f aca="0">AND(B707&gt;0,C707&gt;0,D707&gt;0,E707&gt;0)</x:f>
        <x:v>1</x:v>
      </x:c>
    </x:row>
    <x:row r="708" ht="13.5" hidden="0">
      <x:c r="A708" s="61" t="n">
        <x:f aca="0">'净值底稿'!A670</x:f>
        <x:v>44833</x:v>
      </x:c>
      <x:c r="B708" s="62" t="n">
        <x:f aca="0">'净值底稿'!W670</x:f>
        <x:v>1.209414506603465</x:v>
      </x:c>
      <x:c r="C708" s="62" t="n">
        <x:f aca="0">'净值底稿'!T670</x:f>
        <x:v>1.2333630370358901</x:v>
      </x:c>
      <x:c r="D708" s="62" t="n">
        <x:f aca="0">'净值底稿'!U670</x:f>
        <x:v>1.5645</x:v>
      </x:c>
      <x:c r="E708" s="62" t="n">
        <x:f aca="0">'净值底稿'!V670</x:f>
        <x:v>1.3997</x:v>
      </x:c>
      <x:c r="F708" s="63" t="n">
        <x:f aca="0">IFERROR(B708/B707-1,0)</x:f>
        <x:v>-0.00649224862031339</x:v>
      </x:c>
      <x:c r="G708" s="63" t="n">
        <x:f aca="0">IFERROR(C708/C707-1,0)</x:f>
        <x:v>0.0012712233270608664</x:v>
      </x:c>
      <x:c r="H708" s="63" t="n">
        <x:f aca="0">IFERROR(D708/D707-1,0)</x:f>
        <x:v>-0.0004472271914132131</x:v>
      </x:c>
      <x:c r="I708" s="63" t="n">
        <x:f aca="0">IFERROR(E708/E707-1,0)</x:f>
        <x:v>0.008066258552394512</x:v>
      </x:c>
      <x:c r="J708" s="64" t="n">
        <x:f aca="0">Z707*(1+F708)</x:f>
        <x:v>0.10142156960558783</x:v>
      </x:c>
      <x:c r="K708" s="64" t="n">
        <x:f aca="0">AA707*(1+G708)</x:f>
        <x:v>0.09629230168436438</x:v>
      </x:c>
      <x:c r="L708" s="64" t="n">
        <x:f aca="0">AB707*(1+H708)</x:f>
        <x:v>0.870542390912915</x:v>
      </x:c>
      <x:c r="M708" s="64" t="n">
        <x:f aca="0">AC707*(1+I708)</x:f>
        <x:v>0.058191415962950896</x:v>
      </x:c>
      <x:c r="N708" s="64" t="n">
        <x:f aca="0">SUM(J708:M708)</x:f>
        <x:v>1.1264476781658181</x:v>
      </x:c>
      <x:c r="O708" s="65" t="n">
        <x:f aca="0">IFERROR((J708+K708)/N708,0)</x:f>
        <x:v>0.17551980009571988</x:v>
      </x:c>
      <x:c r="P708" s="66" t="b">
        <x:f aca="0">AND(MONTH(A708)=12,OR(A709="",YEAR(A708)&lt;&gt;YEAR(A709)))</x:f>
        <x:v>0</x:v>
      </x:c>
      <x:c r="Q708" s="66" t="b">
        <x:f aca="0">AND(MOD(MONTH(A708),3)=0,OR(A709="",MONTH(A708)&lt;&gt;MONTH(A709)))</x:f>
        <x:v>0</x:v>
      </x:c>
      <x:c r="R708" s="66" t="b">
        <x:f aca="0">OR(O708&gt;$E$7,O708&lt;$E$6)</x:f>
        <x:v>0</x:v>
      </x:c>
      <x:c r="S708" s="66" t="b">
        <x:f aca="0">AND(OR(P708,Q708,R708),A708-AH707&gt;$E$8)</x:f>
        <x:v>0</x:v>
      </x:c>
      <x:c r="T708" s="67" t="str">
        <x:f aca="0">IF(NOT(OR(P708,Q708,R708)),"不调",IF(NOT(S708),"间隔规则跳过",IF(P708,"年末+季度",IF(AND(Q708,R708),"季度+动态",IF(Q708,"季度","动态")))))</x:f>
        <x:v>不调</x:v>
      </x:c>
      <x:c r="U708" s="64" t="n">
        <x:f aca="0">IF(OR(T708="年末+季度",T708="季度+动态"),N708*$E$5/2,IF(T708="季度",(J708+K708)/2,IF(T708="动态",N708*$E$5*IF(J708+K708=0,0.5,J708/(J708+K708)),J708)))</x:f>
        <x:v>0.10142156960558783</x:v>
      </x:c>
      <x:c r="V708" s="64" t="n">
        <x:f aca="0">IF(OR(T708="年末+季度",T708="季度+动态"),N708*$E$5/2,IF(T708="季度",(J708+K708)/2,IF(T708="动态",N708*$E$5*IF(J708+K708=0,0.5,K708/(J708+K708)),K708)))</x:f>
        <x:v>0.09629230168436438</x:v>
      </x:c>
      <x:c r="W708" s="64" t="n">
        <x:f aca="0">IF(OR(T708="年末+季度",T708="季度+动态",T708="动态"),N708*(1-$E$5)*IF(L708+M708=0,$B$7/($B$7+$B$8),L708/(L708+M708)),L708)</x:f>
        <x:v>0.870542390912915</x:v>
      </x:c>
      <x:c r="X708" s="64" t="n">
        <x:f aca="0">IF(OR(T708="年末+季度",T708="季度+动态",T708="动态"),N708*(1-$E$5)*IF(L708+M708=0,$B$8/($B$7+$B$8),M708/(L708+M708)),M708)</x:f>
        <x:v>0.058191415962950896</x:v>
      </x:c>
      <x:c r="Y708" s="64" t="n">
        <x:f aca="0">POWER(1-$H$5,(A708-A707)/$H$8)</x:f>
        <x:v>0.9999862671029998</x:v>
      </x:c>
      <x:c r="Z708" s="64" t="n">
        <x:f aca="0">U708*Y708</x:f>
        <x:v>0.10142017679361884</x:v>
      </x:c>
      <x:c r="AA708" s="64" t="n">
        <x:f aca="0">V708*Y708</x:f>
        <x:v>0.09629097931210344</x:v>
      </x:c>
      <x:c r="AB708" s="64" t="n">
        <x:f aca="0">W708*Y708</x:f>
        <x:v>0.8705304358439262</x:v>
      </x:c>
      <x:c r="AC708" s="64" t="n">
        <x:f aca="0">X708*Y708</x:f>
        <x:v>0.058190616826229176</x:v>
      </x:c>
      <x:c r="AD708" s="64" t="n">
        <x:f aca="0">SUM(Z708:AC708)</x:f>
        <x:v>1.1264322087758776</x:v>
      </x:c>
      <x:c r="AE708" s="64" t="n">
        <x:f aca="0">MAX(AE707,AD708)</x:f>
        <x:v>1.1447181245279376</x:v>
      </x:c>
      <x:c r="AF708" s="63" t="n">
        <x:f aca="0">AD708/AE708-1</x:f>
        <x:v>-0.015974164608951957</x:v>
      </x:c>
      <x:c r="AG708" s="63" t="n">
        <x:f aca="0">AD708/AD707-1</x:f>
        <x:v>-0.00042580601260400197</x:v>
      </x:c>
      <x:c r="AH708" s="61" t="n">
        <x:f aca="0">IF(OR(T708="年末+季度",T708="季度+动态",T708="季度",T708="动态"),A708,AH707)</x:f>
        <x:v>44742</x:v>
      </x:c>
      <x:c r="AI708" s="68" t="n">
        <x:f aca="0">YEAR(A708)</x:f>
        <x:v>2022</x:v>
      </x:c>
      <x:c r="AJ708" s="68" t="n">
        <x:f aca="0">MONTH(A708)</x:f>
        <x:v>9</x:v>
      </x:c>
      <x:c r="AK708" s="66" t="n">
        <x:f aca="0">IF(MONTH(A708)&lt;&gt;MONTH(A709),1,0)</x:f>
        <x:v>0</x:v>
      </x:c>
      <x:c r="AL708" s="64" t="n">
        <x:f aca="0">IF(AK707,AD707,AL707)</x:f>
        <x:v>1.1375269413728502</x:v>
      </x:c>
      <x:c r="AM708" s="65" t="str">
        <x:f aca="0">IF(AK708,AD708/AL708-1,"")</x:f>
      </x:c>
      <x:c r="AN708" s="64" t="n">
        <x:f aca="0">IF(AI708&lt;&gt;AI707,AD708,MAX(AN707,AD708))</x:f>
        <x:v>1.1447181245279376</x:v>
      </x:c>
      <x:c r="AO708" s="65" t="n">
        <x:f aca="0">AD708/AN708-1</x:f>
        <x:v>-0.015974164608951957</x:v>
      </x:c>
      <x:c r="AP708" s="69" t="n">
        <x:f aca="0">IFERROR(SUM(Z708:AC708)/AD708,0)</x:f>
        <x:v>1</x:v>
      </x:c>
      <x:c r="AQ708" s="66" t="b">
        <x:f aca="0">AND(B708&gt;0,C708&gt;0,D708&gt;0,E708&gt;0)</x:f>
        <x:v>1</x:v>
      </x:c>
    </x:row>
    <x:row r="709" ht="13.5" hidden="0">
      <x:c r="A709" s="61" t="n">
        <x:f aca="0">'净值底稿'!A671</x:f>
        <x:v>44834</x:v>
      </x:c>
      <x:c r="B709" s="62" t="n">
        <x:f aca="0">'净值底稿'!W671</x:f>
        <x:v>1.2145864700956477</x:v>
      </x:c>
      <x:c r="C709" s="62" t="n">
        <x:f aca="0">'净值底稿'!T671</x:f>
        <x:v>1.2186544191816764</x:v>
      </x:c>
      <x:c r="D709" s="62" t="n">
        <x:f aca="0">'净值底稿'!U671</x:f>
        <x:v>1.5635</x:v>
      </x:c>
      <x:c r="E709" s="62" t="n">
        <x:f aca="0">'净值底稿'!V671</x:f>
        <x:v>1.4032</x:v>
      </x:c>
      <x:c r="F709" s="63" t="n">
        <x:f aca="0">IFERROR(B709/B708-1,0)</x:f>
        <x:v>0.00427641926233191</x:v>
      </x:c>
      <x:c r="G709" s="63" t="n">
        <x:f aca="0">IFERROR(C709/C708-1,0)</x:f>
        <x:v>-0.011925619150678135</x:v>
      </x:c>
      <x:c r="H709" s="63" t="n">
        <x:f aca="0">IFERROR(D709/D708-1,0)</x:f>
        <x:v>-0.0006391818472356592</x:v>
      </x:c>
      <x:c r="I709" s="63" t="n">
        <x:f aca="0">IFERROR(E709/E708-1,0)</x:f>
        <x:v>0.002500535829106365</x:v>
      </x:c>
      <x:c r="J709" s="64" t="n">
        <x:f aca="0">Z708*(1+F709)</x:f>
        <x:v>0.10185389199124818</x:v>
      </x:c>
      <x:c r="K709" s="64" t="n">
        <x:f aca="0">AA708*(1+G709)</x:f>
        <x:v>0.09514264976518147</x:v>
      </x:c>
      <x:c r="L709" s="64" t="n">
        <x:f aca="0">AB708*(1+H709)</x:f>
        <x:v>0.8699740085918686</x:v>
      </x:c>
      <x:c r="M709" s="64" t="n">
        <x:f aca="0">AC708*(1+I709)</x:f>
        <x:v>0.05833612454852096</x:v>
      </x:c>
      <x:c r="N709" s="64" t="n">
        <x:f aca="0">SUM(J709:M709)</x:f>
        <x:v>1.1253066748968192</x:v>
      </x:c>
      <x:c r="O709" s="65" t="n">
        <x:f aca="0">IFERROR((J709+K709)/N709,0)</x:f>
        <x:v>0.17506031569082492</x:v>
      </x:c>
      <x:c r="P709" s="66" t="b">
        <x:f aca="0">AND(MONTH(A709)=12,OR(A710="",YEAR(A709)&lt;&gt;YEAR(A710)))</x:f>
        <x:v>0</x:v>
      </x:c>
      <x:c r="Q709" s="66" t="b">
        <x:f aca="0">AND(MOD(MONTH(A709),3)=0,OR(A710="",MONTH(A709)&lt;&gt;MONTH(A710)))</x:f>
        <x:v>1</x:v>
      </x:c>
      <x:c r="R709" s="66" t="b">
        <x:f aca="0">OR(O709&gt;$E$7,O709&lt;$E$6)</x:f>
        <x:v>0</x:v>
      </x:c>
      <x:c r="S709" s="66" t="b">
        <x:f aca="0">AND(OR(P709,Q709,R709),A709-AH708&gt;$E$8)</x:f>
        <x:v>1</x:v>
      </x:c>
      <x:c r="T709" s="67" t="str">
        <x:f aca="0">IF(NOT(OR(P709,Q709,R709)),"不调",IF(NOT(S709),"间隔规则跳过",IF(P709,"年末+季度",IF(AND(Q709,R709),"季度+动态",IF(Q709,"季度","动态")))))</x:f>
        <x:v>季度</x:v>
      </x:c>
      <x:c r="U709" s="64" t="n">
        <x:f aca="0">IF(OR(T709="年末+季度",T709="季度+动态"),N709*$E$5/2,IF(T709="季度",(J709+K709)/2,IF(T709="动态",N709*$E$5*IF(J709+K709=0,0.5,J709/(J709+K709)),J709)))</x:f>
        <x:v>0.09849827087821483</x:v>
      </x:c>
      <x:c r="V709" s="64" t="n">
        <x:f aca="0">IF(OR(T709="年末+季度",T709="季度+动态"),N709*$E$5/2,IF(T709="季度",(J709+K709)/2,IF(T709="动态",N709*$E$5*IF(J709+K709=0,0.5,K709/(J709+K709)),K709)))</x:f>
        <x:v>0.09849827087821483</x:v>
      </x:c>
      <x:c r="W709" s="64" t="n">
        <x:f aca="0">IF(OR(T709="年末+季度",T709="季度+动态",T709="动态"),N709*(1-$E$5)*IF(L709+M709=0,$B$7/($B$7+$B$8),L709/(L709+M709)),L709)</x:f>
        <x:v>0.8699740085918686</x:v>
      </x:c>
      <x:c r="X709" s="64" t="n">
        <x:f aca="0">IF(OR(T709="年末+季度",T709="季度+动态",T709="动态"),N709*(1-$E$5)*IF(L709+M709=0,$B$8/($B$7+$B$8),M709/(L709+M709)),M709)</x:f>
        <x:v>0.05833612454852096</x:v>
      </x:c>
      <x:c r="Y709" s="64" t="n">
        <x:f aca="0">POWER(1-$H$5,(A709-A708)/$H$8)</x:f>
        <x:v>0.9999862671029998</x:v>
      </x:c>
      <x:c r="Z709" s="64" t="n">
        <x:f aca="0">U709*Y709</x:f>
        <x:v>0.09849691821160617</x:v>
      </x:c>
      <x:c r="AA709" s="64" t="n">
        <x:f aca="0">V709*Y709</x:f>
        <x:v>0.09849691821160617</x:v>
      </x:c>
      <x:c r="AB709" s="64" t="n">
        <x:f aca="0">W709*Y709</x:f>
        <x:v>0.8699620613284157</x:v>
      </x:c>
      <x:c r="AC709" s="64" t="n">
        <x:f aca="0">X709*Y709</x:f>
        <x:v>0.05833532342453114</x:v>
      </x:c>
      <x:c r="AD709" s="64" t="n">
        <x:f aca="0">SUM(Z709:AC709)</x:f>
        <x:v>1.1252912211761592</x:v>
      </x:c>
      <x:c r="AE709" s="64" t="n">
        <x:f aca="0">MAX(AE708,AD709)</x:f>
        <x:v>1.1447181245279376</x:v>
      </x:c>
      <x:c r="AF709" s="63" t="n">
        <x:f aca="0">AD709/AE709-1</x:f>
        <x:v>-0.016970905706406803</x:v>
      </x:c>
      <x:c r="AG709" s="63" t="n">
        <x:f aca="0">AD709/AD708-1</x:f>
        <x:v>-0.0010129216750276449</x:v>
      </x:c>
      <x:c r="AH709" s="61" t="n">
        <x:f aca="0">IF(OR(T709="年末+季度",T709="季度+动态",T709="季度",T709="动态"),A709,AH708)</x:f>
        <x:v>44834</x:v>
      </x:c>
      <x:c r="AI709" s="68" t="n">
        <x:f aca="0">YEAR(A709)</x:f>
        <x:v>2022</x:v>
      </x:c>
      <x:c r="AJ709" s="68" t="n">
        <x:f aca="0">MONTH(A709)</x:f>
        <x:v>9</x:v>
      </x:c>
      <x:c r="AK709" s="66" t="n">
        <x:f aca="0">IF(MONTH(A709)&lt;&gt;MONTH(A710),1,0)</x:f>
        <x:v>1</x:v>
      </x:c>
      <x:c r="AL709" s="64" t="n">
        <x:f aca="0">IF(AK708,AD708,AL708)</x:f>
        <x:v>1.1375269413728502</x:v>
      </x:c>
      <x:c r="AM709" s="65" t="n">
        <x:f aca="0">IF(AK709,AD709/AL709-1,"")</x:f>
        <x:v>-0.010756422333104476</x:v>
      </x:c>
      <x:c r="AN709" s="64" t="n">
        <x:f aca="0">IF(AI709&lt;&gt;AI708,AD709,MAX(AN708,AD709))</x:f>
        <x:v>1.1447181245279376</x:v>
      </x:c>
      <x:c r="AO709" s="65" t="n">
        <x:f aca="0">AD709/AN709-1</x:f>
        <x:v>-0.016970905706406803</x:v>
      </x:c>
      <x:c r="AP709" s="69" t="n">
        <x:f aca="0">IFERROR(SUM(Z709:AC709)/AD709,0)</x:f>
        <x:v>1</x:v>
      </x:c>
      <x:c r="AQ709" s="66" t="b">
        <x:f aca="0">AND(B709&gt;0,C709&gt;0,D709&gt;0,E709&gt;0)</x:f>
        <x:v>1</x:v>
      </x:c>
    </x:row>
    <x:row r="710" ht="13.5" hidden="0">
      <x:c r="A710" s="61" t="n">
        <x:f aca="0">'净值底稿'!A672</x:f>
        <x:v>44844</x:v>
      </x:c>
      <x:c r="B710" s="62" t="n">
        <x:f aca="0">'净值底稿'!W672</x:f>
        <x:v>1.212817913762632</x:v>
      </x:c>
      <x:c r="C710" s="62" t="n">
        <x:f aca="0">'净值底稿'!T672</x:f>
        <x:v>1.1974634072759733</x:v>
      </x:c>
      <x:c r="D710" s="62" t="n">
        <x:f aca="0">'净值底稿'!U672</x:f>
        <x:v>1.5659</x:v>
      </x:c>
      <x:c r="E710" s="62" t="n">
        <x:f aca="0">'净值底稿'!V672</x:f>
        <x:v>1.4127</x:v>
      </x:c>
      <x:c r="F710" s="63" t="n">
        <x:f aca="0">IFERROR(B710/B709-1,0)</x:f>
        <x:v>-0.0014560975085424754</x:v>
      </x:c>
      <x:c r="G710" s="63" t="n">
        <x:f aca="0">IFERROR(C710/C709-1,0)</x:f>
        <x:v>-0.01738886067465517</x:v>
      </x:c>
      <x:c r="H710" s="63" t="n">
        <x:f aca="0">IFERROR(D710/D709-1,0)</x:f>
        <x:v>0.0015350175887434148</x:v>
      </x:c>
      <x:c r="I710" s="63" t="n">
        <x:f aca="0">IFERROR(E710/E709-1,0)</x:f>
        <x:v>0.006770239452679627</x:v>
      </x:c>
      <x:c r="J710" s="64" t="n">
        <x:f aca="0">Z709*(1+F710)</x:f>
        <x:v>0.09835349709439914</x:v>
      </x:c>
      <x:c r="K710" s="64" t="n">
        <x:f aca="0">AA709*(1+G710)</x:f>
        <x:v>0.09678416902394164</x:v>
      </x:c>
      <x:c r="L710" s="64" t="n">
        <x:f aca="0">AB709*(1+H710)</x:f>
        <x:v>0.8712974683940943</x:v>
      </x:c>
      <x:c r="M710" s="64" t="n">
        <x:f aca="0">AC709*(1+I710)</x:f>
        <x:v>0.05873026753266473</x:v>
      </x:c>
      <x:c r="N710" s="64" t="n">
        <x:f aca="0">SUM(J710:M710)</x:f>
        <x:v>1.1251654020450996</x:v>
      </x:c>
      <x:c r="O710" s="65" t="n">
        <x:f aca="0">IFERROR((J710+K710)/N710,0)</x:f>
        <x:v>0.17343020480691881</x:v>
      </x:c>
      <x:c r="P710" s="66" t="b">
        <x:f aca="0">AND(MONTH(A710)=12,OR(A711="",YEAR(A710)&lt;&gt;YEAR(A711)))</x:f>
        <x:v>0</x:v>
      </x:c>
      <x:c r="Q710" s="66" t="b">
        <x:f aca="0">AND(MOD(MONTH(A710),3)=0,OR(A711="",MONTH(A710)&lt;&gt;MONTH(A711)))</x:f>
        <x:v>0</x:v>
      </x:c>
      <x:c r="R710" s="66" t="b">
        <x:f aca="0">OR(O710&gt;$E$7,O710&lt;$E$6)</x:f>
        <x:v>0</x:v>
      </x:c>
      <x:c r="S710" s="66" t="b">
        <x:f aca="0">AND(OR(P710,Q710,R710),A710-AH709&gt;$E$8)</x:f>
        <x:v>0</x:v>
      </x:c>
      <x:c r="T710" s="67" t="str">
        <x:f aca="0">IF(NOT(OR(P710,Q710,R710)),"不调",IF(NOT(S710),"间隔规则跳过",IF(P710,"年末+季度",IF(AND(Q710,R710),"季度+动态",IF(Q710,"季度","动态")))))</x:f>
        <x:v>不调</x:v>
      </x:c>
      <x:c r="U710" s="64" t="n">
        <x:f aca="0">IF(OR(T710="年末+季度",T710="季度+动态"),N710*$E$5/2,IF(T710="季度",(J710+K710)/2,IF(T710="动态",N710*$E$5*IF(J710+K710=0,0.5,J710/(J710+K710)),J710)))</x:f>
        <x:v>0.09835349709439914</x:v>
      </x:c>
      <x:c r="V710" s="64" t="n">
        <x:f aca="0">IF(OR(T710="年末+季度",T710="季度+动态"),N710*$E$5/2,IF(T710="季度",(J710+K710)/2,IF(T710="动态",N710*$E$5*IF(J710+K710=0,0.5,K710/(J710+K710)),K710)))</x:f>
        <x:v>0.09678416902394164</x:v>
      </x:c>
      <x:c r="W710" s="64" t="n">
        <x:f aca="0">IF(OR(T710="年末+季度",T710="季度+动态",T710="动态"),N710*(1-$E$5)*IF(L710+M710=0,$B$7/($B$7+$B$8),L710/(L710+M710)),L710)</x:f>
        <x:v>0.8712974683940943</x:v>
      </x:c>
      <x:c r="X710" s="64" t="n">
        <x:f aca="0">IF(OR(T710="年末+季度",T710="季度+动态",T710="动态"),N710*(1-$E$5)*IF(L710+M710=0,$B$8/($B$7+$B$8),M710/(L710+M710)),M710)</x:f>
        <x:v>0.05873026753266473</x:v>
      </x:c>
      <x:c r="Y710" s="64" t="n">
        <x:f aca="0">POWER(1-$H$5,(A710-A709)/$H$8)</x:f>
        <x:v>0.999862679516347</x:v>
      </x:c>
      <x:c r="Z710" s="64" t="n">
        <x:f aca="0">U710*Y710</x:f>
        <x:v>0.09833999114460917</x:v>
      </x:c>
      <x:c r="AA710" s="64" t="n">
        <x:f aca="0">V710*Y710</x:f>
        <x:v>0.09677087857504132</x:v>
      </x:c>
      <x:c r="AB710" s="64" t="n">
        <x:f aca="0">W710*Y710</x:f>
        <x:v>0.8711778214043288</x:v>
      </x:c>
      <x:c r="AC710" s="64" t="n">
        <x:f aca="0">X710*Y710</x:f>
        <x:v>0.05872220266392207</x:v>
      </x:c>
      <x:c r="AD710" s="64" t="n">
        <x:f aca="0">SUM(Z710:AC710)</x:f>
        <x:v>1.1250108937879013</x:v>
      </x:c>
      <x:c r="AE710" s="64" t="n">
        <x:f aca="0">MAX(AE709,AD710)</x:f>
        <x:v>1.1447181245279376</x:v>
      </x:c>
      <x:c r="AF710" s="63" t="n">
        <x:f aca="0">AD710/AE710-1</x:f>
        <x:v>-0.01721579340605206</x:v>
      </x:c>
      <x:c r="AG710" s="63" t="n">
        <x:f aca="0">AD710/AD709-1</x:f>
        <x:v>-0.000249115413843648</x:v>
      </x:c>
      <x:c r="AH710" s="61" t="n">
        <x:f aca="0">IF(OR(T710="年末+季度",T710="季度+动态",T710="季度",T710="动态"),A710,AH709)</x:f>
        <x:v>44834</x:v>
      </x:c>
      <x:c r="AI710" s="68" t="n">
        <x:f aca="0">YEAR(A710)</x:f>
        <x:v>2022</x:v>
      </x:c>
      <x:c r="AJ710" s="68" t="n">
        <x:f aca="0">MONTH(A710)</x:f>
        <x:v>10</x:v>
      </x:c>
      <x:c r="AK710" s="66" t="n">
        <x:f aca="0">IF(MONTH(A710)&lt;&gt;MONTH(A711),1,0)</x:f>
        <x:v>0</x:v>
      </x:c>
      <x:c r="AL710" s="64" t="n">
        <x:f aca="0">IF(AK709,AD709,AL709)</x:f>
        <x:v>1.1252912211761592</x:v>
      </x:c>
      <x:c r="AM710" s="65" t="str">
        <x:f aca="0">IF(AK710,AD710/AL710-1,"")</x:f>
      </x:c>
      <x:c r="AN710" s="64" t="n">
        <x:f aca="0">IF(AI710&lt;&gt;AI709,AD710,MAX(AN709,AD710))</x:f>
        <x:v>1.1447181245279376</x:v>
      </x:c>
      <x:c r="AO710" s="65" t="n">
        <x:f aca="0">AD710/AN710-1</x:f>
        <x:v>-0.01721579340605206</x:v>
      </x:c>
      <x:c r="AP710" s="69" t="n">
        <x:f aca="0">IFERROR(SUM(Z710:AC710)/AD710,0)</x:f>
        <x:v>1</x:v>
      </x:c>
      <x:c r="AQ710" s="66" t="b">
        <x:f aca="0">AND(B710&gt;0,C710&gt;0,D710&gt;0,E710&gt;0)</x:f>
        <x:v>1</x:v>
      </x:c>
    </x:row>
    <x:row r="711" ht="13.5" hidden="0">
      <x:c r="A711" s="61" t="n">
        <x:f aca="0">'净值底稿'!A673</x:f>
        <x:v>44845</x:v>
      </x:c>
      <x:c r="B711" s="62" t="n">
        <x:f aca="0">'净值底稿'!W673</x:f>
        <x:v>1.210847189391629</x:v>
      </x:c>
      <x:c r="C711" s="62" t="n">
        <x:f aca="0">'净值底稿'!T673</x:f>
        <x:v>1.2051086291290698</x:v>
      </x:c>
      <x:c r="D711" s="62" t="n">
        <x:f aca="0">'净值底稿'!U673</x:f>
        <x:v>1.5661</x:v>
      </x:c>
      <x:c r="E711" s="62" t="n">
        <x:f aca="0">'净值底稿'!V673</x:f>
        <x:v>1.4105</x:v>
      </x:c>
      <x:c r="F711" s="63" t="n">
        <x:f aca="0">IFERROR(B711/B710-1,0)</x:f>
        <x:v>-0.00162491364007733</x:v>
      </x:c>
      <x:c r="G711" s="63" t="n">
        <x:f aca="0">IFERROR(C711/C710-1,0)</x:f>
        <x:v>0.0063845139706506515</x:v>
      </x:c>
      <x:c r="H711" s="63" t="n">
        <x:f aca="0">IFERROR(D711/D710-1,0)</x:f>
        <x:v>0.00012772207676103875</x:v>
      </x:c>
      <x:c r="I711" s="63" t="n">
        <x:f aca="0">IFERROR(E711/E710-1,0)</x:f>
        <x:v>-0.0015573016210094215</x:v>
      </x:c>
      <x:c r="J711" s="64" t="n">
        <x:f aca="0">Z710*(1+F711)</x:f>
        <x:v>0.09818019715163322</x:v>
      </x:c>
      <x:c r="K711" s="64" t="n">
        <x:f aca="0">AA710*(1+G711)</x:f>
        <x:v>0.09738871360125581</x:v>
      </x:c>
      <x:c r="L711" s="64" t="n">
        <x:f aca="0">AB710*(1+H711)</x:f>
        <x:v>0.8712890900449066</x:v>
      </x:c>
      <x:c r="M711" s="64" t="n">
        <x:f aca="0">AC710*(1+I711)</x:f>
        <x:v>0.0586307544825243</x:v>
      </x:c>
      <x:c r="N711" s="64" t="n">
        <x:f aca="0">SUM(J711:M711)</x:f>
        <x:v>1.1254887552803199</x:v>
      </x:c>
      <x:c r="O711" s="65" t="n">
        <x:f aca="0">IFERROR((J711+K711)/N711,0)</x:f>
        <x:v>0.17376354036000977</x:v>
      </x:c>
      <x:c r="P711" s="66" t="b">
        <x:f aca="0">AND(MONTH(A711)=12,OR(A712="",YEAR(A711)&lt;&gt;YEAR(A712)))</x:f>
        <x:v>0</x:v>
      </x:c>
      <x:c r="Q711" s="66" t="b">
        <x:f aca="0">AND(MOD(MONTH(A711),3)=0,OR(A712="",MONTH(A711)&lt;&gt;MONTH(A712)))</x:f>
        <x:v>0</x:v>
      </x:c>
      <x:c r="R711" s="66" t="b">
        <x:f aca="0">OR(O711&gt;$E$7,O711&lt;$E$6)</x:f>
        <x:v>0</x:v>
      </x:c>
      <x:c r="S711" s="66" t="b">
        <x:f aca="0">AND(OR(P711,Q711,R711),A711-AH710&gt;$E$8)</x:f>
        <x:v>0</x:v>
      </x:c>
      <x:c r="T711" s="67" t="str">
        <x:f aca="0">IF(NOT(OR(P711,Q711,R711)),"不调",IF(NOT(S711),"间隔规则跳过",IF(P711,"年末+季度",IF(AND(Q711,R711),"季度+动态",IF(Q711,"季度","动态")))))</x:f>
        <x:v>不调</x:v>
      </x:c>
      <x:c r="U711" s="64" t="n">
        <x:f aca="0">IF(OR(T711="年末+季度",T711="季度+动态"),N711*$E$5/2,IF(T711="季度",(J711+K711)/2,IF(T711="动态",N711*$E$5*IF(J711+K711=0,0.5,J711/(J711+K711)),J711)))</x:f>
        <x:v>0.09818019715163322</x:v>
      </x:c>
      <x:c r="V711" s="64" t="n">
        <x:f aca="0">IF(OR(T711="年末+季度",T711="季度+动态"),N711*$E$5/2,IF(T711="季度",(J711+K711)/2,IF(T711="动态",N711*$E$5*IF(J711+K711=0,0.5,K711/(J711+K711)),K711)))</x:f>
        <x:v>0.09738871360125581</x:v>
      </x:c>
      <x:c r="W711" s="64" t="n">
        <x:f aca="0">IF(OR(T711="年末+季度",T711="季度+动态",T711="动态"),N711*(1-$E$5)*IF(L711+M711=0,$B$7/($B$7+$B$8),L711/(L711+M711)),L711)</x:f>
        <x:v>0.8712890900449066</x:v>
      </x:c>
      <x:c r="X711" s="64" t="n">
        <x:f aca="0">IF(OR(T711="年末+季度",T711="季度+动态",T711="动态"),N711*(1-$E$5)*IF(L711+M711=0,$B$8/($B$7+$B$8),M711/(L711+M711)),M711)</x:f>
        <x:v>0.0586307544825243</x:v>
      </x:c>
      <x:c r="Y711" s="64" t="n">
        <x:f aca="0">POWER(1-$H$5,(A711-A710)/$H$8)</x:f>
        <x:v>0.9999862671029998</x:v>
      </x:c>
      <x:c r="Z711" s="64" t="n">
        <x:f aca="0">U711*Y711</x:f>
        <x:v>0.09817884885309827</x:v>
      </x:c>
      <x:c r="AA711" s="64" t="n">
        <x:f aca="0">V711*Y711</x:f>
        <x:v>0.09738737617208294</x:v>
      </x:c>
      <x:c r="AB711" s="64" t="n">
        <x:f aca="0">W711*Y711</x:f>
        <x:v>0.8712771247215756</x:v>
      </x:c>
      <x:c r="AC711" s="64" t="n">
        <x:f aca="0">X711*Y711</x:f>
        <x:v>0.058629949312411944</x:v>
      </x:c>
      <x:c r="AD711" s="64" t="n">
        <x:f aca="0">SUM(Z711:AC711)</x:f>
        <x:v>1.125473299059169</x:v>
      </x:c>
      <x:c r="AE711" s="64" t="n">
        <x:f aca="0">MAX(AE710,AD711)</x:f>
        <x:v>1.1447181245279376</x:v>
      </x:c>
      <x:c r="AF711" s="63" t="n">
        <x:f aca="0">AD711/AE711-1</x:f>
        <x:v>-0.01681184656415302</x:v>
      </x:c>
      <x:c r="AG711" s="63" t="n">
        <x:f aca="0">AD711/AD710-1</x:f>
        <x:v>0.00041102292770767157</x:v>
      </x:c>
      <x:c r="AH711" s="61" t="n">
        <x:f aca="0">IF(OR(T711="年末+季度",T711="季度+动态",T711="季度",T711="动态"),A711,AH710)</x:f>
        <x:v>44834</x:v>
      </x:c>
      <x:c r="AI711" s="68" t="n">
        <x:f aca="0">YEAR(A711)</x:f>
        <x:v>2022</x:v>
      </x:c>
      <x:c r="AJ711" s="68" t="n">
        <x:f aca="0">MONTH(A711)</x:f>
        <x:v>10</x:v>
      </x:c>
      <x:c r="AK711" s="66" t="n">
        <x:f aca="0">IF(MONTH(A711)&lt;&gt;MONTH(A712),1,0)</x:f>
        <x:v>0</x:v>
      </x:c>
      <x:c r="AL711" s="64" t="n">
        <x:f aca="0">IF(AK710,AD710,AL710)</x:f>
        <x:v>1.1252912211761592</x:v>
      </x:c>
      <x:c r="AM711" s="65" t="str">
        <x:f aca="0">IF(AK711,AD711/AL711-1,"")</x:f>
      </x:c>
      <x:c r="AN711" s="64" t="n">
        <x:f aca="0">IF(AI711&lt;&gt;AI710,AD711,MAX(AN710,AD711))</x:f>
        <x:v>1.1447181245279376</x:v>
      </x:c>
      <x:c r="AO711" s="65" t="n">
        <x:f aca="0">AD711/AN711-1</x:f>
        <x:v>-0.01681184656415302</x:v>
      </x:c>
      <x:c r="AP711" s="69" t="n">
        <x:f aca="0">IFERROR(SUM(Z711:AC711)/AD711,0)</x:f>
        <x:v>1</x:v>
      </x:c>
      <x:c r="AQ711" s="66" t="b">
        <x:f aca="0">AND(B711&gt;0,C711&gt;0,D711&gt;0,E711&gt;0)</x:f>
        <x:v>1</x:v>
      </x:c>
    </x:row>
    <x:row r="712" ht="13.5" hidden="0">
      <x:c r="A712" s="61" t="n">
        <x:f aca="0">'净值底稿'!A674</x:f>
        <x:v>44846</x:v>
      </x:c>
      <x:c r="B712" s="62" t="n">
        <x:f aca="0">'净值底稿'!W674</x:f>
        <x:v>1.2234867806446703</x:v>
      </x:c>
      <x:c r="C712" s="62" t="n">
        <x:f aca="0">'净值底稿'!T674</x:f>
        <x:v>1.23438418000216</x:v>
      </x:c>
      <x:c r="D712" s="62" t="n">
        <x:f aca="0">'净值底稿'!U674</x:f>
        <x:v>1.5665</x:v>
      </x:c>
      <x:c r="E712" s="62" t="n">
        <x:f aca="0">'净值底稿'!V674</x:f>
        <x:v>1.4123</x:v>
      </x:c>
      <x:c r="F712" s="63" t="n">
        <x:f aca="0">IFERROR(B712/B711-1,0)</x:f>
        <x:v>0.010438634506301225</x:v>
      </x:c>
      <x:c r="G712" s="63" t="n">
        <x:f aca="0">IFERROR(C712/C711-1,0)</x:f>
        <x:v>0.024292872995397508</x:v>
      </x:c>
      <x:c r="H712" s="63" t="n">
        <x:f aca="0">IFERROR(D712/D711-1,0)</x:f>
        <x:v>0.0002554115318307293</x:v>
      </x:c>
      <x:c r="I712" s="63" t="n">
        <x:f aca="0">IFERROR(E712/E711-1,0)</x:f>
        <x:v>0.0012761432116270566</x:v>
      </x:c>
      <x:c r="J712" s="64" t="n">
        <x:f aca="0">Z711*(1+F712)</x:f>
        <x:v>0.09920370197252515</x:v>
      </x:c>
      <x:c r="K712" s="64" t="n">
        <x:f aca="0">AA711*(1+G712)</x:f>
        <x:v>0.09975319533278636</x:v>
      </x:c>
      <x:c r="L712" s="64" t="n">
        <x:f aca="0">AB711*(1+H712)</x:f>
        <x:v>0.8714996589466498</x:v>
      </x:c>
      <x:c r="M712" s="64" t="n">
        <x:f aca="0">AC711*(1+I712)</x:f>
        <x:v>0.058704769524225014</x:v>
      </x:c>
      <x:c r="N712" s="64" t="n">
        <x:f aca="0">SUM(J712:M712)</x:f>
        <x:v>1.1291613257761866</x:v>
      </x:c>
      <x:c r="O712" s="65" t="n">
        <x:f aca="0">IFERROR((J712+K712)/N712,0)</x:f>
        <x:v>0.176198823643334</x:v>
      </x:c>
      <x:c r="P712" s="66" t="b">
        <x:f aca="0">AND(MONTH(A712)=12,OR(A713="",YEAR(A712)&lt;&gt;YEAR(A713)))</x:f>
        <x:v>0</x:v>
      </x:c>
      <x:c r="Q712" s="66" t="b">
        <x:f aca="0">AND(MOD(MONTH(A712),3)=0,OR(A713="",MONTH(A712)&lt;&gt;MONTH(A713)))</x:f>
        <x:v>0</x:v>
      </x:c>
      <x:c r="R712" s="66" t="b">
        <x:f aca="0">OR(O712&gt;$E$7,O712&lt;$E$6)</x:f>
        <x:v>0</x:v>
      </x:c>
      <x:c r="S712" s="66" t="b">
        <x:f aca="0">AND(OR(P712,Q712,R712),A712-AH711&gt;$E$8)</x:f>
        <x:v>0</x:v>
      </x:c>
      <x:c r="T712" s="67" t="str">
        <x:f aca="0">IF(NOT(OR(P712,Q712,R712)),"不调",IF(NOT(S712),"间隔规则跳过",IF(P712,"年末+季度",IF(AND(Q712,R712),"季度+动态",IF(Q712,"季度","动态")))))</x:f>
        <x:v>不调</x:v>
      </x:c>
      <x:c r="U712" s="64" t="n">
        <x:f aca="0">IF(OR(T712="年末+季度",T712="季度+动态"),N712*$E$5/2,IF(T712="季度",(J712+K712)/2,IF(T712="动态",N712*$E$5*IF(J712+K712=0,0.5,J712/(J712+K712)),J712)))</x:f>
        <x:v>0.09920370197252515</x:v>
      </x:c>
      <x:c r="V712" s="64" t="n">
        <x:f aca="0">IF(OR(T712="年末+季度",T712="季度+动态"),N712*$E$5/2,IF(T712="季度",(J712+K712)/2,IF(T712="动态",N712*$E$5*IF(J712+K712=0,0.5,K712/(J712+K712)),K712)))</x:f>
        <x:v>0.09975319533278636</x:v>
      </x:c>
      <x:c r="W712" s="64" t="n">
        <x:f aca="0">IF(OR(T712="年末+季度",T712="季度+动态",T712="动态"),N712*(1-$E$5)*IF(L712+M712=0,$B$7/($B$7+$B$8),L712/(L712+M712)),L712)</x:f>
        <x:v>0.8714996589466498</x:v>
      </x:c>
      <x:c r="X712" s="64" t="n">
        <x:f aca="0">IF(OR(T712="年末+季度",T712="季度+动态",T712="动态"),N712*(1-$E$5)*IF(L712+M712=0,$B$8/($B$7+$B$8),M712/(L712+M712)),M712)</x:f>
        <x:v>0.058704769524225014</x:v>
      </x:c>
      <x:c r="Y712" s="64" t="n">
        <x:f aca="0">POWER(1-$H$5,(A712-A711)/$H$8)</x:f>
        <x:v>0.9999862671029998</x:v>
      </x:c>
      <x:c r="Z712" s="64" t="n">
        <x:f aca="0">U712*Y712</x:f>
        <x:v>0.09920233961830392</x:v>
      </x:c>
      <x:c r="AA712" s="64" t="n">
        <x:f aca="0">V712*Y712</x:f>
        <x:v>0.0997518254324294</x:v>
      </x:c>
      <x:c r="AB712" s="64" t="n">
        <x:f aca="0">W712*Y712</x:f>
        <x:v>0.8714876907315978</x:v>
      </x:c>
      <x:c r="AC712" s="64" t="n">
        <x:f aca="0">X712*Y712</x:f>
        <x:v>0.058703963337671715</x:v>
      </x:c>
      <x:c r="AD712" s="64" t="n">
        <x:f aca="0">SUM(Z712:AC712)</x:f>
        <x:v>1.129145819120003</x:v>
      </x:c>
      <x:c r="AE712" s="64" t="n">
        <x:f aca="0">MAX(AE711,AD712)</x:f>
        <x:v>1.1447181245279376</x:v>
      </x:c>
      <x:c r="AF712" s="63" t="n">
        <x:f aca="0">AD712/AE712-1</x:f>
        <x:v>-0.01360361566246393</x:v>
      </x:c>
      <x:c r="AG712" s="63" t="n">
        <x:f aca="0">AD712/AD711-1</x:f>
        <x:v>0.003263089461033042</x:v>
      </x:c>
      <x:c r="AH712" s="61" t="n">
        <x:f aca="0">IF(OR(T712="年末+季度",T712="季度+动态",T712="季度",T712="动态"),A712,AH711)</x:f>
        <x:v>44834</x:v>
      </x:c>
      <x:c r="AI712" s="68" t="n">
        <x:f aca="0">YEAR(A712)</x:f>
        <x:v>2022</x:v>
      </x:c>
      <x:c r="AJ712" s="68" t="n">
        <x:f aca="0">MONTH(A712)</x:f>
        <x:v>10</x:v>
      </x:c>
      <x:c r="AK712" s="66" t="n">
        <x:f aca="0">IF(MONTH(A712)&lt;&gt;MONTH(A713),1,0)</x:f>
        <x:v>0</x:v>
      </x:c>
      <x:c r="AL712" s="64" t="n">
        <x:f aca="0">IF(AK711,AD711,AL711)</x:f>
        <x:v>1.1252912211761592</x:v>
      </x:c>
      <x:c r="AM712" s="65" t="str">
        <x:f aca="0">IF(AK712,AD712/AL712-1,"")</x:f>
      </x:c>
      <x:c r="AN712" s="64" t="n">
        <x:f aca="0">IF(AI712&lt;&gt;AI711,AD712,MAX(AN711,AD712))</x:f>
        <x:v>1.1447181245279376</x:v>
      </x:c>
      <x:c r="AO712" s="65" t="n">
        <x:f aca="0">AD712/AN712-1</x:f>
        <x:v>-0.01360361566246393</x:v>
      </x:c>
      <x:c r="AP712" s="69" t="n">
        <x:f aca="0">IFERROR(SUM(Z712:AC712)/AD712,0)</x:f>
        <x:v>1</x:v>
      </x:c>
      <x:c r="AQ712" s="66" t="b">
        <x:f aca="0">AND(B712&gt;0,C712&gt;0,D712&gt;0,E712&gt;0)</x:f>
        <x:v>1</x:v>
      </x:c>
    </x:row>
    <x:row r="713" ht="13.5" hidden="0">
      <x:c r="A713" s="61" t="n">
        <x:f aca="0">'净值底稿'!A675</x:f>
        <x:v>44847</x:v>
      </x:c>
      <x:c r="B713" s="62" t="n">
        <x:f aca="0">'净值底稿'!W675</x:f>
        <x:v>1.2149688755345922</x:v>
      </x:c>
      <x:c r="C713" s="62" t="n">
        <x:f aca="0">'净值底稿'!T675</x:f>
        <x:v>1.2382014334586575</x:v>
      </x:c>
      <x:c r="D713" s="62" t="n">
        <x:f aca="0">'净值底稿'!U675</x:f>
        <x:v>1.5673</x:v>
      </x:c>
      <x:c r="E713" s="62" t="n">
        <x:f aca="0">'净值底稿'!V675</x:f>
        <x:v>1.4133</x:v>
      </x:c>
      <x:c r="F713" s="63" t="n">
        <x:f aca="0">IFERROR(B713/B712-1,0)</x:f>
        <x:v>-0.006961991943705281</x:v>
      </x:c>
      <x:c r="G713" s="63" t="n">
        <x:f aca="0">IFERROR(C713/C712-1,0)</x:f>
        <x:v>0.0030924354980723656</x:v>
      </x:c>
      <x:c r="H713" s="63" t="n">
        <x:f aca="0">IFERROR(D713/D712-1,0)</x:f>
        <x:v>0.0005106926268751977</x:v>
      </x:c>
      <x:c r="I713" s="63" t="n">
        <x:f aca="0">IFERROR(E713/E712-1,0)</x:f>
        <x:v>0.0007080648587409755</x:v>
      </x:c>
      <x:c r="J713" s="64" t="n">
        <x:f aca="0">Z712*(1+F713)</x:f>
        <x:v>0.09851169372908458</x:v>
      </x:c>
      <x:c r="K713" s="64" t="n">
        <x:f aca="0">AA712*(1+G713)</x:f>
        <x:v>0.10006030151839417</x:v>
      </x:c>
      <x:c r="L713" s="64" t="n">
        <x:f aca="0">AB712*(1+H713)</x:f>
        <x:v>0.8719327530696669</x:v>
      </x:c>
      <x:c r="M713" s="64" t="n">
        <x:f aca="0">AC712*(1+I713)</x:f>
        <x:v>0.05874552955117994</x:v>
      </x:c>
      <x:c r="N713" s="64" t="n">
        <x:f aca="0">SUM(J713:M713)</x:f>
        <x:v>1.1292502778683255</x:v>
      </x:c>
      <x:c r="O713" s="65" t="n">
        <x:f aca="0">IFERROR((J713+K713)/N713,0)</x:f>
        <x:v>0.17584409686603852</x:v>
      </x:c>
      <x:c r="P713" s="66" t="b">
        <x:f aca="0">AND(MONTH(A713)=12,OR(A714="",YEAR(A713)&lt;&gt;YEAR(A714)))</x:f>
        <x:v>0</x:v>
      </x:c>
      <x:c r="Q713" s="66" t="b">
        <x:f aca="0">AND(MOD(MONTH(A713),3)=0,OR(A714="",MONTH(A713)&lt;&gt;MONTH(A714)))</x:f>
        <x:v>0</x:v>
      </x:c>
      <x:c r="R713" s="66" t="b">
        <x:f aca="0">OR(O713&gt;$E$7,O713&lt;$E$6)</x:f>
        <x:v>0</x:v>
      </x:c>
      <x:c r="S713" s="66" t="b">
        <x:f aca="0">AND(OR(P713,Q713,R713),A713-AH712&gt;$E$8)</x:f>
        <x:v>0</x:v>
      </x:c>
      <x:c r="T713" s="67" t="str">
        <x:f aca="0">IF(NOT(OR(P713,Q713,R713)),"不调",IF(NOT(S713),"间隔规则跳过",IF(P713,"年末+季度",IF(AND(Q713,R713),"季度+动态",IF(Q713,"季度","动态")))))</x:f>
        <x:v>不调</x:v>
      </x:c>
      <x:c r="U713" s="64" t="n">
        <x:f aca="0">IF(OR(T713="年末+季度",T713="季度+动态"),N713*$E$5/2,IF(T713="季度",(J713+K713)/2,IF(T713="动态",N713*$E$5*IF(J713+K713=0,0.5,J713/(J713+K713)),J713)))</x:f>
        <x:v>0.09851169372908458</x:v>
      </x:c>
      <x:c r="V713" s="64" t="n">
        <x:f aca="0">IF(OR(T713="年末+季度",T713="季度+动态"),N713*$E$5/2,IF(T713="季度",(J713+K713)/2,IF(T713="动态",N713*$E$5*IF(J713+K713=0,0.5,K713/(J713+K713)),K713)))</x:f>
        <x:v>0.10006030151839417</x:v>
      </x:c>
      <x:c r="W713" s="64" t="n">
        <x:f aca="0">IF(OR(T713="年末+季度",T713="季度+动态",T713="动态"),N713*(1-$E$5)*IF(L713+M713=0,$B$7/($B$7+$B$8),L713/(L713+M713)),L713)</x:f>
        <x:v>0.8719327530696669</x:v>
      </x:c>
      <x:c r="X713" s="64" t="n">
        <x:f aca="0">IF(OR(T713="年末+季度",T713="季度+动态",T713="动态"),N713*(1-$E$5)*IF(L713+M713=0,$B$8/($B$7+$B$8),M713/(L713+M713)),M713)</x:f>
        <x:v>0.05874552955117994</x:v>
      </x:c>
      <x:c r="Y713" s="64" t="n">
        <x:f aca="0">POWER(1-$H$5,(A713-A712)/$H$8)</x:f>
        <x:v>0.9999862671029998</x:v>
      </x:c>
      <x:c r="Z713" s="64" t="n">
        <x:f aca="0">U713*Y713</x:f>
        <x:v>0.09851034087814128</x:v>
      </x:c>
      <x:c r="AA713" s="64" t="n">
        <x:f aca="0">V713*Y713</x:f>
        <x:v>0.1000589274005796</x:v>
      </x:c>
      <x:c r="AB713" s="64" t="n">
        <x:f aca="0">W713*Y713</x:f>
        <x:v>0.8719207789069778</x:v>
      </x:c>
      <x:c r="AC713" s="64" t="n">
        <x:f aca="0">X713*Y713</x:f>
        <x:v>0.05874472280487339</x:v>
      </x:c>
      <x:c r="AD713" s="64" t="n">
        <x:f aca="0">SUM(Z713:AC713)</x:f>
        <x:v>1.1292347699905723</x:v>
      </x:c>
      <x:c r="AE713" s="64" t="n">
        <x:f aca="0">MAX(AE712,AD713)</x:f>
        <x:v>1.1447181245279376</x:v>
      </x:c>
      <x:c r="AF713" s="63" t="n">
        <x:f aca="0">AD713/AE713-1</x:f>
        <x:v>-0.013525910183129541</x:v>
      </x:c>
      <x:c r="AG713" s="63" t="n">
        <x:f aca="0">AD713/AD712-1</x:f>
        <x:v>0.00007877713317716584</x:v>
      </x:c>
      <x:c r="AH713" s="61" t="n">
        <x:f aca="0">IF(OR(T713="年末+季度",T713="季度+动态",T713="季度",T713="动态"),A713,AH712)</x:f>
        <x:v>44834</x:v>
      </x:c>
      <x:c r="AI713" s="68" t="n">
        <x:f aca="0">YEAR(A713)</x:f>
        <x:v>2022</x:v>
      </x:c>
      <x:c r="AJ713" s="68" t="n">
        <x:f aca="0">MONTH(A713)</x:f>
        <x:v>10</x:v>
      </x:c>
      <x:c r="AK713" s="66" t="n">
        <x:f aca="0">IF(MONTH(A713)&lt;&gt;MONTH(A714),1,0)</x:f>
        <x:v>0</x:v>
      </x:c>
      <x:c r="AL713" s="64" t="n">
        <x:f aca="0">IF(AK712,AD712,AL712)</x:f>
        <x:v>1.1252912211761592</x:v>
      </x:c>
      <x:c r="AM713" s="65" t="str">
        <x:f aca="0">IF(AK713,AD713/AL713-1,"")</x:f>
      </x:c>
      <x:c r="AN713" s="64" t="n">
        <x:f aca="0">IF(AI713&lt;&gt;AI712,AD713,MAX(AN712,AD713))</x:f>
        <x:v>1.1447181245279376</x:v>
      </x:c>
      <x:c r="AO713" s="65" t="n">
        <x:f aca="0">AD713/AN713-1</x:f>
        <x:v>-0.013525910183129541</x:v>
      </x:c>
      <x:c r="AP713" s="69" t="n">
        <x:f aca="0">IFERROR(SUM(Z713:AC713)/AD713,0)</x:f>
        <x:v>1</x:v>
      </x:c>
      <x:c r="AQ713" s="66" t="b">
        <x:f aca="0">AND(B713&gt;0,C713&gt;0,D713&gt;0,E713&gt;0)</x:f>
        <x:v>1</x:v>
      </x:c>
    </x:row>
    <x:row r="714" ht="13.5" hidden="0">
      <x:c r="A714" s="61" t="n">
        <x:f aca="0">'净值底稿'!A676</x:f>
        <x:v>44848</x:v>
      </x:c>
      <x:c r="B714" s="62" t="n">
        <x:f aca="0">'净值底稿'!W676</x:f>
        <x:v>1.2264569424351728</x:v>
      </x:c>
      <x:c r="C714" s="62" t="n">
        <x:f aca="0">'净值底稿'!T676</x:f>
        <x:v>1.2665558239278374</x:v>
      </x:c>
      <x:c r="D714" s="62" t="n">
        <x:f aca="0">'净值底稿'!U676</x:f>
        <x:v>1.5688</x:v>
      </x:c>
      <x:c r="E714" s="62" t="n">
        <x:f aca="0">'净值底稿'!V676</x:f>
        <x:v>1.4117</x:v>
      </x:c>
      <x:c r="F714" s="63" t="n">
        <x:f aca="0">IFERROR(B714/B713-1,0)</x:f>
        <x:v>0.009455441313692692</x:v>
      </x:c>
      <x:c r="G714" s="63" t="n">
        <x:f aca="0">IFERROR(C714/C713-1,0)</x:f>
        <x:v>0.022899658894738772</x:v>
      </x:c>
      <x:c r="H714" s="63" t="n">
        <x:f aca="0">IFERROR(D714/D713-1,0)</x:f>
        <x:v>0.0009570599119506085</x:v>
      </x:c>
      <x:c r="I714" s="63" t="n">
        <x:f aca="0">IFERROR(E714/E713-1,0)</x:f>
        <x:v>-0.001132102172221039</x:v>
      </x:c>
      <x:c r="J714" s="64" t="n">
        <x:f aca="0">Z713*(1+F714)</x:f>
        <x:v>0.09944179962510641</x:v>
      </x:c>
      <x:c r="K714" s="64" t="n">
        <x:f aca="0">AA713*(1+G714)</x:f>
        <x:v>0.1023502427074263</x:v>
      </x:c>
      <x:c r="L714" s="64" t="n">
        <x:f aca="0">AB713*(1+H714)</x:f>
        <x:v>0.8727552593308665</x:v>
      </x:c>
      <x:c r="M714" s="64" t="n">
        <x:f aca="0">AC713*(1+I714)</x:f>
        <x:v>0.05867821777657947</x:v>
      </x:c>
      <x:c r="N714" s="64" t="n">
        <x:f aca="0">SUM(J714:M714)</x:f>
        <x:v>1.1332255194399787</x:v>
      </x:c>
      <x:c r="O714" s="65" t="n">
        <x:f aca="0">IFERROR((J714+K714)/N714,0)</x:f>
        <x:v>0.17806874172076093</x:v>
      </x:c>
      <x:c r="P714" s="66" t="b">
        <x:f aca="0">AND(MONTH(A714)=12,OR(A715="",YEAR(A714)&lt;&gt;YEAR(A715)))</x:f>
        <x:v>0</x:v>
      </x:c>
      <x:c r="Q714" s="66" t="b">
        <x:f aca="0">AND(MOD(MONTH(A714),3)=0,OR(A715="",MONTH(A714)&lt;&gt;MONTH(A715)))</x:f>
        <x:v>0</x:v>
      </x:c>
      <x:c r="R714" s="66" t="b">
        <x:f aca="0">OR(O714&gt;$E$7,O714&lt;$E$6)</x:f>
        <x:v>0</x:v>
      </x:c>
      <x:c r="S714" s="66" t="b">
        <x:f aca="0">AND(OR(P714,Q714,R714),A714-AH713&gt;$E$8)</x:f>
        <x:v>0</x:v>
      </x:c>
      <x:c r="T714" s="67" t="str">
        <x:f aca="0">IF(NOT(OR(P714,Q714,R714)),"不调",IF(NOT(S714),"间隔规则跳过",IF(P714,"年末+季度",IF(AND(Q714,R714),"季度+动态",IF(Q714,"季度","动态")))))</x:f>
        <x:v>不调</x:v>
      </x:c>
      <x:c r="U714" s="64" t="n">
        <x:f aca="0">IF(OR(T714="年末+季度",T714="季度+动态"),N714*$E$5/2,IF(T714="季度",(J714+K714)/2,IF(T714="动态",N714*$E$5*IF(J714+K714=0,0.5,J714/(J714+K714)),J714)))</x:f>
        <x:v>0.09944179962510641</x:v>
      </x:c>
      <x:c r="V714" s="64" t="n">
        <x:f aca="0">IF(OR(T714="年末+季度",T714="季度+动态"),N714*$E$5/2,IF(T714="季度",(J714+K714)/2,IF(T714="动态",N714*$E$5*IF(J714+K714=0,0.5,K714/(J714+K714)),K714)))</x:f>
        <x:v>0.1023502427074263</x:v>
      </x:c>
      <x:c r="W714" s="64" t="n">
        <x:f aca="0">IF(OR(T714="年末+季度",T714="季度+动态",T714="动态"),N714*(1-$E$5)*IF(L714+M714=0,$B$7/($B$7+$B$8),L714/(L714+M714)),L714)</x:f>
        <x:v>0.8727552593308665</x:v>
      </x:c>
      <x:c r="X714" s="64" t="n">
        <x:f aca="0">IF(OR(T714="年末+季度",T714="季度+动态",T714="动态"),N714*(1-$E$5)*IF(L714+M714=0,$B$8/($B$7+$B$8),M714/(L714+M714)),M714)</x:f>
        <x:v>0.05867821777657947</x:v>
      </x:c>
      <x:c r="Y714" s="64" t="n">
        <x:f aca="0">POWER(1-$H$5,(A714-A713)/$H$8)</x:f>
        <x:v>0.9999862671029998</x:v>
      </x:c>
      <x:c r="Z714" s="64" t="n">
        <x:f aca="0">U714*Y714</x:f>
        <x:v>0.09944043400111464</x:v>
      </x:c>
      <x:c r="AA714" s="64" t="n">
        <x:f aca="0">V714*Y714</x:f>
        <x:v>0.10234883714208526</x:v>
      </x:c>
      <x:c r="AB714" s="64" t="n">
        <x:f aca="0">W714*Y714</x:f>
        <x:v>0.8727432738727837</x:v>
      </x:c>
      <x:c r="AC714" s="64" t="n">
        <x:f aca="0">X714*Y714</x:f>
        <x:v>0.05867741195465859</x:v>
      </x:c>
      <x:c r="AD714" s="64" t="n">
        <x:f aca="0">SUM(Z714:AC714)</x:f>
        <x:v>1.1332099569706422</x:v>
      </x:c>
      <x:c r="AE714" s="64" t="n">
        <x:f aca="0">MAX(AE713,AD714)</x:f>
        <x:v>1.1447181245279376</x:v>
      </x:c>
      <x:c r="AF714" s="63" t="n">
        <x:f aca="0">AD714/AE714-1</x:f>
        <x:v>-0.010053276270122202</x:v>
      </x:c>
      <x:c r="AG714" s="63" t="n">
        <x:f aca="0">AD714/AD713-1</x:f>
        <x:v>0.0035202484777396847</x:v>
      </x:c>
      <x:c r="AH714" s="61" t="n">
        <x:f aca="0">IF(OR(T714="年末+季度",T714="季度+动态",T714="季度",T714="动态"),A714,AH713)</x:f>
        <x:v>44834</x:v>
      </x:c>
      <x:c r="AI714" s="68" t="n">
        <x:f aca="0">YEAR(A714)</x:f>
        <x:v>2022</x:v>
      </x:c>
      <x:c r="AJ714" s="68" t="n">
        <x:f aca="0">MONTH(A714)</x:f>
        <x:v>10</x:v>
      </x:c>
      <x:c r="AK714" s="66" t="n">
        <x:f aca="0">IF(MONTH(A714)&lt;&gt;MONTH(A715),1,0)</x:f>
        <x:v>0</x:v>
      </x:c>
      <x:c r="AL714" s="64" t="n">
        <x:f aca="0">IF(AK713,AD713,AL713)</x:f>
        <x:v>1.1252912211761592</x:v>
      </x:c>
      <x:c r="AM714" s="65" t="str">
        <x:f aca="0">IF(AK714,AD714/AL714-1,"")</x:f>
      </x:c>
      <x:c r="AN714" s="64" t="n">
        <x:f aca="0">IF(AI714&lt;&gt;AI713,AD714,MAX(AN713,AD714))</x:f>
        <x:v>1.1447181245279376</x:v>
      </x:c>
      <x:c r="AO714" s="65" t="n">
        <x:f aca="0">AD714/AN714-1</x:f>
        <x:v>-0.010053276270122202</x:v>
      </x:c>
      <x:c r="AP714" s="69" t="n">
        <x:f aca="0">IFERROR(SUM(Z714:AC714)/AD714,0)</x:f>
        <x:v>1</x:v>
      </x:c>
      <x:c r="AQ714" s="66" t="b">
        <x:f aca="0">AND(B714&gt;0,C714&gt;0,D714&gt;0,E714&gt;0)</x:f>
        <x:v>1</x:v>
      </x:c>
    </x:row>
    <x:row r="715" ht="13.5" hidden="0">
      <x:c r="A715" s="61" t="n">
        <x:f aca="0">'净值底稿'!A677</x:f>
        <x:v>44851</x:v>
      </x:c>
      <x:c r="B715" s="62" t="n">
        <x:f aca="0">'净值底稿'!W677</x:f>
        <x:v>1.2260315987761325</x:v>
      </x:c>
      <x:c r="C715" s="62" t="n">
        <x:f aca="0">'净值底稿'!T677</x:f>
        <x:v>1.275050965328925</x:v>
      </x:c>
      <x:c r="D715" s="62" t="n">
        <x:f aca="0">'净值底稿'!U677</x:f>
        <x:v>1.5693</x:v>
      </x:c>
      <x:c r="E715" s="62" t="n">
        <x:f aca="0">'净值底稿'!V677</x:f>
        <x:v>1.4064</x:v>
      </x:c>
      <x:c r="F715" s="63" t="n">
        <x:f aca="0">IFERROR(B715/B714-1,0)</x:f>
        <x:v>-0.00034680684198806766</x:v>
      </x:c>
      <x:c r="G715" s="63" t="n">
        <x:f aca="0">IFERROR(C715/C714-1,0)</x:f>
        <x:v>0.006707277516392773</x:v>
      </x:c>
      <x:c r="H715" s="63" t="n">
        <x:f aca="0">IFERROR(D715/D714-1,0)</x:f>
        <x:v>0.00031871494135637946</x:v>
      </x:c>
      <x:c r="I715" s="63" t="n">
        <x:f aca="0">IFERROR(E715/E714-1,0)</x:f>
        <x:v>-0.0037543387405255535</x:v>
      </x:c>
      <x:c r="J715" s="64" t="n">
        <x:f aca="0">Z714*(1+F715)</x:f>
        <x:v>0.0994059473782328</x:v>
      </x:c>
      <x:c r="K715" s="64" t="n">
        <x:f aca="0">AA714*(1+G715)</x:f>
        <x:v>0.10303531919627731</x:v>
      </x:c>
      <x:c r="L715" s="64" t="n">
        <x:f aca="0">AB714*(1+H715)</x:f>
        <x:v>0.8730214301941353</x:v>
      </x:c>
      <x:c r="M715" s="64" t="n">
        <x:f aca="0">AC714*(1+I715)</x:f>
        <x:v>0.058457117073763436</x:v>
      </x:c>
      <x:c r="N715" s="64" t="n">
        <x:f aca="0">SUM(J715:M715)</x:f>
        <x:v>1.1339198138424087</x:v>
      </x:c>
      <x:c r="O715" s="65" t="n">
        <x:f aca="0">IFERROR((J715+K715)/N715,0)</x:f>
        <x:v>0.17853225960353952</x:v>
      </x:c>
      <x:c r="P715" s="66" t="b">
        <x:f aca="0">AND(MONTH(A715)=12,OR(A716="",YEAR(A715)&lt;&gt;YEAR(A716)))</x:f>
        <x:v>0</x:v>
      </x:c>
      <x:c r="Q715" s="66" t="b">
        <x:f aca="0">AND(MOD(MONTH(A715),3)=0,OR(A716="",MONTH(A715)&lt;&gt;MONTH(A716)))</x:f>
        <x:v>0</x:v>
      </x:c>
      <x:c r="R715" s="66" t="b">
        <x:f aca="0">OR(O715&gt;$E$7,O715&lt;$E$6)</x:f>
        <x:v>0</x:v>
      </x:c>
      <x:c r="S715" s="66" t="b">
        <x:f aca="0">AND(OR(P715,Q715,R715),A715-AH714&gt;$E$8)</x:f>
        <x:v>0</x:v>
      </x:c>
      <x:c r="T715" s="67" t="str">
        <x:f aca="0">IF(NOT(OR(P715,Q715,R715)),"不调",IF(NOT(S715),"间隔规则跳过",IF(P715,"年末+季度",IF(AND(Q715,R715),"季度+动态",IF(Q715,"季度","动态")))))</x:f>
        <x:v>不调</x:v>
      </x:c>
      <x:c r="U715" s="64" t="n">
        <x:f aca="0">IF(OR(T715="年末+季度",T715="季度+动态"),N715*$E$5/2,IF(T715="季度",(J715+K715)/2,IF(T715="动态",N715*$E$5*IF(J715+K715=0,0.5,J715/(J715+K715)),J715)))</x:f>
        <x:v>0.0994059473782328</x:v>
      </x:c>
      <x:c r="V715" s="64" t="n">
        <x:f aca="0">IF(OR(T715="年末+季度",T715="季度+动态"),N715*$E$5/2,IF(T715="季度",(J715+K715)/2,IF(T715="动态",N715*$E$5*IF(J715+K715=0,0.5,K715/(J715+K715)),K715)))</x:f>
        <x:v>0.10303531919627731</x:v>
      </x:c>
      <x:c r="W715" s="64" t="n">
        <x:f aca="0">IF(OR(T715="年末+季度",T715="季度+动态",T715="动态"),N715*(1-$E$5)*IF(L715+M715=0,$B$7/($B$7+$B$8),L715/(L715+M715)),L715)</x:f>
        <x:v>0.8730214301941353</x:v>
      </x:c>
      <x:c r="X715" s="64" t="n">
        <x:f aca="0">IF(OR(T715="年末+季度",T715="季度+动态",T715="动态"),N715*(1-$E$5)*IF(L715+M715=0,$B$8/($B$7+$B$8),M715/(L715+M715)),M715)</x:f>
        <x:v>0.058457117073763436</x:v>
      </x:c>
      <x:c r="Y715" s="64" t="n">
        <x:f aca="0">POWER(1-$H$5,(A715-A714)/$H$8)</x:f>
        <x:v>0.9999588018747739</x:v>
      </x:c>
      <x:c r="Z715" s="64" t="n">
        <x:f aca="0">U715*Y715</x:f>
        <x:v>0.09940185203956449</x:v>
      </x:c>
      <x:c r="AA715" s="64" t="n">
        <x:f aca="0">V715*Y715</x:f>
        <x:v>0.10303107433429436</x:v>
      </x:c>
      <x:c r="AB715" s="64" t="n">
        <x:f aca="0">W715*Y715</x:f>
        <x:v>0.872985463347929</x:v>
      </x:c>
      <x:c r="AC715" s="64" t="n">
        <x:f aca="0">X715*Y715</x:f>
        <x:v>0.05845470875013387</x:v>
      </x:c>
      <x:c r="AD715" s="64" t="n">
        <x:f aca="0">SUM(Z715:AC715)</x:f>
        <x:v>1.1338730984719219</x:v>
      </x:c>
      <x:c r="AE715" s="64" t="n">
        <x:f aca="0">MAX(AE714,AD715)</x:f>
        <x:v>1.1447181245279376</x:v>
      </x:c>
      <x:c r="AF715" s="63" t="n">
        <x:f aca="0">AD715/AE715-1</x:f>
        <x:v>-0.009473970773799079</x:v>
      </x:c>
      <x:c r="AG715" s="63" t="n">
        <x:f aca="0">AD715/AD714-1</x:f>
        <x:v>0.0005851885585725913</x:v>
      </x:c>
      <x:c r="AH715" s="61" t="n">
        <x:f aca="0">IF(OR(T715="年末+季度",T715="季度+动态",T715="季度",T715="动态"),A715,AH714)</x:f>
        <x:v>44834</x:v>
      </x:c>
      <x:c r="AI715" s="68" t="n">
        <x:f aca="0">YEAR(A715)</x:f>
        <x:v>2022</x:v>
      </x:c>
      <x:c r="AJ715" s="68" t="n">
        <x:f aca="0">MONTH(A715)</x:f>
        <x:v>10</x:v>
      </x:c>
      <x:c r="AK715" s="66" t="n">
        <x:f aca="0">IF(MONTH(A715)&lt;&gt;MONTH(A716),1,0)</x:f>
        <x:v>0</x:v>
      </x:c>
      <x:c r="AL715" s="64" t="n">
        <x:f aca="0">IF(AK714,AD714,AL714)</x:f>
        <x:v>1.1252912211761592</x:v>
      </x:c>
      <x:c r="AM715" s="65" t="str">
        <x:f aca="0">IF(AK715,AD715/AL715-1,"")</x:f>
      </x:c>
      <x:c r="AN715" s="64" t="n">
        <x:f aca="0">IF(AI715&lt;&gt;AI714,AD715,MAX(AN714,AD715))</x:f>
        <x:v>1.1447181245279376</x:v>
      </x:c>
      <x:c r="AO715" s="65" t="n">
        <x:f aca="0">AD715/AN715-1</x:f>
        <x:v>-0.009473970773799079</x:v>
      </x:c>
      <x:c r="AP715" s="69" t="n">
        <x:f aca="0">IFERROR(SUM(Z715:AC715)/AD715,0)</x:f>
        <x:v>1</x:v>
      </x:c>
      <x:c r="AQ715" s="66" t="b">
        <x:f aca="0">AND(B715&gt;0,C715&gt;0,D715&gt;0,E715&gt;0)</x:f>
        <x:v>1</x:v>
      </x:c>
    </x:row>
    <x:row r="716" ht="13.5" hidden="0">
      <x:c r="A716" s="61" t="n">
        <x:f aca="0">'净值底稿'!A678</x:f>
        <x:v>44852</x:v>
      </x:c>
      <x:c r="B716" s="62" t="n">
        <x:f aca="0">'净值底稿'!W678</x:f>
        <x:v>1.2274722077832032</x:v>
      </x:c>
      <x:c r="C716" s="62" t="n">
        <x:f aca="0">'净值底稿'!T678</x:f>
        <x:v>1.2783915936825225</x:v>
      </x:c>
      <x:c r="D716" s="62" t="n">
        <x:f aca="0">'净值底稿'!U678</x:f>
        <x:v>1.5695</x:v>
      </x:c>
      <x:c r="E716" s="62" t="n">
        <x:f aca="0">'净值底稿'!V678</x:f>
        <x:v>1.406</x:v>
      </x:c>
      <x:c r="F716" s="63" t="n">
        <x:f aca="0">IFERROR(B716/B715-1,0)</x:f>
        <x:v>0.0011750178449794202</x:v>
      </x:c>
      <x:c r="G716" s="63" t="n">
        <x:f aca="0">IFERROR(C716/C715-1,0)</x:f>
        <x:v>0.002619995940896125</x:v>
      </x:c>
      <x:c r="H716" s="63" t="n">
        <x:f aca="0">IFERROR(D716/D715-1,0)</x:f>
        <x:v>0.00012744535780284671</x:v>
      </x:c>
      <x:c r="I716" s="63" t="n">
        <x:f aca="0">IFERROR(E716/E715-1,0)</x:f>
        <x:v>-0.00028441410693980096</x:v>
      </x:c>
      <x:c r="J716" s="64" t="n">
        <x:f aca="0">Z715*(1+F716)</x:f>
        <x:v>0.09951865098953498</x:v>
      </x:c>
      <x:c r="K716" s="64" t="n">
        <x:f aca="0">AA715*(1+G716)</x:f>
        <x:v>0.10330101533083637</x:v>
      </x:c>
      <x:c r="L716" s="64" t="n">
        <x:f aca="0">AB715*(1+H716)</x:f>
        <x:v>0.8730967212926621</x:v>
      </x:c>
      <x:c r="M716" s="64" t="n">
        <x:f aca="0">AC715*(1+I716)</x:f>
        <x:v>0.058438083406348276</x:v>
      </x:c>
      <x:c r="N716" s="64" t="n">
        <x:f aca="0">SUM(J716:M716)</x:f>
        <x:v>1.1343544710193818</x:v>
      </x:c>
      <x:c r="O716" s="65" t="n">
        <x:f aca="0">IFERROR((J716+K716)/N716,0)</x:f>
        <x:v>0.1787974319333431</x:v>
      </x:c>
      <x:c r="P716" s="66" t="b">
        <x:f aca="0">AND(MONTH(A716)=12,OR(A717="",YEAR(A716)&lt;&gt;YEAR(A717)))</x:f>
        <x:v>0</x:v>
      </x:c>
      <x:c r="Q716" s="66" t="b">
        <x:f aca="0">AND(MOD(MONTH(A716),3)=0,OR(A717="",MONTH(A716)&lt;&gt;MONTH(A717)))</x:f>
        <x:v>0</x:v>
      </x:c>
      <x:c r="R716" s="66" t="b">
        <x:f aca="0">OR(O716&gt;$E$7,O716&lt;$E$6)</x:f>
        <x:v>0</x:v>
      </x:c>
      <x:c r="S716" s="66" t="b">
        <x:f aca="0">AND(OR(P716,Q716,R716),A716-AH715&gt;$E$8)</x:f>
        <x:v>0</x:v>
      </x:c>
      <x:c r="T716" s="67" t="str">
        <x:f aca="0">IF(NOT(OR(P716,Q716,R716)),"不调",IF(NOT(S716),"间隔规则跳过",IF(P716,"年末+季度",IF(AND(Q716,R716),"季度+动态",IF(Q716,"季度","动态")))))</x:f>
        <x:v>不调</x:v>
      </x:c>
      <x:c r="U716" s="64" t="n">
        <x:f aca="0">IF(OR(T716="年末+季度",T716="季度+动态"),N716*$E$5/2,IF(T716="季度",(J716+K716)/2,IF(T716="动态",N716*$E$5*IF(J716+K716=0,0.5,J716/(J716+K716)),J716)))</x:f>
        <x:v>0.09951865098953498</x:v>
      </x:c>
      <x:c r="V716" s="64" t="n">
        <x:f aca="0">IF(OR(T716="年末+季度",T716="季度+动态"),N716*$E$5/2,IF(T716="季度",(J716+K716)/2,IF(T716="动态",N716*$E$5*IF(J716+K716=0,0.5,K716/(J716+K716)),K716)))</x:f>
        <x:v>0.10330101533083637</x:v>
      </x:c>
      <x:c r="W716" s="64" t="n">
        <x:f aca="0">IF(OR(T716="年末+季度",T716="季度+动态",T716="动态"),N716*(1-$E$5)*IF(L716+M716=0,$B$7/($B$7+$B$8),L716/(L716+M716)),L716)</x:f>
        <x:v>0.8730967212926621</x:v>
      </x:c>
      <x:c r="X716" s="64" t="n">
        <x:f aca="0">IF(OR(T716="年末+季度",T716="季度+动态",T716="动态"),N716*(1-$E$5)*IF(L716+M716=0,$B$8/($B$7+$B$8),M716/(L716+M716)),M716)</x:f>
        <x:v>0.058438083406348276</x:v>
      </x:c>
      <x:c r="Y716" s="64" t="n">
        <x:f aca="0">POWER(1-$H$5,(A716-A715)/$H$8)</x:f>
        <x:v>0.9999862671029998</x:v>
      </x:c>
      <x:c r="Z716" s="64" t="n">
        <x:f aca="0">U716*Y716</x:f>
        <x:v>0.09951728431015135</x:v>
      </x:c>
      <x:c r="AA716" s="64" t="n">
        <x:f aca="0">V716*Y716</x:f>
        <x:v>0.10329959670863281</x:v>
      </x:c>
      <x:c r="AB716" s="64" t="n">
        <x:f aca="0">W716*Y716</x:f>
        <x:v>0.8730847311453174</x:v>
      </x:c>
      <x:c r="AC716" s="64" t="n">
        <x:f aca="0">X716*Y716</x:f>
        <x:v>0.058437280882167965</x:v>
      </x:c>
      <x:c r="AD716" s="64" t="n">
        <x:f aca="0">SUM(Z716:AC716)</x:f>
        <x:v>1.1343388930462697</x:v>
      </x:c>
      <x:c r="AE716" s="64" t="n">
        <x:f aca="0">MAX(AE715,AD716)</x:f>
        <x:v>1.1447181245279376</x:v>
      </x:c>
      <x:c r="AF716" s="63" t="n">
        <x:f aca="0">AD716/AE716-1</x:f>
        <x:v>-0.009067063112980889</x:v>
      </x:c>
      <x:c r="AG716" s="63" t="n">
        <x:f aca="0">AD716/AD715-1</x:f>
        <x:v>0.00041079956388023753</x:v>
      </x:c>
      <x:c r="AH716" s="61" t="n">
        <x:f aca="0">IF(OR(T716="年末+季度",T716="季度+动态",T716="季度",T716="动态"),A716,AH715)</x:f>
        <x:v>44834</x:v>
      </x:c>
      <x:c r="AI716" s="68" t="n">
        <x:f aca="0">YEAR(A716)</x:f>
        <x:v>2022</x:v>
      </x:c>
      <x:c r="AJ716" s="68" t="n">
        <x:f aca="0">MONTH(A716)</x:f>
        <x:v>10</x:v>
      </x:c>
      <x:c r="AK716" s="66" t="n">
        <x:f aca="0">IF(MONTH(A716)&lt;&gt;MONTH(A717),1,0)</x:f>
        <x:v>0</x:v>
      </x:c>
      <x:c r="AL716" s="64" t="n">
        <x:f aca="0">IF(AK715,AD715,AL715)</x:f>
        <x:v>1.1252912211761592</x:v>
      </x:c>
      <x:c r="AM716" s="65" t="str">
        <x:f aca="0">IF(AK716,AD716/AL716-1,"")</x:f>
      </x:c>
      <x:c r="AN716" s="64" t="n">
        <x:f aca="0">IF(AI716&lt;&gt;AI715,AD716,MAX(AN715,AD716))</x:f>
        <x:v>1.1447181245279376</x:v>
      </x:c>
      <x:c r="AO716" s="65" t="n">
        <x:f aca="0">AD716/AN716-1</x:f>
        <x:v>-0.009067063112980889</x:v>
      </x:c>
      <x:c r="AP716" s="69" t="n">
        <x:f aca="0">IFERROR(SUM(Z716:AC716)/AD716,0)</x:f>
        <x:v>1</x:v>
      </x:c>
      <x:c r="AQ716" s="66" t="b">
        <x:f aca="0">AND(B716&gt;0,C716&gt;0,D716&gt;0,E716&gt;0)</x:f>
        <x:v>1</x:v>
      </x:c>
    </x:row>
    <x:row r="717" ht="13.5" hidden="0">
      <x:c r="A717" s="61" t="n">
        <x:f aca="0">'净值底稿'!A679</x:f>
        <x:v>44853</x:v>
      </x:c>
      <x:c r="B717" s="62" t="n">
        <x:f aca="0">'净值底稿'!W679</x:f>
        <x:v>1.2205164567009803</x:v>
      </x:c>
      <x:c r="C717" s="62" t="n">
        <x:f aca="0">'净值底稿'!T679</x:f>
        <x:v>1.2665917221339913</x:v>
      </x:c>
      <x:c r="D717" s="62" t="n">
        <x:f aca="0">'净值底稿'!U679</x:f>
        <x:v>1.5699</x:v>
      </x:c>
      <x:c r="E717" s="62" t="n">
        <x:f aca="0">'净值底稿'!V679</x:f>
        <x:v>1.4032</x:v>
      </x:c>
      <x:c r="F717" s="63" t="n">
        <x:f aca="0">IFERROR(B717/B716-1,0)</x:f>
        <x:v>-0.0056667279618369815</x:v>
      </x:c>
      <x:c r="G717" s="63" t="n">
        <x:f aca="0">IFERROR(C717/C716-1,0)</x:f>
        <x:v>-0.009230248076444791</x:v>
      </x:c>
      <x:c r="H717" s="63" t="n">
        <x:f aca="0">IFERROR(D717/D716-1,0)</x:f>
        <x:v>0.00025485823510673633</x:v>
      </x:c>
      <x:c r="I717" s="63" t="n">
        <x:f aca="0">IFERROR(E717/E716-1,0)</x:f>
        <x:v>-0.0019914651493597724</x:v>
      </x:c>
      <x:c r="J717" s="64" t="n">
        <x:f aca="0">Z716*(1+F717)</x:f>
        <x:v>0.09895334693246494</x:v>
      </x:c>
      <x:c r="K717" s="64" t="n">
        <x:f aca="0">AA716*(1+G717)</x:f>
        <x:v>0.10234611580481544</x:v>
      </x:c>
      <x:c r="L717" s="64" t="n">
        <x:f aca="0">AB716*(1+H717)</x:f>
        <x:v>0.8733072439789957</x:v>
      </x:c>
      <x:c r="M717" s="64" t="n">
        <x:f aca="0">AC716*(1+I717)</x:f>
        <x:v>0.05832090507386778</x:v>
      </x:c>
      <x:c r="N717" s="64" t="n">
        <x:f aca="0">SUM(J717:M717)</x:f>
        <x:v>1.132927611790144</x:v>
      </x:c>
      <x:c r="O717" s="65" t="n">
        <x:f aca="0">IFERROR((J717+K717)/N717,0)</x:f>
        <x:v>0.17768078087461053</x:v>
      </x:c>
      <x:c r="P717" s="66" t="b">
        <x:f aca="0">AND(MONTH(A717)=12,OR(A718="",YEAR(A717)&lt;&gt;YEAR(A718)))</x:f>
        <x:v>0</x:v>
      </x:c>
      <x:c r="Q717" s="66" t="b">
        <x:f aca="0">AND(MOD(MONTH(A717),3)=0,OR(A718="",MONTH(A717)&lt;&gt;MONTH(A718)))</x:f>
        <x:v>0</x:v>
      </x:c>
      <x:c r="R717" s="66" t="b">
        <x:f aca="0">OR(O717&gt;$E$7,O717&lt;$E$6)</x:f>
        <x:v>0</x:v>
      </x:c>
      <x:c r="S717" s="66" t="b">
        <x:f aca="0">AND(OR(P717,Q717,R717),A717-AH716&gt;$E$8)</x:f>
        <x:v>0</x:v>
      </x:c>
      <x:c r="T717" s="67" t="str">
        <x:f aca="0">IF(NOT(OR(P717,Q717,R717)),"不调",IF(NOT(S717),"间隔规则跳过",IF(P717,"年末+季度",IF(AND(Q717,R717),"季度+动态",IF(Q717,"季度","动态")))))</x:f>
        <x:v>不调</x:v>
      </x:c>
      <x:c r="U717" s="64" t="n">
        <x:f aca="0">IF(OR(T717="年末+季度",T717="季度+动态"),N717*$E$5/2,IF(T717="季度",(J717+K717)/2,IF(T717="动态",N717*$E$5*IF(J717+K717=0,0.5,J717/(J717+K717)),J717)))</x:f>
        <x:v>0.09895334693246494</x:v>
      </x:c>
      <x:c r="V717" s="64" t="n">
        <x:f aca="0">IF(OR(T717="年末+季度",T717="季度+动态"),N717*$E$5/2,IF(T717="季度",(J717+K717)/2,IF(T717="动态",N717*$E$5*IF(J717+K717=0,0.5,K717/(J717+K717)),K717)))</x:f>
        <x:v>0.10234611580481544</x:v>
      </x:c>
      <x:c r="W717" s="64" t="n">
        <x:f aca="0">IF(OR(T717="年末+季度",T717="季度+动态",T717="动态"),N717*(1-$E$5)*IF(L717+M717=0,$B$7/($B$7+$B$8),L717/(L717+M717)),L717)</x:f>
        <x:v>0.8733072439789957</x:v>
      </x:c>
      <x:c r="X717" s="64" t="n">
        <x:f aca="0">IF(OR(T717="年末+季度",T717="季度+动态",T717="动态"),N717*(1-$E$5)*IF(L717+M717=0,$B$8/($B$7+$B$8),M717/(L717+M717)),M717)</x:f>
        <x:v>0.05832090507386778</x:v>
      </x:c>
      <x:c r="Y717" s="64" t="n">
        <x:f aca="0">POWER(1-$H$5,(A717-A716)/$H$8)</x:f>
        <x:v>0.9999862671029998</x:v>
      </x:c>
      <x:c r="Z717" s="64" t="n">
        <x:f aca="0">U717*Y717</x:f>
        <x:v>0.09895198801634368</x:v>
      </x:c>
      <x:c r="AA717" s="64" t="n">
        <x:f aca="0">V717*Y717</x:f>
        <x:v>0.10234471029614872</x:v>
      </x:c>
      <x:c r="AB717" s="64" t="n">
        <x:f aca="0">W717*Y717</x:f>
        <x:v>0.8732952509405646</x:v>
      </x:c>
      <x:c r="AC717" s="64" t="n">
        <x:f aca="0">X717*Y717</x:f>
        <x:v>0.05832010415888544</x:v>
      </x:c>
      <x:c r="AD717" s="64" t="n">
        <x:f aca="0">SUM(Z717:AC717)</x:f>
        <x:v>1.1329120534119423</x:v>
      </x:c>
      <x:c r="AE717" s="64" t="n">
        <x:f aca="0">MAX(AE716,AD717)</x:f>
        <x:v>1.1447181245279376</x:v>
      </x:c>
      <x:c r="AF717" s="63" t="n">
        <x:f aca="0">AD717/AE717-1</x:f>
        <x:v>-0.010313518116841114</x:v>
      </x:c>
      <x:c r="AG717" s="63" t="n">
        <x:f aca="0">AD717/AD716-1</x:f>
        <x:v>-0.0012578601007813273</x:v>
      </x:c>
      <x:c r="AH717" s="61" t="n">
        <x:f aca="0">IF(OR(T717="年末+季度",T717="季度+动态",T717="季度",T717="动态"),A717,AH716)</x:f>
        <x:v>44834</x:v>
      </x:c>
      <x:c r="AI717" s="68" t="n">
        <x:f aca="0">YEAR(A717)</x:f>
        <x:v>2022</x:v>
      </x:c>
      <x:c r="AJ717" s="68" t="n">
        <x:f aca="0">MONTH(A717)</x:f>
        <x:v>10</x:v>
      </x:c>
      <x:c r="AK717" s="66" t="n">
        <x:f aca="0">IF(MONTH(A717)&lt;&gt;MONTH(A718),1,0)</x:f>
        <x:v>0</x:v>
      </x:c>
      <x:c r="AL717" s="64" t="n">
        <x:f aca="0">IF(AK716,AD716,AL716)</x:f>
        <x:v>1.1252912211761592</x:v>
      </x:c>
      <x:c r="AM717" s="65" t="str">
        <x:f aca="0">IF(AK717,AD717/AL717-1,"")</x:f>
      </x:c>
      <x:c r="AN717" s="64" t="n">
        <x:f aca="0">IF(AI717&lt;&gt;AI716,AD717,MAX(AN716,AD717))</x:f>
        <x:v>1.1447181245279376</x:v>
      </x:c>
      <x:c r="AO717" s="65" t="n">
        <x:f aca="0">AD717/AN717-1</x:f>
        <x:v>-0.010313518116841114</x:v>
      </x:c>
      <x:c r="AP717" s="69" t="n">
        <x:f aca="0">IFERROR(SUM(Z717:AC717)/AD717,0)</x:f>
        <x:v>1</x:v>
      </x:c>
      <x:c r="AQ717" s="66" t="b">
        <x:f aca="0">AND(B717&gt;0,C717&gt;0,D717&gt;0,E717&gt;0)</x:f>
        <x:v>1</x:v>
      </x:c>
    </x:row>
    <x:row r="718" ht="13.5" hidden="0">
      <x:c r="A718" s="61" t="n">
        <x:f aca="0">'净值底稿'!A680</x:f>
        <x:v>44854</x:v>
      </x:c>
      <x:c r="B718" s="62" t="n">
        <x:f aca="0">'净值底稿'!W680</x:f>
        <x:v>1.2127918808246854</x:v>
      </x:c>
      <x:c r="C718" s="62" t="n">
        <x:f aca="0">'净值底稿'!T680</x:f>
        <x:v>1.2593029830851463</x:v>
      </x:c>
      <x:c r="D718" s="62" t="n">
        <x:f aca="0">'净值底稿'!U680</x:f>
        <x:v>1.5695</x:v>
      </x:c>
      <x:c r="E718" s="62" t="n">
        <x:f aca="0">'净值底稿'!V680</x:f>
        <x:v>1.398</x:v>
      </x:c>
      <x:c r="F718" s="63" t="n">
        <x:f aca="0">IFERROR(B718/B717-1,0)</x:f>
        <x:v>-0.006328940371008396</x:v>
      </x:c>
      <x:c r="G718" s="63" t="n">
        <x:f aca="0">IFERROR(C718/C717-1,0)</x:f>
        <x:v>-0.0057546081515239544</x:v>
      </x:c>
      <x:c r="H718" s="63" t="n">
        <x:f aca="0">IFERROR(D718/D717-1,0)</x:f>
        <x:v>-0.00025479329893640656</x:v>
      </x:c>
      <x:c r="I718" s="63" t="n">
        <x:f aca="0">IFERROR(E718/E717-1,0)</x:f>
        <x:v>-0.003705815279361535</x:v>
      </x:c>
      <x:c r="J718" s="64" t="n">
        <x:f aca="0">Z717*(1+F718)</x:f>
        <x:v>0.0983257267845955</x:v>
      </x:c>
      <x:c r="K718" s="64" t="n">
        <x:f aca="0">AA717*(1+G718)</x:f>
        <x:v>0.10175575659201315</x:v>
      </x:c>
      <x:c r="L718" s="64" t="n">
        <x:f aca="0">AB717*(1+H718)</x:f>
        <x:v>0.873072741162632</x:v>
      </x:c>
      <x:c r="M718" s="64" t="n">
        <x:f aca="0">AC717*(1+I718)</x:f>
        <x:v>0.05810398062579948</x:v>
      </x:c>
      <x:c r="N718" s="64" t="n">
        <x:f aca="0">SUM(J718:M718)</x:f>
        <x:v>1.1312582051650402</x:v>
      </x:c>
      <x:c r="O718" s="65" t="n">
        <x:f aca="0">IFERROR((J718+K718)/N718,0)</x:f>
        <x:v>0.1768663267705701</x:v>
      </x:c>
      <x:c r="P718" s="66" t="b">
        <x:f aca="0">AND(MONTH(A718)=12,OR(A719="",YEAR(A718)&lt;&gt;YEAR(A719)))</x:f>
        <x:v>0</x:v>
      </x:c>
      <x:c r="Q718" s="66" t="b">
        <x:f aca="0">AND(MOD(MONTH(A718),3)=0,OR(A719="",MONTH(A718)&lt;&gt;MONTH(A719)))</x:f>
        <x:v>0</x:v>
      </x:c>
      <x:c r="R718" s="66" t="b">
        <x:f aca="0">OR(O718&gt;$E$7,O718&lt;$E$6)</x:f>
        <x:v>0</x:v>
      </x:c>
      <x:c r="S718" s="66" t="b">
        <x:f aca="0">AND(OR(P718,Q718,R718),A718-AH717&gt;$E$8)</x:f>
        <x:v>0</x:v>
      </x:c>
      <x:c r="T718" s="67" t="str">
        <x:f aca="0">IF(NOT(OR(P718,Q718,R718)),"不调",IF(NOT(S718),"间隔规则跳过",IF(P718,"年末+季度",IF(AND(Q718,R718),"季度+动态",IF(Q718,"季度","动态")))))</x:f>
        <x:v>不调</x:v>
      </x:c>
      <x:c r="U718" s="64" t="n">
        <x:f aca="0">IF(OR(T718="年末+季度",T718="季度+动态"),N718*$E$5/2,IF(T718="季度",(J718+K718)/2,IF(T718="动态",N718*$E$5*IF(J718+K718=0,0.5,J718/(J718+K718)),J718)))</x:f>
        <x:v>0.0983257267845955</x:v>
      </x:c>
      <x:c r="V718" s="64" t="n">
        <x:f aca="0">IF(OR(T718="年末+季度",T718="季度+动态"),N718*$E$5/2,IF(T718="季度",(J718+K718)/2,IF(T718="动态",N718*$E$5*IF(J718+K718=0,0.5,K718/(J718+K718)),K718)))</x:f>
        <x:v>0.10175575659201315</x:v>
      </x:c>
      <x:c r="W718" s="64" t="n">
        <x:f aca="0">IF(OR(T718="年末+季度",T718="季度+动态",T718="动态"),N718*(1-$E$5)*IF(L718+M718=0,$B$7/($B$7+$B$8),L718/(L718+M718)),L718)</x:f>
        <x:v>0.873072741162632</x:v>
      </x:c>
      <x:c r="X718" s="64" t="n">
        <x:f aca="0">IF(OR(T718="年末+季度",T718="季度+动态",T718="动态"),N718*(1-$E$5)*IF(L718+M718=0,$B$8/($B$7+$B$8),M718/(L718+M718)),M718)</x:f>
        <x:v>0.05810398062579948</x:v>
      </x:c>
      <x:c r="Y718" s="64" t="n">
        <x:f aca="0">POWER(1-$H$5,(A718-A717)/$H$8)</x:f>
        <x:v>0.9999862671029998</x:v>
      </x:c>
      <x:c r="Z718" s="64" t="n">
        <x:f aca="0">U718*Y718</x:f>
        <x:v>0.0983243764875171</x:v>
      </x:c>
      <x:c r="AA718" s="64" t="n">
        <x:f aca="0">V718*Y718</x:f>
        <x:v>0.10175435919068869</x:v>
      </x:c>
      <x:c r="AB718" s="64" t="n">
        <x:f aca="0">W718*Y718</x:f>
        <x:v>0.8730607513446039</x:v>
      </x:c>
      <x:c r="AC718" s="64" t="n">
        <x:f aca="0">X718*Y718</x:f>
        <x:v>0.05810318268981824</x:v>
      </x:c>
      <x:c r="AD718" s="64" t="n">
        <x:f aca="0">SUM(Z718:AC718)</x:f>
        <x:v>1.1312426697126279</x:v>
      </x:c>
      <x:c r="AE718" s="64" t="n">
        <x:f aca="0">MAX(AE717,AD718)</x:f>
        <x:v>1.1447181245279376</x:v>
      </x:c>
      <x:c r="AF718" s="63" t="n">
        <x:f aca="0">AD718/AE718-1</x:f>
        <x:v>-0.011771854159177253</x:v>
      </x:c>
      <x:c r="AG718" s="63" t="n">
        <x:f aca="0">AD718/AD717-1</x:f>
        <x:v>-0.0014735333552916563</x:v>
      </x:c>
      <x:c r="AH718" s="61" t="n">
        <x:f aca="0">IF(OR(T718="年末+季度",T718="季度+动态",T718="季度",T718="动态"),A718,AH717)</x:f>
        <x:v>44834</x:v>
      </x:c>
      <x:c r="AI718" s="68" t="n">
        <x:f aca="0">YEAR(A718)</x:f>
        <x:v>2022</x:v>
      </x:c>
      <x:c r="AJ718" s="68" t="n">
        <x:f aca="0">MONTH(A718)</x:f>
        <x:v>10</x:v>
      </x:c>
      <x:c r="AK718" s="66" t="n">
        <x:f aca="0">IF(MONTH(A718)&lt;&gt;MONTH(A719),1,0)</x:f>
        <x:v>0</x:v>
      </x:c>
      <x:c r="AL718" s="64" t="n">
        <x:f aca="0">IF(AK717,AD717,AL717)</x:f>
        <x:v>1.1252912211761592</x:v>
      </x:c>
      <x:c r="AM718" s="65" t="str">
        <x:f aca="0">IF(AK718,AD718/AL718-1,"")</x:f>
      </x:c>
      <x:c r="AN718" s="64" t="n">
        <x:f aca="0">IF(AI718&lt;&gt;AI717,AD718,MAX(AN717,AD718))</x:f>
        <x:v>1.1447181245279376</x:v>
      </x:c>
      <x:c r="AO718" s="65" t="n">
        <x:f aca="0">AD718/AN718-1</x:f>
        <x:v>-0.011771854159177253</x:v>
      </x:c>
      <x:c r="AP718" s="69" t="n">
        <x:f aca="0">IFERROR(SUM(Z718:AC718)/AD718,0)</x:f>
        <x:v>1</x:v>
      </x:c>
      <x:c r="AQ718" s="66" t="b">
        <x:f aca="0">AND(B718&gt;0,C718&gt;0,D718&gt;0,E718&gt;0)</x:f>
        <x:v>1</x:v>
      </x:c>
    </x:row>
    <x:row r="719" ht="13.5" hidden="0">
      <x:c r="A719" s="61" t="n">
        <x:f aca="0">'净值底稿'!A681</x:f>
        <x:v>44855</x:v>
      </x:c>
      <x:c r="B719" s="62" t="n">
        <x:f aca="0">'净值底稿'!W681</x:f>
        <x:v>1.216089984663481</x:v>
      </x:c>
      <x:c r="C719" s="62" t="n">
        <x:f aca="0">'净值底稿'!T681</x:f>
        <x:v>1.2589906187456825</x:v>
      </x:c>
      <x:c r="D719" s="62" t="n">
        <x:f aca="0">'净值底稿'!U681</x:f>
        <x:v>1.5694</x:v>
      </x:c>
      <x:c r="E719" s="62" t="n">
        <x:f aca="0">'净值底稿'!V681</x:f>
        <x:v>1.3991</x:v>
      </x:c>
      <x:c r="F719" s="63" t="n">
        <x:f aca="0">IFERROR(B719/B718-1,0)</x:f>
        <x:v>0.0027194310012637057</x:v>
      </x:c>
      <x:c r="G719" s="63" t="n">
        <x:f aca="0">IFERROR(C719/C718-1,0)</x:f>
        <x:v>-0.00024804542168122</x:v>
      </x:c>
      <x:c r="H719" s="63" t="n">
        <x:f aca="0">IFERROR(D719/D718-1,0)</x:f>
        <x:v>-0.00006371455877662857</x:v>
      </x:c>
      <x:c r="I719" s="63" t="n">
        <x:f aca="0">IFERROR(E719/E718-1,0)</x:f>
        <x:v>0.0007868383404865398</x:v>
      </x:c>
      <x:c r="J719" s="64" t="n">
        <x:f aca="0">Z718*(1+F719)</x:f>
        <x:v>0.09859176284511718</x:v>
      </x:c>
      <x:c r="K719" s="64" t="n">
        <x:f aca="0">AA718*(1+G719)</x:f>
        <x:v>0.10172911948775533</x:v>
      </x:c>
      <x:c r="L719" s="64" t="n">
        <x:f aca="0">AB718*(1+H719)</x:f>
        <x:v>0.8730051246640468</x:v>
      </x:c>
      <x:c r="M719" s="64" t="n">
        <x:f aca="0">AC718*(1+I719)</x:f>
        <x:v>0.05814890050166288</x:v>
      </x:c>
      <x:c r="N719" s="64" t="n">
        <x:f aca="0">SUM(J719:M719)</x:f>
        <x:v>1.1314749074985821</x:v>
      </x:c>
      <x:c r="O719" s="65" t="n">
        <x:f aca="0">IFERROR((J719+K719)/N719,0)</x:f>
        <x:v>0.1770440343000921</x:v>
      </x:c>
      <x:c r="P719" s="66" t="b">
        <x:f aca="0">AND(MONTH(A719)=12,OR(A720="",YEAR(A719)&lt;&gt;YEAR(A720)))</x:f>
        <x:v>0</x:v>
      </x:c>
      <x:c r="Q719" s="66" t="b">
        <x:f aca="0">AND(MOD(MONTH(A719),3)=0,OR(A720="",MONTH(A719)&lt;&gt;MONTH(A720)))</x:f>
        <x:v>0</x:v>
      </x:c>
      <x:c r="R719" s="66" t="b">
        <x:f aca="0">OR(O719&gt;$E$7,O719&lt;$E$6)</x:f>
        <x:v>0</x:v>
      </x:c>
      <x:c r="S719" s="66" t="b">
        <x:f aca="0">AND(OR(P719,Q719,R719),A719-AH718&gt;$E$8)</x:f>
        <x:v>0</x:v>
      </x:c>
      <x:c r="T719" s="67" t="str">
        <x:f aca="0">IF(NOT(OR(P719,Q719,R719)),"不调",IF(NOT(S719),"间隔规则跳过",IF(P719,"年末+季度",IF(AND(Q719,R719),"季度+动态",IF(Q719,"季度","动态")))))</x:f>
        <x:v>不调</x:v>
      </x:c>
      <x:c r="U719" s="64" t="n">
        <x:f aca="0">IF(OR(T719="年末+季度",T719="季度+动态"),N719*$E$5/2,IF(T719="季度",(J719+K719)/2,IF(T719="动态",N719*$E$5*IF(J719+K719=0,0.5,J719/(J719+K719)),J719)))</x:f>
        <x:v>0.09859176284511718</x:v>
      </x:c>
      <x:c r="V719" s="64" t="n">
        <x:f aca="0">IF(OR(T719="年末+季度",T719="季度+动态"),N719*$E$5/2,IF(T719="季度",(J719+K719)/2,IF(T719="动态",N719*$E$5*IF(J719+K719=0,0.5,K719/(J719+K719)),K719)))</x:f>
        <x:v>0.10172911948775533</x:v>
      </x:c>
      <x:c r="W719" s="64" t="n">
        <x:f aca="0">IF(OR(T719="年末+季度",T719="季度+动态",T719="动态"),N719*(1-$E$5)*IF(L719+M719=0,$B$7/($B$7+$B$8),L719/(L719+M719)),L719)</x:f>
        <x:v>0.8730051246640468</x:v>
      </x:c>
      <x:c r="X719" s="64" t="n">
        <x:f aca="0">IF(OR(T719="年末+季度",T719="季度+动态",T719="动态"),N719*(1-$E$5)*IF(L719+M719=0,$B$8/($B$7+$B$8),M719/(L719+M719)),M719)</x:f>
        <x:v>0.05814890050166288</x:v>
      </x:c>
      <x:c r="Y719" s="64" t="n">
        <x:f aca="0">POWER(1-$H$5,(A719-A718)/$H$8)</x:f>
        <x:v>0.9999862671029998</x:v>
      </x:c>
      <x:c r="Z719" s="64" t="n">
        <x:f aca="0">U719*Y719</x:f>
        <x:v>0.09859040889459296</x:v>
      </x:c>
      <x:c r="AA719" s="64" t="n">
        <x:f aca="0">V719*Y719</x:f>
        <x:v>0.10172772245223548</x:v>
      </x:c>
      <x:c r="AB719" s="64" t="n">
        <x:f aca="0">W719*Y719</x:f>
        <x:v>0.872993135774589</x:v>
      </x:c>
      <x:c r="AC719" s="64" t="n">
        <x:f aca="0">X719*Y719</x:f>
        <x:v>0.058148101948801614</x:v>
      </x:c>
      <x:c r="AD719" s="64" t="n">
        <x:f aca="0">SUM(Z719:AC719)</x:f>
        <x:v>1.1314593690702193</x:v>
      </x:c>
      <x:c r="AE719" s="64" t="n">
        <x:f aca="0">MAX(AE718,AD719)</x:f>
        <x:v>1.1447181245279376</x:v>
      </x:c>
      <x:c r="AF719" s="63" t="n">
        <x:f aca="0">AD719/AE719-1</x:f>
        <x:v>-0.01158255047563439</x:v>
      </x:c>
      <x:c r="AG719" s="63" t="n">
        <x:f aca="0">AD719/AD718-1</x:f>
        <x:v>0.00019155868443898605</x:v>
      </x:c>
      <x:c r="AH719" s="61" t="n">
        <x:f aca="0">IF(OR(T719="年末+季度",T719="季度+动态",T719="季度",T719="动态"),A719,AH718)</x:f>
        <x:v>44834</x:v>
      </x:c>
      <x:c r="AI719" s="68" t="n">
        <x:f aca="0">YEAR(A719)</x:f>
        <x:v>2022</x:v>
      </x:c>
      <x:c r="AJ719" s="68" t="n">
        <x:f aca="0">MONTH(A719)</x:f>
        <x:v>10</x:v>
      </x:c>
      <x:c r="AK719" s="66" t="n">
        <x:f aca="0">IF(MONTH(A719)&lt;&gt;MONTH(A720),1,0)</x:f>
        <x:v>0</x:v>
      </x:c>
      <x:c r="AL719" s="64" t="n">
        <x:f aca="0">IF(AK718,AD718,AL718)</x:f>
        <x:v>1.1252912211761592</x:v>
      </x:c>
      <x:c r="AM719" s="65" t="str">
        <x:f aca="0">IF(AK719,AD719/AL719-1,"")</x:f>
      </x:c>
      <x:c r="AN719" s="64" t="n">
        <x:f aca="0">IF(AI719&lt;&gt;AI718,AD719,MAX(AN718,AD719))</x:f>
        <x:v>1.1447181245279376</x:v>
      </x:c>
      <x:c r="AO719" s="65" t="n">
        <x:f aca="0">AD719/AN719-1</x:f>
        <x:v>-0.01158255047563439</x:v>
      </x:c>
      <x:c r="AP719" s="69" t="n">
        <x:f aca="0">IFERROR(SUM(Z719:AC719)/AD719,0)</x:f>
        <x:v>1</x:v>
      </x:c>
      <x:c r="AQ719" s="66" t="b">
        <x:f aca="0">AND(B719&gt;0,C719&gt;0,D719&gt;0,E719&gt;0)</x:f>
        <x:v>1</x:v>
      </x:c>
    </x:row>
    <x:row r="720" ht="13.5" hidden="0">
      <x:c r="A720" s="61" t="n">
        <x:f aca="0">'净值底稿'!A682</x:f>
        <x:v>44858</x:v>
      </x:c>
      <x:c r="B720" s="62" t="n">
        <x:f aca="0">'净值底稿'!W682</x:f>
        <x:v>1.189627916526122</x:v>
      </x:c>
      <x:c r="C720" s="62" t="n">
        <x:f aca="0">'净值底稿'!T682</x:f>
        <x:v>1.2425459675302104</x:v>
      </x:c>
      <x:c r="D720" s="62" t="n">
        <x:f aca="0">'净值底稿'!U682</x:f>
        <x:v>1.5702</x:v>
      </x:c>
      <x:c r="E720" s="62" t="n">
        <x:f aca="0">'净值底稿'!V682</x:f>
        <x:v>1.4144</x:v>
      </x:c>
      <x:c r="F720" s="63" t="n">
        <x:f aca="0">IFERROR(B720/B719-1,0)</x:f>
        <x:v>-0.021759958943072366</x:v>
      </x:c>
      <x:c r="G720" s="63" t="n">
        <x:f aca="0">IFERROR(C720/C719-1,0)</x:f>
        <x:v>-0.013061774226606815</x:v>
      </x:c>
      <x:c r="H720" s="63" t="n">
        <x:f aca="0">IFERROR(D720/D719-1,0)</x:f>
        <x:v>0.000509748948642974</x:v>
      </x:c>
      <x:c r="I720" s="63" t="n">
        <x:f aca="0">IFERROR(E720/E719-1,0)</x:f>
        <x:v>0.010935601458080368</x:v>
      </x:c>
      <x:c r="J720" s="64" t="n">
        <x:f aca="0">Z719*(1+F720)</x:f>
        <x:v>0.0964450856448659</x:v>
      </x:c>
      <x:c r="K720" s="64" t="n">
        <x:f aca="0">AA719*(1+G720)</x:f>
        <x:v>0.10039897790897746</x:v>
      </x:c>
      <x:c r="L720" s="64" t="n">
        <x:f aca="0">AB719*(1+H720)</x:f>
        <x:v>0.8734381431077227</x:v>
      </x:c>
      <x:c r="M720" s="64" t="n">
        <x:f aca="0">AC719*(1+I720)</x:f>
        <x:v>0.05878398641725754</x:v>
      </x:c>
      <x:c r="N720" s="64" t="n">
        <x:f aca="0">SUM(J720:M720)</x:f>
        <x:v>1.1290661930788235</x:v>
      </x:c>
      <x:c r="O720" s="65" t="n">
        <x:f aca="0">IFERROR((J720+K720)/N720,0)</x:f>
        <x:v>0.17434235898700856</x:v>
      </x:c>
      <x:c r="P720" s="66" t="b">
        <x:f aca="0">AND(MONTH(A720)=12,OR(A721="",YEAR(A720)&lt;&gt;YEAR(A721)))</x:f>
        <x:v>0</x:v>
      </x:c>
      <x:c r="Q720" s="66" t="b">
        <x:f aca="0">AND(MOD(MONTH(A720),3)=0,OR(A721="",MONTH(A720)&lt;&gt;MONTH(A721)))</x:f>
        <x:v>0</x:v>
      </x:c>
      <x:c r="R720" s="66" t="b">
        <x:f aca="0">OR(O720&gt;$E$7,O720&lt;$E$6)</x:f>
        <x:v>0</x:v>
      </x:c>
      <x:c r="S720" s="66" t="b">
        <x:f aca="0">AND(OR(P720,Q720,R720),A720-AH719&gt;$E$8)</x:f>
        <x:v>0</x:v>
      </x:c>
      <x:c r="T720" s="67" t="str">
        <x:f aca="0">IF(NOT(OR(P720,Q720,R720)),"不调",IF(NOT(S720),"间隔规则跳过",IF(P720,"年末+季度",IF(AND(Q720,R720),"季度+动态",IF(Q720,"季度","动态")))))</x:f>
        <x:v>不调</x:v>
      </x:c>
      <x:c r="U720" s="64" t="n">
        <x:f aca="0">IF(OR(T720="年末+季度",T720="季度+动态"),N720*$E$5/2,IF(T720="季度",(J720+K720)/2,IF(T720="动态",N720*$E$5*IF(J720+K720=0,0.5,J720/(J720+K720)),J720)))</x:f>
        <x:v>0.0964450856448659</x:v>
      </x:c>
      <x:c r="V720" s="64" t="n">
        <x:f aca="0">IF(OR(T720="年末+季度",T720="季度+动态"),N720*$E$5/2,IF(T720="季度",(J720+K720)/2,IF(T720="动态",N720*$E$5*IF(J720+K720=0,0.5,K720/(J720+K720)),K720)))</x:f>
        <x:v>0.10039897790897746</x:v>
      </x:c>
      <x:c r="W720" s="64" t="n">
        <x:f aca="0">IF(OR(T720="年末+季度",T720="季度+动态",T720="动态"),N720*(1-$E$5)*IF(L720+M720=0,$B$7/($B$7+$B$8),L720/(L720+M720)),L720)</x:f>
        <x:v>0.8734381431077227</x:v>
      </x:c>
      <x:c r="X720" s="64" t="n">
        <x:f aca="0">IF(OR(T720="年末+季度",T720="季度+动态",T720="动态"),N720*(1-$E$5)*IF(L720+M720=0,$B$8/($B$7+$B$8),M720/(L720+M720)),M720)</x:f>
        <x:v>0.05878398641725754</x:v>
      </x:c>
      <x:c r="Y720" s="64" t="n">
        <x:f aca="0">POWER(1-$H$5,(A720-A719)/$H$8)</x:f>
        <x:v>0.9999588018747739</x:v>
      </x:c>
      <x:c r="Z720" s="64" t="n">
        <x:f aca="0">U720*Y720</x:f>
        <x:v>0.09644111228815005</x:v>
      </x:c>
      <x:c r="AA720" s="64" t="n">
        <x:f aca="0">V720*Y720</x:f>
        <x:v>0.100394841659313</x:v>
      </x:c>
      <x:c r="AB720" s="64" t="n">
        <x:f aca="0">W720*Y720</x:f>
        <x:v>0.8734021590937258</x:v>
      </x:c>
      <x:c r="AC720" s="64" t="n">
        <x:f aca="0">X720*Y720</x:f>
        <x:v>0.05878156462722383</x:v>
      </x:c>
      <x:c r="AD720" s="64" t="n">
        <x:f aca="0">SUM(Z720:AC720)</x:f>
        <x:v>1.1290196776684127</x:v>
      </x:c>
      <x:c r="AE720" s="64" t="n">
        <x:f aca="0">MAX(AE719,AD720)</x:f>
        <x:v>1.1447181245279376</x:v>
      </x:c>
      <x:c r="AF720" s="63" t="n">
        <x:f aca="0">AD720/AE720-1</x:f>
        <x:v>-0.01371380999667382</x:v>
      </x:c>
      <x:c r="AG720" s="63" t="n">
        <x:f aca="0">AD720/AD719-1</x:f>
        <x:v>-0.0021562342126446588</x:v>
      </x:c>
      <x:c r="AH720" s="61" t="n">
        <x:f aca="0">IF(OR(T720="年末+季度",T720="季度+动态",T720="季度",T720="动态"),A720,AH719)</x:f>
        <x:v>44834</x:v>
      </x:c>
      <x:c r="AI720" s="68" t="n">
        <x:f aca="0">YEAR(A720)</x:f>
        <x:v>2022</x:v>
      </x:c>
      <x:c r="AJ720" s="68" t="n">
        <x:f aca="0">MONTH(A720)</x:f>
        <x:v>10</x:v>
      </x:c>
      <x:c r="AK720" s="66" t="n">
        <x:f aca="0">IF(MONTH(A720)&lt;&gt;MONTH(A721),1,0)</x:f>
        <x:v>0</x:v>
      </x:c>
      <x:c r="AL720" s="64" t="n">
        <x:f aca="0">IF(AK719,AD719,AL719)</x:f>
        <x:v>1.1252912211761592</x:v>
      </x:c>
      <x:c r="AM720" s="65" t="str">
        <x:f aca="0">IF(AK720,AD720/AL720-1,"")</x:f>
      </x:c>
      <x:c r="AN720" s="64" t="n">
        <x:f aca="0">IF(AI720&lt;&gt;AI719,AD720,MAX(AN719,AD720))</x:f>
        <x:v>1.1447181245279376</x:v>
      </x:c>
      <x:c r="AO720" s="65" t="n">
        <x:f aca="0">AD720/AN720-1</x:f>
        <x:v>-0.01371380999667382</x:v>
      </x:c>
      <x:c r="AP720" s="69" t="n">
        <x:f aca="0">IFERROR(SUM(Z720:AC720)/AD720,0)</x:f>
        <x:v>1</x:v>
      </x:c>
      <x:c r="AQ720" s="66" t="b">
        <x:f aca="0">AND(B720&gt;0,C720&gt;0,D720&gt;0,E720&gt;0)</x:f>
        <x:v>1</x:v>
      </x:c>
    </x:row>
    <x:row r="721" ht="13.5" hidden="0">
      <x:c r="A721" s="61" t="n">
        <x:f aca="0">'净值底稿'!A683</x:f>
        <x:v>44859</x:v>
      </x:c>
      <x:c r="B721" s="62" t="n">
        <x:f aca="0">'净值底稿'!W683</x:f>
        <x:v>1.1847918958107129</x:v>
      </x:c>
      <x:c r="C721" s="62" t="n">
        <x:f aca="0">'净值底稿'!T683</x:f>
        <x:v>1.2395697686647051</x:v>
      </x:c>
      <x:c r="D721" s="62" t="n">
        <x:f aca="0">'净值底稿'!U683</x:f>
        <x:v>1.5697</x:v>
      </x:c>
      <x:c r="E721" s="62" t="n">
        <x:f aca="0">'净值底稿'!V683</x:f>
        <x:v>1.4161</x:v>
      </x:c>
      <x:c r="F721" s="63" t="n">
        <x:f aca="0">IFERROR(B721/B720-1,0)</x:f>
        <x:v>-0.004065154026925533</x:v>
      </x:c>
      <x:c r="G721" s="63" t="n">
        <x:f aca="0">IFERROR(C721/C720-1,0)</x:f>
        <x:v>-0.0023952424644868575</x:v>
      </x:c>
      <x:c r="H721" s="63" t="n">
        <x:f aca="0">IFERROR(D721/D720-1,0)</x:f>
        <x:v>-0.0003184307731498581</x:v>
      </x:c>
      <x:c r="I721" s="63" t="n">
        <x:f aca="0">IFERROR(E721/E720-1,0)</x:f>
        <x:v>0.0012019230769229061</x:v>
      </x:c>
      <x:c r="J721" s="64" t="n">
        <x:f aca="0">Z720*(1+F721)</x:f>
        <x:v>0.09604906431217071</x:v>
      </x:c>
      <x:c r="K721" s="64" t="n">
        <x:f aca="0">AA720*(1+G721)</x:f>
        <x:v>0.10015437167135519</x:v>
      </x:c>
      <x:c r="L721" s="64" t="n">
        <x:f aca="0">AB720*(1+H721)</x:f>
        <x:v>0.8731240409689348</x:v>
      </x:c>
      <x:c r="M721" s="64" t="n">
        <x:f aca="0">AC720*(1+I721)</x:f>
        <x:v>0.05885221554624692</x:v>
      </x:c>
      <x:c r="N721" s="64" t="n">
        <x:f aca="0">SUM(J721:M721)</x:f>
        <x:v>1.1281796924987078</x:v>
      </x:c>
      <x:c r="O721" s="65" t="n">
        <x:f aca="0">IFERROR((J721+K721)/N721,0)</x:f>
        <x:v>0.17391151187003895</x:v>
      </x:c>
      <x:c r="P721" s="66" t="b">
        <x:f aca="0">AND(MONTH(A721)=12,OR(A722="",YEAR(A721)&lt;&gt;YEAR(A722)))</x:f>
        <x:v>0</x:v>
      </x:c>
      <x:c r="Q721" s="66" t="b">
        <x:f aca="0">AND(MOD(MONTH(A721),3)=0,OR(A722="",MONTH(A721)&lt;&gt;MONTH(A722)))</x:f>
        <x:v>0</x:v>
      </x:c>
      <x:c r="R721" s="66" t="b">
        <x:f aca="0">OR(O721&gt;$E$7,O721&lt;$E$6)</x:f>
        <x:v>0</x:v>
      </x:c>
      <x:c r="S721" s="66" t="b">
        <x:f aca="0">AND(OR(P721,Q721,R721),A721-AH720&gt;$E$8)</x:f>
        <x:v>0</x:v>
      </x:c>
      <x:c r="T721" s="67" t="str">
        <x:f aca="0">IF(NOT(OR(P721,Q721,R721)),"不调",IF(NOT(S721),"间隔规则跳过",IF(P721,"年末+季度",IF(AND(Q721,R721),"季度+动态",IF(Q721,"季度","动态")))))</x:f>
        <x:v>不调</x:v>
      </x:c>
      <x:c r="U721" s="64" t="n">
        <x:f aca="0">IF(OR(T721="年末+季度",T721="季度+动态"),N721*$E$5/2,IF(T721="季度",(J721+K721)/2,IF(T721="动态",N721*$E$5*IF(J721+K721=0,0.5,J721/(J721+K721)),J721)))</x:f>
        <x:v>0.09604906431217071</x:v>
      </x:c>
      <x:c r="V721" s="64" t="n">
        <x:f aca="0">IF(OR(T721="年末+季度",T721="季度+动态"),N721*$E$5/2,IF(T721="季度",(J721+K721)/2,IF(T721="动态",N721*$E$5*IF(J721+K721=0,0.5,K721/(J721+K721)),K721)))</x:f>
        <x:v>0.10015437167135519</x:v>
      </x:c>
      <x:c r="W721" s="64" t="n">
        <x:f aca="0">IF(OR(T721="年末+季度",T721="季度+动态",T721="动态"),N721*(1-$E$5)*IF(L721+M721=0,$B$7/($B$7+$B$8),L721/(L721+M721)),L721)</x:f>
        <x:v>0.8731240409689348</x:v>
      </x:c>
      <x:c r="X721" s="64" t="n">
        <x:f aca="0">IF(OR(T721="年末+季度",T721="季度+动态",T721="动态"),N721*(1-$E$5)*IF(L721+M721=0,$B$8/($B$7+$B$8),M721/(L721+M721)),M721)</x:f>
        <x:v>0.05885221554624692</x:v>
      </x:c>
      <x:c r="Y721" s="64" t="n">
        <x:f aca="0">POWER(1-$H$5,(A721-A720)/$H$8)</x:f>
        <x:v>0.9999862671029998</x:v>
      </x:c>
      <x:c r="Z721" s="64" t="n">
        <x:f aca="0">U721*Y721</x:f>
        <x:v>0.09604774528026354</x:v>
      </x:c>
      <x:c r="AA721" s="64" t="n">
        <x:f aca="0">V721*Y721</x:f>
        <x:v>0.1001529962616849</x:v>
      </x:c>
      <x:c r="AB721" s="64" t="n">
        <x:f aca="0">W721*Y721</x:f>
        <x:v>0.8731120504464117</x:v>
      </x:c>
      <x:c r="AC721" s="64" t="n">
        <x:f aca="0">X721*Y721</x:f>
        <x:v>0.05885140733483259</x:v>
      </x:c>
      <x:c r="AD721" s="64" t="n">
        <x:f aca="0">SUM(Z721:AC721)</x:f>
        <x:v>1.1281641993231928</x:v>
      </x:c>
      <x:c r="AE721" s="64" t="n">
        <x:f aca="0">MAX(AE720,AD721)</x:f>
        <x:v>1.1447181245279376</x:v>
      </x:c>
      <x:c r="AF721" s="63" t="n">
        <x:f aca="0">AD721/AE721-1</x:f>
        <x:v>-0.014461136632715976</x:v>
      </x:c>
      <x:c r="AG721" s="63" t="n">
        <x:f aca="0">AD721/AD720-1</x:f>
        <x:v>-0.0007577178344549962</x:v>
      </x:c>
      <x:c r="AH721" s="61" t="n">
        <x:f aca="0">IF(OR(T721="年末+季度",T721="季度+动态",T721="季度",T721="动态"),A721,AH720)</x:f>
        <x:v>44834</x:v>
      </x:c>
      <x:c r="AI721" s="68" t="n">
        <x:f aca="0">YEAR(A721)</x:f>
        <x:v>2022</x:v>
      </x:c>
      <x:c r="AJ721" s="68" t="n">
        <x:f aca="0">MONTH(A721)</x:f>
        <x:v>10</x:v>
      </x:c>
      <x:c r="AK721" s="66" t="n">
        <x:f aca="0">IF(MONTH(A721)&lt;&gt;MONTH(A722),1,0)</x:f>
        <x:v>0</x:v>
      </x:c>
      <x:c r="AL721" s="64" t="n">
        <x:f aca="0">IF(AK720,AD720,AL720)</x:f>
        <x:v>1.1252912211761592</x:v>
      </x:c>
      <x:c r="AM721" s="65" t="str">
        <x:f aca="0">IF(AK721,AD721/AL721-1,"")</x:f>
      </x:c>
      <x:c r="AN721" s="64" t="n">
        <x:f aca="0">IF(AI721&lt;&gt;AI720,AD721,MAX(AN720,AD721))</x:f>
        <x:v>1.1447181245279376</x:v>
      </x:c>
      <x:c r="AO721" s="65" t="n">
        <x:f aca="0">AD721/AN721-1</x:f>
        <x:v>-0.014461136632715976</x:v>
      </x:c>
      <x:c r="AP721" s="69" t="n">
        <x:f aca="0">IFERROR(SUM(Z721:AC721)/AD721,0)</x:f>
        <x:v>1</x:v>
      </x:c>
      <x:c r="AQ721" s="66" t="b">
        <x:f aca="0">AND(B721&gt;0,C721&gt;0,D721&gt;0,E721&gt;0)</x:f>
        <x:v>1</x:v>
      </x:c>
    </x:row>
    <x:row r="722" ht="13.5" hidden="0">
      <x:c r="A722" s="61" t="n">
        <x:f aca="0">'净值底稿'!A684</x:f>
        <x:v>44860</x:v>
      </x:c>
      <x:c r="B722" s="62" t="n">
        <x:f aca="0">'净值底稿'!W684</x:f>
        <x:v>1.182841844616011</x:v>
      </x:c>
      <x:c r="C722" s="62" t="n">
        <x:f aca="0">'净值底稿'!T684</x:f>
        <x:v>1.2593881854352715</x:v>
      </x:c>
      <x:c r="D722" s="62" t="n">
        <x:f aca="0">'净值底稿'!U684</x:f>
        <x:v>1.5706</x:v>
      </x:c>
      <x:c r="E722" s="62" t="n">
        <x:f aca="0">'净值底稿'!V684</x:f>
        <x:v>1.417</x:v>
      </x:c>
      <x:c r="F722" s="63" t="n">
        <x:f aca="0">IFERROR(B722/B721-1,0)</x:f>
        <x:v>-0.001645901868165267</x:v>
      </x:c>
      <x:c r="G722" s="63" t="n">
        <x:f aca="0">IFERROR(C722/C721-1,0)</x:f>
        <x:v>0.015988141427420555</x:v>
      </x:c>
      <x:c r="H722" s="63" t="n">
        <x:f aca="0">IFERROR(D722/D721-1,0)</x:f>
        <x:v>0.0005733579664903843</x:v>
      </x:c>
      <x:c r="I722" s="63" t="n">
        <x:f aca="0">IFERROR(E722/E721-1,0)</x:f>
        <x:v>0.0006355483369819837</x:v>
      </x:c>
      <x:c r="J722" s="64" t="n">
        <x:f aca="0">Z721*(1+F722)</x:f>
        <x:v>0.09588966011687369</x:v>
      </x:c>
      <x:c r="K722" s="64" t="n">
        <x:f aca="0">AA721*(1+G722)</x:f>
        <x:v>0.10175425653029664</x:v>
      </x:c>
      <x:c r="L722" s="64" t="n">
        <x:f aca="0">AB721*(1+H722)</x:f>
        <x:v>0.8736126561961739</x:v>
      </x:c>
      <x:c r="M722" s="64" t="n">
        <x:f aca="0">AC721*(1+I722)</x:f>
        <x:v>0.05888881024889329</x:v>
      </x:c>
      <x:c r="N722" s="64" t="n">
        <x:f aca="0">SUM(J722:M722)</x:f>
        <x:v>1.1301453830922377</x:v>
      </x:c>
      <x:c r="O722" s="65" t="n">
        <x:f aca="0">IFERROR((J722+K722)/N722,0)</x:f>
        <x:v>0.1748836208191097</x:v>
      </x:c>
      <x:c r="P722" s="66" t="b">
        <x:f aca="0">AND(MONTH(A722)=12,OR(A723="",YEAR(A722)&lt;&gt;YEAR(A723)))</x:f>
        <x:v>0</x:v>
      </x:c>
      <x:c r="Q722" s="66" t="b">
        <x:f aca="0">AND(MOD(MONTH(A722),3)=0,OR(A723="",MONTH(A722)&lt;&gt;MONTH(A723)))</x:f>
        <x:v>0</x:v>
      </x:c>
      <x:c r="R722" s="66" t="b">
        <x:f aca="0">OR(O722&gt;$E$7,O722&lt;$E$6)</x:f>
        <x:v>0</x:v>
      </x:c>
      <x:c r="S722" s="66" t="b">
        <x:f aca="0">AND(OR(P722,Q722,R722),A722-AH721&gt;$E$8)</x:f>
        <x:v>0</x:v>
      </x:c>
      <x:c r="T722" s="67" t="str">
        <x:f aca="0">IF(NOT(OR(P722,Q722,R722)),"不调",IF(NOT(S722),"间隔规则跳过",IF(P722,"年末+季度",IF(AND(Q722,R722),"季度+动态",IF(Q722,"季度","动态")))))</x:f>
        <x:v>不调</x:v>
      </x:c>
      <x:c r="U722" s="64" t="n">
        <x:f aca="0">IF(OR(T722="年末+季度",T722="季度+动态"),N722*$E$5/2,IF(T722="季度",(J722+K722)/2,IF(T722="动态",N722*$E$5*IF(J722+K722=0,0.5,J722/(J722+K722)),J722)))</x:f>
        <x:v>0.09588966011687369</x:v>
      </x:c>
      <x:c r="V722" s="64" t="n">
        <x:f aca="0">IF(OR(T722="年末+季度",T722="季度+动态"),N722*$E$5/2,IF(T722="季度",(J722+K722)/2,IF(T722="动态",N722*$E$5*IF(J722+K722=0,0.5,K722/(J722+K722)),K722)))</x:f>
        <x:v>0.10175425653029664</x:v>
      </x:c>
      <x:c r="W722" s="64" t="n">
        <x:f aca="0">IF(OR(T722="年末+季度",T722="季度+动态",T722="动态"),N722*(1-$E$5)*IF(L722+M722=0,$B$7/($B$7+$B$8),L722/(L722+M722)),L722)</x:f>
        <x:v>0.8736126561961739</x:v>
      </x:c>
      <x:c r="X722" s="64" t="n">
        <x:f aca="0">IF(OR(T722="年末+季度",T722="季度+动态",T722="动态"),N722*(1-$E$5)*IF(L722+M722=0,$B$8/($B$7+$B$8),M722/(L722+M722)),M722)</x:f>
        <x:v>0.05888881024889329</x:v>
      </x:c>
      <x:c r="Y722" s="64" t="n">
        <x:f aca="0">POWER(1-$H$5,(A722-A721)/$H$8)</x:f>
        <x:v>0.9999862671029998</x:v>
      </x:c>
      <x:c r="Z722" s="64" t="n">
        <x:f aca="0">U722*Y722</x:f>
        <x:v>0.09588834327404792</x:v>
      </x:c>
      <x:c r="AA722" s="64" t="n">
        <x:f aca="0">V722*Y722</x:f>
        <x:v>0.10175285914957237</x:v>
      </x:c>
      <x:c r="AB722" s="64" t="n">
        <x:f aca="0">W722*Y722</x:f>
        <x:v>0.8736006589635482</x:v>
      </x:c>
      <x:c r="AC722" s="64" t="n">
        <x:f aca="0">X722*Y722</x:f>
        <x:v>0.058888001534927674</x:v>
      </x:c>
      <x:c r="AD722" s="64" t="n">
        <x:f aca="0">SUM(Z722:AC722)</x:f>
        <x:v>1.1301298629220962</x:v>
      </x:c>
      <x:c r="AE722" s="64" t="n">
        <x:f aca="0">MAX(AE721,AD722)</x:f>
        <x:v>1.1447181245279376</x:v>
      </x:c>
      <x:c r="AF722" s="63" t="n">
        <x:f aca="0">AD722/AE722-1</x:f>
        <x:v>-0.012743977135731499</x:v>
      </x:c>
      <x:c r="AG722" s="63" t="n">
        <x:f aca="0">AD722/AD721-1</x:f>
        <x:v>0.0017423559443585646</x:v>
      </x:c>
      <x:c r="AH722" s="61" t="n">
        <x:f aca="0">IF(OR(T722="年末+季度",T722="季度+动态",T722="季度",T722="动态"),A722,AH721)</x:f>
        <x:v>44834</x:v>
      </x:c>
      <x:c r="AI722" s="68" t="n">
        <x:f aca="0">YEAR(A722)</x:f>
        <x:v>2022</x:v>
      </x:c>
      <x:c r="AJ722" s="68" t="n">
        <x:f aca="0">MONTH(A722)</x:f>
        <x:v>10</x:v>
      </x:c>
      <x:c r="AK722" s="66" t="n">
        <x:f aca="0">IF(MONTH(A722)&lt;&gt;MONTH(A723),1,0)</x:f>
        <x:v>0</x:v>
      </x:c>
      <x:c r="AL722" s="64" t="n">
        <x:f aca="0">IF(AK721,AD721,AL721)</x:f>
        <x:v>1.1252912211761592</x:v>
      </x:c>
      <x:c r="AM722" s="65" t="str">
        <x:f aca="0">IF(AK722,AD722/AL722-1,"")</x:f>
      </x:c>
      <x:c r="AN722" s="64" t="n">
        <x:f aca="0">IF(AI722&lt;&gt;AI721,AD722,MAX(AN721,AD722))</x:f>
        <x:v>1.1447181245279376</x:v>
      </x:c>
      <x:c r="AO722" s="65" t="n">
        <x:f aca="0">AD722/AN722-1</x:f>
        <x:v>-0.012743977135731499</x:v>
      </x:c>
      <x:c r="AP722" s="69" t="n">
        <x:f aca="0">IFERROR(SUM(Z722:AC722)/AD722,0)</x:f>
        <x:v>1</x:v>
      </x:c>
      <x:c r="AQ722" s="66" t="b">
        <x:f aca="0">AND(B722&gt;0,C722&gt;0,D722&gt;0,E722&gt;0)</x:f>
        <x:v>1</x:v>
      </x:c>
    </x:row>
    <x:row r="723" ht="13.5" hidden="0">
      <x:c r="A723" s="61" t="n">
        <x:f aca="0">'净值底稿'!A685</x:f>
        <x:v>44861</x:v>
      </x:c>
      <x:c r="B723" s="62" t="n">
        <x:f aca="0">'净值底稿'!W685</x:f>
        <x:v>1.1865486947168784</x:v>
      </x:c>
      <x:c r="C723" s="62" t="n">
        <x:f aca="0">'净值底稿'!T685</x:f>
        <x:v>1.2530476854176253</x:v>
      </x:c>
      <x:c r="D723" s="62" t="n">
        <x:f aca="0">'净值底稿'!U685</x:f>
        <x:v>1.5712</x:v>
      </x:c>
      <x:c r="E723" s="62" t="n">
        <x:f aca="0">'净值底稿'!V685</x:f>
        <x:v>1.4139</x:v>
      </x:c>
      <x:c r="F723" s="63" t="n">
        <x:f aca="0">IFERROR(B723/B722-1,0)</x:f>
        <x:v>0.0031338510027694166</x:v>
      </x:c>
      <x:c r="G723" s="63" t="n">
        <x:f aca="0">IFERROR(C723/C722-1,0)</x:f>
        <x:v>-0.005034587501275278</x:v>
      </x:c>
      <x:c r="H723" s="63" t="n">
        <x:f aca="0">IFERROR(D723/D722-1,0)</x:f>
        <x:v>0.00038201961033990095</x:v>
      </x:c>
      <x:c r="I723" s="63" t="n">
        <x:f aca="0">IFERROR(E723/E722-1,0)</x:f>
        <x:v>-0.0021877205363444174</x:v>
      </x:c>
      <x:c r="J723" s="64" t="n">
        <x:f aca="0">Z722*(1+F723)</x:f>
        <x:v>0.0961888430547712</x:v>
      </x:c>
      <x:c r="K723" s="64" t="n">
        <x:f aca="0">AA722*(1+G723)</x:f>
        <x:v>0.1012405754766789</x:v>
      </x:c>
      <x:c r="L723" s="64" t="n">
        <x:f aca="0">AB722*(1+H723)</x:f>
        <x:v>0.8739343915468781</x:v>
      </x:c>
      <x:c r="M723" s="64" t="n">
        <x:f aca="0">AC722*(1+I723)</x:f>
        <x:v>0.058759171044625434</x:v>
      </x:c>
      <x:c r="N723" s="64" t="n">
        <x:f aca="0">SUM(J723:M723)</x:f>
        <x:v>1.1301229811229536</x:v>
      </x:c>
      <x:c r="O723" s="65" t="n">
        <x:f aca="0">IFERROR((J723+K723)/N723,0)</x:f>
        <x:v>0.17469728678136706</x:v>
      </x:c>
      <x:c r="P723" s="66" t="b">
        <x:f aca="0">AND(MONTH(A723)=12,OR(A724="",YEAR(A723)&lt;&gt;YEAR(A724)))</x:f>
        <x:v>0</x:v>
      </x:c>
      <x:c r="Q723" s="66" t="b">
        <x:f aca="0">AND(MOD(MONTH(A723),3)=0,OR(A724="",MONTH(A723)&lt;&gt;MONTH(A724)))</x:f>
        <x:v>0</x:v>
      </x:c>
      <x:c r="R723" s="66" t="b">
        <x:f aca="0">OR(O723&gt;$E$7,O723&lt;$E$6)</x:f>
        <x:v>0</x:v>
      </x:c>
      <x:c r="S723" s="66" t="b">
        <x:f aca="0">AND(OR(P723,Q723,R723),A723-AH722&gt;$E$8)</x:f>
        <x:v>0</x:v>
      </x:c>
      <x:c r="T723" s="67" t="str">
        <x:f aca="0">IF(NOT(OR(P723,Q723,R723)),"不调",IF(NOT(S723),"间隔规则跳过",IF(P723,"年末+季度",IF(AND(Q723,R723),"季度+动态",IF(Q723,"季度","动态")))))</x:f>
        <x:v>不调</x:v>
      </x:c>
      <x:c r="U723" s="64" t="n">
        <x:f aca="0">IF(OR(T723="年末+季度",T723="季度+动态"),N723*$E$5/2,IF(T723="季度",(J723+K723)/2,IF(T723="动态",N723*$E$5*IF(J723+K723=0,0.5,J723/(J723+K723)),J723)))</x:f>
        <x:v>0.0961888430547712</x:v>
      </x:c>
      <x:c r="V723" s="64" t="n">
        <x:f aca="0">IF(OR(T723="年末+季度",T723="季度+动态"),N723*$E$5/2,IF(T723="季度",(J723+K723)/2,IF(T723="动态",N723*$E$5*IF(J723+K723=0,0.5,K723/(J723+K723)),K723)))</x:f>
        <x:v>0.1012405754766789</x:v>
      </x:c>
      <x:c r="W723" s="64" t="n">
        <x:f aca="0">IF(OR(T723="年末+季度",T723="季度+动态",T723="动态"),N723*(1-$E$5)*IF(L723+M723=0,$B$7/($B$7+$B$8),L723/(L723+M723)),L723)</x:f>
        <x:v>0.8739343915468781</x:v>
      </x:c>
      <x:c r="X723" s="64" t="n">
        <x:f aca="0">IF(OR(T723="年末+季度",T723="季度+动态",T723="动态"),N723*(1-$E$5)*IF(L723+M723=0,$B$8/($B$7+$B$8),M723/(L723+M723)),M723)</x:f>
        <x:v>0.058759171044625434</x:v>
      </x:c>
      <x:c r="Y723" s="64" t="n">
        <x:f aca="0">POWER(1-$H$5,(A723-A722)/$H$8)</x:f>
        <x:v>0.9999862671029998</x:v>
      </x:c>
      <x:c r="Z723" s="64" t="n">
        <x:f aca="0">U723*Y723</x:f>
        <x:v>0.09618752210329695</x:v>
      </x:c>
      <x:c r="AA723" s="64" t="n">
        <x:f aca="0">V723*Y723</x:f>
        <x:v>0.10123918515028364</x:v>
      </x:c>
      <x:c r="AB723" s="64" t="n">
        <x:f aca="0">W723*Y723</x:f>
        <x:v>0.8739223898958941</x:v>
      </x:c>
      <x:c r="AC723" s="64" t="n">
        <x:f aca="0">X723*Y723</x:f>
        <x:v>0.05875836411098166</x:v>
      </x:c>
      <x:c r="AD723" s="64" t="n">
        <x:f aca="0">SUM(Z723:AC723)</x:f>
        <x:v>1.1301074612604565</x:v>
      </x:c>
      <x:c r="AE723" s="64" t="n">
        <x:f aca="0">MAX(AE722,AD723)</x:f>
        <x:v>1.1447181245279376</x:v>
      </x:c>
      <x:c r="AF723" s="63" t="n">
        <x:f aca="0">AD723/AE723-1</x:f>
        <x:v>-0.012763546723352892</x:v>
      </x:c>
      <x:c r="AG723" s="63" t="n">
        <x:f aca="0">AD723/AD722-1</x:f>
        <x:v>-0.00001982220130147816</x:v>
      </x:c>
      <x:c r="AH723" s="61" t="n">
        <x:f aca="0">IF(OR(T723="年末+季度",T723="季度+动态",T723="季度",T723="动态"),A723,AH722)</x:f>
        <x:v>44834</x:v>
      </x:c>
      <x:c r="AI723" s="68" t="n">
        <x:f aca="0">YEAR(A723)</x:f>
        <x:v>2022</x:v>
      </x:c>
      <x:c r="AJ723" s="68" t="n">
        <x:f aca="0">MONTH(A723)</x:f>
        <x:v>10</x:v>
      </x:c>
      <x:c r="AK723" s="66" t="n">
        <x:f aca="0">IF(MONTH(A723)&lt;&gt;MONTH(A724),1,0)</x:f>
        <x:v>0</x:v>
      </x:c>
      <x:c r="AL723" s="64" t="n">
        <x:f aca="0">IF(AK722,AD722,AL722)</x:f>
        <x:v>1.1252912211761592</x:v>
      </x:c>
      <x:c r="AM723" s="65" t="str">
        <x:f aca="0">IF(AK723,AD723/AL723-1,"")</x:f>
      </x:c>
      <x:c r="AN723" s="64" t="n">
        <x:f aca="0">IF(AI723&lt;&gt;AI722,AD723,MAX(AN722,AD723))</x:f>
        <x:v>1.1447181245279376</x:v>
      </x:c>
      <x:c r="AO723" s="65" t="n">
        <x:f aca="0">AD723/AN723-1</x:f>
        <x:v>-0.012763546723352892</x:v>
      </x:c>
      <x:c r="AP723" s="69" t="n">
        <x:f aca="0">IFERROR(SUM(Z723:AC723)/AD723,0)</x:f>
        <x:v>1</x:v>
      </x:c>
      <x:c r="AQ723" s="66" t="b">
        <x:f aca="0">AND(B723&gt;0,C723&gt;0,D723&gt;0,E723&gt;0)</x:f>
        <x:v>1</x:v>
      </x:c>
    </x:row>
    <x:row r="724" ht="13.5" hidden="0">
      <x:c r="A724" s="61" t="n">
        <x:f aca="0">'净值底稿'!A686</x:f>
        <x:v>44862</x:v>
      </x:c>
      <x:c r="B724" s="62" t="n">
        <x:f aca="0">'净值底稿'!W686</x:f>
        <x:v>1.1621653568122867</x:v>
      </x:c>
      <x:c r="C724" s="62" t="n">
        <x:f aca="0">'净值底稿'!T686</x:f>
        <x:v>1.2114696015341877</x:v>
      </x:c>
      <x:c r="D724" s="62" t="n">
        <x:f aca="0">'净值底稿'!U686</x:f>
        <x:v>1.5721</x:v>
      </x:c>
      <x:c r="E724" s="62" t="n">
        <x:f aca="0">'净值底稿'!V686</x:f>
        <x:v>1.4121</x:v>
      </x:c>
      <x:c r="F724" s="63" t="n">
        <x:f aca="0">IFERROR(B724/B723-1,0)</x:f>
        <x:v>-0.020549799610550146</x:v>
      </x:c>
      <x:c r="G724" s="63" t="n">
        <x:f aca="0">IFERROR(C724/C723-1,0)</x:f>
        <x:v>-0.033181565528035084</x:v>
      </x:c>
      <x:c r="H724" s="63" t="n">
        <x:f aca="0">IFERROR(D724/D723-1,0)</x:f>
        <x:v>0.0005728105906315228</x:v>
      </x:c>
      <x:c r="I724" s="63" t="n">
        <x:f aca="0">IFERROR(E724/E723-1,0)</x:f>
        <x:v>-0.0012730744748568057</x:v>
      </x:c>
      <x:c r="J724" s="64" t="n">
        <x:f aca="0">Z723*(1+F724)</x:f>
        <x:v>0.09421088779903884</x:v>
      </x:c>
      <x:c r="K724" s="64" t="n">
        <x:f aca="0">AA723*(1+G724)</x:f>
        <x:v>0.09787991049421463</x:v>
      </x:c>
      <x:c r="L724" s="64" t="n">
        <x:f aca="0">AB723*(1+H724)</x:f>
        <x:v>0.8744229818962165</x:v>
      </x:c>
      <x:c r="M724" s="64" t="n">
        <x:f aca="0">AC723*(1+I724)</x:f>
        <x:v>0.05868356033744763</x:v>
      </x:c>
      <x:c r="N724" s="64" t="n">
        <x:f aca="0">SUM(J724:M724)</x:f>
        <x:v>1.1251973405269176</x:v>
      </x:c>
      <x:c r="O724" s="65" t="n">
        <x:f aca="0">IFERROR((J724+K724)/N724,0)</x:f>
        <x:v>0.17071743006724444</x:v>
      </x:c>
      <x:c r="P724" s="66" t="b">
        <x:f aca="0">AND(MONTH(A724)=12,OR(A725="",YEAR(A724)&lt;&gt;YEAR(A725)))</x:f>
        <x:v>0</x:v>
      </x:c>
      <x:c r="Q724" s="66" t="b">
        <x:f aca="0">AND(MOD(MONTH(A724),3)=0,OR(A725="",MONTH(A724)&lt;&gt;MONTH(A725)))</x:f>
        <x:v>0</x:v>
      </x:c>
      <x:c r="R724" s="66" t="b">
        <x:f aca="0">OR(O724&gt;$E$7,O724&lt;$E$6)</x:f>
        <x:v>0</x:v>
      </x:c>
      <x:c r="S724" s="66" t="b">
        <x:f aca="0">AND(OR(P724,Q724,R724),A724-AH723&gt;$E$8)</x:f>
        <x:v>0</x:v>
      </x:c>
      <x:c r="T724" s="67" t="str">
        <x:f aca="0">IF(NOT(OR(P724,Q724,R724)),"不调",IF(NOT(S724),"间隔规则跳过",IF(P724,"年末+季度",IF(AND(Q724,R724),"季度+动态",IF(Q724,"季度","动态")))))</x:f>
        <x:v>不调</x:v>
      </x:c>
      <x:c r="U724" s="64" t="n">
        <x:f aca="0">IF(OR(T724="年末+季度",T724="季度+动态"),N724*$E$5/2,IF(T724="季度",(J724+K724)/2,IF(T724="动态",N724*$E$5*IF(J724+K724=0,0.5,J724/(J724+K724)),J724)))</x:f>
        <x:v>0.09421088779903884</x:v>
      </x:c>
      <x:c r="V724" s="64" t="n">
        <x:f aca="0">IF(OR(T724="年末+季度",T724="季度+动态"),N724*$E$5/2,IF(T724="季度",(J724+K724)/2,IF(T724="动态",N724*$E$5*IF(J724+K724=0,0.5,K724/(J724+K724)),K724)))</x:f>
        <x:v>0.09787991049421463</x:v>
      </x:c>
      <x:c r="W724" s="64" t="n">
        <x:f aca="0">IF(OR(T724="年末+季度",T724="季度+动态",T724="动态"),N724*(1-$E$5)*IF(L724+M724=0,$B$7/($B$7+$B$8),L724/(L724+M724)),L724)</x:f>
        <x:v>0.8744229818962165</x:v>
      </x:c>
      <x:c r="X724" s="64" t="n">
        <x:f aca="0">IF(OR(T724="年末+季度",T724="季度+动态",T724="动态"),N724*(1-$E$5)*IF(L724+M724=0,$B$8/($B$7+$B$8),M724/(L724+M724)),M724)</x:f>
        <x:v>0.05868356033744763</x:v>
      </x:c>
      <x:c r="Y724" s="64" t="n">
        <x:f aca="0">POWER(1-$H$5,(A724-A723)/$H$8)</x:f>
        <x:v>0.9999862671029998</x:v>
      </x:c>
      <x:c r="Z724" s="64" t="n">
        <x:f aca="0">U724*Y724</x:f>
        <x:v>0.0942095940106204</x:v>
      </x:c>
      <x:c r="AA724" s="64" t="n">
        <x:f aca="0">V724*Y724</x:f>
        <x:v>0.09787856631948542</x:v>
      </x:c>
      <x:c r="AB724" s="64" t="n">
        <x:f aca="0">W724*Y724</x:f>
        <x:v>0.8744109735354715</x:v>
      </x:c>
      <x:c r="AC724" s="64" t="n">
        <x:f aca="0">X724*Y724</x:f>
        <x:v>0.058682754442157904</x:v>
      </x:c>
      <x:c r="AD724" s="64" t="n">
        <x:f aca="0">SUM(Z724:AC724)</x:f>
        <x:v>1.1251818883077354</x:v>
      </x:c>
      <x:c r="AE724" s="64" t="n">
        <x:f aca="0">MAX(AE723,AD724)</x:f>
        <x:v>1.1447181245279376</x:v>
      </x:c>
      <x:c r="AF724" s="63" t="n">
        <x:f aca="0">AD724/AE724-1</x:f>
        <x:v>-0.017066416440517762</x:v>
      </x:c>
      <x:c r="AG724" s="63" t="n">
        <x:f aca="0">AD724/AD723-1</x:f>
        <x:v>-0.004358499630847001</x:v>
      </x:c>
      <x:c r="AH724" s="61" t="n">
        <x:f aca="0">IF(OR(T724="年末+季度",T724="季度+动态",T724="季度",T724="动态"),A724,AH723)</x:f>
        <x:v>44834</x:v>
      </x:c>
      <x:c r="AI724" s="68" t="n">
        <x:f aca="0">YEAR(A724)</x:f>
        <x:v>2022</x:v>
      </x:c>
      <x:c r="AJ724" s="68" t="n">
        <x:f aca="0">MONTH(A724)</x:f>
        <x:v>10</x:v>
      </x:c>
      <x:c r="AK724" s="66" t="n">
        <x:f aca="0">IF(MONTH(A724)&lt;&gt;MONTH(A725),1,0)</x:f>
        <x:v>0</x:v>
      </x:c>
      <x:c r="AL724" s="64" t="n">
        <x:f aca="0">IF(AK723,AD723,AL723)</x:f>
        <x:v>1.1252912211761592</x:v>
      </x:c>
      <x:c r="AM724" s="65" t="str">
        <x:f aca="0">IF(AK724,AD724/AL724-1,"")</x:f>
      </x:c>
      <x:c r="AN724" s="64" t="n">
        <x:f aca="0">IF(AI724&lt;&gt;AI723,AD724,MAX(AN723,AD724))</x:f>
        <x:v>1.1447181245279376</x:v>
      </x:c>
      <x:c r="AO724" s="65" t="n">
        <x:f aca="0">AD724/AN724-1</x:f>
        <x:v>-0.017066416440517762</x:v>
      </x:c>
      <x:c r="AP724" s="69" t="n">
        <x:f aca="0">IFERROR(SUM(Z724:AC724)/AD724,0)</x:f>
        <x:v>1</x:v>
      </x:c>
      <x:c r="AQ724" s="66" t="b">
        <x:f aca="0">AND(B724&gt;0,C724&gt;0,D724&gt;0,E724&gt;0)</x:f>
        <x:v>1</x:v>
      </x:c>
    </x:row>
    <x:row r="725" ht="13.5" hidden="0">
      <x:c r="A725" s="61" t="n">
        <x:f aca="0">'净值底稿'!A687</x:f>
        <x:v>44865</x:v>
      </x:c>
      <x:c r="B725" s="62" t="n">
        <x:f aca="0">'净值底稿'!W687</x:f>
        <x:v>1.1434107641143703</x:v>
      </x:c>
      <x:c r="C725" s="62" t="n">
        <x:f aca="0">'净值底稿'!T687</x:f>
        <x:v>1.2134512878725585</x:v>
      </x:c>
      <x:c r="D725" s="62" t="n">
        <x:f aca="0">'净值底稿'!U687</x:f>
        <x:v>1.5731</x:v>
      </x:c>
      <x:c r="E725" s="62" t="n">
        <x:f aca="0">'净值底稿'!V687</x:f>
        <x:v>1.4089</x:v>
      </x:c>
      <x:c r="F725" s="63" t="n">
        <x:f aca="0">IFERROR(B725/B724-1,0)</x:f>
        <x:v>-0.016137628426094675</x:v>
      </x:c>
      <x:c r="G725" s="63" t="n">
        <x:f aca="0">IFERROR(C725/C724-1,0)</x:f>
        <x:v>0.0016357705846363757</x:v>
      </x:c>
      <x:c r="H725" s="63" t="n">
        <x:f aca="0">IFERROR(D725/D724-1,0)</x:f>
        <x:v>0.0006360918516632452</x:v>
      </x:c>
      <x:c r="I725" s="63" t="n">
        <x:f aca="0">IFERROR(E725/E724-1,0)</x:f>
        <x:v>-0.0022661284611570354</x:v>
      </x:c>
      <x:c r="J725" s="64" t="n">
        <x:f aca="0">Z724*(1+F725)</x:f>
        <x:v>0.09268927458830377</x:v>
      </x:c>
      <x:c r="K725" s="64" t="n">
        <x:f aca="0">AA724*(1+G725)</x:f>
        <x:v>0.09803867319913721</x:v>
      </x:c>
      <x:c r="L725" s="64" t="n">
        <x:f aca="0">AB724*(1+H725)</x:f>
        <x:v>0.8749671792307423</x:v>
      </x:c>
      <x:c r="M725" s="64" t="n">
        <x:f aca="0">AC724*(1+I725)</x:f>
        <x:v>0.05854977178213744</x:v>
      </x:c>
      <x:c r="N725" s="64" t="n">
        <x:f aca="0">SUM(J725:M725)</x:f>
        <x:v>1.1242448988003209</x:v>
      </x:c>
      <x:c r="O725" s="65" t="n">
        <x:f aca="0">IFERROR((J725+K725)/N725,0)</x:f>
        <x:v>0.16964982273076473</x:v>
      </x:c>
      <x:c r="P725" s="66" t="b">
        <x:f aca="0">AND(MONTH(A725)=12,OR(A726="",YEAR(A725)&lt;&gt;YEAR(A726)))</x:f>
        <x:v>0</x:v>
      </x:c>
      <x:c r="Q725" s="66" t="b">
        <x:f aca="0">AND(MOD(MONTH(A725),3)=0,OR(A726="",MONTH(A725)&lt;&gt;MONTH(A726)))</x:f>
        <x:v>0</x:v>
      </x:c>
      <x:c r="R725" s="66" t="b">
        <x:f aca="0">OR(O725&gt;$E$7,O725&lt;$E$6)</x:f>
        <x:v>0</x:v>
      </x:c>
      <x:c r="S725" s="66" t="b">
        <x:f aca="0">AND(OR(P725,Q725,R725),A725-AH724&gt;$E$8)</x:f>
        <x:v>0</x:v>
      </x:c>
      <x:c r="T725" s="67" t="str">
        <x:f aca="0">IF(NOT(OR(P725,Q725,R725)),"不调",IF(NOT(S725),"间隔规则跳过",IF(P725,"年末+季度",IF(AND(Q725,R725),"季度+动态",IF(Q725,"季度","动态")))))</x:f>
        <x:v>不调</x:v>
      </x:c>
      <x:c r="U725" s="64" t="n">
        <x:f aca="0">IF(OR(T725="年末+季度",T725="季度+动态"),N725*$E$5/2,IF(T725="季度",(J725+K725)/2,IF(T725="动态",N725*$E$5*IF(J725+K725=0,0.5,J725/(J725+K725)),J725)))</x:f>
        <x:v>0.09268927458830377</x:v>
      </x:c>
      <x:c r="V725" s="64" t="n">
        <x:f aca="0">IF(OR(T725="年末+季度",T725="季度+动态"),N725*$E$5/2,IF(T725="季度",(J725+K725)/2,IF(T725="动态",N725*$E$5*IF(J725+K725=0,0.5,K725/(J725+K725)),K725)))</x:f>
        <x:v>0.09803867319913721</x:v>
      </x:c>
      <x:c r="W725" s="64" t="n">
        <x:f aca="0">IF(OR(T725="年末+季度",T725="季度+动态",T725="动态"),N725*(1-$E$5)*IF(L725+M725=0,$B$7/($B$7+$B$8),L725/(L725+M725)),L725)</x:f>
        <x:v>0.8749671792307423</x:v>
      </x:c>
      <x:c r="X725" s="64" t="n">
        <x:f aca="0">IF(OR(T725="年末+季度",T725="季度+动态",T725="动态"),N725*(1-$E$5)*IF(L725+M725=0,$B$8/($B$7+$B$8),M725/(L725+M725)),M725)</x:f>
        <x:v>0.05854977178213744</x:v>
      </x:c>
      <x:c r="Y725" s="64" t="n">
        <x:f aca="0">POWER(1-$H$5,(A725-A724)/$H$8)</x:f>
        <x:v>0.9999588018747739</x:v>
      </x:c>
      <x:c r="Z725" s="64" t="n">
        <x:f aca="0">U725*Y725</x:f>
        <x:v>0.09268545596396216</x:v>
      </x:c>
      <x:c r="AA725" s="64" t="n">
        <x:f aca="0">V725*Y725</x:f>
        <x:v>0.09803463418960176</x:v>
      </x:c>
      <x:c r="AB725" s="64" t="n">
        <x:f aca="0">W725*Y725</x:f>
        <x:v>0.8749311322233236</x:v>
      </x:c>
      <x:c r="AC725" s="64" t="n">
        <x:f aca="0">X725*Y725</x:f>
        <x:v>0.0585473596413076</x:v>
      </x:c>
      <x:c r="AD725" s="64" t="n">
        <x:f aca="0">SUM(Z725:AC725)</x:f>
        <x:v>1.124198582018195</x:v>
      </x:c>
      <x:c r="AE725" s="64" t="n">
        <x:f aca="0">MAX(AE724,AD725)</x:f>
        <x:v>1.1447181245279376</x:v>
      </x:c>
      <x:c r="AF725" s="63" t="n">
        <x:f aca="0">AD725/AE725-1</x:f>
        <x:v>-0.017925410692876564</x:v>
      </x:c>
      <x:c r="AG725" s="63" t="n">
        <x:f aca="0">AD725/AD724-1</x:f>
        <x:v>-0.0008739087428959458</x:v>
      </x:c>
      <x:c r="AH725" s="61" t="n">
        <x:f aca="0">IF(OR(T725="年末+季度",T725="季度+动态",T725="季度",T725="动态"),A725,AH724)</x:f>
        <x:v>44834</x:v>
      </x:c>
      <x:c r="AI725" s="68" t="n">
        <x:f aca="0">YEAR(A725)</x:f>
        <x:v>2022</x:v>
      </x:c>
      <x:c r="AJ725" s="68" t="n">
        <x:f aca="0">MONTH(A725)</x:f>
        <x:v>10</x:v>
      </x:c>
      <x:c r="AK725" s="66" t="n">
        <x:f aca="0">IF(MONTH(A725)&lt;&gt;MONTH(A726),1,0)</x:f>
        <x:v>1</x:v>
      </x:c>
      <x:c r="AL725" s="64" t="n">
        <x:f aca="0">IF(AK724,AD724,AL724)</x:f>
        <x:v>1.1252912211761592</x:v>
      </x:c>
      <x:c r="AM725" s="65" t="n">
        <x:f aca="0">IF(AK725,AD725/AL725-1,"")</x:f>
        <x:v>-0.0009709834551292484</x:v>
      </x:c>
      <x:c r="AN725" s="64" t="n">
        <x:f aca="0">IF(AI725&lt;&gt;AI724,AD725,MAX(AN724,AD725))</x:f>
        <x:v>1.1447181245279376</x:v>
      </x:c>
      <x:c r="AO725" s="65" t="n">
        <x:f aca="0">AD725/AN725-1</x:f>
        <x:v>-0.017925410692876564</x:v>
      </x:c>
      <x:c r="AP725" s="69" t="n">
        <x:f aca="0">IFERROR(SUM(Z725:AC725)/AD725,0)</x:f>
        <x:v>1</x:v>
      </x:c>
      <x:c r="AQ725" s="66" t="b">
        <x:f aca="0">AND(B725&gt;0,C725&gt;0,D725&gt;0,E725&gt;0)</x:f>
        <x:v>1</x:v>
      </x:c>
    </x:row>
    <x:row r="726" ht="13.5" hidden="0">
      <x:c r="A726" s="61" t="n">
        <x:f aca="0">'净值底稿'!A688</x:f>
        <x:v>44866</x:v>
      </x:c>
      <x:c r="B726" s="62" t="n">
        <x:f aca="0">'净值底稿'!W688</x:f>
        <x:v>1.1594479479331425</x:v>
      </x:c>
      <x:c r="C726" s="62" t="n">
        <x:f aca="0">'净值底稿'!T688</x:f>
        <x:v>1.2435031233980849</x:v>
      </x:c>
      <x:c r="D726" s="62" t="n">
        <x:f aca="0">'净值底稿'!U688</x:f>
        <x:v>1.5722</x:v>
      </x:c>
      <x:c r="E726" s="62" t="n">
        <x:f aca="0">'净值底稿'!V688</x:f>
        <x:v>1.4098</x:v>
      </x:c>
      <x:c r="F726" s="63" t="n">
        <x:f aca="0">IFERROR(B726/B725-1,0)</x:f>
        <x:v>0.014025741511357825</x:v>
      </x:c>
      <x:c r="G726" s="63" t="n">
        <x:f aca="0">IFERROR(C726/C725-1,0)</x:f>
        <x:v>0.024765588718615783</x:v>
      </x:c>
      <x:c r="H726" s="63" t="n">
        <x:f aca="0">IFERROR(D726/D725-1,0)</x:f>
        <x:v>-0.0005721187464241551</x:v>
      </x:c>
      <x:c r="I726" s="63" t="n">
        <x:f aca="0">IFERROR(E726/E725-1,0)</x:f>
        <x:v>0.0006387962240044232</x:v>
      </x:c>
      <x:c r="J726" s="64" t="n">
        <x:f aca="0">Z725*(1+F726)</x:f>
        <x:v>0.09398543821117503</x:v>
      </x:c>
      <x:c r="K726" s="64" t="n">
        <x:f aca="0">AA725*(1+G726)</x:f>
        <x:v>0.10046251962012138</x:v>
      </x:c>
      <x:c r="L726" s="64" t="n">
        <x:f aca="0">AB725*(1+H726)</x:f>
        <x:v>0.8744305677207486</x:v>
      </x:c>
      <x:c r="M726" s="64" t="n">
        <x:f aca="0">AC725*(1+I726)</x:f>
        <x:v>0.0585847594735719</x:v>
      </x:c>
      <x:c r="N726" s="64" t="n">
        <x:f aca="0">SUM(J726:M726)</x:f>
        <x:v>1.127463285025617</x:v>
      </x:c>
      <x:c r="O726" s="65" t="n">
        <x:f aca="0">IFERROR((J726+K726)/N726,0)</x:f>
        <x:v>0.17246500211035998</x:v>
      </x:c>
      <x:c r="P726" s="66" t="b">
        <x:f aca="0">AND(MONTH(A726)=12,OR(A727="",YEAR(A726)&lt;&gt;YEAR(A727)))</x:f>
        <x:v>0</x:v>
      </x:c>
      <x:c r="Q726" s="66" t="b">
        <x:f aca="0">AND(MOD(MONTH(A726),3)=0,OR(A727="",MONTH(A726)&lt;&gt;MONTH(A727)))</x:f>
        <x:v>0</x:v>
      </x:c>
      <x:c r="R726" s="66" t="b">
        <x:f aca="0">OR(O726&gt;$E$7,O726&lt;$E$6)</x:f>
        <x:v>0</x:v>
      </x:c>
      <x:c r="S726" s="66" t="b">
        <x:f aca="0">AND(OR(P726,Q726,R726),A726-AH725&gt;$E$8)</x:f>
        <x:v>0</x:v>
      </x:c>
      <x:c r="T726" s="67" t="str">
        <x:f aca="0">IF(NOT(OR(P726,Q726,R726)),"不调",IF(NOT(S726),"间隔规则跳过",IF(P726,"年末+季度",IF(AND(Q726,R726),"季度+动态",IF(Q726,"季度","动态")))))</x:f>
        <x:v>不调</x:v>
      </x:c>
      <x:c r="U726" s="64" t="n">
        <x:f aca="0">IF(OR(T726="年末+季度",T726="季度+动态"),N726*$E$5/2,IF(T726="季度",(J726+K726)/2,IF(T726="动态",N726*$E$5*IF(J726+K726=0,0.5,J726/(J726+K726)),J726)))</x:f>
        <x:v>0.09398543821117503</x:v>
      </x:c>
      <x:c r="V726" s="64" t="n">
        <x:f aca="0">IF(OR(T726="年末+季度",T726="季度+动态"),N726*$E$5/2,IF(T726="季度",(J726+K726)/2,IF(T726="动态",N726*$E$5*IF(J726+K726=0,0.5,K726/(J726+K726)),K726)))</x:f>
        <x:v>0.10046251962012138</x:v>
      </x:c>
      <x:c r="W726" s="64" t="n">
        <x:f aca="0">IF(OR(T726="年末+季度",T726="季度+动态",T726="动态"),N726*(1-$E$5)*IF(L726+M726=0,$B$7/($B$7+$B$8),L726/(L726+M726)),L726)</x:f>
        <x:v>0.8744305677207486</x:v>
      </x:c>
      <x:c r="X726" s="64" t="n">
        <x:f aca="0">IF(OR(T726="年末+季度",T726="季度+动态",T726="动态"),N726*(1-$E$5)*IF(L726+M726=0,$B$8/($B$7+$B$8),M726/(L726+M726)),M726)</x:f>
        <x:v>0.0585847594735719</x:v>
      </x:c>
      <x:c r="Y726" s="64" t="n">
        <x:f aca="0">POWER(1-$H$5,(A726-A725)/$H$8)</x:f>
        <x:v>0.9999862671029998</x:v>
      </x:c>
      <x:c r="Z726" s="64" t="n">
        <x:f aca="0">U726*Y726</x:f>
        <x:v>0.09398414751883255</x:v>
      </x:c>
      <x:c r="AA726" s="64" t="n">
        <x:f aca="0">V726*Y726</x:f>
        <x:v>0.10046113997868705</x:v>
      </x:c>
      <x:c r="AB726" s="64" t="n">
        <x:f aca="0">W726*Y726</x:f>
        <x:v>0.8744185592558282</x:v>
      </x:c>
      <x:c r="AC726" s="64" t="n">
        <x:f aca="0">X726*Y726</x:f>
        <x:v>0.058583954935104265</x:v>
      </x:c>
      <x:c r="AD726" s="64" t="n">
        <x:f aca="0">SUM(Z726:AC726)</x:f>
        <x:v>1.1274478016884522</x:v>
      </x:c>
      <x:c r="AE726" s="64" t="n">
        <x:f aca="0">MAX(AE725,AD726)</x:f>
        <x:v>1.1447181245279376</x:v>
      </x:c>
      <x:c r="AF726" s="63" t="n">
        <x:f aca="0">AD726/AE726-1</x:f>
        <x:v>-0.015086965489087056</x:v>
      </x:c>
      <x:c r="AG726" s="63" t="n">
        <x:f aca="0">AD726/AD725-1</x:f>
        <x:v>0.0028902541972826157</x:v>
      </x:c>
      <x:c r="AH726" s="61" t="n">
        <x:f aca="0">IF(OR(T726="年末+季度",T726="季度+动态",T726="季度",T726="动态"),A726,AH725)</x:f>
        <x:v>44834</x:v>
      </x:c>
      <x:c r="AI726" s="68" t="n">
        <x:f aca="0">YEAR(A726)</x:f>
        <x:v>2022</x:v>
      </x:c>
      <x:c r="AJ726" s="68" t="n">
        <x:f aca="0">MONTH(A726)</x:f>
        <x:v>11</x:v>
      </x:c>
      <x:c r="AK726" s="66" t="n">
        <x:f aca="0">IF(MONTH(A726)&lt;&gt;MONTH(A727),1,0)</x:f>
        <x:v>0</x:v>
      </x:c>
      <x:c r="AL726" s="64" t="n">
        <x:f aca="0">IF(AK725,AD725,AL725)</x:f>
        <x:v>1.124198582018195</x:v>
      </x:c>
      <x:c r="AM726" s="65" t="str">
        <x:f aca="0">IF(AK726,AD726/AL726-1,"")</x:f>
      </x:c>
      <x:c r="AN726" s="64" t="n">
        <x:f aca="0">IF(AI726&lt;&gt;AI725,AD726,MAX(AN725,AD726))</x:f>
        <x:v>1.1447181245279376</x:v>
      </x:c>
      <x:c r="AO726" s="65" t="n">
        <x:f aca="0">AD726/AN726-1</x:f>
        <x:v>-0.015086965489087056</x:v>
      </x:c>
      <x:c r="AP726" s="69" t="n">
        <x:f aca="0">IFERROR(SUM(Z726:AC726)/AD726,0)</x:f>
        <x:v>1</x:v>
      </x:c>
      <x:c r="AQ726" s="66" t="b">
        <x:f aca="0">AND(B726&gt;0,C726&gt;0,D726&gt;0,E726&gt;0)</x:f>
        <x:v>1</x:v>
      </x:c>
    </x:row>
    <x:row r="727" ht="13.5" hidden="0">
      <x:c r="A727" s="61" t="n">
        <x:f aca="0">'净值底稿'!A689</x:f>
        <x:v>44867</x:v>
      </x:c>
      <x:c r="B727" s="62" t="n">
        <x:f aca="0">'净值底稿'!W689</x:f>
        <x:v>1.1727616003809593</x:v>
      </x:c>
      <x:c r="C727" s="62" t="n">
        <x:f aca="0">'净值底稿'!T689</x:f>
        <x:v>1.2585014817444855</x:v>
      </x:c>
      <x:c r="D727" s="62" t="n">
        <x:f aca="0">'净值底稿'!U689</x:f>
        <x:v>1.5716</x:v>
      </x:c>
      <x:c r="E727" s="62" t="n">
        <x:f aca="0">'净值底稿'!V689</x:f>
        <x:v>1.412</x:v>
      </x:c>
      <x:c r="F727" s="63" t="n">
        <x:f aca="0">IFERROR(B727/B726-1,0)</x:f>
        <x:v>0.011482751314149109</x:v>
      </x:c>
      <x:c r="G727" s="63" t="n">
        <x:f aca="0">IFERROR(C727/C726-1,0)</x:f>
        <x:v>0.012061375692740572</x:v>
      </x:c>
      <x:c r="H727" s="63" t="n">
        <x:f aca="0">IFERROR(D727/D726-1,0)</x:f>
        <x:v>-0.0003816308357714737</x:v>
      </x:c>
      <x:c r="I727" s="63" t="n">
        <x:f aca="0">IFERROR(E727/E726-1,0)</x:f>
        <x:v>0.0015605050361753303</x:v>
      </x:c>
      <x:c r="J727" s="64" t="n">
        <x:f aca="0">Z726*(1+F727)</x:f>
        <x:v>0.09506334411226361</x:v>
      </x:c>
      <x:c r="K727" s="64" t="n">
        <x:f aca="0">AA726*(1+G727)</x:f>
        <x:v>0.101672839530491</x:v>
      </x:c>
      <x:c r="L727" s="64" t="n">
        <x:f aca="0">AB726*(1+H727)</x:f>
        <x:v>0.8740848541702454</x:v>
      </x:c>
      <x:c r="M727" s="64" t="n">
        <x:f aca="0">AC726*(1+I727)</x:f>
        <x:v>0.058675375491819566</x:v>
      </x:c>
      <x:c r="N727" s="64" t="n">
        <x:f aca="0">SUM(J727:M727)</x:f>
        <x:v>1.1294964133048198</x:v>
      </x:c>
      <x:c r="O727" s="65" t="n">
        <x:f aca="0">IFERROR((J727+K727)/N727,0)</x:f>
        <x:v>0.17418044123497448</x:v>
      </x:c>
      <x:c r="P727" s="66" t="b">
        <x:f aca="0">AND(MONTH(A727)=12,OR(A728="",YEAR(A727)&lt;&gt;YEAR(A728)))</x:f>
        <x:v>0</x:v>
      </x:c>
      <x:c r="Q727" s="66" t="b">
        <x:f aca="0">AND(MOD(MONTH(A727),3)=0,OR(A728="",MONTH(A727)&lt;&gt;MONTH(A728)))</x:f>
        <x:v>0</x:v>
      </x:c>
      <x:c r="R727" s="66" t="b">
        <x:f aca="0">OR(O727&gt;$E$7,O727&lt;$E$6)</x:f>
        <x:v>0</x:v>
      </x:c>
      <x:c r="S727" s="66" t="b">
        <x:f aca="0">AND(OR(P727,Q727,R727),A727-AH726&gt;$E$8)</x:f>
        <x:v>0</x:v>
      </x:c>
      <x:c r="T727" s="67" t="str">
        <x:f aca="0">IF(NOT(OR(P727,Q727,R727)),"不调",IF(NOT(S727),"间隔规则跳过",IF(P727,"年末+季度",IF(AND(Q727,R727),"季度+动态",IF(Q727,"季度","动态")))))</x:f>
        <x:v>不调</x:v>
      </x:c>
      <x:c r="U727" s="64" t="n">
        <x:f aca="0">IF(OR(T727="年末+季度",T727="季度+动态"),N727*$E$5/2,IF(T727="季度",(J727+K727)/2,IF(T727="动态",N727*$E$5*IF(J727+K727=0,0.5,J727/(J727+K727)),J727)))</x:f>
        <x:v>0.09506334411226361</x:v>
      </x:c>
      <x:c r="V727" s="64" t="n">
        <x:f aca="0">IF(OR(T727="年末+季度",T727="季度+动态"),N727*$E$5/2,IF(T727="季度",(J727+K727)/2,IF(T727="动态",N727*$E$5*IF(J727+K727=0,0.5,K727/(J727+K727)),K727)))</x:f>
        <x:v>0.101672839530491</x:v>
      </x:c>
      <x:c r="W727" s="64" t="n">
        <x:f aca="0">IF(OR(T727="年末+季度",T727="季度+动态",T727="动态"),N727*(1-$E$5)*IF(L727+M727=0,$B$7/($B$7+$B$8),L727/(L727+M727)),L727)</x:f>
        <x:v>0.8740848541702454</x:v>
      </x:c>
      <x:c r="X727" s="64" t="n">
        <x:f aca="0">IF(OR(T727="年末+季度",T727="季度+动态",T727="动态"),N727*(1-$E$5)*IF(L727+M727=0,$B$8/($B$7+$B$8),M727/(L727+M727)),M727)</x:f>
        <x:v>0.058675375491819566</x:v>
      </x:c>
      <x:c r="Y727" s="64" t="n">
        <x:f aca="0">POWER(1-$H$5,(A727-A726)/$H$8)</x:f>
        <x:v>0.9999862671029998</x:v>
      </x:c>
      <x:c r="Z727" s="64" t="n">
        <x:f aca="0">U727*Y727</x:f>
        <x:v>0.09506203861715042</x:v>
      </x:c>
      <x:c r="AA727" s="64" t="n">
        <x:f aca="0">V727*Y727</x:f>
        <x:v>0.101671443267858</x:v>
      </x:c>
      <x:c r="AB727" s="64" t="n">
        <x:f aca="0">W727*Y727</x:f>
        <x:v>0.8740728504529736</x:v>
      </x:c>
      <x:c r="AC727" s="64" t="n">
        <x:f aca="0">X727*Y727</x:f>
        <x:v>0.058674569708931486</x:v>
      </x:c>
      <x:c r="AD727" s="64" t="n">
        <x:f aca="0">SUM(Z727:AC727)</x:f>
        <x:v>1.1294809020469134</x:v>
      </x:c>
      <x:c r="AE727" s="64" t="n">
        <x:f aca="0">MAX(AE726,AD727)</x:f>
        <x:v>1.1447181245279376</x:v>
      </x:c>
      <x:c r="AF727" s="63" t="n">
        <x:f aca="0">AD727/AE727-1</x:f>
        <x:v>-0.013310894756128566</x:v>
      </x:c>
      <x:c r="AG727" s="63" t="n">
        <x:f aca="0">AD727/AD726-1</x:f>
        <x:v>0.0018032767063951294</x:v>
      </x:c>
      <x:c r="AH727" s="61" t="n">
        <x:f aca="0">IF(OR(T727="年末+季度",T727="季度+动态",T727="季度",T727="动态"),A727,AH726)</x:f>
        <x:v>44834</x:v>
      </x:c>
      <x:c r="AI727" s="68" t="n">
        <x:f aca="0">YEAR(A727)</x:f>
        <x:v>2022</x:v>
      </x:c>
      <x:c r="AJ727" s="68" t="n">
        <x:f aca="0">MONTH(A727)</x:f>
        <x:v>11</x:v>
      </x:c>
      <x:c r="AK727" s="66" t="n">
        <x:f aca="0">IF(MONTH(A727)&lt;&gt;MONTH(A728),1,0)</x:f>
        <x:v>0</x:v>
      </x:c>
      <x:c r="AL727" s="64" t="n">
        <x:f aca="0">IF(AK726,AD726,AL726)</x:f>
        <x:v>1.124198582018195</x:v>
      </x:c>
      <x:c r="AM727" s="65" t="str">
        <x:f aca="0">IF(AK727,AD727/AL727-1,"")</x:f>
      </x:c>
      <x:c r="AN727" s="64" t="n">
        <x:f aca="0">IF(AI727&lt;&gt;AI726,AD727,MAX(AN726,AD727))</x:f>
        <x:v>1.1447181245279376</x:v>
      </x:c>
      <x:c r="AO727" s="65" t="n">
        <x:f aca="0">AD727/AN727-1</x:f>
        <x:v>-0.013310894756128566</x:v>
      </x:c>
      <x:c r="AP727" s="69" t="n">
        <x:f aca="0">IFERROR(SUM(Z727:AC727)/AD727,0)</x:f>
        <x:v>1</x:v>
      </x:c>
      <x:c r="AQ727" s="66" t="b">
        <x:f aca="0">AND(B727&gt;0,C727&gt;0,D727&gt;0,E727&gt;0)</x:f>
        <x:v>1</x:v>
      </x:c>
    </x:row>
    <x:row r="728" ht="13.5" hidden="0">
      <x:c r="A728" s="61" t="n">
        <x:f aca="0">'净值底稿'!A690</x:f>
        <x:v>44868</x:v>
      </x:c>
      <x:c r="B728" s="62" t="n">
        <x:f aca="0">'净值底稿'!W690</x:f>
        <x:v>1.1657167705444216</x:v>
      </x:c>
      <x:c r="C728" s="62" t="n">
        <x:f aca="0">'净值底稿'!T690</x:f>
        <x:v>1.2626500033835053</x:v>
      </x:c>
      <x:c r="D728" s="62" t="n">
        <x:f aca="0">'净值底稿'!U690</x:f>
        <x:v>1.5719</x:v>
      </x:c>
      <x:c r="E728" s="62" t="n">
        <x:f aca="0">'净值底稿'!V690</x:f>
        <x:v>1.4098</x:v>
      </x:c>
      <x:c r="F728" s="63" t="n">
        <x:f aca="0">IFERROR(B728/B727-1,0)</x:f>
        <x:v>-0.006007043404430479</x:v>
      </x:c>
      <x:c r="G728" s="63" t="n">
        <x:f aca="0">IFERROR(C728/C727-1,0)</x:f>
        <x:v>0.0032963978979740904</x:v>
      </x:c>
      <x:c r="H728" s="63" t="n">
        <x:f aca="0">IFERROR(D728/D727-1,0)</x:f>
        <x:v>0.00019088826673452353</x:v>
      </x:c>
      <x:c r="I728" s="63" t="n">
        <x:f aca="0">IFERROR(E728/E727-1,0)</x:f>
        <x:v>-0.001558073654390868</x:v>
      </x:c>
      <x:c r="J728" s="64" t="n">
        <x:f aca="0">Z727*(1+F728)</x:f>
        <x:v>0.09449099682506355</x:v>
      </x:c>
      <x:c r="K728" s="64" t="n">
        <x:f aca="0">AA727*(1+G728)</x:f>
        <x:v>0.10200659279973016</x:v>
      </x:c>
      <x:c r="L728" s="64" t="n">
        <x:f aca="0">AB727*(1+H728)</x:f>
        <x:v>0.8742397007043963</x:v>
      </x:c>
      <x:c r="M728" s="64" t="n">
        <x:f aca="0">AC727*(1+I728)</x:f>
        <x:v>0.05858315040768528</x:v>
      </x:c>
      <x:c r="N728" s="64" t="n">
        <x:f aca="0">SUM(J728:M728)</x:f>
        <x:v>1.1293204407368753</x:v>
      </x:c>
      <x:c r="O728" s="65" t="n">
        <x:f aca="0">IFERROR((J728+K728)/N728,0)</x:f>
        <x:v>0.17399631011423128</x:v>
      </x:c>
      <x:c r="P728" s="66" t="b">
        <x:f aca="0">AND(MONTH(A728)=12,OR(A729="",YEAR(A728)&lt;&gt;YEAR(A729)))</x:f>
        <x:v>0</x:v>
      </x:c>
      <x:c r="Q728" s="66" t="b">
        <x:f aca="0">AND(MOD(MONTH(A728),3)=0,OR(A729="",MONTH(A728)&lt;&gt;MONTH(A729)))</x:f>
        <x:v>0</x:v>
      </x:c>
      <x:c r="R728" s="66" t="b">
        <x:f aca="0">OR(O728&gt;$E$7,O728&lt;$E$6)</x:f>
        <x:v>0</x:v>
      </x:c>
      <x:c r="S728" s="66" t="b">
        <x:f aca="0">AND(OR(P728,Q728,R728),A728-AH727&gt;$E$8)</x:f>
        <x:v>0</x:v>
      </x:c>
      <x:c r="T728" s="67" t="str">
        <x:f aca="0">IF(NOT(OR(P728,Q728,R728)),"不调",IF(NOT(S728),"间隔规则跳过",IF(P728,"年末+季度",IF(AND(Q728,R728),"季度+动态",IF(Q728,"季度","动态")))))</x:f>
        <x:v>不调</x:v>
      </x:c>
      <x:c r="U728" s="64" t="n">
        <x:f aca="0">IF(OR(T728="年末+季度",T728="季度+动态"),N728*$E$5/2,IF(T728="季度",(J728+K728)/2,IF(T728="动态",N728*$E$5*IF(J728+K728=0,0.5,J728/(J728+K728)),J728)))</x:f>
        <x:v>0.09449099682506355</x:v>
      </x:c>
      <x:c r="V728" s="64" t="n">
        <x:f aca="0">IF(OR(T728="年末+季度",T728="季度+动态"),N728*$E$5/2,IF(T728="季度",(J728+K728)/2,IF(T728="动态",N728*$E$5*IF(J728+K728=0,0.5,K728/(J728+K728)),K728)))</x:f>
        <x:v>0.10200659279973016</x:v>
      </x:c>
      <x:c r="W728" s="64" t="n">
        <x:f aca="0">IF(OR(T728="年末+季度",T728="季度+动态",T728="动态"),N728*(1-$E$5)*IF(L728+M728=0,$B$7/($B$7+$B$8),L728/(L728+M728)),L728)</x:f>
        <x:v>0.8742397007043963</x:v>
      </x:c>
      <x:c r="X728" s="64" t="n">
        <x:f aca="0">IF(OR(T728="年末+季度",T728="季度+动态",T728="动态"),N728*(1-$E$5)*IF(L728+M728=0,$B$8/($B$7+$B$8),M728/(L728+M728)),M728)</x:f>
        <x:v>0.05858315040768528</x:v>
      </x:c>
      <x:c r="Y728" s="64" t="n">
        <x:f aca="0">POWER(1-$H$5,(A728-A727)/$H$8)</x:f>
        <x:v>0.9999862671029998</x:v>
      </x:c>
      <x:c r="Z728" s="64" t="n">
        <x:f aca="0">U728*Y728</x:f>
        <x:v>0.0944896991899367</x:v>
      </x:c>
      <x:c r="AA728" s="64" t="n">
        <x:f aca="0">V728*Y728</x:f>
        <x:v>0.1020051919536979</x:v>
      </x:c>
      <x:c r="AB728" s="64" t="n">
        <x:f aca="0">W728*Y728</x:f>
        <x:v>0.874227694860633</x:v>
      </x:c>
      <x:c r="AC728" s="64" t="n">
        <x:f aca="0">X728*Y728</x:f>
        <x:v>0.05858234589131479</x:v>
      </x:c>
      <x:c r="AD728" s="64" t="n">
        <x:f aca="0">SUM(Z728:AC728)</x:f>
        <x:v>1.1293049318955826</x:v>
      </x:c>
      <x:c r="AE728" s="64" t="n">
        <x:f aca="0">MAX(AE727,AD728)</x:f>
        <x:v>1.1447181245279376</x:v>
      </x:c>
      <x:c r="AF728" s="63" t="n">
        <x:f aca="0">AD728/AE728-1</x:f>
        <x:v>-0.013464618321397892</x:v>
      </x:c>
      <x:c r="AG728" s="63" t="n">
        <x:f aca="0">AD728/AD727-1</x:f>
        <x:v>-0.0001557973676331592</x:v>
      </x:c>
      <x:c r="AH728" s="61" t="n">
        <x:f aca="0">IF(OR(T728="年末+季度",T728="季度+动态",T728="季度",T728="动态"),A728,AH727)</x:f>
        <x:v>44834</x:v>
      </x:c>
      <x:c r="AI728" s="68" t="n">
        <x:f aca="0">YEAR(A728)</x:f>
        <x:v>2022</x:v>
      </x:c>
      <x:c r="AJ728" s="68" t="n">
        <x:f aca="0">MONTH(A728)</x:f>
        <x:v>11</x:v>
      </x:c>
      <x:c r="AK728" s="66" t="n">
        <x:f aca="0">IF(MONTH(A728)&lt;&gt;MONTH(A729),1,0)</x:f>
        <x:v>0</x:v>
      </x:c>
      <x:c r="AL728" s="64" t="n">
        <x:f aca="0">IF(AK727,AD727,AL727)</x:f>
        <x:v>1.124198582018195</x:v>
      </x:c>
      <x:c r="AM728" s="65" t="str">
        <x:f aca="0">IF(AK728,AD728/AL728-1,"")</x:f>
      </x:c>
      <x:c r="AN728" s="64" t="n">
        <x:f aca="0">IF(AI728&lt;&gt;AI727,AD728,MAX(AN727,AD728))</x:f>
        <x:v>1.1447181245279376</x:v>
      </x:c>
      <x:c r="AO728" s="65" t="n">
        <x:f aca="0">AD728/AN728-1</x:f>
        <x:v>-0.013464618321397892</x:v>
      </x:c>
      <x:c r="AP728" s="69" t="n">
        <x:f aca="0">IFERROR(SUM(Z728:AC728)/AD728,0)</x:f>
        <x:v>1</x:v>
      </x:c>
      <x:c r="AQ728" s="66" t="b">
        <x:f aca="0">AND(B728&gt;0,C728&gt;0,D728&gt;0,E728&gt;0)</x:f>
        <x:v>1</x:v>
      </x:c>
    </x:row>
    <x:row r="729" ht="13.5" hidden="0">
      <x:c r="A729" s="61" t="n">
        <x:f aca="0">'净值底稿'!A691</x:f>
        <x:v>44869</x:v>
      </x:c>
      <x:c r="B729" s="62" t="n">
        <x:f aca="0">'净值底稿'!W691</x:f>
        <x:v>1.1882133029984396</x:v>
      </x:c>
      <x:c r="C729" s="62" t="n">
        <x:f aca="0">'净值底稿'!T691</x:f>
        <x:v>1.2907772919993499</x:v>
      </x:c>
      <x:c r="D729" s="62" t="n">
        <x:f aca="0">'净值底稿'!U691</x:f>
        <x:v>1.5709</x:v>
      </x:c>
      <x:c r="E729" s="62" t="n">
        <x:f aca="0">'净值底稿'!V691</x:f>
        <x:v>1.4119</x:v>
      </x:c>
      <x:c r="F729" s="63" t="n">
        <x:f aca="0">IFERROR(B729/B728-1,0)</x:f>
        <x:v>0.019298454841231827</x:v>
      </x:c>
      <x:c r="G729" s="63" t="n">
        <x:f aca="0">IFERROR(C729/C728-1,0)</x:f>
        <x:v>0.022276393727852062</x:v>
      </x:c>
      <x:c r="H729" s="63" t="n">
        <x:f aca="0">IFERROR(D729/D728-1,0)</x:f>
        <x:v>-0.0006361727845283216</x:v>
      </x:c>
      <x:c r="I729" s="63" t="n">
        <x:f aca="0">IFERROR(E729/E728-1,0)</x:f>
        <x:v>0.001489572989076482</x:v>
      </x:c>
      <x:c r="J729" s="64" t="n">
        <x:f aca="0">Z728*(1+F729)</x:f>
        <x:v>0.09631320438271528</x:v>
      </x:c>
      <x:c r="K729" s="64" t="n">
        <x:f aca="0">AA728*(1+G729)</x:f>
        <x:v>0.10427749977194359</x:v>
      </x:c>
      <x:c r="L729" s="64" t="n">
        <x:f aca="0">AB728*(1+H729)</x:f>
        <x:v>0.8736715349936818</x:v>
      </x:c>
      <x:c r="M729" s="64" t="n">
        <x:f aca="0">AC728*(1+I729)</x:f>
        <x:v>0.058669608571391224</x:v>
      </x:c>
      <x:c r="N729" s="64" t="n">
        <x:f aca="0">SUM(J729:M729)</x:f>
        <x:v>1.1329318477197319</x:v>
      </x:c>
      <x:c r="O729" s="65" t="n">
        <x:f aca="0">IFERROR((J729+K729)/N729,0)</x:f>
        <x:v>0.17705451970336136</x:v>
      </x:c>
      <x:c r="P729" s="66" t="b">
        <x:f aca="0">AND(MONTH(A729)=12,OR(A730="",YEAR(A729)&lt;&gt;YEAR(A730)))</x:f>
        <x:v>0</x:v>
      </x:c>
      <x:c r="Q729" s="66" t="b">
        <x:f aca="0">AND(MOD(MONTH(A729),3)=0,OR(A730="",MONTH(A729)&lt;&gt;MONTH(A730)))</x:f>
        <x:v>0</x:v>
      </x:c>
      <x:c r="R729" s="66" t="b">
        <x:f aca="0">OR(O729&gt;$E$7,O729&lt;$E$6)</x:f>
        <x:v>0</x:v>
      </x:c>
      <x:c r="S729" s="66" t="b">
        <x:f aca="0">AND(OR(P729,Q729,R729),A729-AH728&gt;$E$8)</x:f>
        <x:v>0</x:v>
      </x:c>
      <x:c r="T729" s="67" t="str">
        <x:f aca="0">IF(NOT(OR(P729,Q729,R729)),"不调",IF(NOT(S729),"间隔规则跳过",IF(P729,"年末+季度",IF(AND(Q729,R729),"季度+动态",IF(Q729,"季度","动态")))))</x:f>
        <x:v>不调</x:v>
      </x:c>
      <x:c r="U729" s="64" t="n">
        <x:f aca="0">IF(OR(T729="年末+季度",T729="季度+动态"),N729*$E$5/2,IF(T729="季度",(J729+K729)/2,IF(T729="动态",N729*$E$5*IF(J729+K729=0,0.5,J729/(J729+K729)),J729)))</x:f>
        <x:v>0.09631320438271528</x:v>
      </x:c>
      <x:c r="V729" s="64" t="n">
        <x:f aca="0">IF(OR(T729="年末+季度",T729="季度+动态"),N729*$E$5/2,IF(T729="季度",(J729+K729)/2,IF(T729="动态",N729*$E$5*IF(J729+K729=0,0.5,K729/(J729+K729)),K729)))</x:f>
        <x:v>0.10427749977194359</x:v>
      </x:c>
      <x:c r="W729" s="64" t="n">
        <x:f aca="0">IF(OR(T729="年末+季度",T729="季度+动态",T729="动态"),N729*(1-$E$5)*IF(L729+M729=0,$B$7/($B$7+$B$8),L729/(L729+M729)),L729)</x:f>
        <x:v>0.8736715349936818</x:v>
      </x:c>
      <x:c r="X729" s="64" t="n">
        <x:f aca="0">IF(OR(T729="年末+季度",T729="季度+动态",T729="动态"),N729*(1-$E$5)*IF(L729+M729=0,$B$8/($B$7+$B$8),M729/(L729+M729)),M729)</x:f>
        <x:v>0.058669608571391224</x:v>
      </x:c>
      <x:c r="Y729" s="64" t="n">
        <x:f aca="0">POWER(1-$H$5,(A729-A728)/$H$8)</x:f>
        <x:v>0.9999862671029998</x:v>
      </x:c>
      <x:c r="Z729" s="64" t="n">
        <x:f aca="0">U729*Y729</x:f>
        <x:v>0.09631188172339973</x:v>
      </x:c>
      <x:c r="AA729" s="64" t="n">
        <x:f aca="0">V729*Y729</x:f>
        <x:v>0.10427606773977978</x:v>
      </x:c>
      <x:c r="AB729" s="64" t="n">
        <x:f aca="0">W729*Y729</x:f>
        <x:v>0.8736595369524797</x:v>
      </x:c>
      <x:c r="AC729" s="64" t="n">
        <x:f aca="0">X729*Y729</x:f>
        <x:v>0.05866880286769967</x:v>
      </x:c>
      <x:c r="AD729" s="64" t="n">
        <x:f aca="0">SUM(Z729:AC729)</x:f>
        <x:v>1.1329162892833589</x:v>
      </x:c>
      <x:c r="AE729" s="64" t="n">
        <x:f aca="0">MAX(AE728,AD729)</x:f>
        <x:v>1.1447181245279376</x:v>
      </x:c>
      <x:c r="AF729" s="63" t="n">
        <x:f aca="0">AD729/AE729-1</x:f>
        <x:v>-0.010309817754869277</x:v>
      </x:c>
      <x:c r="AG729" s="63" t="n">
        <x:f aca="0">AD729/AD728-1</x:f>
        <x:v>0.003197858510822549</x:v>
      </x:c>
      <x:c r="AH729" s="61" t="n">
        <x:f aca="0">IF(OR(T729="年末+季度",T729="季度+动态",T729="季度",T729="动态"),A729,AH728)</x:f>
        <x:v>44834</x:v>
      </x:c>
      <x:c r="AI729" s="68" t="n">
        <x:f aca="0">YEAR(A729)</x:f>
        <x:v>2022</x:v>
      </x:c>
      <x:c r="AJ729" s="68" t="n">
        <x:f aca="0">MONTH(A729)</x:f>
        <x:v>11</x:v>
      </x:c>
      <x:c r="AK729" s="66" t="n">
        <x:f aca="0">IF(MONTH(A729)&lt;&gt;MONTH(A730),1,0)</x:f>
        <x:v>0</x:v>
      </x:c>
      <x:c r="AL729" s="64" t="n">
        <x:f aca="0">IF(AK728,AD728,AL728)</x:f>
        <x:v>1.124198582018195</x:v>
      </x:c>
      <x:c r="AM729" s="65" t="str">
        <x:f aca="0">IF(AK729,AD729/AL729-1,"")</x:f>
      </x:c>
      <x:c r="AN729" s="64" t="n">
        <x:f aca="0">IF(AI729&lt;&gt;AI728,AD729,MAX(AN728,AD729))</x:f>
        <x:v>1.1447181245279376</x:v>
      </x:c>
      <x:c r="AO729" s="65" t="n">
        <x:f aca="0">AD729/AN729-1</x:f>
        <x:v>-0.010309817754869277</x:v>
      </x:c>
      <x:c r="AP729" s="69" t="n">
        <x:f aca="0">IFERROR(SUM(Z729:AC729)/AD729,0)</x:f>
        <x:v>1</x:v>
      </x:c>
      <x:c r="AQ729" s="66" t="b">
        <x:f aca="0">AND(B729&gt;0,C729&gt;0,D729&gt;0,E729&gt;0)</x:f>
        <x:v>1</x:v>
      </x:c>
    </x:row>
    <x:row r="730" ht="13.5" hidden="0">
      <x:c r="A730" s="61" t="n">
        <x:f aca="0">'净值底稿'!A692</x:f>
        <x:v>44872</x:v>
      </x:c>
      <x:c r="B730" s="62" t="n">
        <x:f aca="0">'净值底稿'!W692</x:f>
        <x:v>1.1968672391888635</x:v>
      </x:c>
      <x:c r="C730" s="62" t="n">
        <x:f aca="0">'净值底稿'!T692</x:f>
        <x:v>1.2946005160466525</x:v>
      </x:c>
      <x:c r="D730" s="62" t="n">
        <x:f aca="0">'净值底稿'!U692</x:f>
        <x:v>1.5711</x:v>
      </x:c>
      <x:c r="E730" s="62" t="n">
        <x:f aca="0">'净值底稿'!V692</x:f>
        <x:v>1.4184</x:v>
      </x:c>
      <x:c r="F730" s="63" t="n">
        <x:f aca="0">IFERROR(B730/B729-1,0)</x:f>
        <x:v>0.007283150397816351</x:v>
      </x:c>
      <x:c r="G730" s="63" t="n">
        <x:f aca="0">IFERROR(C730/C729-1,0)</x:f>
        <x:v>0.0029619548399248963</x:v>
      </x:c>
      <x:c r="H730" s="63" t="n">
        <x:f aca="0">IFERROR(D730/D729-1,0)</x:f>
        <x:v>0.00012731555159462005</x:v>
      </x:c>
      <x:c r="I730" s="63" t="n">
        <x:f aca="0">IFERROR(E730/E729-1,0)</x:f>
        <x:v>0.004603725476308718</x:v>
      </x:c>
      <x:c r="J730" s="64" t="n">
        <x:f aca="0">Z729*(1+F730)</x:f>
        <x:v>0.09701333564308795</x:v>
      </x:c>
      <x:c r="K730" s="64" t="n">
        <x:f aca="0">AA729*(1+G730)</x:f>
        <x:v>0.10458492874330996</x:v>
      </x:c>
      <x:c r="L730" s="64" t="n">
        <x:f aca="0">AB729*(1+H730)</x:f>
        <x:v>0.8737707673983327</x:v>
      </x:c>
      <x:c r="M730" s="64" t="n">
        <x:f aca="0">AC729*(1+I730)</x:f>
        <x:v>0.05893889793012623</x:v>
      </x:c>
      <x:c r="N730" s="64" t="n">
        <x:f aca="0">SUM(J730:M730)</x:f>
        <x:v>1.1343079297148568</x:v>
      </x:c>
      <x:c r="O730" s="65" t="n">
        <x:f aca="0">IFERROR((J730+K730)/N730,0)</x:f>
        <x:v>0.17772798647107743</x:v>
      </x:c>
      <x:c r="P730" s="66" t="b">
        <x:f aca="0">AND(MONTH(A730)=12,OR(A731="",YEAR(A730)&lt;&gt;YEAR(A731)))</x:f>
        <x:v>0</x:v>
      </x:c>
      <x:c r="Q730" s="66" t="b">
        <x:f aca="0">AND(MOD(MONTH(A730),3)=0,OR(A731="",MONTH(A730)&lt;&gt;MONTH(A731)))</x:f>
        <x:v>0</x:v>
      </x:c>
      <x:c r="R730" s="66" t="b">
        <x:f aca="0">OR(O730&gt;$E$7,O730&lt;$E$6)</x:f>
        <x:v>0</x:v>
      </x:c>
      <x:c r="S730" s="66" t="b">
        <x:f aca="0">AND(OR(P730,Q730,R730),A730-AH729&gt;$E$8)</x:f>
        <x:v>0</x:v>
      </x:c>
      <x:c r="T730" s="67" t="str">
        <x:f aca="0">IF(NOT(OR(P730,Q730,R730)),"不调",IF(NOT(S730),"间隔规则跳过",IF(P730,"年末+季度",IF(AND(Q730,R730),"季度+动态",IF(Q730,"季度","动态")))))</x:f>
        <x:v>不调</x:v>
      </x:c>
      <x:c r="U730" s="64" t="n">
        <x:f aca="0">IF(OR(T730="年末+季度",T730="季度+动态"),N730*$E$5/2,IF(T730="季度",(J730+K730)/2,IF(T730="动态",N730*$E$5*IF(J730+K730=0,0.5,J730/(J730+K730)),J730)))</x:f>
        <x:v>0.09701333564308795</x:v>
      </x:c>
      <x:c r="V730" s="64" t="n">
        <x:f aca="0">IF(OR(T730="年末+季度",T730="季度+动态"),N730*$E$5/2,IF(T730="季度",(J730+K730)/2,IF(T730="动态",N730*$E$5*IF(J730+K730=0,0.5,K730/(J730+K730)),K730)))</x:f>
        <x:v>0.10458492874330996</x:v>
      </x:c>
      <x:c r="W730" s="64" t="n">
        <x:f aca="0">IF(OR(T730="年末+季度",T730="季度+动态",T730="动态"),N730*(1-$E$5)*IF(L730+M730=0,$B$7/($B$7+$B$8),L730/(L730+M730)),L730)</x:f>
        <x:v>0.8737707673983327</x:v>
      </x:c>
      <x:c r="X730" s="64" t="n">
        <x:f aca="0">IF(OR(T730="年末+季度",T730="季度+动态",T730="动态"),N730*(1-$E$5)*IF(L730+M730=0,$B$8/($B$7+$B$8),M730/(L730+M730)),M730)</x:f>
        <x:v>0.05893889793012623</x:v>
      </x:c>
      <x:c r="Y730" s="64" t="n">
        <x:f aca="0">POWER(1-$H$5,(A730-A729)/$H$8)</x:f>
        <x:v>0.9999588018747739</x:v>
      </x:c>
      <x:c r="Z730" s="64" t="n">
        <x:f aca="0">U730*Y730</x:f>
        <x:v>0.09700933887553753</x:v>
      </x:c>
      <x:c r="AA730" s="64" t="n">
        <x:f aca="0">V730*Y730</x:f>
        <x:v>0.10458062004031883</x:v>
      </x:c>
      <x:c r="AB730" s="64" t="n">
        <x:f aca="0">W730*Y730</x:f>
        <x:v>0.8737347696808385</x:v>
      </x:c>
      <x:c r="AC730" s="64" t="n">
        <x:f aca="0">X730*Y730</x:f>
        <x:v>0.05893646975802862</x:v>
      </x:c>
      <x:c r="AD730" s="64" t="n">
        <x:f aca="0">SUM(Z730:AC730)</x:f>
        <x:v>1.1342611983547235</x:v>
      </x:c>
      <x:c r="AE730" s="64" t="n">
        <x:f aca="0">MAX(AE729,AD730)</x:f>
        <x:v>1.1447181245279376</x:v>
      </x:c>
      <x:c r="AF730" s="63" t="n">
        <x:f aca="0">AD730/AE730-1</x:f>
        <x:v>-0.0091349354475595</x:v>
      </x:c>
      <x:c r="AG730" s="63" t="n">
        <x:f aca="0">AD730/AD729-1</x:f>
        <x:v>0.001187121311686079</x:v>
      </x:c>
      <x:c r="AH730" s="61" t="n">
        <x:f aca="0">IF(OR(T730="年末+季度",T730="季度+动态",T730="季度",T730="动态"),A730,AH729)</x:f>
        <x:v>44834</x:v>
      </x:c>
      <x:c r="AI730" s="68" t="n">
        <x:f aca="0">YEAR(A730)</x:f>
        <x:v>2022</x:v>
      </x:c>
      <x:c r="AJ730" s="68" t="n">
        <x:f aca="0">MONTH(A730)</x:f>
        <x:v>11</x:v>
      </x:c>
      <x:c r="AK730" s="66" t="n">
        <x:f aca="0">IF(MONTH(A730)&lt;&gt;MONTH(A731),1,0)</x:f>
        <x:v>0</x:v>
      </x:c>
      <x:c r="AL730" s="64" t="n">
        <x:f aca="0">IF(AK729,AD729,AL729)</x:f>
        <x:v>1.124198582018195</x:v>
      </x:c>
      <x:c r="AM730" s="65" t="str">
        <x:f aca="0">IF(AK730,AD730/AL730-1,"")</x:f>
      </x:c>
      <x:c r="AN730" s="64" t="n">
        <x:f aca="0">IF(AI730&lt;&gt;AI729,AD730,MAX(AN729,AD730))</x:f>
        <x:v>1.1447181245279376</x:v>
      </x:c>
      <x:c r="AO730" s="65" t="n">
        <x:f aca="0">AD730/AN730-1</x:f>
        <x:v>-0.0091349354475595</x:v>
      </x:c>
      <x:c r="AP730" s="69" t="n">
        <x:f aca="0">IFERROR(SUM(Z730:AC730)/AD730,0)</x:f>
        <x:v>1</x:v>
      </x:c>
      <x:c r="AQ730" s="66" t="b">
        <x:f aca="0">AND(B730&gt;0,C730&gt;0,D730&gt;0,E730&gt;0)</x:f>
        <x:v>1</x:v>
      </x:c>
    </x:row>
    <x:row r="731" ht="13.5" hidden="0">
      <x:c r="A731" s="61" t="n">
        <x:f aca="0">'净值底稿'!A693</x:f>
        <x:v>44873</x:v>
      </x:c>
      <x:c r="B731" s="62" t="n">
        <x:f aca="0">'净值底稿'!W693</x:f>
        <x:v>1.1964161473082158</x:v>
      </x:c>
      <x:c r="C731" s="62" t="n">
        <x:f aca="0">'净值底稿'!T693</x:f>
        <x:v>1.2912705983089023</x:v>
      </x:c>
      <x:c r="D731" s="62" t="n">
        <x:f aca="0">'净值底稿'!U693</x:f>
        <x:v>1.5706</x:v>
      </x:c>
      <x:c r="E731" s="62" t="n">
        <x:f aca="0">'净值底稿'!V693</x:f>
        <x:v>1.4211</x:v>
      </x:c>
      <x:c r="F731" s="63" t="n">
        <x:f aca="0">IFERROR(B731/B730-1,0)</x:f>
        <x:v>-0.00037689383239647434</x:v>
      </x:c>
      <x:c r="G731" s="63" t="n">
        <x:f aca="0">IFERROR(C731/C730-1,0)</x:f>
        <x:v>-0.002572158512587963</x:v>
      </x:c>
      <x:c r="H731" s="63" t="n">
        <x:f aca="0">IFERROR(D731/D730-1,0)</x:f>
        <x:v>-0.0003182483610209008</x:v>
      </x:c>
      <x:c r="I731" s="63" t="n">
        <x:f aca="0">IFERROR(E731/E730-1,0)</x:f>
        <x:v>0.0019035532994924331</x:v>
      </x:c>
      <x:c r="J731" s="64" t="n">
        <x:f aca="0">Z730*(1+F731)</x:f>
        <x:v>0.09697277665403048</x:v>
      </x:c>
      <x:c r="K731" s="64" t="n">
        <x:f aca="0">AA730*(1+G731)</x:f>
        <x:v>0.1043116221082304</x:v>
      </x:c>
      <x:c r="L731" s="64" t="n">
        <x:f aca="0">AB730*(1+H731)</x:f>
        <x:v>0.8734567050224206</x:v>
      </x:c>
      <x:c r="M731" s="64" t="n">
        <x:f aca="0">AC730*(1+I731)</x:f>
        <x:v>0.05904865846949695</x:v>
      </x:c>
      <x:c r="N731" s="64" t="n">
        <x:f aca="0">SUM(J731:M731)</x:f>
        <x:v>1.1337897622541784</x:v>
      </x:c>
      <x:c r="O731" s="65" t="n">
        <x:f aca="0">IFERROR((J731+K731)/N731,0)</x:f>
        <x:v>0.17753238339537591</x:v>
      </x:c>
      <x:c r="P731" s="66" t="b">
        <x:f aca="0">AND(MONTH(A731)=12,OR(A732="",YEAR(A731)&lt;&gt;YEAR(A732)))</x:f>
        <x:v>0</x:v>
      </x:c>
      <x:c r="Q731" s="66" t="b">
        <x:f aca="0">AND(MOD(MONTH(A731),3)=0,OR(A732="",MONTH(A731)&lt;&gt;MONTH(A732)))</x:f>
        <x:v>0</x:v>
      </x:c>
      <x:c r="R731" s="66" t="b">
        <x:f aca="0">OR(O731&gt;$E$7,O731&lt;$E$6)</x:f>
        <x:v>0</x:v>
      </x:c>
      <x:c r="S731" s="66" t="b">
        <x:f aca="0">AND(OR(P731,Q731,R731),A731-AH730&gt;$E$8)</x:f>
        <x:v>0</x:v>
      </x:c>
      <x:c r="T731" s="67" t="str">
        <x:f aca="0">IF(NOT(OR(P731,Q731,R731)),"不调",IF(NOT(S731),"间隔规则跳过",IF(P731,"年末+季度",IF(AND(Q731,R731),"季度+动态",IF(Q731,"季度","动态")))))</x:f>
        <x:v>不调</x:v>
      </x:c>
      <x:c r="U731" s="64" t="n">
        <x:f aca="0">IF(OR(T731="年末+季度",T731="季度+动态"),N731*$E$5/2,IF(T731="季度",(J731+K731)/2,IF(T731="动态",N731*$E$5*IF(J731+K731=0,0.5,J731/(J731+K731)),J731)))</x:f>
        <x:v>0.09697277665403048</x:v>
      </x:c>
      <x:c r="V731" s="64" t="n">
        <x:f aca="0">IF(OR(T731="年末+季度",T731="季度+动态"),N731*$E$5/2,IF(T731="季度",(J731+K731)/2,IF(T731="动态",N731*$E$5*IF(J731+K731=0,0.5,K731/(J731+K731)),K731)))</x:f>
        <x:v>0.1043116221082304</x:v>
      </x:c>
      <x:c r="W731" s="64" t="n">
        <x:f aca="0">IF(OR(T731="年末+季度",T731="季度+动态",T731="动态"),N731*(1-$E$5)*IF(L731+M731=0,$B$7/($B$7+$B$8),L731/(L731+M731)),L731)</x:f>
        <x:v>0.8734567050224206</x:v>
      </x:c>
      <x:c r="X731" s="64" t="n">
        <x:f aca="0">IF(OR(T731="年末+季度",T731="季度+动态",T731="动态"),N731*(1-$E$5)*IF(L731+M731=0,$B$8/($B$7+$B$8),M731/(L731+M731)),M731)</x:f>
        <x:v>0.05904865846949695</x:v>
      </x:c>
      <x:c r="Y731" s="64" t="n">
        <x:f aca="0">POWER(1-$H$5,(A731-A730)/$H$8)</x:f>
        <x:v>0.9999862671029998</x:v>
      </x:c>
      <x:c r="Z731" s="64" t="n">
        <x:f aca="0">U731*Y731</x:f>
        <x:v>0.09697144493687686</x:v>
      </x:c>
      <x:c r="AA731" s="64" t="n">
        <x:f aca="0">V731*Y731</x:f>
        <x:v>0.10431018960746806</x:v>
      </x:c>
      <x:c r="AB731" s="64" t="n">
        <x:f aca="0">W731*Y731</x:f>
        <x:v>0.8734447099314563</x:v>
      </x:c>
      <x:c r="AC731" s="64" t="n">
        <x:f aca="0">X731*Y731</x:f>
        <x:v>0.05904784756035219</x:v>
      </x:c>
      <x:c r="AD731" s="64" t="n">
        <x:f aca="0">SUM(Z731:AC731)</x:f>
        <x:v>1.1337741920361535</x:v>
      </x:c>
      <x:c r="AE731" s="64" t="n">
        <x:f aca="0">MAX(AE730,AD731)</x:f>
        <x:v>1.1447181245279376</x:v>
      </x:c>
      <x:c r="AF731" s="63" t="n">
        <x:f aca="0">AD731/AE731-1</x:f>
        <x:v>-0.00956037321091363</x:v>
      </x:c>
      <x:c r="AG731" s="63" t="n">
        <x:f aca="0">AD731/AD730-1</x:f>
        <x:v>-0.00042935993867765365</x:v>
      </x:c>
      <x:c r="AH731" s="61" t="n">
        <x:f aca="0">IF(OR(T731="年末+季度",T731="季度+动态",T731="季度",T731="动态"),A731,AH730)</x:f>
        <x:v>44834</x:v>
      </x:c>
      <x:c r="AI731" s="68" t="n">
        <x:f aca="0">YEAR(A731)</x:f>
        <x:v>2022</x:v>
      </x:c>
      <x:c r="AJ731" s="68" t="n">
        <x:f aca="0">MONTH(A731)</x:f>
        <x:v>11</x:v>
      </x:c>
      <x:c r="AK731" s="66" t="n">
        <x:f aca="0">IF(MONTH(A731)&lt;&gt;MONTH(A732),1,0)</x:f>
        <x:v>0</x:v>
      </x:c>
      <x:c r="AL731" s="64" t="n">
        <x:f aca="0">IF(AK730,AD730,AL730)</x:f>
        <x:v>1.124198582018195</x:v>
      </x:c>
      <x:c r="AM731" s="65" t="str">
        <x:f aca="0">IF(AK731,AD731/AL731-1,"")</x:f>
      </x:c>
      <x:c r="AN731" s="64" t="n">
        <x:f aca="0">IF(AI731&lt;&gt;AI730,AD731,MAX(AN730,AD731))</x:f>
        <x:v>1.1447181245279376</x:v>
      </x:c>
      <x:c r="AO731" s="65" t="n">
        <x:f aca="0">AD731/AN731-1</x:f>
        <x:v>-0.00956037321091363</x:v>
      </x:c>
      <x:c r="AP731" s="69" t="n">
        <x:f aca="0">IFERROR(SUM(Z731:AC731)/AD731,0)</x:f>
        <x:v>1</x:v>
      </x:c>
      <x:c r="AQ731" s="66" t="b">
        <x:f aca="0">AND(B731&gt;0,C731&gt;0,D731&gt;0,E731&gt;0)</x:f>
        <x:v>1</x:v>
      </x:c>
    </x:row>
    <x:row r="732" ht="13.5" hidden="0">
      <x:c r="A732" s="61" t="n">
        <x:f aca="0">'净值底稿'!A694</x:f>
        <x:v>44874</x:v>
      </x:c>
      <x:c r="B732" s="62" t="n">
        <x:f aca="0">'净值底稿'!W694</x:f>
        <x:v>1.1969790112947223</x:v>
      </x:c>
      <x:c r="C732" s="62" t="n">
        <x:f aca="0">'净值底稿'!T694</x:f>
        <x:v>1.2863948701983712</x:v>
      </x:c>
      <x:c r="D732" s="62" t="n">
        <x:f aca="0">'净值底稿'!U694</x:f>
        <x:v>1.5703</x:v>
      </x:c>
      <x:c r="E732" s="62" t="n">
        <x:f aca="0">'净值底稿'!V694</x:f>
        <x:v>1.4504</x:v>
      </x:c>
      <x:c r="F732" s="63" t="n">
        <x:f aca="0">IFERROR(B732/B731-1,0)</x:f>
        <x:v>0.0004704583666585993</x:v>
      </x:c>
      <x:c r="G732" s="63" t="n">
        <x:f aca="0">IFERROR(C732/C731-1,0)</x:f>
        <x:v>-0.003775915069170299</x:v>
      </x:c>
      <x:c r="H732" s="63" t="n">
        <x:f aca="0">IFERROR(D732/D731-1,0)</x:f>
        <x:v>-0.00019100980516995048</x:v>
      </x:c>
      <x:c r="I732" s="63" t="n">
        <x:f aca="0">IFERROR(E732/E731-1,0)</x:f>
        <x:v>0.020617831257476515</x:v>
      </x:c>
      <x:c r="J732" s="64" t="n">
        <x:f aca="0">Z731*(1+F732)</x:f>
        <x:v>0.09701706596447439</x:v>
      </x:c>
      <x:c r="K732" s="64" t="n">
        <x:f aca="0">AA731*(1+G732)</x:f>
        <x:v>0.10391632319066121</x:v>
      </x:c>
      <x:c r="L732" s="64" t="n">
        <x:f aca="0">AB731*(1+H732)</x:f>
        <x:v>0.8732778734275856</x:v>
      </x:c>
      <x:c r="M732" s="64" t="n">
        <x:f aca="0">AC731*(1+I732)</x:f>
        <x:v>0.060265286117468723</x:v>
      </x:c>
      <x:c r="N732" s="64" t="n">
        <x:f aca="0">SUM(J732:M732)</x:f>
        <x:v>1.1344765487001898</x:v>
      </x:c>
      <x:c r="O732" s="65" t="n">
        <x:f aca="0">IFERROR((J732+K732)/N732,0)</x:f>
        <x:v>0.17711550704626916</x:v>
      </x:c>
      <x:c r="P732" s="66" t="b">
        <x:f aca="0">AND(MONTH(A732)=12,OR(A733="",YEAR(A732)&lt;&gt;YEAR(A733)))</x:f>
        <x:v>0</x:v>
      </x:c>
      <x:c r="Q732" s="66" t="b">
        <x:f aca="0">AND(MOD(MONTH(A732),3)=0,OR(A733="",MONTH(A732)&lt;&gt;MONTH(A733)))</x:f>
        <x:v>0</x:v>
      </x:c>
      <x:c r="R732" s="66" t="b">
        <x:f aca="0">OR(O732&gt;$E$7,O732&lt;$E$6)</x:f>
        <x:v>0</x:v>
      </x:c>
      <x:c r="S732" s="66" t="b">
        <x:f aca="0">AND(OR(P732,Q732,R732),A732-AH731&gt;$E$8)</x:f>
        <x:v>0</x:v>
      </x:c>
      <x:c r="T732" s="67" t="str">
        <x:f aca="0">IF(NOT(OR(P732,Q732,R732)),"不调",IF(NOT(S732),"间隔规则跳过",IF(P732,"年末+季度",IF(AND(Q732,R732),"季度+动态",IF(Q732,"季度","动态")))))</x:f>
        <x:v>不调</x:v>
      </x:c>
      <x:c r="U732" s="64" t="n">
        <x:f aca="0">IF(OR(T732="年末+季度",T732="季度+动态"),N732*$E$5/2,IF(T732="季度",(J732+K732)/2,IF(T732="动态",N732*$E$5*IF(J732+K732=0,0.5,J732/(J732+K732)),J732)))</x:f>
        <x:v>0.09701706596447439</x:v>
      </x:c>
      <x:c r="V732" s="64" t="n">
        <x:f aca="0">IF(OR(T732="年末+季度",T732="季度+动态"),N732*$E$5/2,IF(T732="季度",(J732+K732)/2,IF(T732="动态",N732*$E$5*IF(J732+K732=0,0.5,K732/(J732+K732)),K732)))</x:f>
        <x:v>0.10391632319066121</x:v>
      </x:c>
      <x:c r="W732" s="64" t="n">
        <x:f aca="0">IF(OR(T732="年末+季度",T732="季度+动态",T732="动态"),N732*(1-$E$5)*IF(L732+M732=0,$B$7/($B$7+$B$8),L732/(L732+M732)),L732)</x:f>
        <x:v>0.8732778734275856</x:v>
      </x:c>
      <x:c r="X732" s="64" t="n">
        <x:f aca="0">IF(OR(T732="年末+季度",T732="季度+动态",T732="动态"),N732*(1-$E$5)*IF(L732+M732=0,$B$8/($B$7+$B$8),M732/(L732+M732)),M732)</x:f>
        <x:v>0.060265286117468723</x:v>
      </x:c>
      <x:c r="Y732" s="64" t="n">
        <x:f aca="0">POWER(1-$H$5,(A732-A731)/$H$8)</x:f>
        <x:v>0.9999862671029998</x:v>
      </x:c>
      <x:c r="Z732" s="64" t="n">
        <x:f aca="0">U732*Y732</x:f>
        <x:v>0.09701573363910024</x:v>
      </x:c>
      <x:c r="AA732" s="64" t="n">
        <x:f aca="0">V732*Y732</x:f>
        <x:v>0.10391489611849819</x:v>
      </x:c>
      <x:c r="AB732" s="64" t="n">
        <x:f aca="0">W732*Y732</x:f>
        <x:v>0.8732658807924972</x:v>
      </x:c>
      <x:c r="AC732" s="64" t="n">
        <x:f aca="0">X732*Y732</x:f>
        <x:v>0.06026445850050178</x:v>
      </x:c>
      <x:c r="AD732" s="64" t="n">
        <x:f aca="0">SUM(Z732:AC732)</x:f>
        <x:v>1.1344609690505976</x:v>
      </x:c>
      <x:c r="AE732" s="64" t="n">
        <x:f aca="0">MAX(AE731,AD732)</x:f>
        <x:v>1.1447181245279376</x:v>
      </x:c>
      <x:c r="AF732" s="63" t="n">
        <x:f aca="0">AD732/AE732-1</x:f>
        <x:v>-0.008960420262036028</x:v>
      </x:c>
      <x:c r="AG732" s="63" t="n">
        <x:f aca="0">AD732/AD731-1</x:f>
        <x:v>0.0006057440884332799</x:v>
      </x:c>
      <x:c r="AH732" s="61" t="n">
        <x:f aca="0">IF(OR(T732="年末+季度",T732="季度+动态",T732="季度",T732="动态"),A732,AH731)</x:f>
        <x:v>44834</x:v>
      </x:c>
      <x:c r="AI732" s="68" t="n">
        <x:f aca="0">YEAR(A732)</x:f>
        <x:v>2022</x:v>
      </x:c>
      <x:c r="AJ732" s="68" t="n">
        <x:f aca="0">MONTH(A732)</x:f>
        <x:v>11</x:v>
      </x:c>
      <x:c r="AK732" s="66" t="n">
        <x:f aca="0">IF(MONTH(A732)&lt;&gt;MONTH(A733),1,0)</x:f>
        <x:v>0</x:v>
      </x:c>
      <x:c r="AL732" s="64" t="n">
        <x:f aca="0">IF(AK731,AD731,AL731)</x:f>
        <x:v>1.124198582018195</x:v>
      </x:c>
      <x:c r="AM732" s="65" t="str">
        <x:f aca="0">IF(AK732,AD732/AL732-1,"")</x:f>
      </x:c>
      <x:c r="AN732" s="64" t="n">
        <x:f aca="0">IF(AI732&lt;&gt;AI731,AD732,MAX(AN731,AD732))</x:f>
        <x:v>1.1447181245279376</x:v>
      </x:c>
      <x:c r="AO732" s="65" t="n">
        <x:f aca="0">AD732/AN732-1</x:f>
        <x:v>-0.008960420262036028</x:v>
      </x:c>
      <x:c r="AP732" s="69" t="n">
        <x:f aca="0">IFERROR(SUM(Z732:AC732)/AD732,0)</x:f>
        <x:v>1</x:v>
      </x:c>
      <x:c r="AQ732" s="66" t="b">
        <x:f aca="0">AND(B732&gt;0,C732&gt;0,D732&gt;0,E732&gt;0)</x:f>
        <x:v>1</x:v>
      </x:c>
    </x:row>
    <x:row r="733" ht="13.5" hidden="0">
      <x:c r="A733" s="61" t="n">
        <x:f aca="0">'净值底稿'!A695</x:f>
        <x:v>44875</x:v>
      </x:c>
      <x:c r="B733" s="62" t="n">
        <x:f aca="0">'净值底稿'!W695</x:f>
        <x:v>1.194729056668245</x:v>
      </x:c>
      <x:c r="C733" s="62" t="n">
        <x:f aca="0">'净值底稿'!T695</x:f>
        <x:v>1.276499269255641</x:v>
      </x:c>
      <x:c r="D733" s="62" t="n">
        <x:f aca="0">'净值底稿'!U695</x:f>
        <x:v>1.5698</x:v>
      </x:c>
      <x:c r="E733" s="62" t="n">
        <x:f aca="0">'净值底稿'!V695</x:f>
        <x:v>1.4478</x:v>
      </x:c>
      <x:c r="F733" s="63" t="n">
        <x:f aca="0">IFERROR(B733/B732-1,0)</x:f>
        <x:v>-0.001879694301442858</x:v>
      </x:c>
      <x:c r="G733" s="63" t="n">
        <x:f aca="0">IFERROR(C733/C732-1,0)</x:f>
        <x:v>-0.007692506532775756</x:v>
      </x:c>
      <x:c r="H733" s="63" t="n">
        <x:f aca="0">IFERROR(D733/D732-1,0)</x:f>
        <x:v>-0.00031841049480985095</x:v>
      </x:c>
      <x:c r="I733" s="63" t="n">
        <x:f aca="0">IFERROR(E733/E732-1,0)</x:f>
        <x:v>-0.0017926089354660668</x:v>
      </x:c>
      <x:c r="J733" s="64" t="n">
        <x:f aca="0">Z732*(1+F733)</x:f>
        <x:v>0.09683337371742852</x:v>
      </x:c>
      <x:c r="K733" s="64" t="n">
        <x:f aca="0">AA732*(1+G733)</x:f>
        <x:v>0.10311553010125393</x:v>
      </x:c>
      <x:c r="L733" s="64" t="n">
        <x:f aca="0">AB732*(1+H733)</x:f>
        <x:v>0.8729878237712936</x:v>
      </x:c>
      <x:c r="M733" s="64" t="n">
        <x:f aca="0">AC732*(1+I733)</x:f>
        <x:v>0.060156427893702756</x:v>
      </x:c>
      <x:c r="N733" s="64" t="n">
        <x:f aca="0">SUM(J733:M733)</x:f>
        <x:v>1.133093155483679</x:v>
      </x:c>
      <x:c r="O733" s="65" t="n">
        <x:f aca="0">IFERROR((J733+K733)/N733,0)</x:f>
        <x:v>0.17646289967512077</x:v>
      </x:c>
      <x:c r="P733" s="66" t="b">
        <x:f aca="0">AND(MONTH(A733)=12,OR(A734="",YEAR(A733)&lt;&gt;YEAR(A734)))</x:f>
        <x:v>0</x:v>
      </x:c>
      <x:c r="Q733" s="66" t="b">
        <x:f aca="0">AND(MOD(MONTH(A733),3)=0,OR(A734="",MONTH(A733)&lt;&gt;MONTH(A734)))</x:f>
        <x:v>0</x:v>
      </x:c>
      <x:c r="R733" s="66" t="b">
        <x:f aca="0">OR(O733&gt;$E$7,O733&lt;$E$6)</x:f>
        <x:v>0</x:v>
      </x:c>
      <x:c r="S733" s="66" t="b">
        <x:f aca="0">AND(OR(P733,Q733,R733),A733-AH732&gt;$E$8)</x:f>
        <x:v>0</x:v>
      </x:c>
      <x:c r="T733" s="67" t="str">
        <x:f aca="0">IF(NOT(OR(P733,Q733,R733)),"不调",IF(NOT(S733),"间隔规则跳过",IF(P733,"年末+季度",IF(AND(Q733,R733),"季度+动态",IF(Q733,"季度","动态")))))</x:f>
        <x:v>不调</x:v>
      </x:c>
      <x:c r="U733" s="64" t="n">
        <x:f aca="0">IF(OR(T733="年末+季度",T733="季度+动态"),N733*$E$5/2,IF(T733="季度",(J733+K733)/2,IF(T733="动态",N733*$E$5*IF(J733+K733=0,0.5,J733/(J733+K733)),J733)))</x:f>
        <x:v>0.09683337371742852</x:v>
      </x:c>
      <x:c r="V733" s="64" t="n">
        <x:f aca="0">IF(OR(T733="年末+季度",T733="季度+动态"),N733*$E$5/2,IF(T733="季度",(J733+K733)/2,IF(T733="动态",N733*$E$5*IF(J733+K733=0,0.5,K733/(J733+K733)),K733)))</x:f>
        <x:v>0.10311553010125393</x:v>
      </x:c>
      <x:c r="W733" s="64" t="n">
        <x:f aca="0">IF(OR(T733="年末+季度",T733="季度+动态",T733="动态"),N733*(1-$E$5)*IF(L733+M733=0,$B$7/($B$7+$B$8),L733/(L733+M733)),L733)</x:f>
        <x:v>0.8729878237712936</x:v>
      </x:c>
      <x:c r="X733" s="64" t="n">
        <x:f aca="0">IF(OR(T733="年末+季度",T733="季度+动态",T733="动态"),N733*(1-$E$5)*IF(L733+M733=0,$B$8/($B$7+$B$8),M733/(L733+M733)),M733)</x:f>
        <x:v>0.060156427893702756</x:v>
      </x:c>
      <x:c r="Y733" s="64" t="n">
        <x:f aca="0">POWER(1-$H$5,(A733-A732)/$H$8)</x:f>
        <x:v>0.9999862671029998</x:v>
      </x:c>
      <x:c r="Z733" s="64" t="n">
        <x:f aca="0">U733*Y733</x:f>
        <x:v>0.09683204391468107</x:v>
      </x:c>
      <x:c r="AA733" s="64" t="n">
        <x:f aca="0">V733*Y733</x:f>
        <x:v>0.10311411402629993</x:v>
      </x:c>
      <x:c r="AB733" s="64" t="n">
        <x:f aca="0">W733*Y733</x:f>
        <x:v>0.8729758351194272</x:v>
      </x:c>
      <x:c r="AC733" s="64" t="n">
        <x:f aca="0">X733*Y733</x:f>
        <x:v>0.06015560177167459</x:v>
      </x:c>
      <x:c r="AD733" s="64" t="n">
        <x:f aca="0">SUM(Z733:AC733)</x:f>
        <x:v>1.1330775948320828</x:v>
      </x:c>
      <x:c r="AE733" s="64" t="n">
        <x:f aca="0">MAX(AE732,AD733)</x:f>
        <x:v>1.1447181245279376</x:v>
      </x:c>
      <x:c r="AF733" s="63" t="n">
        <x:f aca="0">AD733/AE733-1</x:f>
        <x:v>-0.01016890485651667</x:v>
      </x:c>
      <x:c r="AG733" s="63" t="n">
        <x:f aca="0">AD733/AD732-1</x:f>
        <x:v>-0.0012194110297796268</x:v>
      </x:c>
      <x:c r="AH733" s="61" t="n">
        <x:f aca="0">IF(OR(T733="年末+季度",T733="季度+动态",T733="季度",T733="动态"),A733,AH732)</x:f>
        <x:v>44834</x:v>
      </x:c>
      <x:c r="AI733" s="68" t="n">
        <x:f aca="0">YEAR(A733)</x:f>
        <x:v>2022</x:v>
      </x:c>
      <x:c r="AJ733" s="68" t="n">
        <x:f aca="0">MONTH(A733)</x:f>
        <x:v>11</x:v>
      </x:c>
      <x:c r="AK733" s="66" t="n">
        <x:f aca="0">IF(MONTH(A733)&lt;&gt;MONTH(A734),1,0)</x:f>
        <x:v>0</x:v>
      </x:c>
      <x:c r="AL733" s="64" t="n">
        <x:f aca="0">IF(AK732,AD732,AL732)</x:f>
        <x:v>1.124198582018195</x:v>
      </x:c>
      <x:c r="AM733" s="65" t="str">
        <x:f aca="0">IF(AK733,AD733/AL733-1,"")</x:f>
      </x:c>
      <x:c r="AN733" s="64" t="n">
        <x:f aca="0">IF(AI733&lt;&gt;AI732,AD733,MAX(AN732,AD733))</x:f>
        <x:v>1.1447181245279376</x:v>
      </x:c>
      <x:c r="AO733" s="65" t="n">
        <x:f aca="0">AD733/AN733-1</x:f>
        <x:v>-0.01016890485651667</x:v>
      </x:c>
      <x:c r="AP733" s="69" t="n">
        <x:f aca="0">IFERROR(SUM(Z733:AC733)/AD733,0)</x:f>
        <x:v>1</x:v>
      </x:c>
      <x:c r="AQ733" s="66" t="b">
        <x:f aca="0">AND(B733&gt;0,C733&gt;0,D733&gt;0,E733&gt;0)</x:f>
        <x:v>1</x:v>
      </x:c>
    </x:row>
    <x:row r="734" ht="13.5" hidden="0">
      <x:c r="A734" s="61" t="n">
        <x:f aca="0">'净值底稿'!A696</x:f>
        <x:v>44876</x:v>
      </x:c>
      <x:c r="B734" s="62" t="n">
        <x:f aca="0">'净值底稿'!W696</x:f>
        <x:v>1.223330973052804</x:v>
      </x:c>
      <x:c r="C734" s="62" t="n">
        <x:f aca="0">'净值底稿'!T696</x:f>
        <x:v>1.287321274128486</x:v>
      </x:c>
      <x:c r="D734" s="62" t="n">
        <x:f aca="0">'净值底稿'!U696</x:f>
        <x:v>1.5683</x:v>
      </x:c>
      <x:c r="E734" s="62" t="n">
        <x:f aca="0">'净值底稿'!V696</x:f>
        <x:v>1.4646</x:v>
      </x:c>
      <x:c r="F734" s="63" t="n">
        <x:f aca="0">IFERROR(B734/B733-1,0)</x:f>
        <x:v>0.023940086017763207</x:v>
      </x:c>
      <x:c r="G734" s="63" t="n">
        <x:f aca="0">IFERROR(C734/C733-1,0)</x:f>
        <x:v>0.008477877844110138</x:v>
      </x:c>
      <x:c r="H734" s="63" t="n">
        <x:f aca="0">IFERROR(D734/D733-1,0)</x:f>
        <x:v>-0.0009555357370365503</x:v>
      </x:c>
      <x:c r="I734" s="63" t="n">
        <x:f aca="0">IFERROR(E734/E733-1,0)</x:f>
        <x:v>0.011603812681309611</x:v>
      </x:c>
      <x:c r="J734" s="64" t="n">
        <x:f aca="0">Z733*(1+F734)</x:f>
        <x:v>0.09915021137527437</x:v>
      </x:c>
      <x:c r="K734" s="64" t="n">
        <x:f aca="0">AA733*(1+G734)</x:f>
        <x:v>0.10398830288901854</x:v>
      </x:c>
      <x:c r="L734" s="64" t="n">
        <x:f aca="0">AB733*(1+H734)</x:f>
        <x:v>0.8721416755114013</x:v>
      </x:c>
      <x:c r="M734" s="64" t="n">
        <x:f aca="0">AC733*(1+I734)</x:f>
        <x:v>0.06085363610636456</x:v>
      </x:c>
      <x:c r="N734" s="64" t="n">
        <x:f aca="0">SUM(J734:M734)</x:f>
        <x:v>1.1361338258820588</x:v>
      </x:c>
      <x:c r="O734" s="65" t="n">
        <x:f aca="0">IFERROR((J734+K734)/N734,0)</x:f>
        <x:v>0.17879805145893135</x:v>
      </x:c>
      <x:c r="P734" s="66" t="b">
        <x:f aca="0">AND(MONTH(A734)=12,OR(A735="",YEAR(A734)&lt;&gt;YEAR(A735)))</x:f>
        <x:v>0</x:v>
      </x:c>
      <x:c r="Q734" s="66" t="b">
        <x:f aca="0">AND(MOD(MONTH(A734),3)=0,OR(A735="",MONTH(A734)&lt;&gt;MONTH(A735)))</x:f>
        <x:v>0</x:v>
      </x:c>
      <x:c r="R734" s="66" t="b">
        <x:f aca="0">OR(O734&gt;$E$7,O734&lt;$E$6)</x:f>
        <x:v>0</x:v>
      </x:c>
      <x:c r="S734" s="66" t="b">
        <x:f aca="0">AND(OR(P734,Q734,R734),A734-AH733&gt;$E$8)</x:f>
        <x:v>0</x:v>
      </x:c>
      <x:c r="T734" s="67" t="str">
        <x:f aca="0">IF(NOT(OR(P734,Q734,R734)),"不调",IF(NOT(S734),"间隔规则跳过",IF(P734,"年末+季度",IF(AND(Q734,R734),"季度+动态",IF(Q734,"季度","动态")))))</x:f>
        <x:v>不调</x:v>
      </x:c>
      <x:c r="U734" s="64" t="n">
        <x:f aca="0">IF(OR(T734="年末+季度",T734="季度+动态"),N734*$E$5/2,IF(T734="季度",(J734+K734)/2,IF(T734="动态",N734*$E$5*IF(J734+K734=0,0.5,J734/(J734+K734)),J734)))</x:f>
        <x:v>0.09915021137527437</x:v>
      </x:c>
      <x:c r="V734" s="64" t="n">
        <x:f aca="0">IF(OR(T734="年末+季度",T734="季度+动态"),N734*$E$5/2,IF(T734="季度",(J734+K734)/2,IF(T734="动态",N734*$E$5*IF(J734+K734=0,0.5,K734/(J734+K734)),K734)))</x:f>
        <x:v>0.10398830288901854</x:v>
      </x:c>
      <x:c r="W734" s="64" t="n">
        <x:f aca="0">IF(OR(T734="年末+季度",T734="季度+动态",T734="动态"),N734*(1-$E$5)*IF(L734+M734=0,$B$7/($B$7+$B$8),L734/(L734+M734)),L734)</x:f>
        <x:v>0.8721416755114013</x:v>
      </x:c>
      <x:c r="X734" s="64" t="n">
        <x:f aca="0">IF(OR(T734="年末+季度",T734="季度+动态",T734="动态"),N734*(1-$E$5)*IF(L734+M734=0,$B$8/($B$7+$B$8),M734/(L734+M734)),M734)</x:f>
        <x:v>0.06085363610636456</x:v>
      </x:c>
      <x:c r="Y734" s="64" t="n">
        <x:f aca="0">POWER(1-$H$5,(A734-A733)/$H$8)</x:f>
        <x:v>0.9999862671029998</x:v>
      </x:c>
      <x:c r="Z734" s="64" t="n">
        <x:f aca="0">U734*Y734</x:f>
        <x:v>0.099148849755634</x:v>
      </x:c>
      <x:c r="AA734" s="64" t="n">
        <x:f aca="0">V734*Y734</x:f>
        <x:v>0.10398687482836574</x:v>
      </x:c>
      <x:c r="AB734" s="64" t="n">
        <x:f aca="0">W734*Y734</x:f>
        <x:v>0.8721296984796019</x:v>
      </x:c>
      <x:c r="AC734" s="64" t="n">
        <x:f aca="0">X734*Y734</x:f>
        <x:v>0.06085280040964782</x:v>
      </x:c>
      <x:c r="AD734" s="64" t="n">
        <x:f aca="0">SUM(Z734:AC734)</x:f>
        <x:v>1.1361182234732494</x:v>
      </x:c>
      <x:c r="AE734" s="64" t="n">
        <x:f aca="0">MAX(AE733,AD734)</x:f>
        <x:v>1.1447181245279376</x:v>
      </x:c>
      <x:c r="AF734" s="63" t="n">
        <x:f aca="0">AD734/AE734-1</x:f>
        <x:v>-0.00751268008291095</x:v>
      </x:c>
      <x:c r="AG734" s="63" t="n">
        <x:f aca="0">AD734/AD733-1</x:f>
        <x:v>0.0026835131636480103</x:v>
      </x:c>
      <x:c r="AH734" s="61" t="n">
        <x:f aca="0">IF(OR(T734="年末+季度",T734="季度+动态",T734="季度",T734="动态"),A734,AH733)</x:f>
        <x:v>44834</x:v>
      </x:c>
      <x:c r="AI734" s="68" t="n">
        <x:f aca="0">YEAR(A734)</x:f>
        <x:v>2022</x:v>
      </x:c>
      <x:c r="AJ734" s="68" t="n">
        <x:f aca="0">MONTH(A734)</x:f>
        <x:v>11</x:v>
      </x:c>
      <x:c r="AK734" s="66" t="n">
        <x:f aca="0">IF(MONTH(A734)&lt;&gt;MONTH(A735),1,0)</x:f>
        <x:v>0</x:v>
      </x:c>
      <x:c r="AL734" s="64" t="n">
        <x:f aca="0">IF(AK733,AD733,AL733)</x:f>
        <x:v>1.124198582018195</x:v>
      </x:c>
      <x:c r="AM734" s="65" t="str">
        <x:f aca="0">IF(AK734,AD734/AL734-1,"")</x:f>
      </x:c>
      <x:c r="AN734" s="64" t="n">
        <x:f aca="0">IF(AI734&lt;&gt;AI733,AD734,MAX(AN733,AD734))</x:f>
        <x:v>1.1447181245279376</x:v>
      </x:c>
      <x:c r="AO734" s="65" t="n">
        <x:f aca="0">AD734/AN734-1</x:f>
        <x:v>-0.00751268008291095</x:v>
      </x:c>
      <x:c r="AP734" s="69" t="n">
        <x:f aca="0">IFERROR(SUM(Z734:AC734)/AD734,0)</x:f>
        <x:v>1</x:v>
      </x:c>
      <x:c r="AQ734" s="66" t="b">
        <x:f aca="0">AND(B734&gt;0,C734&gt;0,D734&gt;0,E734&gt;0)</x:f>
        <x:v>1</x:v>
      </x:c>
    </x:row>
    <x:row r="735" ht="13.5" hidden="0">
      <x:c r="A735" s="61" t="n">
        <x:f aca="0">'净值底稿'!A697</x:f>
        <x:v>44879</x:v>
      </x:c>
      <x:c r="B735" s="62" t="n">
        <x:f aca="0">'净值底稿'!W697</x:f>
        <x:v>1.2276074472357459</x:v>
      </x:c>
      <x:c r="C735" s="62" t="n">
        <x:f aca="0">'净值底稿'!T697</x:f>
        <x:v>1.2817212328683376</x:v>
      </x:c>
      <x:c r="D735" s="62" t="n">
        <x:f aca="0">'净值底稿'!U697</x:f>
        <x:v>1.5615</x:v>
      </x:c>
      <x:c r="E735" s="62" t="n">
        <x:f aca="0">'净值底稿'!V697</x:f>
        <x:v>1.4482</x:v>
      </x:c>
      <x:c r="F735" s="63" t="n">
        <x:f aca="0">IFERROR(B735/B734-1,0)</x:f>
        <x:v>0.0034957622075653116</x:v>
      </x:c>
      <x:c r="G735" s="63" t="n">
        <x:f aca="0">IFERROR(C735/C734-1,0)</x:f>
        <x:v>-0.0043501504812306635</x:v>
      </x:c>
      <x:c r="H735" s="63" t="n">
        <x:f aca="0">IFERROR(D735/D734-1,0)</x:f>
        <x:v>-0.004335905120193773</x:v>
      </x:c>
      <x:c r="I735" s="63" t="n">
        <x:f aca="0">IFERROR(E735/E734-1,0)</x:f>
        <x:v>-0.0111975966134098</x:v>
      </x:c>
      <x:c r="J735" s="64" t="n">
        <x:f aca="0">Z734*(1+F735)</x:f>
        <x:v>0.09949545055753331</x:v>
      </x:c>
      <x:c r="K735" s="64" t="n">
        <x:f aca="0">AA734*(1+G735)</x:f>
        <x:v>0.10353451627478946</x:v>
      </x:c>
      <x:c r="L735" s="64" t="n">
        <x:f aca="0">AB734*(1+H735)</x:f>
        <x:v>0.8683482268544911</x:v>
      </x:c>
      <x:c r="M735" s="64" t="n">
        <x:f aca="0">AC734*(1+I735)</x:f>
        <x:v>0.06017139529786425</x:v>
      </x:c>
      <x:c r="N735" s="64" t="n">
        <x:f aca="0">SUM(J735:M735)</x:f>
        <x:v>1.131549588984678</x:v>
      </x:c>
      <x:c r="O735" s="65" t="n">
        <x:f aca="0">IFERROR((J735+K735)/N735,0)</x:f>
        <x:v>0.17942648630582636</x:v>
      </x:c>
      <x:c r="P735" s="66" t="b">
        <x:f aca="0">AND(MONTH(A735)=12,OR(A736="",YEAR(A735)&lt;&gt;YEAR(A736)))</x:f>
        <x:v>0</x:v>
      </x:c>
      <x:c r="Q735" s="66" t="b">
        <x:f aca="0">AND(MOD(MONTH(A735),3)=0,OR(A736="",MONTH(A735)&lt;&gt;MONTH(A736)))</x:f>
        <x:v>0</x:v>
      </x:c>
      <x:c r="R735" s="66" t="b">
        <x:f aca="0">OR(O735&gt;$E$7,O735&lt;$E$6)</x:f>
        <x:v>0</x:v>
      </x:c>
      <x:c r="S735" s="66" t="b">
        <x:f aca="0">AND(OR(P735,Q735,R735),A735-AH734&gt;$E$8)</x:f>
        <x:v>0</x:v>
      </x:c>
      <x:c r="T735" s="67" t="str">
        <x:f aca="0">IF(NOT(OR(P735,Q735,R735)),"不调",IF(NOT(S735),"间隔规则跳过",IF(P735,"年末+季度",IF(AND(Q735,R735),"季度+动态",IF(Q735,"季度","动态")))))</x:f>
        <x:v>不调</x:v>
      </x:c>
      <x:c r="U735" s="64" t="n">
        <x:f aca="0">IF(OR(T735="年末+季度",T735="季度+动态"),N735*$E$5/2,IF(T735="季度",(J735+K735)/2,IF(T735="动态",N735*$E$5*IF(J735+K735=0,0.5,J735/(J735+K735)),J735)))</x:f>
        <x:v>0.09949545055753331</x:v>
      </x:c>
      <x:c r="V735" s="64" t="n">
        <x:f aca="0">IF(OR(T735="年末+季度",T735="季度+动态"),N735*$E$5/2,IF(T735="季度",(J735+K735)/2,IF(T735="动态",N735*$E$5*IF(J735+K735=0,0.5,K735/(J735+K735)),K735)))</x:f>
        <x:v>0.10353451627478946</x:v>
      </x:c>
      <x:c r="W735" s="64" t="n">
        <x:f aca="0">IF(OR(T735="年末+季度",T735="季度+动态",T735="动态"),N735*(1-$E$5)*IF(L735+M735=0,$B$7/($B$7+$B$8),L735/(L735+M735)),L735)</x:f>
        <x:v>0.8683482268544911</x:v>
      </x:c>
      <x:c r="X735" s="64" t="n">
        <x:f aca="0">IF(OR(T735="年末+季度",T735="季度+动态",T735="动态"),N735*(1-$E$5)*IF(L735+M735=0,$B$8/($B$7+$B$8),M735/(L735+M735)),M735)</x:f>
        <x:v>0.06017139529786425</x:v>
      </x:c>
      <x:c r="Y735" s="64" t="n">
        <x:f aca="0">POWER(1-$H$5,(A735-A734)/$H$8)</x:f>
        <x:v>0.9999588018747739</x:v>
      </x:c>
      <x:c r="Z735" s="64" t="n">
        <x:f aca="0">U735*Y735</x:f>
        <x:v>0.09949135153150182</x:v>
      </x:c>
      <x:c r="AA735" s="64" t="n">
        <x:f aca="0">V735*Y735</x:f>
        <x:v>0.10353025084682276</x:v>
      </x:c>
      <x:c r="AB735" s="64" t="n">
        <x:f aca="0">W735*Y735</x:f>
        <x:v>0.8683124525355013</x:v>
      </x:c>
      <x:c r="AC735" s="64" t="n">
        <x:f aca="0">X735*Y735</x:f>
        <x:v>0.06016891634918574</x:v>
      </x:c>
      <x:c r="AD735" s="64" t="n">
        <x:f aca="0">SUM(Z735:AC735)</x:f>
        <x:v>1.1315029712630114</x:v>
      </x:c>
      <x:c r="AE735" s="64" t="n">
        <x:f aca="0">MAX(AE734,AD735)</x:f>
        <x:v>1.1447181245279376</x:v>
      </x:c>
      <x:c r="AF735" s="63" t="n">
        <x:f aca="0">AD735/AE735-1</x:f>
        <x:v>-0.011544460580962701</x:v>
      </x:c>
      <x:c r="AG735" s="63" t="n">
        <x:f aca="0">AD735/AD734-1</x:f>
        <x:v>-0.004062299252738599</x:v>
      </x:c>
      <x:c r="AH735" s="61" t="n">
        <x:f aca="0">IF(OR(T735="年末+季度",T735="季度+动态",T735="季度",T735="动态"),A735,AH734)</x:f>
        <x:v>44834</x:v>
      </x:c>
      <x:c r="AI735" s="68" t="n">
        <x:f aca="0">YEAR(A735)</x:f>
        <x:v>2022</x:v>
      </x:c>
      <x:c r="AJ735" s="68" t="n">
        <x:f aca="0">MONTH(A735)</x:f>
        <x:v>11</x:v>
      </x:c>
      <x:c r="AK735" s="66" t="n">
        <x:f aca="0">IF(MONTH(A735)&lt;&gt;MONTH(A736),1,0)</x:f>
        <x:v>0</x:v>
      </x:c>
      <x:c r="AL735" s="64" t="n">
        <x:f aca="0">IF(AK734,AD734,AL734)</x:f>
        <x:v>1.124198582018195</x:v>
      </x:c>
      <x:c r="AM735" s="65" t="str">
        <x:f aca="0">IF(AK735,AD735/AL735-1,"")</x:f>
      </x:c>
      <x:c r="AN735" s="64" t="n">
        <x:f aca="0">IF(AI735&lt;&gt;AI734,AD735,MAX(AN734,AD735))</x:f>
        <x:v>1.1447181245279376</x:v>
      </x:c>
      <x:c r="AO735" s="65" t="n">
        <x:f aca="0">AD735/AN735-1</x:f>
        <x:v>-0.011544460580962701</x:v>
      </x:c>
      <x:c r="AP735" s="69" t="n">
        <x:f aca="0">IFERROR(SUM(Z735:AC735)/AD735,0)</x:f>
        <x:v>1</x:v>
      </x:c>
      <x:c r="AQ735" s="66" t="b">
        <x:f aca="0">AND(B735&gt;0,C735&gt;0,D735&gt;0,E735&gt;0)</x:f>
        <x:v>1</x:v>
      </x:c>
    </x:row>
    <x:row r="736" ht="13.5" hidden="0">
      <x:c r="A736" s="61" t="n">
        <x:f aca="0">'净值底稿'!A698</x:f>
        <x:v>44880</x:v>
      </x:c>
      <x:c r="B736" s="62" t="n">
        <x:f aca="0">'净值底稿'!W698</x:f>
        <x:v>1.2390265355912506</x:v>
      </x:c>
      <x:c r="C736" s="62" t="n">
        <x:f aca="0">'净值底稿'!T698</x:f>
        <x:v>1.3061712467083437</x:v>
      </x:c>
      <x:c r="D736" s="62" t="n">
        <x:f aca="0">'净值底稿'!U698</x:f>
        <x:v>1.5607</x:v>
      </x:c>
      <x:c r="E736" s="62" t="n">
        <x:f aca="0">'净值底稿'!V698</x:f>
        <x:v>1.4563</x:v>
      </x:c>
      <x:c r="F736" s="63" t="n">
        <x:f aca="0">IFERROR(B736/B735-1,0)</x:f>
        <x:v>0.009301905410575406</x:v>
      </x:c>
      <x:c r="G736" s="63" t="n">
        <x:f aca="0">IFERROR(C736/C735-1,0)</x:f>
        <x:v>0.01907592166924621</x:v>
      </x:c>
      <x:c r="H736" s="63" t="n">
        <x:f aca="0">IFERROR(D736/D735-1,0)</x:f>
        <x:v>-0.000512327889849562</x:v>
      </x:c>
      <x:c r="I736" s="63" t="n">
        <x:f aca="0">IFERROR(E736/E735-1,0)</x:f>
        <x:v>0.005593150117387147</x:v>
      </x:c>
      <x:c r="J736" s="64" t="n">
        <x:f aca="0">Z735*(1+F736)</x:f>
        <x:v>0.10041681067261815</x:v>
      </x:c>
      <x:c r="K736" s="64" t="n">
        <x:f aca="0">AA735*(1+G736)</x:f>
        <x:v>0.10550518580237415</x:v>
      </x:c>
      <x:c r="L736" s="64" t="n">
        <x:f aca="0">AB735*(1+H736)</x:f>
        <x:v>0.8678675918489637</x:v>
      </x:c>
      <x:c r="M736" s="64" t="n">
        <x:f aca="0">AC735*(1+I736)</x:f>
        <x:v>0.060505450130727244</x:v>
      </x:c>
      <x:c r="N736" s="64" t="n">
        <x:f aca="0">SUM(J736:M736)</x:f>
        <x:v>1.134295038454683</x:v>
      </x:c>
      <x:c r="O736" s="65" t="n">
        <x:f aca="0">IFERROR((J736+K736)/N736,0)</x:f>
        <x:v>0.1815418295010194</x:v>
      </x:c>
      <x:c r="P736" s="66" t="b">
        <x:f aca="0">AND(MONTH(A736)=12,OR(A737="",YEAR(A736)&lt;&gt;YEAR(A737)))</x:f>
        <x:v>0</x:v>
      </x:c>
      <x:c r="Q736" s="66" t="b">
        <x:f aca="0">AND(MOD(MONTH(A736),3)=0,OR(A737="",MONTH(A736)&lt;&gt;MONTH(A737)))</x:f>
        <x:v>0</x:v>
      </x:c>
      <x:c r="R736" s="66" t="b">
        <x:f aca="0">OR(O736&gt;$E$7,O736&lt;$E$6)</x:f>
        <x:v>0</x:v>
      </x:c>
      <x:c r="S736" s="66" t="b">
        <x:f aca="0">AND(OR(P736,Q736,R736),A736-AH735&gt;$E$8)</x:f>
        <x:v>0</x:v>
      </x:c>
      <x:c r="T736" s="67" t="str">
        <x:f aca="0">IF(NOT(OR(P736,Q736,R736)),"不调",IF(NOT(S736),"间隔规则跳过",IF(P736,"年末+季度",IF(AND(Q736,R736),"季度+动态",IF(Q736,"季度","动态")))))</x:f>
        <x:v>不调</x:v>
      </x:c>
      <x:c r="U736" s="64" t="n">
        <x:f aca="0">IF(OR(T736="年末+季度",T736="季度+动态"),N736*$E$5/2,IF(T736="季度",(J736+K736)/2,IF(T736="动态",N736*$E$5*IF(J736+K736=0,0.5,J736/(J736+K736)),J736)))</x:f>
        <x:v>0.10041681067261815</x:v>
      </x:c>
      <x:c r="V736" s="64" t="n">
        <x:f aca="0">IF(OR(T736="年末+季度",T736="季度+动态"),N736*$E$5/2,IF(T736="季度",(J736+K736)/2,IF(T736="动态",N736*$E$5*IF(J736+K736=0,0.5,K736/(J736+K736)),K736)))</x:f>
        <x:v>0.10550518580237415</x:v>
      </x:c>
      <x:c r="W736" s="64" t="n">
        <x:f aca="0">IF(OR(T736="年末+季度",T736="季度+动态",T736="动态"),N736*(1-$E$5)*IF(L736+M736=0,$B$7/($B$7+$B$8),L736/(L736+M736)),L736)</x:f>
        <x:v>0.8678675918489637</x:v>
      </x:c>
      <x:c r="X736" s="64" t="n">
        <x:f aca="0">IF(OR(T736="年末+季度",T736="季度+动态",T736="动态"),N736*(1-$E$5)*IF(L736+M736=0,$B$8/($B$7+$B$8),M736/(L736+M736)),M736)</x:f>
        <x:v>0.060505450130727244</x:v>
      </x:c>
      <x:c r="Y736" s="64" t="n">
        <x:f aca="0">POWER(1-$H$5,(A736-A735)/$H$8)</x:f>
        <x:v>0.9999862671029998</x:v>
      </x:c>
      <x:c r="Z736" s="64" t="n">
        <x:f aca="0">U736*Y736</x:f>
        <x:v>0.10041543165890009</x:v>
      </x:c>
      <x:c r="AA736" s="64" t="n">
        <x:f aca="0">V736*Y736</x:f>
        <x:v>0.10550373691052455</x:v>
      </x:c>
      <x:c r="AB736" s="64" t="n">
        <x:f aca="0">W736*Y736</x:f>
        <x:v>0.867855673512715</x:v>
      </x:c>
      <x:c r="AC736" s="64" t="n">
        <x:f aca="0">X736*Y736</x:f>
        <x:v>0.06050461921561265</x:v>
      </x:c>
      <x:c r="AD736" s="64" t="n">
        <x:f aca="0">SUM(Z736:AC736)</x:f>
        <x:v>1.1342794612977523</x:v>
      </x:c>
      <x:c r="AE736" s="64" t="n">
        <x:f aca="0">MAX(AE735,AD736)</x:f>
        <x:v>1.1447181245279376</x:v>
      </x:c>
      <x:c r="AF736" s="63" t="n">
        <x:f aca="0">AD736/AE736-1</x:f>
        <x:v>-0.009118981351404876</x:v>
      </x:c>
      <x:c r="AG736" s="63" t="n">
        <x:f aca="0">AD736/AD735-1</x:f>
        <x:v>0.002453807109001005</x:v>
      </x:c>
      <x:c r="AH736" s="61" t="n">
        <x:f aca="0">IF(OR(T736="年末+季度",T736="季度+动态",T736="季度",T736="动态"),A736,AH735)</x:f>
        <x:v>44834</x:v>
      </x:c>
      <x:c r="AI736" s="68" t="n">
        <x:f aca="0">YEAR(A736)</x:f>
        <x:v>2022</x:v>
      </x:c>
      <x:c r="AJ736" s="68" t="n">
        <x:f aca="0">MONTH(A736)</x:f>
        <x:v>11</x:v>
      </x:c>
      <x:c r="AK736" s="66" t="n">
        <x:f aca="0">IF(MONTH(A736)&lt;&gt;MONTH(A737),1,0)</x:f>
        <x:v>0</x:v>
      </x:c>
      <x:c r="AL736" s="64" t="n">
        <x:f aca="0">IF(AK735,AD735,AL735)</x:f>
        <x:v>1.124198582018195</x:v>
      </x:c>
      <x:c r="AM736" s="65" t="str">
        <x:f aca="0">IF(AK736,AD736/AL736-1,"")</x:f>
      </x:c>
      <x:c r="AN736" s="64" t="n">
        <x:f aca="0">IF(AI736&lt;&gt;AI735,AD736,MAX(AN735,AD736))</x:f>
        <x:v>1.1447181245279376</x:v>
      </x:c>
      <x:c r="AO736" s="65" t="n">
        <x:f aca="0">AD736/AN736-1</x:f>
        <x:v>-0.009118981351404876</x:v>
      </x:c>
      <x:c r="AP736" s="69" t="n">
        <x:f aca="0">IFERROR(SUM(Z736:AC736)/AD736,0)</x:f>
        <x:v>1</x:v>
      </x:c>
      <x:c r="AQ736" s="66" t="b">
        <x:f aca="0">AND(B736&gt;0,C736&gt;0,D736&gt;0,E736&gt;0)</x:f>
        <x:v>1</x:v>
      </x:c>
    </x:row>
    <x:row r="737" ht="13.5" hidden="0">
      <x:c r="A737" s="61" t="n">
        <x:f aca="0">'净值底稿'!A699</x:f>
        <x:v>44881</x:v>
      </x:c>
      <x:c r="B737" s="62" t="n">
        <x:f aca="0">'净值底稿'!W699</x:f>
        <x:v>1.2328507341497523</x:v>
      </x:c>
      <x:c r="C737" s="62" t="n">
        <x:f aca="0">'净值底稿'!T699</x:f>
        <x:v>1.2978627650255898</x:v>
      </x:c>
      <x:c r="D737" s="62" t="n">
        <x:f aca="0">'净值底稿'!U699</x:f>
        <x:v>1.5586</x:v>
      </x:c>
      <x:c r="E737" s="62" t="n">
        <x:f aca="0">'净值底稿'!V699</x:f>
        <x:v>1.4625</x:v>
      </x:c>
      <x:c r="F737" s="63" t="n">
        <x:f aca="0">IFERROR(B737/B736-1,0)</x:f>
        <x:v>-0.00498439804483386</x:v>
      </x:c>
      <x:c r="G737" s="63" t="n">
        <x:f aca="0">IFERROR(C737/C736-1,0)</x:f>
        <x:v>-0.006360943638662908</x:v>
      </x:c>
      <x:c r="H737" s="63" t="n">
        <x:f aca="0">IFERROR(D737/D736-1,0)</x:f>
        <x:v>-0.0013455500736848647</x:v>
      </x:c>
      <x:c r="I737" s="63" t="n">
        <x:f aca="0">IFERROR(E737/E736-1,0)</x:f>
        <x:v>0.004257364554006715</x:v>
      </x:c>
      <x:c r="J737" s="64" t="n">
        <x:f aca="0">Z736*(1+F737)</x:f>
        <x:v>0.09991492117766831</x:v>
      </x:c>
      <x:c r="K737" s="64" t="n">
        <x:f aca="0">AA736*(1+G737)</x:f>
        <x:v>0.10483263358636838</x:v>
      </x:c>
      <x:c r="L737" s="64" t="n">
        <x:f aca="0">AB736*(1+H737)</x:f>
        <x:v>0.8666879302472721</x:v>
      </x:c>
      <x:c r="M737" s="64" t="n">
        <x:f aca="0">AC736*(1+I737)</x:f>
        <x:v>0.060762209436814874</x:v>
      </x:c>
      <x:c r="N737" s="64" t="n">
        <x:f aca="0">SUM(J737:M737)</x:f>
        <x:v>1.1321976944481236</x:v>
      </x:c>
      <x:c r="O737" s="65" t="n">
        <x:f aca="0">IFERROR((J737+K737)/N737,0)</x:f>
        <x:v>0.18084081584695197</x:v>
      </x:c>
      <x:c r="P737" s="66" t="b">
        <x:f aca="0">AND(MONTH(A737)=12,OR(A738="",YEAR(A737)&lt;&gt;YEAR(A738)))</x:f>
        <x:v>0</x:v>
      </x:c>
      <x:c r="Q737" s="66" t="b">
        <x:f aca="0">AND(MOD(MONTH(A737),3)=0,OR(A738="",MONTH(A737)&lt;&gt;MONTH(A738)))</x:f>
        <x:v>0</x:v>
      </x:c>
      <x:c r="R737" s="66" t="b">
        <x:f aca="0">OR(O737&gt;$E$7,O737&lt;$E$6)</x:f>
        <x:v>0</x:v>
      </x:c>
      <x:c r="S737" s="66" t="b">
        <x:f aca="0">AND(OR(P737,Q737,R737),A737-AH736&gt;$E$8)</x:f>
        <x:v>0</x:v>
      </x:c>
      <x:c r="T737" s="67" t="str">
        <x:f aca="0">IF(NOT(OR(P737,Q737,R737)),"不调",IF(NOT(S737),"间隔规则跳过",IF(P737,"年末+季度",IF(AND(Q737,R737),"季度+动态",IF(Q737,"季度","动态")))))</x:f>
        <x:v>不调</x:v>
      </x:c>
      <x:c r="U737" s="64" t="n">
        <x:f aca="0">IF(OR(T737="年末+季度",T737="季度+动态"),N737*$E$5/2,IF(T737="季度",(J737+K737)/2,IF(T737="动态",N737*$E$5*IF(J737+K737=0,0.5,J737/(J737+K737)),J737)))</x:f>
        <x:v>0.09991492117766831</x:v>
      </x:c>
      <x:c r="V737" s="64" t="n">
        <x:f aca="0">IF(OR(T737="年末+季度",T737="季度+动态"),N737*$E$5/2,IF(T737="季度",(J737+K737)/2,IF(T737="动态",N737*$E$5*IF(J737+K737=0,0.5,K737/(J737+K737)),K737)))</x:f>
        <x:v>0.10483263358636838</x:v>
      </x:c>
      <x:c r="W737" s="64" t="n">
        <x:f aca="0">IF(OR(T737="年末+季度",T737="季度+动态",T737="动态"),N737*(1-$E$5)*IF(L737+M737=0,$B$7/($B$7+$B$8),L737/(L737+M737)),L737)</x:f>
        <x:v>0.8666879302472721</x:v>
      </x:c>
      <x:c r="X737" s="64" t="n">
        <x:f aca="0">IF(OR(T737="年末+季度",T737="季度+动态",T737="动态"),N737*(1-$E$5)*IF(L737+M737=0,$B$8/($B$7+$B$8),M737/(L737+M737)),M737)</x:f>
        <x:v>0.060762209436814874</x:v>
      </x:c>
      <x:c r="Y737" s="64" t="n">
        <x:f aca="0">POWER(1-$H$5,(A737-A736)/$H$8)</x:f>
        <x:v>0.9999862671029998</x:v>
      </x:c>
      <x:c r="Z737" s="64" t="n">
        <x:f aca="0">U737*Y737</x:f>
        <x:v>0.099913549056347</x:v>
      </x:c>
      <x:c r="AA737" s="64" t="n">
        <x:f aca="0">V737*Y737</x:f>
        <x:v>0.10483119393060908</x:v>
      </x:c>
      <x:c r="AB737" s="64" t="n">
        <x:f aca="0">W737*Y737</x:f>
        <x:v>0.8666760281111946</x:v>
      </x:c>
      <x:c r="AC737" s="64" t="n">
        <x:f aca="0">X737*Y737</x:f>
        <x:v>0.06076137499565117</x:v>
      </x:c>
      <x:c r="AD737" s="64" t="n">
        <x:f aca="0">SUM(Z737:AC737)</x:f>
        <x:v>1.132182146093802</x:v>
      </x:c>
      <x:c r="AE737" s="64" t="n">
        <x:f aca="0">MAX(AE736,AD737)</x:f>
        <x:v>1.1447181245279376</x:v>
      </x:c>
      <x:c r="AF737" s="63" t="n">
        <x:f aca="0">AD737/AE737-1</x:f>
        <x:v>-0.010951148728692739</x:v>
      </x:c>
      <x:c r="AG737" s="63" t="n">
        <x:f aca="0">AD737/AD736-1</x:f>
        <x:v>-0.0018490286349280849</x:v>
      </x:c>
      <x:c r="AH737" s="61" t="n">
        <x:f aca="0">IF(OR(T737="年末+季度",T737="季度+动态",T737="季度",T737="动态"),A737,AH736)</x:f>
        <x:v>44834</x:v>
      </x:c>
      <x:c r="AI737" s="68" t="n">
        <x:f aca="0">YEAR(A737)</x:f>
        <x:v>2022</x:v>
      </x:c>
      <x:c r="AJ737" s="68" t="n">
        <x:f aca="0">MONTH(A737)</x:f>
        <x:v>11</x:v>
      </x:c>
      <x:c r="AK737" s="66" t="n">
        <x:f aca="0">IF(MONTH(A737)&lt;&gt;MONTH(A738),1,0)</x:f>
        <x:v>0</x:v>
      </x:c>
      <x:c r="AL737" s="64" t="n">
        <x:f aca="0">IF(AK736,AD736,AL736)</x:f>
        <x:v>1.124198582018195</x:v>
      </x:c>
      <x:c r="AM737" s="65" t="str">
        <x:f aca="0">IF(AK737,AD737/AL737-1,"")</x:f>
      </x:c>
      <x:c r="AN737" s="64" t="n">
        <x:f aca="0">IF(AI737&lt;&gt;AI736,AD737,MAX(AN736,AD737))</x:f>
        <x:v>1.1447181245279376</x:v>
      </x:c>
      <x:c r="AO737" s="65" t="n">
        <x:f aca="0">AD737/AN737-1</x:f>
        <x:v>-0.010951148728692739</x:v>
      </x:c>
      <x:c r="AP737" s="69" t="n">
        <x:f aca="0">IFERROR(SUM(Z737:AC737)/AD737,0)</x:f>
        <x:v>1</x:v>
      </x:c>
      <x:c r="AQ737" s="66" t="b">
        <x:f aca="0">AND(B737&gt;0,C737&gt;0,D737&gt;0,E737&gt;0)</x:f>
        <x:v>1</x:v>
      </x:c>
    </x:row>
    <x:row r="738" ht="13.5" hidden="0">
      <x:c r="A738" s="61" t="n">
        <x:f aca="0">'净值底稿'!A700</x:f>
        <x:v>44882</x:v>
      </x:c>
      <x:c r="B738" s="62" t="n">
        <x:f aca="0">'净值底稿'!W700</x:f>
        <x:v>1.2299815419557838</x:v>
      </x:c>
      <x:c r="C738" s="62" t="n">
        <x:f aca="0">'净值底稿'!T700</x:f>
        <x:v>1.2986504634701237</x:v>
      </x:c>
      <x:c r="D738" s="62" t="n">
        <x:f aca="0">'净值底稿'!U700</x:f>
        <x:v>1.5588</x:v>
      </x:c>
      <x:c r="E738" s="62" t="n">
        <x:f aca="0">'净值底稿'!V700</x:f>
        <x:v>1.4645</x:v>
      </x:c>
      <x:c r="F738" s="63" t="n">
        <x:f aca="0">IFERROR(B738/B737-1,0)</x:f>
        <x:v>-0.0023272827070563995</x:v>
      </x:c>
      <x:c r="G738" s="63" t="n">
        <x:f aca="0">IFERROR(C738/C737-1,0)</x:f>
        <x:v>0.0006069196726807835</x:v>
      </x:c>
      <x:c r="H738" s="63" t="n">
        <x:f aca="0">IFERROR(D738/D737-1,0)</x:f>
        <x:v>0.0001283202874373668</x:v>
      </x:c>
      <x:c r="I738" s="63" t="n">
        <x:f aca="0">IFERROR(E738/E737-1,0)</x:f>
        <x:v>0.0013675213675212738</x:v>
      </x:c>
      <x:c r="J738" s="64" t="n">
        <x:f aca="0">Z737*(1+F738)</x:f>
        <x:v>0.09968102198142753</x:v>
      </x:c>
      <x:c r="K738" s="64" t="n">
        <x:f aca="0">AA737*(1+G738)</x:f>
        <x:v>0.10489481804451618</x:v>
      </x:c>
      <x:c r="L738" s="64" t="n">
        <x:f aca="0">AB737*(1+H738)</x:f>
        <x:v>0.8667872402282369</x:v>
      </x:c>
      <x:c r="M738" s="64" t="n">
        <x:f aca="0">AC737*(1+I738)</x:f>
        <x:v>0.0608444674742777</x:v>
      </x:c>
      <x:c r="N738" s="64" t="n">
        <x:f aca="0">SUM(J738:M738)</x:f>
        <x:v>1.1322075477284583</x:v>
      </x:c>
      <x:c r="O738" s="65" t="n">
        <x:f aca="0">IFERROR((J738+K738)/N738,0)</x:f>
        <x:v>0.18068757838294142</x:v>
      </x:c>
      <x:c r="P738" s="66" t="b">
        <x:f aca="0">AND(MONTH(A738)=12,OR(A739="",YEAR(A738)&lt;&gt;YEAR(A739)))</x:f>
        <x:v>0</x:v>
      </x:c>
      <x:c r="Q738" s="66" t="b">
        <x:f aca="0">AND(MOD(MONTH(A738),3)=0,OR(A739="",MONTH(A738)&lt;&gt;MONTH(A739)))</x:f>
        <x:v>0</x:v>
      </x:c>
      <x:c r="R738" s="66" t="b">
        <x:f aca="0">OR(O738&gt;$E$7,O738&lt;$E$6)</x:f>
        <x:v>0</x:v>
      </x:c>
      <x:c r="S738" s="66" t="b">
        <x:f aca="0">AND(OR(P738,Q738,R738),A738-AH737&gt;$E$8)</x:f>
        <x:v>0</x:v>
      </x:c>
      <x:c r="T738" s="67" t="str">
        <x:f aca="0">IF(NOT(OR(P738,Q738,R738)),"不调",IF(NOT(S738),"间隔规则跳过",IF(P738,"年末+季度",IF(AND(Q738,R738),"季度+动态",IF(Q738,"季度","动态")))))</x:f>
        <x:v>不调</x:v>
      </x:c>
      <x:c r="U738" s="64" t="n">
        <x:f aca="0">IF(OR(T738="年末+季度",T738="季度+动态"),N738*$E$5/2,IF(T738="季度",(J738+K738)/2,IF(T738="动态",N738*$E$5*IF(J738+K738=0,0.5,J738/(J738+K738)),J738)))</x:f>
        <x:v>0.09968102198142753</x:v>
      </x:c>
      <x:c r="V738" s="64" t="n">
        <x:f aca="0">IF(OR(T738="年末+季度",T738="季度+动态"),N738*$E$5/2,IF(T738="季度",(J738+K738)/2,IF(T738="动态",N738*$E$5*IF(J738+K738=0,0.5,K738/(J738+K738)),K738)))</x:f>
        <x:v>0.10489481804451618</x:v>
      </x:c>
      <x:c r="W738" s="64" t="n">
        <x:f aca="0">IF(OR(T738="年末+季度",T738="季度+动态",T738="动态"),N738*(1-$E$5)*IF(L738+M738=0,$B$7/($B$7+$B$8),L738/(L738+M738)),L738)</x:f>
        <x:v>0.8667872402282369</x:v>
      </x:c>
      <x:c r="X738" s="64" t="n">
        <x:f aca="0">IF(OR(T738="年末+季度",T738="季度+动态",T738="动态"),N738*(1-$E$5)*IF(L738+M738=0,$B$8/($B$7+$B$8),M738/(L738+M738)),M738)</x:f>
        <x:v>0.0608444674742777</x:v>
      </x:c>
      <x:c r="Y738" s="64" t="n">
        <x:f aca="0">POWER(1-$H$5,(A738-A737)/$H$8)</x:f>
        <x:v>0.9999862671029998</x:v>
      </x:c>
      <x:c r="Z738" s="64" t="n">
        <x:f aca="0">U738*Y738</x:f>
        <x:v>0.09967965307221978</x:v>
      </x:c>
      <x:c r="AA738" s="64" t="n">
        <x:f aca="0">V738*Y738</x:f>
        <x:v>0.10489337753478412</x:v>
      </x:c>
      <x:c r="AB738" s="64" t="n">
        <x:f aca="0">W738*Y738</x:f>
        <x:v>0.8667753367283457</x:v>
      </x:c>
      <x:c r="AC738" s="64" t="n">
        <x:f aca="0">X738*Y738</x:f>
        <x:v>0.06084363190347284</x:v>
      </x:c>
      <x:c r="AD738" s="64" t="n">
        <x:f aca="0">SUM(Z738:AC738)</x:f>
        <x:v>1.1321919992388225</x:v>
      </x:c>
      <x:c r="AE738" s="64" t="n">
        <x:f aca="0">MAX(AE737,AD738)</x:f>
        <x:v>1.1447181245279376</x:v>
      </x:c>
      <x:c r="AF738" s="63" t="n">
        <x:f aca="0">AD738/AE738-1</x:f>
        <x:v>-0.010942541242876413</x:v>
      </x:c>
      <x:c r="AG738" s="63" t="n">
        <x:f aca="0">AD738/AD737-1</x:f>
        <x:v>0.00000870279137910046</x:v>
      </x:c>
      <x:c r="AH738" s="61" t="n">
        <x:f aca="0">IF(OR(T738="年末+季度",T738="季度+动态",T738="季度",T738="动态"),A738,AH737)</x:f>
        <x:v>44834</x:v>
      </x:c>
      <x:c r="AI738" s="68" t="n">
        <x:f aca="0">YEAR(A738)</x:f>
        <x:v>2022</x:v>
      </x:c>
      <x:c r="AJ738" s="68" t="n">
        <x:f aca="0">MONTH(A738)</x:f>
        <x:v>11</x:v>
      </x:c>
      <x:c r="AK738" s="66" t="n">
        <x:f aca="0">IF(MONTH(A738)&lt;&gt;MONTH(A739),1,0)</x:f>
        <x:v>0</x:v>
      </x:c>
      <x:c r="AL738" s="64" t="n">
        <x:f aca="0">IF(AK737,AD737,AL737)</x:f>
        <x:v>1.124198582018195</x:v>
      </x:c>
      <x:c r="AM738" s="65" t="str">
        <x:f aca="0">IF(AK738,AD738/AL738-1,"")</x:f>
      </x:c>
      <x:c r="AN738" s="64" t="n">
        <x:f aca="0">IF(AI738&lt;&gt;AI737,AD738,MAX(AN737,AD738))</x:f>
        <x:v>1.1447181245279376</x:v>
      </x:c>
      <x:c r="AO738" s="65" t="n">
        <x:f aca="0">AD738/AN738-1</x:f>
        <x:v>-0.010942541242876413</x:v>
      </x:c>
      <x:c r="AP738" s="69" t="n">
        <x:f aca="0">IFERROR(SUM(Z738:AC738)/AD738,0)</x:f>
        <x:v>1</x:v>
      </x:c>
      <x:c r="AQ738" s="66" t="b">
        <x:f aca="0">AND(B738&gt;0,C738&gt;0,D738&gt;0,E738&gt;0)</x:f>
        <x:v>1</x:v>
      </x:c>
    </x:row>
    <x:row r="739" ht="13.5" hidden="0">
      <x:c r="A739" s="61" t="n">
        <x:f aca="0">'净值底稿'!A701</x:f>
        <x:v>44883</x:v>
      </x:c>
      <x:c r="B739" s="62" t="n">
        <x:f aca="0">'净值底稿'!W701</x:f>
        <x:v>1.2234787068888389</x:v>
      </x:c>
      <x:c r="C739" s="62" t="n">
        <x:f aca="0">'净值底稿'!T701</x:f>
        <x:v>1.29079161748898</x:v>
      </x:c>
      <x:c r="D739" s="62" t="n">
        <x:f aca="0">'净值底稿'!U701</x:f>
        <x:v>1.5583</x:v>
      </x:c>
      <x:c r="E739" s="62" t="n">
        <x:f aca="0">'净值底稿'!V701</x:f>
        <x:v>1.4621</x:v>
      </x:c>
      <x:c r="F739" s="63" t="n">
        <x:f aca="0">IFERROR(B739/B738-1,0)</x:f>
        <x:v>-0.0052869371166374135</x:v>
      </x:c>
      <x:c r="G739" s="63" t="n">
        <x:f aca="0">IFERROR(C739/C738-1,0)</x:f>
        <x:v>-0.006051548282009711</x:v>
      </x:c>
      <x:c r="H739" s="63" t="n">
        <x:f aca="0">IFERROR(D739/D738-1,0)</x:f>
        <x:v>-0.0003207595586348644</x:v>
      </x:c>
      <x:c r="I739" s="63" t="n">
        <x:f aca="0">IFERROR(E739/E738-1,0)</x:f>
        <x:v>-0.0016387845681119506</x:v>
      </x:c>
      <x:c r="J739" s="64" t="n">
        <x:f aca="0">Z738*(1+F739)</x:f>
        <x:v>0.09915265301461872</x:v>
      </x:c>
      <x:c r="K739" s="64" t="n">
        <x:f aca="0">AA738*(1+G739)</x:f>
        <x:v>0.10425861019616929</x:v>
      </x:c>
      <x:c r="L739" s="64" t="n">
        <x:f aca="0">AB738*(1+H739)</x:f>
        <x:v>0.8664973102539012</x:v>
      </x:c>
      <x:c r="M739" s="64" t="n">
        <x:f aca="0">AC738*(1+I739)</x:f>
        <x:v>0.06074392229844155</x:v>
      </x:c>
      <x:c r="N739" s="64" t="n">
        <x:f aca="0">SUM(J739:M739)</x:f>
        <x:v>1.1306524957631308</x:v>
      </x:c>
      <x:c r="O739" s="65" t="n">
        <x:f aca="0">IFERROR((J739+K739)/N739,0)</x:f>
        <x:v>0.17990608429471175</x:v>
      </x:c>
      <x:c r="P739" s="66" t="b">
        <x:f aca="0">AND(MONTH(A739)=12,OR(A740="",YEAR(A739)&lt;&gt;YEAR(A740)))</x:f>
        <x:v>0</x:v>
      </x:c>
      <x:c r="Q739" s="66" t="b">
        <x:f aca="0">AND(MOD(MONTH(A739),3)=0,OR(A740="",MONTH(A739)&lt;&gt;MONTH(A740)))</x:f>
        <x:v>0</x:v>
      </x:c>
      <x:c r="R739" s="66" t="b">
        <x:f aca="0">OR(O739&gt;$E$7,O739&lt;$E$6)</x:f>
        <x:v>0</x:v>
      </x:c>
      <x:c r="S739" s="66" t="b">
        <x:f aca="0">AND(OR(P739,Q739,R739),A739-AH738&gt;$E$8)</x:f>
        <x:v>0</x:v>
      </x:c>
      <x:c r="T739" s="67" t="str">
        <x:f aca="0">IF(NOT(OR(P739,Q739,R739)),"不调",IF(NOT(S739),"间隔规则跳过",IF(P739,"年末+季度",IF(AND(Q739,R739),"季度+动态",IF(Q739,"季度","动态")))))</x:f>
        <x:v>不调</x:v>
      </x:c>
      <x:c r="U739" s="64" t="n">
        <x:f aca="0">IF(OR(T739="年末+季度",T739="季度+动态"),N739*$E$5/2,IF(T739="季度",(J739+K739)/2,IF(T739="动态",N739*$E$5*IF(J739+K739=0,0.5,J739/(J739+K739)),J739)))</x:f>
        <x:v>0.09915265301461872</x:v>
      </x:c>
      <x:c r="V739" s="64" t="n">
        <x:f aca="0">IF(OR(T739="年末+季度",T739="季度+动态"),N739*$E$5/2,IF(T739="季度",(J739+K739)/2,IF(T739="动态",N739*$E$5*IF(J739+K739=0,0.5,K739/(J739+K739)),K739)))</x:f>
        <x:v>0.10425861019616929</x:v>
      </x:c>
      <x:c r="W739" s="64" t="n">
        <x:f aca="0">IF(OR(T739="年末+季度",T739="季度+动态",T739="动态"),N739*(1-$E$5)*IF(L739+M739=0,$B$7/($B$7+$B$8),L739/(L739+M739)),L739)</x:f>
        <x:v>0.8664973102539012</x:v>
      </x:c>
      <x:c r="X739" s="64" t="n">
        <x:f aca="0">IF(OR(T739="年末+季度",T739="季度+动态",T739="动态"),N739*(1-$E$5)*IF(L739+M739=0,$B$8/($B$7+$B$8),M739/(L739+M739)),M739)</x:f>
        <x:v>0.06074392229844155</x:v>
      </x:c>
      <x:c r="Y739" s="64" t="n">
        <x:f aca="0">POWER(1-$H$5,(A739-A738)/$H$8)</x:f>
        <x:v>0.9999862671029998</x:v>
      </x:c>
      <x:c r="Z739" s="64" t="n">
        <x:f aca="0">U739*Y739</x:f>
        <x:v>0.09915129136144757</x:v>
      </x:c>
      <x:c r="AA739" s="64" t="n">
        <x:f aca="0">V739*Y739</x:f>
        <x:v>0.10425717842341407</x:v>
      </x:c>
      <x:c r="AB739" s="64" t="n">
        <x:f aca="0">W739*Y739</x:f>
        <x:v>0.8664854107355885</x:v>
      </x:c>
      <x:c r="AC739" s="64" t="n">
        <x:f aca="0">X739*Y739</x:f>
        <x:v>0.06074308810841323</x:v>
      </x:c>
      <x:c r="AD739" s="64" t="n">
        <x:f aca="0">SUM(Z739:AC739)</x:f>
        <x:v>1.1306369686288633</x:v>
      </x:c>
      <x:c r="AE739" s="64" t="n">
        <x:f aca="0">MAX(AE738,AD739)</x:f>
        <x:v>1.1447181245279376</x:v>
      </x:c>
      <x:c r="AF739" s="63" t="n">
        <x:f aca="0">AD739/AE739-1</x:f>
        <x:v>-0.012300980999039535</x:v>
      </x:c>
      <x:c r="AG739" s="63" t="n">
        <x:f aca="0">AD739/AD738-1</x:f>
        <x:v>-0.001373468997311944</x:v>
      </x:c>
      <x:c r="AH739" s="61" t="n">
        <x:f aca="0">IF(OR(T739="年末+季度",T739="季度+动态",T739="季度",T739="动态"),A739,AH738)</x:f>
        <x:v>44834</x:v>
      </x:c>
      <x:c r="AI739" s="68" t="n">
        <x:f aca="0">YEAR(A739)</x:f>
        <x:v>2022</x:v>
      </x:c>
      <x:c r="AJ739" s="68" t="n">
        <x:f aca="0">MONTH(A739)</x:f>
        <x:v>11</x:v>
      </x:c>
      <x:c r="AK739" s="66" t="n">
        <x:f aca="0">IF(MONTH(A739)&lt;&gt;MONTH(A740),1,0)</x:f>
        <x:v>0</x:v>
      </x:c>
      <x:c r="AL739" s="64" t="n">
        <x:f aca="0">IF(AK738,AD738,AL738)</x:f>
        <x:v>1.124198582018195</x:v>
      </x:c>
      <x:c r="AM739" s="65" t="str">
        <x:f aca="0">IF(AK739,AD739/AL739-1,"")</x:f>
      </x:c>
      <x:c r="AN739" s="64" t="n">
        <x:f aca="0">IF(AI739&lt;&gt;AI738,AD739,MAX(AN738,AD739))</x:f>
        <x:v>1.1447181245279376</x:v>
      </x:c>
      <x:c r="AO739" s="65" t="n">
        <x:f aca="0">AD739/AN739-1</x:f>
        <x:v>-0.012300980999039535</x:v>
      </x:c>
      <x:c r="AP739" s="69" t="n">
        <x:f aca="0">IFERROR(SUM(Z739:AC739)/AD739,0)</x:f>
        <x:v>1</x:v>
      </x:c>
      <x:c r="AQ739" s="66" t="b">
        <x:f aca="0">AND(B739&gt;0,C739&gt;0,D739&gt;0,E739&gt;0)</x:f>
        <x:v>1</x:v>
      </x:c>
    </x:row>
    <x:row r="740" ht="13.5" hidden="0">
      <x:c r="A740" s="61" t="n">
        <x:f aca="0">'净值底稿'!A702</x:f>
        <x:v>44886</x:v>
      </x:c>
      <x:c r="B740" s="62" t="n">
        <x:f aca="0">'净值底稿'!W702</x:f>
        <x:v>1.220728152329324</x:v>
      </x:c>
      <x:c r="C740" s="62" t="n">
        <x:f aca="0">'净值底稿'!T702</x:f>
        <x:v>1.2928537546894812</x:v>
      </x:c>
      <x:c r="D740" s="62" t="n">
        <x:f aca="0">'净值底稿'!U702</x:f>
        <x:v>1.5602</x:v>
      </x:c>
      <x:c r="E740" s="62" t="n">
        <x:f aca="0">'净值底稿'!V702</x:f>
        <x:v>1.4551</x:v>
      </x:c>
      <x:c r="F740" s="63" t="n">
        <x:f aca="0">IFERROR(B740/B739-1,0)</x:f>
        <x:v>-0.002248142565970057</x:v>
      </x:c>
      <x:c r="G740" s="63" t="n">
        <x:f aca="0">IFERROR(C740/C739-1,0)</x:f>
        <x:v>0.0015975756059778412</x:v>
      </x:c>
      <x:c r="H740" s="63" t="n">
        <x:f aca="0">IFERROR(D740/D739-1,0)</x:f>
        <x:v>0.001219277417698672</x:v>
      </x:c>
      <x:c r="I740" s="63" t="n">
        <x:f aca="0">IFERROR(E740/E739-1,0)</x:f>
        <x:v>-0.004787634224745152</x:v>
      </x:c>
      <x:c r="J740" s="64" t="n">
        <x:f aca="0">Z739*(1+F740)</x:f>
        <x:v>0.098928385122867</x:v>
      </x:c>
      <x:c r="K740" s="64" t="n">
        <x:f aca="0">AA739*(1+G740)</x:f>
        <x:v>0.1044237371484114</x:v>
      </x:c>
      <x:c r="L740" s="64" t="n">
        <x:f aca="0">AB739*(1+H740)</x:f>
        <x:v>0.8675418968296638</x:v>
      </x:c>
      <x:c r="M740" s="64" t="n">
        <x:f aca="0">AC739*(1+I740)</x:f>
        <x:v>0.06045227242086868</x:v>
      </x:c>
      <x:c r="N740" s="64" t="n">
        <x:f aca="0">SUM(J740:M740)</x:f>
        <x:v>1.1313462915218109</x:v>
      </x:c>
      <x:c r="O740" s="65" t="n">
        <x:f aca="0">IFERROR((J740+K740)/N740,0)</x:f>
        <x:v>0.17974348242901192</x:v>
      </x:c>
      <x:c r="P740" s="66" t="b">
        <x:f aca="0">AND(MONTH(A740)=12,OR(A741="",YEAR(A740)&lt;&gt;YEAR(A741)))</x:f>
        <x:v>0</x:v>
      </x:c>
      <x:c r="Q740" s="66" t="b">
        <x:f aca="0">AND(MOD(MONTH(A740),3)=0,OR(A741="",MONTH(A740)&lt;&gt;MONTH(A741)))</x:f>
        <x:v>0</x:v>
      </x:c>
      <x:c r="R740" s="66" t="b">
        <x:f aca="0">OR(O740&gt;$E$7,O740&lt;$E$6)</x:f>
        <x:v>0</x:v>
      </x:c>
      <x:c r="S740" s="66" t="b">
        <x:f aca="0">AND(OR(P740,Q740,R740),A740-AH739&gt;$E$8)</x:f>
        <x:v>0</x:v>
      </x:c>
      <x:c r="T740" s="67" t="str">
        <x:f aca="0">IF(NOT(OR(P740,Q740,R740)),"不调",IF(NOT(S740),"间隔规则跳过",IF(P740,"年末+季度",IF(AND(Q740,R740),"季度+动态",IF(Q740,"季度","动态")))))</x:f>
        <x:v>不调</x:v>
      </x:c>
      <x:c r="U740" s="64" t="n">
        <x:f aca="0">IF(OR(T740="年末+季度",T740="季度+动态"),N740*$E$5/2,IF(T740="季度",(J740+K740)/2,IF(T740="动态",N740*$E$5*IF(J740+K740=0,0.5,J740/(J740+K740)),J740)))</x:f>
        <x:v>0.098928385122867</x:v>
      </x:c>
      <x:c r="V740" s="64" t="n">
        <x:f aca="0">IF(OR(T740="年末+季度",T740="季度+动态"),N740*$E$5/2,IF(T740="季度",(J740+K740)/2,IF(T740="动态",N740*$E$5*IF(J740+K740=0,0.5,K740/(J740+K740)),K740)))</x:f>
        <x:v>0.1044237371484114</x:v>
      </x:c>
      <x:c r="W740" s="64" t="n">
        <x:f aca="0">IF(OR(T740="年末+季度",T740="季度+动态",T740="动态"),N740*(1-$E$5)*IF(L740+M740=0,$B$7/($B$7+$B$8),L740/(L740+M740)),L740)</x:f>
        <x:v>0.8675418968296638</x:v>
      </x:c>
      <x:c r="X740" s="64" t="n">
        <x:f aca="0">IF(OR(T740="年末+季度",T740="季度+动态",T740="动态"),N740*(1-$E$5)*IF(L740+M740=0,$B$8/($B$7+$B$8),M740/(L740+M740)),M740)</x:f>
        <x:v>0.06045227242086868</x:v>
      </x:c>
      <x:c r="Y740" s="64" t="n">
        <x:f aca="0">POWER(1-$H$5,(A740-A739)/$H$8)</x:f>
        <x:v>0.9999588018747739</x:v>
      </x:c>
      <x:c r="Z740" s="64" t="n">
        <x:f aca="0">U740*Y740</x:f>
        <x:v>0.09892430945886829</x:v>
      </x:c>
      <x:c r="AA740" s="64" t="n">
        <x:f aca="0">V740*Y740</x:f>
        <x:v>0.10441943508621178</x:v>
      </x:c>
      <x:c r="AB740" s="64" t="n">
        <x:f aca="0">W740*Y740</x:f>
        <x:v>0.8675061557299593</x:v>
      </x:c>
      <x:c r="AC740" s="64" t="n">
        <x:f aca="0">X740*Y740</x:f>
        <x:v>0.060449781900579286</x:v>
      </x:c>
      <x:c r="AD740" s="64" t="n">
        <x:f aca="0">SUM(Z740:AC740)</x:f>
        <x:v>1.1312996821756187</x:v>
      </x:c>
      <x:c r="AE740" s="64" t="n">
        <x:f aca="0">MAX(AE739,AD740)</x:f>
        <x:v>1.1447181245279376</x:v>
      </x:c>
      <x:c r="AF740" s="63" t="n">
        <x:f aca="0">AD740/AE740-1</x:f>
        <x:v>-0.01172204935416088</x:v>
      </x:c>
      <x:c r="AG740" s="63" t="n">
        <x:f aca="0">AD740/AD739-1</x:f>
        <x:v>0.0005861417635750765</x:v>
      </x:c>
      <x:c r="AH740" s="61" t="n">
        <x:f aca="0">IF(OR(T740="年末+季度",T740="季度+动态",T740="季度",T740="动态"),A740,AH739)</x:f>
        <x:v>44834</x:v>
      </x:c>
      <x:c r="AI740" s="68" t="n">
        <x:f aca="0">YEAR(A740)</x:f>
        <x:v>2022</x:v>
      </x:c>
      <x:c r="AJ740" s="68" t="n">
        <x:f aca="0">MONTH(A740)</x:f>
        <x:v>11</x:v>
      </x:c>
      <x:c r="AK740" s="66" t="n">
        <x:f aca="0">IF(MONTH(A740)&lt;&gt;MONTH(A741),1,0)</x:f>
        <x:v>0</x:v>
      </x:c>
      <x:c r="AL740" s="64" t="n">
        <x:f aca="0">IF(AK739,AD739,AL739)</x:f>
        <x:v>1.124198582018195</x:v>
      </x:c>
      <x:c r="AM740" s="65" t="str">
        <x:f aca="0">IF(AK740,AD740/AL740-1,"")</x:f>
      </x:c>
      <x:c r="AN740" s="64" t="n">
        <x:f aca="0">IF(AI740&lt;&gt;AI739,AD740,MAX(AN739,AD740))</x:f>
        <x:v>1.1447181245279376</x:v>
      </x:c>
      <x:c r="AO740" s="65" t="n">
        <x:f aca="0">AD740/AN740-1</x:f>
        <x:v>-0.01172204935416088</x:v>
      </x:c>
      <x:c r="AP740" s="69" t="n">
        <x:f aca="0">IFERROR(SUM(Z740:AC740)/AD740,0)</x:f>
        <x:v>1</x:v>
      </x:c>
      <x:c r="AQ740" s="66" t="b">
        <x:f aca="0">AND(B740&gt;0,C740&gt;0,D740&gt;0,E740&gt;0)</x:f>
        <x:v>1</x:v>
      </x:c>
    </x:row>
    <x:row r="741" ht="13.5" hidden="0">
      <x:c r="A741" s="61" t="n">
        <x:f aca="0">'净值底稿'!A703</x:f>
        <x:v>44887</x:v>
      </x:c>
      <x:c r="B741" s="62" t="n">
        <x:f aca="0">'净值底稿'!W703</x:f>
        <x:v>1.2266660483806744</x:v>
      </x:c>
      <x:c r="C741" s="62" t="n">
        <x:f aca="0">'净值底稿'!T703</x:f>
        <x:v>1.278311250212085</x:v>
      </x:c>
      <x:c r="D741" s="62" t="n">
        <x:f aca="0">'净值底稿'!U703</x:f>
        <x:v>1.56</x:v>
      </x:c>
      <x:c r="E741" s="62" t="n">
        <x:f aca="0">'净值底稿'!V703</x:f>
        <x:v>1.4558</x:v>
      </x:c>
      <x:c r="F741" s="63" t="n">
        <x:f aca="0">IFERROR(B741/B740-1,0)</x:f>
        <x:v>0.004864224717042731</x:v>
      </x:c>
      <x:c r="G741" s="63" t="n">
        <x:f aca="0">IFERROR(C741/C740-1,0)</x:f>
        <x:v>-0.011248375483032813</x:v>
      </x:c>
      <x:c r="H741" s="63" t="n">
        <x:f aca="0">IFERROR(D741/D740-1,0)</x:f>
        <x:v>-0.00012818869375719188</x:v>
      </x:c>
      <x:c r="I741" s="63" t="n">
        <x:f aca="0">IFERROR(E741/E740-1,0)</x:f>
        <x:v>0.0004810665933612235</x:v>
      </x:c>
      <x:c r="J741" s="64" t="n">
        <x:f aca="0">Z740*(1+F741)</x:f>
        <x:v>0.09940549953005451</x:v>
      </x:c>
      <x:c r="K741" s="64" t="n">
        <x:f aca="0">AA740*(1+G741)</x:f>
        <x:v>0.10324488607263589</x:v>
      </x:c>
      <x:c r="L741" s="64" t="n">
        <x:f aca="0">AB740*(1+H741)</x:f>
        <x:v>0.8673949512490299</x:v>
      </x:c>
      <x:c r="M741" s="64" t="n">
        <x:f aca="0">AC740*(1+I741)</x:f>
        <x:v>0.060478862271227625</x:v>
      </x:c>
      <x:c r="N741" s="64" t="n">
        <x:f aca="0">SUM(J741:M741)</x:f>
        <x:v>1.1305241991229478</x:v>
      </x:c>
      <x:c r="O741" s="65" t="n">
        <x:f aca="0">IFERROR((J741+K741)/N741,0)</x:f>
        <x:v>0.17925346999197808</x:v>
      </x:c>
      <x:c r="P741" s="66" t="b">
        <x:f aca="0">AND(MONTH(A741)=12,OR(A742="",YEAR(A741)&lt;&gt;YEAR(A742)))</x:f>
        <x:v>0</x:v>
      </x:c>
      <x:c r="Q741" s="66" t="b">
        <x:f aca="0">AND(MOD(MONTH(A741),3)=0,OR(A742="",MONTH(A741)&lt;&gt;MONTH(A742)))</x:f>
        <x:v>0</x:v>
      </x:c>
      <x:c r="R741" s="66" t="b">
        <x:f aca="0">OR(O741&gt;$E$7,O741&lt;$E$6)</x:f>
        <x:v>0</x:v>
      </x:c>
      <x:c r="S741" s="66" t="b">
        <x:f aca="0">AND(OR(P741,Q741,R741),A741-AH740&gt;$E$8)</x:f>
        <x:v>0</x:v>
      </x:c>
      <x:c r="T741" s="67" t="str">
        <x:f aca="0">IF(NOT(OR(P741,Q741,R741)),"不调",IF(NOT(S741),"间隔规则跳过",IF(P741,"年末+季度",IF(AND(Q741,R741),"季度+动态",IF(Q741,"季度","动态")))))</x:f>
        <x:v>不调</x:v>
      </x:c>
      <x:c r="U741" s="64" t="n">
        <x:f aca="0">IF(OR(T741="年末+季度",T741="季度+动态"),N741*$E$5/2,IF(T741="季度",(J741+K741)/2,IF(T741="动态",N741*$E$5*IF(J741+K741=0,0.5,J741/(J741+K741)),J741)))</x:f>
        <x:v>0.09940549953005451</x:v>
      </x:c>
      <x:c r="V741" s="64" t="n">
        <x:f aca="0">IF(OR(T741="年末+季度",T741="季度+动态"),N741*$E$5/2,IF(T741="季度",(J741+K741)/2,IF(T741="动态",N741*$E$5*IF(J741+K741=0,0.5,K741/(J741+K741)),K741)))</x:f>
        <x:v>0.10324488607263589</x:v>
      </x:c>
      <x:c r="W741" s="64" t="n">
        <x:f aca="0">IF(OR(T741="年末+季度",T741="季度+动态",T741="动态"),N741*(1-$E$5)*IF(L741+M741=0,$B$7/($B$7+$B$8),L741/(L741+M741)),L741)</x:f>
        <x:v>0.8673949512490299</x:v>
      </x:c>
      <x:c r="X741" s="64" t="n">
        <x:f aca="0">IF(OR(T741="年末+季度",T741="季度+动态",T741="动态"),N741*(1-$E$5)*IF(L741+M741=0,$B$8/($B$7+$B$8),M741/(L741+M741)),M741)</x:f>
        <x:v>0.060478862271227625</x:v>
      </x:c>
      <x:c r="Y741" s="64" t="n">
        <x:f aca="0">POWER(1-$H$5,(A741-A740)/$H$8)</x:f>
        <x:v>0.9999862671029998</x:v>
      </x:c>
      <x:c r="Z741" s="64" t="n">
        <x:f aca="0">U741*Y741</x:f>
        <x:v>0.0994041344045682</x:v>
      </x:c>
      <x:c r="AA741" s="64" t="n">
        <x:f aca="0">V741*Y741</x:f>
        <x:v>0.10324346822124965</x:v>
      </x:c>
      <x:c r="AB741" s="64" t="n">
        <x:f aca="0">W741*Y741</x:f>
        <x:v>0.8673830394035058</x:v>
      </x:c>
      <x:c r="AC741" s="64" t="n">
        <x:f aca="0">X741*Y741</x:f>
        <x:v>0.06047803172124136</x:v>
      </x:c>
      <x:c r="AD741" s="64" t="n">
        <x:f aca="0">SUM(Z741:AC741)</x:f>
        <x:v>1.1305086737505652</x:v>
      </x:c>
      <x:c r="AE741" s="64" t="n">
        <x:f aca="0">MAX(AE740,AD741)</x:f>
        <x:v>1.1447181245279376</x:v>
      </x:c>
      <x:c r="AF741" s="63" t="n">
        <x:f aca="0">AD741/AE741-1</x:f>
        <x:v>-0.0124130565183741</x:v>
      </x:c>
      <x:c r="AG741" s="63" t="n">
        <x:f aca="0">AD741/AD740-1</x:f>
        <x:v>-0.0006992032593277075</x:v>
      </x:c>
      <x:c r="AH741" s="61" t="n">
        <x:f aca="0">IF(OR(T741="年末+季度",T741="季度+动态",T741="季度",T741="动态"),A741,AH740)</x:f>
        <x:v>44834</x:v>
      </x:c>
      <x:c r="AI741" s="68" t="n">
        <x:f aca="0">YEAR(A741)</x:f>
        <x:v>2022</x:v>
      </x:c>
      <x:c r="AJ741" s="68" t="n">
        <x:f aca="0">MONTH(A741)</x:f>
        <x:v>11</x:v>
      </x:c>
      <x:c r="AK741" s="66" t="n">
        <x:f aca="0">IF(MONTH(A741)&lt;&gt;MONTH(A742),1,0)</x:f>
        <x:v>0</x:v>
      </x:c>
      <x:c r="AL741" s="64" t="n">
        <x:f aca="0">IF(AK740,AD740,AL740)</x:f>
        <x:v>1.124198582018195</x:v>
      </x:c>
      <x:c r="AM741" s="65" t="str">
        <x:f aca="0">IF(AK741,AD741/AL741-1,"")</x:f>
      </x:c>
      <x:c r="AN741" s="64" t="n">
        <x:f aca="0">IF(AI741&lt;&gt;AI740,AD741,MAX(AN740,AD741))</x:f>
        <x:v>1.1447181245279376</x:v>
      </x:c>
      <x:c r="AO741" s="65" t="n">
        <x:f aca="0">AD741/AN741-1</x:f>
        <x:v>-0.0124130565183741</x:v>
      </x:c>
      <x:c r="AP741" s="69" t="n">
        <x:f aca="0">IFERROR(SUM(Z741:AC741)/AD741,0)</x:f>
        <x:v>1</x:v>
      </x:c>
      <x:c r="AQ741" s="66" t="b">
        <x:f aca="0">AND(B741&gt;0,C741&gt;0,D741&gt;0,E741&gt;0)</x:f>
        <x:v>1</x:v>
      </x:c>
    </x:row>
    <x:row r="742" ht="13.5" hidden="0">
      <x:c r="A742" s="61" t="n">
        <x:f aca="0">'净值底稿'!A704</x:f>
        <x:v>44888</x:v>
      </x:c>
      <x:c r="B742" s="62" t="n">
        <x:f aca="0">'净值底稿'!W704</x:f>
        <x:v>1.2313625172622413</x:v>
      </x:c>
      <x:c r="C742" s="62" t="n">
        <x:f aca="0">'净值底稿'!T704</x:f>
        <x:v>1.2761286994809125</x:v>
      </x:c>
      <x:c r="D742" s="62" t="n">
        <x:f aca="0">'净值底稿'!U704</x:f>
        <x:v>1.5615</x:v>
      </x:c>
      <x:c r="E742" s="62" t="n">
        <x:f aca="0">'净值底稿'!V704</x:f>
        <x:v>1.4538</x:v>
      </x:c>
      <x:c r="F742" s="63" t="n">
        <x:f aca="0">IFERROR(B742/B741-1,0)</x:f>
        <x:v>0.0038286450397537752</x:v>
      </x:c>
      <x:c r="G742" s="63" t="n">
        <x:f aca="0">IFERROR(C742/C741-1,0)</x:f>
        <x:v>-0.0017073703535116502</x:v>
      </x:c>
      <x:c r="H742" s="63" t="n">
        <x:f aca="0">IFERROR(D742/D741-1,0)</x:f>
        <x:v>0.0009615384615384581</x:v>
      </x:c>
      <x:c r="I742" s="63" t="n">
        <x:f aca="0">IFERROR(E742/E741-1,0)</x:f>
        <x:v>-0.001373815084489638</x:v>
      </x:c>
      <x:c r="J742" s="64" t="n">
        <x:f aca="0">Z741*(1+F742)</x:f>
        <x:v>0.09978471755068727</x:v>
      </x:c>
      <x:c r="K742" s="64" t="n">
        <x:f aca="0">AA741*(1+G742)</x:f>
        <x:v>0.10306719338441496</x:v>
      </x:c>
      <x:c r="L742" s="64" t="n">
        <x:f aca="0">AB741*(1+H742)</x:f>
        <x:v>0.8682170615567784</x:v>
      </x:c>
      <x:c r="M742" s="64" t="n">
        <x:f aca="0">AC741*(1+I742)</x:f>
        <x:v>0.06039494608898248</x:v>
      </x:c>
      <x:c r="N742" s="64" t="n">
        <x:f aca="0">SUM(J742:M742)</x:f>
        <x:v>1.1314639185808633</x:v>
      </x:c>
      <x:c r="O742" s="65" t="n">
        <x:f aca="0">IFERROR((J742+K742)/N742,0)</x:f>
        <x:v>0.17928270411797922</x:v>
      </x:c>
      <x:c r="P742" s="66" t="b">
        <x:f aca="0">AND(MONTH(A742)=12,OR(A743="",YEAR(A742)&lt;&gt;YEAR(A743)))</x:f>
        <x:v>0</x:v>
      </x:c>
      <x:c r="Q742" s="66" t="b">
        <x:f aca="0">AND(MOD(MONTH(A742),3)=0,OR(A743="",MONTH(A742)&lt;&gt;MONTH(A743)))</x:f>
        <x:v>0</x:v>
      </x:c>
      <x:c r="R742" s="66" t="b">
        <x:f aca="0">OR(O742&gt;$E$7,O742&lt;$E$6)</x:f>
        <x:v>0</x:v>
      </x:c>
      <x:c r="S742" s="66" t="b">
        <x:f aca="0">AND(OR(P742,Q742,R742),A742-AH741&gt;$E$8)</x:f>
        <x:v>0</x:v>
      </x:c>
      <x:c r="T742" s="67" t="str">
        <x:f aca="0">IF(NOT(OR(P742,Q742,R742)),"不调",IF(NOT(S742),"间隔规则跳过",IF(P742,"年末+季度",IF(AND(Q742,R742),"季度+动态",IF(Q742,"季度","动态")))))</x:f>
        <x:v>不调</x:v>
      </x:c>
      <x:c r="U742" s="64" t="n">
        <x:f aca="0">IF(OR(T742="年末+季度",T742="季度+动态"),N742*$E$5/2,IF(T742="季度",(J742+K742)/2,IF(T742="动态",N742*$E$5*IF(J742+K742=0,0.5,J742/(J742+K742)),J742)))</x:f>
        <x:v>0.09978471755068727</x:v>
      </x:c>
      <x:c r="V742" s="64" t="n">
        <x:f aca="0">IF(OR(T742="年末+季度",T742="季度+动态"),N742*$E$5/2,IF(T742="季度",(J742+K742)/2,IF(T742="动态",N742*$E$5*IF(J742+K742=0,0.5,K742/(J742+K742)),K742)))</x:f>
        <x:v>0.10306719338441496</x:v>
      </x:c>
      <x:c r="W742" s="64" t="n">
        <x:f aca="0">IF(OR(T742="年末+季度",T742="季度+动态",T742="动态"),N742*(1-$E$5)*IF(L742+M742=0,$B$7/($B$7+$B$8),L742/(L742+M742)),L742)</x:f>
        <x:v>0.8682170615567784</x:v>
      </x:c>
      <x:c r="X742" s="64" t="n">
        <x:f aca="0">IF(OR(T742="年末+季度",T742="季度+动态",T742="动态"),N742*(1-$E$5)*IF(L742+M742=0,$B$8/($B$7+$B$8),M742/(L742+M742)),M742)</x:f>
        <x:v>0.06039494608898248</x:v>
      </x:c>
      <x:c r="Y742" s="64" t="n">
        <x:f aca="0">POWER(1-$H$5,(A742-A741)/$H$8)</x:f>
        <x:v>0.9999862671029998</x:v>
      </x:c>
      <x:c r="Z742" s="64" t="n">
        <x:f aca="0">U742*Y742</x:f>
        <x:v>0.09978334721743895</x:v>
      </x:c>
      <x:c r="AA742" s="64" t="n">
        <x:f aca="0">V742*Y742</x:f>
        <x:v>0.1030657779732641</x:v>
      </x:c>
      <x:c r="AB742" s="64" t="n">
        <x:f aca="0">W742*Y742</x:f>
        <x:v>0.8682051384212981</x:v>
      </x:c>
      <x:c r="AC742" s="64" t="n">
        <x:f aca="0">X742*Y742</x:f>
        <x:v>0.060394116691408505</x:v>
      </x:c>
      <x:c r="AD742" s="64" t="n">
        <x:f aca="0">SUM(Z742:AC742)</x:f>
        <x:v>1.1314483803034097</x:v>
      </x:c>
      <x:c r="AE742" s="64" t="n">
        <x:f aca="0">MAX(AE741,AD742)</x:f>
        <x:v>1.1447181245279376</x:v>
      </x:c>
      <x:c r="AF742" s="63" t="n">
        <x:f aca="0">AD742/AE742-1</x:f>
        <x:v>-0.011592150015096725</x:v>
      </x:c>
      <x:c r="AG742" s="63" t="n">
        <x:f aca="0">AD742/AD741-1</x:f>
        <x:v>0.0008312245404777929</x:v>
      </x:c>
      <x:c r="AH742" s="61" t="n">
        <x:f aca="0">IF(OR(T742="年末+季度",T742="季度+动态",T742="季度",T742="动态"),A742,AH741)</x:f>
        <x:v>44834</x:v>
      </x:c>
      <x:c r="AI742" s="68" t="n">
        <x:f aca="0">YEAR(A742)</x:f>
        <x:v>2022</x:v>
      </x:c>
      <x:c r="AJ742" s="68" t="n">
        <x:f aca="0">MONTH(A742)</x:f>
        <x:v>11</x:v>
      </x:c>
      <x:c r="AK742" s="66" t="n">
        <x:f aca="0">IF(MONTH(A742)&lt;&gt;MONTH(A743),1,0)</x:f>
        <x:v>0</x:v>
      </x:c>
      <x:c r="AL742" s="64" t="n">
        <x:f aca="0">IF(AK741,AD741,AL741)</x:f>
        <x:v>1.124198582018195</x:v>
      </x:c>
      <x:c r="AM742" s="65" t="str">
        <x:f aca="0">IF(AK742,AD742/AL742-1,"")</x:f>
      </x:c>
      <x:c r="AN742" s="64" t="n">
        <x:f aca="0">IF(AI742&lt;&gt;AI741,AD742,MAX(AN741,AD742))</x:f>
        <x:v>1.1447181245279376</x:v>
      </x:c>
      <x:c r="AO742" s="65" t="n">
        <x:f aca="0">AD742/AN742-1</x:f>
        <x:v>-0.011592150015096725</x:v>
      </x:c>
      <x:c r="AP742" s="69" t="n">
        <x:f aca="0">IFERROR(SUM(Z742:AC742)/AD742,0)</x:f>
        <x:v>1</x:v>
      </x:c>
      <x:c r="AQ742" s="66" t="b">
        <x:f aca="0">AND(B742&gt;0,C742&gt;0,D742&gt;0,E742&gt;0)</x:f>
        <x:v>1</x:v>
      </x:c>
    </x:row>
    <x:row r="743" ht="13.5" hidden="0">
      <x:c r="A743" s="61" t="n">
        <x:f aca="0">'净值底稿'!A705</x:f>
        <x:v>44889</x:v>
      </x:c>
      <x:c r="B743" s="62" t="n">
        <x:f aca="0">'净值底稿'!W705</x:f>
        <x:v>1.237691666967878</x:v>
      </x:c>
      <x:c r="C743" s="62" t="n">
        <x:f aca="0">'净值底稿'!T705</x:f>
        <x:v>1.2789211168428676</x:v>
      </x:c>
      <x:c r="D743" s="62" t="n">
        <x:f aca="0">'净值底稿'!U705</x:f>
        <x:v>1.5631</x:v>
      </x:c>
      <x:c r="E743" s="62" t="n">
        <x:f aca="0">'净值底稿'!V705</x:f>
        <x:v>1.4592</x:v>
      </x:c>
      <x:c r="F743" s="63" t="n">
        <x:f aca="0">IFERROR(B743/B742-1,0)</x:f>
        <x:v>0.0051399564441092505</x:v>
      </x:c>
      <x:c r="G743" s="63" t="n">
        <x:f aca="0">IFERROR(C743/C742-1,0)</x:f>
        <x:v>0.002188194155566814</x:v>
      </x:c>
      <x:c r="H743" s="63" t="n">
        <x:f aca="0">IFERROR(D743/D742-1,0)</x:f>
        <x:v>0.001024655779698902</x:v>
      </x:c>
      <x:c r="I743" s="63" t="n">
        <x:f aca="0">IFERROR(E743/E742-1,0)</x:f>
        <x:v>0.003714403631861485</x:v>
      </x:c>
      <x:c r="J743" s="64" t="n">
        <x:f aca="0">Z742*(1+F743)</x:f>
        <x:v>0.10029622927598401</x:v>
      </x:c>
      <x:c r="K743" s="64" t="n">
        <x:f aca="0">AA742*(1+G743)</x:f>
        <x:v>0.10329130590626415</x:v>
      </x:c>
      <x:c r="L743" s="64" t="n">
        <x:f aca="0">AB742*(1+H743)</x:f>
        <x:v>0.8690947498343458</x:v>
      </x:c>
      <x:c r="M743" s="64" t="n">
        <x:f aca="0">AC742*(1+I743)</x:f>
        <x:v>0.06061844481779014</x:v>
      </x:c>
      <x:c r="N743" s="64" t="n">
        <x:f aca="0">SUM(J743:M743)</x:f>
        <x:v>1.133300729834384</x:v>
      </x:c>
      <x:c r="O743" s="65" t="n">
        <x:f aca="0">IFERROR((J743+K743)/N743,0)</x:f>
        <x:v>0.17964122833663013</x:v>
      </x:c>
      <x:c r="P743" s="66" t="b">
        <x:f aca="0">AND(MONTH(A743)=12,OR(A744="",YEAR(A743)&lt;&gt;YEAR(A744)))</x:f>
        <x:v>0</x:v>
      </x:c>
      <x:c r="Q743" s="66" t="b">
        <x:f aca="0">AND(MOD(MONTH(A743),3)=0,OR(A744="",MONTH(A743)&lt;&gt;MONTH(A744)))</x:f>
        <x:v>0</x:v>
      </x:c>
      <x:c r="R743" s="66" t="b">
        <x:f aca="0">OR(O743&gt;$E$7,O743&lt;$E$6)</x:f>
        <x:v>0</x:v>
      </x:c>
      <x:c r="S743" s="66" t="b">
        <x:f aca="0">AND(OR(P743,Q743,R743),A743-AH742&gt;$E$8)</x:f>
        <x:v>0</x:v>
      </x:c>
      <x:c r="T743" s="67" t="str">
        <x:f aca="0">IF(NOT(OR(P743,Q743,R743)),"不调",IF(NOT(S743),"间隔规则跳过",IF(P743,"年末+季度",IF(AND(Q743,R743),"季度+动态",IF(Q743,"季度","动态")))))</x:f>
        <x:v>不调</x:v>
      </x:c>
      <x:c r="U743" s="64" t="n">
        <x:f aca="0">IF(OR(T743="年末+季度",T743="季度+动态"),N743*$E$5/2,IF(T743="季度",(J743+K743)/2,IF(T743="动态",N743*$E$5*IF(J743+K743=0,0.5,J743/(J743+K743)),J743)))</x:f>
        <x:v>0.10029622927598401</x:v>
      </x:c>
      <x:c r="V743" s="64" t="n">
        <x:f aca="0">IF(OR(T743="年末+季度",T743="季度+动态"),N743*$E$5/2,IF(T743="季度",(J743+K743)/2,IF(T743="动态",N743*$E$5*IF(J743+K743=0,0.5,K743/(J743+K743)),K743)))</x:f>
        <x:v>0.10329130590626415</x:v>
      </x:c>
      <x:c r="W743" s="64" t="n">
        <x:f aca="0">IF(OR(T743="年末+季度",T743="季度+动态",T743="动态"),N743*(1-$E$5)*IF(L743+M743=0,$B$7/($B$7+$B$8),L743/(L743+M743)),L743)</x:f>
        <x:v>0.8690947498343458</x:v>
      </x:c>
      <x:c r="X743" s="64" t="n">
        <x:f aca="0">IF(OR(T743="年末+季度",T743="季度+动态",T743="动态"),N743*(1-$E$5)*IF(L743+M743=0,$B$8/($B$7+$B$8),M743/(L743+M743)),M743)</x:f>
        <x:v>0.06061844481779014</x:v>
      </x:c>
      <x:c r="Y743" s="64" t="n">
        <x:f aca="0">POWER(1-$H$5,(A743-A742)/$H$8)</x:f>
        <x:v>0.9999862671029998</x:v>
      </x:c>
      <x:c r="Z743" s="64" t="n">
        <x:f aca="0">U743*Y743</x:f>
        <x:v>0.10029485191819786</x:v>
      </x:c>
      <x:c r="AA743" s="64" t="n">
        <x:f aca="0">V743*Y743</x:f>
        <x:v>0.10328988741739911</x:v>
      </x:c>
      <x:c r="AB743" s="64" t="n">
        <x:f aca="0">W743*Y743</x:f>
        <x:v>0.8690828146456628</x:v>
      </x:c>
      <x:c r="AC743" s="64" t="n">
        <x:f aca="0">X743*Y743</x:f>
        <x:v>0.060617612350931147</x:v>
      </x:c>
      <x:c r="AD743" s="64" t="n">
        <x:f aca="0">SUM(Z743:AC743)</x:f>
        <x:v>1.133285166332191</x:v>
      </x:c>
      <x:c r="AE743" s="64" t="n">
        <x:f aca="0">MAX(AE742,AD743)</x:f>
        <x:v>1.1447181245279376</x:v>
      </x:c>
      <x:c r="AF743" s="63" t="n">
        <x:f aca="0">AD743/AE743-1</x:f>
        <x:v>-0.0099875750639149</x:v>
      </x:c>
      <x:c r="AG743" s="63" t="n">
        <x:f aca="0">AD743/AD742-1</x:f>
        <x:v>0.001623393573013665</x:v>
      </x:c>
      <x:c r="AH743" s="61" t="n">
        <x:f aca="0">IF(OR(T743="年末+季度",T743="季度+动态",T743="季度",T743="动态"),A743,AH742)</x:f>
        <x:v>44834</x:v>
      </x:c>
      <x:c r="AI743" s="68" t="n">
        <x:f aca="0">YEAR(A743)</x:f>
        <x:v>2022</x:v>
      </x:c>
      <x:c r="AJ743" s="68" t="n">
        <x:f aca="0">MONTH(A743)</x:f>
        <x:v>11</x:v>
      </x:c>
      <x:c r="AK743" s="66" t="n">
        <x:f aca="0">IF(MONTH(A743)&lt;&gt;MONTH(A744),1,0)</x:f>
        <x:v>0</x:v>
      </x:c>
      <x:c r="AL743" s="64" t="n">
        <x:f aca="0">IF(AK742,AD742,AL742)</x:f>
        <x:v>1.124198582018195</x:v>
      </x:c>
      <x:c r="AM743" s="65" t="str">
        <x:f aca="0">IF(AK743,AD743/AL743-1,"")</x:f>
      </x:c>
      <x:c r="AN743" s="64" t="n">
        <x:f aca="0">IF(AI743&lt;&gt;AI742,AD743,MAX(AN742,AD743))</x:f>
        <x:v>1.1447181245279376</x:v>
      </x:c>
      <x:c r="AO743" s="65" t="n">
        <x:f aca="0">AD743/AN743-1</x:f>
        <x:v>-0.0099875750639149</x:v>
      </x:c>
      <x:c r="AP743" s="69" t="n">
        <x:f aca="0">IFERROR(SUM(Z743:AC743)/AD743,0)</x:f>
        <x:v>1</x:v>
      </x:c>
      <x:c r="AQ743" s="66" t="b">
        <x:f aca="0">AND(B743&gt;0,C743&gt;0,D743&gt;0,E743&gt;0)</x:f>
        <x:v>1</x:v>
      </x:c>
    </x:row>
    <x:row r="744" ht="13.5" hidden="0">
      <x:c r="A744" s="61" t="n">
        <x:f aca="0">'净值底稿'!A706</x:f>
        <x:v>44890</x:v>
      </x:c>
      <x:c r="B744" s="62" t="n">
        <x:f aca="0">'净值底稿'!W706</x:f>
        <x:v>1.2530421329253523</x:v>
      </x:c>
      <x:c r="C744" s="62" t="n">
        <x:f aca="0">'净值底稿'!T706</x:f>
        <x:v>1.269242589461855</x:v>
      </x:c>
      <x:c r="D744" s="62" t="n">
        <x:f aca="0">'净值底稿'!U706</x:f>
        <x:v>1.5621</x:v>
      </x:c>
      <x:c r="E744" s="62" t="n">
        <x:f aca="0">'净值底稿'!V706</x:f>
        <x:v>1.4609</x:v>
      </x:c>
      <x:c r="F744" s="63" t="n">
        <x:f aca="0">IFERROR(B744/B743-1,0)</x:f>
        <x:v>0.012402496007006603</x:v>
      </x:c>
      <x:c r="G744" s="63" t="n">
        <x:f aca="0">IFERROR(C744/C743-1,0)</x:f>
        <x:v>-0.007567728183974998</x:v>
      </x:c>
      <x:c r="H744" s="63" t="n">
        <x:f aca="0">IFERROR(D744/D743-1,0)</x:f>
        <x:v>-0.0006397543343354961</x:v>
      </x:c>
      <x:c r="I744" s="63" t="n">
        <x:f aca="0">IFERROR(E744/E743-1,0)</x:f>
        <x:v>0.0011650219298244835</x:v>
      </x:c>
      <x:c r="J744" s="64" t="n">
        <x:f aca="0">Z743*(1+F744)</x:f>
        <x:v>0.10153875841863662</x:v>
      </x:c>
      <x:c r="K744" s="64" t="n">
        <x:f aca="0">AA743*(1+G744)</x:f>
        <x:v>0.10250821762527086</x:v>
      </x:c>
      <x:c r="L744" s="64" t="n">
        <x:f aca="0">AB743*(1+H744)</x:f>
        <x:v>0.8685268151480968</x:v>
      </x:c>
      <x:c r="M744" s="64" t="n">
        <x:f aca="0">AC743*(1+I744)</x:f>
        <x:v>0.06068823319865358</x:v>
      </x:c>
      <x:c r="N744" s="64" t="n">
        <x:f aca="0">SUM(J744:M744)</x:f>
        <x:v>1.133262024390658</x:v>
      </x:c>
      <x:c r="O744" s="65" t="n">
        <x:f aca="0">IFERROR((J744+K744)/N744,0)</x:f>
        <x:v>0.18005277830925395</x:v>
      </x:c>
      <x:c r="P744" s="66" t="b">
        <x:f aca="0">AND(MONTH(A744)=12,OR(A745="",YEAR(A744)&lt;&gt;YEAR(A745)))</x:f>
        <x:v>0</x:v>
      </x:c>
      <x:c r="Q744" s="66" t="b">
        <x:f aca="0">AND(MOD(MONTH(A744),3)=0,OR(A745="",MONTH(A744)&lt;&gt;MONTH(A745)))</x:f>
        <x:v>0</x:v>
      </x:c>
      <x:c r="R744" s="66" t="b">
        <x:f aca="0">OR(O744&gt;$E$7,O744&lt;$E$6)</x:f>
        <x:v>0</x:v>
      </x:c>
      <x:c r="S744" s="66" t="b">
        <x:f aca="0">AND(OR(P744,Q744,R744),A744-AH743&gt;$E$8)</x:f>
        <x:v>0</x:v>
      </x:c>
      <x:c r="T744" s="67" t="str">
        <x:f aca="0">IF(NOT(OR(P744,Q744,R744)),"不调",IF(NOT(S744),"间隔规则跳过",IF(P744,"年末+季度",IF(AND(Q744,R744),"季度+动态",IF(Q744,"季度","动态")))))</x:f>
        <x:v>不调</x:v>
      </x:c>
      <x:c r="U744" s="64" t="n">
        <x:f aca="0">IF(OR(T744="年末+季度",T744="季度+动态"),N744*$E$5/2,IF(T744="季度",(J744+K744)/2,IF(T744="动态",N744*$E$5*IF(J744+K744=0,0.5,J744/(J744+K744)),J744)))</x:f>
        <x:v>0.10153875841863662</x:v>
      </x:c>
      <x:c r="V744" s="64" t="n">
        <x:f aca="0">IF(OR(T744="年末+季度",T744="季度+动态"),N744*$E$5/2,IF(T744="季度",(J744+K744)/2,IF(T744="动态",N744*$E$5*IF(J744+K744=0,0.5,K744/(J744+K744)),K744)))</x:f>
        <x:v>0.10250821762527086</x:v>
      </x:c>
      <x:c r="W744" s="64" t="n">
        <x:f aca="0">IF(OR(T744="年末+季度",T744="季度+动态",T744="动态"),N744*(1-$E$5)*IF(L744+M744=0,$B$7/($B$7+$B$8),L744/(L744+M744)),L744)</x:f>
        <x:v>0.8685268151480968</x:v>
      </x:c>
      <x:c r="X744" s="64" t="n">
        <x:f aca="0">IF(OR(T744="年末+季度",T744="季度+动态",T744="动态"),N744*(1-$E$5)*IF(L744+M744=0,$B$8/($B$7+$B$8),M744/(L744+M744)),M744)</x:f>
        <x:v>0.06068823319865358</x:v>
      </x:c>
      <x:c r="Y744" s="64" t="n">
        <x:f aca="0">POWER(1-$H$5,(A744-A743)/$H$8)</x:f>
        <x:v>0.9999862671029998</x:v>
      </x:c>
      <x:c r="Z744" s="64" t="n">
        <x:f aca="0">U744*Y744</x:f>
        <x:v>0.10153736399732573</x:v>
      </x:c>
      <x:c r="AA744" s="64" t="n">
        <x:f aca="0">V744*Y744</x:f>
        <x:v>0.10250680989047653</x:v>
      </x:c>
      <x:c r="AB744" s="64" t="n">
        <x:f aca="0">W744*Y744</x:f>
        <x:v>0.8685148877588025</x:v>
      </x:c>
      <x:c r="AC744" s="64" t="n">
        <x:f aca="0">X744*Y744</x:f>
        <x:v>0.06068739977339794</x:v>
      </x:c>
      <x:c r="AD744" s="64" t="n">
        <x:f aca="0">SUM(Z744:AC744)</x:f>
        <x:v>1.1332464614200026</x:v>
      </x:c>
      <x:c r="AE744" s="64" t="n">
        <x:f aca="0">MAX(AE743,AD744)</x:f>
        <x:v>1.1447181245279376</x:v>
      </x:c>
      <x:c r="AF744" s="63" t="n">
        <x:f aca="0">AD744/AE744-1</x:f>
        <x:v>-0.010021386804428989</x:v>
      </x:c>
      <x:c r="AG744" s="63" t="n">
        <x:f aca="0">AD744/AD743-1</x:f>
        <x:v>-0.000034152844613388744</x:v>
      </x:c>
      <x:c r="AH744" s="61" t="n">
        <x:f aca="0">IF(OR(T744="年末+季度",T744="季度+动态",T744="季度",T744="动态"),A744,AH743)</x:f>
        <x:v>44834</x:v>
      </x:c>
      <x:c r="AI744" s="68" t="n">
        <x:f aca="0">YEAR(A744)</x:f>
        <x:v>2022</x:v>
      </x:c>
      <x:c r="AJ744" s="68" t="n">
        <x:f aca="0">MONTH(A744)</x:f>
        <x:v>11</x:v>
      </x:c>
      <x:c r="AK744" s="66" t="n">
        <x:f aca="0">IF(MONTH(A744)&lt;&gt;MONTH(A745),1,0)</x:f>
        <x:v>0</x:v>
      </x:c>
      <x:c r="AL744" s="64" t="n">
        <x:f aca="0">IF(AK743,AD743,AL743)</x:f>
        <x:v>1.124198582018195</x:v>
      </x:c>
      <x:c r="AM744" s="65" t="str">
        <x:f aca="0">IF(AK744,AD744/AL744-1,"")</x:f>
      </x:c>
      <x:c r="AN744" s="64" t="n">
        <x:f aca="0">IF(AI744&lt;&gt;AI743,AD744,MAX(AN743,AD744))</x:f>
        <x:v>1.1447181245279376</x:v>
      </x:c>
      <x:c r="AO744" s="65" t="n">
        <x:f aca="0">AD744/AN744-1</x:f>
        <x:v>-0.010021386804428989</x:v>
      </x:c>
      <x:c r="AP744" s="69" t="n">
        <x:f aca="0">IFERROR(SUM(Z744:AC744)/AD744,0)</x:f>
        <x:v>1</x:v>
      </x:c>
      <x:c r="AQ744" s="66" t="b">
        <x:f aca="0">AND(B744&gt;0,C744&gt;0,D744&gt;0,E744&gt;0)</x:f>
        <x:v>1</x:v>
      </x:c>
    </x:row>
    <x:row r="745" ht="13.5" hidden="0">
      <x:c r="A745" s="61" t="n">
        <x:f aca="0">'净值底稿'!A707</x:f>
        <x:v>44893</x:v>
      </x:c>
      <x:c r="B745" s="62" t="n">
        <x:f aca="0">'净值底稿'!W707</x:f>
        <x:v>1.245327700546202</x:v>
      </x:c>
      <x:c r="C745" s="62" t="n">
        <x:f aca="0">'净值底稿'!T707</x:f>
        <x:v>1.2609480143802823</x:v>
      </x:c>
      <x:c r="D745" s="62" t="n">
        <x:f aca="0">'净值底稿'!U707</x:f>
        <x:v>1.5611</x:v>
      </x:c>
      <x:c r="E745" s="62" t="n">
        <x:f aca="0">'净值底稿'!V707</x:f>
        <x:v>1.4629</x:v>
      </x:c>
      <x:c r="F745" s="63" t="n">
        <x:f aca="0">IFERROR(B745/B744-1,0)</x:f>
        <x:v>-0.006156562637794294</x:v>
      </x:c>
      <x:c r="G745" s="63" t="n">
        <x:f aca="0">IFERROR(C745/C744-1,0)</x:f>
        <x:v>-0.006535058900828172</x:v>
      </x:c>
      <x:c r="H745" s="63" t="n">
        <x:f aca="0">IFERROR(D745/D744-1,0)</x:f>
        <x:v>-0.0006401638819538702</x:v>
      </x:c>
      <x:c r="I745" s="63" t="n">
        <x:f aca="0">IFERROR(E745/E744-1,0)</x:f>
        <x:v>0.001369019097816393</x:v>
      </x:c>
      <x:c r="J745" s="64" t="n">
        <x:f aca="0">Z744*(1+F745)</x:f>
        <x:v>0.10091224285579967</x:v>
      </x:c>
      <x:c r="K745" s="64" t="n">
        <x:f aca="0">AA744*(1+G745)</x:f>
        <x:v>0.10183692185010627</x:v>
      </x:c>
      <x:c r="L745" s="64" t="n">
        <x:f aca="0">AB744*(1+H745)</x:f>
        <x:v>0.86795889589672</x:v>
      </x:c>
      <x:c r="M745" s="64" t="n">
        <x:f aca="0">AC744*(1+I745)</x:f>
        <x:v>0.06077048198268454</x:v>
      </x:c>
      <x:c r="N745" s="64" t="n">
        <x:f aca="0">SUM(J745:M745)</x:f>
        <x:v>1.1314785425853107</x:v>
      </x:c>
      <x:c r="O745" s="65" t="n">
        <x:f aca="0">IFERROR((J745+K745)/N745,0)</x:f>
        <x:v>0.17918957989485615</x:v>
      </x:c>
      <x:c r="P745" s="66" t="b">
        <x:f aca="0">AND(MONTH(A745)=12,OR(A746="",YEAR(A745)&lt;&gt;YEAR(A746)))</x:f>
        <x:v>0</x:v>
      </x:c>
      <x:c r="Q745" s="66" t="b">
        <x:f aca="0">AND(MOD(MONTH(A745),3)=0,OR(A746="",MONTH(A745)&lt;&gt;MONTH(A746)))</x:f>
        <x:v>0</x:v>
      </x:c>
      <x:c r="R745" s="66" t="b">
        <x:f aca="0">OR(O745&gt;$E$7,O745&lt;$E$6)</x:f>
        <x:v>0</x:v>
      </x:c>
      <x:c r="S745" s="66" t="b">
        <x:f aca="0">AND(OR(P745,Q745,R745),A745-AH744&gt;$E$8)</x:f>
        <x:v>0</x:v>
      </x:c>
      <x:c r="T745" s="67" t="str">
        <x:f aca="0">IF(NOT(OR(P745,Q745,R745)),"不调",IF(NOT(S745),"间隔规则跳过",IF(P745,"年末+季度",IF(AND(Q745,R745),"季度+动态",IF(Q745,"季度","动态")))))</x:f>
        <x:v>不调</x:v>
      </x:c>
      <x:c r="U745" s="64" t="n">
        <x:f aca="0">IF(OR(T745="年末+季度",T745="季度+动态"),N745*$E$5/2,IF(T745="季度",(J745+K745)/2,IF(T745="动态",N745*$E$5*IF(J745+K745=0,0.5,J745/(J745+K745)),J745)))</x:f>
        <x:v>0.10091224285579967</x:v>
      </x:c>
      <x:c r="V745" s="64" t="n">
        <x:f aca="0">IF(OR(T745="年末+季度",T745="季度+动态"),N745*$E$5/2,IF(T745="季度",(J745+K745)/2,IF(T745="动态",N745*$E$5*IF(J745+K745=0,0.5,K745/(J745+K745)),K745)))</x:f>
        <x:v>0.10183692185010627</x:v>
      </x:c>
      <x:c r="W745" s="64" t="n">
        <x:f aca="0">IF(OR(T745="年末+季度",T745="季度+动态",T745="动态"),N745*(1-$E$5)*IF(L745+M745=0,$B$7/($B$7+$B$8),L745/(L745+M745)),L745)</x:f>
        <x:v>0.86795889589672</x:v>
      </x:c>
      <x:c r="X745" s="64" t="n">
        <x:f aca="0">IF(OR(T745="年末+季度",T745="季度+动态",T745="动态"),N745*(1-$E$5)*IF(L745+M745=0,$B$8/($B$7+$B$8),M745/(L745+M745)),M745)</x:f>
        <x:v>0.06077048198268454</x:v>
      </x:c>
      <x:c r="Y745" s="64" t="n">
        <x:f aca="0">POWER(1-$H$5,(A745-A744)/$H$8)</x:f>
        <x:v>0.9999588018747739</x:v>
      </x:c>
      <x:c r="Z745" s="64" t="n">
        <x:f aca="0">U745*Y745</x:f>
        <x:v>0.10090808546058165</x:v>
      </x:c>
      <x:c r="AA745" s="64" t="n">
        <x:f aca="0">V745*Y745</x:f>
        <x:v>0.10183272635984726</x:v>
      </x:c>
      <x:c r="AB745" s="64" t="n">
        <x:f aca="0">W745*Y745</x:f>
        <x:v>0.8679231376174358</x:v>
      </x:c>
      <x:c r="AC745" s="64" t="n">
        <x:f aca="0">X745*Y745</x:f>
        <x:v>0.06076797835275777</x:v>
      </x:c>
      <x:c r="AD745" s="64" t="n">
        <x:f aca="0">SUM(Z745:AC745)</x:f>
        <x:v>1.1314319277906224</x:v>
      </x:c>
      <x:c r="AE745" s="64" t="n">
        <x:f aca="0">MAX(AE744,AD745)</x:f>
        <x:v>1.1447181245279376</x:v>
      </x:c>
      <x:c r="AF745" s="63" t="n">
        <x:f aca="0">AD745/AE745-1</x:f>
        <x:v>-0.011606522560123067</x:v>
      </x:c>
      <x:c r="AG745" s="63" t="n">
        <x:f aca="0">AD745/AD744-1</x:f>
        <x:v>-0.001601181818036812</x:v>
      </x:c>
      <x:c r="AH745" s="61" t="n">
        <x:f aca="0">IF(OR(T745="年末+季度",T745="季度+动态",T745="季度",T745="动态"),A745,AH744)</x:f>
        <x:v>44834</x:v>
      </x:c>
      <x:c r="AI745" s="68" t="n">
        <x:f aca="0">YEAR(A745)</x:f>
        <x:v>2022</x:v>
      </x:c>
      <x:c r="AJ745" s="68" t="n">
        <x:f aca="0">MONTH(A745)</x:f>
        <x:v>11</x:v>
      </x:c>
      <x:c r="AK745" s="66" t="n">
        <x:f aca="0">IF(MONTH(A745)&lt;&gt;MONTH(A746),1,0)</x:f>
        <x:v>0</x:v>
      </x:c>
      <x:c r="AL745" s="64" t="n">
        <x:f aca="0">IF(AK744,AD744,AL744)</x:f>
        <x:v>1.124198582018195</x:v>
      </x:c>
      <x:c r="AM745" s="65" t="str">
        <x:f aca="0">IF(AK745,AD745/AL745-1,"")</x:f>
      </x:c>
      <x:c r="AN745" s="64" t="n">
        <x:f aca="0">IF(AI745&lt;&gt;AI744,AD745,MAX(AN744,AD745))</x:f>
        <x:v>1.1447181245279376</x:v>
      </x:c>
      <x:c r="AO745" s="65" t="n">
        <x:f aca="0">AD745/AN745-1</x:f>
        <x:v>-0.011606522560123067</x:v>
      </x:c>
      <x:c r="AP745" s="69" t="n">
        <x:f aca="0">IFERROR(SUM(Z745:AC745)/AD745,0)</x:f>
        <x:v>1</x:v>
      </x:c>
      <x:c r="AQ745" s="66" t="b">
        <x:f aca="0">AND(B745&gt;0,C745&gt;0,D745&gt;0,E745&gt;0)</x:f>
        <x:v>1</x:v>
      </x:c>
    </x:row>
    <x:row r="746" ht="13.5" hidden="0">
      <x:c r="A746" s="61" t="n">
        <x:f aca="0">'净值底稿'!A708</x:f>
        <x:v>44894</x:v>
      </x:c>
      <x:c r="B746" s="62" t="n">
        <x:f aca="0">'净值底稿'!W708</x:f>
        <x:v>1.2777662984791154</x:v>
      </x:c>
      <x:c r="C746" s="62" t="n">
        <x:f aca="0">'净值底稿'!T708</x:f>
        <x:v>1.283235622457185</x:v>
      </x:c>
      <x:c r="D746" s="62" t="n">
        <x:f aca="0">'净值底稿'!U708</x:f>
        <x:v>1.5586</x:v>
      </x:c>
      <x:c r="E746" s="62" t="n">
        <x:f aca="0">'净值底稿'!V708</x:f>
        <x:v>1.462</x:v>
      </x:c>
      <x:c r="F746" s="63" t="n">
        <x:f aca="0">IFERROR(B746/B745-1,0)</x:f>
        <x:v>0.026048242497686225</x:v>
      </x:c>
      <x:c r="G746" s="63" t="n">
        <x:f aca="0">IFERROR(C746/C745-1,0)</x:f>
        <x:v>0.01767527909376687</x:v>
      </x:c>
      <x:c r="H746" s="63" t="n">
        <x:f aca="0">IFERROR(D746/D745-1,0)</x:f>
        <x:v>-0.00160143488565756</x:v>
      </x:c>
      <x:c r="I746" s="63" t="n">
        <x:f aca="0">IFERROR(E746/E745-1,0)</x:f>
        <x:v>-0.0006152163510835251</x:v>
      </x:c>
      <x:c r="J746" s="64" t="n">
        <x:f aca="0">Z745*(1+F746)</x:f>
        <x:v>0.10353656374063613</x:v>
      </x:c>
      <x:c r="K746" s="64" t="n">
        <x:f aca="0">AA745*(1+G746)</x:f>
        <x:v>0.10363264821913676</x:v>
      </x:c>
      <x:c r="L746" s="64" t="n">
        <x:f aca="0">AB745*(1+H746)</x:f>
        <x:v>0.8665332152267858</x:v>
      </x:c>
      <x:c r="M746" s="64" t="n">
        <x:f aca="0">AC745*(1+I746)</x:f>
        <x:v>0.06073059289885286</x:v>
      </x:c>
      <x:c r="N746" s="64" t="n">
        <x:f aca="0">SUM(J746:M746)</x:f>
        <x:v>1.1344330200854116</x:v>
      </x:c>
      <x:c r="O746" s="65" t="n">
        <x:f aca="0">IFERROR((J746+K746)/N746,0)</x:f>
        <x:v>0.18261916595496763</x:v>
      </x:c>
      <x:c r="P746" s="66" t="b">
        <x:f aca="0">AND(MONTH(A746)=12,OR(A747="",YEAR(A746)&lt;&gt;YEAR(A747)))</x:f>
        <x:v>0</x:v>
      </x:c>
      <x:c r="Q746" s="66" t="b">
        <x:f aca="0">AND(MOD(MONTH(A746),3)=0,OR(A747="",MONTH(A746)&lt;&gt;MONTH(A747)))</x:f>
        <x:v>0</x:v>
      </x:c>
      <x:c r="R746" s="66" t="b">
        <x:f aca="0">OR(O746&gt;$E$7,O746&lt;$E$6)</x:f>
        <x:v>0</x:v>
      </x:c>
      <x:c r="S746" s="66" t="b">
        <x:f aca="0">AND(OR(P746,Q746,R746),A746-AH745&gt;$E$8)</x:f>
        <x:v>0</x:v>
      </x:c>
      <x:c r="T746" s="67" t="str">
        <x:f aca="0">IF(NOT(OR(P746,Q746,R746)),"不调",IF(NOT(S746),"间隔规则跳过",IF(P746,"年末+季度",IF(AND(Q746,R746),"季度+动态",IF(Q746,"季度","动态")))))</x:f>
        <x:v>不调</x:v>
      </x:c>
      <x:c r="U746" s="64" t="n">
        <x:f aca="0">IF(OR(T746="年末+季度",T746="季度+动态"),N746*$E$5/2,IF(T746="季度",(J746+K746)/2,IF(T746="动态",N746*$E$5*IF(J746+K746=0,0.5,J746/(J746+K746)),J746)))</x:f>
        <x:v>0.10353656374063613</x:v>
      </x:c>
      <x:c r="V746" s="64" t="n">
        <x:f aca="0">IF(OR(T746="年末+季度",T746="季度+动态"),N746*$E$5/2,IF(T746="季度",(J746+K746)/2,IF(T746="动态",N746*$E$5*IF(J746+K746=0,0.5,K746/(J746+K746)),K746)))</x:f>
        <x:v>0.10363264821913676</x:v>
      </x:c>
      <x:c r="W746" s="64" t="n">
        <x:f aca="0">IF(OR(T746="年末+季度",T746="季度+动态",T746="动态"),N746*(1-$E$5)*IF(L746+M746=0,$B$7/($B$7+$B$8),L746/(L746+M746)),L746)</x:f>
        <x:v>0.8665332152267858</x:v>
      </x:c>
      <x:c r="X746" s="64" t="n">
        <x:f aca="0">IF(OR(T746="年末+季度",T746="季度+动态",T746="动态"),N746*(1-$E$5)*IF(L746+M746=0,$B$8/($B$7+$B$8),M746/(L746+M746)),M746)</x:f>
        <x:v>0.06073059289885286</x:v>
      </x:c>
      <x:c r="Y746" s="64" t="n">
        <x:f aca="0">POWER(1-$H$5,(A746-A745)/$H$8)</x:f>
        <x:v>0.9999862671029998</x:v>
      </x:c>
      <x:c r="Z746" s="64" t="n">
        <x:f aca="0">U746*Y746</x:f>
        <x:v>0.10353514188367052</x:v>
      </x:c>
      <x:c r="AA746" s="64" t="n">
        <x:f aca="0">V746*Y746</x:f>
        <x:v>0.1036312250426529</x:v>
      </x:c>
      <x:c r="AB746" s="64" t="n">
        <x:f aca="0">W746*Y746</x:f>
        <x:v>0.8665213152153939</x:v>
      </x:c>
      <x:c r="AC746" s="64" t="n">
        <x:f aca="0">X746*Y746</x:f>
        <x:v>0.06072975889187582</x:v>
      </x:c>
      <x:c r="AD746" s="64" t="n">
        <x:f aca="0">SUM(Z746:AC746)</x:f>
        <x:v>1.1344174410335932</x:v>
      </x:c>
      <x:c r="AE746" s="64" t="n">
        <x:f aca="0">MAX(AE745,AD746)</x:f>
        <x:v>1.1447181245279376</x:v>
      </x:c>
      <x:c r="AF746" s="63" t="n">
        <x:f aca="0">AD746/AE746-1</x:f>
        <x:v>-0.008998445358408436</x:v>
      </x:c>
      <x:c r="AG746" s="63" t="n">
        <x:f aca="0">AD746/AD745-1</x:f>
        <x:v>0.0026387033719303954</x:v>
      </x:c>
      <x:c r="AH746" s="61" t="n">
        <x:f aca="0">IF(OR(T746="年末+季度",T746="季度+动态",T746="季度",T746="动态"),A746,AH745)</x:f>
        <x:v>44834</x:v>
      </x:c>
      <x:c r="AI746" s="68" t="n">
        <x:f aca="0">YEAR(A746)</x:f>
        <x:v>2022</x:v>
      </x:c>
      <x:c r="AJ746" s="68" t="n">
        <x:f aca="0">MONTH(A746)</x:f>
        <x:v>11</x:v>
      </x:c>
      <x:c r="AK746" s="66" t="n">
        <x:f aca="0">IF(MONTH(A746)&lt;&gt;MONTH(A747),1,0)</x:f>
        <x:v>0</x:v>
      </x:c>
      <x:c r="AL746" s="64" t="n">
        <x:f aca="0">IF(AK745,AD745,AL745)</x:f>
        <x:v>1.124198582018195</x:v>
      </x:c>
      <x:c r="AM746" s="65" t="str">
        <x:f aca="0">IF(AK746,AD746/AL746-1,"")</x:f>
      </x:c>
      <x:c r="AN746" s="64" t="n">
        <x:f aca="0">IF(AI746&lt;&gt;AI745,AD746,MAX(AN745,AD746))</x:f>
        <x:v>1.1447181245279376</x:v>
      </x:c>
      <x:c r="AO746" s="65" t="n">
        <x:f aca="0">AD746/AN746-1</x:f>
        <x:v>-0.008998445358408436</x:v>
      </x:c>
      <x:c r="AP746" s="69" t="n">
        <x:f aca="0">IFERROR(SUM(Z746:AC746)/AD746,0)</x:f>
        <x:v>1</x:v>
      </x:c>
      <x:c r="AQ746" s="66" t="b">
        <x:f aca="0">AND(B746&gt;0,C746&gt;0,D746&gt;0,E746&gt;0)</x:f>
        <x:v>1</x:v>
      </x:c>
    </x:row>
    <x:row r="747" ht="13.5" hidden="0">
      <x:c r="A747" s="61" t="n">
        <x:f aca="0">'净值底稿'!A709</x:f>
        <x:v>44895</x:v>
      </x:c>
      <x:c r="B747" s="62" t="n">
        <x:f aca="0">'净值底稿'!W709</x:f>
        <x:v>1.2790014368483609</x:v>
      </x:c>
      <x:c r="C747" s="62" t="n">
        <x:f aca="0">'净值底稿'!T709</x:f>
        <x:v>1.2833537602215674</x:v>
      </x:c>
      <x:c r="D747" s="62" t="n">
        <x:f aca="0">'净值底稿'!U709</x:f>
        <x:v>1.558</x:v>
      </x:c>
      <x:c r="E747" s="62" t="n">
        <x:f aca="0">'净值底稿'!V709</x:f>
        <x:v>1.4587</x:v>
      </x:c>
      <x:c r="F747" s="63" t="n">
        <x:f aca="0">IFERROR(B747/B746-1,0)</x:f>
        <x:v>0.0009666387121929354</x:v>
      </x:c>
      <x:c r="G747" s="63" t="n">
        <x:f aca="0">IFERROR(C747/C746-1,0)</x:f>
        <x:v>0.00009206241029713347</x:v>
      </x:c>
      <x:c r="H747" s="63" t="n">
        <x:f aca="0">IFERROR(D747/D746-1,0)</x:f>
        <x:v>-0.0003849608623123224</x:v>
      </x:c>
      <x:c r="I747" s="63" t="n">
        <x:f aca="0">IFERROR(E747/E746-1,0)</x:f>
        <x:v>-0.0022571819425443174</x:v>
      </x:c>
      <x:c r="J747" s="64" t="n">
        <x:f aca="0">Z746*(1+F747)</x:f>
        <x:v>0.10363522295988767</x:v>
      </x:c>
      <x:c r="K747" s="64" t="n">
        <x:f aca="0">AA746*(1+G747)</x:f>
        <x:v>0.10364076558301237</x:v>
      </x:c>
      <x:c r="L747" s="64" t="n">
        <x:f aca="0">AB746*(1+H747)</x:f>
        <x:v>0.8661877384226766</x:v>
      </x:c>
      <x:c r="M747" s="64" t="n">
        <x:f aca="0">AC746*(1+I747)</x:f>
        <x:v>0.06059268077673</x:v>
      </x:c>
      <x:c r="N747" s="64" t="n">
        <x:f aca="0">SUM(J747:M747)</x:f>
        <x:v>1.1340564077423068</x:v>
      </x:c>
      <x:c r="O747" s="65" t="n">
        <x:f aca="0">IFERROR((J747+K747)/N747,0)</x:f>
        <x:v>0.1827739670864764</x:v>
      </x:c>
      <x:c r="P747" s="66" t="b">
        <x:f aca="0">AND(MONTH(A747)=12,OR(A748="",YEAR(A747)&lt;&gt;YEAR(A748)))</x:f>
        <x:v>0</x:v>
      </x:c>
      <x:c r="Q747" s="66" t="b">
        <x:f aca="0">AND(MOD(MONTH(A747),3)=0,OR(A748="",MONTH(A747)&lt;&gt;MONTH(A748)))</x:f>
        <x:v>0</x:v>
      </x:c>
      <x:c r="R747" s="66" t="b">
        <x:f aca="0">OR(O747&gt;$E$7,O747&lt;$E$6)</x:f>
        <x:v>0</x:v>
      </x:c>
      <x:c r="S747" s="66" t="b">
        <x:f aca="0">AND(OR(P747,Q747,R747),A747-AH746&gt;$E$8)</x:f>
        <x:v>0</x:v>
      </x:c>
      <x:c r="T747" s="67" t="str">
        <x:f aca="0">IF(NOT(OR(P747,Q747,R747)),"不调",IF(NOT(S747),"间隔规则跳过",IF(P747,"年末+季度",IF(AND(Q747,R747),"季度+动态",IF(Q747,"季度","动态")))))</x:f>
        <x:v>不调</x:v>
      </x:c>
      <x:c r="U747" s="64" t="n">
        <x:f aca="0">IF(OR(T747="年末+季度",T747="季度+动态"),N747*$E$5/2,IF(T747="季度",(J747+K747)/2,IF(T747="动态",N747*$E$5*IF(J747+K747=0,0.5,J747/(J747+K747)),J747)))</x:f>
        <x:v>0.10363522295988767</x:v>
      </x:c>
      <x:c r="V747" s="64" t="n">
        <x:f aca="0">IF(OR(T747="年末+季度",T747="季度+动态"),N747*$E$5/2,IF(T747="季度",(J747+K747)/2,IF(T747="动态",N747*$E$5*IF(J747+K747=0,0.5,K747/(J747+K747)),K747)))</x:f>
        <x:v>0.10364076558301237</x:v>
      </x:c>
      <x:c r="W747" s="64" t="n">
        <x:f aca="0">IF(OR(T747="年末+季度",T747="季度+动态",T747="动态"),N747*(1-$E$5)*IF(L747+M747=0,$B$7/($B$7+$B$8),L747/(L747+M747)),L747)</x:f>
        <x:v>0.8661877384226766</x:v>
      </x:c>
      <x:c r="X747" s="64" t="n">
        <x:f aca="0">IF(OR(T747="年末+季度",T747="季度+动态",T747="动态"),N747*(1-$E$5)*IF(L747+M747=0,$B$8/($B$7+$B$8),M747/(L747+M747)),M747)</x:f>
        <x:v>0.06059268077673</x:v>
      </x:c>
      <x:c r="Y747" s="64" t="n">
        <x:f aca="0">POWER(1-$H$5,(A747-A746)/$H$8)</x:f>
        <x:v>0.9999862671029998</x:v>
      </x:c>
      <x:c r="Z747" s="64" t="n">
        <x:f aca="0">U747*Y747</x:f>
        <x:v>0.10363379974804517</x:v>
      </x:c>
      <x:c r="AA747" s="64" t="n">
        <x:f aca="0">V747*Y747</x:f>
        <x:v>0.10363934229505359</x:v>
      </x:c>
      <x:c r="AB747" s="64" t="n">
        <x:f aca="0">W747*Y747</x:f>
        <x:v>0.866175843155682</x:v>
      </x:c>
      <x:c r="AC747" s="64" t="n">
        <x:f aca="0">X747*Y747</x:f>
        <x:v>0.06059184866368593</x:v>
      </x:c>
      <x:c r="AD747" s="64" t="n">
        <x:f aca="0">SUM(Z747:AC747)</x:f>
        <x:v>1.1340408338624666</x:v>
      </x:c>
      <x:c r="AE747" s="64" t="n">
        <x:f aca="0">MAX(AE746,AD747)</x:f>
        <x:v>1.1447181245279376</x:v>
      </x:c>
      <x:c r="AF747" s="63" t="n">
        <x:f aca="0">AD747/AE747-1</x:f>
        <x:v>-0.00932744091028892</x:v>
      </x:c>
      <x:c r="AG747" s="63" t="n">
        <x:f aca="0">AD747/AD746-1</x:f>
        <x:v>-0.0003319828817013315</x:v>
      </x:c>
      <x:c r="AH747" s="61" t="n">
        <x:f aca="0">IF(OR(T747="年末+季度",T747="季度+动态",T747="季度",T747="动态"),A747,AH746)</x:f>
        <x:v>44834</x:v>
      </x:c>
      <x:c r="AI747" s="68" t="n">
        <x:f aca="0">YEAR(A747)</x:f>
        <x:v>2022</x:v>
      </x:c>
      <x:c r="AJ747" s="68" t="n">
        <x:f aca="0">MONTH(A747)</x:f>
        <x:v>11</x:v>
      </x:c>
      <x:c r="AK747" s="66" t="n">
        <x:f aca="0">IF(MONTH(A747)&lt;&gt;MONTH(A748),1,0)</x:f>
        <x:v>1</x:v>
      </x:c>
      <x:c r="AL747" s="64" t="n">
        <x:f aca="0">IF(AK746,AD746,AL746)</x:f>
        <x:v>1.124198582018195</x:v>
      </x:c>
      <x:c r="AM747" s="65" t="n">
        <x:f aca="0">IF(AK747,AD747/AL747-1,"")</x:f>
        <x:v>0.008754905051207684</x:v>
      </x:c>
      <x:c r="AN747" s="64" t="n">
        <x:f aca="0">IF(AI747&lt;&gt;AI746,AD747,MAX(AN746,AD747))</x:f>
        <x:v>1.1447181245279376</x:v>
      </x:c>
      <x:c r="AO747" s="65" t="n">
        <x:f aca="0">AD747/AN747-1</x:f>
        <x:v>-0.00932744091028892</x:v>
      </x:c>
      <x:c r="AP747" s="69" t="n">
        <x:f aca="0">IFERROR(SUM(Z747:AC747)/AD747,0)</x:f>
        <x:v>1</x:v>
      </x:c>
      <x:c r="AQ747" s="66" t="b">
        <x:f aca="0">AND(B747&gt;0,C747&gt;0,D747&gt;0,E747&gt;0)</x:f>
        <x:v>1</x:v>
      </x:c>
    </x:row>
    <x:row r="748" ht="13.5" hidden="0">
      <x:c r="A748" s="61" t="n">
        <x:f aca="0">'净值底稿'!A710</x:f>
        <x:v>44896</x:v>
      </x:c>
      <x:c r="B748" s="62" t="n">
        <x:f aca="0">'净值底稿'!W710</x:f>
        <x:v>1.2744796038014519</x:v>
      </x:c>
      <x:c r="C748" s="62" t="n">
        <x:f aca="0">'净值底稿'!T710</x:f>
        <x:v>1.2937791869347524</x:v>
      </x:c>
      <x:c r="D748" s="62" t="n">
        <x:f aca="0">'净值底稿'!U710</x:f>
        <x:v>1.5585</x:v>
      </x:c>
      <x:c r="E748" s="62" t="n">
        <x:f aca="0">'净值底稿'!V710</x:f>
        <x:v>1.4643</x:v>
      </x:c>
      <x:c r="F748" s="63" t="n">
        <x:f aca="0">IFERROR(B748/B747-1,0)</x:f>
        <x:v>-0.003535440161858916</x:v>
      </x:c>
      <x:c r="G748" s="63" t="n">
        <x:f aca="0">IFERROR(C748/C747-1,0)</x:f>
        <x:v>0.008123579823684057</x:v>
      </x:c>
      <x:c r="H748" s="63" t="n">
        <x:f aca="0">IFERROR(D748/D747-1,0)</x:f>
        <x:v>0.0003209242618742447</x:v>
      </x:c>
      <x:c r="I748" s="63" t="n">
        <x:f aca="0">IFERROR(E748/E747-1,0)</x:f>
        <x:v>0.0038390347569752237</x:v>
      </x:c>
      <x:c r="J748" s="64" t="n">
        <x:f aca="0">Z747*(1+F748)</x:f>
        <x:v>0.10326740865028988</x:v>
      </x:c>
      <x:c r="K748" s="64" t="n">
        <x:f aca="0">AA747*(1+G748)</x:f>
        <x:v>0.10448126476506157</x:v>
      </x:c>
      <x:c r="L748" s="64" t="n">
        <x:f aca="0">AB747*(1+H748)</x:f>
        <x:v>0.8664538199988</x:v>
      </x:c>
      <x:c r="M748" s="64" t="n">
        <x:f aca="0">AC747*(1+I748)</x:f>
        <x:v>0.060824462876695205</x:v>
      </x:c>
      <x:c r="N748" s="64" t="n">
        <x:f aca="0">SUM(J748:M748)</x:f>
        <x:v>1.1350269562908466</x:v>
      </x:c>
      <x:c r="O748" s="65" t="n">
        <x:f aca="0">IFERROR((J748+K748)/N748,0)</x:f>
        <x:v>0.1830341317128301</x:v>
      </x:c>
      <x:c r="P748" s="66" t="b">
        <x:f aca="0">AND(MONTH(A748)=12,OR(A749="",YEAR(A748)&lt;&gt;YEAR(A749)))</x:f>
        <x:v>0</x:v>
      </x:c>
      <x:c r="Q748" s="66" t="b">
        <x:f aca="0">AND(MOD(MONTH(A748),3)=0,OR(A749="",MONTH(A748)&lt;&gt;MONTH(A749)))</x:f>
        <x:v>0</x:v>
      </x:c>
      <x:c r="R748" s="66" t="b">
        <x:f aca="0">OR(O748&gt;$E$7,O748&lt;$E$6)</x:f>
        <x:v>0</x:v>
      </x:c>
      <x:c r="S748" s="66" t="b">
        <x:f aca="0">AND(OR(P748,Q748,R748),A748-AH747&gt;$E$8)</x:f>
        <x:v>0</x:v>
      </x:c>
      <x:c r="T748" s="67" t="str">
        <x:f aca="0">IF(NOT(OR(P748,Q748,R748)),"不调",IF(NOT(S748),"间隔规则跳过",IF(P748,"年末+季度",IF(AND(Q748,R748),"季度+动态",IF(Q748,"季度","动态")))))</x:f>
        <x:v>不调</x:v>
      </x:c>
      <x:c r="U748" s="64" t="n">
        <x:f aca="0">IF(OR(T748="年末+季度",T748="季度+动态"),N748*$E$5/2,IF(T748="季度",(J748+K748)/2,IF(T748="动态",N748*$E$5*IF(J748+K748=0,0.5,J748/(J748+K748)),J748)))</x:f>
        <x:v>0.10326740865028988</x:v>
      </x:c>
      <x:c r="V748" s="64" t="n">
        <x:f aca="0">IF(OR(T748="年末+季度",T748="季度+动态"),N748*$E$5/2,IF(T748="季度",(J748+K748)/2,IF(T748="动态",N748*$E$5*IF(J748+K748=0,0.5,K748/(J748+K748)),K748)))</x:f>
        <x:v>0.10448126476506157</x:v>
      </x:c>
      <x:c r="W748" s="64" t="n">
        <x:f aca="0">IF(OR(T748="年末+季度",T748="季度+动态",T748="动态"),N748*(1-$E$5)*IF(L748+M748=0,$B$7/($B$7+$B$8),L748/(L748+M748)),L748)</x:f>
        <x:v>0.8664538199988</x:v>
      </x:c>
      <x:c r="X748" s="64" t="n">
        <x:f aca="0">IF(OR(T748="年末+季度",T748="季度+动态",T748="动态"),N748*(1-$E$5)*IF(L748+M748=0,$B$8/($B$7+$B$8),M748/(L748+M748)),M748)</x:f>
        <x:v>0.060824462876695205</x:v>
      </x:c>
      <x:c r="Y748" s="64" t="n">
        <x:f aca="0">POWER(1-$H$5,(A748-A747)/$H$8)</x:f>
        <x:v>0.9999862671029998</x:v>
      </x:c>
      <x:c r="Z748" s="64" t="n">
        <x:f aca="0">U748*Y748</x:f>
        <x:v>0.1032659904896034</x:v>
      </x:c>
      <x:c r="AA748" s="64" t="n">
        <x:f aca="0">V748*Y748</x:f>
        <x:v>0.1044798299346141</x:v>
      </x:c>
      <x:c r="AB748" s="64" t="n">
        <x:f aca="0">W748*Y748</x:f>
        <x:v>0.8664419210777345</x:v>
      </x:c>
      <x:c r="AC748" s="64" t="n">
        <x:f aca="0">X748*Y748</x:f>
        <x:v>0.060823627580611425</x:v>
      </x:c>
      <x:c r="AD748" s="64" t="n">
        <x:f aca="0">SUM(Z748:AC748)</x:f>
        <x:v>1.1350113690825634</x:v>
      </x:c>
      <x:c r="AE748" s="64" t="n">
        <x:f aca="0">MAX(AE747,AD748)</x:f>
        <x:v>1.1447181245279376</x:v>
      </x:c>
      <x:c r="AF748" s="63" t="n">
        <x:f aca="0">AD748/AE748-1</x:f>
        <x:v>-0.008479603176875683</x:v>
      </x:c>
      <x:c r="AG748" s="63" t="n">
        <x:f aca="0">AD748/AD747-1</x:f>
        <x:v>0.0008558203471309422</x:v>
      </x:c>
      <x:c r="AH748" s="61" t="n">
        <x:f aca="0">IF(OR(T748="年末+季度",T748="季度+动态",T748="季度",T748="动态"),A748,AH747)</x:f>
        <x:v>44834</x:v>
      </x:c>
      <x:c r="AI748" s="68" t="n">
        <x:f aca="0">YEAR(A748)</x:f>
        <x:v>2022</x:v>
      </x:c>
      <x:c r="AJ748" s="68" t="n">
        <x:f aca="0">MONTH(A748)</x:f>
        <x:v>12</x:v>
      </x:c>
      <x:c r="AK748" s="66" t="n">
        <x:f aca="0">IF(MONTH(A748)&lt;&gt;MONTH(A749),1,0)</x:f>
        <x:v>0</x:v>
      </x:c>
      <x:c r="AL748" s="64" t="n">
        <x:f aca="0">IF(AK747,AD747,AL747)</x:f>
        <x:v>1.1340408338624666</x:v>
      </x:c>
      <x:c r="AM748" s="65" t="str">
        <x:f aca="0">IF(AK748,AD748/AL748-1,"")</x:f>
      </x:c>
      <x:c r="AN748" s="64" t="n">
        <x:f aca="0">IF(AI748&lt;&gt;AI747,AD748,MAX(AN747,AD748))</x:f>
        <x:v>1.1447181245279376</x:v>
      </x:c>
      <x:c r="AO748" s="65" t="n">
        <x:f aca="0">AD748/AN748-1</x:f>
        <x:v>-0.008479603176875683</x:v>
      </x:c>
      <x:c r="AP748" s="69" t="n">
        <x:f aca="0">IFERROR(SUM(Z748:AC748)/AD748,0)</x:f>
        <x:v>1</x:v>
      </x:c>
      <x:c r="AQ748" s="66" t="b">
        <x:f aca="0">AND(B748&gt;0,C748&gt;0,D748&gt;0,E748&gt;0)</x:f>
        <x:v>1</x:v>
      </x:c>
    </x:row>
    <x:row r="749" ht="13.5" hidden="0">
      <x:c r="A749" s="61" t="n">
        <x:f aca="0">'净值底稿'!A711</x:f>
        <x:v>44897</x:v>
      </x:c>
      <x:c r="B749" s="62" t="n">
        <x:f aca="0">'净值底稿'!W711</x:f>
        <x:v>1.2683744402799308</x:v>
      </x:c>
      <x:c r="C749" s="62" t="n">
        <x:f aca="0">'净值底稿'!T711</x:f>
        <x:v>1.2952064560740875</x:v>
      </x:c>
      <x:c r="D749" s="62" t="n">
        <x:f aca="0">'净值底稿'!U711</x:f>
        <x:v>1.5583</x:v>
      </x:c>
      <x:c r="E749" s="62" t="n">
        <x:f aca="0">'净值底稿'!V711</x:f>
        <x:v>1.4735</x:v>
      </x:c>
      <x:c r="F749" s="63" t="n">
        <x:f aca="0">IFERROR(B749/B748-1,0)</x:f>
        <x:v>-0.0047903187334743524</x:v>
      </x:c>
      <x:c r="G749" s="63" t="n">
        <x:f aca="0">IFERROR(C749/C748-1,0)</x:f>
        <x:v>0.001103178311838926</x:v>
      </x:c>
      <x:c r="H749" s="63" t="n">
        <x:f aca="0">IFERROR(D749/D748-1,0)</x:f>
        <x:v>-0.00012832852101374304</x:v>
      </x:c>
      <x:c r="I749" s="63" t="n">
        <x:f aca="0">IFERROR(E749/E748-1,0)</x:f>
        <x:v>0.006282865533019155</x:v>
      </x:c>
      <x:c r="J749" s="64" t="n">
        <x:f aca="0">Z748*(1+F749)</x:f>
        <x:v>0.10277131348083027</x:v>
      </x:c>
      <x:c r="K749" s="64" t="n">
        <x:f aca="0">AA748*(1+G749)</x:f>
        <x:v>0.10459508981702259</x:v>
      </x:c>
      <x:c r="L749" s="64" t="n">
        <x:f aca="0">AB748*(1+H749)</x:f>
        <x:v>0.8663307318674583</x:v>
      </x:c>
      <x:c r="M749" s="64" t="n">
        <x:f aca="0">AC748*(1+I749)</x:f>
        <x:v>0.06120577425393084</x:v>
      </x:c>
      <x:c r="N749" s="64" t="n">
        <x:f aca="0">SUM(J749:M749)</x:f>
        <x:v>1.1349029094192422</x:v>
      </x:c>
      <x:c r="O749" s="65" t="n">
        <x:f aca="0">IFERROR((J749+K749)/N749,0)</x:f>
        <x:v>0.18271730698440747</x:v>
      </x:c>
      <x:c r="P749" s="66" t="b">
        <x:f aca="0">AND(MONTH(A749)=12,OR(A750="",YEAR(A749)&lt;&gt;YEAR(A750)))</x:f>
        <x:v>0</x:v>
      </x:c>
      <x:c r="Q749" s="66" t="b">
        <x:f aca="0">AND(MOD(MONTH(A749),3)=0,OR(A750="",MONTH(A749)&lt;&gt;MONTH(A750)))</x:f>
        <x:v>0</x:v>
      </x:c>
      <x:c r="R749" s="66" t="b">
        <x:f aca="0">OR(O749&gt;$E$7,O749&lt;$E$6)</x:f>
        <x:v>0</x:v>
      </x:c>
      <x:c r="S749" s="66" t="b">
        <x:f aca="0">AND(OR(P749,Q749,R749),A749-AH748&gt;$E$8)</x:f>
        <x:v>0</x:v>
      </x:c>
      <x:c r="T749" s="67" t="str">
        <x:f aca="0">IF(NOT(OR(P749,Q749,R749)),"不调",IF(NOT(S749),"间隔规则跳过",IF(P749,"年末+季度",IF(AND(Q749,R749),"季度+动态",IF(Q749,"季度","动态")))))</x:f>
        <x:v>不调</x:v>
      </x:c>
      <x:c r="U749" s="64" t="n">
        <x:f aca="0">IF(OR(T749="年末+季度",T749="季度+动态"),N749*$E$5/2,IF(T749="季度",(J749+K749)/2,IF(T749="动态",N749*$E$5*IF(J749+K749=0,0.5,J749/(J749+K749)),J749)))</x:f>
        <x:v>0.10277131348083027</x:v>
      </x:c>
      <x:c r="V749" s="64" t="n">
        <x:f aca="0">IF(OR(T749="年末+季度",T749="季度+动态"),N749*$E$5/2,IF(T749="季度",(J749+K749)/2,IF(T749="动态",N749*$E$5*IF(J749+K749=0,0.5,K749/(J749+K749)),K749)))</x:f>
        <x:v>0.10459508981702259</x:v>
      </x:c>
      <x:c r="W749" s="64" t="n">
        <x:f aca="0">IF(OR(T749="年末+季度",T749="季度+动态",T749="动态"),N749*(1-$E$5)*IF(L749+M749=0,$B$7/($B$7+$B$8),L749/(L749+M749)),L749)</x:f>
        <x:v>0.8663307318674583</x:v>
      </x:c>
      <x:c r="X749" s="64" t="n">
        <x:f aca="0">IF(OR(T749="年末+季度",T749="季度+动态",T749="动态"),N749*(1-$E$5)*IF(L749+M749=0,$B$8/($B$7+$B$8),M749/(L749+M749)),M749)</x:f>
        <x:v>0.06120577425393084</x:v>
      </x:c>
      <x:c r="Y749" s="64" t="n">
        <x:f aca="0">POWER(1-$H$5,(A749-A748)/$H$8)</x:f>
        <x:v>0.9999862671029998</x:v>
      </x:c>
      <x:c r="Z749" s="64" t="n">
        <x:f aca="0">U749*Y749</x:f>
        <x:v>0.10276990213296766</x:v>
      </x:c>
      <x:c r="AA749" s="64" t="n">
        <x:f aca="0">V749*Y749</x:f>
        <x:v>0.1045936534234274</x:v>
      </x:c>
      <x:c r="AB749" s="64" t="n">
        <x:f aca="0">W749*Y749</x:f>
        <x:v>0.8663188346367495</x:v>
      </x:c>
      <x:c r="AC749" s="64" t="n">
        <x:f aca="0">X749*Y749</x:f>
        <x:v>0.06120493372133719</x:v>
      </x:c>
      <x:c r="AD749" s="64" t="n">
        <x:f aca="0">SUM(Z749:AC749)</x:f>
        <x:v>1.1348873239144819</x:v>
      </x:c>
      <x:c r="AE749" s="64" t="n">
        <x:f aca="0">MAX(AE748,AD749)</x:f>
        <x:v>1.1447181245279376</x:v>
      </x:c>
      <x:c r="AF749" s="63" t="n">
        <x:f aca="0">AD749/AE749-1</x:f>
        <x:v>-0.008587966244973932</x:v>
      </x:c>
      <x:c r="AG749" s="63" t="n">
        <x:f aca="0">AD749/AD748-1</x:f>
        <x:v>-0.0001092898022526656</x:v>
      </x:c>
      <x:c r="AH749" s="61" t="n">
        <x:f aca="0">IF(OR(T749="年末+季度",T749="季度+动态",T749="季度",T749="动态"),A749,AH748)</x:f>
        <x:v>44834</x:v>
      </x:c>
      <x:c r="AI749" s="68" t="n">
        <x:f aca="0">YEAR(A749)</x:f>
        <x:v>2022</x:v>
      </x:c>
      <x:c r="AJ749" s="68" t="n">
        <x:f aca="0">MONTH(A749)</x:f>
        <x:v>12</x:v>
      </x:c>
      <x:c r="AK749" s="66" t="n">
        <x:f aca="0">IF(MONTH(A749)&lt;&gt;MONTH(A750),1,0)</x:f>
        <x:v>0</x:v>
      </x:c>
      <x:c r="AL749" s="64" t="n">
        <x:f aca="0">IF(AK748,AD748,AL748)</x:f>
        <x:v>1.1340408338624666</x:v>
      </x:c>
      <x:c r="AM749" s="65" t="str">
        <x:f aca="0">IF(AK749,AD749/AL749-1,"")</x:f>
      </x:c>
      <x:c r="AN749" s="64" t="n">
        <x:f aca="0">IF(AI749&lt;&gt;AI748,AD749,MAX(AN748,AD749))</x:f>
        <x:v>1.1447181245279376</x:v>
      </x:c>
      <x:c r="AO749" s="65" t="n">
        <x:f aca="0">AD749/AN749-1</x:f>
        <x:v>-0.008587966244973932</x:v>
      </x:c>
      <x:c r="AP749" s="69" t="n">
        <x:f aca="0">IFERROR(SUM(Z749:AC749)/AD749,0)</x:f>
        <x:v>1</x:v>
      </x:c>
      <x:c r="AQ749" s="66" t="b">
        <x:f aca="0">AND(B749&gt;0,C749&gt;0,D749&gt;0,E749&gt;0)</x:f>
        <x:v>1</x:v>
      </x:c>
    </x:row>
    <x:row r="750" ht="13.5" hidden="0">
      <x:c r="A750" s="61" t="n">
        <x:f aca="0">'净值底稿'!A712</x:f>
        <x:v>44900</x:v>
      </x:c>
      <x:c r="B750" s="62" t="n">
        <x:f aca="0">'净值底稿'!W712</x:f>
        <x:v>1.290652146853772</x:v>
      </x:c>
      <x:c r="C750" s="62" t="n">
        <x:f aca="0">'净值底稿'!T712</x:f>
        <x:v>1.3046085089161399</x:v>
      </x:c>
      <x:c r="D750" s="62" t="n">
        <x:f aca="0">'净值底稿'!U712</x:f>
        <x:v>1.5577</x:v>
      </x:c>
      <x:c r="E750" s="62" t="n">
        <x:f aca="0">'净值底稿'!V712</x:f>
        <x:v>1.4604</x:v>
      </x:c>
      <x:c r="F750" s="63" t="n">
        <x:f aca="0">IFERROR(B750/B749-1,0)</x:f>
        <x:v>0.017563982579879456</x:v>
      </x:c>
      <x:c r="G750" s="63" t="n">
        <x:f aca="0">IFERROR(C750/C749-1,0)</x:f>
        <x:v>0.007259115176549535</x:v>
      </x:c>
      <x:c r="H750" s="63" t="n">
        <x:f aca="0">IFERROR(D750/D749-1,0)</x:f>
        <x:v>-0.0003850349740101011</x:v>
      </x:c>
      <x:c r="I750" s="63" t="n">
        <x:f aca="0">IFERROR(E750/E749-1,0)</x:f>
        <x:v>-0.008890397013912477</x:v>
      </x:c>
      <x:c r="J750" s="64" t="n">
        <x:f aca="0">Z749*(1+F750)</x:f>
        <x:v>0.10457495090376702</x:v>
      </x:c>
      <x:c r="K750" s="64" t="n">
        <x:f aca="0">AA749*(1+G750)</x:f>
        <x:v>0.10535291080036416</x:v>
      </x:c>
      <x:c r="L750" s="64" t="n">
        <x:f aca="0">AB749*(1+H750)</x:f>
        <x:v>0.8659852715867707</x:v>
      </x:c>
      <x:c r="M750" s="64" t="n">
        <x:f aca="0">AC749*(1+I750)</x:f>
        <x:v>0.0606607975613443</x:v>
      </x:c>
      <x:c r="N750" s="64" t="n">
        <x:f aca="0">SUM(J750:M750)</x:f>
        <x:v>1.1365739308522462</x:v>
      </x:c>
      <x:c r="O750" s="65" t="n">
        <x:f aca="0">IFERROR((J750+K750)/N750,0)</x:f>
        <x:v>0.1847023374420697</x:v>
      </x:c>
      <x:c r="P750" s="66" t="b">
        <x:f aca="0">AND(MONTH(A750)=12,OR(A751="",YEAR(A750)&lt;&gt;YEAR(A751)))</x:f>
        <x:v>0</x:v>
      </x:c>
      <x:c r="Q750" s="66" t="b">
        <x:f aca="0">AND(MOD(MONTH(A750),3)=0,OR(A751="",MONTH(A750)&lt;&gt;MONTH(A751)))</x:f>
        <x:v>0</x:v>
      </x:c>
      <x:c r="R750" s="66" t="b">
        <x:f aca="0">OR(O750&gt;$E$7,O750&lt;$E$6)</x:f>
        <x:v>0</x:v>
      </x:c>
      <x:c r="S750" s="66" t="b">
        <x:f aca="0">AND(OR(P750,Q750,R750),A750-AH749&gt;$E$8)</x:f>
        <x:v>0</x:v>
      </x:c>
      <x:c r="T750" s="67" t="str">
        <x:f aca="0">IF(NOT(OR(P750,Q750,R750)),"不调",IF(NOT(S750),"间隔规则跳过",IF(P750,"年末+季度",IF(AND(Q750,R750),"季度+动态",IF(Q750,"季度","动态")))))</x:f>
        <x:v>不调</x:v>
      </x:c>
      <x:c r="U750" s="64" t="n">
        <x:f aca="0">IF(OR(T750="年末+季度",T750="季度+动态"),N750*$E$5/2,IF(T750="季度",(J750+K750)/2,IF(T750="动态",N750*$E$5*IF(J750+K750=0,0.5,J750/(J750+K750)),J750)))</x:f>
        <x:v>0.10457495090376702</x:v>
      </x:c>
      <x:c r="V750" s="64" t="n">
        <x:f aca="0">IF(OR(T750="年末+季度",T750="季度+动态"),N750*$E$5/2,IF(T750="季度",(J750+K750)/2,IF(T750="动态",N750*$E$5*IF(J750+K750=0,0.5,K750/(J750+K750)),K750)))</x:f>
        <x:v>0.10535291080036416</x:v>
      </x:c>
      <x:c r="W750" s="64" t="n">
        <x:f aca="0">IF(OR(T750="年末+季度",T750="季度+动态",T750="动态"),N750*(1-$E$5)*IF(L750+M750=0,$B$7/($B$7+$B$8),L750/(L750+M750)),L750)</x:f>
        <x:v>0.8659852715867707</x:v>
      </x:c>
      <x:c r="X750" s="64" t="n">
        <x:f aca="0">IF(OR(T750="年末+季度",T750="季度+动态",T750="动态"),N750*(1-$E$5)*IF(L750+M750=0,$B$8/($B$7+$B$8),M750/(L750+M750)),M750)</x:f>
        <x:v>0.0606607975613443</x:v>
      </x:c>
      <x:c r="Y750" s="64" t="n">
        <x:f aca="0">POWER(1-$H$5,(A750-A749)/$H$8)</x:f>
        <x:v>0.9999588018747739</x:v>
      </x:c>
      <x:c r="Z750" s="64" t="n">
        <x:f aca="0">U750*Y750</x:f>
        <x:v>0.10457064261184418</x:v>
      </x:c>
      <x:c r="AA750" s="64" t="n">
        <x:f aca="0">V750*Y750</x:f>
        <x:v>0.10534857045795207</x:v>
      </x:c>
      <x:c r="AB750" s="64" t="n">
        <x:f aca="0">W750*Y750</x:f>
        <x:v>0.865949594617108</x:v>
      </x:c>
      <x:c r="AC750" s="64" t="n">
        <x:f aca="0">X750*Y750</x:f>
        <x:v>0.060658298450210056</x:v>
      </x:c>
      <x:c r="AD750" s="64" t="n">
        <x:f aca="0">SUM(Z750:AC750)</x:f>
        <x:v>1.1365271061371143</x:v>
      </x:c>
      <x:c r="AE750" s="64" t="n">
        <x:f aca="0">MAX(AE749,AD750)</x:f>
        <x:v>1.1447181245279376</x:v>
      </x:c>
      <x:c r="AF750" s="63" t="n">
        <x:f aca="0">AD750/AE750-1</x:f>
        <x:v>-0.00715548938670052</x:v>
      </x:c>
      <x:c r="AG750" s="63" t="n">
        <x:f aca="0">AD750/AD749-1</x:f>
        <x:v>0.0014448854860555915</x:v>
      </x:c>
      <x:c r="AH750" s="61" t="n">
        <x:f aca="0">IF(OR(T750="年末+季度",T750="季度+动态",T750="季度",T750="动态"),A750,AH749)</x:f>
        <x:v>44834</x:v>
      </x:c>
      <x:c r="AI750" s="68" t="n">
        <x:f aca="0">YEAR(A750)</x:f>
        <x:v>2022</x:v>
      </x:c>
      <x:c r="AJ750" s="68" t="n">
        <x:f aca="0">MONTH(A750)</x:f>
        <x:v>12</x:v>
      </x:c>
      <x:c r="AK750" s="66" t="n">
        <x:f aca="0">IF(MONTH(A750)&lt;&gt;MONTH(A751),1,0)</x:f>
        <x:v>0</x:v>
      </x:c>
      <x:c r="AL750" s="64" t="n">
        <x:f aca="0">IF(AK749,AD749,AL749)</x:f>
        <x:v>1.1340408338624666</x:v>
      </x:c>
      <x:c r="AM750" s="65" t="str">
        <x:f aca="0">IF(AK750,AD750/AL750-1,"")</x:f>
      </x:c>
      <x:c r="AN750" s="64" t="n">
        <x:f aca="0">IF(AI750&lt;&gt;AI749,AD750,MAX(AN749,AD750))</x:f>
        <x:v>1.1447181245279376</x:v>
      </x:c>
      <x:c r="AO750" s="65" t="n">
        <x:f aca="0">AD750/AN750-1</x:f>
        <x:v>-0.00715548938670052</x:v>
      </x:c>
      <x:c r="AP750" s="69" t="n">
        <x:f aca="0">IFERROR(SUM(Z750:AC750)/AD750,0)</x:f>
        <x:v>1</x:v>
      </x:c>
      <x:c r="AQ750" s="66" t="b">
        <x:f aca="0">AND(B750&gt;0,C750&gt;0,D750&gt;0,E750&gt;0)</x:f>
        <x:v>1</x:v>
      </x:c>
    </x:row>
    <x:row r="751" ht="13.5" hidden="0">
      <x:c r="A751" s="61" t="n">
        <x:f aca="0">'净值底稿'!A713</x:f>
        <x:v>44901</x:v>
      </x:c>
      <x:c r="B751" s="62" t="n">
        <x:f aca="0">'净值底稿'!W713</x:f>
        <x:v>1.2879538660061804</x:v>
      </x:c>
      <x:c r="C751" s="62" t="n">
        <x:f aca="0">'净值底稿'!T713</x:f>
        <x:v>1.302668379503555</x:v>
      </x:c>
      <x:c r="D751" s="62" t="n">
        <x:f aca="0">'净值底稿'!U713</x:f>
        <x:v>1.5563</x:v>
      </x:c>
      <x:c r="E751" s="62" t="n">
        <x:f aca="0">'净值底稿'!V713</x:f>
        <x:v>1.4505</x:v>
      </x:c>
      <x:c r="F751" s="63" t="n">
        <x:f aca="0">IFERROR(B751/B750-1,0)</x:f>
        <x:v>-0.002090633680166376</x:v>
      </x:c>
      <x:c r="G751" s="63" t="n">
        <x:f aca="0">IFERROR(C751/C750-1,0)</x:f>
        <x:v>-0.0014871353354860561</x:v>
      </x:c>
      <x:c r="H751" s="63" t="n">
        <x:f aca="0">IFERROR(D751/D750-1,0)</x:f>
        <x:v>-0.0008987609937729513</x:v>
      </x:c>
      <x:c r="I751" s="63" t="n">
        <x:f aca="0">IFERROR(E751/E750-1,0)</x:f>
        <x:v>-0.006778964667214504</x:v>
      </x:c>
      <x:c r="J751" s="64" t="n">
        <x:f aca="0">Z750*(1+F751)</x:f>
        <x:v>0.10435202370444321</x:v>
      </x:c>
      <x:c r="K751" s="64" t="n">
        <x:f aca="0">AA750*(1+G751)</x:f>
        <x:v>0.10519190287628111</x:v>
      </x:c>
      <x:c r="L751" s="64" t="n">
        <x:f aca="0">AB750*(1+H751)</x:f>
        <x:v>0.8651713128988926</x:v>
      </x:c>
      <x:c r="M751" s="64" t="n">
        <x:f aca="0">AC750*(1+I751)</x:f>
        <x:v>0.06024709798824273</x:v>
      </x:c>
      <x:c r="N751" s="64" t="n">
        <x:f aca="0">SUM(J751:M751)</x:f>
        <x:v>1.1349623374678597</x:v>
      </x:c>
      <x:c r="O751" s="65" t="n">
        <x:f aca="0">IFERROR((J751+K751)/N751,0)</x:f>
        <x:v>0.18462632605785323</x:v>
      </x:c>
      <x:c r="P751" s="66" t="b">
        <x:f aca="0">AND(MONTH(A751)=12,OR(A752="",YEAR(A751)&lt;&gt;YEAR(A752)))</x:f>
        <x:v>0</x:v>
      </x:c>
      <x:c r="Q751" s="66" t="b">
        <x:f aca="0">AND(MOD(MONTH(A751),3)=0,OR(A752="",MONTH(A751)&lt;&gt;MONTH(A752)))</x:f>
        <x:v>0</x:v>
      </x:c>
      <x:c r="R751" s="66" t="b">
        <x:f aca="0">OR(O751&gt;$E$7,O751&lt;$E$6)</x:f>
        <x:v>0</x:v>
      </x:c>
      <x:c r="S751" s="66" t="b">
        <x:f aca="0">AND(OR(P751,Q751,R751),A751-AH750&gt;$E$8)</x:f>
        <x:v>0</x:v>
      </x:c>
      <x:c r="T751" s="67" t="str">
        <x:f aca="0">IF(NOT(OR(P751,Q751,R751)),"不调",IF(NOT(S751),"间隔规则跳过",IF(P751,"年末+季度",IF(AND(Q751,R751),"季度+动态",IF(Q751,"季度","动态")))))</x:f>
        <x:v>不调</x:v>
      </x:c>
      <x:c r="U751" s="64" t="n">
        <x:f aca="0">IF(OR(T751="年末+季度",T751="季度+动态"),N751*$E$5/2,IF(T751="季度",(J751+K751)/2,IF(T751="动态",N751*$E$5*IF(J751+K751=0,0.5,J751/(J751+K751)),J751)))</x:f>
        <x:v>0.10435202370444321</x:v>
      </x:c>
      <x:c r="V751" s="64" t="n">
        <x:f aca="0">IF(OR(T751="年末+季度",T751="季度+动态"),N751*$E$5/2,IF(T751="季度",(J751+K751)/2,IF(T751="动态",N751*$E$5*IF(J751+K751=0,0.5,K751/(J751+K751)),K751)))</x:f>
        <x:v>0.10519190287628111</x:v>
      </x:c>
      <x:c r="W751" s="64" t="n">
        <x:f aca="0">IF(OR(T751="年末+季度",T751="季度+动态",T751="动态"),N751*(1-$E$5)*IF(L751+M751=0,$B$7/($B$7+$B$8),L751/(L751+M751)),L751)</x:f>
        <x:v>0.8651713128988926</x:v>
      </x:c>
      <x:c r="X751" s="64" t="n">
        <x:f aca="0">IF(OR(T751="年末+季度",T751="季度+动态",T751="动态"),N751*(1-$E$5)*IF(L751+M751=0,$B$8/($B$7+$B$8),M751/(L751+M751)),M751)</x:f>
        <x:v>0.06024709798824273</x:v>
      </x:c>
      <x:c r="Y751" s="64" t="n">
        <x:f aca="0">POWER(1-$H$5,(A751-A750)/$H$8)</x:f>
        <x:v>0.9999862671029998</x:v>
      </x:c>
      <x:c r="Z751" s="64" t="n">
        <x:f aca="0">U751*Y751</x:f>
        <x:v>0.10435059064884991</x:v>
      </x:c>
      <x:c r="AA751" s="64" t="n">
        <x:f aca="0">V751*Y751</x:f>
        <x:v>0.10519045828671365</x:v>
      </x:c>
      <x:c r="AB751" s="64" t="n">
        <x:f aca="0">W751*Y751</x:f>
        <x:v>0.865159431590365</x:v>
      </x:c>
      <x:c r="AC751" s="64" t="n">
        <x:f aca="0">X751*Y751</x:f>
        <x:v>0.06024627062105149</x:v>
      </x:c>
      <x:c r="AD751" s="64" t="n">
        <x:f aca="0">SUM(Z751:AC751)</x:f>
        <x:v>1.1349467511469802</x:v>
      </x:c>
      <x:c r="AE751" s="64" t="n">
        <x:f aca="0">MAX(AE750,AD751)</x:f>
        <x:v>1.1447181245279376</x:v>
      </x:c>
      <x:c r="AF751" s="63" t="n">
        <x:f aca="0">AD751/AE751-1</x:f>
        <x:v>-0.008536051951642643</x:v>
      </x:c>
      <x:c r="AG751" s="63" t="n">
        <x:f aca="0">AD751/AD750-1</x:f>
        <x:v>-0.0013905123613862092</x:v>
      </x:c>
      <x:c r="AH751" s="61" t="n">
        <x:f aca="0">IF(OR(T751="年末+季度",T751="季度+动态",T751="季度",T751="动态"),A751,AH750)</x:f>
        <x:v>44834</x:v>
      </x:c>
      <x:c r="AI751" s="68" t="n">
        <x:f aca="0">YEAR(A751)</x:f>
        <x:v>2022</x:v>
      </x:c>
      <x:c r="AJ751" s="68" t="n">
        <x:f aca="0">MONTH(A751)</x:f>
        <x:v>12</x:v>
      </x:c>
      <x:c r="AK751" s="66" t="n">
        <x:f aca="0">IF(MONTH(A751)&lt;&gt;MONTH(A752),1,0)</x:f>
        <x:v>0</x:v>
      </x:c>
      <x:c r="AL751" s="64" t="n">
        <x:f aca="0">IF(AK750,AD750,AL750)</x:f>
        <x:v>1.1340408338624666</x:v>
      </x:c>
      <x:c r="AM751" s="65" t="str">
        <x:f aca="0">IF(AK751,AD751/AL751-1,"")</x:f>
      </x:c>
      <x:c r="AN751" s="64" t="n">
        <x:f aca="0">IF(AI751&lt;&gt;AI750,AD751,MAX(AN750,AD751))</x:f>
        <x:v>1.1447181245279376</x:v>
      </x:c>
      <x:c r="AO751" s="65" t="n">
        <x:f aca="0">AD751/AN751-1</x:f>
        <x:v>-0.008536051951642643</x:v>
      </x:c>
      <x:c r="AP751" s="69" t="n">
        <x:f aca="0">IFERROR(SUM(Z751:AC751)/AD751,0)</x:f>
        <x:v>1</x:v>
      </x:c>
      <x:c r="AQ751" s="66" t="b">
        <x:f aca="0">AND(B751&gt;0,C751&gt;0,D751&gt;0,E751&gt;0)</x:f>
        <x:v>1</x:v>
      </x:c>
    </x:row>
    <x:row r="752" ht="13.5" hidden="0">
      <x:c r="A752" s="61" t="n">
        <x:f aca="0">'净值底稿'!A714</x:f>
        <x:v>44902</x:v>
      </x:c>
      <x:c r="B752" s="62" t="n">
        <x:f aca="0">'净值底稿'!W714</x:f>
        <x:v>1.27817869258172</x:v>
      </x:c>
      <x:c r="C752" s="62" t="n">
        <x:f aca="0">'净值底稿'!T714</x:f>
        <x:v>1.3023959464942962</x:v>
      </x:c>
      <x:c r="D752" s="62" t="n">
        <x:f aca="0">'净值底稿'!U714</x:f>
        <x:v>1.5559</x:v>
      </x:c>
      <x:c r="E752" s="62" t="n">
        <x:f aca="0">'净值底稿'!V714</x:f>
        <x:v>1.4467</x:v>
      </x:c>
      <x:c r="F752" s="63" t="n">
        <x:f aca="0">IFERROR(B752/B751-1,0)</x:f>
        <x:v>-0.00758969221061645</x:v>
      </x:c>
      <x:c r="G752" s="63" t="n">
        <x:f aca="0">IFERROR(C752/C751-1,0)</x:f>
        <x:v>-0.00020913458370930282</x:v>
      </x:c>
      <x:c r="H752" s="63" t="n">
        <x:f aca="0">IFERROR(D752/D751-1,0)</x:f>
        <x:v>-0.00025701985478376876</x:v>
      </x:c>
      <x:c r="I752" s="63" t="n">
        <x:f aca="0">IFERROR(E752/E751-1,0)</x:f>
        <x:v>-0.002619786280592784</x:v>
      </x:c>
      <x:c r="J752" s="64" t="n">
        <x:f aca="0">Z751*(1+F752)</x:f>
        <x:v>0.10355860178382911</x:v>
      </x:c>
      <x:c r="K752" s="64" t="n">
        <x:f aca="0">AA751*(1+G752)</x:f>
        <x:v>0.10516845932400967</x:v>
      </x:c>
      <x:c r="L752" s="64" t="n">
        <x:f aca="0">AB751*(1+H752)</x:f>
        <x:v>0.8649370684388928</x:v>
      </x:c>
      <x:c r="M752" s="64" t="n">
        <x:f aca="0">AC751*(1+I752)</x:f>
        <x:v>0.06008843826782158</x:v>
      </x:c>
      <x:c r="N752" s="64" t="n">
        <x:f aca="0">SUM(J752:M752)</x:f>
        <x:v>1.133752567814553</x:v>
      </x:c>
      <x:c r="O752" s="65" t="n">
        <x:f aca="0">IFERROR((J752+K752)/N752,0)</x:f>
        <x:v>0.1841028342808394</x:v>
      </x:c>
      <x:c r="P752" s="66" t="b">
        <x:f aca="0">AND(MONTH(A752)=12,OR(A753="",YEAR(A752)&lt;&gt;YEAR(A753)))</x:f>
        <x:v>0</x:v>
      </x:c>
      <x:c r="Q752" s="66" t="b">
        <x:f aca="0">AND(MOD(MONTH(A752),3)=0,OR(A753="",MONTH(A752)&lt;&gt;MONTH(A753)))</x:f>
        <x:v>0</x:v>
      </x:c>
      <x:c r="R752" s="66" t="b">
        <x:f aca="0">OR(O752&gt;$E$7,O752&lt;$E$6)</x:f>
        <x:v>0</x:v>
      </x:c>
      <x:c r="S752" s="66" t="b">
        <x:f aca="0">AND(OR(P752,Q752,R752),A752-AH751&gt;$E$8)</x:f>
        <x:v>0</x:v>
      </x:c>
      <x:c r="T752" s="67" t="str">
        <x:f aca="0">IF(NOT(OR(P752,Q752,R752)),"不调",IF(NOT(S752),"间隔规则跳过",IF(P752,"年末+季度",IF(AND(Q752,R752),"季度+动态",IF(Q752,"季度","动态")))))</x:f>
        <x:v>不调</x:v>
      </x:c>
      <x:c r="U752" s="64" t="n">
        <x:f aca="0">IF(OR(T752="年末+季度",T752="季度+动态"),N752*$E$5/2,IF(T752="季度",(J752+K752)/2,IF(T752="动态",N752*$E$5*IF(J752+K752=0,0.5,J752/(J752+K752)),J752)))</x:f>
        <x:v>0.10355860178382911</x:v>
      </x:c>
      <x:c r="V752" s="64" t="n">
        <x:f aca="0">IF(OR(T752="年末+季度",T752="季度+动态"),N752*$E$5/2,IF(T752="季度",(J752+K752)/2,IF(T752="动态",N752*$E$5*IF(J752+K752=0,0.5,K752/(J752+K752)),K752)))</x:f>
        <x:v>0.10516845932400967</x:v>
      </x:c>
      <x:c r="W752" s="64" t="n">
        <x:f aca="0">IF(OR(T752="年末+季度",T752="季度+动态",T752="动态"),N752*(1-$E$5)*IF(L752+M752=0,$B$7/($B$7+$B$8),L752/(L752+M752)),L752)</x:f>
        <x:v>0.8649370684388928</x:v>
      </x:c>
      <x:c r="X752" s="64" t="n">
        <x:f aca="0">IF(OR(T752="年末+季度",T752="季度+动态",T752="动态"),N752*(1-$E$5)*IF(L752+M752=0,$B$8/($B$7+$B$8),M752/(L752+M752)),M752)</x:f>
        <x:v>0.06008843826782158</x:v>
      </x:c>
      <x:c r="Y752" s="64" t="n">
        <x:f aca="0">POWER(1-$H$5,(A752-A751)/$H$8)</x:f>
        <x:v>0.9999862671029998</x:v>
      </x:c>
      <x:c r="Z752" s="64" t="n">
        <x:f aca="0">U752*Y752</x:f>
        <x:v>0.10355717962421733</x:v>
      </x:c>
      <x:c r="AA752" s="64" t="n">
        <x:f aca="0">V752*Y752</x:f>
        <x:v>0.1051670150563901</x:v>
      </x:c>
      <x:c r="AB752" s="64" t="n">
        <x:f aca="0">W752*Y752</x:f>
        <x:v>0.8649251903472203</x:v>
      </x:c>
      <x:c r="AC752" s="64" t="n">
        <x:f aca="0">X752*Y752</x:f>
        <x:v>0.06008761307948794</x:v>
      </x:c>
      <x:c r="AD752" s="64" t="n">
        <x:f aca="0">SUM(Z752:AC752)</x:f>
        <x:v>1.1337369981073155</x:v>
      </x:c>
      <x:c r="AE752" s="64" t="n">
        <x:f aca="0">MAX(AE751,AD752)</x:f>
        <x:v>1.1447181245279376</x:v>
      </x:c>
      <x:c r="AF752" s="63" t="n">
        <x:f aca="0">AD752/AE752-1</x:f>
        <x:v>-0.00959286499036649</x:v>
      </x:c>
      <x:c r="AG752" s="63" t="n">
        <x:f aca="0">AD752/AD751-1</x:f>
        <x:v>-0.0010659117165118248</x:v>
      </x:c>
      <x:c r="AH752" s="61" t="n">
        <x:f aca="0">IF(OR(T752="年末+季度",T752="季度+动态",T752="季度",T752="动态"),A752,AH751)</x:f>
        <x:v>44834</x:v>
      </x:c>
      <x:c r="AI752" s="68" t="n">
        <x:f aca="0">YEAR(A752)</x:f>
        <x:v>2022</x:v>
      </x:c>
      <x:c r="AJ752" s="68" t="n">
        <x:f aca="0">MONTH(A752)</x:f>
        <x:v>12</x:v>
      </x:c>
      <x:c r="AK752" s="66" t="n">
        <x:f aca="0">IF(MONTH(A752)&lt;&gt;MONTH(A753),1,0)</x:f>
        <x:v>0</x:v>
      </x:c>
      <x:c r="AL752" s="64" t="n">
        <x:f aca="0">IF(AK751,AD751,AL751)</x:f>
        <x:v>1.1340408338624666</x:v>
      </x:c>
      <x:c r="AM752" s="65" t="str">
        <x:f aca="0">IF(AK752,AD752/AL752-1,"")</x:f>
      </x:c>
      <x:c r="AN752" s="64" t="n">
        <x:f aca="0">IF(AI752&lt;&gt;AI751,AD752,MAX(AN751,AD752))</x:f>
        <x:v>1.1447181245279376</x:v>
      </x:c>
      <x:c r="AO752" s="65" t="n">
        <x:f aca="0">AD752/AN752-1</x:f>
        <x:v>-0.00959286499036649</x:v>
      </x:c>
      <x:c r="AP752" s="69" t="n">
        <x:f aca="0">IFERROR(SUM(Z752:AC752)/AD752,0)</x:f>
        <x:v>1</x:v>
      </x:c>
      <x:c r="AQ752" s="66" t="b">
        <x:f aca="0">AND(B752&gt;0,C752&gt;0,D752&gt;0,E752&gt;0)</x:f>
        <x:v>1</x:v>
      </x:c>
    </x:row>
    <x:row r="753" ht="13.5" hidden="0">
      <x:c r="A753" s="61" t="n">
        <x:f aca="0">'净值底稿'!A715</x:f>
        <x:v>44903</x:v>
      </x:c>
      <x:c r="B753" s="62" t="n">
        <x:f aca="0">'净值底稿'!W715</x:f>
        <x:v>1.2828818986183812</x:v>
      </x:c>
      <x:c r="C753" s="62" t="n">
        <x:f aca="0">'净值底稿'!T715</x:f>
        <x:v>1.2971217294984088</x:v>
      </x:c>
      <x:c r="D753" s="62" t="n">
        <x:f aca="0">'净值底稿'!U715</x:f>
        <x:v>1.5558</x:v>
      </x:c>
      <x:c r="E753" s="62" t="n">
        <x:f aca="0">'净值底稿'!V715</x:f>
        <x:v>1.4502</x:v>
      </x:c>
      <x:c r="F753" s="63" t="n">
        <x:f aca="0">IFERROR(B753/B752-1,0)</x:f>
        <x:v>0.003679615427762739</x:v>
      </x:c>
      <x:c r="G753" s="63" t="n">
        <x:f aca="0">IFERROR(C753/C752-1,0)</x:f>
        <x:v>-0.004049626390564498</x:v>
      </x:c>
      <x:c r="H753" s="63" t="n">
        <x:f aca="0">IFERROR(D753/D752-1,0)</x:f>
        <x:v>-0.00006427148274312788</x:v>
      </x:c>
      <x:c r="I753" s="63" t="n">
        <x:f aca="0">IFERROR(E753/E752-1,0)</x:f>
        <x:v>0.002419299094490901</x:v>
      </x:c>
      <x:c r="J753" s="64" t="n">
        <x:f aca="0">Z752*(1+F753)</x:f>
        <x:v>0.10393823022001819</x:v>
      </x:c>
      <x:c r="K753" s="64" t="n">
        <x:f aca="0">AA752*(1+G753)</x:f>
        <x:v>0.10474112793680085</x:v>
      </x:c>
      <x:c r="L753" s="64" t="n">
        <x:f aca="0">AB752*(1+H753)</x:f>
        <x:v>0.8648696003227747</x:v>
      </x:c>
      <x:c r="M753" s="64" t="n">
        <x:f aca="0">AC752*(1+I753)</x:f>
        <x:v>0.06023298298740127</x:v>
      </x:c>
      <x:c r="N753" s="64" t="n">
        <x:f aca="0">SUM(J753:M753)</x:f>
        <x:v>1.133781941466995</x:v>
      </x:c>
      <x:c r="O753" s="65" t="n">
        <x:f aca="0">IFERROR((J753+K753)/N753,0)</x:f>
        <x:v>0.18405599041982432</x:v>
      </x:c>
      <x:c r="P753" s="66" t="b">
        <x:f aca="0">AND(MONTH(A753)=12,OR(A754="",YEAR(A753)&lt;&gt;YEAR(A754)))</x:f>
        <x:v>0</x:v>
      </x:c>
      <x:c r="Q753" s="66" t="b">
        <x:f aca="0">AND(MOD(MONTH(A753),3)=0,OR(A754="",MONTH(A753)&lt;&gt;MONTH(A754)))</x:f>
        <x:v>0</x:v>
      </x:c>
      <x:c r="R753" s="66" t="b">
        <x:f aca="0">OR(O753&gt;$E$7,O753&lt;$E$6)</x:f>
        <x:v>0</x:v>
      </x:c>
      <x:c r="S753" s="66" t="b">
        <x:f aca="0">AND(OR(P753,Q753,R753),A753-AH752&gt;$E$8)</x:f>
        <x:v>0</x:v>
      </x:c>
      <x:c r="T753" s="67" t="str">
        <x:f aca="0">IF(NOT(OR(P753,Q753,R753)),"不调",IF(NOT(S753),"间隔规则跳过",IF(P753,"年末+季度",IF(AND(Q753,R753),"季度+动态",IF(Q753,"季度","动态")))))</x:f>
        <x:v>不调</x:v>
      </x:c>
      <x:c r="U753" s="64" t="n">
        <x:f aca="0">IF(OR(T753="年末+季度",T753="季度+动态"),N753*$E$5/2,IF(T753="季度",(J753+K753)/2,IF(T753="动态",N753*$E$5*IF(J753+K753=0,0.5,J753/(J753+K753)),J753)))</x:f>
        <x:v>0.10393823022001819</x:v>
      </x:c>
      <x:c r="V753" s="64" t="n">
        <x:f aca="0">IF(OR(T753="年末+季度",T753="季度+动态"),N753*$E$5/2,IF(T753="季度",(J753+K753)/2,IF(T753="动态",N753*$E$5*IF(J753+K753=0,0.5,K753/(J753+K753)),K753)))</x:f>
        <x:v>0.10474112793680085</x:v>
      </x:c>
      <x:c r="W753" s="64" t="n">
        <x:f aca="0">IF(OR(T753="年末+季度",T753="季度+动态",T753="动态"),N753*(1-$E$5)*IF(L753+M753=0,$B$7/($B$7+$B$8),L753/(L753+M753)),L753)</x:f>
        <x:v>0.8648696003227747</x:v>
      </x:c>
      <x:c r="X753" s="64" t="n">
        <x:f aca="0">IF(OR(T753="年末+季度",T753="季度+动态",T753="动态"),N753*(1-$E$5)*IF(L753+M753=0,$B$8/($B$7+$B$8),M753/(L753+M753)),M753)</x:f>
        <x:v>0.06023298298740127</x:v>
      </x:c>
      <x:c r="Y753" s="64" t="n">
        <x:f aca="0">POWER(1-$H$5,(A753-A752)/$H$8)</x:f>
        <x:v>0.9999862671029998</x:v>
      </x:c>
      <x:c r="Z753" s="64" t="n">
        <x:f aca="0">U753*Y753</x:f>
        <x:v>0.1039368028470082</x:v>
      </x:c>
      <x:c r="AA753" s="64" t="n">
        <x:f aca="0">V753*Y753</x:f>
        <x:v>0.1047396895376792</x:v>
      </x:c>
      <x:c r="AB753" s="64" t="n">
        <x:f aca="0">W753*Y753</x:f>
        <x:v>0.8648577231576349</x:v>
      </x:c>
      <x:c r="AC753" s="64" t="n">
        <x:f aca="0">X753*Y753</x:f>
        <x:v>0.060232155814049886</x:v>
      </x:c>
      <x:c r="AD753" s="64" t="n">
        <x:f aca="0">SUM(Z753:AC753)</x:f>
        <x:v>1.1337663713563721</x:v>
      </x:c>
      <x:c r="AE753" s="64" t="n">
        <x:f aca="0">MAX(AE752,AD753)</x:f>
        <x:v>1.1447181245279376</x:v>
      </x:c>
      <x:c r="AF753" s="63" t="n">
        <x:f aca="0">AD753/AE753-1</x:f>
        <x:v>-0.00956720518082288</x:v>
      </x:c>
      <x:c r="AG753" s="63" t="n">
        <x:f aca="0">AD753/AD752-1</x:f>
        <x:v>0.00002590834479754278</x:v>
      </x:c>
      <x:c r="AH753" s="61" t="n">
        <x:f aca="0">IF(OR(T753="年末+季度",T753="季度+动态",T753="季度",T753="动态"),A753,AH752)</x:f>
        <x:v>44834</x:v>
      </x:c>
      <x:c r="AI753" s="68" t="n">
        <x:f aca="0">YEAR(A753)</x:f>
        <x:v>2022</x:v>
      </x:c>
      <x:c r="AJ753" s="68" t="n">
        <x:f aca="0">MONTH(A753)</x:f>
        <x:v>12</x:v>
      </x:c>
      <x:c r="AK753" s="66" t="n">
        <x:f aca="0">IF(MONTH(A753)&lt;&gt;MONTH(A754),1,0)</x:f>
        <x:v>0</x:v>
      </x:c>
      <x:c r="AL753" s="64" t="n">
        <x:f aca="0">IF(AK752,AD752,AL752)</x:f>
        <x:v>1.1340408338624666</x:v>
      </x:c>
      <x:c r="AM753" s="65" t="str">
        <x:f aca="0">IF(AK753,AD753/AL753-1,"")</x:f>
      </x:c>
      <x:c r="AN753" s="64" t="n">
        <x:f aca="0">IF(AI753&lt;&gt;AI752,AD753,MAX(AN752,AD753))</x:f>
        <x:v>1.1447181245279376</x:v>
      </x:c>
      <x:c r="AO753" s="65" t="n">
        <x:f aca="0">AD753/AN753-1</x:f>
        <x:v>-0.00956720518082288</x:v>
      </x:c>
      <x:c r="AP753" s="69" t="n">
        <x:f aca="0">IFERROR(SUM(Z753:AC753)/AD753,0)</x:f>
        <x:v>1</x:v>
      </x:c>
      <x:c r="AQ753" s="66" t="b">
        <x:f aca="0">AND(B753&gt;0,C753&gt;0,D753&gt;0,E753&gt;0)</x:f>
        <x:v>1</x:v>
      </x:c>
    </x:row>
    <x:row r="754" ht="13.5" hidden="0">
      <x:c r="A754" s="61" t="n">
        <x:f aca="0">'净值底稿'!A716</x:f>
        <x:v>44904</x:v>
      </x:c>
      <x:c r="B754" s="62" t="n">
        <x:f aca="0">'净值底稿'!W716</x:f>
        <x:v>1.2823504721108552</x:v>
      </x:c>
      <x:c r="C754" s="62" t="n">
        <x:f aca="0">'净值底稿'!T716</x:f>
        <x:v>1.2995698455451326</x:v>
      </x:c>
      <x:c r="D754" s="62" t="n">
        <x:f aca="0">'净值底稿'!U716</x:f>
        <x:v>1.5552</x:v>
      </x:c>
      <x:c r="E754" s="62" t="n">
        <x:f aca="0">'净值底稿'!V716</x:f>
        <x:v>1.4549</x:v>
      </x:c>
      <x:c r="F754" s="63" t="n">
        <x:f aca="0">IFERROR(B754/B753-1,0)</x:f>
        <x:v>-0.00041424429489445025</x:v>
      </x:c>
      <x:c r="G754" s="63" t="n">
        <x:f aca="0">IFERROR(C754/C753-1,0)</x:f>
        <x:v>0.0018873448736924647</x:v>
      </x:c>
      <x:c r="H754" s="63" t="n">
        <x:f aca="0">IFERROR(D754/D753-1,0)</x:f>
        <x:v>-0.00038565368299281477</x:v>
      </x:c>
      <x:c r="I754" s="63" t="n">
        <x:f aca="0">IFERROR(E754/E753-1,0)</x:f>
        <x:v>0.0032409322852020583</x:v>
      </x:c>
      <x:c r="J754" s="64" t="n">
        <x:f aca="0">Z753*(1+F754)</x:f>
        <x:v>0.10389374761939925</x:v>
      </x:c>
      <x:c r="K754" s="64" t="n">
        <x:f aca="0">AA753*(1+G754)</x:f>
        <x:v>0.10493736945380028</x:v>
      </x:c>
      <x:c r="L754" s="64" t="n">
        <x:f aca="0">AB753*(1+H754)</x:f>
        <x:v>0.8645241875914343</x:v>
      </x:c>
      <x:c r="M754" s="64" t="n">
        <x:f aca="0">AC753*(1+I754)</x:f>
        <x:v>0.06042736415243496</x:v>
      </x:c>
      <x:c r="N754" s="64" t="n">
        <x:f aca="0">SUM(J754:M754)</x:f>
        <x:v>1.1337826688170687</x:v>
      </x:c>
      <x:c r="O754" s="65" t="n">
        <x:f aca="0">IFERROR((J754+K754)/N754,0)</x:f>
        <x:v>0.18418972420092053</x:v>
      </x:c>
      <x:c r="P754" s="66" t="b">
        <x:f aca="0">AND(MONTH(A754)=12,OR(A755="",YEAR(A754)&lt;&gt;YEAR(A755)))</x:f>
        <x:v>0</x:v>
      </x:c>
      <x:c r="Q754" s="66" t="b">
        <x:f aca="0">AND(MOD(MONTH(A754),3)=0,OR(A755="",MONTH(A754)&lt;&gt;MONTH(A755)))</x:f>
        <x:v>0</x:v>
      </x:c>
      <x:c r="R754" s="66" t="b">
        <x:f aca="0">OR(O754&gt;$E$7,O754&lt;$E$6)</x:f>
        <x:v>0</x:v>
      </x:c>
      <x:c r="S754" s="66" t="b">
        <x:f aca="0">AND(OR(P754,Q754,R754),A754-AH753&gt;$E$8)</x:f>
        <x:v>0</x:v>
      </x:c>
      <x:c r="T754" s="67" t="str">
        <x:f aca="0">IF(NOT(OR(P754,Q754,R754)),"不调",IF(NOT(S754),"间隔规则跳过",IF(P754,"年末+季度",IF(AND(Q754,R754),"季度+动态",IF(Q754,"季度","动态")))))</x:f>
        <x:v>不调</x:v>
      </x:c>
      <x:c r="U754" s="64" t="n">
        <x:f aca="0">IF(OR(T754="年末+季度",T754="季度+动态"),N754*$E$5/2,IF(T754="季度",(J754+K754)/2,IF(T754="动态",N754*$E$5*IF(J754+K754=0,0.5,J754/(J754+K754)),J754)))</x:f>
        <x:v>0.10389374761939925</x:v>
      </x:c>
      <x:c r="V754" s="64" t="n">
        <x:f aca="0">IF(OR(T754="年末+季度",T754="季度+动态"),N754*$E$5/2,IF(T754="季度",(J754+K754)/2,IF(T754="动态",N754*$E$5*IF(J754+K754=0,0.5,K754/(J754+K754)),K754)))</x:f>
        <x:v>0.10493736945380028</x:v>
      </x:c>
      <x:c r="W754" s="64" t="n">
        <x:f aca="0">IF(OR(T754="年末+季度",T754="季度+动态",T754="动态"),N754*(1-$E$5)*IF(L754+M754=0,$B$7/($B$7+$B$8),L754/(L754+M754)),L754)</x:f>
        <x:v>0.8645241875914343</x:v>
      </x:c>
      <x:c r="X754" s="64" t="n">
        <x:f aca="0">IF(OR(T754="年末+季度",T754="季度+动态",T754="动态"),N754*(1-$E$5)*IF(L754+M754=0,$B$8/($B$7+$B$8),M754/(L754+M754)),M754)</x:f>
        <x:v>0.06042736415243496</x:v>
      </x:c>
      <x:c r="Y754" s="64" t="n">
        <x:f aca="0">POWER(1-$H$5,(A754-A753)/$H$8)</x:f>
        <x:v>0.9999862671029998</x:v>
      </x:c>
      <x:c r="Z754" s="64" t="n">
        <x:f aca="0">U754*Y754</x:f>
        <x:v>0.10389232085726423</x:v>
      </x:c>
      <x:c r="AA754" s="64" t="n">
        <x:f aca="0">V754*Y754</x:f>
        <x:v>0.10493592835971409</x:v>
      </x:c>
      <x:c r="AB754" s="64" t="n">
        <x:f aca="0">W754*Y754</x:f>
        <x:v>0.864512315169812</x:v>
      </x:c>
      <x:c r="AC754" s="64" t="n">
        <x:f aca="0">X754*Y754</x:f>
        <x:v>0.06042653430966705</x:v>
      </x:c>
      <x:c r="AD754" s="64" t="n">
        <x:f aca="0">SUM(Z754:AC754)</x:f>
        <x:v>1.1337670986964574</x:v>
      </x:c>
      <x:c r="AE754" s="64" t="n">
        <x:f aca="0">MAX(AE753,AD754)</x:f>
        <x:v>1.1447181245279376</x:v>
      </x:c>
      <x:c r="AF754" s="63" t="n">
        <x:f aca="0">AD754/AE754-1</x:f>
        <x:v>-0.009566569792887836</x:v>
      </x:c>
      <x:c r="AG754" s="63" t="n">
        <x:f aca="0">AD754/AD753-1</x:f>
        <x:v>6.415255413561027e-7</x:v>
      </x:c>
      <x:c r="AH754" s="61" t="n">
        <x:f aca="0">IF(OR(T754="年末+季度",T754="季度+动态",T754="季度",T754="动态"),A754,AH753)</x:f>
        <x:v>44834</x:v>
      </x:c>
      <x:c r="AI754" s="68" t="n">
        <x:f aca="0">YEAR(A754)</x:f>
        <x:v>2022</x:v>
      </x:c>
      <x:c r="AJ754" s="68" t="n">
        <x:f aca="0">MONTH(A754)</x:f>
        <x:v>12</x:v>
      </x:c>
      <x:c r="AK754" s="66" t="n">
        <x:f aca="0">IF(MONTH(A754)&lt;&gt;MONTH(A755),1,0)</x:f>
        <x:v>0</x:v>
      </x:c>
      <x:c r="AL754" s="64" t="n">
        <x:f aca="0">IF(AK753,AD753,AL753)</x:f>
        <x:v>1.1340408338624666</x:v>
      </x:c>
      <x:c r="AM754" s="65" t="str">
        <x:f aca="0">IF(AK754,AD754/AL754-1,"")</x:f>
      </x:c>
      <x:c r="AN754" s="64" t="n">
        <x:f aca="0">IF(AI754&lt;&gt;AI753,AD754,MAX(AN753,AD754))</x:f>
        <x:v>1.1447181245279376</x:v>
      </x:c>
      <x:c r="AO754" s="65" t="n">
        <x:f aca="0">AD754/AN754-1</x:f>
        <x:v>-0.009566569792887836</x:v>
      </x:c>
      <x:c r="AP754" s="69" t="n">
        <x:f aca="0">IFERROR(SUM(Z754:AC754)/AD754,0)</x:f>
        <x:v>1</x:v>
      </x:c>
      <x:c r="AQ754" s="66" t="b">
        <x:f aca="0">AND(B754&gt;0,C754&gt;0,D754&gt;0,E754&gt;0)</x:f>
        <x:v>1</x:v>
      </x:c>
    </x:row>
    <x:row r="755" ht="13.5" hidden="0">
      <x:c r="A755" s="61" t="n">
        <x:f aca="0">'净值底稿'!A717</x:f>
        <x:v>44907</x:v>
      </x:c>
      <x:c r="B755" s="62" t="n">
        <x:f aca="0">'净值底稿'!W717</x:f>
        <x:v>1.2669180189503368</x:v>
      </x:c>
      <x:c r="C755" s="62" t="n">
        <x:f aca="0">'净值底稿'!T717</x:f>
        <x:v>1.2921659737910538</x:v>
      </x:c>
      <x:c r="D755" s="62" t="n">
        <x:f aca="0">'净值底稿'!U717</x:f>
        <x:v>1.5546</x:v>
      </x:c>
      <x:c r="E755" s="62" t="n">
        <x:f aca="0">'净值底稿'!V717</x:f>
        <x:v>1.4516</x:v>
      </x:c>
      <x:c r="F755" s="63" t="n">
        <x:f aca="0">IFERROR(B755/B754-1,0)</x:f>
        <x:v>-0.012034504993876816</x:v>
      </x:c>
      <x:c r="G755" s="63" t="n">
        <x:f aca="0">IFERROR(C755/C754-1,0)</x:f>
        <x:v>-0.005697171090464193</x:v>
      </x:c>
      <x:c r="H755" s="63" t="n">
        <x:f aca="0">IFERROR(D755/D754-1,0)</x:f>
        <x:v>-0.0003858024691357764</x:v>
      </x:c>
      <x:c r="I755" s="63" t="n">
        <x:f aca="0">IFERROR(E755/E754-1,0)</x:f>
        <x:v>-0.0022681971269503665</x:v>
      </x:c>
      <x:c r="J755" s="64" t="n">
        <x:f aca="0">Z754*(1+F755)</x:f>
        <x:v>0.10264202820308203</x:v>
      </x:c>
      <x:c r="K755" s="64" t="n">
        <x:f aca="0">AA754*(1+G755)</x:f>
        <x:v>0.10433809042231211</x:v>
      </x:c>
      <x:c r="L755" s="64" t="n">
        <x:f aca="0">AB754*(1+H755)</x:f>
        <x:v>0.8641787841840212</x:v>
      </x:c>
      <x:c r="M755" s="64" t="n">
        <x:f aca="0">AC754*(1+I755)</x:f>
        <x:v>0.0602894750181543</x:v>
      </x:c>
      <x:c r="N755" s="64" t="n">
        <x:f aca="0">SUM(J755:M755)</x:f>
        <x:v>1.1314483778275697</x:v>
      </x:c>
      <x:c r="O755" s="65" t="n">
        <x:f aca="0">IFERROR((J755+K755)/N755,0)</x:f>
        <x:v>0.18293377115693515</x:v>
      </x:c>
      <x:c r="P755" s="66" t="b">
        <x:f aca="0">AND(MONTH(A755)=12,OR(A756="",YEAR(A755)&lt;&gt;YEAR(A756)))</x:f>
        <x:v>0</x:v>
      </x:c>
      <x:c r="Q755" s="66" t="b">
        <x:f aca="0">AND(MOD(MONTH(A755),3)=0,OR(A756="",MONTH(A755)&lt;&gt;MONTH(A756)))</x:f>
        <x:v>0</x:v>
      </x:c>
      <x:c r="R755" s="66" t="b">
        <x:f aca="0">OR(O755&gt;$E$7,O755&lt;$E$6)</x:f>
        <x:v>0</x:v>
      </x:c>
      <x:c r="S755" s="66" t="b">
        <x:f aca="0">AND(OR(P755,Q755,R755),A755-AH754&gt;$E$8)</x:f>
        <x:v>0</x:v>
      </x:c>
      <x:c r="T755" s="67" t="str">
        <x:f aca="0">IF(NOT(OR(P755,Q755,R755)),"不调",IF(NOT(S755),"间隔规则跳过",IF(P755,"年末+季度",IF(AND(Q755,R755),"季度+动态",IF(Q755,"季度","动态")))))</x:f>
        <x:v>不调</x:v>
      </x:c>
      <x:c r="U755" s="64" t="n">
        <x:f aca="0">IF(OR(T755="年末+季度",T755="季度+动态"),N755*$E$5/2,IF(T755="季度",(J755+K755)/2,IF(T755="动态",N755*$E$5*IF(J755+K755=0,0.5,J755/(J755+K755)),J755)))</x:f>
        <x:v>0.10264202820308203</x:v>
      </x:c>
      <x:c r="V755" s="64" t="n">
        <x:f aca="0">IF(OR(T755="年末+季度",T755="季度+动态"),N755*$E$5/2,IF(T755="季度",(J755+K755)/2,IF(T755="动态",N755*$E$5*IF(J755+K755=0,0.5,K755/(J755+K755)),K755)))</x:f>
        <x:v>0.10433809042231211</x:v>
      </x:c>
      <x:c r="W755" s="64" t="n">
        <x:f aca="0">IF(OR(T755="年末+季度",T755="季度+动态",T755="动态"),N755*(1-$E$5)*IF(L755+M755=0,$B$7/($B$7+$B$8),L755/(L755+M755)),L755)</x:f>
        <x:v>0.8641787841840212</x:v>
      </x:c>
      <x:c r="X755" s="64" t="n">
        <x:f aca="0">IF(OR(T755="年末+季度",T755="季度+动态",T755="动态"),N755*(1-$E$5)*IF(L755+M755=0,$B$8/($B$7+$B$8),M755/(L755+M755)),M755)</x:f>
        <x:v>0.0602894750181543</x:v>
      </x:c>
      <x:c r="Y755" s="64" t="n">
        <x:f aca="0">POWER(1-$H$5,(A755-A754)/$H$8)</x:f>
        <x:v>0.9999588018747739</x:v>
      </x:c>
      <x:c r="Z755" s="64" t="n">
        <x:f aca="0">U755*Y755</x:f>
        <x:v>0.10263779954395066</x:v>
      </x:c>
      <x:c r="AA755" s="64" t="n">
        <x:f aca="0">V755*Y755</x:f>
        <x:v>0.10433379188859704</x:v>
      </x:c>
      <x:c r="AB755" s="64" t="n">
        <x:f aca="0">W755*Y755</x:f>
        <x:v>0.8641431816382527</x:v>
      </x:c>
      <x:c r="AC755" s="64" t="n">
        <x:f aca="0">X755*Y755</x:f>
        <x:v>0.060286991204812686</x:v>
      </x:c>
      <x:c r="AD755" s="64" t="n">
        <x:f aca="0">SUM(Z755:AC755)</x:f>
        <x:v>1.1314017642756131</x:v>
      </x:c>
      <x:c r="AE755" s="64" t="n">
        <x:f aca="0">MAX(AE754,AD755)</x:f>
        <x:v>1.1447181245279376</x:v>
      </x:c>
      <x:c r="AF755" s="63" t="n">
        <x:f aca="0">AD755/AE755-1</x:f>
        <x:v>-0.011632872728223775</x:v>
      </x:c>
      <x:c r="AG755" s="63" t="n">
        <x:f aca="0">AD755/AD754-1</x:f>
        <x:v>-0.0020862612996653818</x:v>
      </x:c>
      <x:c r="AH755" s="61" t="n">
        <x:f aca="0">IF(OR(T755="年末+季度",T755="季度+动态",T755="季度",T755="动态"),A755,AH754)</x:f>
        <x:v>44834</x:v>
      </x:c>
      <x:c r="AI755" s="68" t="n">
        <x:f aca="0">YEAR(A755)</x:f>
        <x:v>2022</x:v>
      </x:c>
      <x:c r="AJ755" s="68" t="n">
        <x:f aca="0">MONTH(A755)</x:f>
        <x:v>12</x:v>
      </x:c>
      <x:c r="AK755" s="66" t="n">
        <x:f aca="0">IF(MONTH(A755)&lt;&gt;MONTH(A756),1,0)</x:f>
        <x:v>0</x:v>
      </x:c>
      <x:c r="AL755" s="64" t="n">
        <x:f aca="0">IF(AK754,AD754,AL754)</x:f>
        <x:v>1.1340408338624666</x:v>
      </x:c>
      <x:c r="AM755" s="65" t="str">
        <x:f aca="0">IF(AK755,AD755/AL755-1,"")</x:f>
      </x:c>
      <x:c r="AN755" s="64" t="n">
        <x:f aca="0">IF(AI755&lt;&gt;AI754,AD755,MAX(AN754,AD755))</x:f>
        <x:v>1.1447181245279376</x:v>
      </x:c>
      <x:c r="AO755" s="65" t="n">
        <x:f aca="0">AD755/AN755-1</x:f>
        <x:v>-0.011632872728223775</x:v>
      </x:c>
      <x:c r="AP755" s="69" t="n">
        <x:f aca="0">IFERROR(SUM(Z755:AC755)/AD755,0)</x:f>
        <x:v>1</x:v>
      </x:c>
      <x:c r="AQ755" s="66" t="b">
        <x:f aca="0">AND(B755&gt;0,C755&gt;0,D755&gt;0,E755&gt;0)</x:f>
        <x:v>1</x:v>
      </x:c>
    </x:row>
    <x:row r="756" ht="13.5" hidden="0">
      <x:c r="A756" s="61" t="n">
        <x:f aca="0">'净值底稿'!A718</x:f>
        <x:v>44908</x:v>
      </x:c>
      <x:c r="B756" s="62" t="n">
        <x:f aca="0">'净值底稿'!W718</x:f>
        <x:v>1.2697068422710325</x:v>
      </x:c>
      <x:c r="C756" s="62" t="n">
        <x:f aca="0">'净值底稿'!T718</x:f>
        <x:v>1.2861689322018</x:v>
      </x:c>
      <x:c r="D756" s="62" t="n">
        <x:f aca="0">'净值底稿'!U718</x:f>
        <x:v>1.5524</x:v>
      </x:c>
      <x:c r="E756" s="62" t="n">
        <x:f aca="0">'净值底稿'!V718</x:f>
        <x:v>1.4557</x:v>
      </x:c>
      <x:c r="F756" s="63" t="n">
        <x:f aca="0">IFERROR(B756/B755-1,0)</x:f>
        <x:v>0.0022012658111898453</x:v>
      </x:c>
      <x:c r="G756" s="63" t="n">
        <x:f aca="0">IFERROR(C756/C755-1,0)</x:f>
        <x:v>-0.004641076851497061</x:v>
      </x:c>
      <x:c r="H756" s="63" t="n">
        <x:f aca="0">IFERROR(D756/D755-1,0)</x:f>
        <x:v>-0.0014151550238002963</x:v>
      </x:c>
      <x:c r="I756" s="63" t="n">
        <x:f aca="0">IFERROR(E756/E755-1,0)</x:f>
        <x:v>0.0028244695508403694</x:v>
      </x:c>
      <x:c r="J756" s="64" t="n">
        <x:f aca="0">Z755*(1+F756)</x:f>
        <x:v>0.10286373262302252</x:v>
      </x:c>
      <x:c r="K756" s="64" t="n">
        <x:f aca="0">AA755*(1+G756)</x:f>
        <x:v>0.10384957074223396</x:v>
      </x:c>
      <x:c r="L756" s="64" t="n">
        <x:f aca="0">AB755*(1+H756)</x:f>
        <x:v>0.8629202850734745</x:v>
      </x:c>
      <x:c r="M756" s="64" t="n">
        <x:f aca="0">AC755*(1+I756)</x:f>
        <x:v>0.06045726997578246</x:v>
      </x:c>
      <x:c r="N756" s="64" t="n">
        <x:f aca="0">SUM(J756:M756)</x:f>
        <x:v>1.1300908584145133</x:v>
      </x:c>
      <x:c r="O756" s="65" t="n">
        <x:f aca="0">IFERROR((J756+K756)/N756,0)</x:f>
        <x:v>0.18291741927305705</x:v>
      </x:c>
      <x:c r="P756" s="66" t="b">
        <x:f aca="0">AND(MONTH(A756)=12,OR(A757="",YEAR(A756)&lt;&gt;YEAR(A757)))</x:f>
        <x:v>0</x:v>
      </x:c>
      <x:c r="Q756" s="66" t="b">
        <x:f aca="0">AND(MOD(MONTH(A756),3)=0,OR(A757="",MONTH(A756)&lt;&gt;MONTH(A757)))</x:f>
        <x:v>0</x:v>
      </x:c>
      <x:c r="R756" s="66" t="b">
        <x:f aca="0">OR(O756&gt;$E$7,O756&lt;$E$6)</x:f>
        <x:v>0</x:v>
      </x:c>
      <x:c r="S756" s="66" t="b">
        <x:f aca="0">AND(OR(P756,Q756,R756),A756-AH755&gt;$E$8)</x:f>
        <x:v>0</x:v>
      </x:c>
      <x:c r="T756" s="67" t="str">
        <x:f aca="0">IF(NOT(OR(P756,Q756,R756)),"不调",IF(NOT(S756),"间隔规则跳过",IF(P756,"年末+季度",IF(AND(Q756,R756),"季度+动态",IF(Q756,"季度","动态")))))</x:f>
        <x:v>不调</x:v>
      </x:c>
      <x:c r="U756" s="64" t="n">
        <x:f aca="0">IF(OR(T756="年末+季度",T756="季度+动态"),N756*$E$5/2,IF(T756="季度",(J756+K756)/2,IF(T756="动态",N756*$E$5*IF(J756+K756=0,0.5,J756/(J756+K756)),J756)))</x:f>
        <x:v>0.10286373262302252</x:v>
      </x:c>
      <x:c r="V756" s="64" t="n">
        <x:f aca="0">IF(OR(T756="年末+季度",T756="季度+动态"),N756*$E$5/2,IF(T756="季度",(J756+K756)/2,IF(T756="动态",N756*$E$5*IF(J756+K756=0,0.5,K756/(J756+K756)),K756)))</x:f>
        <x:v>0.10384957074223396</x:v>
      </x:c>
      <x:c r="W756" s="64" t="n">
        <x:f aca="0">IF(OR(T756="年末+季度",T756="季度+动态",T756="动态"),N756*(1-$E$5)*IF(L756+M756=0,$B$7/($B$7+$B$8),L756/(L756+M756)),L756)</x:f>
        <x:v>0.8629202850734745</x:v>
      </x:c>
      <x:c r="X756" s="64" t="n">
        <x:f aca="0">IF(OR(T756="年末+季度",T756="季度+动态",T756="动态"),N756*(1-$E$5)*IF(L756+M756=0,$B$8/($B$7+$B$8),M756/(L756+M756)),M756)</x:f>
        <x:v>0.06045726997578246</x:v>
      </x:c>
      <x:c r="Y756" s="64" t="n">
        <x:f aca="0">POWER(1-$H$5,(A756-A755)/$H$8)</x:f>
        <x:v>0.9999862671029998</x:v>
      </x:c>
      <x:c r="Z756" s="64" t="n">
        <x:f aca="0">U756*Y756</x:f>
        <x:v>0.10286232000597735</x:v>
      </x:c>
      <x:c r="AA756" s="64" t="n">
        <x:f aca="0">V756*Y756</x:f>
        <x:v>0.10384814458677544</x:v>
      </x:c>
      <x:c r="AB756" s="64" t="n">
        <x:f aca="0">W756*Y756</x:f>
        <x:v>0.8629084346780802</x:v>
      </x:c>
      <x:c r="AC756" s="64" t="n">
        <x:f aca="0">X756*Y756</x:f>
        <x:v>0.06045643972232097</x:v>
      </x:c>
      <x:c r="AD756" s="64" t="n">
        <x:f aca="0">SUM(Z756:AC756)</x:f>
        <x:v>1.1300753389931542</x:v>
      </x:c>
      <x:c r="AE756" s="64" t="n">
        <x:f aca="0">MAX(AE755,AD756)</x:f>
        <x:v>1.1447181245279376</x:v>
      </x:c>
      <x:c r="AF756" s="63" t="n">
        <x:f aca="0">AD756/AE756-1</x:f>
        <x:v>-0.0127916080133893</x:v>
      </x:c>
      <x:c r="AG756" s="63" t="n">
        <x:f aca="0">AD756/AD755-1</x:f>
        <x:v>-0.0011723733551964877</x:v>
      </x:c>
      <x:c r="AH756" s="61" t="n">
        <x:f aca="0">IF(OR(T756="年末+季度",T756="季度+动态",T756="季度",T756="动态"),A756,AH755)</x:f>
        <x:v>44834</x:v>
      </x:c>
      <x:c r="AI756" s="68" t="n">
        <x:f aca="0">YEAR(A756)</x:f>
        <x:v>2022</x:v>
      </x:c>
      <x:c r="AJ756" s="68" t="n">
        <x:f aca="0">MONTH(A756)</x:f>
        <x:v>12</x:v>
      </x:c>
      <x:c r="AK756" s="66" t="n">
        <x:f aca="0">IF(MONTH(A756)&lt;&gt;MONTH(A757),1,0)</x:f>
        <x:v>0</x:v>
      </x:c>
      <x:c r="AL756" s="64" t="n">
        <x:f aca="0">IF(AK755,AD755,AL755)</x:f>
        <x:v>1.1340408338624666</x:v>
      </x:c>
      <x:c r="AM756" s="65" t="str">
        <x:f aca="0">IF(AK756,AD756/AL756-1,"")</x:f>
      </x:c>
      <x:c r="AN756" s="64" t="n">
        <x:f aca="0">IF(AI756&lt;&gt;AI755,AD756,MAX(AN755,AD756))</x:f>
        <x:v>1.1447181245279376</x:v>
      </x:c>
      <x:c r="AO756" s="65" t="n">
        <x:f aca="0">AD756/AN756-1</x:f>
        <x:v>-0.0127916080133893</x:v>
      </x:c>
      <x:c r="AP756" s="69" t="n">
        <x:f aca="0">IFERROR(SUM(Z756:AC756)/AD756,0)</x:f>
        <x:v>1</x:v>
      </x:c>
      <x:c r="AQ756" s="66" t="b">
        <x:f aca="0">AND(B756&gt;0,C756&gt;0,D756&gt;0,E756&gt;0)</x:f>
        <x:v>1</x:v>
      </x:c>
    </x:row>
    <x:row r="757" ht="13.5" hidden="0">
      <x:c r="A757" s="61" t="n">
        <x:f aca="0">'净值底稿'!A719</x:f>
        <x:v>44909</x:v>
      </x:c>
      <x:c r="B757" s="62" t="n">
        <x:f aca="0">'净值底稿'!W719</x:f>
        <x:v>1.2673730490274555</x:v>
      </x:c>
      <x:c r="C757" s="62" t="n">
        <x:f aca="0">'净值底稿'!T719</x:f>
        <x:v>1.2828180386551011</x:v>
      </x:c>
      <x:c r="D757" s="62" t="n">
        <x:f aca="0">'净值底稿'!U719</x:f>
        <x:v>1.5532</x:v>
      </x:c>
      <x:c r="E757" s="62" t="n">
        <x:f aca="0">'净值底稿'!V719</x:f>
        <x:v>1.4698</x:v>
      </x:c>
      <x:c r="F757" s="63" t="n">
        <x:f aca="0">IFERROR(B757/B756-1,0)</x:f>
        <x:v>-0.0018380567591513852</x:v>
      </x:c>
      <x:c r="G757" s="63" t="n">
        <x:f aca="0">IFERROR(C757/C756-1,0)</x:f>
        <x:v>-0.0026053292555919816</x:v>
      </x:c>
      <x:c r="H757" s="63" t="n">
        <x:f aca="0">IFERROR(D757/D756-1,0)</x:f>
        <x:v>0.0005153311002319416</x:v>
      </x:c>
      <x:c r="I757" s="63" t="n">
        <x:f aca="0">IFERROR(E757/E756-1,0)</x:f>
        <x:v>0.009686061688534808</x:v>
      </x:c>
      <x:c r="J757" s="64" t="n">
        <x:f aca="0">Z756*(1+F757)</x:f>
        <x:v>0.10267325322342837</x:v>
      </x:c>
      <x:c r="K757" s="64" t="n">
        <x:f aca="0">AA756*(1+G757)</x:f>
        <x:v>0.10357758597754456</x:v>
      </x:c>
      <x:c r="L757" s="64" t="n">
        <x:f aca="0">AB756*(1+H757)</x:f>
        <x:v>0.8633531182311223</x:v>
      </x:c>
      <x:c r="M757" s="64" t="n">
        <x:f aca="0">AC756*(1+I757)</x:f>
        <x:v>0.061042024526940554</x:v>
      </x:c>
      <x:c r="N757" s="64" t="n">
        <x:f aca="0">SUM(J757:M757)</x:f>
        <x:v>1.1306459819590358</x:v>
      </x:c>
      <x:c r="O757" s="65" t="n">
        <x:f aca="0">IFERROR((J757+K757)/N757,0)</x:f>
        <x:v>0.18241858414745205</x:v>
      </x:c>
      <x:c r="P757" s="66" t="b">
        <x:f aca="0">AND(MONTH(A757)=12,OR(A758="",YEAR(A757)&lt;&gt;YEAR(A758)))</x:f>
        <x:v>0</x:v>
      </x:c>
      <x:c r="Q757" s="66" t="b">
        <x:f aca="0">AND(MOD(MONTH(A757),3)=0,OR(A758="",MONTH(A757)&lt;&gt;MONTH(A758)))</x:f>
        <x:v>0</x:v>
      </x:c>
      <x:c r="R757" s="66" t="b">
        <x:f aca="0">OR(O757&gt;$E$7,O757&lt;$E$6)</x:f>
        <x:v>0</x:v>
      </x:c>
      <x:c r="S757" s="66" t="b">
        <x:f aca="0">AND(OR(P757,Q757,R757),A757-AH756&gt;$E$8)</x:f>
        <x:v>0</x:v>
      </x:c>
      <x:c r="T757" s="67" t="str">
        <x:f aca="0">IF(NOT(OR(P757,Q757,R757)),"不调",IF(NOT(S757),"间隔规则跳过",IF(P757,"年末+季度",IF(AND(Q757,R757),"季度+动态",IF(Q757,"季度","动态")))))</x:f>
        <x:v>不调</x:v>
      </x:c>
      <x:c r="U757" s="64" t="n">
        <x:f aca="0">IF(OR(T757="年末+季度",T757="季度+动态"),N757*$E$5/2,IF(T757="季度",(J757+K757)/2,IF(T757="动态",N757*$E$5*IF(J757+K757=0,0.5,J757/(J757+K757)),J757)))</x:f>
        <x:v>0.10267325322342837</x:v>
      </x:c>
      <x:c r="V757" s="64" t="n">
        <x:f aca="0">IF(OR(T757="年末+季度",T757="季度+动态"),N757*$E$5/2,IF(T757="季度",(J757+K757)/2,IF(T757="动态",N757*$E$5*IF(J757+K757=0,0.5,K757/(J757+K757)),K757)))</x:f>
        <x:v>0.10357758597754456</x:v>
      </x:c>
      <x:c r="W757" s="64" t="n">
        <x:f aca="0">IF(OR(T757="年末+季度",T757="季度+动态",T757="动态"),N757*(1-$E$5)*IF(L757+M757=0,$B$7/($B$7+$B$8),L757/(L757+M757)),L757)</x:f>
        <x:v>0.8633531182311223</x:v>
      </x:c>
      <x:c r="X757" s="64" t="n">
        <x:f aca="0">IF(OR(T757="年末+季度",T757="季度+动态",T757="动态"),N757*(1-$E$5)*IF(L757+M757=0,$B$8/($B$7+$B$8),M757/(L757+M757)),M757)</x:f>
        <x:v>0.061042024526940554</x:v>
      </x:c>
      <x:c r="Y757" s="64" t="n">
        <x:f aca="0">POWER(1-$H$5,(A757-A756)/$H$8)</x:f>
        <x:v>0.9999862671029998</x:v>
      </x:c>
      <x:c r="Z757" s="64" t="n">
        <x:f aca="0">U757*Y757</x:f>
        <x:v>0.10267184322221717</x:v>
      </x:c>
      <x:c r="AA757" s="64" t="n">
        <x:f aca="0">V757*Y757</x:f>
        <x:v>0.10357616355722479</x:v>
      </x:c>
      <x:c r="AB757" s="64" t="n">
        <x:f aca="0">W757*Y757</x:f>
        <x:v>0.8633412618916747</x:v>
      </x:c>
      <x:c r="AC757" s="64" t="n">
        <x:f aca="0">X757*Y757</x:f>
        <x:v>0.06104118624310504</x:v>
      </x:c>
      <x:c r="AD757" s="64" t="n">
        <x:f aca="0">SUM(Z757:AC757)</x:f>
        <x:v>1.1306304549142216</x:v>
      </x:c>
      <x:c r="AE757" s="64" t="n">
        <x:f aca="0">MAX(AE756,AD757)</x:f>
        <x:v>1.1447181245279376</x:v>
      </x:c>
      <x:c r="AF757" s="63" t="n">
        <x:f aca="0">AD757/AE757-1</x:f>
        <x:v>-0.012306671233606514</x:v>
      </x:c>
      <x:c r="AG757" s="63" t="n">
        <x:f aca="0">AD757/AD756-1</x:f>
        <x:v>0.0004912202770144258</x:v>
      </x:c>
      <x:c r="AH757" s="61" t="n">
        <x:f aca="0">IF(OR(T757="年末+季度",T757="季度+动态",T757="季度",T757="动态"),A757,AH756)</x:f>
        <x:v>44834</x:v>
      </x:c>
      <x:c r="AI757" s="68" t="n">
        <x:f aca="0">YEAR(A757)</x:f>
        <x:v>2022</x:v>
      </x:c>
      <x:c r="AJ757" s="68" t="n">
        <x:f aca="0">MONTH(A757)</x:f>
        <x:v>12</x:v>
      </x:c>
      <x:c r="AK757" s="66" t="n">
        <x:f aca="0">IF(MONTH(A757)&lt;&gt;MONTH(A758),1,0)</x:f>
        <x:v>0</x:v>
      </x:c>
      <x:c r="AL757" s="64" t="n">
        <x:f aca="0">IF(AK756,AD756,AL756)</x:f>
        <x:v>1.1340408338624666</x:v>
      </x:c>
      <x:c r="AM757" s="65" t="str">
        <x:f aca="0">IF(AK757,AD757/AL757-1,"")</x:f>
      </x:c>
      <x:c r="AN757" s="64" t="n">
        <x:f aca="0">IF(AI757&lt;&gt;AI756,AD757,MAX(AN756,AD757))</x:f>
        <x:v>1.1447181245279376</x:v>
      </x:c>
      <x:c r="AO757" s="65" t="n">
        <x:f aca="0">AD757/AN757-1</x:f>
        <x:v>-0.012306671233606514</x:v>
      </x:c>
      <x:c r="AP757" s="69" t="n">
        <x:f aca="0">IFERROR(SUM(Z757:AC757)/AD757,0)</x:f>
        <x:v>1</x:v>
      </x:c>
      <x:c r="AQ757" s="66" t="b">
        <x:f aca="0">AND(B757&gt;0,C757&gt;0,D757&gt;0,E757&gt;0)</x:f>
        <x:v>1</x:v>
      </x:c>
    </x:row>
    <x:row r="758" ht="13.5" hidden="0">
      <x:c r="A758" s="61" t="n">
        <x:f aca="0">'净值底稿'!A720</x:f>
        <x:v>44910</x:v>
      </x:c>
      <x:c r="B758" s="62" t="n">
        <x:f aca="0">'净值底稿'!W720</x:f>
        <x:v>1.2574193528322073</x:v>
      </x:c>
      <x:c r="C758" s="62" t="n">
        <x:f aca="0">'净值底稿'!T720</x:f>
        <x:v>1.2870227570433501</x:v>
      </x:c>
      <x:c r="D758" s="62" t="n">
        <x:f aca="0">'净值底稿'!U720</x:f>
        <x:v>1.5533</x:v>
      </x:c>
      <x:c r="E758" s="62" t="n">
        <x:f aca="0">'净值底稿'!V720</x:f>
        <x:v>1.454</x:v>
      </x:c>
      <x:c r="F758" s="63" t="n">
        <x:f aca="0">IFERROR(B758/B757-1,0)</x:f>
        <x:v>-0.007853801375125036</x:v>
      </x:c>
      <x:c r="G758" s="63" t="n">
        <x:f aca="0">IFERROR(C758/C757-1,0)</x:f>
        <x:v>0.003277720036317211</x:v>
      </x:c>
      <x:c r="H758" s="63" t="n">
        <x:f aca="0">IFERROR(D758/D757-1,0)</x:f>
        <x:v>0.00006438320885915338</x:v>
      </x:c>
      <x:c r="I758" s="63" t="n">
        <x:f aca="0">IFERROR(E758/E757-1,0)</x:f>
        <x:v>-0.01074976187236365</x:v>
      </x:c>
      <x:c r="J758" s="64" t="n">
        <x:f aca="0">Z757*(1+F758)</x:f>
        <x:v>0.10186547895873191</x:v>
      </x:c>
      <x:c r="K758" s="64" t="n">
        <x:f aca="0">AA757*(1+G758)</x:f>
        <x:v>0.10391565722380118</x:v>
      </x:c>
      <x:c r="L758" s="64" t="n">
        <x:f aca="0">AB757*(1+H758)</x:f>
        <x:v>0.8633968465724559</x:v>
      </x:c>
      <x:c r="M758" s="64" t="n">
        <x:f aca="0">AC757*(1+I758)</x:f>
        <x:v>0.060385008026585064</x:v>
      </x:c>
      <x:c r="N758" s="64" t="n">
        <x:f aca="0">SUM(J758:M758)</x:f>
        <x:v>1.129562990781574</x:v>
      </x:c>
      <x:c r="O758" s="65" t="n">
        <x:f aca="0">IFERROR((J758+K758)/N758,0)</x:f>
        <x:v>0.18217765442204134</x:v>
      </x:c>
      <x:c r="P758" s="66" t="b">
        <x:f aca="0">AND(MONTH(A758)=12,OR(A759="",YEAR(A758)&lt;&gt;YEAR(A759)))</x:f>
        <x:v>0</x:v>
      </x:c>
      <x:c r="Q758" s="66" t="b">
        <x:f aca="0">AND(MOD(MONTH(A758),3)=0,OR(A759="",MONTH(A758)&lt;&gt;MONTH(A759)))</x:f>
        <x:v>0</x:v>
      </x:c>
      <x:c r="R758" s="66" t="b">
        <x:f aca="0">OR(O758&gt;$E$7,O758&lt;$E$6)</x:f>
        <x:v>0</x:v>
      </x:c>
      <x:c r="S758" s="66" t="b">
        <x:f aca="0">AND(OR(P758,Q758,R758),A758-AH757&gt;$E$8)</x:f>
        <x:v>0</x:v>
      </x:c>
      <x:c r="T758" s="67" t="str">
        <x:f aca="0">IF(NOT(OR(P758,Q758,R758)),"不调",IF(NOT(S758),"间隔规则跳过",IF(P758,"年末+季度",IF(AND(Q758,R758),"季度+动态",IF(Q758,"季度","动态")))))</x:f>
        <x:v>不调</x:v>
      </x:c>
      <x:c r="U758" s="64" t="n">
        <x:f aca="0">IF(OR(T758="年末+季度",T758="季度+动态"),N758*$E$5/2,IF(T758="季度",(J758+K758)/2,IF(T758="动态",N758*$E$5*IF(J758+K758=0,0.5,J758/(J758+K758)),J758)))</x:f>
        <x:v>0.10186547895873191</x:v>
      </x:c>
      <x:c r="V758" s="64" t="n">
        <x:f aca="0">IF(OR(T758="年末+季度",T758="季度+动态"),N758*$E$5/2,IF(T758="季度",(J758+K758)/2,IF(T758="动态",N758*$E$5*IF(J758+K758=0,0.5,K758/(J758+K758)),K758)))</x:f>
        <x:v>0.10391565722380118</x:v>
      </x:c>
      <x:c r="W758" s="64" t="n">
        <x:f aca="0">IF(OR(T758="年末+季度",T758="季度+动态",T758="动态"),N758*(1-$E$5)*IF(L758+M758=0,$B$7/($B$7+$B$8),L758/(L758+M758)),L758)</x:f>
        <x:v>0.8633968465724559</x:v>
      </x:c>
      <x:c r="X758" s="64" t="n">
        <x:f aca="0">IF(OR(T758="年末+季度",T758="季度+动态",T758="动态"),N758*(1-$E$5)*IF(L758+M758=0,$B$8/($B$7+$B$8),M758/(L758+M758)),M758)</x:f>
        <x:v>0.060385008026585064</x:v>
      </x:c>
      <x:c r="Y758" s="64" t="n">
        <x:f aca="0">POWER(1-$H$5,(A758-A757)/$H$8)</x:f>
        <x:v>0.9999862671029998</x:v>
      </x:c>
      <x:c r="Z758" s="64" t="n">
        <x:f aca="0">U758*Y758</x:f>
        <x:v>0.10186408005060149</x:v>
      </x:c>
      <x:c r="AA758" s="64" t="n">
        <x:f aca="0">V758*Y758</x:f>
        <x:v>0.10391423016078381</x:v>
      </x:c>
      <x:c r="AB758" s="64" t="n">
        <x:f aca="0">W758*Y758</x:f>
        <x:v>0.8633849896324916</x:v>
      </x:c>
      <x:c r="AC758" s="64" t="n">
        <x:f aca="0">X758*Y758</x:f>
        <x:v>0.060384178765489474</x:v>
      </x:c>
      <x:c r="AD758" s="64" t="n">
        <x:f aca="0">SUM(Z758:AC758)</x:f>
        <x:v>1.1295474786093664</x:v>
      </x:c>
      <x:c r="AE758" s="64" t="n">
        <x:f aca="0">MAX(AE757,AD758)</x:f>
        <x:v>1.1447181245279376</x:v>
      </x:c>
      <x:c r="AF758" s="63" t="n">
        <x:f aca="0">AD758/AE758-1</x:f>
        <x:v>-0.013252734968992708</x:v>
      </x:c>
      <x:c r="AG758" s="63" t="n">
        <x:f aca="0">AD758/AD757-1</x:f>
        <x:v>-0.0009578517013655308</x:v>
      </x:c>
      <x:c r="AH758" s="61" t="n">
        <x:f aca="0">IF(OR(T758="年末+季度",T758="季度+动态",T758="季度",T758="动态"),A758,AH757)</x:f>
        <x:v>44834</x:v>
      </x:c>
      <x:c r="AI758" s="68" t="n">
        <x:f aca="0">YEAR(A758)</x:f>
        <x:v>2022</x:v>
      </x:c>
      <x:c r="AJ758" s="68" t="n">
        <x:f aca="0">MONTH(A758)</x:f>
        <x:v>12</x:v>
      </x:c>
      <x:c r="AK758" s="66" t="n">
        <x:f aca="0">IF(MONTH(A758)&lt;&gt;MONTH(A759),1,0)</x:f>
        <x:v>0</x:v>
      </x:c>
      <x:c r="AL758" s="64" t="n">
        <x:f aca="0">IF(AK757,AD757,AL757)</x:f>
        <x:v>1.1340408338624666</x:v>
      </x:c>
      <x:c r="AM758" s="65" t="str">
        <x:f aca="0">IF(AK758,AD758/AL758-1,"")</x:f>
      </x:c>
      <x:c r="AN758" s="64" t="n">
        <x:f aca="0">IF(AI758&lt;&gt;AI757,AD758,MAX(AN757,AD758))</x:f>
        <x:v>1.1447181245279376</x:v>
      </x:c>
      <x:c r="AO758" s="65" t="n">
        <x:f aca="0">AD758/AN758-1</x:f>
        <x:v>-0.013252734968992708</x:v>
      </x:c>
      <x:c r="AP758" s="69" t="n">
        <x:f aca="0">IFERROR(SUM(Z758:AC758)/AD758,0)</x:f>
        <x:v>1</x:v>
      </x:c>
      <x:c r="AQ758" s="66" t="b">
        <x:f aca="0">AND(B758&gt;0,C758&gt;0,D758&gt;0,E758&gt;0)</x:f>
        <x:v>1</x:v>
      </x:c>
    </x:row>
    <x:row r="759" ht="13.5" hidden="0">
      <x:c r="A759" s="61" t="n">
        <x:f aca="0">'净值底稿'!A721</x:f>
        <x:v>44911</x:v>
      </x:c>
      <x:c r="B759" s="62" t="n">
        <x:f aca="0">'净值底稿'!W721</x:f>
        <x:v>1.2661727254264306</x:v>
      </x:c>
      <x:c r="C759" s="62" t="n">
        <x:f aca="0">'净值底稿'!T721</x:f>
        <x:v>1.2759890081579237</x:v>
      </x:c>
      <x:c r="D759" s="62" t="n">
        <x:f aca="0">'净值底稿'!U721</x:f>
        <x:v>1.5537</x:v>
      </x:c>
      <x:c r="E759" s="62" t="n">
        <x:f aca="0">'净值底稿'!V721</x:f>
        <x:v>1.451</x:v>
      </x:c>
      <x:c r="F759" s="63" t="n">
        <x:f aca="0">IFERROR(B759/B758-1,0)</x:f>
        <x:v>0.006961378934169593</x:v>
      </x:c>
      <x:c r="G759" s="63" t="n">
        <x:f aca="0">IFERROR(C759/C758-1,0)</x:f>
        <x:v>-0.008573079865948907</x:v>
      </x:c>
      <x:c r="H759" s="63" t="n">
        <x:f aca="0">IFERROR(D759/D758-1,0)</x:f>
        <x:v>0.00025751625571368564</x:v>
      </x:c>
      <x:c r="I759" s="63" t="n">
        <x:f aca="0">IFERROR(E759/E758-1,0)</x:f>
        <x:v>-0.0020632737276478075</x:v>
      </x:c>
      <x:c r="J759" s="64" t="n">
        <x:f aca="0">Z758*(1+F759)</x:f>
        <x:v>0.10257319451161431</x:v>
      </x:c>
      <x:c r="K759" s="64" t="n">
        <x:f aca="0">AA758*(1+G759)</x:f>
        <x:v>0.10302336516640681</x:v>
      </x:c>
      <x:c r="L759" s="64" t="n">
        <x:f aca="0">AB758*(1+H759)</x:f>
        <x:v>0.8636073253022611</x:v>
      </x:c>
      <x:c r="M759" s="64" t="n">
        <x:f aca="0">AC758*(1+I759)</x:f>
        <x:v>0.06025958967587705</x:v>
      </x:c>
      <x:c r="N759" s="64" t="n">
        <x:f aca="0">SUM(J759:M759)</x:f>
        <x:v>1.1294634746561594</x:v>
      </x:c>
      <x:c r="O759" s="65" t="n">
        <x:f aca="0">IFERROR((J759+K759)/N759,0)</x:f>
        <x:v>0.18203028631856424</x:v>
      </x:c>
      <x:c r="P759" s="66" t="b">
        <x:f aca="0">AND(MONTH(A759)=12,OR(A760="",YEAR(A759)&lt;&gt;YEAR(A760)))</x:f>
        <x:v>0</x:v>
      </x:c>
      <x:c r="Q759" s="66" t="b">
        <x:f aca="0">AND(MOD(MONTH(A759),3)=0,OR(A760="",MONTH(A759)&lt;&gt;MONTH(A760)))</x:f>
        <x:v>0</x:v>
      </x:c>
      <x:c r="R759" s="66" t="b">
        <x:f aca="0">OR(O759&gt;$E$7,O759&lt;$E$6)</x:f>
        <x:v>0</x:v>
      </x:c>
      <x:c r="S759" s="66" t="b">
        <x:f aca="0">AND(OR(P759,Q759,R759),A759-AH758&gt;$E$8)</x:f>
        <x:v>0</x:v>
      </x:c>
      <x:c r="T759" s="67" t="str">
        <x:f aca="0">IF(NOT(OR(P759,Q759,R759)),"不调",IF(NOT(S759),"间隔规则跳过",IF(P759,"年末+季度",IF(AND(Q759,R759),"季度+动态",IF(Q759,"季度","动态")))))</x:f>
        <x:v>不调</x:v>
      </x:c>
      <x:c r="U759" s="64" t="n">
        <x:f aca="0">IF(OR(T759="年末+季度",T759="季度+动态"),N759*$E$5/2,IF(T759="季度",(J759+K759)/2,IF(T759="动态",N759*$E$5*IF(J759+K759=0,0.5,J759/(J759+K759)),J759)))</x:f>
        <x:v>0.10257319451161431</x:v>
      </x:c>
      <x:c r="V759" s="64" t="n">
        <x:f aca="0">IF(OR(T759="年末+季度",T759="季度+动态"),N759*$E$5/2,IF(T759="季度",(J759+K759)/2,IF(T759="动态",N759*$E$5*IF(J759+K759=0,0.5,K759/(J759+K759)),K759)))</x:f>
        <x:v>0.10302336516640681</x:v>
      </x:c>
      <x:c r="W759" s="64" t="n">
        <x:f aca="0">IF(OR(T759="年末+季度",T759="季度+动态",T759="动态"),N759*(1-$E$5)*IF(L759+M759=0,$B$7/($B$7+$B$8),L759/(L759+M759)),L759)</x:f>
        <x:v>0.8636073253022611</x:v>
      </x:c>
      <x:c r="X759" s="64" t="n">
        <x:f aca="0">IF(OR(T759="年末+季度",T759="季度+动态",T759="动态"),N759*(1-$E$5)*IF(L759+M759=0,$B$8/($B$7+$B$8),M759/(L759+M759)),M759)</x:f>
        <x:v>0.06025958967587705</x:v>
      </x:c>
      <x:c r="Y759" s="64" t="n">
        <x:f aca="0">POWER(1-$H$5,(A759-A758)/$H$8)</x:f>
        <x:v>0.9999862671029998</x:v>
      </x:c>
      <x:c r="Z759" s="64" t="n">
        <x:f aca="0">U759*Y759</x:f>
        <x:v>0.1025717858844991</x:v>
      </x:c>
      <x:c r="AA759" s="64" t="n">
        <x:f aca="0">V759*Y759</x:f>
        <x:v>0.10302195035714436</x:v>
      </x:c>
      <x:c r="AB759" s="64" t="n">
        <x:f aca="0">W759*Y759</x:f>
        <x:v>0.8635954654718141</x:v>
      </x:c>
      <x:c r="AC759" s="64" t="n">
        <x:f aca="0">X759*Y759</x:f>
        <x:v>0.06025876213713875</x:v>
      </x:c>
      <x:c r="AD759" s="64" t="n">
        <x:f aca="0">SUM(Z759:AC759)</x:f>
        <x:v>1.1294479638505963</x:v>
      </x:c>
      <x:c r="AE759" s="64" t="n">
        <x:f aca="0">MAX(AE758,AD759)</x:f>
        <x:v>1.1447181245279376</x:v>
      </x:c>
      <x:c r="AF759" s="63" t="n">
        <x:f aca="0">AD759/AE759-1</x:f>
        <x:v>-0.013339668823395656</x:v>
      </x:c>
      <x:c r="AG759" s="63" t="n">
        <x:f aca="0">AD759/AD758-1</x:f>
        <x:v>-0.000088101439430055</x:v>
      </x:c>
      <x:c r="AH759" s="61" t="n">
        <x:f aca="0">IF(OR(T759="年末+季度",T759="季度+动态",T759="季度",T759="动态"),A759,AH758)</x:f>
        <x:v>44834</x:v>
      </x:c>
      <x:c r="AI759" s="68" t="n">
        <x:f aca="0">YEAR(A759)</x:f>
        <x:v>2022</x:v>
      </x:c>
      <x:c r="AJ759" s="68" t="n">
        <x:f aca="0">MONTH(A759)</x:f>
        <x:v>12</x:v>
      </x:c>
      <x:c r="AK759" s="66" t="n">
        <x:f aca="0">IF(MONTH(A759)&lt;&gt;MONTH(A760),1,0)</x:f>
        <x:v>0</x:v>
      </x:c>
      <x:c r="AL759" s="64" t="n">
        <x:f aca="0">IF(AK758,AD758,AL758)</x:f>
        <x:v>1.1340408338624666</x:v>
      </x:c>
      <x:c r="AM759" s="65" t="str">
        <x:f aca="0">IF(AK759,AD759/AL759-1,"")</x:f>
      </x:c>
      <x:c r="AN759" s="64" t="n">
        <x:f aca="0">IF(AI759&lt;&gt;AI758,AD759,MAX(AN758,AD759))</x:f>
        <x:v>1.1447181245279376</x:v>
      </x:c>
      <x:c r="AO759" s="65" t="n">
        <x:f aca="0">AD759/AN759-1</x:f>
        <x:v>-0.013339668823395656</x:v>
      </x:c>
      <x:c r="AP759" s="69" t="n">
        <x:f aca="0">IFERROR(SUM(Z759:AC759)/AD759,0)</x:f>
        <x:v>1</x:v>
      </x:c>
      <x:c r="AQ759" s="66" t="b">
        <x:f aca="0">AND(B759&gt;0,C759&gt;0,D759&gt;0,E759&gt;0)</x:f>
        <x:v>1</x:v>
      </x:c>
    </x:row>
    <x:row r="760" ht="13.5" hidden="0">
      <x:c r="A760" s="61" t="n">
        <x:f aca="0">'净值底稿'!A722</x:f>
        <x:v>44914</x:v>
      </x:c>
      <x:c r="B760" s="62" t="n">
        <x:f aca="0">'净值底稿'!W722</x:f>
        <x:v>1.245234110370531</x:v>
      </x:c>
      <x:c r="C760" s="62" t="n">
        <x:f aca="0">'净值底稿'!T722</x:f>
        <x:v>1.2515309056373436</x:v>
      </x:c>
      <x:c r="D760" s="62" t="n">
        <x:f aca="0">'净值底稿'!U722</x:f>
        <x:v>1.5548</x:v>
      </x:c>
      <x:c r="E760" s="62" t="n">
        <x:f aca="0">'净值底稿'!V722</x:f>
        <x:v>1.4585</x:v>
      </x:c>
      <x:c r="F760" s="63" t="n">
        <x:f aca="0">IFERROR(B760/B759-1,0)</x:f>
        <x:v>-0.016536934207651344</x:v>
      </x:c>
      <x:c r="G760" s="63" t="n">
        <x:f aca="0">IFERROR(C760/C759-1,0)</x:f>
        <x:v>-0.01916795706248986</x:v>
      </x:c>
      <x:c r="H760" s="63" t="n">
        <x:f aca="0">IFERROR(D760/D759-1,0)</x:f>
        <x:v>0.0007079873849520357</x:v>
      </x:c>
      <x:c r="I760" s="63" t="n">
        <x:f aca="0">IFERROR(E760/E759-1,0)</x:f>
        <x:v>0.005168849069607129</x:v>
      </x:c>
      <x:c r="J760" s="64" t="n">
        <x:f aca="0">Z759*(1+F760)</x:f>
        <x:v>0.10087556300976583</x:v>
      </x:c>
      <x:c r="K760" s="64" t="n">
        <x:f aca="0">AA759*(1+G760)</x:f>
        <x:v>0.10104723003620465</x:v>
      </x:c>
      <x:c r="L760" s="64" t="n">
        <x:f aca="0">AB759*(1+H760)</x:f>
        <x:v>0.8642068801670699</x:v>
      </x:c>
      <x:c r="M760" s="64" t="n">
        <x:f aca="0">AC759*(1+I760)</x:f>
        <x:v>0.06057023058374698</x:v>
      </x:c>
      <x:c r="N760" s="64" t="n">
        <x:f aca="0">SUM(J760:M760)</x:f>
        <x:v>1.1266999037967875</x:v>
      </x:c>
      <x:c r="O760" s="65" t="n">
        <x:f aca="0">IFERROR((J760+K760)/N760,0)</x:f>
        <x:v>0.17921612699666073</x:v>
      </x:c>
      <x:c r="P760" s="66" t="b">
        <x:f aca="0">AND(MONTH(A760)=12,OR(A761="",YEAR(A760)&lt;&gt;YEAR(A761)))</x:f>
        <x:v>0</x:v>
      </x:c>
      <x:c r="Q760" s="66" t="b">
        <x:f aca="0">AND(MOD(MONTH(A760),3)=0,OR(A761="",MONTH(A760)&lt;&gt;MONTH(A761)))</x:f>
        <x:v>0</x:v>
      </x:c>
      <x:c r="R760" s="66" t="b">
        <x:f aca="0">OR(O760&gt;$E$7,O760&lt;$E$6)</x:f>
        <x:v>0</x:v>
      </x:c>
      <x:c r="S760" s="66" t="b">
        <x:f aca="0">AND(OR(P760,Q760,R760),A760-AH759&gt;$E$8)</x:f>
        <x:v>0</x:v>
      </x:c>
      <x:c r="T760" s="67" t="str">
        <x:f aca="0">IF(NOT(OR(P760,Q760,R760)),"不调",IF(NOT(S760),"间隔规则跳过",IF(P760,"年末+季度",IF(AND(Q760,R760),"季度+动态",IF(Q760,"季度","动态")))))</x:f>
        <x:v>不调</x:v>
      </x:c>
      <x:c r="U760" s="64" t="n">
        <x:f aca="0">IF(OR(T760="年末+季度",T760="季度+动态"),N760*$E$5/2,IF(T760="季度",(J760+K760)/2,IF(T760="动态",N760*$E$5*IF(J760+K760=0,0.5,J760/(J760+K760)),J760)))</x:f>
        <x:v>0.10087556300976583</x:v>
      </x:c>
      <x:c r="V760" s="64" t="n">
        <x:f aca="0">IF(OR(T760="年末+季度",T760="季度+动态"),N760*$E$5/2,IF(T760="季度",(J760+K760)/2,IF(T760="动态",N760*$E$5*IF(J760+K760=0,0.5,K760/(J760+K760)),K760)))</x:f>
        <x:v>0.10104723003620465</x:v>
      </x:c>
      <x:c r="W760" s="64" t="n">
        <x:f aca="0">IF(OR(T760="年末+季度",T760="季度+动态",T760="动态"),N760*(1-$E$5)*IF(L760+M760=0,$B$7/($B$7+$B$8),L760/(L760+M760)),L760)</x:f>
        <x:v>0.8642068801670699</x:v>
      </x:c>
      <x:c r="X760" s="64" t="n">
        <x:f aca="0">IF(OR(T760="年末+季度",T760="季度+动态",T760="动态"),N760*(1-$E$5)*IF(L760+M760=0,$B$8/($B$7+$B$8),M760/(L760+M760)),M760)</x:f>
        <x:v>0.06057023058374698</x:v>
      </x:c>
      <x:c r="Y760" s="64" t="n">
        <x:f aca="0">POWER(1-$H$5,(A760-A759)/$H$8)</x:f>
        <x:v>0.9999588018747739</x:v>
      </x:c>
      <x:c r="Z760" s="64" t="n">
        <x:f aca="0">U760*Y760</x:f>
        <x:v>0.1008714071256887</x:v>
      </x:c>
      <x:c r="AA760" s="64" t="n">
        <x:f aca="0">V760*Y760</x:f>
        <x:v>0.10104306707976787</x:v>
      </x:c>
      <x:c r="AB760" s="64" t="n">
        <x:f aca="0">W760*Y760</x:f>
        <x:v>0.8641712764637995</x:v>
      </x:c>
      <x:c r="AC760" s="64" t="n">
        <x:f aca="0">X760*Y760</x:f>
        <x:v>0.06056773520380242</x:v>
      </x:c>
      <x:c r="AD760" s="64" t="n">
        <x:f aca="0">SUM(Z760:AC760)</x:f>
        <x:v>1.1266534858730584</x:v>
      </x:c>
      <x:c r="AE760" s="64" t="n">
        <x:f aca="0">MAX(AE759,AD760)</x:f>
        <x:v>1.1447181245279376</x:v>
      </x:c>
      <x:c r="AF760" s="63" t="n">
        <x:f aca="0">AD760/AE760-1</x:f>
        <x:v>-0.01578086191509276</x:v>
      </x:c>
      <x:c r="AG760" s="63" t="n">
        <x:f aca="0">AD760/AD759-1</x:f>
        <x:v>-0.0024741980746159076</x:v>
      </x:c>
      <x:c r="AH760" s="61" t="n">
        <x:f aca="0">IF(OR(T760="年末+季度",T760="季度+动态",T760="季度",T760="动态"),A760,AH759)</x:f>
        <x:v>44834</x:v>
      </x:c>
      <x:c r="AI760" s="68" t="n">
        <x:f aca="0">YEAR(A760)</x:f>
        <x:v>2022</x:v>
      </x:c>
      <x:c r="AJ760" s="68" t="n">
        <x:f aca="0">MONTH(A760)</x:f>
        <x:v>12</x:v>
      </x:c>
      <x:c r="AK760" s="66" t="n">
        <x:f aca="0">IF(MONTH(A760)&lt;&gt;MONTH(A761),1,0)</x:f>
        <x:v>0</x:v>
      </x:c>
      <x:c r="AL760" s="64" t="n">
        <x:f aca="0">IF(AK759,AD759,AL759)</x:f>
        <x:v>1.1340408338624666</x:v>
      </x:c>
      <x:c r="AM760" s="65" t="str">
        <x:f aca="0">IF(AK760,AD760/AL760-1,"")</x:f>
      </x:c>
      <x:c r="AN760" s="64" t="n">
        <x:f aca="0">IF(AI760&lt;&gt;AI759,AD760,MAX(AN759,AD760))</x:f>
        <x:v>1.1447181245279376</x:v>
      </x:c>
      <x:c r="AO760" s="65" t="n">
        <x:f aca="0">AD760/AN760-1</x:f>
        <x:v>-0.01578086191509276</x:v>
      </x:c>
      <x:c r="AP760" s="69" t="n">
        <x:f aca="0">IFERROR(SUM(Z760:AC760)/AD760,0)</x:f>
        <x:v>1</x:v>
      </x:c>
      <x:c r="AQ760" s="66" t="b">
        <x:f aca="0">AND(B760&gt;0,C760&gt;0,D760&gt;0,E760&gt;0)</x:f>
        <x:v>1</x:v>
      </x:c>
    </x:row>
    <x:row r="761" ht="13.5" hidden="0">
      <x:c r="A761" s="61" t="n">
        <x:f aca="0">'净值底稿'!A723</x:f>
        <x:v>44915</x:v>
      </x:c>
      <x:c r="B761" s="62" t="n">
        <x:f aca="0">'净值底稿'!W723</x:f>
        <x:v>1.2335905253322734</x:v>
      </x:c>
      <x:c r="C761" s="62" t="n">
        <x:f aca="0">'净值底稿'!T723</x:f>
        <x:v>1.2409045152525313</x:v>
      </x:c>
      <x:c r="D761" s="62" t="n">
        <x:f aca="0">'净值底稿'!U723</x:f>
        <x:v>1.5552</x:v>
      </x:c>
      <x:c r="E761" s="62" t="n">
        <x:f aca="0">'净值底稿'!V723</x:f>
        <x:v>1.4585</x:v>
      </x:c>
      <x:c r="F761" s="63" t="n">
        <x:f aca="0">IFERROR(B761/B760-1,0)</x:f>
        <x:v>-0.009350518863310842</x:v>
      </x:c>
      <x:c r="G761" s="63" t="n">
        <x:f aca="0">IFERROR(C761/C760-1,0)</x:f>
        <x:v>-0.00849071352289199</x:v>
      </x:c>
      <x:c r="H761" s="63" t="n">
        <x:f aca="0">IFERROR(D761/D760-1,0)</x:f>
        <x:v>0.0002572678157961583</x:v>
      </x:c>
      <x:c r="I761" s="63" t="n">
        <x:f aca="0">IFERROR(E761/E760-1,0)</x:f>
        <x:v>0</x:v>
      </x:c>
      <x:c r="J761" s="64" t="n">
        <x:f aca="0">Z760*(1+F761)</x:f>
        <x:v>0.09992820713059125</x:v>
      </x:c>
      <x:c r="K761" s="64" t="n">
        <x:f aca="0">AA760*(1+G761)</x:f>
        <x:v>0.10018513934371921</x:v>
      </x:c>
      <x:c r="L761" s="64" t="n">
        <x:f aca="0">AB760*(1+H761)</x:f>
        <x:v>0.8643935999205692</x:v>
      </x:c>
      <x:c r="M761" s="64" t="n">
        <x:f aca="0">AC760*(1+I761)</x:f>
        <x:v>0.06056773520380242</x:v>
      </x:c>
      <x:c r="N761" s="64" t="n">
        <x:f aca="0">SUM(J761:M761)</x:f>
        <x:v>1.1250746815986818</x:v>
      </x:c>
      <x:c r="O761" s="65" t="n">
        <x:f aca="0">IFERROR((J761+K761)/N761,0)</x:f>
        <x:v>0.1778667227583134</x:v>
      </x:c>
      <x:c r="P761" s="66" t="b">
        <x:f aca="0">AND(MONTH(A761)=12,OR(A762="",YEAR(A761)&lt;&gt;YEAR(A762)))</x:f>
        <x:v>0</x:v>
      </x:c>
      <x:c r="Q761" s="66" t="b">
        <x:f aca="0">AND(MOD(MONTH(A761),3)=0,OR(A762="",MONTH(A761)&lt;&gt;MONTH(A762)))</x:f>
        <x:v>0</x:v>
      </x:c>
      <x:c r="R761" s="66" t="b">
        <x:f aca="0">OR(O761&gt;$E$7,O761&lt;$E$6)</x:f>
        <x:v>0</x:v>
      </x:c>
      <x:c r="S761" s="66" t="b">
        <x:f aca="0">AND(OR(P761,Q761,R761),A761-AH760&gt;$E$8)</x:f>
        <x:v>0</x:v>
      </x:c>
      <x:c r="T761" s="67" t="str">
        <x:f aca="0">IF(NOT(OR(P761,Q761,R761)),"不调",IF(NOT(S761),"间隔规则跳过",IF(P761,"年末+季度",IF(AND(Q761,R761),"季度+动态",IF(Q761,"季度","动态")))))</x:f>
        <x:v>不调</x:v>
      </x:c>
      <x:c r="U761" s="64" t="n">
        <x:f aca="0">IF(OR(T761="年末+季度",T761="季度+动态"),N761*$E$5/2,IF(T761="季度",(J761+K761)/2,IF(T761="动态",N761*$E$5*IF(J761+K761=0,0.5,J761/(J761+K761)),J761)))</x:f>
        <x:v>0.09992820713059125</x:v>
      </x:c>
      <x:c r="V761" s="64" t="n">
        <x:f aca="0">IF(OR(T761="年末+季度",T761="季度+动态"),N761*$E$5/2,IF(T761="季度",(J761+K761)/2,IF(T761="动态",N761*$E$5*IF(J761+K761=0,0.5,K761/(J761+K761)),K761)))</x:f>
        <x:v>0.10018513934371921</x:v>
      </x:c>
      <x:c r="W761" s="64" t="n">
        <x:f aca="0">IF(OR(T761="年末+季度",T761="季度+动态",T761="动态"),N761*(1-$E$5)*IF(L761+M761=0,$B$7/($B$7+$B$8),L761/(L761+M761)),L761)</x:f>
        <x:v>0.8643935999205692</x:v>
      </x:c>
      <x:c r="X761" s="64" t="n">
        <x:f aca="0">IF(OR(T761="年末+季度",T761="季度+动态",T761="动态"),N761*(1-$E$5)*IF(L761+M761=0,$B$8/($B$7+$B$8),M761/(L761+M761)),M761)</x:f>
        <x:v>0.06056773520380242</x:v>
      </x:c>
      <x:c r="Y761" s="64" t="n">
        <x:f aca="0">POWER(1-$H$5,(A761-A760)/$H$8)</x:f>
        <x:v>0.9999862671029998</x:v>
      </x:c>
      <x:c r="Z761" s="64" t="n">
        <x:f aca="0">U761*Y761</x:f>
        <x:v>0.0999268348268153</x:v>
      </x:c>
      <x:c r="AA761" s="64" t="n">
        <x:f aca="0">V761*Y761</x:f>
        <x:v>0.10018376351151966</x:v>
      </x:c>
      <x:c r="AB761" s="64" t="n">
        <x:f aca="0">W761*Y761</x:f>
        <x:v>0.8643817292922938</x:v>
      </x:c>
      <x:c r="AC761" s="64" t="n">
        <x:f aca="0">X761*Y761</x:f>
        <x:v>0.060566903433333326</x:v>
      </x:c>
      <x:c r="AD761" s="64" t="n">
        <x:f aca="0">SUM(Z761:AC761)</x:f>
        <x:v>1.1250592310639622</x:v>
      </x:c>
      <x:c r="AE761" s="64" t="n">
        <x:f aca="0">MAX(AE760,AD761)</x:f>
        <x:v>1.1447181245279376</x:v>
      </x:c>
      <x:c r="AF761" s="63" t="n">
        <x:f aca="0">AD761/AE761-1</x:f>
        <x:v>-0.017173567049165395</x:v>
      </x:c>
      <x:c r="AG761" s="63" t="n">
        <x:f aca="0">AD761/AD760-1</x:f>
        <x:v>-0.0014150356157294208</x:v>
      </x:c>
      <x:c r="AH761" s="61" t="n">
        <x:f aca="0">IF(OR(T761="年末+季度",T761="季度+动态",T761="季度",T761="动态"),A761,AH760)</x:f>
        <x:v>44834</x:v>
      </x:c>
      <x:c r="AI761" s="68" t="n">
        <x:f aca="0">YEAR(A761)</x:f>
        <x:v>2022</x:v>
      </x:c>
      <x:c r="AJ761" s="68" t="n">
        <x:f aca="0">MONTH(A761)</x:f>
        <x:v>12</x:v>
      </x:c>
      <x:c r="AK761" s="66" t="n">
        <x:f aca="0">IF(MONTH(A761)&lt;&gt;MONTH(A762),1,0)</x:f>
        <x:v>0</x:v>
      </x:c>
      <x:c r="AL761" s="64" t="n">
        <x:f aca="0">IF(AK760,AD760,AL760)</x:f>
        <x:v>1.1340408338624666</x:v>
      </x:c>
      <x:c r="AM761" s="65" t="str">
        <x:f aca="0">IF(AK761,AD761/AL761-1,"")</x:f>
      </x:c>
      <x:c r="AN761" s="64" t="n">
        <x:f aca="0">IF(AI761&lt;&gt;AI760,AD761,MAX(AN760,AD761))</x:f>
        <x:v>1.1447181245279376</x:v>
      </x:c>
      <x:c r="AO761" s="65" t="n">
        <x:f aca="0">AD761/AN761-1</x:f>
        <x:v>-0.017173567049165395</x:v>
      </x:c>
      <x:c r="AP761" s="69" t="n">
        <x:f aca="0">IFERROR(SUM(Z761:AC761)/AD761,0)</x:f>
        <x:v>1</x:v>
      </x:c>
      <x:c r="AQ761" s="66" t="b">
        <x:f aca="0">AND(B761&gt;0,C761&gt;0,D761&gt;0,E761&gt;0)</x:f>
        <x:v>1</x:v>
      </x:c>
    </x:row>
    <x:row r="762" ht="13.5" hidden="0">
      <x:c r="A762" s="61" t="n">
        <x:f aca="0">'净值底稿'!A724</x:f>
        <x:v>44916</x:v>
      </x:c>
      <x:c r="B762" s="62" t="n">
        <x:f aca="0">'净值底稿'!W724</x:f>
        <x:v>1.2340619789454754</x:v>
      </x:c>
      <x:c r="C762" s="62" t="n">
        <x:f aca="0">'净值底稿'!T724</x:f>
        <x:v>1.2332899139976312</x:v>
      </x:c>
      <x:c r="D762" s="62" t="n">
        <x:f aca="0">'净值底稿'!U724</x:f>
        <x:v>1.555</x:v>
      </x:c>
      <x:c r="E762" s="62" t="n">
        <x:f aca="0">'净值底稿'!V724</x:f>
        <x:v>1.4731</x:v>
      </x:c>
      <x:c r="F762" s="63" t="n">
        <x:f aca="0">IFERROR(B762/B761-1,0)</x:f>
        <x:v>0.00038217998883793847</x:v>
      </x:c>
      <x:c r="G762" s="63" t="n">
        <x:f aca="0">IFERROR(C762/C761-1,0)</x:f>
        <x:v>-0.00613633133033642</x:v>
      </x:c>
      <x:c r="H762" s="63" t="n">
        <x:f aca="0">IFERROR(D762/D761-1,0)</x:f>
        <x:v>-0.0001286008230452218</x:v>
      </x:c>
      <x:c r="I762" s="63" t="n">
        <x:f aca="0">IFERROR(E762/E761-1,0)</x:f>
        <x:v>0.010010284538910064</x:v>
      </x:c>
      <x:c r="J762" s="64" t="n">
        <x:f aca="0">Z761*(1+F762)</x:f>
        <x:v>0.09996502486343403</x:v>
      </x:c>
      <x:c r="K762" s="64" t="n">
        <x:f aca="0">AA761*(1+G762)</x:f>
        <x:v>0.09956900274469291</x:v>
      </x:c>
      <x:c r="L762" s="64" t="n">
        <x:f aca="0">AB761*(1+H762)</x:f>
        <x:v>0.8642705690904816</x:v>
      </x:c>
      <x:c r="M762" s="64" t="n">
        <x:f aca="0">AC761*(1+I762)</x:f>
        <x:v>0.06117319537034168</x:v>
      </x:c>
      <x:c r="N762" s="64" t="n">
        <x:f aca="0">SUM(J762:M762)</x:f>
        <x:v>1.12497779206895</x:v>
      </x:c>
      <x:c r="O762" s="65" t="n">
        <x:f aca="0">IFERROR((J762+K762)/N762,0)</x:f>
        <x:v>0.17736708139025864</x:v>
      </x:c>
      <x:c r="P762" s="66" t="b">
        <x:f aca="0">AND(MONTH(A762)=12,OR(A763="",YEAR(A762)&lt;&gt;YEAR(A763)))</x:f>
        <x:v>0</x:v>
      </x:c>
      <x:c r="Q762" s="66" t="b">
        <x:f aca="0">AND(MOD(MONTH(A762),3)=0,OR(A763="",MONTH(A762)&lt;&gt;MONTH(A763)))</x:f>
        <x:v>0</x:v>
      </x:c>
      <x:c r="R762" s="66" t="b">
        <x:f aca="0">OR(O762&gt;$E$7,O762&lt;$E$6)</x:f>
        <x:v>0</x:v>
      </x:c>
      <x:c r="S762" s="66" t="b">
        <x:f aca="0">AND(OR(P762,Q762,R762),A762-AH761&gt;$E$8)</x:f>
        <x:v>0</x:v>
      </x:c>
      <x:c r="T762" s="67" t="str">
        <x:f aca="0">IF(NOT(OR(P762,Q762,R762)),"不调",IF(NOT(S762),"间隔规则跳过",IF(P762,"年末+季度",IF(AND(Q762,R762),"季度+动态",IF(Q762,"季度","动态")))))</x:f>
        <x:v>不调</x:v>
      </x:c>
      <x:c r="U762" s="64" t="n">
        <x:f aca="0">IF(OR(T762="年末+季度",T762="季度+动态"),N762*$E$5/2,IF(T762="季度",(J762+K762)/2,IF(T762="动态",N762*$E$5*IF(J762+K762=0,0.5,J762/(J762+K762)),J762)))</x:f>
        <x:v>0.09996502486343403</x:v>
      </x:c>
      <x:c r="V762" s="64" t="n">
        <x:f aca="0">IF(OR(T762="年末+季度",T762="季度+动态"),N762*$E$5/2,IF(T762="季度",(J762+K762)/2,IF(T762="动态",N762*$E$5*IF(J762+K762=0,0.5,K762/(J762+K762)),K762)))</x:f>
        <x:v>0.09956900274469291</x:v>
      </x:c>
      <x:c r="W762" s="64" t="n">
        <x:f aca="0">IF(OR(T762="年末+季度",T762="季度+动态",T762="动态"),N762*(1-$E$5)*IF(L762+M762=0,$B$7/($B$7+$B$8),L762/(L762+M762)),L762)</x:f>
        <x:v>0.8642705690904816</x:v>
      </x:c>
      <x:c r="X762" s="64" t="n">
        <x:f aca="0">IF(OR(T762="年末+季度",T762="季度+动态",T762="动态"),N762*(1-$E$5)*IF(L762+M762=0,$B$8/($B$7+$B$8),M762/(L762+M762)),M762)</x:f>
        <x:v>0.06117319537034168</x:v>
      </x:c>
      <x:c r="Y762" s="64" t="n">
        <x:f aca="0">POWER(1-$H$5,(A762-A761)/$H$8)</x:f>
        <x:v>0.9999862671029998</x:v>
      </x:c>
      <x:c r="Z762" s="64" t="n">
        <x:f aca="0">U762*Y762</x:f>
        <x:v>0.09996365205404395</x:v>
      </x:c>
      <x:c r="AA762" s="64" t="n">
        <x:f aca="0">V762*Y762</x:f>
        <x:v>0.0995676353738338</x:v>
      </x:c>
      <x:c r="AB762" s="64" t="n">
        <x:f aca="0">W762*Y762</x:f>
        <x:v>0.864258700151776</x:v>
      </x:c>
      <x:c r="AC762" s="64" t="n">
        <x:f aca="0">X762*Y762</x:f>
        <x:v>0.061172355285150484</x:v>
      </x:c>
      <x:c r="AD762" s="64" t="n">
        <x:f aca="0">SUM(Z762:AC762)</x:f>
        <x:v>1.1249623428648041</x:v>
      </x:c>
      <x:c r="AE762" s="64" t="n">
        <x:f aca="0">MAX(AE761,AD762)</x:f>
        <x:v>1.1447181245279376</x:v>
      </x:c>
      <x:c r="AF762" s="63" t="n">
        <x:f aca="0">AD762/AE762-1</x:f>
        <x:v>-0.01725820640018294</x:v>
      </x:c>
      <x:c r="AG762" s="63" t="n">
        <x:f aca="0">AD762/AD761-1</x:f>
        <x:v>-0.00008611830958127342</x:v>
      </x:c>
      <x:c r="AH762" s="61" t="n">
        <x:f aca="0">IF(OR(T762="年末+季度",T762="季度+动态",T762="季度",T762="动态"),A762,AH761)</x:f>
        <x:v>44834</x:v>
      </x:c>
      <x:c r="AI762" s="68" t="n">
        <x:f aca="0">YEAR(A762)</x:f>
        <x:v>2022</x:v>
      </x:c>
      <x:c r="AJ762" s="68" t="n">
        <x:f aca="0">MONTH(A762)</x:f>
        <x:v>12</x:v>
      </x:c>
      <x:c r="AK762" s="66" t="n">
        <x:f aca="0">IF(MONTH(A762)&lt;&gt;MONTH(A763),1,0)</x:f>
        <x:v>0</x:v>
      </x:c>
      <x:c r="AL762" s="64" t="n">
        <x:f aca="0">IF(AK761,AD761,AL761)</x:f>
        <x:v>1.1340408338624666</x:v>
      </x:c>
      <x:c r="AM762" s="65" t="str">
        <x:f aca="0">IF(AK762,AD762/AL762-1,"")</x:f>
      </x:c>
      <x:c r="AN762" s="64" t="n">
        <x:f aca="0">IF(AI762&lt;&gt;AI761,AD762,MAX(AN761,AD762))</x:f>
        <x:v>1.1447181245279376</x:v>
      </x:c>
      <x:c r="AO762" s="65" t="n">
        <x:f aca="0">AD762/AN762-1</x:f>
        <x:v>-0.01725820640018294</x:v>
      </x:c>
      <x:c r="AP762" s="69" t="n">
        <x:f aca="0">IFERROR(SUM(Z762:AC762)/AD762,0)</x:f>
        <x:v>1</x:v>
      </x:c>
      <x:c r="AQ762" s="66" t="b">
        <x:f aca="0">AND(B762&gt;0,C762&gt;0,D762&gt;0,E762&gt;0)</x:f>
        <x:v>1</x:v>
      </x:c>
    </x:row>
    <x:row r="763" ht="13.5" hidden="0">
      <x:c r="A763" s="61" t="n">
        <x:f aca="0">'净值底稿'!A725</x:f>
        <x:v>44917</x:v>
      </x:c>
      <x:c r="B763" s="62" t="n">
        <x:f aca="0">'净值底稿'!W725</x:f>
        <x:v>1.229348307048442</x:v>
      </x:c>
      <x:c r="C763" s="62" t="n">
        <x:f aca="0">'净值底稿'!T725</x:f>
        <x:v>1.2198023937429177</x:v>
      </x:c>
      <x:c r="D763" s="62" t="n">
        <x:f aca="0">'净值底稿'!U725</x:f>
        <x:v>1.5561</x:v>
      </x:c>
      <x:c r="E763" s="62" t="n">
        <x:f aca="0">'净值底稿'!V725</x:f>
        <x:v>1.4733</x:v>
      </x:c>
      <x:c r="F763" s="63" t="n">
        <x:f aca="0">IFERROR(B763/B762-1,0)</x:f>
        <x:v>-0.0038196395136178563</x:v>
      </x:c>
      <x:c r="G763" s="63" t="n">
        <x:f aca="0">IFERROR(C763/C762-1,0)</x:f>
        <x:v>-0.010936212241446586</x:v>
      </x:c>
      <x:c r="H763" s="63" t="n">
        <x:f aca="0">IFERROR(D763/D762-1,0)</x:f>
        <x:v>0.0007073954983922714</x:v>
      </x:c>
      <x:c r="I763" s="63" t="n">
        <x:f aca="0">IFERROR(E763/E762-1,0)</x:f>
        <x:v>0.00013576810807136575</x:v>
      </x:c>
      <x:c r="J763" s="64" t="n">
        <x:f aca="0">Z762*(1+F763)</x:f>
        <x:v>0.09958182693873277</x:v>
      </x:c>
      <x:c r="K763" s="64" t="n">
        <x:f aca="0">AA762*(1+G763)</x:f>
        <x:v>0.09847874258100658</x:v>
      </x:c>
      <x:c r="L763" s="64" t="n">
        <x:f aca="0">AB762*(1+H763)</x:f>
        <x:v>0.8648700728657097</x:v>
      </x:c>
      <x:c r="M763" s="64" t="n">
        <x:f aca="0">AC762*(1+I763)</x:f>
        <x:v>0.06118066054009382</x:v>
      </x:c>
      <x:c r="N763" s="64" t="n">
        <x:f aca="0">SUM(J763:M763)</x:f>
        <x:v>1.1241113029255427</x:v>
      </x:c>
      <x:c r="O763" s="65" t="n">
        <x:f aca="0">IFERROR((J763+K763)/N763,0)</x:f>
        <x:v>0.1761930237728943</x:v>
      </x:c>
      <x:c r="P763" s="66" t="b">
        <x:f aca="0">AND(MONTH(A763)=12,OR(A764="",YEAR(A763)&lt;&gt;YEAR(A764)))</x:f>
        <x:v>0</x:v>
      </x:c>
      <x:c r="Q763" s="66" t="b">
        <x:f aca="0">AND(MOD(MONTH(A763),3)=0,OR(A764="",MONTH(A763)&lt;&gt;MONTH(A764)))</x:f>
        <x:v>0</x:v>
      </x:c>
      <x:c r="R763" s="66" t="b">
        <x:f aca="0">OR(O763&gt;$E$7,O763&lt;$E$6)</x:f>
        <x:v>0</x:v>
      </x:c>
      <x:c r="S763" s="66" t="b">
        <x:f aca="0">AND(OR(P763,Q763,R763),A763-AH762&gt;$E$8)</x:f>
        <x:v>0</x:v>
      </x:c>
      <x:c r="T763" s="67" t="str">
        <x:f aca="0">IF(NOT(OR(P763,Q763,R763)),"不调",IF(NOT(S763),"间隔规则跳过",IF(P763,"年末+季度",IF(AND(Q763,R763),"季度+动态",IF(Q763,"季度","动态")))))</x:f>
        <x:v>不调</x:v>
      </x:c>
      <x:c r="U763" s="64" t="n">
        <x:f aca="0">IF(OR(T763="年末+季度",T763="季度+动态"),N763*$E$5/2,IF(T763="季度",(J763+K763)/2,IF(T763="动态",N763*$E$5*IF(J763+K763=0,0.5,J763/(J763+K763)),J763)))</x:f>
        <x:v>0.09958182693873277</x:v>
      </x:c>
      <x:c r="V763" s="64" t="n">
        <x:f aca="0">IF(OR(T763="年末+季度",T763="季度+动态"),N763*$E$5/2,IF(T763="季度",(J763+K763)/2,IF(T763="动态",N763*$E$5*IF(J763+K763=0,0.5,K763/(J763+K763)),K763)))</x:f>
        <x:v>0.09847874258100658</x:v>
      </x:c>
      <x:c r="W763" s="64" t="n">
        <x:f aca="0">IF(OR(T763="年末+季度",T763="季度+动态",T763="动态"),N763*(1-$E$5)*IF(L763+M763=0,$B$7/($B$7+$B$8),L763/(L763+M763)),L763)</x:f>
        <x:v>0.8648700728657097</x:v>
      </x:c>
      <x:c r="X763" s="64" t="n">
        <x:f aca="0">IF(OR(T763="年末+季度",T763="季度+动态",T763="动态"),N763*(1-$E$5)*IF(L763+M763=0,$B$8/($B$7+$B$8),M763/(L763+M763)),M763)</x:f>
        <x:v>0.06118066054009382</x:v>
      </x:c>
      <x:c r="Y763" s="64" t="n">
        <x:f aca="0">POWER(1-$H$5,(A763-A762)/$H$8)</x:f>
        <x:v>0.9999862671029998</x:v>
      </x:c>
      <x:c r="Z763" s="64" t="n">
        <x:f aca="0">U763*Y763</x:f>
        <x:v>0.09958045939176033</x:v>
      </x:c>
      <x:c r="AA763" s="64" t="n">
        <x:f aca="0">V763*Y763</x:f>
        <x:v>0.098477390182578</x:v>
      </x:c>
      <x:c r="AB763" s="64" t="n">
        <x:f aca="0">W763*Y763</x:f>
        <x:v>0.8648581956940805</x:v>
      </x:c>
      <x:c r="AC763" s="64" t="n">
        <x:f aca="0">X763*Y763</x:f>
        <x:v>0.061179820352384215</x:v>
      </x:c>
      <x:c r="AD763" s="64" t="n">
        <x:f aca="0">SUM(Z763:AC763)</x:f>
        <x:v>1.1240958656208029</x:v>
      </x:c>
      <x:c r="AE763" s="64" t="n">
        <x:f aca="0">MAX(AE762,AD763)</x:f>
        <x:v>1.1447181245279376</x:v>
      </x:c>
      <x:c r="AF763" s="63" t="n">
        <x:f aca="0">AD763/AE763-1</x:f>
        <x:v>-0.01801514142674998</x:v>
      </x:c>
      <x:c r="AG763" s="63" t="n">
        <x:f aca="0">AD763/AD762-1</x:f>
        <x:v>-0.000770227776509147</x:v>
      </x:c>
      <x:c r="AH763" s="61" t="n">
        <x:f aca="0">IF(OR(T763="年末+季度",T763="季度+动态",T763="季度",T763="动态"),A763,AH762)</x:f>
        <x:v>44834</x:v>
      </x:c>
      <x:c r="AI763" s="68" t="n">
        <x:f aca="0">YEAR(A763)</x:f>
        <x:v>2022</x:v>
      </x:c>
      <x:c r="AJ763" s="68" t="n">
        <x:f aca="0">MONTH(A763)</x:f>
        <x:v>12</x:v>
      </x:c>
      <x:c r="AK763" s="66" t="n">
        <x:f aca="0">IF(MONTH(A763)&lt;&gt;MONTH(A764),1,0)</x:f>
        <x:v>0</x:v>
      </x:c>
      <x:c r="AL763" s="64" t="n">
        <x:f aca="0">IF(AK762,AD762,AL762)</x:f>
        <x:v>1.1340408338624666</x:v>
      </x:c>
      <x:c r="AM763" s="65" t="str">
        <x:f aca="0">IF(AK763,AD763/AL763-1,"")</x:f>
      </x:c>
      <x:c r="AN763" s="64" t="n">
        <x:f aca="0">IF(AI763&lt;&gt;AI762,AD763,MAX(AN762,AD763))</x:f>
        <x:v>1.1447181245279376</x:v>
      </x:c>
      <x:c r="AO763" s="65" t="n">
        <x:f aca="0">AD763/AN763-1</x:f>
        <x:v>-0.01801514142674998</x:v>
      </x:c>
      <x:c r="AP763" s="69" t="n">
        <x:f aca="0">IFERROR(SUM(Z763:AC763)/AD763,0)</x:f>
        <x:v>1</x:v>
      </x:c>
      <x:c r="AQ763" s="66" t="b">
        <x:f aca="0">AND(B763&gt;0,C763&gt;0,D763&gt;0,E763&gt;0)</x:f>
        <x:v>1</x:v>
      </x:c>
    </x:row>
    <x:row r="764" ht="13.5" hidden="0">
      <x:c r="A764" s="61" t="n">
        <x:f aca="0">'净值底稿'!A726</x:f>
        <x:v>44918</x:v>
      </x:c>
      <x:c r="B764" s="62" t="n">
        <x:f aca="0">'净值底稿'!W726</x:f>
        <x:v>1.2267465292984352</x:v>
      </x:c>
      <x:c r="C764" s="62" t="n">
        <x:f aca="0">'净值底稿'!T726</x:f>
        <x:v>1.2154514166189365</x:v>
      </x:c>
      <x:c r="D764" s="62" t="n">
        <x:f aca="0">'净值底稿'!U726</x:f>
        <x:v>1.5578</x:v>
      </x:c>
      <x:c r="E764" s="62" t="n">
        <x:f aca="0">'净值底稿'!V726</x:f>
        <x:v>1.4693</x:v>
      </x:c>
      <x:c r="F764" s="63" t="n">
        <x:f aca="0">IFERROR(B764/B763-1,0)</x:f>
        <x:v>-0.0021163877926942964</x:v>
      </x:c>
      <x:c r="G764" s="63" t="n">
        <x:f aca="0">IFERROR(C764/C763-1,0)</x:f>
        <x:v>-0.0035669524394277285</x:v>
      </x:c>
      <x:c r="H764" s="63" t="n">
        <x:f aca="0">IFERROR(D764/D763-1,0)</x:f>
        <x:v>0.0010924747766853926</x:v>
      </x:c>
      <x:c r="I764" s="63" t="n">
        <x:f aca="0">IFERROR(E764/E763-1,0)</x:f>
        <x:v>-0.00271499355189031</x:v>
      </x:c>
      <x:c r="J764" s="64" t="n">
        <x:f aca="0">Z763*(1+F764)</x:f>
        <x:v>0.09936970852311272</x:v>
      </x:c>
      <x:c r="K764" s="64" t="n">
        <x:f aca="0">AA763*(1+G764)</x:f>
        <x:v>0.09812612601543778</x:v>
      </x:c>
      <x:c r="L764" s="64" t="n">
        <x:f aca="0">AB763*(1+H764)</x:f>
        <x:v>0.865803031458286</x:v>
      </x:c>
      <x:c r="M764" s="64" t="n">
        <x:f aca="0">AC763*(1+I764)</x:f>
        <x:v>0.06101371753462168</x:v>
      </x:c>
      <x:c r="N764" s="64" t="n">
        <x:f aca="0">SUM(J764:M764)</x:f>
        <x:v>1.1243125835314582</x:v>
      </x:c>
      <x:c r="O764" s="65" t="n">
        <x:f aca="0">IFERROR((J764+K764)/N764,0)</x:f>
        <x:v>0.17565918716147197</x:v>
      </x:c>
      <x:c r="P764" s="66" t="b">
        <x:f aca="0">AND(MONTH(A764)=12,OR(A765="",YEAR(A764)&lt;&gt;YEAR(A765)))</x:f>
        <x:v>0</x:v>
      </x:c>
      <x:c r="Q764" s="66" t="b">
        <x:f aca="0">AND(MOD(MONTH(A764),3)=0,OR(A765="",MONTH(A764)&lt;&gt;MONTH(A765)))</x:f>
        <x:v>0</x:v>
      </x:c>
      <x:c r="R764" s="66" t="b">
        <x:f aca="0">OR(O764&gt;$E$7,O764&lt;$E$6)</x:f>
        <x:v>0</x:v>
      </x:c>
      <x:c r="S764" s="66" t="b">
        <x:f aca="0">AND(OR(P764,Q764,R764),A764-AH763&gt;$E$8)</x:f>
        <x:v>0</x:v>
      </x:c>
      <x:c r="T764" s="67" t="str">
        <x:f aca="0">IF(NOT(OR(P764,Q764,R764)),"不调",IF(NOT(S764),"间隔规则跳过",IF(P764,"年末+季度",IF(AND(Q764,R764),"季度+动态",IF(Q764,"季度","动态")))))</x:f>
        <x:v>不调</x:v>
      </x:c>
      <x:c r="U764" s="64" t="n">
        <x:f aca="0">IF(OR(T764="年末+季度",T764="季度+动态"),N764*$E$5/2,IF(T764="季度",(J764+K764)/2,IF(T764="动态",N764*$E$5*IF(J764+K764=0,0.5,J764/(J764+K764)),J764)))</x:f>
        <x:v>0.09936970852311272</x:v>
      </x:c>
      <x:c r="V764" s="64" t="n">
        <x:f aca="0">IF(OR(T764="年末+季度",T764="季度+动态"),N764*$E$5/2,IF(T764="季度",(J764+K764)/2,IF(T764="动态",N764*$E$5*IF(J764+K764=0,0.5,K764/(J764+K764)),K764)))</x:f>
        <x:v>0.09812612601543778</x:v>
      </x:c>
      <x:c r="W764" s="64" t="n">
        <x:f aca="0">IF(OR(T764="年末+季度",T764="季度+动态",T764="动态"),N764*(1-$E$5)*IF(L764+M764=0,$B$7/($B$7+$B$8),L764/(L764+M764)),L764)</x:f>
        <x:v>0.865803031458286</x:v>
      </x:c>
      <x:c r="X764" s="64" t="n">
        <x:f aca="0">IF(OR(T764="年末+季度",T764="季度+动态",T764="动态"),N764*(1-$E$5)*IF(L764+M764=0,$B$8/($B$7+$B$8),M764/(L764+M764)),M764)</x:f>
        <x:v>0.06101371753462168</x:v>
      </x:c>
      <x:c r="Y764" s="64" t="n">
        <x:f aca="0">POWER(1-$H$5,(A764-A763)/$H$8)</x:f>
        <x:v>0.9999862671029998</x:v>
      </x:c>
      <x:c r="Z764" s="64" t="n">
        <x:f aca="0">U764*Y764</x:f>
        <x:v>0.09936834388914063</x:v>
      </x:c>
      <x:c r="AA764" s="64" t="n">
        <x:f aca="0">V764*Y764</x:f>
        <x:v>0.09812477845945618</x:v>
      </x:c>
      <x:c r="AB764" s="64" t="n">
        <x:f aca="0">W764*Y764</x:f>
        <x:v>0.8657911414744325</x:v>
      </x:c>
      <x:c r="AC764" s="64" t="n">
        <x:f aca="0">X764*Y764</x:f>
        <x:v>0.061012879639523177</x:v>
      </x:c>
      <x:c r="AD764" s="64" t="n">
        <x:f aca="0">SUM(Z764:AC764)</x:f>
        <x:v>1.1242971434625524</x:v>
      </x:c>
      <x:c r="AE764" s="64" t="n">
        <x:f aca="0">MAX(AE763,AD764)</x:f>
        <x:v>1.1447181245279376</x:v>
      </x:c>
      <x:c r="AF764" s="63" t="n">
        <x:f aca="0">AD764/AE764-1</x:f>
        <x:v>-0.017839309632497136</x:v>
      </x:c>
      <x:c r="AG764" s="63" t="n">
        <x:f aca="0">AD764/AD763-1</x:f>
        <x:v>0.00017905754118063832</x:v>
      </x:c>
      <x:c r="AH764" s="61" t="n">
        <x:f aca="0">IF(OR(T764="年末+季度",T764="季度+动态",T764="季度",T764="动态"),A764,AH763)</x:f>
        <x:v>44834</x:v>
      </x:c>
      <x:c r="AI764" s="68" t="n">
        <x:f aca="0">YEAR(A764)</x:f>
        <x:v>2022</x:v>
      </x:c>
      <x:c r="AJ764" s="68" t="n">
        <x:f aca="0">MONTH(A764)</x:f>
        <x:v>12</x:v>
      </x:c>
      <x:c r="AK764" s="66" t="n">
        <x:f aca="0">IF(MONTH(A764)&lt;&gt;MONTH(A765),1,0)</x:f>
        <x:v>0</x:v>
      </x:c>
      <x:c r="AL764" s="64" t="n">
        <x:f aca="0">IF(AK763,AD763,AL763)</x:f>
        <x:v>1.1340408338624666</x:v>
      </x:c>
      <x:c r="AM764" s="65" t="str">
        <x:f aca="0">IF(AK764,AD764/AL764-1,"")</x:f>
      </x:c>
      <x:c r="AN764" s="64" t="n">
        <x:f aca="0">IF(AI764&lt;&gt;AI763,AD764,MAX(AN763,AD764))</x:f>
        <x:v>1.1447181245279376</x:v>
      </x:c>
      <x:c r="AO764" s="65" t="n">
        <x:f aca="0">AD764/AN764-1</x:f>
        <x:v>-0.017839309632497136</x:v>
      </x:c>
      <x:c r="AP764" s="69" t="n">
        <x:f aca="0">IFERROR(SUM(Z764:AC764)/AD764,0)</x:f>
        <x:v>1</x:v>
      </x:c>
      <x:c r="AQ764" s="66" t="b">
        <x:f aca="0">AND(B764&gt;0,C764&gt;0,D764&gt;0,E764&gt;0)</x:f>
        <x:v>1</x:v>
      </x:c>
    </x:row>
    <x:row r="765" ht="13.5" hidden="0">
      <x:c r="A765" s="61" t="n">
        <x:f aca="0">'净值底稿'!A727</x:f>
        <x:v>44921</x:v>
      </x:c>
      <x:c r="B765" s="62" t="n">
        <x:f aca="0">'净值底稿'!W727</x:f>
        <x:v>1.2265218078369478</x:v>
      </x:c>
      <x:c r="C765" s="62" t="n">
        <x:f aca="0">'净值底稿'!T727</x:f>
        <x:v>1.2332532744891447</x:v>
      </x:c>
      <x:c r="D765" s="62" t="n">
        <x:f aca="0">'净值底稿'!U727</x:f>
        <x:v>1.5581</x:v>
      </x:c>
      <x:c r="E765" s="62" t="n">
        <x:f aca="0">'净值底稿'!V727</x:f>
        <x:v>1.4644</x:v>
      </x:c>
      <x:c r="F765" s="63" t="n">
        <x:f aca="0">IFERROR(B765/B764-1,0)</x:f>
        <x:v>-0.00018318491727542519</x:v>
      </x:c>
      <x:c r="G765" s="63" t="n">
        <x:f aca="0">IFERROR(C765/C764-1,0)</x:f>
        <x:v>0.01464629324282507</x:v>
      </x:c>
      <x:c r="H765" s="63" t="n">
        <x:f aca="0">IFERROR(D765/D764-1,0)</x:f>
        <x:v>0.00019257927846960676</x:v>
      </x:c>
      <x:c r="I765" s="63" t="n">
        <x:f aca="0">IFERROR(E765/E764-1,0)</x:f>
        <x:v>-0.0033349213911387787</x:v>
      </x:c>
      <x:c r="J765" s="64" t="n">
        <x:f aca="0">Z764*(1+F765)</x:f>
        <x:v>0.0993501411072855</x:v>
      </x:c>
      <x:c r="K765" s="64" t="n">
        <x:f aca="0">AA764*(1+G765)</x:f>
        <x:v>0.09956194273916062</x:v>
      </x:c>
      <x:c r="L765" s="64" t="n">
        <x:f aca="0">AB764*(1+H765)</x:f>
        <x:v>0.865957874907763</x:v>
      </x:c>
      <x:c r="M765" s="64" t="n">
        <x:f aca="0">AC764*(1+I765)</x:f>
        <x:v>0.06080940648207835</x:v>
      </x:c>
      <x:c r="N765" s="64" t="n">
        <x:f aca="0">SUM(J765:M765)</x:f>
        <x:v>1.1256793652362875</x:v>
      </x:c>
      <x:c r="O765" s="65" t="n">
        <x:f aca="0">IFERROR((J765+K765)/N765,0)</x:f>
        <x:v>0.1767040331282018</x:v>
      </x:c>
      <x:c r="P765" s="66" t="b">
        <x:f aca="0">AND(MONTH(A765)=12,OR(A766="",YEAR(A765)&lt;&gt;YEAR(A766)))</x:f>
        <x:v>0</x:v>
      </x:c>
      <x:c r="Q765" s="66" t="b">
        <x:f aca="0">AND(MOD(MONTH(A765),3)=0,OR(A766="",MONTH(A765)&lt;&gt;MONTH(A766)))</x:f>
        <x:v>0</x:v>
      </x:c>
      <x:c r="R765" s="66" t="b">
        <x:f aca="0">OR(O765&gt;$E$7,O765&lt;$E$6)</x:f>
        <x:v>0</x:v>
      </x:c>
      <x:c r="S765" s="66" t="b">
        <x:f aca="0">AND(OR(P765,Q765,R765),A765-AH764&gt;$E$8)</x:f>
        <x:v>0</x:v>
      </x:c>
      <x:c r="T765" s="67" t="str">
        <x:f aca="0">IF(NOT(OR(P765,Q765,R765)),"不调",IF(NOT(S765),"间隔规则跳过",IF(P765,"年末+季度",IF(AND(Q765,R765),"季度+动态",IF(Q765,"季度","动态")))))</x:f>
        <x:v>不调</x:v>
      </x:c>
      <x:c r="U765" s="64" t="n">
        <x:f aca="0">IF(OR(T765="年末+季度",T765="季度+动态"),N765*$E$5/2,IF(T765="季度",(J765+K765)/2,IF(T765="动态",N765*$E$5*IF(J765+K765=0,0.5,J765/(J765+K765)),J765)))</x:f>
        <x:v>0.0993501411072855</x:v>
      </x:c>
      <x:c r="V765" s="64" t="n">
        <x:f aca="0">IF(OR(T765="年末+季度",T765="季度+动态"),N765*$E$5/2,IF(T765="季度",(J765+K765)/2,IF(T765="动态",N765*$E$5*IF(J765+K765=0,0.5,K765/(J765+K765)),K765)))</x:f>
        <x:v>0.09956194273916062</x:v>
      </x:c>
      <x:c r="W765" s="64" t="n">
        <x:f aca="0">IF(OR(T765="年末+季度",T765="季度+动态",T765="动态"),N765*(1-$E$5)*IF(L765+M765=0,$B$7/($B$7+$B$8),L765/(L765+M765)),L765)</x:f>
        <x:v>0.865957874907763</x:v>
      </x:c>
      <x:c r="X765" s="64" t="n">
        <x:f aca="0">IF(OR(T765="年末+季度",T765="季度+动态",T765="动态"),N765*(1-$E$5)*IF(L765+M765=0,$B$8/($B$7+$B$8),M765/(L765+M765)),M765)</x:f>
        <x:v>0.06080940648207835</x:v>
      </x:c>
      <x:c r="Y765" s="64" t="n">
        <x:f aca="0">POWER(1-$H$5,(A765-A764)/$H$8)</x:f>
        <x:v>0.9999588018747739</x:v>
      </x:c>
      <x:c r="Z765" s="64" t="n">
        <x:f aca="0">U765*Y765</x:f>
        <x:v>0.09934604806773094</x:v>
      </x:c>
      <x:c r="AA765" s="64" t="n">
        <x:f aca="0">V765*Y765</x:f>
        <x:v>0.0995578409737759</x:v>
      </x:c>
      <x:c r="AB765" s="64" t="n">
        <x:f aca="0">W765*Y765</x:f>
        <x:v>0.865922199066792</x:v>
      </x:c>
      <x:c r="AC765" s="64" t="n">
        <x:f aca="0">X765*Y765</x:f>
        <x:v>0.06080690124853518</x:v>
      </x:c>
      <x:c r="AD765" s="64" t="n">
        <x:f aca="0">SUM(Z765:AC765)</x:f>
        <x:v>1.1256329893568342</x:v>
      </x:c>
      <x:c r="AE765" s="64" t="n">
        <x:f aca="0">MAX(AE764,AD765)</x:f>
        <x:v>1.1447181245279376</x:v>
      </x:c>
      <x:c r="AF765" s="63" t="n">
        <x:f aca="0">AD765/AE765-1</x:f>
        <x:v>-0.01667234471278578</x:v>
      </x:c>
      <x:c r="AG765" s="63" t="n">
        <x:f aca="0">AD765/AD764-1</x:f>
        <x:v>0.0011881608897161833</x:v>
      </x:c>
      <x:c r="AH765" s="61" t="n">
        <x:f aca="0">IF(OR(T765="年末+季度",T765="季度+动态",T765="季度",T765="动态"),A765,AH764)</x:f>
        <x:v>44834</x:v>
      </x:c>
      <x:c r="AI765" s="68" t="n">
        <x:f aca="0">YEAR(A765)</x:f>
        <x:v>2022</x:v>
      </x:c>
      <x:c r="AJ765" s="68" t="n">
        <x:f aca="0">MONTH(A765)</x:f>
        <x:v>12</x:v>
      </x:c>
      <x:c r="AK765" s="66" t="n">
        <x:f aca="0">IF(MONTH(A765)&lt;&gt;MONTH(A766),1,0)</x:f>
        <x:v>0</x:v>
      </x:c>
      <x:c r="AL765" s="64" t="n">
        <x:f aca="0">IF(AK764,AD764,AL764)</x:f>
        <x:v>1.1340408338624666</x:v>
      </x:c>
      <x:c r="AM765" s="65" t="str">
        <x:f aca="0">IF(AK765,AD765/AL765-1,"")</x:f>
      </x:c>
      <x:c r="AN765" s="64" t="n">
        <x:f aca="0">IF(AI765&lt;&gt;AI764,AD765,MAX(AN764,AD765))</x:f>
        <x:v>1.1447181245279376</x:v>
      </x:c>
      <x:c r="AO765" s="65" t="n">
        <x:f aca="0">AD765/AN765-1</x:f>
        <x:v>-0.01667234471278578</x:v>
      </x:c>
      <x:c r="AP765" s="69" t="n">
        <x:f aca="0">IFERROR(SUM(Z765:AC765)/AD765,0)</x:f>
        <x:v>1</x:v>
      </x:c>
      <x:c r="AQ765" s="66" t="b">
        <x:f aca="0">AND(B765&gt;0,C765&gt;0,D765&gt;0,E765&gt;0)</x:f>
        <x:v>1</x:v>
      </x:c>
    </x:row>
    <x:row r="766" ht="13.5" hidden="0">
      <x:c r="A766" s="61" t="n">
        <x:f aca="0">'净值底稿'!A728</x:f>
        <x:v>44922</x:v>
      </x:c>
      <x:c r="B766" s="62" t="n">
        <x:f aca="0">'净值底稿'!W728</x:f>
        <x:v>1.2366318529305271</x:v>
      </x:c>
      <x:c r="C766" s="62" t="n">
        <x:f aca="0">'净值底稿'!T728</x:f>
        <x:v>1.2430749631838187</x:v>
      </x:c>
      <x:c r="D766" s="62" t="n">
        <x:f aca="0">'净值底稿'!U728</x:f>
        <x:v>1.5578</x:v>
      </x:c>
      <x:c r="E766" s="62" t="n">
        <x:f aca="0">'净值底稿'!V728</x:f>
        <x:v>1.466</x:v>
      </x:c>
      <x:c r="F766" s="63" t="n">
        <x:f aca="0">IFERROR(B766/B765-1,0)</x:f>
        <x:v>0.008242857998105313</x:v>
      </x:c>
      <x:c r="G766" s="63" t="n">
        <x:f aca="0">IFERROR(C766/C765-1,0)</x:f>
        <x:v>0.007964048340956209</x:v>
      </x:c>
      <x:c r="H766" s="63" t="n">
        <x:f aca="0">IFERROR(D766/D765-1,0)</x:f>
        <x:v>-0.00019254219883191315</x:v>
      </x:c>
      <x:c r="I766" s="63" t="n">
        <x:f aca="0">IFERROR(E766/E765-1,0)</x:f>
        <x:v>0.0010925976509150725</x:v>
      </x:c>
      <x:c r="J766" s="64" t="n">
        <x:f aca="0">Z765*(1+F766)</x:f>
        <x:v>0.10016494343462619</x:v>
      </x:c>
      <x:c r="K766" s="64" t="n">
        <x:f aca="0">AA765*(1+G766)</x:f>
        <x:v>0.10035072443201229</x:v>
      </x:c>
      <x:c r="L766" s="64" t="n">
        <x:f aca="0">AB765*(1+H766)</x:f>
        <x:v>0.8657554725025663</x:v>
      </x:c>
      <x:c r="M766" s="64" t="n">
        <x:f aca="0">AC765*(1+I766)</x:f>
        <x:v>0.06087333872599875</x:v>
      </x:c>
      <x:c r="N766" s="64" t="n">
        <x:f aca="0">SUM(J766:M766)</x:f>
        <x:v>1.1271444790952037</x:v>
      </x:c>
      <x:c r="O766" s="65" t="n">
        <x:f aca="0">IFERROR((J766+K766)/N766,0)</x:f>
        <x:v>0.177897041227225</x:v>
      </x:c>
      <x:c r="P766" s="66" t="b">
        <x:f aca="0">AND(MONTH(A766)=12,OR(A767="",YEAR(A766)&lt;&gt;YEAR(A767)))</x:f>
        <x:v>0</x:v>
      </x:c>
      <x:c r="Q766" s="66" t="b">
        <x:f aca="0">AND(MOD(MONTH(A766),3)=0,OR(A767="",MONTH(A766)&lt;&gt;MONTH(A767)))</x:f>
        <x:v>0</x:v>
      </x:c>
      <x:c r="R766" s="66" t="b">
        <x:f aca="0">OR(O766&gt;$E$7,O766&lt;$E$6)</x:f>
        <x:v>0</x:v>
      </x:c>
      <x:c r="S766" s="66" t="b">
        <x:f aca="0">AND(OR(P766,Q766,R766),A766-AH765&gt;$E$8)</x:f>
        <x:v>0</x:v>
      </x:c>
      <x:c r="T766" s="67" t="str">
        <x:f aca="0">IF(NOT(OR(P766,Q766,R766)),"不调",IF(NOT(S766),"间隔规则跳过",IF(P766,"年末+季度",IF(AND(Q766,R766),"季度+动态",IF(Q766,"季度","动态")))))</x:f>
        <x:v>不调</x:v>
      </x:c>
      <x:c r="U766" s="64" t="n">
        <x:f aca="0">IF(OR(T766="年末+季度",T766="季度+动态"),N766*$E$5/2,IF(T766="季度",(J766+K766)/2,IF(T766="动态",N766*$E$5*IF(J766+K766=0,0.5,J766/(J766+K766)),J766)))</x:f>
        <x:v>0.10016494343462619</x:v>
      </x:c>
      <x:c r="V766" s="64" t="n">
        <x:f aca="0">IF(OR(T766="年末+季度",T766="季度+动态"),N766*$E$5/2,IF(T766="季度",(J766+K766)/2,IF(T766="动态",N766*$E$5*IF(J766+K766=0,0.5,K766/(J766+K766)),K766)))</x:f>
        <x:v>0.10035072443201229</x:v>
      </x:c>
      <x:c r="W766" s="64" t="n">
        <x:f aca="0">IF(OR(T766="年末+季度",T766="季度+动态",T766="动态"),N766*(1-$E$5)*IF(L766+M766=0,$B$7/($B$7+$B$8),L766/(L766+M766)),L766)</x:f>
        <x:v>0.8657554725025663</x:v>
      </x:c>
      <x:c r="X766" s="64" t="n">
        <x:f aca="0">IF(OR(T766="年末+季度",T766="季度+动态",T766="动态"),N766*(1-$E$5)*IF(L766+M766=0,$B$8/($B$7+$B$8),M766/(L766+M766)),M766)</x:f>
        <x:v>0.06087333872599875</x:v>
      </x:c>
      <x:c r="Y766" s="64" t="n">
        <x:f aca="0">POWER(1-$H$5,(A766-A765)/$H$8)</x:f>
        <x:v>0.9999862671029998</x:v>
      </x:c>
      <x:c r="Z766" s="64" t="n">
        <x:f aca="0">U766*Y766</x:f>
        <x:v>0.10016356787977497</x:v>
      </x:c>
      <x:c r="AA766" s="64" t="n">
        <x:f aca="0">V766*Y766</x:f>
        <x:v>0.10034934632584977</x:v>
      </x:c>
      <x:c r="AB766" s="64" t="n">
        <x:f aca="0">W766*Y766</x:f>
        <x:v>0.8657435831718351</x:v>
      </x:c>
      <x:c r="AC766" s="64" t="n">
        <x:f aca="0">X766*Y766</x:f>
        <x:v>0.060872502758707966</x:v>
      </x:c>
      <x:c r="AD766" s="64" t="n">
        <x:f aca="0">SUM(Z766:AC766)</x:f>
        <x:v>1.1271290001361678</x:v>
      </x:c>
      <x:c r="AE766" s="64" t="n">
        <x:f aca="0">MAX(AE765,AD766)</x:f>
        <x:v>1.1447181245279376</x:v>
      </x:c>
      <x:c r="AF766" s="63" t="n">
        <x:f aca="0">AD766/AE766-1</x:f>
        <x:v>-0.015365463352843611</x:v>
      </x:c>
      <x:c r="AG766" s="63" t="n">
        <x:f aca="0">AD766/AD765-1</x:f>
        <x:v>0.001329039565718837</x:v>
      </x:c>
      <x:c r="AH766" s="61" t="n">
        <x:f aca="0">IF(OR(T766="年末+季度",T766="季度+动态",T766="季度",T766="动态"),A766,AH765)</x:f>
        <x:v>44834</x:v>
      </x:c>
      <x:c r="AI766" s="68" t="n">
        <x:f aca="0">YEAR(A766)</x:f>
        <x:v>2022</x:v>
      </x:c>
      <x:c r="AJ766" s="68" t="n">
        <x:f aca="0">MONTH(A766)</x:f>
        <x:v>12</x:v>
      </x:c>
      <x:c r="AK766" s="66" t="n">
        <x:f aca="0">IF(MONTH(A766)&lt;&gt;MONTH(A767),1,0)</x:f>
        <x:v>0</x:v>
      </x:c>
      <x:c r="AL766" s="64" t="n">
        <x:f aca="0">IF(AK765,AD765,AL765)</x:f>
        <x:v>1.1340408338624666</x:v>
      </x:c>
      <x:c r="AM766" s="65" t="str">
        <x:f aca="0">IF(AK766,AD766/AL766-1,"")</x:f>
      </x:c>
      <x:c r="AN766" s="64" t="n">
        <x:f aca="0">IF(AI766&lt;&gt;AI765,AD766,MAX(AN765,AD766))</x:f>
        <x:v>1.1447181245279376</x:v>
      </x:c>
      <x:c r="AO766" s="65" t="n">
        <x:f aca="0">AD766/AN766-1</x:f>
        <x:v>-0.015365463352843611</x:v>
      </x:c>
      <x:c r="AP766" s="69" t="n">
        <x:f aca="0">IFERROR(SUM(Z766:AC766)/AD766,0)</x:f>
        <x:v>1</x:v>
      </x:c>
      <x:c r="AQ766" s="66" t="b">
        <x:f aca="0">AND(B766&gt;0,C766&gt;0,D766&gt;0,E766&gt;0)</x:f>
        <x:v>1</x:v>
      </x:c>
    </x:row>
    <x:row r="767" ht="13.5" hidden="0">
      <x:c r="A767" s="61" t="n">
        <x:f aca="0">'净值底稿'!A729</x:f>
        <x:v>44923</x:v>
      </x:c>
      <x:c r="B767" s="62" t="n">
        <x:f aca="0">'净值底稿'!W729</x:f>
        <x:v>1.2380333539493877</x:v>
      </x:c>
      <x:c r="C767" s="62" t="n">
        <x:f aca="0">'净值底稿'!T729</x:f>
        <x:v>1.2339184388778912</x:v>
      </x:c>
      <x:c r="D767" s="62" t="n">
        <x:f aca="0">'净值底稿'!U729</x:f>
        <x:v>1.5581</x:v>
      </x:c>
      <x:c r="E767" s="62" t="n">
        <x:f aca="0">'净值底稿'!V729</x:f>
        <x:v>1.4697</x:v>
      </x:c>
      <x:c r="F767" s="63" t="n">
        <x:f aca="0">IFERROR(B767/B766-1,0)</x:f>
        <x:v>0.0011333211380084585</x:v>
      </x:c>
      <x:c r="G767" s="63" t="n">
        <x:f aca="0">IFERROR(C767/C766-1,0)</x:f>
        <x:v>-0.007366027453787227</x:v>
      </x:c>
      <x:c r="H767" s="63" t="n">
        <x:f aca="0">IFERROR(D767/D766-1,0)</x:f>
        <x:v>0.00019257927846960676</x:v>
      </x:c>
      <x:c r="I767" s="63" t="n">
        <x:f aca="0">IFERROR(E767/E766-1,0)</x:f>
        <x:v>0.0025238744884037434</x:v>
      </x:c>
      <x:c r="J767" s="64" t="n">
        <x:f aca="0">Z766*(1+F767)</x:f>
        <x:v>0.10027708536851146</x:v>
      </x:c>
      <x:c r="K767" s="64" t="n">
        <x:f aca="0">AA766*(1+G767)</x:f>
        <x:v>0.09961017028584396</x:v>
      </x:c>
      <x:c r="L767" s="64" t="n">
        <x:f aca="0">AB766*(1+H767)</x:f>
        <x:v>0.8659103074464221</x:v>
      </x:c>
      <x:c r="M767" s="64" t="n">
        <x:f aca="0">AC766*(1+I767)</x:f>
        <x:v>0.06102613731546595</x:v>
      </x:c>
      <x:c r="N767" s="64" t="n">
        <x:f aca="0">SUM(J767:M767)</x:f>
        <x:v>1.1268237004162434</x:v>
      </x:c>
      <x:c r="O767" s="65" t="n">
        <x:f aca="0">IFERROR((J767+K767)/N767,0)</x:f>
        <x:v>0.1773899995008252</x:v>
      </x:c>
      <x:c r="P767" s="66" t="b">
        <x:f aca="0">AND(MONTH(A767)=12,OR(A768="",YEAR(A767)&lt;&gt;YEAR(A768)))</x:f>
        <x:v>0</x:v>
      </x:c>
      <x:c r="Q767" s="66" t="b">
        <x:f aca="0">AND(MOD(MONTH(A767),3)=0,OR(A768="",MONTH(A767)&lt;&gt;MONTH(A768)))</x:f>
        <x:v>0</x:v>
      </x:c>
      <x:c r="R767" s="66" t="b">
        <x:f aca="0">OR(O767&gt;$E$7,O767&lt;$E$6)</x:f>
        <x:v>0</x:v>
      </x:c>
      <x:c r="S767" s="66" t="b">
        <x:f aca="0">AND(OR(P767,Q767,R767),A767-AH766&gt;$E$8)</x:f>
        <x:v>0</x:v>
      </x:c>
      <x:c r="T767" s="67" t="str">
        <x:f aca="0">IF(NOT(OR(P767,Q767,R767)),"不调",IF(NOT(S767),"间隔规则跳过",IF(P767,"年末+季度",IF(AND(Q767,R767),"季度+动态",IF(Q767,"季度","动态")))))</x:f>
        <x:v>不调</x:v>
      </x:c>
      <x:c r="U767" s="64" t="n">
        <x:f aca="0">IF(OR(T767="年末+季度",T767="季度+动态"),N767*$E$5/2,IF(T767="季度",(J767+K767)/2,IF(T767="动态",N767*$E$5*IF(J767+K767=0,0.5,J767/(J767+K767)),J767)))</x:f>
        <x:v>0.10027708536851146</x:v>
      </x:c>
      <x:c r="V767" s="64" t="n">
        <x:f aca="0">IF(OR(T767="年末+季度",T767="季度+动态"),N767*$E$5/2,IF(T767="季度",(J767+K767)/2,IF(T767="动态",N767*$E$5*IF(J767+K767=0,0.5,K767/(J767+K767)),K767)))</x:f>
        <x:v>0.09961017028584396</x:v>
      </x:c>
      <x:c r="W767" s="64" t="n">
        <x:f aca="0">IF(OR(T767="年末+季度",T767="季度+动态",T767="动态"),N767*(1-$E$5)*IF(L767+M767=0,$B$7/($B$7+$B$8),L767/(L767+M767)),L767)</x:f>
        <x:v>0.8659103074464221</x:v>
      </x:c>
      <x:c r="X767" s="64" t="n">
        <x:f aca="0">IF(OR(T767="年末+季度",T767="季度+动态",T767="动态"),N767*(1-$E$5)*IF(L767+M767=0,$B$8/($B$7+$B$8),M767/(L767+M767)),M767)</x:f>
        <x:v>0.06102613731546595</x:v>
      </x:c>
      <x:c r="Y767" s="64" t="n">
        <x:f aca="0">POWER(1-$H$5,(A767-A766)/$H$8)</x:f>
        <x:v>0.9999862671029998</x:v>
      </x:c>
      <x:c r="Z767" s="64" t="n">
        <x:f aca="0">U767*Y767</x:f>
        <x:v>0.10027570827362661</x:v>
      </x:c>
      <x:c r="AA767" s="64" t="n">
        <x:f aca="0">V767*Y767</x:f>
        <x:v>0.09960880234963525</x:v>
      </x:c>
      <x:c r="AB767" s="64" t="n">
        <x:f aca="0">W767*Y767</x:f>
        <x:v>0.8658984159893585</x:v>
      </x:c>
      <x:c r="AC767" s="64" t="n">
        <x:f aca="0">X767*Y767</x:f>
        <x:v>0.061025299249807874</x:v>
      </x:c>
      <x:c r="AD767" s="64" t="n">
        <x:f aca="0">SUM(Z767:AC767)</x:f>
        <x:v>1.1268082258624283</x:v>
      </x:c>
      <x:c r="AE767" s="64" t="n">
        <x:f aca="0">MAX(AE766,AD767)</x:f>
        <x:v>1.1447181245279376</x:v>
      </x:c>
      <x:c r="AF767" s="63" t="n">
        <x:f aca="0">AD767/AE767-1</x:f>
        <x:v>-0.01564568454168136</x:v>
      </x:c>
      <x:c r="AG767" s="63" t="n">
        <x:f aca="0">AD767/AD766-1</x:f>
        <x:v>-0.0002845941091931259</x:v>
      </x:c>
      <x:c r="AH767" s="61" t="n">
        <x:f aca="0">IF(OR(T767="年末+季度",T767="季度+动态",T767="季度",T767="动态"),A767,AH766)</x:f>
        <x:v>44834</x:v>
      </x:c>
      <x:c r="AI767" s="68" t="n">
        <x:f aca="0">YEAR(A767)</x:f>
        <x:v>2022</x:v>
      </x:c>
      <x:c r="AJ767" s="68" t="n">
        <x:f aca="0">MONTH(A767)</x:f>
        <x:v>12</x:v>
      </x:c>
      <x:c r="AK767" s="66" t="n">
        <x:f aca="0">IF(MONTH(A767)&lt;&gt;MONTH(A768),1,0)</x:f>
        <x:v>0</x:v>
      </x:c>
      <x:c r="AL767" s="64" t="n">
        <x:f aca="0">IF(AK766,AD766,AL766)</x:f>
        <x:v>1.1340408338624666</x:v>
      </x:c>
      <x:c r="AM767" s="65" t="str">
        <x:f aca="0">IF(AK767,AD767/AL767-1,"")</x:f>
      </x:c>
      <x:c r="AN767" s="64" t="n">
        <x:f aca="0">IF(AI767&lt;&gt;AI766,AD767,MAX(AN766,AD767))</x:f>
        <x:v>1.1447181245279376</x:v>
      </x:c>
      <x:c r="AO767" s="65" t="n">
        <x:f aca="0">AD767/AN767-1</x:f>
        <x:v>-0.01564568454168136</x:v>
      </x:c>
      <x:c r="AP767" s="69" t="n">
        <x:f aca="0">IFERROR(SUM(Z767:AC767)/AD767,0)</x:f>
        <x:v>1</x:v>
      </x:c>
      <x:c r="AQ767" s="66" t="b">
        <x:f aca="0">AND(B767&gt;0,C767&gt;0,D767&gt;0,E767&gt;0)</x:f>
        <x:v>1</x:v>
      </x:c>
    </x:row>
    <x:row r="768" ht="13.5" hidden="0">
      <x:c r="A768" s="61" t="n">
        <x:f aca="0">'净值底稿'!A730</x:f>
        <x:v>44924</x:v>
      </x:c>
      <x:c r="B768" s="62" t="n">
        <x:f aca="0">'净值底稿'!W730</x:f>
        <x:v>1.2299220735022658</x:v>
      </x:c>
      <x:c r="C768" s="62" t="n">
        <x:f aca="0">'净值底稿'!T730</x:f>
        <x:v>1.2308426526840812</x:v>
      </x:c>
      <x:c r="D768" s="62" t="n">
        <x:f aca="0">'净值底稿'!U730</x:f>
        <x:v>1.5595</x:v>
      </x:c>
      <x:c r="E768" s="62" t="n">
        <x:f aca="0">'净值底稿'!V730</x:f>
        <x:v>1.4636</x:v>
      </x:c>
      <x:c r="F768" s="63" t="n">
        <x:f aca="0">IFERROR(B768/B767-1,0)</x:f>
        <x:v>-0.006551746300894501</x:v>
      </x:c>
      <x:c r="G768" s="63" t="n">
        <x:f aca="0">IFERROR(C768/C767-1,0)</x:f>
        <x:v>-0.0024926981370073653</x:v>
      </x:c>
      <x:c r="H768" s="63" t="n">
        <x:f aca="0">IFERROR(D768/D767-1,0)</x:f>
        <x:v>0.0008985302612156687</x:v>
      </x:c>
      <x:c r="I768" s="63" t="n">
        <x:f aca="0">IFERROR(E768/E767-1,0)</x:f>
        <x:v>-0.004150506906171358</x:v>
      </x:c>
      <x:c r="J768" s="64" t="n">
        <x:f aca="0">Z767*(1+F768)</x:f>
        <x:v>0.09961872727287531</x:v>
      </x:c>
      <x:c r="K768" s="64" t="n">
        <x:f aca="0">AA767*(1+G768)</x:f>
        <x:v>0.09936050767358878</x:v>
      </x:c>
      <x:c r="L768" s="64" t="n">
        <x:f aca="0">AB767*(1+H768)</x:f>
        <x:v>0.8666764519192636</x:v>
      </x:c>
      <x:c r="M768" s="64" t="n">
        <x:f aca="0">AC767*(1+I768)</x:f>
        <x:v>0.06077201332382037</x:v>
      </x:c>
      <x:c r="N768" s="64" t="n">
        <x:f aca="0">SUM(J768:M768)</x:f>
        <x:v>1.126427700189548</x:v>
      </x:c>
      <x:c r="O768" s="65" t="n">
        <x:f aca="0">IFERROR((J768+K768)/N768,0)</x:f>
        <x:v>0.17664625515954654</x:v>
      </x:c>
      <x:c r="P768" s="66" t="b">
        <x:f aca="0">AND(MONTH(A768)=12,OR(A769="",YEAR(A768)&lt;&gt;YEAR(A769)))</x:f>
        <x:v>0</x:v>
      </x:c>
      <x:c r="Q768" s="66" t="b">
        <x:f aca="0">AND(MOD(MONTH(A768),3)=0,OR(A769="",MONTH(A768)&lt;&gt;MONTH(A769)))</x:f>
        <x:v>0</x:v>
      </x:c>
      <x:c r="R768" s="66" t="b">
        <x:f aca="0">OR(O768&gt;$E$7,O768&lt;$E$6)</x:f>
        <x:v>0</x:v>
      </x:c>
      <x:c r="S768" s="66" t="b">
        <x:f aca="0">AND(OR(P768,Q768,R768),A768-AH767&gt;$E$8)</x:f>
        <x:v>0</x:v>
      </x:c>
      <x:c r="T768" s="67" t="str">
        <x:f aca="0">IF(NOT(OR(P768,Q768,R768)),"不调",IF(NOT(S768),"间隔规则跳过",IF(P768,"年末+季度",IF(AND(Q768,R768),"季度+动态",IF(Q768,"季度","动态")))))</x:f>
        <x:v>不调</x:v>
      </x:c>
      <x:c r="U768" s="64" t="n">
        <x:f aca="0">IF(OR(T768="年末+季度",T768="季度+动态"),N768*$E$5/2,IF(T768="季度",(J768+K768)/2,IF(T768="动态",N768*$E$5*IF(J768+K768=0,0.5,J768/(J768+K768)),J768)))</x:f>
        <x:v>0.09961872727287531</x:v>
      </x:c>
      <x:c r="V768" s="64" t="n">
        <x:f aca="0">IF(OR(T768="年末+季度",T768="季度+动态"),N768*$E$5/2,IF(T768="季度",(J768+K768)/2,IF(T768="动态",N768*$E$5*IF(J768+K768=0,0.5,K768/(J768+K768)),K768)))</x:f>
        <x:v>0.09936050767358878</x:v>
      </x:c>
      <x:c r="W768" s="64" t="n">
        <x:f aca="0">IF(OR(T768="年末+季度",T768="季度+动态",T768="动态"),N768*(1-$E$5)*IF(L768+M768=0,$B$7/($B$7+$B$8),L768/(L768+M768)),L768)</x:f>
        <x:v>0.8666764519192636</x:v>
      </x:c>
      <x:c r="X768" s="64" t="n">
        <x:f aca="0">IF(OR(T768="年末+季度",T768="季度+动态",T768="动态"),N768*(1-$E$5)*IF(L768+M768=0,$B$8/($B$7+$B$8),M768/(L768+M768)),M768)</x:f>
        <x:v>0.06077201332382037</x:v>
      </x:c>
      <x:c r="Y768" s="64" t="n">
        <x:f aca="0">POWER(1-$H$5,(A768-A767)/$H$8)</x:f>
        <x:v>0.9999862671029998</x:v>
      </x:c>
      <x:c r="Z768" s="64" t="n">
        <x:f aca="0">U768*Y768</x:f>
        <x:v>0.09961735921915438</x:v>
      </x:c>
      <x:c r="AA768" s="64" t="n">
        <x:f aca="0">V768*Y768</x:f>
        <x:v>0.09935914316597101</x:v>
      </x:c>
      <x:c r="AB768" s="64" t="n">
        <x:f aca="0">W768*Y768</x:f>
        <x:v>0.8666645499408169</x:v>
      </x:c>
      <x:c r="AC768" s="64" t="n">
        <x:f aca="0">X768*Y768</x:f>
        <x:v>0.0607711787480209</x:v>
      </x:c>
      <x:c r="AD768" s="64" t="n">
        <x:f aca="0">SUM(Z768:AC768)</x:f>
        <x:v>1.1264122310739633</x:v>
      </x:c>
      <x:c r="AE768" s="64" t="n">
        <x:f aca="0">MAX(AE767,AD768)</x:f>
        <x:v>1.1447181245279376</x:v>
      </x:c>
      <x:c r="AF768" s="63" t="n">
        <x:f aca="0">AD768/AE768-1</x:f>
        <x:v>-0.015991616679890908</x:v>
      </x:c>
      <x:c r="AG768" s="63" t="n">
        <x:f aca="0">AD768/AD767-1</x:f>
        <x:v>-0.0003514305090930314</x:v>
      </x:c>
      <x:c r="AH768" s="61" t="n">
        <x:f aca="0">IF(OR(T768="年末+季度",T768="季度+动态",T768="季度",T768="动态"),A768,AH767)</x:f>
        <x:v>44834</x:v>
      </x:c>
      <x:c r="AI768" s="68" t="n">
        <x:f aca="0">YEAR(A768)</x:f>
        <x:v>2022</x:v>
      </x:c>
      <x:c r="AJ768" s="68" t="n">
        <x:f aca="0">MONTH(A768)</x:f>
        <x:v>12</x:v>
      </x:c>
      <x:c r="AK768" s="66" t="n">
        <x:f aca="0">IF(MONTH(A768)&lt;&gt;MONTH(A769),1,0)</x:f>
        <x:v>0</x:v>
      </x:c>
      <x:c r="AL768" s="64" t="n">
        <x:f aca="0">IF(AK767,AD767,AL767)</x:f>
        <x:v>1.1340408338624666</x:v>
      </x:c>
      <x:c r="AM768" s="65" t="str">
        <x:f aca="0">IF(AK768,AD768/AL768-1,"")</x:f>
      </x:c>
      <x:c r="AN768" s="64" t="n">
        <x:f aca="0">IF(AI768&lt;&gt;AI767,AD768,MAX(AN767,AD768))</x:f>
        <x:v>1.1447181245279376</x:v>
      </x:c>
      <x:c r="AO768" s="65" t="n">
        <x:f aca="0">AD768/AN768-1</x:f>
        <x:v>-0.015991616679890908</x:v>
      </x:c>
      <x:c r="AP768" s="69" t="n">
        <x:f aca="0">IFERROR(SUM(Z768:AC768)/AD768,0)</x:f>
        <x:v>1</x:v>
      </x:c>
      <x:c r="AQ768" s="66" t="b">
        <x:f aca="0">AND(B768&gt;0,C768&gt;0,D768&gt;0,E768&gt;0)</x:f>
        <x:v>1</x:v>
      </x:c>
    </x:row>
    <x:row r="769" ht="15.649999618530273" hidden="0">
      <x:c r="A769" s="61" t="n">
        <x:f aca="0">'净值底稿'!A731</x:f>
        <x:v>44925</x:v>
      </x:c>
      <x:c r="B769" s="62" t="n">
        <x:f aca="0">'净值底稿'!W731</x:f>
        <x:v>1.2371242043741142</x:v>
      </x:c>
      <x:c r="C769" s="62" t="n">
        <x:f aca="0">'净值底稿'!T731</x:f>
        <x:v>1.236057634005195</x:v>
      </x:c>
      <x:c r="D769" s="62" t="n">
        <x:f aca="0">'净值底稿'!U731</x:f>
        <x:v>1.5603</x:v>
      </x:c>
      <x:c r="E769" s="62" t="n">
        <x:f aca="0">'净值底稿'!V731</x:f>
        <x:v>1.4748</x:v>
      </x:c>
      <x:c r="F769" s="63" t="n">
        <x:f aca="0">IFERROR(B769/B768-1,0)</x:f>
        <x:v>0.0058557619437953345</x:v>
      </x:c>
      <x:c r="G769" s="63" t="n">
        <x:f aca="0">IFERROR(C769/C768-1,0)</x:f>
        <x:v>0.004236919568672448</x:v>
      </x:c>
      <x:c r="H769" s="63" t="n">
        <x:f aca="0">IFERROR(D769/D768-1,0)</x:f>
        <x:v>0.0005129849310676615</x:v>
      </x:c>
      <x:c r="I769" s="63" t="n">
        <x:f aca="0">IFERROR(E769/E768-1,0)</x:f>
        <x:v>0.007652364033889025</x:v>
      </x:c>
      <x:c r="J769" s="64" t="n">
        <x:f aca="0">Z768*(1+F769)</x:f>
        <x:v>0.10020069476021129</x:v>
      </x:c>
      <x:c r="K769" s="64" t="n">
        <x:f aca="0">AA768*(1+G769)</x:f>
        <x:v>0.09978011986397745</x:v>
      </x:c>
      <x:c r="L769" s="64" t="n">
        <x:f aca="0">AB768*(1+H769)</x:f>
        <x:v>0.8671091357952271</x:v>
      </x:c>
      <x:c r="M769" s="64" t="n">
        <x:f aca="0">AC768*(1+I769)</x:f>
        <x:v>0.061236221930569296</x:v>
      </x:c>
      <x:c r="N769" s="64" t="n">
        <x:f aca="0">SUM(J769:M769)</x:f>
        <x:v>1.1283261723499851</x:v>
      </x:c>
      <x:c r="O769" s="65" t="n">
        <x:f aca="0">IFERROR((J769+K769)/N769,0)</x:f>
        <x:v>0.17723670648150003</x:v>
      </x:c>
      <x:c r="P769" s="66" t="b">
        <x:f aca="0">AND(MONTH(A769)=12,OR(A770="",YEAR(A769)&lt;&gt;YEAR(A770)))</x:f>
        <x:v>1</x:v>
      </x:c>
      <x:c r="Q769" s="66" t="b">
        <x:f aca="0">AND(MOD(MONTH(A769),3)=0,OR(A770="",MONTH(A769)&lt;&gt;MONTH(A770)))</x:f>
        <x:v>1</x:v>
      </x:c>
      <x:c r="R769" s="66" t="b">
        <x:f aca="0">OR(O769&gt;$E$7,O769&lt;$E$6)</x:f>
        <x:v>0</x:v>
      </x:c>
      <x:c r="S769" s="66" t="b">
        <x:f aca="0">AND(OR(P769,Q769,R769),A769-AH768&gt;$E$8)</x:f>
        <x:v>1</x:v>
      </x:c>
      <x:c r="T769" s="67" t="str">
        <x:f aca="0">IF(NOT(OR(P769,Q769,R769)),"不调",IF(NOT(S769),"间隔规则跳过",IF(P769,"年末+季度",IF(AND(Q769,R769),"季度+动态",IF(Q769,"季度","动态")))))</x:f>
        <x:v>年末+季度</x:v>
      </x:c>
      <x:c r="U769" s="64" t="n">
        <x:f aca="0">IF(OR(T769="年末+季度",T769="季度+动态"),N769*$E$5/2,IF(T769="季度",(J769+K769)/2,IF(T769="动态",N769*$E$5*IF(J769+K769=0,0.5,J769/(J769+K769)),J769)))</x:f>
        <x:v>0.11283261723499852</x:v>
      </x:c>
      <x:c r="V769" s="64" t="n">
        <x:f aca="0">IF(OR(T769="年末+季度",T769="季度+动态"),N769*$E$5/2,IF(T769="季度",(J769+K769)/2,IF(T769="动态",N769*$E$5*IF(J769+K769=0,0.5,K769/(J769+K769)),K769)))</x:f>
        <x:v>0.11283261723499852</x:v>
      </x:c>
      <x:c r="W769" s="64" t="n">
        <x:f aca="0">IF(OR(T769="年末+季度",T769="季度+动态",T769="动态"),N769*(1-$E$5)*IF(L769+M769=0,$B$7/($B$7+$B$8),L769/(L769+M769)),L769)</x:f>
        <x:v>0.8431189311687299</x:v>
      </x:c>
      <x:c r="X769" s="64" t="n">
        <x:f aca="0">IF(OR(T769="年末+季度",T769="季度+动态",T769="动态"),N769*(1-$E$5)*IF(L769+M769=0,$B$8/($B$7+$B$8),M769/(L769+M769)),M769)</x:f>
        <x:v>0.05954200671125822</x:v>
      </x:c>
      <x:c r="Y769" s="64" t="n">
        <x:f aca="0">POWER(1-$H$5,(A769-A768)/$H$8)</x:f>
        <x:v>0.9999862671029998</x:v>
      </x:c>
      <x:c r="Z769" s="64" t="n">
        <x:f aca="0">U769*Y769</x:f>
        <x:v>0.11283106771628776</x:v>
      </x:c>
      <x:c r="AA769" s="64" t="n">
        <x:f aca="0">V769*Y769</x:f>
        <x:v>0.11283106771628776</x:v>
      </x:c>
      <x:c r="AB769" s="64" t="n">
        <x:f aca="0">W769*Y769</x:f>
        <x:v>0.8431073527032893</x:v>
      </x:c>
      <x:c r="AC769" s="64" t="n">
        <x:f aca="0">X769*Y769</x:f>
        <x:v>0.059541189027012865</x:v>
      </x:c>
      <x:c r="AD769" s="64" t="n">
        <x:f aca="0">SUM(Z769:AC769)</x:f>
        <x:v>1.1283106771628775</x:v>
      </x:c>
      <x:c r="AE769" s="64" t="n">
        <x:f aca="0">MAX(AE768,AD769)</x:f>
        <x:v>1.1447181245279376</x:v>
      </x:c>
      <x:c r="AF769" s="63" t="n">
        <x:f aca="0">AD769/AE769-1</x:f>
        <x:v>-0.014333176887389887</x:v>
      </x:c>
      <x:c r="AG769" s="63" t="n">
        <x:f aca="0">AD769/AD768-1</x:f>
        <x:v>0.001685391934269198</x:v>
      </x:c>
      <x:c r="AH769" s="61" t="n">
        <x:f aca="0">IF(OR(T769="年末+季度",T769="季度+动态",T769="季度",T769="动态"),A769,AH768)</x:f>
        <x:v>44925</x:v>
      </x:c>
      <x:c r="AI769" s="68" t="n">
        <x:f aca="0">YEAR(A769)</x:f>
        <x:v>2022</x:v>
      </x:c>
      <x:c r="AJ769" s="68" t="n">
        <x:f aca="0">MONTH(A769)</x:f>
        <x:v>12</x:v>
      </x:c>
      <x:c r="AK769" s="66" t="n">
        <x:f aca="0">IF(MONTH(A769)&lt;&gt;MONTH(A770),1,0)</x:f>
        <x:v>1</x:v>
      </x:c>
      <x:c r="AL769" s="64" t="n">
        <x:f aca="0">IF(AK768,AD768,AL768)</x:f>
        <x:v>1.1340408338624666</x:v>
      </x:c>
      <x:c r="AM769" s="65" t="n">
        <x:f aca="0">IF(AK769,AD769/AL769-1,"")</x:f>
        <x:v>-0.005052866288837721</x:v>
      </x:c>
      <x:c r="AN769" s="64" t="n">
        <x:f aca="0">IF(AI769&lt;&gt;AI768,AD769,MAX(AN768,AD769))</x:f>
        <x:v>1.1447181245279376</x:v>
      </x:c>
      <x:c r="AO769" s="65" t="n">
        <x:f aca="0">AD769/AN769-1</x:f>
        <x:v>-0.014333176887389887</x:v>
      </x:c>
      <x:c r="AP769" s="69" t="n">
        <x:f aca="0">IFERROR(SUM(Z769:AC769)/AD769,0)</x:f>
        <x:v>1</x:v>
      </x:c>
      <x:c r="AQ769" s="66" t="b">
        <x:f aca="0">AND(B769&gt;0,C769&gt;0,D769&gt;0,E769&gt;0)</x:f>
        <x:v>1</x:v>
      </x:c>
    </x:row>
    <x:row r="770" ht="13.5" hidden="0">
      <x:c r="A770" s="61" t="n">
        <x:f aca="0">'净值底稿'!A732</x:f>
        <x:v>44929</x:v>
      </x:c>
      <x:c r="B770" s="62" t="n">
        <x:f aca="0">'净值底稿'!W732</x:f>
        <x:v>1.24554876445192</x:v>
      </x:c>
      <x:c r="C770" s="62" t="n">
        <x:f aca="0">'净值底稿'!T732</x:f>
        <x:v>1.2573539592370837</x:v>
      </x:c>
      <x:c r="D770" s="62" t="n">
        <x:f aca="0">'净值底稿'!U732</x:f>
        <x:v>1.5623</x:v>
      </x:c>
      <x:c r="E770" s="62" t="n">
        <x:f aca="0">'净值底稿'!V732</x:f>
        <x:v>1.4808</x:v>
      </x:c>
      <x:c r="F770" s="63" t="n">
        <x:f aca="0">IFERROR(B770/B769-1,0)</x:f>
        <x:v>0.00680979326733655</x:v>
      </x:c>
      <x:c r="G770" s="63" t="n">
        <x:f aca="0">IFERROR(C770/C769-1,0)</x:f>
        <x:v>0.017229233205641403</x:v>
      </x:c>
      <x:c r="H770" s="63" t="n">
        <x:f aca="0">IFERROR(D770/D769-1,0)</x:f>
        <x:v>0.0012818047811318234</x:v>
      </x:c>
      <x:c r="I770" s="63" t="n">
        <x:f aca="0">IFERROR(E770/E769-1,0)</x:f>
        <x:v>0.004068348250610088</x:v>
      </x:c>
      <x:c r="J770" s="64" t="n">
        <x:f aca="0">Z769*(1+F770)</x:f>
        <x:v>0.11359942396156852</x:v>
      </x:c>
      <x:c r="K770" s="64" t="n">
        <x:f aca="0">AA769*(1+G770)</x:f>
        <x:v>0.1147750604948132</x:v>
      </x:c>
      <x:c r="L770" s="64" t="n">
        <x:f aca="0">AB769*(1+H770)</x:f>
        <x:v>0.8441880517389918</x:v>
      </x:c>
      <x:c r="M770" s="64" t="n">
        <x:f aca="0">AC769*(1+I770)</x:f>
        <x:v>0.05978342331923016</x:v>
      </x:c>
      <x:c r="N770" s="64" t="n">
        <x:f aca="0">SUM(J770:M770)</x:f>
        <x:v>1.1323459595146037</x:v>
      </x:c>
      <x:c r="O770" s="65" t="n">
        <x:f aca="0">IFERROR((J770+K770)/N770,0)</x:f>
        <x:v>0.20168260639555574</x:v>
      </x:c>
      <x:c r="P770" s="66" t="b">
        <x:f aca="0">AND(MONTH(A770)=12,OR(A771="",YEAR(A770)&lt;&gt;YEAR(A771)))</x:f>
        <x:v>0</x:v>
      </x:c>
      <x:c r="Q770" s="66" t="b">
        <x:f aca="0">AND(MOD(MONTH(A770),3)=0,OR(A771="",MONTH(A770)&lt;&gt;MONTH(A771)))</x:f>
        <x:v>0</x:v>
      </x:c>
      <x:c r="R770" s="66" t="b">
        <x:f aca="0">OR(O770&gt;$E$7,O770&lt;$E$6)</x:f>
        <x:v>0</x:v>
      </x:c>
      <x:c r="S770" s="66" t="b">
        <x:f aca="0">AND(OR(P770,Q770,R770),A770-AH769&gt;$E$8)</x:f>
        <x:v>0</x:v>
      </x:c>
      <x:c r="T770" s="67" t="str">
        <x:f aca="0">IF(NOT(OR(P770,Q770,R770)),"不调",IF(NOT(S770),"间隔规则跳过",IF(P770,"年末+季度",IF(AND(Q770,R770),"季度+动态",IF(Q770,"季度","动态")))))</x:f>
        <x:v>不调</x:v>
      </x:c>
      <x:c r="U770" s="64" t="n">
        <x:f aca="0">IF(OR(T770="年末+季度",T770="季度+动态"),N770*$E$5/2,IF(T770="季度",(J770+K770)/2,IF(T770="动态",N770*$E$5*IF(J770+K770=0,0.5,J770/(J770+K770)),J770)))</x:f>
        <x:v>0.11359942396156852</x:v>
      </x:c>
      <x:c r="V770" s="64" t="n">
        <x:f aca="0">IF(OR(T770="年末+季度",T770="季度+动态"),N770*$E$5/2,IF(T770="季度",(J770+K770)/2,IF(T770="动态",N770*$E$5*IF(J770+K770=0,0.5,K770/(J770+K770)),K770)))</x:f>
        <x:v>0.1147750604948132</x:v>
      </x:c>
      <x:c r="W770" s="64" t="n">
        <x:f aca="0">IF(OR(T770="年末+季度",T770="季度+动态",T770="动态"),N770*(1-$E$5)*IF(L770+M770=0,$B$7/($B$7+$B$8),L770/(L770+M770)),L770)</x:f>
        <x:v>0.8441880517389918</x:v>
      </x:c>
      <x:c r="X770" s="64" t="n">
        <x:f aca="0">IF(OR(T770="年末+季度",T770="季度+动态",T770="动态"),N770*(1-$E$5)*IF(L770+M770=0,$B$8/($B$7+$B$8),M770/(L770+M770)),M770)</x:f>
        <x:v>0.05978342331923016</x:v>
      </x:c>
      <x:c r="Y770" s="64" t="n">
        <x:f aca="0">POWER(1-$H$5,(A770-A769)/$H$8)</x:f>
        <x:v>0.9999450695435432</x:v>
      </x:c>
      <x:c r="Z770" s="64" t="n">
        <x:f aca="0">U770*Y770</x:f>
        <x:v>0.11359318389335708</x:v>
      </x:c>
      <x:c r="AA770" s="64" t="n">
        <x:f aca="0">V770*Y770</x:f>
        <x:v>0.11476875584835036</x:v>
      </x:c>
      <x:c r="AB770" s="64" t="n">
        <x:f aca="0">W770*Y770</x:f>
        <x:v>0.8441416801039744</x:v>
      </x:c>
      <x:c r="AC770" s="64" t="n">
        <x:f aca="0">X770*Y770</x:f>
        <x:v>0.05978013938849869</x:v>
      </x:c>
      <x:c r="AD770" s="64" t="n">
        <x:f aca="0">SUM(Z770:AC770)</x:f>
        <x:v>1.1322837592341806</x:v>
      </x:c>
      <x:c r="AE770" s="64" t="n">
        <x:f aca="0">MAX(AE769,AD770)</x:f>
        <x:v>1.1447181245279376</x:v>
      </x:c>
      <x:c r="AF770" s="63" t="n">
        <x:f aca="0">AD770/AE770-1</x:f>
        <x:v>-0.010862381775325503</x:v>
      </x:c>
      <x:c r="AG770" s="63" t="n">
        <x:f aca="0">AD770/AD769-1</x:f>
        <x:v>0.003521266041099036</x:v>
      </x:c>
      <x:c r="AH770" s="61" t="n">
        <x:f aca="0">IF(OR(T770="年末+季度",T770="季度+动态",T770="季度",T770="动态"),A770,AH769)</x:f>
        <x:v>44925</x:v>
      </x:c>
      <x:c r="AI770" s="68" t="n">
        <x:f aca="0">YEAR(A770)</x:f>
        <x:v>2023</x:v>
      </x:c>
      <x:c r="AJ770" s="68" t="n">
        <x:f aca="0">MONTH(A770)</x:f>
        <x:v>1</x:v>
      </x:c>
      <x:c r="AK770" s="66" t="n">
        <x:f aca="0">IF(MONTH(A770)&lt;&gt;MONTH(A771),1,0)</x:f>
        <x:v>0</x:v>
      </x:c>
      <x:c r="AL770" s="64" t="n">
        <x:f aca="0">IF(AK769,AD769,AL769)</x:f>
        <x:v>1.1283106771628775</x:v>
      </x:c>
      <x:c r="AM770" s="65" t="str">
        <x:f aca="0">IF(AK770,AD770/AL770-1,"")</x:f>
      </x:c>
      <x:c r="AN770" s="64" t="n">
        <x:f aca="0">IF(AI770&lt;&gt;AI769,AD770,MAX(AN769,AD770))</x:f>
        <x:v>1.1322837592341806</x:v>
      </x:c>
      <x:c r="AO770" s="65" t="n">
        <x:f aca="0">AD770/AN770-1</x:f>
        <x:v>0</x:v>
      </x:c>
      <x:c r="AP770" s="69" t="n">
        <x:f aca="0">IFERROR(SUM(Z770:AC770)/AD770,0)</x:f>
        <x:v>1</x:v>
      </x:c>
      <x:c r="AQ770" s="66" t="b">
        <x:f aca="0">AND(B770&gt;0,C770&gt;0,D770&gt;0,E770&gt;0)</x:f>
        <x:v>1</x:v>
      </x:c>
    </x:row>
    <x:row r="771" ht="13.5" hidden="0">
      <x:c r="A771" s="61" t="n">
        <x:f aca="0">'净值底稿'!A733</x:f>
        <x:v>44930</x:v>
      </x:c>
      <x:c r="B771" s="62" t="n">
        <x:f aca="0">'净值底稿'!W733</x:f>
        <x:v>1.2541714946407483</x:v>
      </x:c>
      <x:c r="C771" s="62" t="n">
        <x:f aca="0">'净值底稿'!T733</x:f>
        <x:v>1.2580197586979338</x:v>
      </x:c>
      <x:c r="D771" s="62" t="n">
        <x:f aca="0">'净值底稿'!U733</x:f>
        <x:v>1.5638</x:v>
      </x:c>
      <x:c r="E771" s="62" t="n">
        <x:f aca="0">'净值底稿'!V733</x:f>
        <x:v>1.4863</x:v>
      </x:c>
      <x:c r="F771" s="63" t="n">
        <x:f aca="0">IFERROR(B771/B770-1,0)</x:f>
        <x:v>0.006922836291056278</x:v>
      </x:c>
      <x:c r="G771" s="63" t="n">
        <x:f aca="0">IFERROR(C771/C770-1,0)</x:f>
        <x:v>0.0005295242886529383</x:v>
      </x:c>
      <x:c r="H771" s="63" t="n">
        <x:f aca="0">IFERROR(D771/D770-1,0)</x:f>
        <x:v>0.000960122895730775</x:v>
      </x:c>
      <x:c r="I771" s="63" t="n">
        <x:f aca="0">IFERROR(E771/E770-1,0)</x:f>
        <x:v>0.003714208535926522</x:v>
      </x:c>
      <x:c r="J771" s="64" t="n">
        <x:f aca="0">Z770*(1+F771)</x:f>
        <x:v>0.11437957090923065</x:v>
      </x:c>
      <x:c r="K771" s="64" t="n">
        <x:f aca="0">AA770*(1+G771)</x:f>
        <x:v>0.11482952869215055</x:v>
      </x:c>
      <x:c r="L771" s="64" t="n">
        <x:f aca="0">AB770*(1+H771)</x:f>
        <x:v>0.8449521598582829</x:v>
      </x:c>
      <x:c r="M771" s="64" t="n">
        <x:f aca="0">AC770*(1+I771)</x:f>
        <x:v>0.060002175292494325</x:v>
      </x:c>
      <x:c r="N771" s="64" t="n">
        <x:f aca="0">SUM(J771:M771)</x:f>
        <x:v>1.1341634347521585</x:v>
      </x:c>
      <x:c r="O771" s="65" t="n">
        <x:f aca="0">IFERROR((J771+K771)/N771,0)</x:f>
        <x:v>0.20209530000539014</x:v>
      </x:c>
      <x:c r="P771" s="66" t="b">
        <x:f aca="0">AND(MONTH(A771)=12,OR(A772="",YEAR(A771)&lt;&gt;YEAR(A772)))</x:f>
        <x:v>0</x:v>
      </x:c>
      <x:c r="Q771" s="66" t="b">
        <x:f aca="0">AND(MOD(MONTH(A771),3)=0,OR(A772="",MONTH(A771)&lt;&gt;MONTH(A772)))</x:f>
        <x:v>0</x:v>
      </x:c>
      <x:c r="R771" s="66" t="b">
        <x:f aca="0">OR(O771&gt;$E$7,O771&lt;$E$6)</x:f>
        <x:v>0</x:v>
      </x:c>
      <x:c r="S771" s="66" t="b">
        <x:f aca="0">AND(OR(P771,Q771,R771),A771-AH770&gt;$E$8)</x:f>
        <x:v>0</x:v>
      </x:c>
      <x:c r="T771" s="67" t="str">
        <x:f aca="0">IF(NOT(OR(P771,Q771,R771)),"不调",IF(NOT(S771),"间隔规则跳过",IF(P771,"年末+季度",IF(AND(Q771,R771),"季度+动态",IF(Q771,"季度","动态")))))</x:f>
        <x:v>不调</x:v>
      </x:c>
      <x:c r="U771" s="64" t="n">
        <x:f aca="0">IF(OR(T771="年末+季度",T771="季度+动态"),N771*$E$5/2,IF(T771="季度",(J771+K771)/2,IF(T771="动态",N771*$E$5*IF(J771+K771=0,0.5,J771/(J771+K771)),J771)))</x:f>
        <x:v>0.11437957090923065</x:v>
      </x:c>
      <x:c r="V771" s="64" t="n">
        <x:f aca="0">IF(OR(T771="年末+季度",T771="季度+动态"),N771*$E$5/2,IF(T771="季度",(J771+K771)/2,IF(T771="动态",N771*$E$5*IF(J771+K771=0,0.5,K771/(J771+K771)),K771)))</x:f>
        <x:v>0.11482952869215055</x:v>
      </x:c>
      <x:c r="W771" s="64" t="n">
        <x:f aca="0">IF(OR(T771="年末+季度",T771="季度+动态",T771="动态"),N771*(1-$E$5)*IF(L771+M771=0,$B$7/($B$7+$B$8),L771/(L771+M771)),L771)</x:f>
        <x:v>0.8449521598582829</x:v>
      </x:c>
      <x:c r="X771" s="64" t="n">
        <x:f aca="0">IF(OR(T771="年末+季度",T771="季度+动态",T771="动态"),N771*(1-$E$5)*IF(L771+M771=0,$B$8/($B$7+$B$8),M771/(L771+M771)),M771)</x:f>
        <x:v>0.060002175292494325</x:v>
      </x:c>
      <x:c r="Y771" s="64" t="n">
        <x:f aca="0">POWER(1-$H$5,(A771-A770)/$H$8)</x:f>
        <x:v>0.9999862671029998</x:v>
      </x:c>
      <x:c r="Z771" s="64" t="n">
        <x:f aca="0">U771*Y771</x:f>
        <x:v>0.11437800014636441</x:v>
      </x:c>
      <x:c r="AA771" s="64" t="n">
        <x:f aca="0">V771*Y771</x:f>
        <x:v>0.11482795175006043</x:v>
      </x:c>
      <x:c r="AB771" s="64" t="n">
        <x:f aca="0">W771*Y771</x:f>
        <x:v>0.8449405562173014</x:v>
      </x:c>
      <x:c r="AC771" s="64" t="n">
        <x:f aca="0">X771*Y771</x:f>
        <x:v>0.06000135128880124</x:v>
      </x:c>
      <x:c r="AD771" s="64" t="n">
        <x:f aca="0">SUM(Z771:AC771)</x:f>
        <x:v>1.1341478594025274</x:v>
      </x:c>
      <x:c r="AE771" s="64" t="n">
        <x:f aca="0">MAX(AE770,AD771)</x:f>
        <x:v>1.1447181245279376</x:v>
      </x:c>
      <x:c r="AF771" s="63" t="n">
        <x:f aca="0">AD771/AE771-1</x:f>
        <x:v>-0.009233945806326083</x:v>
      </x:c>
      <x:c r="AG771" s="63" t="n">
        <x:f aca="0">AD771/AD770-1</x:f>
        <x:v>0.0016463189135624834</x:v>
      </x:c>
      <x:c r="AH771" s="61" t="n">
        <x:f aca="0">IF(OR(T771="年末+季度",T771="季度+动态",T771="季度",T771="动态"),A771,AH770)</x:f>
        <x:v>44925</x:v>
      </x:c>
      <x:c r="AI771" s="68" t="n">
        <x:f aca="0">YEAR(A771)</x:f>
        <x:v>2023</x:v>
      </x:c>
      <x:c r="AJ771" s="68" t="n">
        <x:f aca="0">MONTH(A771)</x:f>
        <x:v>1</x:v>
      </x:c>
      <x:c r="AK771" s="66" t="n">
        <x:f aca="0">IF(MONTH(A771)&lt;&gt;MONTH(A772),1,0)</x:f>
        <x:v>0</x:v>
      </x:c>
      <x:c r="AL771" s="64" t="n">
        <x:f aca="0">IF(AK770,AD770,AL770)</x:f>
        <x:v>1.1283106771628775</x:v>
      </x:c>
      <x:c r="AM771" s="65" t="str">
        <x:f aca="0">IF(AK771,AD771/AL771-1,"")</x:f>
      </x:c>
      <x:c r="AN771" s="64" t="n">
        <x:f aca="0">IF(AI771&lt;&gt;AI770,AD771,MAX(AN770,AD771))</x:f>
        <x:v>1.1341478594025274</x:v>
      </x:c>
      <x:c r="AO771" s="65" t="n">
        <x:f aca="0">AD771/AN771-1</x:f>
        <x:v>0</x:v>
      </x:c>
      <x:c r="AP771" s="69" t="n">
        <x:f aca="0">IFERROR(SUM(Z771:AC771)/AD771,0)</x:f>
        <x:v>1</x:v>
      </x:c>
      <x:c r="AQ771" s="66" t="b">
        <x:f aca="0">AND(B771&gt;0,C771&gt;0,D771&gt;0,E771&gt;0)</x:f>
        <x:v>1</x:v>
      </x:c>
    </x:row>
    <x:row r="772" ht="13.5" hidden="0">
      <x:c r="A772" s="61" t="n">
        <x:f aca="0">'净值底稿'!A734</x:f>
        <x:v>44931</x:v>
      </x:c>
      <x:c r="B772" s="62" t="n">
        <x:f aca="0">'净值底稿'!W734</x:f>
        <x:v>1.2572485751572595</x:v>
      </x:c>
      <x:c r="C772" s="62" t="n">
        <x:f aca="0">'净值底稿'!T734</x:f>
        <x:v>1.2712669397332101</x:v>
      </x:c>
      <x:c r="D772" s="62" t="n">
        <x:f aca="0">'净值底稿'!U734</x:f>
        <x:v>1.5646</x:v>
      </x:c>
      <x:c r="E772" s="62" t="n">
        <x:f aca="0">'净值底稿'!V734</x:f>
        <x:v>1.483</x:v>
      </x:c>
      <x:c r="F772" s="63" t="n">
        <x:f aca="0">IFERROR(B772/B771-1,0)</x:f>
        <x:v>0.0024534766813471</x:v>
      </x:c>
      <x:c r="G772" s="63" t="n">
        <x:f aca="0">IFERROR(C772/C771-1,0)</x:f>
        <x:v>0.010530185192788588</x:v>
      </x:c>
      <x:c r="H772" s="63" t="n">
        <x:f aca="0">IFERROR(D772/D771-1,0)</x:f>
        <x:v>0.0005115743701240572</x:v>
      </x:c>
      <x:c r="I772" s="63" t="n">
        <x:f aca="0">IFERROR(E772/E771-1,0)</x:f>
        <x:v>-0.0022202785440353923</x:v>
      </x:c>
      <x:c r="J772" s="64" t="n">
        <x:f aca="0">Z771*(1+F772)</x:f>
        <x:v>0.11465862390258263</x:v>
      </x:c>
      <x:c r="K772" s="64" t="n">
        <x:f aca="0">AA771*(1+G772)</x:f>
        <x:v>0.11603711134729716</x:v>
      </x:c>
      <x:c r="L772" s="64" t="n">
        <x:f aca="0">AB771*(1+H772)</x:f>
        <x:v>0.8453728061501405</x:v>
      </x:c>
      <x:c r="M772" s="64" t="n">
        <x:f aca="0">AC771*(1+I772)</x:f>
        <x:v>0.059868131575921586</x:v>
      </x:c>
      <x:c r="N772" s="64" t="n">
        <x:f aca="0">SUM(J772:M772)</x:f>
        <x:v>1.135936672975942</x:v>
      </x:c>
      <x:c r="O772" s="65" t="n">
        <x:f aca="0">IFERROR((J772+K772)/N772,0)</x:f>
        <x:v>0.20308855303130594</x:v>
      </x:c>
      <x:c r="P772" s="66" t="b">
        <x:f aca="0">AND(MONTH(A772)=12,OR(A773="",YEAR(A772)&lt;&gt;YEAR(A773)))</x:f>
        <x:v>0</x:v>
      </x:c>
      <x:c r="Q772" s="66" t="b">
        <x:f aca="0">AND(MOD(MONTH(A772),3)=0,OR(A773="",MONTH(A772)&lt;&gt;MONTH(A773)))</x:f>
        <x:v>0</x:v>
      </x:c>
      <x:c r="R772" s="66" t="b">
        <x:f aca="0">OR(O772&gt;$E$7,O772&lt;$E$6)</x:f>
        <x:v>0</x:v>
      </x:c>
      <x:c r="S772" s="66" t="b">
        <x:f aca="0">AND(OR(P772,Q772,R772),A772-AH771&gt;$E$8)</x:f>
        <x:v>0</x:v>
      </x:c>
      <x:c r="T772" s="67" t="str">
        <x:f aca="0">IF(NOT(OR(P772,Q772,R772)),"不调",IF(NOT(S772),"间隔规则跳过",IF(P772,"年末+季度",IF(AND(Q772,R772),"季度+动态",IF(Q772,"季度","动态")))))</x:f>
        <x:v>不调</x:v>
      </x:c>
      <x:c r="U772" s="64" t="n">
        <x:f aca="0">IF(OR(T772="年末+季度",T772="季度+动态"),N772*$E$5/2,IF(T772="季度",(J772+K772)/2,IF(T772="动态",N772*$E$5*IF(J772+K772=0,0.5,J772/(J772+K772)),J772)))</x:f>
        <x:v>0.11465862390258263</x:v>
      </x:c>
      <x:c r="V772" s="64" t="n">
        <x:f aca="0">IF(OR(T772="年末+季度",T772="季度+动态"),N772*$E$5/2,IF(T772="季度",(J772+K772)/2,IF(T772="动态",N772*$E$5*IF(J772+K772=0,0.5,K772/(J772+K772)),K772)))</x:f>
        <x:v>0.11603711134729716</x:v>
      </x:c>
      <x:c r="W772" s="64" t="n">
        <x:f aca="0">IF(OR(T772="年末+季度",T772="季度+动态",T772="动态"),N772*(1-$E$5)*IF(L772+M772=0,$B$7/($B$7+$B$8),L772/(L772+M772)),L772)</x:f>
        <x:v>0.8453728061501405</x:v>
      </x:c>
      <x:c r="X772" s="64" t="n">
        <x:f aca="0">IF(OR(T772="年末+季度",T772="季度+动态",T772="动态"),N772*(1-$E$5)*IF(L772+M772=0,$B$8/($B$7+$B$8),M772/(L772+M772)),M772)</x:f>
        <x:v>0.059868131575921586</x:v>
      </x:c>
      <x:c r="Y772" s="64" t="n">
        <x:f aca="0">POWER(1-$H$5,(A772-A771)/$H$8)</x:f>
        <x:v>0.9999862671029998</x:v>
      </x:c>
      <x:c r="Z772" s="64" t="n">
        <x:f aca="0">U772*Y772</x:f>
        <x:v>0.11465704930751039</x:v>
      </x:c>
      <x:c r="AA772" s="64" t="n">
        <x:f aca="0">V772*Y772</x:f>
        <x:v>0.11603551782159882</x:v>
      </x:c>
      <x:c r="AB772" s="64" t="n">
        <x:f aca="0">W772*Y772</x:f>
        <x:v>0.8453611967324669</x:v>
      </x:c>
      <x:c r="AC772" s="64" t="n">
        <x:f aca="0">X772*Y772</x:f>
        <x:v>0.059867309413037056</x:v>
      </x:c>
      <x:c r="AD772" s="64" t="n">
        <x:f aca="0">SUM(Z772:AC772)</x:f>
        <x:v>1.1359210732746132</x:v>
      </x:c>
      <x:c r="AE772" s="64" t="n">
        <x:f aca="0">MAX(AE771,AD772)</x:f>
        <x:v>1.1447181245279376</x:v>
      </x:c>
      <x:c r="AF772" s="63" t="n">
        <x:f aca="0">AD772/AE772-1</x:f>
        <x:v>-0.007684906061002694</x:v>
      </x:c>
      <x:c r="AG772" s="63" t="n">
        <x:f aca="0">AD772/AD771-1</x:f>
        <x:v>0.0015634768054140213</x:v>
      </x:c>
      <x:c r="AH772" s="61" t="n">
        <x:f aca="0">IF(OR(T772="年末+季度",T772="季度+动态",T772="季度",T772="动态"),A772,AH771)</x:f>
        <x:v>44925</x:v>
      </x:c>
      <x:c r="AI772" s="68" t="n">
        <x:f aca="0">YEAR(A772)</x:f>
        <x:v>2023</x:v>
      </x:c>
      <x:c r="AJ772" s="68" t="n">
        <x:f aca="0">MONTH(A772)</x:f>
        <x:v>1</x:v>
      </x:c>
      <x:c r="AK772" s="66" t="n">
        <x:f aca="0">IF(MONTH(A772)&lt;&gt;MONTH(A773),1,0)</x:f>
        <x:v>0</x:v>
      </x:c>
      <x:c r="AL772" s="64" t="n">
        <x:f aca="0">IF(AK771,AD771,AL771)</x:f>
        <x:v>1.1283106771628775</x:v>
      </x:c>
      <x:c r="AM772" s="65" t="str">
        <x:f aca="0">IF(AK772,AD772/AL772-1,"")</x:f>
      </x:c>
      <x:c r="AN772" s="64" t="n">
        <x:f aca="0">IF(AI772&lt;&gt;AI771,AD772,MAX(AN771,AD772))</x:f>
        <x:v>1.1359210732746132</x:v>
      </x:c>
      <x:c r="AO772" s="65" t="n">
        <x:f aca="0">AD772/AN772-1</x:f>
        <x:v>0</x:v>
      </x:c>
      <x:c r="AP772" s="69" t="n">
        <x:f aca="0">IFERROR(SUM(Z772:AC772)/AD772,0)</x:f>
        <x:v>1</x:v>
      </x:c>
      <x:c r="AQ772" s="66" t="b">
        <x:f aca="0">AND(B772&gt;0,C772&gt;0,D772&gt;0,E772&gt;0)</x:f>
        <x:v>1</x:v>
      </x:c>
    </x:row>
    <x:row r="773" ht="13.5" hidden="0">
      <x:c r="A773" s="61" t="n">
        <x:f aca="0">'净值底稿'!A735</x:f>
        <x:v>44932</x:v>
      </x:c>
      <x:c r="B773" s="62" t="n">
        <x:f aca="0">'净值底稿'!W735</x:f>
        <x:v>1.2563610405407193</x:v>
      </x:c>
      <x:c r="C773" s="62" t="n">
        <x:f aca="0">'净值底稿'!T735</x:f>
        <x:v>1.2734511494984826</x:v>
      </x:c>
      <x:c r="D773" s="62" t="n">
        <x:f aca="0">'净值底稿'!U735</x:f>
        <x:v>1.5645</x:v>
      </x:c>
      <x:c r="E773" s="62" t="n">
        <x:f aca="0">'净值底稿'!V735</x:f>
        <x:v>1.4708</x:v>
      </x:c>
      <x:c r="F773" s="63" t="n">
        <x:f aca="0">IFERROR(B773/B772-1,0)</x:f>
        <x:v>-0.000705934080242776</x:v>
      </x:c>
      <x:c r="G773" s="63" t="n">
        <x:f aca="0">IFERROR(C773/C772-1,0)</x:f>
        <x:v>0.0017181362127853816</x:v>
      </x:c>
      <x:c r="H773" s="63" t="n">
        <x:f aca="0">IFERROR(D773/D772-1,0)</x:f>
        <x:v>-0.0000639140994502796</x:v>
      </x:c>
      <x:c r="I773" s="63" t="n">
        <x:f aca="0">IFERROR(E773/E772-1,0)</x:f>
        <x:v>-0.008226567768037762</x:v>
      </x:c>
      <x:c r="J773" s="64" t="n">
        <x:f aca="0">Z772*(1+F773)</x:f>
        <x:v>0.11457610898886414</x:v>
      </x:c>
      <x:c r="K773" s="64" t="n">
        <x:f aca="0">AA772*(1+G773)</x:f>
        <x:v>0.11623488264673741</x:v>
      </x:c>
      <x:c r="L773" s="64" t="n">
        <x:f aca="0">AB772*(1+H773)</x:f>
        <x:v>0.8453071662328675</x:v>
      </x:c>
      <x:c r="M773" s="64" t="n">
        <x:f aca="0">AC772*(1+I773)</x:f>
        <x:v>0.05937480693506062</x:v>
      </x:c>
      <x:c r="N773" s="64" t="n">
        <x:f aca="0">SUM(J773:M773)</x:f>
        <x:v>1.1354929648035297</x:v>
      </x:c>
      <x:c r="O773" s="65" t="n">
        <x:f aca="0">IFERROR((J773+K773)/N773,0)</x:f>
        <x:v>0.20326941583080432</x:v>
      </x:c>
      <x:c r="P773" s="66" t="b">
        <x:f aca="0">AND(MONTH(A773)=12,OR(A774="",YEAR(A773)&lt;&gt;YEAR(A774)))</x:f>
        <x:v>0</x:v>
      </x:c>
      <x:c r="Q773" s="66" t="b">
        <x:f aca="0">AND(MOD(MONTH(A773),3)=0,OR(A774="",MONTH(A773)&lt;&gt;MONTH(A774)))</x:f>
        <x:v>0</x:v>
      </x:c>
      <x:c r="R773" s="66" t="b">
        <x:f aca="0">OR(O773&gt;$E$7,O773&lt;$E$6)</x:f>
        <x:v>0</x:v>
      </x:c>
      <x:c r="S773" s="66" t="b">
        <x:f aca="0">AND(OR(P773,Q773,R773),A773-AH772&gt;$E$8)</x:f>
        <x:v>0</x:v>
      </x:c>
      <x:c r="T773" s="67" t="str">
        <x:f aca="0">IF(NOT(OR(P773,Q773,R773)),"不调",IF(NOT(S773),"间隔规则跳过",IF(P773,"年末+季度",IF(AND(Q773,R773),"季度+动态",IF(Q773,"季度","动态")))))</x:f>
        <x:v>不调</x:v>
      </x:c>
      <x:c r="U773" s="64" t="n">
        <x:f aca="0">IF(OR(T773="年末+季度",T773="季度+动态"),N773*$E$5/2,IF(T773="季度",(J773+K773)/2,IF(T773="动态",N773*$E$5*IF(J773+K773=0,0.5,J773/(J773+K773)),J773)))</x:f>
        <x:v>0.11457610898886414</x:v>
      </x:c>
      <x:c r="V773" s="64" t="n">
        <x:f aca="0">IF(OR(T773="年末+季度",T773="季度+动态"),N773*$E$5/2,IF(T773="季度",(J773+K773)/2,IF(T773="动态",N773*$E$5*IF(J773+K773=0,0.5,K773/(J773+K773)),K773)))</x:f>
        <x:v>0.11623488264673741</x:v>
      </x:c>
      <x:c r="W773" s="64" t="n">
        <x:f aca="0">IF(OR(T773="年末+季度",T773="季度+动态",T773="动态"),N773*(1-$E$5)*IF(L773+M773=0,$B$7/($B$7+$B$8),L773/(L773+M773)),L773)</x:f>
        <x:v>0.8453071662328675</x:v>
      </x:c>
      <x:c r="X773" s="64" t="n">
        <x:f aca="0">IF(OR(T773="年末+季度",T773="季度+动态",T773="动态"),N773*(1-$E$5)*IF(L773+M773=0,$B$8/($B$7+$B$8),M773/(L773+M773)),M773)</x:f>
        <x:v>0.05937480693506062</x:v>
      </x:c>
      <x:c r="Y773" s="64" t="n">
        <x:f aca="0">POWER(1-$H$5,(A773-A772)/$H$8)</x:f>
        <x:v>0.9999862671029998</x:v>
      </x:c>
      <x:c r="Z773" s="64" t="n">
        <x:f aca="0">U773*Y773</x:f>
        <x:v>0.1145745355269607</x:v>
      </x:c>
      <x:c r="AA773" s="64" t="n">
        <x:f aca="0">V773*Y773</x:f>
        <x:v>0.1162332864050662</x:v>
      </x:c>
      <x:c r="AB773" s="64" t="n">
        <x:f aca="0">W773*Y773</x:f>
        <x:v>0.84529555771662</x:v>
      </x:c>
      <x:c r="AC773" s="64" t="n">
        <x:f aca="0">X773*Y773</x:f>
        <x:v>0.059373991546952574</x:v>
      </x:c>
      <x:c r="AD773" s="64" t="n">
        <x:f aca="0">SUM(Z773:AC773)</x:f>
        <x:v>1.1354773711955997</x:v>
      </x:c>
      <x:c r="AE773" s="64" t="n">
        <x:f aca="0">MAX(AE772,AD773)</x:f>
        <x:v>1.1447181245279376</x:v>
      </x:c>
      <x:c r="AF773" s="63" t="n">
        <x:f aca="0">AD773/AE773-1</x:f>
        <x:v>-0.008072514214928384</x:v>
      </x:c>
      <x:c r="AG773" s="63" t="n">
        <x:f aca="0">AD773/AD772-1</x:f>
        <x:v>-0.00039060995473427784</x:v>
      </x:c>
      <x:c r="AH773" s="61" t="n">
        <x:f aca="0">IF(OR(T773="年末+季度",T773="季度+动态",T773="季度",T773="动态"),A773,AH772)</x:f>
        <x:v>44925</x:v>
      </x:c>
      <x:c r="AI773" s="68" t="n">
        <x:f aca="0">YEAR(A773)</x:f>
        <x:v>2023</x:v>
      </x:c>
      <x:c r="AJ773" s="68" t="n">
        <x:f aca="0">MONTH(A773)</x:f>
        <x:v>1</x:v>
      </x:c>
      <x:c r="AK773" s="66" t="n">
        <x:f aca="0">IF(MONTH(A773)&lt;&gt;MONTH(A774),1,0)</x:f>
        <x:v>0</x:v>
      </x:c>
      <x:c r="AL773" s="64" t="n">
        <x:f aca="0">IF(AK772,AD772,AL772)</x:f>
        <x:v>1.1283106771628775</x:v>
      </x:c>
      <x:c r="AM773" s="65" t="str">
        <x:f aca="0">IF(AK773,AD773/AL773-1,"")</x:f>
      </x:c>
      <x:c r="AN773" s="64" t="n">
        <x:f aca="0">IF(AI773&lt;&gt;AI772,AD773,MAX(AN772,AD773))</x:f>
        <x:v>1.1359210732746132</x:v>
      </x:c>
      <x:c r="AO773" s="65" t="n">
        <x:f aca="0">AD773/AN773-1</x:f>
        <x:v>-0.00039060995473427784</x:v>
      </x:c>
      <x:c r="AP773" s="69" t="n">
        <x:f aca="0">IFERROR(SUM(Z773:AC773)/AD773,0)</x:f>
        <x:v>1</x:v>
      </x:c>
      <x:c r="AQ773" s="66" t="b">
        <x:f aca="0">AND(B773&gt;0,C773&gt;0,D773&gt;0,E773&gt;0)</x:f>
        <x:v>1</x:v>
      </x:c>
    </x:row>
    <x:row r="774" ht="13.5" hidden="0">
      <x:c r="A774" s="61" t="n">
        <x:f aca="0">'净值底稿'!A736</x:f>
        <x:v>44935</x:v>
      </x:c>
      <x:c r="B774" s="62" t="n">
        <x:f aca="0">'净值底稿'!W736</x:f>
        <x:v>1.257531847979093</x:v>
      </x:c>
      <x:c r="C774" s="62" t="n">
        <x:f aca="0">'净值底稿'!T736</x:f>
        <x:v>1.2808383145189475</x:v>
      </x:c>
      <x:c r="D774" s="62" t="n">
        <x:f aca="0">'净值底稿'!U736</x:f>
        <x:v>1.5642</x:v>
      </x:c>
      <x:c r="E774" s="62" t="n">
        <x:f aca="0">'净值底稿'!V736</x:f>
        <x:v>1.485</x:v>
      </x:c>
      <x:c r="F774" s="63" t="n">
        <x:f aca="0">IFERROR(B774/B773-1,0)</x:f>
        <x:v>0.0009319036491848287</x:v>
      </x:c>
      <x:c r="G774" s="63" t="n">
        <x:f aca="0">IFERROR(C774/C773-1,0)</x:f>
        <x:v>0.005800901764762667</x:v>
      </x:c>
      <x:c r="H774" s="63" t="n">
        <x:f aca="0">IFERROR(D774/D773-1,0)</x:f>
        <x:v>-0.00019175455417064224</x:v>
      </x:c>
      <x:c r="I774" s="63" t="n">
        <x:f aca="0">IFERROR(E774/E773-1,0)</x:f>
        <x:v>0.009654609736198028</x:v>
      </x:c>
      <x:c r="J774" s="64" t="n">
        <x:f aca="0">Z773*(1+F774)</x:f>
        <x:v>0.11468130795472194</x:v>
      </x:c>
      <x:c r="K774" s="64" t="n">
        <x:f aca="0">AA773*(1+G774)</x:f>
        <x:v>0.1169075442812975</x:v>
      </x:c>
      <x:c r="L774" s="64" t="n">
        <x:f aca="0">AB773*(1+H774)</x:f>
        <x:v>0.8451334684438077</x:v>
      </x:c>
      <x:c r="M774" s="64" t="n">
        <x:f aca="0">AC773*(1+I774)</x:f>
        <x:v>0.059947224263818724</x:v>
      </x:c>
      <x:c r="N774" s="64" t="n">
        <x:f aca="0">SUM(J774:M774)</x:f>
        <x:v>1.136669544943646</x:v>
      </x:c>
      <x:c r="O774" s="65" t="n">
        <x:f aca="0">IFERROR((J774+K774)/N774,0)</x:f>
        <x:v>0.20374334235153738</x:v>
      </x:c>
      <x:c r="P774" s="66" t="b">
        <x:f aca="0">AND(MONTH(A774)=12,OR(A775="",YEAR(A774)&lt;&gt;YEAR(A775)))</x:f>
        <x:v>0</x:v>
      </x:c>
      <x:c r="Q774" s="66" t="b">
        <x:f aca="0">AND(MOD(MONTH(A774),3)=0,OR(A775="",MONTH(A774)&lt;&gt;MONTH(A775)))</x:f>
        <x:v>0</x:v>
      </x:c>
      <x:c r="R774" s="66" t="b">
        <x:f aca="0">OR(O774&gt;$E$7,O774&lt;$E$6)</x:f>
        <x:v>0</x:v>
      </x:c>
      <x:c r="S774" s="66" t="b">
        <x:f aca="0">AND(OR(P774,Q774,R774),A774-AH773&gt;$E$8)</x:f>
        <x:v>0</x:v>
      </x:c>
      <x:c r="T774" s="67" t="str">
        <x:f aca="0">IF(NOT(OR(P774,Q774,R774)),"不调",IF(NOT(S774),"间隔规则跳过",IF(P774,"年末+季度",IF(AND(Q774,R774),"季度+动态",IF(Q774,"季度","动态")))))</x:f>
        <x:v>不调</x:v>
      </x:c>
      <x:c r="U774" s="64" t="n">
        <x:f aca="0">IF(OR(T774="年末+季度",T774="季度+动态"),N774*$E$5/2,IF(T774="季度",(J774+K774)/2,IF(T774="动态",N774*$E$5*IF(J774+K774=0,0.5,J774/(J774+K774)),J774)))</x:f>
        <x:v>0.11468130795472194</x:v>
      </x:c>
      <x:c r="V774" s="64" t="n">
        <x:f aca="0">IF(OR(T774="年末+季度",T774="季度+动态"),N774*$E$5/2,IF(T774="季度",(J774+K774)/2,IF(T774="动态",N774*$E$5*IF(J774+K774=0,0.5,K774/(J774+K774)),K774)))</x:f>
        <x:v>0.1169075442812975</x:v>
      </x:c>
      <x:c r="W774" s="64" t="n">
        <x:f aca="0">IF(OR(T774="年末+季度",T774="季度+动态",T774="动态"),N774*(1-$E$5)*IF(L774+M774=0,$B$7/($B$7+$B$8),L774/(L774+M774)),L774)</x:f>
        <x:v>0.8451334684438077</x:v>
      </x:c>
      <x:c r="X774" s="64" t="n">
        <x:f aca="0">IF(OR(T774="年末+季度",T774="季度+动态",T774="动态"),N774*(1-$E$5)*IF(L774+M774=0,$B$8/($B$7+$B$8),M774/(L774+M774)),M774)</x:f>
        <x:v>0.059947224263818724</x:v>
      </x:c>
      <x:c r="Y774" s="64" t="n">
        <x:f aca="0">POWER(1-$H$5,(A774-A773)/$H$8)</x:f>
        <x:v>0.9999588018747739</x:v>
      </x:c>
      <x:c r="Z774" s="64" t="n">
        <x:f aca="0">U774*Y774</x:f>
        <x:v>0.11467658329983572</x:v>
      </x:c>
      <x:c r="AA774" s="64" t="n">
        <x:f aca="0">V774*Y774</x:f>
        <x:v>0.11690272790964833</x:v>
      </x:c>
      <x:c r="AB774" s="64" t="n">
        <x:f aca="0">W774*Y774</x:f>
        <x:v>0.845098650529342</x:v>
      </x:c>
      <x:c r="AC774" s="64" t="n">
        <x:f aca="0">X774*Y774</x:f>
        <x:v>0.05994475455056655</x:v>
      </x:c>
      <x:c r="AD774" s="64" t="n">
        <x:f aca="0">SUM(Z774:AC774)</x:f>
        <x:v>1.1366227162893925</x:v>
      </x:c>
      <x:c r="AE774" s="64" t="n">
        <x:f aca="0">MAX(AE773,AD774)</x:f>
        <x:v>1.1447181245279376</x:v>
      </x:c>
      <x:c r="AF774" s="63" t="n">
        <x:f aca="0">AD774/AE774-1</x:f>
        <x:v>-0.007071966508684024</x:v>
      </x:c>
      <x:c r="AG774" s="63" t="n">
        <x:f aca="0">AD774/AD773-1</x:f>
        <x:v>0.0010086903736239439</x:v>
      </x:c>
      <x:c r="AH774" s="61" t="n">
        <x:f aca="0">IF(OR(T774="年末+季度",T774="季度+动态",T774="季度",T774="动态"),A774,AH773)</x:f>
        <x:v>44925</x:v>
      </x:c>
      <x:c r="AI774" s="68" t="n">
        <x:f aca="0">YEAR(A774)</x:f>
        <x:v>2023</x:v>
      </x:c>
      <x:c r="AJ774" s="68" t="n">
        <x:f aca="0">MONTH(A774)</x:f>
        <x:v>1</x:v>
      </x:c>
      <x:c r="AK774" s="66" t="n">
        <x:f aca="0">IF(MONTH(A774)&lt;&gt;MONTH(A775),1,0)</x:f>
        <x:v>0</x:v>
      </x:c>
      <x:c r="AL774" s="64" t="n">
        <x:f aca="0">IF(AK773,AD773,AL773)</x:f>
        <x:v>1.1283106771628775</x:v>
      </x:c>
      <x:c r="AM774" s="65" t="str">
        <x:f aca="0">IF(AK774,AD774/AL774-1,"")</x:f>
      </x:c>
      <x:c r="AN774" s="64" t="n">
        <x:f aca="0">IF(AI774&lt;&gt;AI773,AD774,MAX(AN773,AD774))</x:f>
        <x:v>1.1366227162893925</x:v>
      </x:c>
      <x:c r="AO774" s="65" t="n">
        <x:f aca="0">AD774/AN774-1</x:f>
        <x:v>0</x:v>
      </x:c>
      <x:c r="AP774" s="69" t="n">
        <x:f aca="0">IFERROR(SUM(Z774:AC774)/AD774,0)</x:f>
        <x:v>1</x:v>
      </x:c>
      <x:c r="AQ774" s="66" t="b">
        <x:f aca="0">AND(B774&gt;0,C774&gt;0,D774&gt;0,E774&gt;0)</x:f>
        <x:v>1</x:v>
      </x:c>
    </x:row>
    <x:row r="775" ht="13.5" hidden="0">
      <x:c r="A775" s="61" t="n">
        <x:f aca="0">'净值底稿'!A737</x:f>
        <x:v>44936</x:v>
      </x:c>
      <x:c r="B775" s="62" t="n">
        <x:f aca="0">'净值底稿'!W737</x:f>
        <x:v>1.2519793894886049</x:v>
      </x:c>
      <x:c r="C775" s="62" t="n">
        <x:f aca="0">'净值底稿'!T737</x:f>
        <x:v>1.2815253565267037</x:v>
      </x:c>
      <x:c r="D775" s="62" t="n">
        <x:f aca="0">'净值底稿'!U737</x:f>
        <x:v>1.5627</x:v>
      </x:c>
      <x:c r="E775" s="62" t="n">
        <x:f aca="0">'净值底稿'!V737</x:f>
        <x:v>1.4874</x:v>
      </x:c>
      <x:c r="F775" s="63" t="n">
        <x:f aca="0">IFERROR(B775/B774-1,0)</x:f>
        <x:v>-0.004415362123361799</x:v>
      </x:c>
      <x:c r="G775" s="63" t="n">
        <x:f aca="0">IFERROR(C775/C774-1,0)</x:f>
        <x:v>0.0005364002622096908</x:v>
      </x:c>
      <x:c r="H775" s="63" t="n">
        <x:f aca="0">IFERROR(D775/D774-1,0)</x:f>
        <x:v>-0.0009589566551592155</x:v>
      </x:c>
      <x:c r="I775" s="63" t="n">
        <x:f aca="0">IFERROR(E775/E774-1,0)</x:f>
        <x:v>0.0016161616161616266</x:v>
      </x:c>
      <x:c r="J775" s="64" t="n">
        <x:f aca="0">Z774*(1+F775)</x:f>
        <x:v>0.11417024465749709</x:v>
      </x:c>
      <x:c r="K775" s="64" t="n">
        <x:f aca="0">AA774*(1+G775)</x:f>
        <x:v>0.11696543456355209</x:v>
      </x:c>
      <x:c r="L775" s="64" t="n">
        <x:f aca="0">AB774*(1+H775)</x:f>
        <x:v>0.8442882375541508</x:v>
      </x:c>
      <x:c r="M775" s="64" t="n">
        <x:f aca="0">AC774*(1+I775)</x:f>
        <x:v>0.0600416349619614</x:v>
      </x:c>
      <x:c r="N775" s="64" t="n">
        <x:f aca="0">SUM(J775:M775)</x:f>
        <x:v>1.1354655517371615</x:v>
      </x:c>
      <x:c r="O775" s="65" t="n">
        <x:f aca="0">IFERROR((J775+K775)/N775,0)</x:f>
        <x:v>0.20356027434511959</x:v>
      </x:c>
      <x:c r="P775" s="66" t="b">
        <x:f aca="0">AND(MONTH(A775)=12,OR(A776="",YEAR(A775)&lt;&gt;YEAR(A776)))</x:f>
        <x:v>0</x:v>
      </x:c>
      <x:c r="Q775" s="66" t="b">
        <x:f aca="0">AND(MOD(MONTH(A775),3)=0,OR(A776="",MONTH(A775)&lt;&gt;MONTH(A776)))</x:f>
        <x:v>0</x:v>
      </x:c>
      <x:c r="R775" s="66" t="b">
        <x:f aca="0">OR(O775&gt;$E$7,O775&lt;$E$6)</x:f>
        <x:v>0</x:v>
      </x:c>
      <x:c r="S775" s="66" t="b">
        <x:f aca="0">AND(OR(P775,Q775,R775),A775-AH774&gt;$E$8)</x:f>
        <x:v>0</x:v>
      </x:c>
      <x:c r="T775" s="67" t="str">
        <x:f aca="0">IF(NOT(OR(P775,Q775,R775)),"不调",IF(NOT(S775),"间隔规则跳过",IF(P775,"年末+季度",IF(AND(Q775,R775),"季度+动态",IF(Q775,"季度","动态")))))</x:f>
        <x:v>不调</x:v>
      </x:c>
      <x:c r="U775" s="64" t="n">
        <x:f aca="0">IF(OR(T775="年末+季度",T775="季度+动态"),N775*$E$5/2,IF(T775="季度",(J775+K775)/2,IF(T775="动态",N775*$E$5*IF(J775+K775=0,0.5,J775/(J775+K775)),J775)))</x:f>
        <x:v>0.11417024465749709</x:v>
      </x:c>
      <x:c r="V775" s="64" t="n">
        <x:f aca="0">IF(OR(T775="年末+季度",T775="季度+动态"),N775*$E$5/2,IF(T775="季度",(J775+K775)/2,IF(T775="动态",N775*$E$5*IF(J775+K775=0,0.5,K775/(J775+K775)),K775)))</x:f>
        <x:v>0.11696543456355209</x:v>
      </x:c>
      <x:c r="W775" s="64" t="n">
        <x:f aca="0">IF(OR(T775="年末+季度",T775="季度+动态",T775="动态"),N775*(1-$E$5)*IF(L775+M775=0,$B$7/($B$7+$B$8),L775/(L775+M775)),L775)</x:f>
        <x:v>0.8442882375541508</x:v>
      </x:c>
      <x:c r="X775" s="64" t="n">
        <x:f aca="0">IF(OR(T775="年末+季度",T775="季度+动态",T775="动态"),N775*(1-$E$5)*IF(L775+M775=0,$B$8/($B$7+$B$8),M775/(L775+M775)),M775)</x:f>
        <x:v>0.0600416349619614</x:v>
      </x:c>
      <x:c r="Y775" s="64" t="n">
        <x:f aca="0">POWER(1-$H$5,(A775-A774)/$H$8)</x:f>
        <x:v>0.9999862671029998</x:v>
      </x:c>
      <x:c r="Z775" s="64" t="n">
        <x:f aca="0">U775*Y775</x:f>
        <x:v>0.11416867676928671</x:v>
      </x:c>
      <x:c r="AA775" s="64" t="n">
        <x:f aca="0">V775*Y775</x:f>
        <x:v>0.11696382828928664</x:v>
      </x:c>
      <x:c r="AB775" s="64" t="n">
        <x:f aca="0">W775*Y775</x:f>
        <x:v>0.844276643030746</x:v>
      </x:c>
      <x:c r="AC775" s="64" t="n">
        <x:f aca="0">X775*Y775</x:f>
        <x:v>0.06004081041637274</x:v>
      </x:c>
      <x:c r="AD775" s="64" t="n">
        <x:f aca="0">SUM(Z775:AC775)</x:f>
        <x:v>1.135449958505692</x:v>
      </x:c>
      <x:c r="AE775" s="64" t="n">
        <x:f aca="0">MAX(AE774,AD775)</x:f>
        <x:v>1.1447181245279376</x:v>
      </x:c>
      <x:c r="AF775" s="63" t="n">
        <x:f aca="0">AD775/AE775-1</x:f>
        <x:v>-0.008096461324107684</x:v>
      </x:c>
      <x:c r="AG775" s="63" t="n">
        <x:f aca="0">AD775/AD774-1</x:f>
        <x:v>-0.0010317916111416414</x:v>
      </x:c>
      <x:c r="AH775" s="61" t="n">
        <x:f aca="0">IF(OR(T775="年末+季度",T775="季度+动态",T775="季度",T775="动态"),A775,AH774)</x:f>
        <x:v>44925</x:v>
      </x:c>
      <x:c r="AI775" s="68" t="n">
        <x:f aca="0">YEAR(A775)</x:f>
        <x:v>2023</x:v>
      </x:c>
      <x:c r="AJ775" s="68" t="n">
        <x:f aca="0">MONTH(A775)</x:f>
        <x:v>1</x:v>
      </x:c>
      <x:c r="AK775" s="66" t="n">
        <x:f aca="0">IF(MONTH(A775)&lt;&gt;MONTH(A776),1,0)</x:f>
        <x:v>0</x:v>
      </x:c>
      <x:c r="AL775" s="64" t="n">
        <x:f aca="0">IF(AK774,AD774,AL774)</x:f>
        <x:v>1.1283106771628775</x:v>
      </x:c>
      <x:c r="AM775" s="65" t="str">
        <x:f aca="0">IF(AK775,AD775/AL775-1,"")</x:f>
      </x:c>
      <x:c r="AN775" s="64" t="n">
        <x:f aca="0">IF(AI775&lt;&gt;AI774,AD775,MAX(AN774,AD775))</x:f>
        <x:v>1.1366227162893925</x:v>
      </x:c>
      <x:c r="AO775" s="65" t="n">
        <x:f aca="0">AD775/AN775-1</x:f>
        <x:v>-0.0010317916111416414</x:v>
      </x:c>
      <x:c r="AP775" s="69" t="n">
        <x:f aca="0">IFERROR(SUM(Z775:AC775)/AD775,0)</x:f>
        <x:v>1</x:v>
      </x:c>
      <x:c r="AQ775" s="66" t="b">
        <x:f aca="0">AND(B775&gt;0,C775&gt;0,D775&gt;0,E775&gt;0)</x:f>
        <x:v>1</x:v>
      </x:c>
    </x:row>
    <x:row r="776" ht="13.5" hidden="0">
      <x:c r="A776" s="61" t="n">
        <x:f aca="0">'净值底稿'!A738</x:f>
        <x:v>44937</x:v>
      </x:c>
      <x:c r="B776" s="62" t="n">
        <x:f aca="0">'净值底稿'!W738</x:f>
        <x:v>1.2566097349945864</x:v>
      </x:c>
      <x:c r="C776" s="62" t="n">
        <x:f aca="0">'净值底稿'!T738</x:f>
        <x:v>1.2739382341253187</x:v>
      </x:c>
      <x:c r="D776" s="62" t="n">
        <x:f aca="0">'净值底稿'!U738</x:f>
        <x:v>1.5624</x:v>
      </x:c>
      <x:c r="E776" s="62" t="n">
        <x:f aca="0">'净值底稿'!V738</x:f>
        <x:v>1.4905</x:v>
      </x:c>
      <x:c r="F776" s="63" t="n">
        <x:f aca="0">IFERROR(B776/B775-1,0)</x:f>
        <x:v>0.003698419913983564</x:v>
      </x:c>
      <x:c r="G776" s="63" t="n">
        <x:f aca="0">IFERROR(C776/C775-1,0)</x:f>
        <x:v>-0.005920384144367019</x:v>
      </x:c>
      <x:c r="H776" s="63" t="n">
        <x:f aca="0">IFERROR(D776/D775-1,0)</x:f>
        <x:v>-0.00019197542714533</x:v>
      </x:c>
      <x:c r="I776" s="63" t="n">
        <x:f aca="0">IFERROR(E776/E775-1,0)</x:f>
        <x:v>0.0020841737259646997</x:v>
      </x:c>
      <x:c r="J776" s="64" t="n">
        <x:f aca="0">Z775*(1+F776)</x:f>
        <x:v>0.1145909204770034</x:v>
      </x:c>
      <x:c r="K776" s="64" t="n">
        <x:f aca="0">AA775*(1+G776)</x:f>
        <x:v>0.11627135749481829</x:v>
      </x:c>
      <x:c r="L776" s="64" t="n">
        <x:f aca="0">AB775*(1+H776)</x:f>
        <x:v>0.8441145626615714</x:v>
      </x:c>
      <x:c r="M776" s="64" t="n">
        <x:f aca="0">AC775*(1+I776)</x:f>
        <x:v>0.06016594589592817</x:v>
      </x:c>
      <x:c r="N776" s="64" t="n">
        <x:f aca="0">SUM(J776:M776)</x:f>
        <x:v>1.1351427865293213</x:v>
      </x:c>
      <x:c r="O776" s="65" t="n">
        <x:f aca="0">IFERROR((J776+K776)/N776,0)</x:f>
        <x:v>0.20337730258382644</x:v>
      </x:c>
      <x:c r="P776" s="66" t="b">
        <x:f aca="0">AND(MONTH(A776)=12,OR(A777="",YEAR(A776)&lt;&gt;YEAR(A777)))</x:f>
        <x:v>0</x:v>
      </x:c>
      <x:c r="Q776" s="66" t="b">
        <x:f aca="0">AND(MOD(MONTH(A776),3)=0,OR(A777="",MONTH(A776)&lt;&gt;MONTH(A777)))</x:f>
        <x:v>0</x:v>
      </x:c>
      <x:c r="R776" s="66" t="b">
        <x:f aca="0">OR(O776&gt;$E$7,O776&lt;$E$6)</x:f>
        <x:v>0</x:v>
      </x:c>
      <x:c r="S776" s="66" t="b">
        <x:f aca="0">AND(OR(P776,Q776,R776),A776-AH775&gt;$E$8)</x:f>
        <x:v>0</x:v>
      </x:c>
      <x:c r="T776" s="67" t="str">
        <x:f aca="0">IF(NOT(OR(P776,Q776,R776)),"不调",IF(NOT(S776),"间隔规则跳过",IF(P776,"年末+季度",IF(AND(Q776,R776),"季度+动态",IF(Q776,"季度","动态")))))</x:f>
        <x:v>不调</x:v>
      </x:c>
      <x:c r="U776" s="64" t="n">
        <x:f aca="0">IF(OR(T776="年末+季度",T776="季度+动态"),N776*$E$5/2,IF(T776="季度",(J776+K776)/2,IF(T776="动态",N776*$E$5*IF(J776+K776=0,0.5,J776/(J776+K776)),J776)))</x:f>
        <x:v>0.1145909204770034</x:v>
      </x:c>
      <x:c r="V776" s="64" t="n">
        <x:f aca="0">IF(OR(T776="年末+季度",T776="季度+动态"),N776*$E$5/2,IF(T776="季度",(J776+K776)/2,IF(T776="动态",N776*$E$5*IF(J776+K776=0,0.5,K776/(J776+K776)),K776)))</x:f>
        <x:v>0.11627135749481829</x:v>
      </x:c>
      <x:c r="W776" s="64" t="n">
        <x:f aca="0">IF(OR(T776="年末+季度",T776="季度+动态",T776="动态"),N776*(1-$E$5)*IF(L776+M776=0,$B$7/($B$7+$B$8),L776/(L776+M776)),L776)</x:f>
        <x:v>0.8441145626615714</x:v>
      </x:c>
      <x:c r="X776" s="64" t="n">
        <x:f aca="0">IF(OR(T776="年末+季度",T776="季度+动态",T776="动态"),N776*(1-$E$5)*IF(L776+M776=0,$B$8/($B$7+$B$8),M776/(L776+M776)),M776)</x:f>
        <x:v>0.06016594589592817</x:v>
      </x:c>
      <x:c r="Y776" s="64" t="n">
        <x:f aca="0">POWER(1-$H$5,(A776-A775)/$H$8)</x:f>
        <x:v>0.9999862671029998</x:v>
      </x:c>
      <x:c r="Z776" s="64" t="n">
        <x:f aca="0">U776*Y776</x:f>
        <x:v>0.11458934681169532</x:v>
      </x:c>
      <x:c r="AA776" s="64" t="n">
        <x:f aca="0">V776*Y776</x:f>
        <x:v>0.11626976075224174</x:v>
      </x:c>
      <x:c r="AB776" s="64" t="n">
        <x:f aca="0">W776*Y776</x:f>
        <x:v>0.8441029705232259</x:v>
      </x:c>
      <x:c r="AC776" s="64" t="n">
        <x:f aca="0">X776*Y776</x:f>
        <x:v>0.06016511964319026</x:v>
      </x:c>
      <x:c r="AD776" s="64" t="n">
        <x:f aca="0">SUM(Z776:AC776)</x:f>
        <x:v>1.1351271977303532</x:v>
      </x:c>
      <x:c r="AE776" s="64" t="n">
        <x:f aca="0">MAX(AE775,AD776)</x:f>
        <x:v>1.1447181245279376</x:v>
      </x:c>
      <x:c r="AF776" s="63" t="n">
        <x:f aca="0">AD776/AE776-1</x:f>
        <x:v>-0.008378417876050981</x:v>
      </x:c>
      <x:c r="AG776" s="63" t="n">
        <x:f aca="0">AD776/AD775-1</x:f>
        <x:v>-0.0002842580361389624</x:v>
      </x:c>
      <x:c r="AH776" s="61" t="n">
        <x:f aca="0">IF(OR(T776="年末+季度",T776="季度+动态",T776="季度",T776="动态"),A776,AH775)</x:f>
        <x:v>44925</x:v>
      </x:c>
      <x:c r="AI776" s="68" t="n">
        <x:f aca="0">YEAR(A776)</x:f>
        <x:v>2023</x:v>
      </x:c>
      <x:c r="AJ776" s="68" t="n">
        <x:f aca="0">MONTH(A776)</x:f>
        <x:v>1</x:v>
      </x:c>
      <x:c r="AK776" s="66" t="n">
        <x:f aca="0">IF(MONTH(A776)&lt;&gt;MONTH(A777),1,0)</x:f>
        <x:v>0</x:v>
      </x:c>
      <x:c r="AL776" s="64" t="n">
        <x:f aca="0">IF(AK775,AD775,AL775)</x:f>
        <x:v>1.1283106771628775</x:v>
      </x:c>
      <x:c r="AM776" s="65" t="str">
        <x:f aca="0">IF(AK776,AD776/AL776-1,"")</x:f>
      </x:c>
      <x:c r="AN776" s="64" t="n">
        <x:f aca="0">IF(AI776&lt;&gt;AI775,AD776,MAX(AN775,AD776))</x:f>
        <x:v>1.1366227162893925</x:v>
      </x:c>
      <x:c r="AO776" s="65" t="n">
        <x:f aca="0">AD776/AN776-1</x:f>
        <x:v>-0.0013157563522234739</x:v>
      </x:c>
      <x:c r="AP776" s="69" t="n">
        <x:f aca="0">IFERROR(SUM(Z776:AC776)/AD776,0)</x:f>
        <x:v>1</x:v>
      </x:c>
      <x:c r="AQ776" s="66" t="b">
        <x:f aca="0">AND(B776&gt;0,C776&gt;0,D776&gt;0,E776&gt;0)</x:f>
        <x:v>1</x:v>
      </x:c>
    </x:row>
    <x:row r="777" ht="13.5" hidden="0">
      <x:c r="A777" s="61" t="n">
        <x:f aca="0">'净值底稿'!A739</x:f>
        <x:v>44938</x:v>
      </x:c>
      <x:c r="B777" s="62" t="n">
        <x:f aca="0">'净值底稿'!W739</x:f>
        <x:v>1.255545422329368</x:v>
      </x:c>
      <x:c r="C777" s="62" t="n">
        <x:f aca="0">'净值底稿'!T739</x:f>
        <x:v>1.2746355368265614</x:v>
      </x:c>
      <x:c r="D777" s="62" t="n">
        <x:f aca="0">'净值底稿'!U739</x:f>
        <x:v>1.5626</x:v>
      </x:c>
      <x:c r="E777" s="62" t="n">
        <x:f aca="0">'净值底稿'!V739</x:f>
        <x:v>1.4883</x:v>
      </x:c>
      <x:c r="F777" s="63" t="n">
        <x:f aca="0">IFERROR(B777/B776-1,0)</x:f>
        <x:v>-0.0008469715263051958</x:v>
      </x:c>
      <x:c r="G777" s="63" t="n">
        <x:f aca="0">IFERROR(C777/C776-1,0)</x:f>
        <x:v>0.0005473598974925498</x:v>
      </x:c>
      <x:c r="H777" s="63" t="n">
        <x:f aca="0">IFERROR(D777/D776-1,0)</x:f>
        <x:v>0.0001280081925243426</x:v>
      </x:c>
      <x:c r="I777" s="63" t="n">
        <x:f aca="0">IFERROR(E777/E776-1,0)</x:f>
        <x:v>-0.0014760147601475815</x:v>
      </x:c>
      <x:c r="J777" s="64" t="n">
        <x:f aca="0">Z776*(1+F777)</x:f>
        <x:v>0.1144922928977279</x:v>
      </x:c>
      <x:c r="K777" s="64" t="n">
        <x:f aca="0">AA776*(1+G777)</x:f>
        <x:v>0.11633340215656857</x:v>
      </x:c>
      <x:c r="L777" s="64" t="n">
        <x:f aca="0">AB776*(1+H777)</x:f>
        <x:v>0.844211022618787</x:v>
      </x:c>
      <x:c r="M777" s="64" t="n">
        <x:f aca="0">AC776*(1+I777)</x:f>
        <x:v>0.06007631503855087</x:v>
      </x:c>
      <x:c r="N777" s="64" t="n">
        <x:f aca="0">SUM(J777:M777)</x:f>
        <x:v>1.1351130327116343</x:v>
      </x:c>
      <x:c r="O777" s="65" t="n">
        <x:f aca="0">IFERROR((J777+K777)/N777,0)</x:f>
        <x:v>0.20335040511594207</x:v>
      </x:c>
      <x:c r="P777" s="66" t="b">
        <x:f aca="0">AND(MONTH(A777)=12,OR(A778="",YEAR(A777)&lt;&gt;YEAR(A778)))</x:f>
        <x:v>0</x:v>
      </x:c>
      <x:c r="Q777" s="66" t="b">
        <x:f aca="0">AND(MOD(MONTH(A777),3)=0,OR(A778="",MONTH(A777)&lt;&gt;MONTH(A778)))</x:f>
        <x:v>0</x:v>
      </x:c>
      <x:c r="R777" s="66" t="b">
        <x:f aca="0">OR(O777&gt;$E$7,O777&lt;$E$6)</x:f>
        <x:v>0</x:v>
      </x:c>
      <x:c r="S777" s="66" t="b">
        <x:f aca="0">AND(OR(P777,Q777,R777),A777-AH776&gt;$E$8)</x:f>
        <x:v>0</x:v>
      </x:c>
      <x:c r="T777" s="67" t="str">
        <x:f aca="0">IF(NOT(OR(P777,Q777,R777)),"不调",IF(NOT(S777),"间隔规则跳过",IF(P777,"年末+季度",IF(AND(Q777,R777),"季度+动态",IF(Q777,"季度","动态")))))</x:f>
        <x:v>不调</x:v>
      </x:c>
      <x:c r="U777" s="64" t="n">
        <x:f aca="0">IF(OR(T777="年末+季度",T777="季度+动态"),N777*$E$5/2,IF(T777="季度",(J777+K777)/2,IF(T777="动态",N777*$E$5*IF(J777+K777=0,0.5,J777/(J777+K777)),J777)))</x:f>
        <x:v>0.1144922928977279</x:v>
      </x:c>
      <x:c r="V777" s="64" t="n">
        <x:f aca="0">IF(OR(T777="年末+季度",T777="季度+动态"),N777*$E$5/2,IF(T777="季度",(J777+K777)/2,IF(T777="动态",N777*$E$5*IF(J777+K777=0,0.5,K777/(J777+K777)),K777)))</x:f>
        <x:v>0.11633340215656857</x:v>
      </x:c>
      <x:c r="W777" s="64" t="n">
        <x:f aca="0">IF(OR(T777="年末+季度",T777="季度+动态",T777="动态"),N777*(1-$E$5)*IF(L777+M777=0,$B$7/($B$7+$B$8),L777/(L777+M777)),L777)</x:f>
        <x:v>0.844211022618787</x:v>
      </x:c>
      <x:c r="X777" s="64" t="n">
        <x:f aca="0">IF(OR(T777="年末+季度",T777="季度+动态",T777="动态"),N777*(1-$E$5)*IF(L777+M777=0,$B$8/($B$7+$B$8),M777/(L777+M777)),M777)</x:f>
        <x:v>0.06007631503855087</x:v>
      </x:c>
      <x:c r="Y777" s="64" t="n">
        <x:f aca="0">POWER(1-$H$5,(A777-A776)/$H$8)</x:f>
        <x:v>0.9999862671029998</x:v>
      </x:c>
      <x:c r="Z777" s="64" t="n">
        <x:f aca="0">U777*Y777</x:f>
        <x:v>0.11449072058686222</x:v>
      </x:c>
      <x:c r="AA777" s="64" t="n">
        <x:f aca="0">V777*Y777</x:f>
        <x:v>0.11633180456193906</x:v>
      </x:c>
      <x:c r="AB777" s="64" t="n">
        <x:f aca="0">W777*Y777</x:f>
        <x:v>0.844199429155767</x:v>
      </x:c>
      <x:c r="AC777" s="64" t="n">
        <x:f aca="0">X777*Y777</x:f>
        <x:v>0.06007549001670429</x:v>
      </x:c>
      <x:c r="AD777" s="64" t="n">
        <x:f aca="0">SUM(Z777:AC777)</x:f>
        <x:v>1.1350974443212725</x:v>
      </x:c>
      <x:c r="AE777" s="64" t="n">
        <x:f aca="0">MAX(AE776,AD777)</x:f>
        <x:v>1.1447181245279376</x:v>
      </x:c>
      <x:c r="AF777" s="63" t="n">
        <x:f aca="0">AD777/AE777-1</x:f>
        <x:v>-0.008404409784839029</x:v>
      </x:c>
      <x:c r="AG777" s="63" t="n">
        <x:f aca="0">AD777/AD776-1</x:f>
        <x:v>-0.000026211519854490994</x:v>
      </x:c>
      <x:c r="AH777" s="61" t="n">
        <x:f aca="0">IF(OR(T777="年末+季度",T777="季度+动态",T777="季度",T777="动态"),A777,AH776)</x:f>
        <x:v>44925</x:v>
      </x:c>
      <x:c r="AI777" s="68" t="n">
        <x:f aca="0">YEAR(A777)</x:f>
        <x:v>2023</x:v>
      </x:c>
      <x:c r="AJ777" s="68" t="n">
        <x:f aca="0">MONTH(A777)</x:f>
        <x:v>1</x:v>
      </x:c>
      <x:c r="AK777" s="66" t="n">
        <x:f aca="0">IF(MONTH(A777)&lt;&gt;MONTH(A778),1,0)</x:f>
        <x:v>0</x:v>
      </x:c>
      <x:c r="AL777" s="64" t="n">
        <x:f aca="0">IF(AK776,AD776,AL776)</x:f>
        <x:v>1.1283106771628775</x:v>
      </x:c>
      <x:c r="AM777" s="65" t="str">
        <x:f aca="0">IF(AK777,AD777/AL777-1,"")</x:f>
      </x:c>
      <x:c r="AN777" s="64" t="n">
        <x:f aca="0">IF(AI777&lt;&gt;AI776,AD777,MAX(AN776,AD777))</x:f>
        <x:v>1.1366227162893925</x:v>
      </x:c>
      <x:c r="AO777" s="65" t="n">
        <x:f aca="0">AD777/AN777-1</x:f>
        <x:v>-0.0013419333841042658</x:v>
      </x:c>
      <x:c r="AP777" s="69" t="n">
        <x:f aca="0">IFERROR(SUM(Z777:AC777)/AD777,0)</x:f>
        <x:v>1</x:v>
      </x:c>
      <x:c r="AQ777" s="66" t="b">
        <x:f aca="0">AND(B777&gt;0,C777&gt;0,D777&gt;0,E777&gt;0)</x:f>
        <x:v>1</x:v>
      </x:c>
    </x:row>
    <x:row r="778" ht="13.5" hidden="0">
      <x:c r="A778" s="61" t="n">
        <x:f aca="0">'净值底稿'!A740</x:f>
        <x:v>44939</x:v>
      </x:c>
      <x:c r="B778" s="62" t="n">
        <x:f aca="0">'净值底稿'!W740</x:f>
        <x:v>1.265228566000127</x:v>
      </x:c>
      <x:c r="C778" s="62" t="n">
        <x:f aca="0">'净值底稿'!T740</x:f>
        <x:v>1.2814184897914274</x:v>
      </x:c>
      <x:c r="D778" s="62" t="n">
        <x:f aca="0">'净值底稿'!U740</x:f>
        <x:v>1.5623</x:v>
      </x:c>
      <x:c r="E778" s="62" t="n">
        <x:f aca="0">'净值底稿'!V740</x:f>
        <x:v>1.4888</x:v>
      </x:c>
      <x:c r="F778" s="63" t="n">
        <x:f aca="0">IFERROR(B778/B777-1,0)</x:f>
        <x:v>0.007712300565593466</x:v>
      </x:c>
      <x:c r="G778" s="63" t="n">
        <x:f aca="0">IFERROR(C778/C777-1,0)</x:f>
        <x:v>0.005321484274440902</x:v>
      </x:c>
      <x:c r="H778" s="63" t="n">
        <x:f aca="0">IFERROR(D778/D777-1,0)</x:f>
        <x:v>-0.00019198771278639004</x:v>
      </x:c>
      <x:c r="I778" s="63" t="n">
        <x:f aca="0">IFERROR(E778/E777-1,0)</x:f>
        <x:v>0.00033595377276074423</x:v>
      </x:c>
      <x:c r="J778" s="64" t="n">
        <x:f aca="0">Z777*(1+F778)</x:f>
        <x:v>0.11537370743599948</x:v>
      </x:c>
      <x:c r="K778" s="64" t="n">
        <x:f aca="0">AA777*(1+G778)</x:f>
        <x:v>0.11695086243053275</x:v>
      </x:c>
      <x:c r="L778" s="64" t="n">
        <x:f aca="0">AB777*(1+H778)</x:f>
        <x:v>0.8440373532382278</x:v>
      </x:c>
      <x:c r="M778" s="64" t="n">
        <x:f aca="0">AC777*(1+I778)</x:f>
        <x:v>0.06009567260422585</x:v>
      </x:c>
      <x:c r="N778" s="64" t="n">
        <x:f aca="0">SUM(J778:M778)</x:f>
        <x:v>1.136457595708986</x:v>
      </x:c>
      <x:c r="O778" s="65" t="n">
        <x:f aca="0">IFERROR((J778+K778)/N778,0)</x:f>
        <x:v>0.20442871845261865</x:v>
      </x:c>
      <x:c r="P778" s="66" t="b">
        <x:f aca="0">AND(MONTH(A778)=12,OR(A779="",YEAR(A778)&lt;&gt;YEAR(A779)))</x:f>
        <x:v>0</x:v>
      </x:c>
      <x:c r="Q778" s="66" t="b">
        <x:f aca="0">AND(MOD(MONTH(A778),3)=0,OR(A779="",MONTH(A778)&lt;&gt;MONTH(A779)))</x:f>
        <x:v>0</x:v>
      </x:c>
      <x:c r="R778" s="66" t="b">
        <x:f aca="0">OR(O778&gt;$E$7,O778&lt;$E$6)</x:f>
        <x:v>0</x:v>
      </x:c>
      <x:c r="S778" s="66" t="b">
        <x:f aca="0">AND(OR(P778,Q778,R778),A778-AH777&gt;$E$8)</x:f>
        <x:v>0</x:v>
      </x:c>
      <x:c r="T778" s="67" t="str">
        <x:f aca="0">IF(NOT(OR(P778,Q778,R778)),"不调",IF(NOT(S778),"间隔规则跳过",IF(P778,"年末+季度",IF(AND(Q778,R778),"季度+动态",IF(Q778,"季度","动态")))))</x:f>
        <x:v>不调</x:v>
      </x:c>
      <x:c r="U778" s="64" t="n">
        <x:f aca="0">IF(OR(T778="年末+季度",T778="季度+动态"),N778*$E$5/2,IF(T778="季度",(J778+K778)/2,IF(T778="动态",N778*$E$5*IF(J778+K778=0,0.5,J778/(J778+K778)),J778)))</x:f>
        <x:v>0.11537370743599948</x:v>
      </x:c>
      <x:c r="V778" s="64" t="n">
        <x:f aca="0">IF(OR(T778="年末+季度",T778="季度+动态"),N778*$E$5/2,IF(T778="季度",(J778+K778)/2,IF(T778="动态",N778*$E$5*IF(J778+K778=0,0.5,K778/(J778+K778)),K778)))</x:f>
        <x:v>0.11695086243053275</x:v>
      </x:c>
      <x:c r="W778" s="64" t="n">
        <x:f aca="0">IF(OR(T778="年末+季度",T778="季度+动态",T778="动态"),N778*(1-$E$5)*IF(L778+M778=0,$B$7/($B$7+$B$8),L778/(L778+M778)),L778)</x:f>
        <x:v>0.8440373532382278</x:v>
      </x:c>
      <x:c r="X778" s="64" t="n">
        <x:f aca="0">IF(OR(T778="年末+季度",T778="季度+动态",T778="动态"),N778*(1-$E$5)*IF(L778+M778=0,$B$8/($B$7+$B$8),M778/(L778+M778)),M778)</x:f>
        <x:v>0.06009567260422585</x:v>
      </x:c>
      <x:c r="Y778" s="64" t="n">
        <x:f aca="0">POWER(1-$H$5,(A778-A777)/$H$8)</x:f>
        <x:v>0.9999862671029998</x:v>
      </x:c>
      <x:c r="Z778" s="64" t="n">
        <x:f aca="0">U778*Y778</x:f>
        <x:v>0.11537212302075872</x:v>
      </x:c>
      <x:c r="AA778" s="64" t="n">
        <x:f aca="0">V778*Y778</x:f>
        <x:v>0.11694925635638491</x:v>
      </x:c>
      <x:c r="AB778" s="64" t="n">
        <x:f aca="0">W778*Y778</x:f>
        <x:v>0.8440257621601914</x:v>
      </x:c>
      <x:c r="AC778" s="64" t="n">
        <x:f aca="0">X778*Y778</x:f>
        <x:v>0.06009484731654382</x:v>
      </x:c>
      <x:c r="AD778" s="64" t="n">
        <x:f aca="0">SUM(Z778:AC778)</x:f>
        <x:v>1.136441988853879</x:v>
      </x:c>
      <x:c r="AE778" s="64" t="n">
        <x:f aca="0">MAX(AE777,AD778)</x:f>
        <x:v>1.1447181245279376</x:v>
      </x:c>
      <x:c r="AF778" s="63" t="n">
        <x:f aca="0">AD778/AE778-1</x:f>
        <x:v>-0.007229845930387002</x:v>
      </x:c>
      <x:c r="AG778" s="63" t="n">
        <x:f aca="0">AD778/AD777-1</x:f>
        <x:v>0.0011845190378438897</x:v>
      </x:c>
      <x:c r="AH778" s="61" t="n">
        <x:f aca="0">IF(OR(T778="年末+季度",T778="季度+动态",T778="季度",T778="动态"),A778,AH777)</x:f>
        <x:v>44925</x:v>
      </x:c>
      <x:c r="AI778" s="68" t="n">
        <x:f aca="0">YEAR(A778)</x:f>
        <x:v>2023</x:v>
      </x:c>
      <x:c r="AJ778" s="68" t="n">
        <x:f aca="0">MONTH(A778)</x:f>
        <x:v>1</x:v>
      </x:c>
      <x:c r="AK778" s="66" t="n">
        <x:f aca="0">IF(MONTH(A778)&lt;&gt;MONTH(A779),1,0)</x:f>
        <x:v>0</x:v>
      </x:c>
      <x:c r="AL778" s="64" t="n">
        <x:f aca="0">IF(AK777,AD777,AL777)</x:f>
        <x:v>1.1283106771628775</x:v>
      </x:c>
      <x:c r="AM778" s="65" t="str">
        <x:f aca="0">IF(AK778,AD778/AL778-1,"")</x:f>
      </x:c>
      <x:c r="AN778" s="64" t="n">
        <x:f aca="0">IF(AI778&lt;&gt;AI777,AD778,MAX(AN777,AD778))</x:f>
        <x:v>1.1366227162893925</x:v>
      </x:c>
      <x:c r="AO778" s="65" t="n">
        <x:f aca="0">AD778/AN778-1</x:f>
        <x:v>-0.00015900389190126596</x:v>
      </x:c>
      <x:c r="AP778" s="69" t="n">
        <x:f aca="0">IFERROR(SUM(Z778:AC778)/AD778,0)</x:f>
        <x:v>1</x:v>
      </x:c>
      <x:c r="AQ778" s="66" t="b">
        <x:f aca="0">AND(B778&gt;0,C778&gt;0,D778&gt;0,E778&gt;0)</x:f>
        <x:v>1</x:v>
      </x:c>
    </x:row>
    <x:row r="779" ht="13.5" hidden="0">
      <x:c r="A779" s="61" t="n">
        <x:f aca="0">'净值底稿'!A741</x:f>
        <x:v>44942</x:v>
      </x:c>
      <x:c r="B779" s="62" t="n">
        <x:f aca="0">'净值底稿'!W741</x:f>
        <x:v>1.2705444259617602</x:v>
      </x:c>
      <x:c r="C779" s="62" t="n">
        <x:f aca="0">'净值底稿'!T741</x:f>
        <x:v>1.293570479775204</x:v>
      </x:c>
      <x:c r="D779" s="62" t="n">
        <x:f aca="0">'净值底稿'!U741</x:f>
        <x:v>1.5612</x:v>
      </x:c>
      <x:c r="E779" s="62" t="n">
        <x:f aca="0">'净值底稿'!V741</x:f>
        <x:v>1.4985</x:v>
      </x:c>
      <x:c r="F779" s="63" t="n">
        <x:f aca="0">IFERROR(B779/B778-1,0)</x:f>
        <x:v>0.0042015016926457704</x:v>
      </x:c>
      <x:c r="G779" s="63" t="n">
        <x:f aca="0">IFERROR(C779/C778-1,0)</x:f>
        <x:v>0.009483232902121275</x:v>
      </x:c>
      <x:c r="H779" s="63" t="n">
        <x:f aca="0">IFERROR(D779/D778-1,0)</x:f>
        <x:v>-0.0007040901235358943</x:v>
      </x:c>
      <x:c r="I779" s="63" t="n">
        <x:f aca="0">IFERROR(E779/E778-1,0)</x:f>
        <x:v>0.006515314347125267</x:v>
      </x:c>
      <x:c r="J779" s="64" t="n">
        <x:f aca="0">Z778*(1+F779)</x:f>
        <x:v>0.11585685919091457</x:v>
      </x:c>
      <x:c r="K779" s="64" t="n">
        <x:f aca="0">AA778*(1+G779)</x:f>
        <x:v>0.1180583133921424</x:v>
      </x:c>
      <x:c r="L779" s="64" t="n">
        <x:f aca="0">AB778*(1+H779)</x:f>
        <x:v>0.8434314919570446</x:v>
      </x:c>
      <x:c r="M779" s="64" t="n">
        <x:f aca="0">AC778*(1+I779)</x:f>
        <x:v>0.0604863841374536</x:v>
      </x:c>
      <x:c r="N779" s="64" t="n">
        <x:f aca="0">SUM(J779:M779)</x:f>
        <x:v>1.1378330486775552</x:v>
      </x:c>
      <x:c r="O779" s="65" t="n">
        <x:f aca="0">IFERROR((J779+K779)/N779,0)</x:f>
        <x:v>0.20557952052361683</x:v>
      </x:c>
      <x:c r="P779" s="66" t="b">
        <x:f aca="0">AND(MONTH(A779)=12,OR(A780="",YEAR(A779)&lt;&gt;YEAR(A780)))</x:f>
        <x:v>0</x:v>
      </x:c>
      <x:c r="Q779" s="66" t="b">
        <x:f aca="0">AND(MOD(MONTH(A779),3)=0,OR(A780="",MONTH(A779)&lt;&gt;MONTH(A780)))</x:f>
        <x:v>0</x:v>
      </x:c>
      <x:c r="R779" s="66" t="b">
        <x:f aca="0">OR(O779&gt;$E$7,O779&lt;$E$6)</x:f>
        <x:v>0</x:v>
      </x:c>
      <x:c r="S779" s="66" t="b">
        <x:f aca="0">AND(OR(P779,Q779,R779),A779-AH778&gt;$E$8)</x:f>
        <x:v>0</x:v>
      </x:c>
      <x:c r="T779" s="67" t="str">
        <x:f aca="0">IF(NOT(OR(P779,Q779,R779)),"不调",IF(NOT(S779),"间隔规则跳过",IF(P779,"年末+季度",IF(AND(Q779,R779),"季度+动态",IF(Q779,"季度","动态")))))</x:f>
        <x:v>不调</x:v>
      </x:c>
      <x:c r="U779" s="64" t="n">
        <x:f aca="0">IF(OR(T779="年末+季度",T779="季度+动态"),N779*$E$5/2,IF(T779="季度",(J779+K779)/2,IF(T779="动态",N779*$E$5*IF(J779+K779=0,0.5,J779/(J779+K779)),J779)))</x:f>
        <x:v>0.11585685919091457</x:v>
      </x:c>
      <x:c r="V779" s="64" t="n">
        <x:f aca="0">IF(OR(T779="年末+季度",T779="季度+动态"),N779*$E$5/2,IF(T779="季度",(J779+K779)/2,IF(T779="动态",N779*$E$5*IF(J779+K779=0,0.5,K779/(J779+K779)),K779)))</x:f>
        <x:v>0.1180583133921424</x:v>
      </x:c>
      <x:c r="W779" s="64" t="n">
        <x:f aca="0">IF(OR(T779="年末+季度",T779="季度+动态",T779="动态"),N779*(1-$E$5)*IF(L779+M779=0,$B$7/($B$7+$B$8),L779/(L779+M779)),L779)</x:f>
        <x:v>0.8434314919570446</x:v>
      </x:c>
      <x:c r="X779" s="64" t="n">
        <x:f aca="0">IF(OR(T779="年末+季度",T779="季度+动态",T779="动态"),N779*(1-$E$5)*IF(L779+M779=0,$B$8/($B$7+$B$8),M779/(L779+M779)),M779)</x:f>
        <x:v>0.0604863841374536</x:v>
      </x:c>
      <x:c r="Y779" s="64" t="n">
        <x:f aca="0">POWER(1-$H$5,(A779-A778)/$H$8)</x:f>
        <x:v>0.9999588018747739</x:v>
      </x:c>
      <x:c r="Z779" s="64" t="n">
        <x:f aca="0">U779*Y779</x:f>
        <x:v>0.11585208610552132</x:v>
      </x:c>
      <x:c r="AA779" s="64" t="n">
        <x:f aca="0">V779*Y779</x:f>
        <x:v>0.11805344961096328</x:v>
      </x:c>
      <x:c r="AB779" s="64" t="n">
        <x:f aca="0">W779*Y779</x:f>
        <x:v>0.8433967441608193</x:v>
      </x:c>
      <x:c r="AC779" s="64" t="n">
        <x:f aca="0">X779*Y779</x:f>
        <x:v>0.06048389221182544</x:v>
      </x:c>
      <x:c r="AD779" s="64" t="n">
        <x:f aca="0">SUM(Z779:AC779)</x:f>
        <x:v>1.1377861720891294</x:v>
      </x:c>
      <x:c r="AE779" s="64" t="n">
        <x:f aca="0">MAX(AE778,AD779)</x:f>
        <x:v>1.1447181245279376</x:v>
      </x:c>
      <x:c r="AF779" s="63" t="n">
        <x:f aca="0">AD779/AE779-1</x:f>
        <x:v>-0.0060555976971771175</x:v>
      </x:c>
      <x:c r="AG779" s="63" t="n">
        <x:f aca="0">AD779/AD778-1</x:f>
        <x:v>0.0011827996927551432</x:v>
      </x:c>
      <x:c r="AH779" s="61" t="n">
        <x:f aca="0">IF(OR(T779="年末+季度",T779="季度+动态",T779="季度",T779="动态"),A779,AH778)</x:f>
        <x:v>44925</x:v>
      </x:c>
      <x:c r="AI779" s="68" t="n">
        <x:f aca="0">YEAR(A779)</x:f>
        <x:v>2023</x:v>
      </x:c>
      <x:c r="AJ779" s="68" t="n">
        <x:f aca="0">MONTH(A779)</x:f>
        <x:v>1</x:v>
      </x:c>
      <x:c r="AK779" s="66" t="n">
        <x:f aca="0">IF(MONTH(A779)&lt;&gt;MONTH(A780),1,0)</x:f>
        <x:v>0</x:v>
      </x:c>
      <x:c r="AL779" s="64" t="n">
        <x:f aca="0">IF(AK778,AD778,AL778)</x:f>
        <x:v>1.1283106771628775</x:v>
      </x:c>
      <x:c r="AM779" s="65" t="str">
        <x:f aca="0">IF(AK779,AD779/AL779-1,"")</x:f>
      </x:c>
      <x:c r="AN779" s="64" t="n">
        <x:f aca="0">IF(AI779&lt;&gt;AI778,AD779,MAX(AN778,AD779))</x:f>
        <x:v>1.1377861720891294</x:v>
      </x:c>
      <x:c r="AO779" s="65" t="n">
        <x:f aca="0">AD779/AN779-1</x:f>
        <x:v>0</x:v>
      </x:c>
      <x:c r="AP779" s="69" t="n">
        <x:f aca="0">IFERROR(SUM(Z779:AC779)/AD779,0)</x:f>
        <x:v>1</x:v>
      </x:c>
      <x:c r="AQ779" s="66" t="b">
        <x:f aca="0">AND(B779&gt;0,C779&gt;0,D779&gt;0,E779&gt;0)</x:f>
        <x:v>1</x:v>
      </x:c>
    </x:row>
    <x:row r="780" ht="13.5" hidden="0">
      <x:c r="A780" s="61" t="n">
        <x:f aca="0">'净值底稿'!A742</x:f>
        <x:v>44943</x:v>
      </x:c>
      <x:c r="B780" s="62" t="n">
        <x:f aca="0">'净值底稿'!W742</x:f>
        <x:v>1.2680269791799088</x:v>
      </x:c>
      <x:c r="C780" s="62" t="n">
        <x:f aca="0">'净值底稿'!T742</x:f>
        <x:v>1.2931995495651</x:v>
      </x:c>
      <x:c r="D780" s="62" t="n">
        <x:f aca="0">'净值底稿'!U742</x:f>
        <x:v>1.5612</x:v>
      </x:c>
      <x:c r="E780" s="62" t="n">
        <x:f aca="0">'净值底稿'!V742</x:f>
        <x:v>1.5021</x:v>
      </x:c>
      <x:c r="F780" s="63" t="n">
        <x:f aca="0">IFERROR(B780/B779-1,0)</x:f>
        <x:v>-0.0019813921736312468</x:v>
      </x:c>
      <x:c r="G780" s="63" t="n">
        <x:f aca="0">IFERROR(C780/C779-1,0)</x:f>
        <x:v>-0.0002867491303359948</x:v>
      </x:c>
      <x:c r="H780" s="63" t="n">
        <x:f aca="0">IFERROR(D780/D779-1,0)</x:f>
        <x:v>0</x:v>
      </x:c>
      <x:c r="I780" s="63" t="n">
        <x:f aca="0">IFERROR(E780/E779-1,0)</x:f>
        <x:v>0.002402402402402526</x:v>
      </x:c>
      <x:c r="J780" s="64" t="n">
        <x:f aca="0">Z779*(1+F780)</x:f>
        <x:v>0.11562253768881299</x:v>
      </x:c>
      <x:c r="K780" s="64" t="n">
        <x:f aca="0">AA779*(1+G780)</x:f>
        <x:v>0.11801959788695418</x:v>
      </x:c>
      <x:c r="L780" s="64" t="n">
        <x:f aca="0">AB779*(1+H780)</x:f>
        <x:v>0.8433967441608193</x:v>
      </x:c>
      <x:c r="M780" s="64" t="n">
        <x:f aca="0">AC779*(1+I780)</x:f>
        <x:v>0.06062919885978178</x:v>
      </x:c>
      <x:c r="N780" s="64" t="n">
        <x:f aca="0">SUM(J780:M780)</x:f>
        <x:v>1.1376680785963684</x:v>
      </x:c>
      <x:c r="O780" s="65" t="n">
        <x:f aca="0">IFERROR((J780+K780)/N780,0)</x:f>
        <x:v>0.20536933396604576</x:v>
      </x:c>
      <x:c r="P780" s="66" t="b">
        <x:f aca="0">AND(MONTH(A780)=12,OR(A781="",YEAR(A780)&lt;&gt;YEAR(A781)))</x:f>
        <x:v>0</x:v>
      </x:c>
      <x:c r="Q780" s="66" t="b">
        <x:f aca="0">AND(MOD(MONTH(A780),3)=0,OR(A781="",MONTH(A780)&lt;&gt;MONTH(A781)))</x:f>
        <x:v>0</x:v>
      </x:c>
      <x:c r="R780" s="66" t="b">
        <x:f aca="0">OR(O780&gt;$E$7,O780&lt;$E$6)</x:f>
        <x:v>0</x:v>
      </x:c>
      <x:c r="S780" s="66" t="b">
        <x:f aca="0">AND(OR(P780,Q780,R780),A780-AH779&gt;$E$8)</x:f>
        <x:v>0</x:v>
      </x:c>
      <x:c r="T780" s="67" t="str">
        <x:f aca="0">IF(NOT(OR(P780,Q780,R780)),"不调",IF(NOT(S780),"间隔规则跳过",IF(P780,"年末+季度",IF(AND(Q780,R780),"季度+动态",IF(Q780,"季度","动态")))))</x:f>
        <x:v>不调</x:v>
      </x:c>
      <x:c r="U780" s="64" t="n">
        <x:f aca="0">IF(OR(T780="年末+季度",T780="季度+动态"),N780*$E$5/2,IF(T780="季度",(J780+K780)/2,IF(T780="动态",N780*$E$5*IF(J780+K780=0,0.5,J780/(J780+K780)),J780)))</x:f>
        <x:v>0.11562253768881299</x:v>
      </x:c>
      <x:c r="V780" s="64" t="n">
        <x:f aca="0">IF(OR(T780="年末+季度",T780="季度+动态"),N780*$E$5/2,IF(T780="季度",(J780+K780)/2,IF(T780="动态",N780*$E$5*IF(J780+K780=0,0.5,K780/(J780+K780)),K780)))</x:f>
        <x:v>0.11801959788695418</x:v>
      </x:c>
      <x:c r="W780" s="64" t="n">
        <x:f aca="0">IF(OR(T780="年末+季度",T780="季度+动态",T780="动态"),N780*(1-$E$5)*IF(L780+M780=0,$B$7/($B$7+$B$8),L780/(L780+M780)),L780)</x:f>
        <x:v>0.8433967441608193</x:v>
      </x:c>
      <x:c r="X780" s="64" t="n">
        <x:f aca="0">IF(OR(T780="年末+季度",T780="季度+动态",T780="动态"),N780*(1-$E$5)*IF(L780+M780=0,$B$8/($B$7+$B$8),M780/(L780+M780)),M780)</x:f>
        <x:v>0.06062919885978178</x:v>
      </x:c>
      <x:c r="Y780" s="64" t="n">
        <x:f aca="0">POWER(1-$H$5,(A780-A779)/$H$8)</x:f>
        <x:v>0.9999862671029998</x:v>
      </x:c>
      <x:c r="Z780" s="64" t="n">
        <x:f aca="0">U780*Y780</x:f>
        <x:v>0.115620949856412</x:v>
      </x:c>
      <x:c r="AA780" s="64" t="n">
        <x:f aca="0">V780*Y780</x:f>
        <x:v>0.1180179771359724</x:v>
      </x:c>
      <x:c r="AB780" s="64" t="n">
        <x:f aca="0">W780*Y780</x:f>
        <x:v>0.8433851618802014</x:v>
      </x:c>
      <x:c r="AC780" s="64" t="n">
        <x:f aca="0">X780*Y780</x:f>
        <x:v>0.06062836624523863</x:v>
      </x:c>
      <x:c r="AD780" s="64" t="n">
        <x:f aca="0">SUM(Z780:AC780)</x:f>
        <x:v>1.1376524551178244</x:v>
      </x:c>
      <x:c r="AE780" s="64" t="n">
        <x:f aca="0">MAX(AE779,AD780)</x:f>
        <x:v>1.1447181245279376</x:v>
      </x:c>
      <x:c r="AF780" s="63" t="n">
        <x:f aca="0">AD780/AE780-1</x:f>
        <x:v>-0.006172409834977466</x:v>
      </x:c>
      <x:c r="AG780" s="63" t="n">
        <x:f aca="0">AD780/AD779-1</x:f>
        <x:v>-0.00011752381474228191</x:v>
      </x:c>
      <x:c r="AH780" s="61" t="n">
        <x:f aca="0">IF(OR(T780="年末+季度",T780="季度+动态",T780="季度",T780="动态"),A780,AH779)</x:f>
        <x:v>44925</x:v>
      </x:c>
      <x:c r="AI780" s="68" t="n">
        <x:f aca="0">YEAR(A780)</x:f>
        <x:v>2023</x:v>
      </x:c>
      <x:c r="AJ780" s="68" t="n">
        <x:f aca="0">MONTH(A780)</x:f>
        <x:v>1</x:v>
      </x:c>
      <x:c r="AK780" s="66" t="n">
        <x:f aca="0">IF(MONTH(A780)&lt;&gt;MONTH(A781),1,0)</x:f>
        <x:v>0</x:v>
      </x:c>
      <x:c r="AL780" s="64" t="n">
        <x:f aca="0">IF(AK779,AD779,AL779)</x:f>
        <x:v>1.1283106771628775</x:v>
      </x:c>
      <x:c r="AM780" s="65" t="str">
        <x:f aca="0">IF(AK780,AD780/AL780-1,"")</x:f>
      </x:c>
      <x:c r="AN780" s="64" t="n">
        <x:f aca="0">IF(AI780&lt;&gt;AI779,AD780,MAX(AN779,AD780))</x:f>
        <x:v>1.1377861720891294</x:v>
      </x:c>
      <x:c r="AO780" s="65" t="n">
        <x:f aca="0">AD780/AN780-1</x:f>
        <x:v>-0.00011752381474228191</x:v>
      </x:c>
      <x:c r="AP780" s="69" t="n">
        <x:f aca="0">IFERROR(SUM(Z780:AC780)/AD780,0)</x:f>
        <x:v>1</x:v>
      </x:c>
      <x:c r="AQ780" s="66" t="b">
        <x:f aca="0">AND(B780&gt;0,C780&gt;0,D780&gt;0,E780&gt;0)</x:f>
        <x:v>1</x:v>
      </x:c>
    </x:row>
    <x:row r="781" ht="13.5" hidden="0">
      <x:c r="A781" s="61" t="n">
        <x:f aca="0">'净值底稿'!A743</x:f>
        <x:v>44944</x:v>
      </x:c>
      <x:c r="B781" s="62" t="n">
        <x:f aca="0">'净值底稿'!W743</x:f>
        <x:v>1.270286738743413</x:v>
      </x:c>
      <x:c r="C781" s="62" t="n">
        <x:f aca="0">'净值底稿'!T743</x:f>
        <x:v>1.2961066131299812</x:v>
      </x:c>
      <x:c r="D781" s="62" t="n">
        <x:f aca="0">'净值底稿'!U743</x:f>
        <x:v>1.5607</x:v>
      </x:c>
      <x:c r="E781" s="62" t="n">
        <x:f aca="0">'净值底稿'!V743</x:f>
        <x:v>1.502</x:v>
      </x:c>
      <x:c r="F781" s="63" t="n">
        <x:f aca="0">IFERROR(B781/B780-1,0)</x:f>
        <x:v>0.0017821068483618863</x:v>
      </x:c>
      <x:c r="G781" s="63" t="n">
        <x:f aca="0">IFERROR(C781/C780-1,0)</x:f>
        <x:v>0.002247962092052136</x:v>
      </x:c>
      <x:c r="H781" s="63" t="n">
        <x:f aca="0">IFERROR(D781/D780-1,0)</x:f>
        <x:v>-0.00032026646169613926</x:v>
      </x:c>
      <x:c r="I781" s="63" t="n">
        <x:f aca="0">IFERROR(E781/E780-1,0)</x:f>
        <x:v>-0.00006657346381733209</x:v>
      </x:c>
      <x:c r="J781" s="64" t="n">
        <x:f aca="0">Z780*(1+F781)</x:f>
        <x:v>0.11582699874296522</x:v>
      </x:c>
      <x:c r="K781" s="64" t="n">
        <x:f aca="0">AA780*(1+G781)</x:f>
        <x:v>0.11828327707475474</x:v>
      </x:c>
      <x:c r="L781" s="64" t="n">
        <x:f aca="0">AB780*(1+H781)</x:f>
        <x:v>0.843115053898559</x:v>
      </x:c>
      <x:c r="M781" s="64" t="n">
        <x:f aca="0">AC780*(1+I781)</x:f>
        <x:v>0.0606243300048921</x:v>
      </x:c>
      <x:c r="N781" s="64" t="n">
        <x:f aca="0">SUM(J781:M781)</x:f>
        <x:v>1.1378496597211711</x:v>
      </x:c>
      <x:c r="O781" s="65" t="n">
        <x:f aca="0">IFERROR((J781+K781)/N781,0)</x:f>
        <x:v>0.205747985964234</x:v>
      </x:c>
      <x:c r="P781" s="66" t="b">
        <x:f aca="0">AND(MONTH(A781)=12,OR(A782="",YEAR(A781)&lt;&gt;YEAR(A782)))</x:f>
        <x:v>0</x:v>
      </x:c>
      <x:c r="Q781" s="66" t="b">
        <x:f aca="0">AND(MOD(MONTH(A781),3)=0,OR(A782="",MONTH(A781)&lt;&gt;MONTH(A782)))</x:f>
        <x:v>0</x:v>
      </x:c>
      <x:c r="R781" s="66" t="b">
        <x:f aca="0">OR(O781&gt;$E$7,O781&lt;$E$6)</x:f>
        <x:v>0</x:v>
      </x:c>
      <x:c r="S781" s="66" t="b">
        <x:f aca="0">AND(OR(P781,Q781,R781),A781-AH780&gt;$E$8)</x:f>
        <x:v>0</x:v>
      </x:c>
      <x:c r="T781" s="67" t="str">
        <x:f aca="0">IF(NOT(OR(P781,Q781,R781)),"不调",IF(NOT(S781),"间隔规则跳过",IF(P781,"年末+季度",IF(AND(Q781,R781),"季度+动态",IF(Q781,"季度","动态")))))</x:f>
        <x:v>不调</x:v>
      </x:c>
      <x:c r="U781" s="64" t="n">
        <x:f aca="0">IF(OR(T781="年末+季度",T781="季度+动态"),N781*$E$5/2,IF(T781="季度",(J781+K781)/2,IF(T781="动态",N781*$E$5*IF(J781+K781=0,0.5,J781/(J781+K781)),J781)))</x:f>
        <x:v>0.11582699874296522</x:v>
      </x:c>
      <x:c r="V781" s="64" t="n">
        <x:f aca="0">IF(OR(T781="年末+季度",T781="季度+动态"),N781*$E$5/2,IF(T781="季度",(J781+K781)/2,IF(T781="动态",N781*$E$5*IF(J781+K781=0,0.5,K781/(J781+K781)),K781)))</x:f>
        <x:v>0.11828327707475474</x:v>
      </x:c>
      <x:c r="W781" s="64" t="n">
        <x:f aca="0">IF(OR(T781="年末+季度",T781="季度+动态",T781="动态"),N781*(1-$E$5)*IF(L781+M781=0,$B$7/($B$7+$B$8),L781/(L781+M781)),L781)</x:f>
        <x:v>0.843115053898559</x:v>
      </x:c>
      <x:c r="X781" s="64" t="n">
        <x:f aca="0">IF(OR(T781="年末+季度",T781="季度+动态",T781="动态"),N781*(1-$E$5)*IF(L781+M781=0,$B$8/($B$7+$B$8),M781/(L781+M781)),M781)</x:f>
        <x:v>0.0606243300048921</x:v>
      </x:c>
      <x:c r="Y781" s="64" t="n">
        <x:f aca="0">POWER(1-$H$5,(A781-A780)/$H$8)</x:f>
        <x:v>0.9999862671029998</x:v>
      </x:c>
      <x:c r="Z781" s="64" t="n">
        <x:f aca="0">U781*Y781</x:f>
        <x:v>0.11582540810272163</x:v>
      </x:c>
      <x:c r="AA781" s="64" t="n">
        <x:f aca="0">V781*Y781</x:f>
        <x:v>0.11828165270269382</x:v>
      </x:c>
      <x:c r="AB781" s="64" t="n">
        <x:f aca="0">W781*Y781</x:f>
        <x:v>0.8431034754863644</x:v>
      </x:c>
      <x:c r="AC781" s="64" t="n">
        <x:f aca="0">X781*Y781</x:f>
        <x:v>0.06062349745721243</x:v>
      </x:c>
      <x:c r="AD781" s="64" t="n">
        <x:f aca="0">SUM(Z781:AC781)</x:f>
        <x:v>1.1378340337489923</x:v>
      </x:c>
      <x:c r="AE781" s="64" t="n">
        <x:f aca="0">MAX(AE780,AD781)</x:f>
        <x:v>1.1447181245279376</x:v>
      </x:c>
      <x:c r="AF781" s="63" t="n">
        <x:f aca="0">AD781/AE781-1</x:f>
        <x:v>-0.006013786827900769</x:v>
      </x:c>
      <x:c r="AG781" s="63" t="n">
        <x:f aca="0">AD781/AD780-1</x:f>
        <x:v>0.00015960817414062412</x:v>
      </x:c>
      <x:c r="AH781" s="61" t="n">
        <x:f aca="0">IF(OR(T781="年末+季度",T781="季度+动态",T781="季度",T781="动态"),A781,AH780)</x:f>
        <x:v>44925</x:v>
      </x:c>
      <x:c r="AI781" s="68" t="n">
        <x:f aca="0">YEAR(A781)</x:f>
        <x:v>2023</x:v>
      </x:c>
      <x:c r="AJ781" s="68" t="n">
        <x:f aca="0">MONTH(A781)</x:f>
        <x:v>1</x:v>
      </x:c>
      <x:c r="AK781" s="66" t="n">
        <x:f aca="0">IF(MONTH(A781)&lt;&gt;MONTH(A782),1,0)</x:f>
        <x:v>0</x:v>
      </x:c>
      <x:c r="AL781" s="64" t="n">
        <x:f aca="0">IF(AK780,AD780,AL780)</x:f>
        <x:v>1.1283106771628775</x:v>
      </x:c>
      <x:c r="AM781" s="65" t="str">
        <x:f aca="0">IF(AK781,AD781/AL781-1,"")</x:f>
      </x:c>
      <x:c r="AN781" s="64" t="n">
        <x:f aca="0">IF(AI781&lt;&gt;AI780,AD781,MAX(AN780,AD781))</x:f>
        <x:v>1.1378340337489923</x:v>
      </x:c>
      <x:c r="AO781" s="65" t="n">
        <x:f aca="0">AD781/AN781-1</x:f>
        <x:v>0</x:v>
      </x:c>
      <x:c r="AP781" s="69" t="n">
        <x:f aca="0">IFERROR(SUM(Z781:AC781)/AD781,0)</x:f>
        <x:v>1</x:v>
      </x:c>
      <x:c r="AQ781" s="66" t="b">
        <x:f aca="0">AND(B781&gt;0,C781&gt;0,D781&gt;0,E781&gt;0)</x:f>
        <x:v>1</x:v>
      </x:c>
    </x:row>
    <x:row r="782" ht="13.5" hidden="0">
      <x:c r="A782" s="61" t="n">
        <x:f aca="0">'净值底稿'!A744</x:f>
        <x:v>44945</x:v>
      </x:c>
      <x:c r="B782" s="62" t="n">
        <x:f aca="0">'净值底稿'!W744</x:f>
        <x:v>1.2744768655062264</x:v>
      </x:c>
      <x:c r="C782" s="62" t="n">
        <x:f aca="0">'净值底稿'!T744</x:f>
        <x:v>1.3036770568950362</x:v>
      </x:c>
      <x:c r="D782" s="62" t="n">
        <x:f aca="0">'净值底稿'!U744</x:f>
        <x:v>1.561</x:v>
      </x:c>
      <x:c r="E782" s="62" t="n">
        <x:f aca="0">'净值底稿'!V744</x:f>
        <x:v>1.5054</x:v>
      </x:c>
      <x:c r="F782" s="63" t="n">
        <x:f aca="0">IFERROR(B782/B781-1,0)</x:f>
        <x:v>0.003298567665878771</x:v>
      </x:c>
      <x:c r="G782" s="63" t="n">
        <x:f aca="0">IFERROR(C782/C781-1,0)</x:f>
        <x:v>0.0058409113018667025</x:v>
      </x:c>
      <x:c r="H782" s="63" t="n">
        <x:f aca="0">IFERROR(D782/D781-1,0)</x:f>
        <x:v>0.0001922214390979171</x:v>
      </x:c>
      <x:c r="I782" s="63" t="n">
        <x:f aca="0">IFERROR(E782/E781-1,0)</x:f>
        <x:v>0.0022636484687084124</x:v>
      </x:c>
      <x:c r="J782" s="64" t="n">
        <x:f aca="0">Z781*(1+F782)</x:f>
        <x:v>0.11620746604877648</x:v>
      </x:c>
      <x:c r="K782" s="64" t="n">
        <x:f aca="0">AA781*(1+G782)</x:f>
        <x:v>0.11897252534476846</x:v>
      </x:c>
      <x:c r="L782" s="64" t="n">
        <x:f aca="0">AB781*(1+H782)</x:f>
        <x:v>0.8432655380497309</x:v>
      </x:c>
      <x:c r="M782" s="64" t="n">
        <x:f aca="0">AC781*(1+I782)</x:f>
        <x:v>0.0607607277443992</x:v>
      </x:c>
      <x:c r="N782" s="64" t="n">
        <x:f aca="0">SUM(J782:M782)</x:f>
        <x:v>1.1392062571876749</x:v>
      </x:c>
      <x:c r="O782" s="65" t="n">
        <x:f aca="0">IFERROR((J782+K782)/N782,0)</x:f>
        <x:v>0.2064419765162868</x:v>
      </x:c>
      <x:c r="P782" s="66" t="b">
        <x:f aca="0">AND(MONTH(A782)=12,OR(A783="",YEAR(A782)&lt;&gt;YEAR(A783)))</x:f>
        <x:v>0</x:v>
      </x:c>
      <x:c r="Q782" s="66" t="b">
        <x:f aca="0">AND(MOD(MONTH(A782),3)=0,OR(A783="",MONTH(A782)&lt;&gt;MONTH(A783)))</x:f>
        <x:v>0</x:v>
      </x:c>
      <x:c r="R782" s="66" t="b">
        <x:f aca="0">OR(O782&gt;$E$7,O782&lt;$E$6)</x:f>
        <x:v>0</x:v>
      </x:c>
      <x:c r="S782" s="66" t="b">
        <x:f aca="0">AND(OR(P782,Q782,R782),A782-AH781&gt;$E$8)</x:f>
        <x:v>0</x:v>
      </x:c>
      <x:c r="T782" s="67" t="str">
        <x:f aca="0">IF(NOT(OR(P782,Q782,R782)),"不调",IF(NOT(S782),"间隔规则跳过",IF(P782,"年末+季度",IF(AND(Q782,R782),"季度+动态",IF(Q782,"季度","动态")))))</x:f>
        <x:v>不调</x:v>
      </x:c>
      <x:c r="U782" s="64" t="n">
        <x:f aca="0">IF(OR(T782="年末+季度",T782="季度+动态"),N782*$E$5/2,IF(T782="季度",(J782+K782)/2,IF(T782="动态",N782*$E$5*IF(J782+K782=0,0.5,J782/(J782+K782)),J782)))</x:f>
        <x:v>0.11620746604877648</x:v>
      </x:c>
      <x:c r="V782" s="64" t="n">
        <x:f aca="0">IF(OR(T782="年末+季度",T782="季度+动态"),N782*$E$5/2,IF(T782="季度",(J782+K782)/2,IF(T782="动态",N782*$E$5*IF(J782+K782=0,0.5,K782/(J782+K782)),K782)))</x:f>
        <x:v>0.11897252534476846</x:v>
      </x:c>
      <x:c r="W782" s="64" t="n">
        <x:f aca="0">IF(OR(T782="年末+季度",T782="季度+动态",T782="动态"),N782*(1-$E$5)*IF(L782+M782=0,$B$7/($B$7+$B$8),L782/(L782+M782)),L782)</x:f>
        <x:v>0.8432655380497309</x:v>
      </x:c>
      <x:c r="X782" s="64" t="n">
        <x:f aca="0">IF(OR(T782="年末+季度",T782="季度+动态",T782="动态"),N782*(1-$E$5)*IF(L782+M782=0,$B$8/($B$7+$B$8),M782/(L782+M782)),M782)</x:f>
        <x:v>0.0607607277443992</x:v>
      </x:c>
      <x:c r="Y782" s="64" t="n">
        <x:f aca="0">POWER(1-$H$5,(A782-A781)/$H$8)</x:f>
        <x:v>0.9999862671029998</x:v>
      </x:c>
      <x:c r="Z782" s="64" t="n">
        <x:f aca="0">U782*Y782</x:f>
        <x:v>0.11620587018361457</x:v>
      </x:c>
      <x:c r="AA782" s="64" t="n">
        <x:f aca="0">V782*Y782</x:f>
        <x:v>0.11897089150733205</x:v>
      </x:c>
      <x:c r="AB782" s="64" t="n">
        <x:f aca="0">W782*Y782</x:f>
        <x:v>0.843253957570953</x:v>
      </x:c>
      <x:c r="AC782" s="64" t="n">
        <x:f aca="0">X782*Y782</x:f>
        <x:v>0.060759893323583426</x:v>
      </x:c>
      <x:c r="AD782" s="64" t="n">
        <x:f aca="0">SUM(Z782:AC782)</x:f>
        <x:v>1.139190612585483</x:v>
      </x:c>
      <x:c r="AE782" s="64" t="n">
        <x:f aca="0">MAX(AE781,AD782)</x:f>
        <x:v>1.1447181245279376</x:v>
      </x:c>
      <x:c r="AF782" s="63" t="n">
        <x:f aca="0">AD782/AE782-1</x:f>
        <x:v>-0.004828710076320464</x:v>
      </x:c>
      <x:c r="AG782" s="63" t="n">
        <x:f aca="0">AD782/AD781-1</x:f>
        <x:v>0.001192246668893393</x:v>
      </x:c>
      <x:c r="AH782" s="61" t="n">
        <x:f aca="0">IF(OR(T782="年末+季度",T782="季度+动态",T782="季度",T782="动态"),A782,AH781)</x:f>
        <x:v>44925</x:v>
      </x:c>
      <x:c r="AI782" s="68" t="n">
        <x:f aca="0">YEAR(A782)</x:f>
        <x:v>2023</x:v>
      </x:c>
      <x:c r="AJ782" s="68" t="n">
        <x:f aca="0">MONTH(A782)</x:f>
        <x:v>1</x:v>
      </x:c>
      <x:c r="AK782" s="66" t="n">
        <x:f aca="0">IF(MONTH(A782)&lt;&gt;MONTH(A783),1,0)</x:f>
        <x:v>0</x:v>
      </x:c>
      <x:c r="AL782" s="64" t="n">
        <x:f aca="0">IF(AK781,AD781,AL781)</x:f>
        <x:v>1.1283106771628775</x:v>
      </x:c>
      <x:c r="AM782" s="65" t="str">
        <x:f aca="0">IF(AK782,AD782/AL782-1,"")</x:f>
      </x:c>
      <x:c r="AN782" s="64" t="n">
        <x:f aca="0">IF(AI782&lt;&gt;AI781,AD782,MAX(AN781,AD782))</x:f>
        <x:v>1.139190612585483</x:v>
      </x:c>
      <x:c r="AO782" s="65" t="n">
        <x:f aca="0">AD782/AN782-1</x:f>
        <x:v>0</x:v>
      </x:c>
      <x:c r="AP782" s="69" t="n">
        <x:f aca="0">IFERROR(SUM(Z782:AC782)/AD782,0)</x:f>
        <x:v>1</x:v>
      </x:c>
      <x:c r="AQ782" s="66" t="b">
        <x:f aca="0">AND(B782&gt;0,C782&gt;0,D782&gt;0,E782&gt;0)</x:f>
        <x:v>1</x:v>
      </x:c>
    </x:row>
    <x:row r="783" ht="13.5" hidden="0">
      <x:c r="A783" s="61" t="n">
        <x:f aca="0">'净值底稿'!A745</x:f>
        <x:v>44946</x:v>
      </x:c>
      <x:c r="B783" s="62" t="n">
        <x:f aca="0">'净值底稿'!W745</x:f>
        <x:v>1.2870804227177595</x:v>
      </x:c>
      <x:c r="C783" s="62" t="n">
        <x:f aca="0">'净值底稿'!T745</x:f>
        <x:v>1.313996871350815</x:v>
      </x:c>
      <x:c r="D783" s="62" t="n">
        <x:f aca="0">'净值底稿'!U745</x:f>
        <x:v>1.5607</x:v>
      </x:c>
      <x:c r="E783" s="62" t="n">
        <x:f aca="0">'净值底稿'!V745</x:f>
        <x:v>1.517</x:v>
      </x:c>
      <x:c r="F783" s="63" t="n">
        <x:f aca="0">IFERROR(B783/B782-1,0)</x:f>
        <x:v>0.00988920046542141</x:v>
      </x:c>
      <x:c r="G783" s="63" t="n">
        <x:f aca="0">IFERROR(C783/C782-1,0)</x:f>
        <x:v>0.007915928566202934</x:v>
      </x:c>
      <x:c r="H783" s="63" t="n">
        <x:f aca="0">IFERROR(D783/D782-1,0)</x:f>
        <x:v>-0.0001921844971172204</x:v>
      </x:c>
      <x:c r="I783" s="63" t="n">
        <x:f aca="0">IFERROR(E783/E782-1,0)</x:f>
        <x:v>0.007705593197821159</x:v>
      </x:c>
      <x:c r="J783" s="64" t="n">
        <x:f aca="0">Z782*(1+F783)</x:f>
        <x:v>0.11735505332911907</x:v>
      </x:c>
      <x:c r="K783" s="64" t="n">
        <x:f aca="0">AA782*(1+G783)</x:f>
        <x:v>0.11991265658596156</x:v>
      </x:c>
      <x:c r="L783" s="64" t="n">
        <x:f aca="0">AB782*(1+H783)</x:f>
        <x:v>0.8430918972331751</x:v>
      </x:c>
      <x:c r="M783" s="64" t="n">
        <x:f aca="0">AC782*(1+I783)</x:f>
        <x:v>0.06122808434427797</x:v>
      </x:c>
      <x:c r="N783" s="64" t="n">
        <x:f aca="0">SUM(J783:M783)</x:f>
        <x:v>1.1415876914925338</x:v>
      </x:c>
      <x:c r="O783" s="65" t="n">
        <x:f aca="0">IFERROR((J783+K783)/N783,0)</x:f>
        <x:v>0.20784010872162806</x:v>
      </x:c>
      <x:c r="P783" s="66" t="b">
        <x:f aca="0">AND(MONTH(A783)=12,OR(A784="",YEAR(A783)&lt;&gt;YEAR(A784)))</x:f>
        <x:v>0</x:v>
      </x:c>
      <x:c r="Q783" s="66" t="b">
        <x:f aca="0">AND(MOD(MONTH(A783),3)=0,OR(A784="",MONTH(A783)&lt;&gt;MONTH(A784)))</x:f>
        <x:v>0</x:v>
      </x:c>
      <x:c r="R783" s="66" t="b">
        <x:f aca="0">OR(O783&gt;$E$7,O783&lt;$E$6)</x:f>
        <x:v>0</x:v>
      </x:c>
      <x:c r="S783" s="66" t="b">
        <x:f aca="0">AND(OR(P783,Q783,R783),A783-AH782&gt;$E$8)</x:f>
        <x:v>0</x:v>
      </x:c>
      <x:c r="T783" s="67" t="str">
        <x:f aca="0">IF(NOT(OR(P783,Q783,R783)),"不调",IF(NOT(S783),"间隔规则跳过",IF(P783,"年末+季度",IF(AND(Q783,R783),"季度+动态",IF(Q783,"季度","动态")))))</x:f>
        <x:v>不调</x:v>
      </x:c>
      <x:c r="U783" s="64" t="n">
        <x:f aca="0">IF(OR(T783="年末+季度",T783="季度+动态"),N783*$E$5/2,IF(T783="季度",(J783+K783)/2,IF(T783="动态",N783*$E$5*IF(J783+K783=0,0.5,J783/(J783+K783)),J783)))</x:f>
        <x:v>0.11735505332911907</x:v>
      </x:c>
      <x:c r="V783" s="64" t="n">
        <x:f aca="0">IF(OR(T783="年末+季度",T783="季度+动态"),N783*$E$5/2,IF(T783="季度",(J783+K783)/2,IF(T783="动态",N783*$E$5*IF(J783+K783=0,0.5,K783/(J783+K783)),K783)))</x:f>
        <x:v>0.11991265658596156</x:v>
      </x:c>
      <x:c r="W783" s="64" t="n">
        <x:f aca="0">IF(OR(T783="年末+季度",T783="季度+动态",T783="动态"),N783*(1-$E$5)*IF(L783+M783=0,$B$7/($B$7+$B$8),L783/(L783+M783)),L783)</x:f>
        <x:v>0.8430918972331751</x:v>
      </x:c>
      <x:c r="X783" s="64" t="n">
        <x:f aca="0">IF(OR(T783="年末+季度",T783="季度+动态",T783="动态"),N783*(1-$E$5)*IF(L783+M783=0,$B$8/($B$7+$B$8),M783/(L783+M783)),M783)</x:f>
        <x:v>0.06122808434427797</x:v>
      </x:c>
      <x:c r="Y783" s="64" t="n">
        <x:f aca="0">POWER(1-$H$5,(A783-A782)/$H$8)</x:f>
        <x:v>0.9999862671029998</x:v>
      </x:c>
      <x:c r="Z783" s="64" t="n">
        <x:f aca="0">U783*Y783</x:f>
        <x:v>0.11735344170425924</x:v>
      </x:c>
      <x:c r="AA783" s="64" t="n">
        <x:f aca="0">V783*Y783</x:f>
        <x:v>0.11991100983779965</x:v>
      </x:c>
      <x:c r="AB783" s="64" t="n">
        <x:f aca="0">W783*Y783</x:f>
        <x:v>0.8430803191389887</x:v>
      </x:c>
      <x:c r="AC783" s="64" t="n">
        <x:f aca="0">X783*Y783</x:f>
        <x:v>0.06122724350530215</x:v>
      </x:c>
      <x:c r="AD783" s="64" t="n">
        <x:f aca="0">SUM(Z783:AC783)</x:f>
        <x:v>1.1415720141863497</x:v>
      </x:c>
      <x:c r="AE783" s="64" t="n">
        <x:f aca="0">MAX(AE782,AD783)</x:f>
        <x:v>1.1447181245279376</x:v>
      </x:c>
      <x:c r="AF783" s="63" t="n">
        <x:f aca="0">AD783/AE783-1</x:f>
        <x:v>-0.0027483712139924066</x:v>
      </x:c>
      <x:c r="AG783" s="63" t="n">
        <x:f aca="0">AD783/AD782-1</x:f>
        <x:v>0.002090432957011501</x:v>
      </x:c>
      <x:c r="AH783" s="61" t="n">
        <x:f aca="0">IF(OR(T783="年末+季度",T783="季度+动态",T783="季度",T783="动态"),A783,AH782)</x:f>
        <x:v>44925</x:v>
      </x:c>
      <x:c r="AI783" s="68" t="n">
        <x:f aca="0">YEAR(A783)</x:f>
        <x:v>2023</x:v>
      </x:c>
      <x:c r="AJ783" s="68" t="n">
        <x:f aca="0">MONTH(A783)</x:f>
        <x:v>1</x:v>
      </x:c>
      <x:c r="AK783" s="66" t="n">
        <x:f aca="0">IF(MONTH(A783)&lt;&gt;MONTH(A784),1,0)</x:f>
        <x:v>0</x:v>
      </x:c>
      <x:c r="AL783" s="64" t="n">
        <x:f aca="0">IF(AK782,AD782,AL782)</x:f>
        <x:v>1.1283106771628775</x:v>
      </x:c>
      <x:c r="AM783" s="65" t="str">
        <x:f aca="0">IF(AK783,AD783/AL783-1,"")</x:f>
      </x:c>
      <x:c r="AN783" s="64" t="n">
        <x:f aca="0">IF(AI783&lt;&gt;AI782,AD783,MAX(AN782,AD783))</x:f>
        <x:v>1.1415720141863497</x:v>
      </x:c>
      <x:c r="AO783" s="65" t="n">
        <x:f aca="0">AD783/AN783-1</x:f>
        <x:v>0</x:v>
      </x:c>
      <x:c r="AP783" s="69" t="n">
        <x:f aca="0">IFERROR(SUM(Z783:AC783)/AD783,0)</x:f>
        <x:v>1</x:v>
      </x:c>
      <x:c r="AQ783" s="66" t="b">
        <x:f aca="0">AND(B783&gt;0,C783&gt;0,D783&gt;0,E783&gt;0)</x:f>
        <x:v>1</x:v>
      </x:c>
    </x:row>
    <x:row r="784" ht="13.5" hidden="0">
      <x:c r="A784" s="61" t="n">
        <x:f aca="0">'净值底稿'!A746</x:f>
        <x:v>44956</x:v>
      </x:c>
      <x:c r="B784" s="62" t="n">
        <x:f aca="0">'净值底稿'!W746</x:f>
        <x:v>1.283910264632011</x:v>
      </x:c>
      <x:c r="C784" s="62" t="n">
        <x:f aca="0">'净值底稿'!T746</x:f>
        <x:v>1.326025249152445</x:v>
      </x:c>
      <x:c r="D784" s="62" t="n">
        <x:f aca="0">'净值底稿'!U746</x:f>
        <x:v>1.5627</x:v>
      </x:c>
      <x:c r="E784" s="62" t="n">
        <x:f aca="0">'净值底稿'!V746</x:f>
        <x:v>1.5175</x:v>
      </x:c>
      <x:c r="F784" s="63" t="n">
        <x:f aca="0">IFERROR(B784/B783-1,0)</x:f>
        <x:v>-0.002463061382795617</x:v>
      </x:c>
      <x:c r="G784" s="63" t="n">
        <x:f aca="0">IFERROR(C784/C783-1,0)</x:f>
        <x:v>0.009154038387674701</x:v>
      </x:c>
      <x:c r="H784" s="63" t="n">
        <x:f aca="0">IFERROR(D784/D783-1,0)</x:f>
        <x:v>0.0012814762606523367</x:v>
      </x:c>
      <x:c r="I784" s="63" t="n">
        <x:f aca="0">IFERROR(E784/E783-1,0)</x:f>
        <x:v>0.0003295978905735186</x:v>
      </x:c>
      <x:c r="J784" s="64" t="n">
        <x:f aca="0">Z783*(1+F784)</x:f>
        <x:v>0.11706439297385932</x:v>
      </x:c>
      <x:c r="K784" s="64" t="n">
        <x:f aca="0">AA783*(1+G784)</x:f>
        <x:v>0.1210086798249597</x:v>
      </x:c>
      <x:c r="L784" s="64" t="n">
        <x:f aca="0">AB783*(1+H784)</x:f>
        <x:v>0.8441607065537885</x:v>
      </x:c>
      <x:c r="M784" s="64" t="n">
        <x:f aca="0">AC783*(1+I784)</x:f>
        <x:v>0.061247423875607124</x:v>
      </x:c>
      <x:c r="N784" s="64" t="n">
        <x:f aca="0">SUM(J784:M784)</x:f>
        <x:v>1.1434812032282147</x:v>
      </x:c>
      <x:c r="O784" s="65" t="n">
        <x:f aca="0">IFERROR((J784+K784)/N784,0)</x:f>
        <x:v>0.20820025036415457</x:v>
      </x:c>
      <x:c r="P784" s="66" t="b">
        <x:f aca="0">AND(MONTH(A784)=12,OR(A785="",YEAR(A784)&lt;&gt;YEAR(A785)))</x:f>
        <x:v>0</x:v>
      </x:c>
      <x:c r="Q784" s="66" t="b">
        <x:f aca="0">AND(MOD(MONTH(A784),3)=0,OR(A785="",MONTH(A784)&lt;&gt;MONTH(A785)))</x:f>
        <x:v>0</x:v>
      </x:c>
      <x:c r="R784" s="66" t="b">
        <x:f aca="0">OR(O784&gt;$E$7,O784&lt;$E$6)</x:f>
        <x:v>0</x:v>
      </x:c>
      <x:c r="S784" s="66" t="b">
        <x:f aca="0">AND(OR(P784,Q784,R784),A784-AH783&gt;$E$8)</x:f>
        <x:v>0</x:v>
      </x:c>
      <x:c r="T784" s="67" t="str">
        <x:f aca="0">IF(NOT(OR(P784,Q784,R784)),"不调",IF(NOT(S784),"间隔规则跳过",IF(P784,"年末+季度",IF(AND(Q784,R784),"季度+动态",IF(Q784,"季度","动态")))))</x:f>
        <x:v>不调</x:v>
      </x:c>
      <x:c r="U784" s="64" t="n">
        <x:f aca="0">IF(OR(T784="年末+季度",T784="季度+动态"),N784*$E$5/2,IF(T784="季度",(J784+K784)/2,IF(T784="动态",N784*$E$5*IF(J784+K784=0,0.5,J784/(J784+K784)),J784)))</x:f>
        <x:v>0.11706439297385932</x:v>
      </x:c>
      <x:c r="V784" s="64" t="n">
        <x:f aca="0">IF(OR(T784="年末+季度",T784="季度+动态"),N784*$E$5/2,IF(T784="季度",(J784+K784)/2,IF(T784="动态",N784*$E$5*IF(J784+K784=0,0.5,K784/(J784+K784)),K784)))</x:f>
        <x:v>0.1210086798249597</x:v>
      </x:c>
      <x:c r="W784" s="64" t="n">
        <x:f aca="0">IF(OR(T784="年末+季度",T784="季度+动态",T784="动态"),N784*(1-$E$5)*IF(L784+M784=0,$B$7/($B$7+$B$8),L784/(L784+M784)),L784)</x:f>
        <x:v>0.8441607065537885</x:v>
      </x:c>
      <x:c r="X784" s="64" t="n">
        <x:f aca="0">IF(OR(T784="年末+季度",T784="季度+动态",T784="动态"),N784*(1-$E$5)*IF(L784+M784=0,$B$8/($B$7+$B$8),M784/(L784+M784)),M784)</x:f>
        <x:v>0.061247423875607124</x:v>
      </x:c>
      <x:c r="Y784" s="64" t="n">
        <x:f aca="0">POWER(1-$H$5,(A784-A783)/$H$8)</x:f>
        <x:v>0.999862679516347</x:v>
      </x:c>
      <x:c r="Z784" s="64" t="n">
        <x:f aca="0">U784*Y784</x:f>
        <x:v>0.1170483176347976</x:v>
      </x:c>
      <x:c r="AA784" s="64" t="n">
        <x:f aca="0">V784*Y784</x:f>
        <x:v>0.12099206285451992</x:v>
      </x:c>
      <x:c r="AB784" s="64" t="n">
        <x:f aca="0">W784*Y784</x:f>
        <x:v>0.8440447859972837</x:v>
      </x:c>
      <x:c r="AC784" s="64" t="n">
        <x:f aca="0">X784*Y784</x:f>
        <x:v>0.061239013349738025</x:v>
      </x:c>
      <x:c r="AD784" s="64" t="n">
        <x:f aca="0">SUM(Z784:AC784)</x:f>
        <x:v>1.1433241798363392</x:v>
      </x:c>
      <x:c r="AE784" s="64" t="n">
        <x:f aca="0">MAX(AE783,AD784)</x:f>
        <x:v>1.1447181245279376</x:v>
      </x:c>
      <x:c r="AF784" s="63" t="n">
        <x:f aca="0">AD784/AE784-1</x:f>
        <x:v>-0.0012177187219546415</x:v>
      </x:c>
      <x:c r="AG784" s="63" t="n">
        <x:f aca="0">AD784/AD783-1</x:f>
        <x:v>0.0015348708870008831</x:v>
      </x:c>
      <x:c r="AH784" s="61" t="n">
        <x:f aca="0">IF(OR(T784="年末+季度",T784="季度+动态",T784="季度",T784="动态"),A784,AH783)</x:f>
        <x:v>44925</x:v>
      </x:c>
      <x:c r="AI784" s="68" t="n">
        <x:f aca="0">YEAR(A784)</x:f>
        <x:v>2023</x:v>
      </x:c>
      <x:c r="AJ784" s="68" t="n">
        <x:f aca="0">MONTH(A784)</x:f>
        <x:v>1</x:v>
      </x:c>
      <x:c r="AK784" s="66" t="n">
        <x:f aca="0">IF(MONTH(A784)&lt;&gt;MONTH(A785),1,0)</x:f>
        <x:v>0</x:v>
      </x:c>
      <x:c r="AL784" s="64" t="n">
        <x:f aca="0">IF(AK783,AD783,AL783)</x:f>
        <x:v>1.1283106771628775</x:v>
      </x:c>
      <x:c r="AM784" s="65" t="str">
        <x:f aca="0">IF(AK784,AD784/AL784-1,"")</x:f>
      </x:c>
      <x:c r="AN784" s="64" t="n">
        <x:f aca="0">IF(AI784&lt;&gt;AI783,AD784,MAX(AN783,AD784))</x:f>
        <x:v>1.1433241798363392</x:v>
      </x:c>
      <x:c r="AO784" s="65" t="n">
        <x:f aca="0">AD784/AN784-1</x:f>
        <x:v>0</x:v>
      </x:c>
      <x:c r="AP784" s="69" t="n">
        <x:f aca="0">IFERROR(SUM(Z784:AC784)/AD784,0)</x:f>
        <x:v>1</x:v>
      </x:c>
      <x:c r="AQ784" s="66" t="b">
        <x:f aca="0">AND(B784&gt;0,C784&gt;0,D784&gt;0,E784&gt;0)</x:f>
        <x:v>1</x:v>
      </x:c>
    </x:row>
    <x:row r="785" ht="13.5" hidden="0">
      <x:c r="A785" s="61" t="n">
        <x:f aca="0">'净值底稿'!A747</x:f>
        <x:v>44957</x:v>
      </x:c>
      <x:c r="B785" s="62" t="n">
        <x:f aca="0">'净值底稿'!W747</x:f>
        <x:v>1.2840948627320237</x:v>
      </x:c>
      <x:c r="C785" s="62" t="n">
        <x:f aca="0">'净值底稿'!T747</x:f>
        <x:v>1.3265243012779362</x:v>
      </x:c>
      <x:c r="D785" s="62" t="n">
        <x:f aca="0">'净值底稿'!U747</x:f>
        <x:v>1.5634</x:v>
      </x:c>
      <x:c r="E785" s="62" t="n">
        <x:f aca="0">'净值底稿'!V747</x:f>
        <x:v>1.5029</x:v>
      </x:c>
      <x:c r="F785" s="63" t="n">
        <x:f aca="0">IFERROR(B785/B784-1,0)</x:f>
        <x:v>0.00014377803893128593</x:v>
      </x:c>
      <x:c r="G785" s="63" t="n">
        <x:f aca="0">IFERROR(C785/C784-1,0)</x:f>
        <x:v>0.0003763519026580564</x:v>
      </x:c>
      <x:c r="H785" s="63" t="n">
        <x:f aca="0">IFERROR(D785/D784-1,0)</x:f>
        <x:v>0.0004479426633390293</x:v>
      </x:c>
      <x:c r="I785" s="63" t="n">
        <x:f aca="0">IFERROR(E785/E784-1,0)</x:f>
        <x:v>-0.00962108731466238</x:v>
      </x:c>
      <x:c r="J785" s="64" t="n">
        <x:f aca="0">Z784*(1+F785)</x:f>
        <x:v>0.11706514661236735</x:v>
      </x:c>
      <x:c r="K785" s="64" t="n">
        <x:f aca="0">AA784*(1+G785)</x:f>
        <x:v>0.12103759844758175</x:v>
      </x:c>
      <x:c r="L785" s="64" t="n">
        <x:f aca="0">AB784*(1+H785)</x:f>
        <x:v>0.8444228696667008</x:v>
      </x:c>
      <x:c r="M785" s="64" t="n">
        <x:f aca="0">AC784*(1+I785)</x:f>
        <x:v>0.06064982745523642</x:v>
      </x:c>
      <x:c r="N785" s="64" t="n">
        <x:f aca="0">SUM(J785:M785)</x:f>
        <x:v>1.1431754421818865</x:v>
      </x:c>
      <x:c r="O785" s="65" t="n">
        <x:f aca="0">IFERROR((J785+K785)/N785,0)</x:f>
        <x:v>0.20828189293981128</x:v>
      </x:c>
      <x:c r="P785" s="66" t="b">
        <x:f aca="0">AND(MONTH(A785)=12,OR(A786="",YEAR(A785)&lt;&gt;YEAR(A786)))</x:f>
        <x:v>0</x:v>
      </x:c>
      <x:c r="Q785" s="66" t="b">
        <x:f aca="0">AND(MOD(MONTH(A785),3)=0,OR(A786="",MONTH(A785)&lt;&gt;MONTH(A786)))</x:f>
        <x:v>0</x:v>
      </x:c>
      <x:c r="R785" s="66" t="b">
        <x:f aca="0">OR(O785&gt;$E$7,O785&lt;$E$6)</x:f>
        <x:v>0</x:v>
      </x:c>
      <x:c r="S785" s="66" t="b">
        <x:f aca="0">AND(OR(P785,Q785,R785),A785-AH784&gt;$E$8)</x:f>
        <x:v>0</x:v>
      </x:c>
      <x:c r="T785" s="67" t="str">
        <x:f aca="0">IF(NOT(OR(P785,Q785,R785)),"不调",IF(NOT(S785),"间隔规则跳过",IF(P785,"年末+季度",IF(AND(Q785,R785),"季度+动态",IF(Q785,"季度","动态")))))</x:f>
        <x:v>不调</x:v>
      </x:c>
      <x:c r="U785" s="64" t="n">
        <x:f aca="0">IF(OR(T785="年末+季度",T785="季度+动态"),N785*$E$5/2,IF(T785="季度",(J785+K785)/2,IF(T785="动态",N785*$E$5*IF(J785+K785=0,0.5,J785/(J785+K785)),J785)))</x:f>
        <x:v>0.11706514661236735</x:v>
      </x:c>
      <x:c r="V785" s="64" t="n">
        <x:f aca="0">IF(OR(T785="年末+季度",T785="季度+动态"),N785*$E$5/2,IF(T785="季度",(J785+K785)/2,IF(T785="动态",N785*$E$5*IF(J785+K785=0,0.5,K785/(J785+K785)),K785)))</x:f>
        <x:v>0.12103759844758175</x:v>
      </x:c>
      <x:c r="W785" s="64" t="n">
        <x:f aca="0">IF(OR(T785="年末+季度",T785="季度+动态",T785="动态"),N785*(1-$E$5)*IF(L785+M785=0,$B$7/($B$7+$B$8),L785/(L785+M785)),L785)</x:f>
        <x:v>0.8444228696667008</x:v>
      </x:c>
      <x:c r="X785" s="64" t="n">
        <x:f aca="0">IF(OR(T785="年末+季度",T785="季度+动态",T785="动态"),N785*(1-$E$5)*IF(L785+M785=0,$B$8/($B$7+$B$8),M785/(L785+M785)),M785)</x:f>
        <x:v>0.06064982745523642</x:v>
      </x:c>
      <x:c r="Y785" s="64" t="n">
        <x:f aca="0">POWER(1-$H$5,(A785-A784)/$H$8)</x:f>
        <x:v>0.9999862671029998</x:v>
      </x:c>
      <x:c r="Z785" s="64" t="n">
        <x:f aca="0">U785*Y785</x:f>
        <x:v>0.1170635389687666</x:v>
      </x:c>
      <x:c r="AA785" s="64" t="n">
        <x:f aca="0">V785*Y785</x:f>
        <x:v>0.1210359362507091</x:v>
      </x:c>
      <x:c r="AB785" s="64" t="n">
        <x:f aca="0">W785*Y785</x:f>
        <x:v>0.844411273294407</x:v>
      </x:c>
      <x:c r="AC785" s="64" t="n">
        <x:f aca="0">X785*Y785</x:f>
        <x:v>0.0606489945574029</x:v>
      </x:c>
      <x:c r="AD785" s="64" t="n">
        <x:f aca="0">SUM(Z785:AC785)</x:f>
        <x:v>1.1431597430712857</x:v>
      </x:c>
      <x:c r="AE785" s="64" t="n">
        <x:f aca="0">MAX(AE784,AD785)</x:f>
        <x:v>1.1447181245279376</x:v>
      </x:c>
      <x:c r="AF785" s="63" t="n">
        <x:f aca="0">AD785/AE785-1</x:f>
        <x:v>-0.0013613669804474204</x:v>
      </x:c>
      <x:c r="AG785" s="63" t="n">
        <x:f aca="0">AD785/AD784-1</x:f>
        <x:v>-0.00014382339493335117</x:v>
      </x:c>
      <x:c r="AH785" s="61" t="n">
        <x:f aca="0">IF(OR(T785="年末+季度",T785="季度+动态",T785="季度",T785="动态"),A785,AH784)</x:f>
        <x:v>44925</x:v>
      </x:c>
      <x:c r="AI785" s="68" t="n">
        <x:f aca="0">YEAR(A785)</x:f>
        <x:v>2023</x:v>
      </x:c>
      <x:c r="AJ785" s="68" t="n">
        <x:f aca="0">MONTH(A785)</x:f>
        <x:v>1</x:v>
      </x:c>
      <x:c r="AK785" s="66" t="n">
        <x:f aca="0">IF(MONTH(A785)&lt;&gt;MONTH(A786),1,0)</x:f>
        <x:v>1</x:v>
      </x:c>
      <x:c r="AL785" s="64" t="n">
        <x:f aca="0">IF(AK784,AD784,AL784)</x:f>
        <x:v>1.1283106771628775</x:v>
      </x:c>
      <x:c r="AM785" s="65" t="n">
        <x:f aca="0">IF(AK785,AD785/AL785-1,"")</x:f>
        <x:v>0.013160440833322573</x:v>
      </x:c>
      <x:c r="AN785" s="64" t="n">
        <x:f aca="0">IF(AI785&lt;&gt;AI784,AD785,MAX(AN784,AD785))</x:f>
        <x:v>1.1433241798363392</x:v>
      </x:c>
      <x:c r="AO785" s="65" t="n">
        <x:f aca="0">AD785/AN785-1</x:f>
        <x:v>-0.00014382339493335117</x:v>
      </x:c>
      <x:c r="AP785" s="69" t="n">
        <x:f aca="0">IFERROR(SUM(Z785:AC785)/AD785,0)</x:f>
        <x:v>1</x:v>
      </x:c>
      <x:c r="AQ785" s="66" t="b">
        <x:f aca="0">AND(B785&gt;0,C785&gt;0,D785&gt;0,E785&gt;0)</x:f>
        <x:v>1</x:v>
      </x:c>
    </x:row>
    <x:row r="786" ht="13.5" hidden="0">
      <x:c r="A786" s="61" t="n">
        <x:f aca="0">'净值底稿'!A748</x:f>
        <x:v>44958</x:v>
      </x:c>
      <x:c r="B786" s="62" t="n">
        <x:f aca="0">'净值底稿'!W748</x:f>
        <x:v>1.2921903146083675</x:v>
      </x:c>
      <x:c r="C786" s="62" t="n">
        <x:f aca="0">'净值底稿'!T748</x:f>
        <x:v>1.3430901643817914</x:v>
      </x:c>
      <x:c r="D786" s="62" t="n">
        <x:f aca="0">'净值底稿'!U748</x:f>
        <x:v>1.5632</x:v>
      </x:c>
      <x:c r="E786" s="62" t="n">
        <x:f aca="0">'净值底稿'!V748</x:f>
        <x:v>1.5138</x:v>
      </x:c>
      <x:c r="F786" s="63" t="n">
        <x:f aca="0">IFERROR(B786/B785-1,0)</x:f>
        <x:v>0.0063044032892711765</x:v>
      </x:c>
      <x:c r="G786" s="63" t="n">
        <x:f aca="0">IFERROR(C786/C785-1,0)</x:f>
        <x:v>0.012488171598436626</x:v>
      </x:c>
      <x:c r="H786" s="63" t="n">
        <x:f aca="0">IFERROR(D786/D785-1,0)</x:f>
        <x:v>-0.00012792631444291658</x:v>
      </x:c>
      <x:c r="I786" s="63" t="n">
        <x:f aca="0">IFERROR(E786/E785-1,0)</x:f>
        <x:v>0.0072526448865528614</x:v>
      </x:c>
      <x:c r="J786" s="64" t="n">
        <x:f aca="0">Z785*(1+F786)</x:f>
        <x:v>0.11780155472889502</x:v>
      </x:c>
      <x:c r="K786" s="64" t="n">
        <x:f aca="0">AA785*(1+G786)</x:f>
        <x:v>0.1225474537921854</x:v>
      </x:c>
      <x:c r="L786" s="64" t="n">
        <x:f aca="0">AB785*(1+H786)</x:f>
        <x:v>0.8443032508723404</x:v>
      </x:c>
      <x:c r="M786" s="64" t="n">
        <x:f aca="0">AC785*(1+I786)</x:f>
        <x:v>0.06108886017765422</x:v>
      </x:c>
      <x:c r="N786" s="64" t="n">
        <x:f aca="0">SUM(J786:M786)</x:f>
        <x:v>1.145741119571075</x:v>
      </x:c>
      <x:c r="O786" s="65" t="n">
        <x:f aca="0">IFERROR((J786+K786)/N786,0)</x:f>
        <x:v>0.20977601695141973</x:v>
      </x:c>
      <x:c r="P786" s="66" t="b">
        <x:f aca="0">AND(MONTH(A786)=12,OR(A787="",YEAR(A786)&lt;&gt;YEAR(A787)))</x:f>
        <x:v>0</x:v>
      </x:c>
      <x:c r="Q786" s="66" t="b">
        <x:f aca="0">AND(MOD(MONTH(A786),3)=0,OR(A787="",MONTH(A786)&lt;&gt;MONTH(A787)))</x:f>
        <x:v>0</x:v>
      </x:c>
      <x:c r="R786" s="66" t="b">
        <x:f aca="0">OR(O786&gt;$E$7,O786&lt;$E$6)</x:f>
        <x:v>0</x:v>
      </x:c>
      <x:c r="S786" s="66" t="b">
        <x:f aca="0">AND(OR(P786,Q786,R786),A786-AH785&gt;$E$8)</x:f>
        <x:v>0</x:v>
      </x:c>
      <x:c r="T786" s="67" t="str">
        <x:f aca="0">IF(NOT(OR(P786,Q786,R786)),"不调",IF(NOT(S786),"间隔规则跳过",IF(P786,"年末+季度",IF(AND(Q786,R786),"季度+动态",IF(Q786,"季度","动态")))))</x:f>
        <x:v>不调</x:v>
      </x:c>
      <x:c r="U786" s="64" t="n">
        <x:f aca="0">IF(OR(T786="年末+季度",T786="季度+动态"),N786*$E$5/2,IF(T786="季度",(J786+K786)/2,IF(T786="动态",N786*$E$5*IF(J786+K786=0,0.5,J786/(J786+K786)),J786)))</x:f>
        <x:v>0.11780155472889502</x:v>
      </x:c>
      <x:c r="V786" s="64" t="n">
        <x:f aca="0">IF(OR(T786="年末+季度",T786="季度+动态"),N786*$E$5/2,IF(T786="季度",(J786+K786)/2,IF(T786="动态",N786*$E$5*IF(J786+K786=0,0.5,K786/(J786+K786)),K786)))</x:f>
        <x:v>0.1225474537921854</x:v>
      </x:c>
      <x:c r="W786" s="64" t="n">
        <x:f aca="0">IF(OR(T786="年末+季度",T786="季度+动态",T786="动态"),N786*(1-$E$5)*IF(L786+M786=0,$B$7/($B$7+$B$8),L786/(L786+M786)),L786)</x:f>
        <x:v>0.8443032508723404</x:v>
      </x:c>
      <x:c r="X786" s="64" t="n">
        <x:f aca="0">IF(OR(T786="年末+季度",T786="季度+动态",T786="动态"),N786*(1-$E$5)*IF(L786+M786=0,$B$8/($B$7+$B$8),M786/(L786+M786)),M786)</x:f>
        <x:v>0.06108886017765422</x:v>
      </x:c>
      <x:c r="Y786" s="64" t="n">
        <x:f aca="0">POWER(1-$H$5,(A786-A785)/$H$8)</x:f>
        <x:v>0.9999862671029998</x:v>
      </x:c>
      <x:c r="Z786" s="64" t="n">
        <x:f aca="0">U786*Y786</x:f>
        <x:v>0.11779993697227746</x:v>
      </x:c>
      <x:c r="AA786" s="64" t="n">
        <x:f aca="0">V786*Y786</x:f>
        <x:v>0.12254577086062483</x:v>
      </x:c>
      <x:c r="AB786" s="64" t="n">
        <x:f aca="0">W786*Y786</x:f>
        <x:v>0.8442916561427591</x:v>
      </x:c>
      <x:c r="AC786" s="64" t="n">
        <x:f aca="0">X786*Y786</x:f>
        <x:v>0.06108802125062954</x:v>
      </x:c>
      <x:c r="AD786" s="64" t="n">
        <x:f aca="0">SUM(Z786:AC786)</x:f>
        <x:v>1.145725385226291</x:v>
      </x:c>
      <x:c r="AE786" s="64" t="n">
        <x:f aca="0">MAX(AE785,AD786)</x:f>
        <x:v>1.145725385226291</x:v>
      </x:c>
      <x:c r="AF786" s="63" t="n">
        <x:f aca="0">AD786/AE786-1</x:f>
        <x:v>0</x:v>
      </x:c>
      <x:c r="AG786" s="63" t="n">
        <x:f aca="0">AD786/AD785-1</x:f>
        <x:v>0.002244342639386776</x:v>
      </x:c>
      <x:c r="AH786" s="61" t="n">
        <x:f aca="0">IF(OR(T786="年末+季度",T786="季度+动态",T786="季度",T786="动态"),A786,AH785)</x:f>
        <x:v>44925</x:v>
      </x:c>
      <x:c r="AI786" s="68" t="n">
        <x:f aca="0">YEAR(A786)</x:f>
        <x:v>2023</x:v>
      </x:c>
      <x:c r="AJ786" s="68" t="n">
        <x:f aca="0">MONTH(A786)</x:f>
        <x:v>2</x:v>
      </x:c>
      <x:c r="AK786" s="66" t="n">
        <x:f aca="0">IF(MONTH(A786)&lt;&gt;MONTH(A787),1,0)</x:f>
        <x:v>0</x:v>
      </x:c>
      <x:c r="AL786" s="64" t="n">
        <x:f aca="0">IF(AK785,AD785,AL785)</x:f>
        <x:v>1.1431597430712857</x:v>
      </x:c>
      <x:c r="AM786" s="65" t="str">
        <x:f aca="0">IF(AK786,AD786/AL786-1,"")</x:f>
      </x:c>
      <x:c r="AN786" s="64" t="n">
        <x:f aca="0">IF(AI786&lt;&gt;AI785,AD786,MAX(AN785,AD786))</x:f>
        <x:v>1.145725385226291</x:v>
      </x:c>
      <x:c r="AO786" s="65" t="n">
        <x:f aca="0">AD786/AN786-1</x:f>
        <x:v>0</x:v>
      </x:c>
      <x:c r="AP786" s="69" t="n">
        <x:f aca="0">IFERROR(SUM(Z786:AC786)/AD786,0)</x:f>
        <x:v>1</x:v>
      </x:c>
      <x:c r="AQ786" s="66" t="b">
        <x:f aca="0">AND(B786&gt;0,C786&gt;0,D786&gt;0,E786&gt;0)</x:f>
        <x:v>1</x:v>
      </x:c>
    </x:row>
    <x:row r="787" ht="13.5" hidden="0">
      <x:c r="A787" s="61" t="n">
        <x:f aca="0">'净值底稿'!A749</x:f>
        <x:v>44959</x:v>
      </x:c>
      <x:c r="B787" s="62" t="n">
        <x:f aca="0">'净值底稿'!W749</x:f>
        <x:v>1.292971463857558</x:v>
      </x:c>
      <x:c r="C787" s="62" t="n">
        <x:f aca="0">'净值底稿'!T749</x:f>
        <x:v>1.3438825993776875</x:v>
      </x:c>
      <x:c r="D787" s="62" t="n">
        <x:f aca="0">'净值底稿'!U749</x:f>
        <x:v>1.5638</x:v>
      </x:c>
      <x:c r="E787" s="62" t="n">
        <x:f aca="0">'净值底稿'!V749</x:f>
        <x:v>1.5285</x:v>
      </x:c>
      <x:c r="F787" s="63" t="n">
        <x:f aca="0">IFERROR(B787/B786-1,0)</x:f>
        <x:v>0.0006045156354752557</x:v>
      </x:c>
      <x:c r="G787" s="63" t="n">
        <x:f aca="0">IFERROR(C787/C786-1,0)</x:f>
        <x:v>0.0005900087848984548</x:v>
      </x:c>
      <x:c r="H787" s="63" t="n">
        <x:f aca="0">IFERROR(D787/D786-1,0)</x:f>
        <x:v>0.0003838280450358944</x:v>
      </x:c>
      <x:c r="I787" s="63" t="n">
        <x:f aca="0">IFERROR(E787/E786-1,0)</x:f>
        <x:v>0.009710661910424134</x:v>
      </x:c>
      <x:c r="J787" s="64" t="n">
        <x:f aca="0">Z786*(1+F787)</x:f>
        <x:v>0.1178711488760352</x:v>
      </x:c>
      <x:c r="K787" s="64" t="n">
        <x:f aca="0">AA786*(1+G787)</x:f>
        <x:v>0.12261807394198476</x:v>
      </x:c>
      <x:c r="L787" s="64" t="n">
        <x:f aca="0">AB786*(1+H787)</x:f>
        <x:v>0.8446157189585766</x:v>
      </x:c>
      <x:c r="M787" s="64" t="n">
        <x:f aca="0">AC786*(1+I787)</x:f>
        <x:v>0.0616812263717712</x:v>
      </x:c>
      <x:c r="N787" s="64" t="n">
        <x:f aca="0">SUM(J787:M787)</x:f>
        <x:v>1.1467861681483678</x:v>
      </x:c>
      <x:c r="O787" s="65" t="n">
        <x:f aca="0">IFERROR((J787+K787)/N787,0)</x:f>
        <x:v>0.20970711846509313</x:v>
      </x:c>
      <x:c r="P787" s="66" t="b">
        <x:f aca="0">AND(MONTH(A787)=12,OR(A788="",YEAR(A787)&lt;&gt;YEAR(A788)))</x:f>
        <x:v>0</x:v>
      </x:c>
      <x:c r="Q787" s="66" t="b">
        <x:f aca="0">AND(MOD(MONTH(A787),3)=0,OR(A788="",MONTH(A787)&lt;&gt;MONTH(A788)))</x:f>
        <x:v>0</x:v>
      </x:c>
      <x:c r="R787" s="66" t="b">
        <x:f aca="0">OR(O787&gt;$E$7,O787&lt;$E$6)</x:f>
        <x:v>0</x:v>
      </x:c>
      <x:c r="S787" s="66" t="b">
        <x:f aca="0">AND(OR(P787,Q787,R787),A787-AH786&gt;$E$8)</x:f>
        <x:v>0</x:v>
      </x:c>
      <x:c r="T787" s="67" t="str">
        <x:f aca="0">IF(NOT(OR(P787,Q787,R787)),"不调",IF(NOT(S787),"间隔规则跳过",IF(P787,"年末+季度",IF(AND(Q787,R787),"季度+动态",IF(Q787,"季度","动态")))))</x:f>
        <x:v>不调</x:v>
      </x:c>
      <x:c r="U787" s="64" t="n">
        <x:f aca="0">IF(OR(T787="年末+季度",T787="季度+动态"),N787*$E$5/2,IF(T787="季度",(J787+K787)/2,IF(T787="动态",N787*$E$5*IF(J787+K787=0,0.5,J787/(J787+K787)),J787)))</x:f>
        <x:v>0.1178711488760352</x:v>
      </x:c>
      <x:c r="V787" s="64" t="n">
        <x:f aca="0">IF(OR(T787="年末+季度",T787="季度+动态"),N787*$E$5/2,IF(T787="季度",(J787+K787)/2,IF(T787="动态",N787*$E$5*IF(J787+K787=0,0.5,K787/(J787+K787)),K787)))</x:f>
        <x:v>0.12261807394198476</x:v>
      </x:c>
      <x:c r="W787" s="64" t="n">
        <x:f aca="0">IF(OR(T787="年末+季度",T787="季度+动态",T787="动态"),N787*(1-$E$5)*IF(L787+M787=0,$B$7/($B$7+$B$8),L787/(L787+M787)),L787)</x:f>
        <x:v>0.8446157189585766</x:v>
      </x:c>
      <x:c r="X787" s="64" t="n">
        <x:f aca="0">IF(OR(T787="年末+季度",T787="季度+动态",T787="动态"),N787*(1-$E$5)*IF(L787+M787=0,$B$8/($B$7+$B$8),M787/(L787+M787)),M787)</x:f>
        <x:v>0.0616812263717712</x:v>
      </x:c>
      <x:c r="Y787" s="64" t="n">
        <x:f aca="0">POWER(1-$H$5,(A787-A786)/$H$8)</x:f>
        <x:v>0.9999862671029998</x:v>
      </x:c>
      <x:c r="Z787" s="64" t="n">
        <x:f aca="0">U787*Y787</x:f>
        <x:v>0.11786953016368838</x:v>
      </x:c>
      <x:c r="AA787" s="64" t="n">
        <x:f aca="0">V787*Y787</x:f>
        <x:v>0.12261639004060496</x:v>
      </x:c>
      <x:c r="AB787" s="64" t="n">
        <x:f aca="0">W787*Y787</x:f>
        <x:v>0.8446041199379033</x:v>
      </x:c>
      <x:c r="AC787" s="64" t="n">
        <x:f aca="0">X787*Y787</x:f>
        <x:v>0.06168037930984259</x:v>
      </x:c>
      <x:c r="AD787" s="64" t="n">
        <x:f aca="0">SUM(Z787:AC787)</x:f>
        <x:v>1.1467704194520392</x:v>
      </x:c>
      <x:c r="AE787" s="64" t="n">
        <x:f aca="0">MAX(AE786,AD787)</x:f>
        <x:v>1.1467704194520392</x:v>
      </x:c>
      <x:c r="AF787" s="63" t="n">
        <x:f aca="0">AD787/AE787-1</x:f>
        <x:v>0</x:v>
      </x:c>
      <x:c r="AG787" s="63" t="n">
        <x:f aca="0">AD787/AD786-1</x:f>
        <x:v>0.000912115799495794</x:v>
      </x:c>
      <x:c r="AH787" s="61" t="n">
        <x:f aca="0">IF(OR(T787="年末+季度",T787="季度+动态",T787="季度",T787="动态"),A787,AH786)</x:f>
        <x:v>44925</x:v>
      </x:c>
      <x:c r="AI787" s="68" t="n">
        <x:f aca="0">YEAR(A787)</x:f>
        <x:v>2023</x:v>
      </x:c>
      <x:c r="AJ787" s="68" t="n">
        <x:f aca="0">MONTH(A787)</x:f>
        <x:v>2</x:v>
      </x:c>
      <x:c r="AK787" s="66" t="n">
        <x:f aca="0">IF(MONTH(A787)&lt;&gt;MONTH(A788),1,0)</x:f>
        <x:v>0</x:v>
      </x:c>
      <x:c r="AL787" s="64" t="n">
        <x:f aca="0">IF(AK786,AD786,AL786)</x:f>
        <x:v>1.1431597430712857</x:v>
      </x:c>
      <x:c r="AM787" s="65" t="str">
        <x:f aca="0">IF(AK787,AD787/AL787-1,"")</x:f>
      </x:c>
      <x:c r="AN787" s="64" t="n">
        <x:f aca="0">IF(AI787&lt;&gt;AI786,AD787,MAX(AN786,AD787))</x:f>
        <x:v>1.1467704194520392</x:v>
      </x:c>
      <x:c r="AO787" s="65" t="n">
        <x:f aca="0">AD787/AN787-1</x:f>
        <x:v>0</x:v>
      </x:c>
      <x:c r="AP787" s="69" t="n">
        <x:f aca="0">IFERROR(SUM(Z787:AC787)/AD787,0)</x:f>
        <x:v>1</x:v>
      </x:c>
      <x:c r="AQ787" s="66" t="b">
        <x:f aca="0">AND(B787&gt;0,C787&gt;0,D787&gt;0,E787&gt;0)</x:f>
        <x:v>1</x:v>
      </x:c>
    </x:row>
    <x:row r="788" ht="13.5" hidden="0">
      <x:c r="A788" s="61" t="n">
        <x:f aca="0">'净值底稿'!A750</x:f>
        <x:v>44960</x:v>
      </x:c>
      <x:c r="B788" s="62" t="n">
        <x:f aca="0">'净值底稿'!W750</x:f>
        <x:v>1.2826225291619477</x:v>
      </x:c>
      <x:c r="C788" s="62" t="n">
        <x:f aca="0">'净值底稿'!T750</x:f>
        <x:v>1.339864796948665</x:v>
      </x:c>
      <x:c r="D788" s="62" t="n">
        <x:f aca="0">'净值底稿'!U750</x:f>
        <x:v>1.5648</x:v>
      </x:c>
      <x:c r="E788" s="62" t="n">
        <x:f aca="0">'净值底稿'!V750</x:f>
        <x:v>1.5066</x:v>
      </x:c>
      <x:c r="F788" s="63" t="n">
        <x:f aca="0">IFERROR(B788/B787-1,0)</x:f>
        <x:v>-0.00800399311577571</x:v>
      </x:c>
      <x:c r="G788" s="63" t="n">
        <x:f aca="0">IFERROR(C788/C787-1,0)</x:f>
        <x:v>-0.0029896974861368664</x:v>
      </x:c>
      <x:c r="H788" s="63" t="n">
        <x:f aca="0">IFERROR(D788/D787-1,0)</x:f>
        <x:v>0.0006394679626549049</x:v>
      </x:c>
      <x:c r="I788" s="63" t="n">
        <x:f aca="0">IFERROR(E788/E787-1,0)</x:f>
        <x:v>-0.014327772325809618</x:v>
      </x:c>
      <x:c r="J788" s="64" t="n">
        <x:f aca="0">Z787*(1+F788)</x:f>
        <x:v>0.11692610325569851</x:v>
      </x:c>
      <x:c r="K788" s="64" t="n">
        <x:f aca="0">AA787*(1+G788)</x:f>
        <x:v>0.12224980412754138</x:v>
      </x:c>
      <x:c r="L788" s="64" t="n">
        <x:f aca="0">AB787*(1+H788)</x:f>
        <x:v>0.8451442172137299</x:v>
      </x:c>
      <x:c r="M788" s="64" t="n">
        <x:f aca="0">AC787*(1+I788)</x:f>
        <x:v>0.060796636878121584</x:v>
      </x:c>
      <x:c r="N788" s="64" t="n">
        <x:f aca="0">SUM(J788:M788)</x:f>
        <x:v>1.1451167614750914</x:v>
      </x:c>
      <x:c r="O788" s="65" t="n">
        <x:f aca="0">IFERROR((J788+K788)/N788,0)</x:f>
        <x:v>0.20886595623239634</x:v>
      </x:c>
      <x:c r="P788" s="66" t="b">
        <x:f aca="0">AND(MONTH(A788)=12,OR(A789="",YEAR(A788)&lt;&gt;YEAR(A789)))</x:f>
        <x:v>0</x:v>
      </x:c>
      <x:c r="Q788" s="66" t="b">
        <x:f aca="0">AND(MOD(MONTH(A788),3)=0,OR(A789="",MONTH(A788)&lt;&gt;MONTH(A789)))</x:f>
        <x:v>0</x:v>
      </x:c>
      <x:c r="R788" s="66" t="b">
        <x:f aca="0">OR(O788&gt;$E$7,O788&lt;$E$6)</x:f>
        <x:v>0</x:v>
      </x:c>
      <x:c r="S788" s="66" t="b">
        <x:f aca="0">AND(OR(P788,Q788,R788),A788-AH787&gt;$E$8)</x:f>
        <x:v>0</x:v>
      </x:c>
      <x:c r="T788" s="67" t="str">
        <x:f aca="0">IF(NOT(OR(P788,Q788,R788)),"不调",IF(NOT(S788),"间隔规则跳过",IF(P788,"年末+季度",IF(AND(Q788,R788),"季度+动态",IF(Q788,"季度","动态")))))</x:f>
        <x:v>不调</x:v>
      </x:c>
      <x:c r="U788" s="64" t="n">
        <x:f aca="0">IF(OR(T788="年末+季度",T788="季度+动态"),N788*$E$5/2,IF(T788="季度",(J788+K788)/2,IF(T788="动态",N788*$E$5*IF(J788+K788=0,0.5,J788/(J788+K788)),J788)))</x:f>
        <x:v>0.11692610325569851</x:v>
      </x:c>
      <x:c r="V788" s="64" t="n">
        <x:f aca="0">IF(OR(T788="年末+季度",T788="季度+动态"),N788*$E$5/2,IF(T788="季度",(J788+K788)/2,IF(T788="动态",N788*$E$5*IF(J788+K788=0,0.5,K788/(J788+K788)),K788)))</x:f>
        <x:v>0.12224980412754138</x:v>
      </x:c>
      <x:c r="W788" s="64" t="n">
        <x:f aca="0">IF(OR(T788="年末+季度",T788="季度+动态",T788="动态"),N788*(1-$E$5)*IF(L788+M788=0,$B$7/($B$7+$B$8),L788/(L788+M788)),L788)</x:f>
        <x:v>0.8451442172137299</x:v>
      </x:c>
      <x:c r="X788" s="64" t="n">
        <x:f aca="0">IF(OR(T788="年末+季度",T788="季度+动态",T788="动态"),N788*(1-$E$5)*IF(L788+M788=0,$B$8/($B$7+$B$8),M788/(L788+M788)),M788)</x:f>
        <x:v>0.060796636878121584</x:v>
      </x:c>
      <x:c r="Y788" s="64" t="n">
        <x:f aca="0">POWER(1-$H$5,(A788-A787)/$H$8)</x:f>
        <x:v>0.9999862671029998</x:v>
      </x:c>
      <x:c r="Z788" s="64" t="n">
        <x:f aca="0">U788*Y788</x:f>
        <x:v>0.11692449752156586</x:v>
      </x:c>
      <x:c r="AA788" s="64" t="n">
        <x:f aca="0">V788*Y788</x:f>
        <x:v>0.122248125283573</x:v>
      </x:c>
      <x:c r="AB788" s="64" t="n">
        <x:f aca="0">W788*Y788</x:f>
        <x:v>0.8451326109352445</x:v>
      </x:c>
      <x:c r="AC788" s="64" t="n">
        <x:f aca="0">X788*Y788</x:f>
        <x:v>0.06079580196416937</x:v>
      </x:c>
      <x:c r="AD788" s="64" t="n">
        <x:f aca="0">SUM(Z788:AC788)</x:f>
        <x:v>1.1451010357045528</x:v>
      </x:c>
      <x:c r="AE788" s="64" t="n">
        <x:f aca="0">MAX(AE787,AD788)</x:f>
        <x:v>1.1467704194520392</x:v>
      </x:c>
      <x:c r="AF788" s="63" t="n">
        <x:f aca="0">AD788/AE788-1</x:f>
        <x:v>-0.001455726202184482</x:v>
      </x:c>
      <x:c r="AG788" s="63" t="n">
        <x:f aca="0">AD788/AD787-1</x:f>
        <x:v>-0.001455726202184482</x:v>
      </x:c>
      <x:c r="AH788" s="61" t="n">
        <x:f aca="0">IF(OR(T788="年末+季度",T788="季度+动态",T788="季度",T788="动态"),A788,AH787)</x:f>
        <x:v>44925</x:v>
      </x:c>
      <x:c r="AI788" s="68" t="n">
        <x:f aca="0">YEAR(A788)</x:f>
        <x:v>2023</x:v>
      </x:c>
      <x:c r="AJ788" s="68" t="n">
        <x:f aca="0">MONTH(A788)</x:f>
        <x:v>2</x:v>
      </x:c>
      <x:c r="AK788" s="66" t="n">
        <x:f aca="0">IF(MONTH(A788)&lt;&gt;MONTH(A789),1,0)</x:f>
        <x:v>0</x:v>
      </x:c>
      <x:c r="AL788" s="64" t="n">
        <x:f aca="0">IF(AK787,AD787,AL787)</x:f>
        <x:v>1.1431597430712857</x:v>
      </x:c>
      <x:c r="AM788" s="65" t="str">
        <x:f aca="0">IF(AK788,AD788/AL788-1,"")</x:f>
      </x:c>
      <x:c r="AN788" s="64" t="n">
        <x:f aca="0">IF(AI788&lt;&gt;AI787,AD788,MAX(AN787,AD788))</x:f>
        <x:v>1.1467704194520392</x:v>
      </x:c>
      <x:c r="AO788" s="65" t="n">
        <x:f aca="0">AD788/AN788-1</x:f>
        <x:v>-0.001455726202184482</x:v>
      </x:c>
      <x:c r="AP788" s="69" t="n">
        <x:f aca="0">IFERROR(SUM(Z788:AC788)/AD788,0)</x:f>
        <x:v>1</x:v>
      </x:c>
      <x:c r="AQ788" s="66" t="b">
        <x:f aca="0">AND(B788&gt;0,C788&gt;0,D788&gt;0,E788&gt;0)</x:f>
        <x:v>1</x:v>
      </x:c>
    </x:row>
    <x:row r="789" ht="13.5" hidden="0">
      <x:c r="A789" s="61" t="n">
        <x:f aca="0">'净值底稿'!A751</x:f>
        <x:v>44963</x:v>
      </x:c>
      <x:c r="B789" s="62" t="n">
        <x:f aca="0">'净值底稿'!W751</x:f>
        <x:v>1.2764307376567954</x:v>
      </x:c>
      <x:c r="C789" s="62" t="n">
        <x:f aca="0">'净值底稿'!T751</x:f>
        <x:v>1.33356119698296</x:v>
      </x:c>
      <x:c r="D789" s="62" t="n">
        <x:f aca="0">'净值底稿'!U751</x:f>
        <x:v>1.565</x:v>
      </x:c>
      <x:c r="E789" s="62" t="n">
        <x:f aca="0">'净值底稿'!V751</x:f>
        <x:v>1.4873</x:v>
      </x:c>
      <x:c r="F789" s="63" t="n">
        <x:f aca="0">IFERROR(B789/B788-1,0)</x:f>
        <x:v>-0.004827446395470725</x:v>
      </x:c>
      <x:c r="G789" s="63" t="n">
        <x:f aca="0">IFERROR(C789/C788-1,0)</x:f>
        <x:v>-0.0047046537680970335</x:v>
      </x:c>
      <x:c r="H789" s="63" t="n">
        <x:f aca="0">IFERROR(D789/D788-1,0)</x:f>
        <x:v>0.0001278118609406853</x:v>
      </x:c>
      <x:c r="I789" s="63" t="n">
        <x:f aca="0">IFERROR(E789/E788-1,0)</x:f>
        <x:v>-0.012810301340767216</x:v>
      </x:c>
      <x:c r="J789" s="64" t="n">
        <x:f aca="0">Z788*(1+F789)</x:f>
        <x:v>0.11636005077746316</x:v>
      </x:c>
      <x:c r="K789" s="64" t="n">
        <x:f aca="0">AA788*(1+G789)</x:f>
        <x:v>0.12167299018031484</x:v>
      </x:c>
      <x:c r="L789" s="64" t="n">
        <x:f aca="0">AB788*(1+H789)</x:f>
        <x:v>0.8452406289069898</x:v>
      </x:c>
      <x:c r="M789" s="64" t="n">
        <x:f aca="0">AC788*(1+I789)</x:f>
        <x:v>0.06001698942075476</x:v>
      </x:c>
      <x:c r="N789" s="64" t="n">
        <x:f aca="0">SUM(J789:M789)</x:f>
        <x:v>1.1432906592855225</x:v>
      </x:c>
      <x:c r="O789" s="65" t="n">
        <x:f aca="0">IFERROR((J789+K789)/N789,0)</x:f>
        <x:v>0.20819993500736914</x:v>
      </x:c>
      <x:c r="P789" s="66" t="b">
        <x:f aca="0">AND(MONTH(A789)=12,OR(A790="",YEAR(A789)&lt;&gt;YEAR(A790)))</x:f>
        <x:v>0</x:v>
      </x:c>
      <x:c r="Q789" s="66" t="b">
        <x:f aca="0">AND(MOD(MONTH(A789),3)=0,OR(A790="",MONTH(A789)&lt;&gt;MONTH(A790)))</x:f>
        <x:v>0</x:v>
      </x:c>
      <x:c r="R789" s="66" t="b">
        <x:f aca="0">OR(O789&gt;$E$7,O789&lt;$E$6)</x:f>
        <x:v>0</x:v>
      </x:c>
      <x:c r="S789" s="66" t="b">
        <x:f aca="0">AND(OR(P789,Q789,R789),A789-AH788&gt;$E$8)</x:f>
        <x:v>0</x:v>
      </x:c>
      <x:c r="T789" s="67" t="str">
        <x:f aca="0">IF(NOT(OR(P789,Q789,R789)),"不调",IF(NOT(S789),"间隔规则跳过",IF(P789,"年末+季度",IF(AND(Q789,R789),"季度+动态",IF(Q789,"季度","动态")))))</x:f>
        <x:v>不调</x:v>
      </x:c>
      <x:c r="U789" s="64" t="n">
        <x:f aca="0">IF(OR(T789="年末+季度",T789="季度+动态"),N789*$E$5/2,IF(T789="季度",(J789+K789)/2,IF(T789="动态",N789*$E$5*IF(J789+K789=0,0.5,J789/(J789+K789)),J789)))</x:f>
        <x:v>0.11636005077746316</x:v>
      </x:c>
      <x:c r="V789" s="64" t="n">
        <x:f aca="0">IF(OR(T789="年末+季度",T789="季度+动态"),N789*$E$5/2,IF(T789="季度",(J789+K789)/2,IF(T789="动态",N789*$E$5*IF(J789+K789=0,0.5,K789/(J789+K789)),K789)))</x:f>
        <x:v>0.12167299018031484</x:v>
      </x:c>
      <x:c r="W789" s="64" t="n">
        <x:f aca="0">IF(OR(T789="年末+季度",T789="季度+动态",T789="动态"),N789*(1-$E$5)*IF(L789+M789=0,$B$7/($B$7+$B$8),L789/(L789+M789)),L789)</x:f>
        <x:v>0.8452406289069898</x:v>
      </x:c>
      <x:c r="X789" s="64" t="n">
        <x:f aca="0">IF(OR(T789="年末+季度",T789="季度+动态",T789="动态"),N789*(1-$E$5)*IF(L789+M789=0,$B$8/($B$7+$B$8),M789/(L789+M789)),M789)</x:f>
        <x:v>0.06001698942075476</x:v>
      </x:c>
      <x:c r="Y789" s="64" t="n">
        <x:f aca="0">POWER(1-$H$5,(A789-A788)/$H$8)</x:f>
        <x:v>0.9999588018747739</x:v>
      </x:c>
      <x:c r="Z789" s="64" t="n">
        <x:f aca="0">U789*Y789</x:f>
        <x:v>0.11635525696151991</x:v>
      </x:c>
      <x:c r="AA789" s="64" t="n">
        <x:f aca="0">V789*Y789</x:f>
        <x:v>0.12166797748122876</x:v>
      </x:c>
      <x:c r="AB789" s="64" t="n">
        <x:f aca="0">W789*Y789</x:f>
        <x:v>0.8452058065777139</x:v>
      </x:c>
      <x:c r="AC789" s="64" t="n">
        <x:f aca="0">X789*Y789</x:f>
        <x:v>0.06001451683330891</x:v>
      </x:c>
      <x:c r="AD789" s="64" t="n">
        <x:f aca="0">SUM(Z789:AC789)</x:f>
        <x:v>1.1432435578537714</x:v>
      </x:c>
      <x:c r="AE789" s="64" t="n">
        <x:f aca="0">MAX(AE788,AD789)</x:f>
        <x:v>1.1467704194520392</x:v>
      </x:c>
      <x:c r="AF789" s="63" t="n">
        <x:f aca="0">AD789/AE789-1</x:f>
        <x:v>-0.0030754731186325435</x:v>
      </x:c>
      <x:c r="AG789" s="63" t="n">
        <x:f aca="0">AD789/AD788-1</x:f>
        <x:v>-0.0016221082619478633</x:v>
      </x:c>
      <x:c r="AH789" s="61" t="n">
        <x:f aca="0">IF(OR(T789="年末+季度",T789="季度+动态",T789="季度",T789="动态"),A789,AH788)</x:f>
        <x:v>44925</x:v>
      </x:c>
      <x:c r="AI789" s="68" t="n">
        <x:f aca="0">YEAR(A789)</x:f>
        <x:v>2023</x:v>
      </x:c>
      <x:c r="AJ789" s="68" t="n">
        <x:f aca="0">MONTH(A789)</x:f>
        <x:v>2</x:v>
      </x:c>
      <x:c r="AK789" s="66" t="n">
        <x:f aca="0">IF(MONTH(A789)&lt;&gt;MONTH(A790),1,0)</x:f>
        <x:v>0</x:v>
      </x:c>
      <x:c r="AL789" s="64" t="n">
        <x:f aca="0">IF(AK788,AD788,AL788)</x:f>
        <x:v>1.1431597430712857</x:v>
      </x:c>
      <x:c r="AM789" s="65" t="str">
        <x:f aca="0">IF(AK789,AD789/AL789-1,"")</x:f>
      </x:c>
      <x:c r="AN789" s="64" t="n">
        <x:f aca="0">IF(AI789&lt;&gt;AI788,AD789,MAX(AN788,AD789))</x:f>
        <x:v>1.1467704194520392</x:v>
      </x:c>
      <x:c r="AO789" s="65" t="n">
        <x:f aca="0">AD789/AN789-1</x:f>
        <x:v>-0.0030754731186325435</x:v>
      </x:c>
      <x:c r="AP789" s="69" t="n">
        <x:f aca="0">IFERROR(SUM(Z789:AC789)/AD789,0)</x:f>
        <x:v>1</x:v>
      </x:c>
      <x:c r="AQ789" s="66" t="b">
        <x:f aca="0">AND(B789&gt;0,C789&gt;0,D789&gt;0,E789&gt;0)</x:f>
        <x:v>1</x:v>
      </x:c>
    </x:row>
    <x:row r="790" ht="13.5" hidden="0">
      <x:c r="A790" s="61" t="n">
        <x:f aca="0">'净值底稿'!A752</x:f>
        <x:v>44964</x:v>
      </x:c>
      <x:c r="B790" s="62" t="n">
        <x:f aca="0">'净值底稿'!W752</x:f>
        <x:v>1.2823629596878785</x:v>
      </x:c>
      <x:c r="C790" s="62" t="n">
        <x:f aca="0">'净值底稿'!T752</x:f>
        <x:v>1.3394066422977176</x:v>
      </x:c>
      <x:c r="D790" s="62" t="n">
        <x:f aca="0">'净值底稿'!U752</x:f>
        <x:v>1.5654</x:v>
      </x:c>
      <x:c r="E790" s="62" t="n">
        <x:f aca="0">'净值底稿'!V752</x:f>
        <x:v>1.4835</x:v>
      </x:c>
      <x:c r="F790" s="63" t="n">
        <x:f aca="0">IFERROR(B790/B789-1,0)</x:f>
        <x:v>0.00464750797365876</x:v>
      </x:c>
      <x:c r="G790" s="63" t="n">
        <x:f aca="0">IFERROR(C790/C789-1,0)</x:f>
        <x:v>0.004383334884054957</x:v>
      </x:c>
      <x:c r="H790" s="63" t="n">
        <x:f aca="0">IFERROR(D790/D789-1,0)</x:f>
        <x:v>0.00025559105431316453</x:v>
      </x:c>
      <x:c r="I790" s="63" t="n">
        <x:f aca="0">IFERROR(E790/E789-1,0)</x:f>
        <x:v>-0.0025549653734956435</x:v>
      </x:c>
      <x:c r="J790" s="64" t="n">
        <x:f aca="0">Z789*(1+F790)</x:f>
        <x:v>0.11689601894602569</x:v>
      </x:c>
      <x:c r="K790" s="64" t="n">
        <x:f aca="0">AA789*(1+G790)</x:f>
        <x:v>0.12220128897119464</x:v>
      </x:c>
      <x:c r="L790" s="64" t="n">
        <x:f aca="0">AB789*(1+H790)</x:f>
        <x:v>0.8454218336209287</x:v>
      </x:c>
      <x:c r="M790" s="64" t="n">
        <x:f aca="0">AC789*(1+I790)</x:f>
        <x:v>0.059861181820892735</x:v>
      </x:c>
      <x:c r="N790" s="64" t="n">
        <x:f aca="0">SUM(J790:M790)</x:f>
        <x:v>1.1443803233590417</x:v>
      </x:c>
      <x:c r="O790" s="65" t="n">
        <x:f aca="0">IFERROR((J790+K790)/N790,0)</x:f>
        <x:v>0.20893168384389038</x:v>
      </x:c>
      <x:c r="P790" s="66" t="b">
        <x:f aca="0">AND(MONTH(A790)=12,OR(A791="",YEAR(A790)&lt;&gt;YEAR(A791)))</x:f>
        <x:v>0</x:v>
      </x:c>
      <x:c r="Q790" s="66" t="b">
        <x:f aca="0">AND(MOD(MONTH(A790),3)=0,OR(A791="",MONTH(A790)&lt;&gt;MONTH(A791)))</x:f>
        <x:v>0</x:v>
      </x:c>
      <x:c r="R790" s="66" t="b">
        <x:f aca="0">OR(O790&gt;$E$7,O790&lt;$E$6)</x:f>
        <x:v>0</x:v>
      </x:c>
      <x:c r="S790" s="66" t="b">
        <x:f aca="0">AND(OR(P790,Q790,R790),A790-AH789&gt;$E$8)</x:f>
        <x:v>0</x:v>
      </x:c>
      <x:c r="T790" s="67" t="str">
        <x:f aca="0">IF(NOT(OR(P790,Q790,R790)),"不调",IF(NOT(S790),"间隔规则跳过",IF(P790,"年末+季度",IF(AND(Q790,R790),"季度+动态",IF(Q790,"季度","动态")))))</x:f>
        <x:v>不调</x:v>
      </x:c>
      <x:c r="U790" s="64" t="n">
        <x:f aca="0">IF(OR(T790="年末+季度",T790="季度+动态"),N790*$E$5/2,IF(T790="季度",(J790+K790)/2,IF(T790="动态",N790*$E$5*IF(J790+K790=0,0.5,J790/(J790+K790)),J790)))</x:f>
        <x:v>0.11689601894602569</x:v>
      </x:c>
      <x:c r="V790" s="64" t="n">
        <x:f aca="0">IF(OR(T790="年末+季度",T790="季度+动态"),N790*$E$5/2,IF(T790="季度",(J790+K790)/2,IF(T790="动态",N790*$E$5*IF(J790+K790=0,0.5,K790/(J790+K790)),K790)))</x:f>
        <x:v>0.12220128897119464</x:v>
      </x:c>
      <x:c r="W790" s="64" t="n">
        <x:f aca="0">IF(OR(T790="年末+季度",T790="季度+动态",T790="动态"),N790*(1-$E$5)*IF(L790+M790=0,$B$7/($B$7+$B$8),L790/(L790+M790)),L790)</x:f>
        <x:v>0.8454218336209287</x:v>
      </x:c>
      <x:c r="X790" s="64" t="n">
        <x:f aca="0">IF(OR(T790="年末+季度",T790="季度+动态",T790="动态"),N790*(1-$E$5)*IF(L790+M790=0,$B$8/($B$7+$B$8),M790/(L790+M790)),M790)</x:f>
        <x:v>0.059861181820892735</x:v>
      </x:c>
      <x:c r="Y790" s="64" t="n">
        <x:f aca="0">POWER(1-$H$5,(A790-A789)/$H$8)</x:f>
        <x:v>0.9999862671029998</x:v>
      </x:c>
      <x:c r="Z790" s="64" t="n">
        <x:f aca="0">U790*Y790</x:f>
        <x:v>0.11689441362503777</x:v>
      </x:c>
      <x:c r="AA790" s="64" t="n">
        <x:f aca="0">V790*Y790</x:f>
        <x:v>0.12219961079347991</x:v>
      </x:c>
      <x:c r="AB790" s="64" t="n">
        <x:f aca="0">W790*Y790</x:f>
        <x:v>0.8454102235299659</x:v>
      </x:c>
      <x:c r="AC790" s="64" t="n">
        <x:f aca="0">X790*Y790</x:f>
        <x:v>0.05986035975344848</x:v>
      </x:c>
      <x:c r="AD790" s="64" t="n">
        <x:f aca="0">SUM(Z790:AC790)</x:f>
        <x:v>1.1443646077019318</x:v>
      </x:c>
      <x:c r="AE790" s="64" t="n">
        <x:f aca="0">MAX(AE789,AD790)</x:f>
        <x:v>1.1467704194520392</x:v>
      </x:c>
      <x:c r="AF790" s="63" t="n">
        <x:f aca="0">AD790/AE790-1</x:f>
        <x:v>-0.0020979018200145694</x:v>
      </x:c>
      <x:c r="AG790" s="63" t="n">
        <x:f aca="0">AD790/AD789-1</x:f>
        <x:v>0.0009805870677854767</x:v>
      </x:c>
      <x:c r="AH790" s="61" t="n">
        <x:f aca="0">IF(OR(T790="年末+季度",T790="季度+动态",T790="季度",T790="动态"),A790,AH789)</x:f>
        <x:v>44925</x:v>
      </x:c>
      <x:c r="AI790" s="68" t="n">
        <x:f aca="0">YEAR(A790)</x:f>
        <x:v>2023</x:v>
      </x:c>
      <x:c r="AJ790" s="68" t="n">
        <x:f aca="0">MONTH(A790)</x:f>
        <x:v>2</x:v>
      </x:c>
      <x:c r="AK790" s="66" t="n">
        <x:f aca="0">IF(MONTH(A790)&lt;&gt;MONTH(A791),1,0)</x:f>
        <x:v>0</x:v>
      </x:c>
      <x:c r="AL790" s="64" t="n">
        <x:f aca="0">IF(AK789,AD789,AL789)</x:f>
        <x:v>1.1431597430712857</x:v>
      </x:c>
      <x:c r="AM790" s="65" t="str">
        <x:f aca="0">IF(AK790,AD790/AL790-1,"")</x:f>
      </x:c>
      <x:c r="AN790" s="64" t="n">
        <x:f aca="0">IF(AI790&lt;&gt;AI789,AD790,MAX(AN789,AD790))</x:f>
        <x:v>1.1467704194520392</x:v>
      </x:c>
      <x:c r="AO790" s="65" t="n">
        <x:f aca="0">AD790/AN790-1</x:f>
        <x:v>-0.0020979018200145694</x:v>
      </x:c>
      <x:c r="AP790" s="69" t="n">
        <x:f aca="0">IFERROR(SUM(Z790:AC790)/AD790,0)</x:f>
        <x:v>1</x:v>
      </x:c>
      <x:c r="AQ790" s="66" t="b">
        <x:f aca="0">AND(B790&gt;0,C790&gt;0,D790&gt;0,E790&gt;0)</x:f>
        <x:v>1</x:v>
      </x:c>
    </x:row>
    <x:row r="791" ht="13.5" hidden="0">
      <x:c r="A791" s="61" t="n">
        <x:f aca="0">'净值底稿'!A753</x:f>
        <x:v>44965</x:v>
      </x:c>
      <x:c r="B791" s="62" t="n">
        <x:f aca="0">'净值底稿'!W753</x:f>
        <x:v>1.2777258350423313</x:v>
      </x:c>
      <x:c r="C791" s="62" t="n">
        <x:f aca="0">'净值底稿'!T753</x:f>
        <x:v>1.3316956368657387</x:v>
      </x:c>
      <x:c r="D791" s="62" t="n">
        <x:f aca="0">'净值底稿'!U753</x:f>
        <x:v>1.5655</x:v>
      </x:c>
      <x:c r="E791" s="62" t="n">
        <x:f aca="0">'净值底稿'!V753</x:f>
        <x:v>1.4849</x:v>
      </x:c>
      <x:c r="F791" s="63" t="n">
        <x:f aca="0">IFERROR(B791/B790-1,0)</x:f>
        <x:v>-0.0036160781239937823</x:v>
      </x:c>
      <x:c r="G791" s="63" t="n">
        <x:f aca="0">IFERROR(C791/C790-1,0)</x:f>
        <x:v>-0.005757030903438598</x:v>
      </x:c>
      <x:c r="H791" s="63" t="n">
        <x:f aca="0">IFERROR(D791/D790-1,0)</x:f>
        <x:v>0.00006388143605473573</x:v>
      </x:c>
      <x:c r="I791" s="63" t="n">
        <x:f aca="0">IFERROR(E791/E790-1,0)</x:f>
        <x:v>0.0009437141894168555</x:v>
      </x:c>
      <x:c r="J791" s="64" t="n">
        <x:f aca="0">Z790*(1+F791)</x:f>
        <x:v>0.11647171429311119</x:v>
      </x:c>
      <x:c r="K791" s="64" t="n">
        <x:f aca="0">AA790*(1+G791)</x:f>
        <x:v>0.12149610385775367</x:v>
      </x:c>
      <x:c r="L791" s="64" t="n">
        <x:f aca="0">AB790*(1+H791)</x:f>
        <x:v>0.8454642295491003</x:v>
      </x:c>
      <x:c r="M791" s="64" t="n">
        <x:f aca="0">AC790*(1+I791)</x:f>
        <x:v>0.05991685082433141</x:v>
      </x:c>
      <x:c r="N791" s="64" t="n">
        <x:f aca="0">SUM(J791:M791)</x:f>
        <x:v>1.1433488985242966</x:v>
      </x:c>
      <x:c r="O791" s="65" t="n">
        <x:f aca="0">IFERROR((J791+K791)/N791,0)</x:f>
        <x:v>0.20813228443041876</x:v>
      </x:c>
      <x:c r="P791" s="66" t="b">
        <x:f aca="0">AND(MONTH(A791)=12,OR(A792="",YEAR(A791)&lt;&gt;YEAR(A792)))</x:f>
        <x:v>0</x:v>
      </x:c>
      <x:c r="Q791" s="66" t="b">
        <x:f aca="0">AND(MOD(MONTH(A791),3)=0,OR(A792="",MONTH(A791)&lt;&gt;MONTH(A792)))</x:f>
        <x:v>0</x:v>
      </x:c>
      <x:c r="R791" s="66" t="b">
        <x:f aca="0">OR(O791&gt;$E$7,O791&lt;$E$6)</x:f>
        <x:v>0</x:v>
      </x:c>
      <x:c r="S791" s="66" t="b">
        <x:f aca="0">AND(OR(P791,Q791,R791),A791-AH790&gt;$E$8)</x:f>
        <x:v>0</x:v>
      </x:c>
      <x:c r="T791" s="67" t="str">
        <x:f aca="0">IF(NOT(OR(P791,Q791,R791)),"不调",IF(NOT(S791),"间隔规则跳过",IF(P791,"年末+季度",IF(AND(Q791,R791),"季度+动态",IF(Q791,"季度","动态")))))</x:f>
        <x:v>不调</x:v>
      </x:c>
      <x:c r="U791" s="64" t="n">
        <x:f aca="0">IF(OR(T791="年末+季度",T791="季度+动态"),N791*$E$5/2,IF(T791="季度",(J791+K791)/2,IF(T791="动态",N791*$E$5*IF(J791+K791=0,0.5,J791/(J791+K791)),J791)))</x:f>
        <x:v>0.11647171429311119</x:v>
      </x:c>
      <x:c r="V791" s="64" t="n">
        <x:f aca="0">IF(OR(T791="年末+季度",T791="季度+动态"),N791*$E$5/2,IF(T791="季度",(J791+K791)/2,IF(T791="动态",N791*$E$5*IF(J791+K791=0,0.5,K791/(J791+K791)),K791)))</x:f>
        <x:v>0.12149610385775367</x:v>
      </x:c>
      <x:c r="W791" s="64" t="n">
        <x:f aca="0">IF(OR(T791="年末+季度",T791="季度+动态",T791="动态"),N791*(1-$E$5)*IF(L791+M791=0,$B$7/($B$7+$B$8),L791/(L791+M791)),L791)</x:f>
        <x:v>0.8454642295491003</x:v>
      </x:c>
      <x:c r="X791" s="64" t="n">
        <x:f aca="0">IF(OR(T791="年末+季度",T791="季度+动态",T791="动态"),N791*(1-$E$5)*IF(L791+M791=0,$B$8/($B$7+$B$8),M791/(L791+M791)),M791)</x:f>
        <x:v>0.05991685082433141</x:v>
      </x:c>
      <x:c r="Y791" s="64" t="n">
        <x:f aca="0">POWER(1-$H$5,(A791-A790)/$H$8)</x:f>
        <x:v>0.9999862671029998</x:v>
      </x:c>
      <x:c r="Z791" s="64" t="n">
        <x:f aca="0">U791*Y791</x:f>
        <x:v>0.11647011479905536</x:v>
      </x:c>
      <x:c r="AA791" s="64" t="n">
        <x:f aca="0">V791*Y791</x:f>
        <x:v>0.12149443536427346</x:v>
      </x:c>
      <x:c r="AB791" s="64" t="n">
        <x:f aca="0">W791*Y791</x:f>
        <x:v>0.8454526188759185</x:v>
      </x:c>
      <x:c r="AC791" s="64" t="n">
        <x:f aca="0">X791*Y791</x:f>
        <x:v>0.05991602799239046</x:v>
      </x:c>
      <x:c r="AD791" s="64" t="n">
        <x:f aca="0">SUM(Z791:AC791)</x:f>
        <x:v>1.1433331970316378</x:v>
      </x:c>
      <x:c r="AE791" s="64" t="n">
        <x:f aca="0">MAX(AE790,AD791)</x:f>
        <x:v>1.1467704194520392</x:v>
      </x:c>
      <x:c r="AF791" s="63" t="n">
        <x:f aca="0">AD791/AE791-1</x:f>
        <x:v>-0.002997306489684104</x:v>
      </x:c>
      <x:c r="AG791" s="63" t="n">
        <x:f aca="0">AD791/AD790-1</x:f>
        <x:v>-0.0009012954991375333</x:v>
      </x:c>
      <x:c r="AH791" s="61" t="n">
        <x:f aca="0">IF(OR(T791="年末+季度",T791="季度+动态",T791="季度",T791="动态"),A791,AH790)</x:f>
        <x:v>44925</x:v>
      </x:c>
      <x:c r="AI791" s="68" t="n">
        <x:f aca="0">YEAR(A791)</x:f>
        <x:v>2023</x:v>
      </x:c>
      <x:c r="AJ791" s="68" t="n">
        <x:f aca="0">MONTH(A791)</x:f>
        <x:v>2</x:v>
      </x:c>
      <x:c r="AK791" s="66" t="n">
        <x:f aca="0">IF(MONTH(A791)&lt;&gt;MONTH(A792),1,0)</x:f>
        <x:v>0</x:v>
      </x:c>
      <x:c r="AL791" s="64" t="n">
        <x:f aca="0">IF(AK790,AD790,AL790)</x:f>
        <x:v>1.1431597430712857</x:v>
      </x:c>
      <x:c r="AM791" s="65" t="str">
        <x:f aca="0">IF(AK791,AD791/AL791-1,"")</x:f>
      </x:c>
      <x:c r="AN791" s="64" t="n">
        <x:f aca="0">IF(AI791&lt;&gt;AI790,AD791,MAX(AN790,AD791))</x:f>
        <x:v>1.1467704194520392</x:v>
      </x:c>
      <x:c r="AO791" s="65" t="n">
        <x:f aca="0">AD791/AN791-1</x:f>
        <x:v>-0.002997306489684104</x:v>
      </x:c>
      <x:c r="AP791" s="69" t="n">
        <x:f aca="0">IFERROR(SUM(Z791:AC791)/AD791,0)</x:f>
        <x:v>1</x:v>
      </x:c>
      <x:c r="AQ791" s="66" t="b">
        <x:f aca="0">AND(B791&gt;0,C791&gt;0,D791&gt;0,E791&gt;0)</x:f>
        <x:v>1</x:v>
      </x:c>
    </x:row>
    <x:row r="792" ht="13.5" hidden="0">
      <x:c r="A792" s="61" t="n">
        <x:f aca="0">'净值底稿'!A754</x:f>
        <x:v>44966</x:v>
      </x:c>
      <x:c r="B792" s="62" t="n">
        <x:f aca="0">'净值底稿'!W754</x:f>
        <x:v>1.2871212246457626</x:v>
      </x:c>
      <x:c r="C792" s="62" t="n">
        <x:f aca="0">'净值底稿'!T754</x:f>
        <x:v>1.3504034126314488</x:v>
      </x:c>
      <x:c r="D792" s="62" t="n">
        <x:f aca="0">'净值底稿'!U754</x:f>
        <x:v>1.5661</x:v>
      </x:c>
      <x:c r="E792" s="62" t="n">
        <x:f aca="0">'净值底稿'!V754</x:f>
        <x:v>1.4886</x:v>
      </x:c>
      <x:c r="F792" s="63" t="n">
        <x:f aca="0">IFERROR(B792/B791-1,0)</x:f>
        <x:v>0.007353212516924668</x:v>
      </x:c>
      <x:c r="G792" s="63" t="n">
        <x:f aca="0">IFERROR(C792/C791-1,0)</x:f>
        <x:v>0.0140480867007573</x:v>
      </x:c>
      <x:c r="H792" s="63" t="n">
        <x:f aca="0">IFERROR(D792/D791-1,0)</x:f>
        <x:v>0.00038326413286493555</x:v>
      </x:c>
      <x:c r="I792" s="63" t="n">
        <x:f aca="0">IFERROR(E792/E791-1,0)</x:f>
        <x:v>0.0024917502862145113</x:v>
      </x:c>
      <x:c r="J792" s="64" t="n">
        <x:f aca="0">Z791*(1+F792)</x:f>
        <x:v>0.11732654430504343</x:v>
      </x:c>
      <x:c r="K792" s="64" t="n">
        <x:f aca="0">AA791*(1+G792)</x:f>
        <x:v>0.12320119972593033</x:v>
      </x:c>
      <x:c r="L792" s="64" t="n">
        <x:f aca="0">AB791*(1+H792)</x:f>
        <x:v>0.8457766505407703</x:v>
      </x:c>
      <x:c r="M792" s="64" t="n">
        <x:f aca="0">AC791*(1+I792)</x:f>
        <x:v>0.060065323772289334</x:v>
      </x:c>
      <x:c r="N792" s="64" t="n">
        <x:f aca="0">SUM(J792:M792)</x:f>
        <x:v>1.1463697183440333</x:v>
      </x:c>
      <x:c r="O792" s="65" t="n">
        <x:f aca="0">IFERROR((J792+K792)/N792,0)</x:f>
        <x:v>0.20981690303057163</x:v>
      </x:c>
      <x:c r="P792" s="66" t="b">
        <x:f aca="0">AND(MONTH(A792)=12,OR(A793="",YEAR(A792)&lt;&gt;YEAR(A793)))</x:f>
        <x:v>0</x:v>
      </x:c>
      <x:c r="Q792" s="66" t="b">
        <x:f aca="0">AND(MOD(MONTH(A792),3)=0,OR(A793="",MONTH(A792)&lt;&gt;MONTH(A793)))</x:f>
        <x:v>0</x:v>
      </x:c>
      <x:c r="R792" s="66" t="b">
        <x:f aca="0">OR(O792&gt;$E$7,O792&lt;$E$6)</x:f>
        <x:v>0</x:v>
      </x:c>
      <x:c r="S792" s="66" t="b">
        <x:f aca="0">AND(OR(P792,Q792,R792),A792-AH791&gt;$E$8)</x:f>
        <x:v>0</x:v>
      </x:c>
      <x:c r="T792" s="67" t="str">
        <x:f aca="0">IF(NOT(OR(P792,Q792,R792)),"不调",IF(NOT(S792),"间隔规则跳过",IF(P792,"年末+季度",IF(AND(Q792,R792),"季度+动态",IF(Q792,"季度","动态")))))</x:f>
        <x:v>不调</x:v>
      </x:c>
      <x:c r="U792" s="64" t="n">
        <x:f aca="0">IF(OR(T792="年末+季度",T792="季度+动态"),N792*$E$5/2,IF(T792="季度",(J792+K792)/2,IF(T792="动态",N792*$E$5*IF(J792+K792=0,0.5,J792/(J792+K792)),J792)))</x:f>
        <x:v>0.11732654430504343</x:v>
      </x:c>
      <x:c r="V792" s="64" t="n">
        <x:f aca="0">IF(OR(T792="年末+季度",T792="季度+动态"),N792*$E$5/2,IF(T792="季度",(J792+K792)/2,IF(T792="动态",N792*$E$5*IF(J792+K792=0,0.5,K792/(J792+K792)),K792)))</x:f>
        <x:v>0.12320119972593033</x:v>
      </x:c>
      <x:c r="W792" s="64" t="n">
        <x:f aca="0">IF(OR(T792="年末+季度",T792="季度+动态",T792="动态"),N792*(1-$E$5)*IF(L792+M792=0,$B$7/($B$7+$B$8),L792/(L792+M792)),L792)</x:f>
        <x:v>0.8457766505407703</x:v>
      </x:c>
      <x:c r="X792" s="64" t="n">
        <x:f aca="0">IF(OR(T792="年末+季度",T792="季度+动态",T792="动态"),N792*(1-$E$5)*IF(L792+M792=0,$B$8/($B$7+$B$8),M792/(L792+M792)),M792)</x:f>
        <x:v>0.060065323772289334</x:v>
      </x:c>
      <x:c r="Y792" s="64" t="n">
        <x:f aca="0">POWER(1-$H$5,(A792-A791)/$H$8)</x:f>
        <x:v>0.9999862671029998</x:v>
      </x:c>
      <x:c r="Z792" s="64" t="n">
        <x:f aca="0">U792*Y792</x:f>
        <x:v>0.11732493307169509</x:v>
      </x:c>
      <x:c r="AA792" s="64" t="n">
        <x:f aca="0">V792*Y792</x:f>
        <x:v>0.12319950781654418</x:v>
      </x:c>
      <x:c r="AB792" s="64" t="n">
        <x:f aca="0">W792*Y792</x:f>
        <x:v>0.8457650355771432</x:v>
      </x:c>
      <x:c r="AC792" s="64" t="n">
        <x:f aca="0">X792*Y792</x:f>
        <x:v>0.06006449890138468</x:v>
      </x:c>
      <x:c r="AD792" s="64" t="n">
        <x:f aca="0">SUM(Z792:AC792)</x:f>
        <x:v>1.1463539753667673</x:v>
      </x:c>
      <x:c r="AE792" s="64" t="n">
        <x:f aca="0">MAX(AE791,AD792)</x:f>
        <x:v>1.1467704194520392</x:v>
      </x:c>
      <x:c r="AF792" s="63" t="n">
        <x:f aca="0">AD792/AE792-1</x:f>
        <x:v>-0.00036314512321555803</x:v>
      </x:c>
      <x:c r="AG792" s="63" t="n">
        <x:f aca="0">AD792/AD791-1</x:f>
        <x:v>0.0026420804914719653</x:v>
      </x:c>
      <x:c r="AH792" s="61" t="n">
        <x:f aca="0">IF(OR(T792="年末+季度",T792="季度+动态",T792="季度",T792="动态"),A792,AH791)</x:f>
        <x:v>44925</x:v>
      </x:c>
      <x:c r="AI792" s="68" t="n">
        <x:f aca="0">YEAR(A792)</x:f>
        <x:v>2023</x:v>
      </x:c>
      <x:c r="AJ792" s="68" t="n">
        <x:f aca="0">MONTH(A792)</x:f>
        <x:v>2</x:v>
      </x:c>
      <x:c r="AK792" s="66" t="n">
        <x:f aca="0">IF(MONTH(A792)&lt;&gt;MONTH(A793),1,0)</x:f>
        <x:v>0</x:v>
      </x:c>
      <x:c r="AL792" s="64" t="n">
        <x:f aca="0">IF(AK791,AD791,AL791)</x:f>
        <x:v>1.1431597430712857</x:v>
      </x:c>
      <x:c r="AM792" s="65" t="str">
        <x:f aca="0">IF(AK792,AD792/AL792-1,"")</x:f>
      </x:c>
      <x:c r="AN792" s="64" t="n">
        <x:f aca="0">IF(AI792&lt;&gt;AI791,AD792,MAX(AN791,AD792))</x:f>
        <x:v>1.1467704194520392</x:v>
      </x:c>
      <x:c r="AO792" s="65" t="n">
        <x:f aca="0">AD792/AN792-1</x:f>
        <x:v>-0.00036314512321555803</x:v>
      </x:c>
      <x:c r="AP792" s="69" t="n">
        <x:f aca="0">IFERROR(SUM(Z792:AC792)/AD792,0)</x:f>
        <x:v>1</x:v>
      </x:c>
      <x:c r="AQ792" s="66" t="b">
        <x:f aca="0">AND(B792&gt;0,C792&gt;0,D792&gt;0,E792&gt;0)</x:f>
        <x:v>1</x:v>
      </x:c>
    </x:row>
    <x:row r="793" ht="13.5" hidden="0">
      <x:c r="A793" s="61" t="n">
        <x:f aca="0">'净值底稿'!A755</x:f>
        <x:v>44967</x:v>
      </x:c>
      <x:c r="B793" s="62" t="n">
        <x:f aca="0">'净值底稿'!W755</x:f>
        <x:v>1.286490286862056</x:v>
      </x:c>
      <x:c r="C793" s="62" t="n">
        <x:f aca="0">'净值底稿'!T755</x:f>
        <x:v>1.3457968327157388</x:v>
      </x:c>
      <x:c r="D793" s="62" t="n">
        <x:f aca="0">'净值底稿'!U755</x:f>
        <x:v>1.5665</x:v>
      </x:c>
      <x:c r="E793" s="62" t="n">
        <x:f aca="0">'净值底稿'!V755</x:f>
        <x:v>1.482</x:v>
      </x:c>
      <x:c r="F793" s="63" t="n">
        <x:f aca="0">IFERROR(B793/B792-1,0)</x:f>
        <x:v>-0.0004901929760968704</x:v>
      </x:c>
      <x:c r="G793" s="63" t="n">
        <x:f aca="0">IFERROR(C793/C792-1,0)</x:f>
        <x:v>-0.0034112620514883396</x:v>
      </x:c>
      <x:c r="H793" s="63" t="n">
        <x:f aca="0">IFERROR(D793/D792-1,0)</x:f>
        <x:v>0.0002554115318307293</x:v>
      </x:c>
      <x:c r="I793" s="63" t="n">
        <x:f aca="0">IFERROR(E793/E792-1,0)</x:f>
        <x:v>-0.004433696090286099</x:v>
      </x:c>
      <x:c r="J793" s="64" t="n">
        <x:f aca="0">Z792*(1+F793)</x:f>
        <x:v>0.1172674212135823</x:v>
      </x:c>
      <x:c r="K793" s="64" t="n">
        <x:f aca="0">AA792*(1+G793)</x:f>
        <x:v>0.12277924201076756</x:v>
      </x:c>
      <x:c r="L793" s="64" t="n">
        <x:f aca="0">AB792*(1+H793)</x:f>
        <x:v>0.8459810537204489</x:v>
      </x:c>
      <x:c r="M793" s="64" t="n">
        <x:f aca="0">AC792*(1+I793)</x:f>
        <x:v>0.05979819116744062</x:v>
      </x:c>
      <x:c r="N793" s="64" t="n">
        <x:f aca="0">SUM(J793:M793)</x:f>
        <x:v>1.1458259081122393</x:v>
      </x:c>
      <x:c r="O793" s="65" t="n">
        <x:f aca="0">IFERROR((J793+K793)/N793,0)</x:f>
        <x:v>0.20949662730163726</x:v>
      </x:c>
      <x:c r="P793" s="66" t="b">
        <x:f aca="0">AND(MONTH(A793)=12,OR(A794="",YEAR(A793)&lt;&gt;YEAR(A794)))</x:f>
        <x:v>0</x:v>
      </x:c>
      <x:c r="Q793" s="66" t="b">
        <x:f aca="0">AND(MOD(MONTH(A793),3)=0,OR(A794="",MONTH(A793)&lt;&gt;MONTH(A794)))</x:f>
        <x:v>0</x:v>
      </x:c>
      <x:c r="R793" s="66" t="b">
        <x:f aca="0">OR(O793&gt;$E$7,O793&lt;$E$6)</x:f>
        <x:v>0</x:v>
      </x:c>
      <x:c r="S793" s="66" t="b">
        <x:f aca="0">AND(OR(P793,Q793,R793),A793-AH792&gt;$E$8)</x:f>
        <x:v>0</x:v>
      </x:c>
      <x:c r="T793" s="67" t="str">
        <x:f aca="0">IF(NOT(OR(P793,Q793,R793)),"不调",IF(NOT(S793),"间隔规则跳过",IF(P793,"年末+季度",IF(AND(Q793,R793),"季度+动态",IF(Q793,"季度","动态")))))</x:f>
        <x:v>不调</x:v>
      </x:c>
      <x:c r="U793" s="64" t="n">
        <x:f aca="0">IF(OR(T793="年末+季度",T793="季度+动态"),N793*$E$5/2,IF(T793="季度",(J793+K793)/2,IF(T793="动态",N793*$E$5*IF(J793+K793=0,0.5,J793/(J793+K793)),J793)))</x:f>
        <x:v>0.1172674212135823</x:v>
      </x:c>
      <x:c r="V793" s="64" t="n">
        <x:f aca="0">IF(OR(T793="年末+季度",T793="季度+动态"),N793*$E$5/2,IF(T793="季度",(J793+K793)/2,IF(T793="动态",N793*$E$5*IF(J793+K793=0,0.5,K793/(J793+K793)),K793)))</x:f>
        <x:v>0.12277924201076756</x:v>
      </x:c>
      <x:c r="W793" s="64" t="n">
        <x:f aca="0">IF(OR(T793="年末+季度",T793="季度+动态",T793="动态"),N793*(1-$E$5)*IF(L793+M793=0,$B$7/($B$7+$B$8),L793/(L793+M793)),L793)</x:f>
        <x:v>0.8459810537204489</x:v>
      </x:c>
      <x:c r="X793" s="64" t="n">
        <x:f aca="0">IF(OR(T793="年末+季度",T793="季度+动态",T793="动态"),N793*(1-$E$5)*IF(L793+M793=0,$B$8/($B$7+$B$8),M793/(L793+M793)),M793)</x:f>
        <x:v>0.05979819116744062</x:v>
      </x:c>
      <x:c r="Y793" s="64" t="n">
        <x:f aca="0">POWER(1-$H$5,(A793-A792)/$H$8)</x:f>
        <x:v>0.9999862671029998</x:v>
      </x:c>
      <x:c r="Z793" s="64" t="n">
        <x:f aca="0">U793*Y793</x:f>
        <x:v>0.11726581079216529</x:v>
      </x:c>
      <x:c r="AA793" s="64" t="n">
        <x:f aca="0">V793*Y793</x:f>
        <x:v>0.12277755589608326</x:v>
      </x:c>
      <x:c r="AB793" s="64" t="n">
        <x:f aca="0">W793*Y793</x:f>
        <x:v>0.8459694359497739</x:v>
      </x:c>
      <x:c r="AC793" s="64" t="n">
        <x:f aca="0">X793*Y793</x:f>
        <x:v>0.059797369965040516</x:v>
      </x:c>
      <x:c r="AD793" s="64" t="n">
        <x:f aca="0">SUM(Z793:AC793)</x:f>
        <x:v>1.145810172603063</x:v>
      </x:c>
      <x:c r="AE793" s="64" t="n">
        <x:f aca="0">MAX(AE792,AD793)</x:f>
        <x:v>1.1467704194520392</x:v>
      </x:c>
      <x:c r="AF793" s="63" t="n">
        <x:f aca="0">AD793/AE793-1</x:f>
        <x:v>-0.0008373488125330564</x:v>
      </x:c>
      <x:c r="AG793" s="63" t="n">
        <x:f aca="0">AD793/AD792-1</x:f>
        <x:v>-0.00047437595663268883</x:v>
      </x:c>
      <x:c r="AH793" s="61" t="n">
        <x:f aca="0">IF(OR(T793="年末+季度",T793="季度+动态",T793="季度",T793="动态"),A793,AH792)</x:f>
        <x:v>44925</x:v>
      </x:c>
      <x:c r="AI793" s="68" t="n">
        <x:f aca="0">YEAR(A793)</x:f>
        <x:v>2023</x:v>
      </x:c>
      <x:c r="AJ793" s="68" t="n">
        <x:f aca="0">MONTH(A793)</x:f>
        <x:v>2</x:v>
      </x:c>
      <x:c r="AK793" s="66" t="n">
        <x:f aca="0">IF(MONTH(A793)&lt;&gt;MONTH(A794),1,0)</x:f>
        <x:v>0</x:v>
      </x:c>
      <x:c r="AL793" s="64" t="n">
        <x:f aca="0">IF(AK792,AD792,AL792)</x:f>
        <x:v>1.1431597430712857</x:v>
      </x:c>
      <x:c r="AM793" s="65" t="str">
        <x:f aca="0">IF(AK793,AD793/AL793-1,"")</x:f>
      </x:c>
      <x:c r="AN793" s="64" t="n">
        <x:f aca="0">IF(AI793&lt;&gt;AI792,AD793,MAX(AN792,AD793))</x:f>
        <x:v>1.1467704194520392</x:v>
      </x:c>
      <x:c r="AO793" s="65" t="n">
        <x:f aca="0">AD793/AN793-1</x:f>
        <x:v>-0.0008373488125330564</x:v>
      </x:c>
      <x:c r="AP793" s="69" t="n">
        <x:f aca="0">IFERROR(SUM(Z793:AC793)/AD793,0)</x:f>
        <x:v>1</x:v>
      </x:c>
      <x:c r="AQ793" s="66" t="b">
        <x:f aca="0">AND(B793&gt;0,C793&gt;0,D793&gt;0,E793&gt;0)</x:f>
        <x:v>1</x:v>
      </x:c>
    </x:row>
    <x:row r="794" ht="13.5" hidden="0">
      <x:c r="A794" s="61" t="n">
        <x:f aca="0">'净值底稿'!A756</x:f>
        <x:v>44970</x:v>
      </x:c>
      <x:c r="B794" s="62" t="n">
        <x:f aca="0">'净值底稿'!W756</x:f>
        <x:v>1.2916637631220538</x:v>
      </x:c>
      <x:c r="C794" s="62" t="n">
        <x:f aca="0">'净值底稿'!T756</x:f>
        <x:v>1.3574668874582925</x:v>
      </x:c>
      <x:c r="D794" s="62" t="n">
        <x:f aca="0">'净值底稿'!U756</x:f>
        <x:v>1.5673</x:v>
      </x:c>
      <x:c r="E794" s="62" t="n">
        <x:f aca="0">'净值底稿'!V756</x:f>
        <x:v>1.4862</x:v>
      </x:c>
      <x:c r="F794" s="63" t="n">
        <x:f aca="0">IFERROR(B794/B793-1,0)</x:f>
        <x:v>0.0040213877343890925</x:v>
      </x:c>
      <x:c r="G794" s="63" t="n">
        <x:f aca="0">IFERROR(C794/C793-1,0)</x:f>
        <x:v>0.008671483286971426</x:v>
      </x:c>
      <x:c r="H794" s="63" t="n">
        <x:f aca="0">IFERROR(D794/D793-1,0)</x:f>
        <x:v>0.0005106926268751977</x:v>
      </x:c>
      <x:c r="I794" s="63" t="n">
        <x:f aca="0">IFERROR(E794/E793-1,0)</x:f>
        <x:v>0.002834008097166052</x:v>
      </x:c>
      <x:c r="J794" s="64" t="n">
        <x:f aca="0">Z793*(1+F794)</x:f>
        <x:v>0.11773738208534809</x:v>
      </x:c>
      <x:c r="K794" s="64" t="n">
        <x:f aca="0">AA793*(1+G794)</x:f>
        <x:v>0.12384221942005134</x:v>
      </x:c>
      <x:c r="L794" s="64" t="n">
        <x:f aca="0">AB793*(1+H794)</x:f>
        <x:v>0.8464014663032753</x:v>
      </x:c>
      <x:c r="M794" s="64" t="n">
        <x:f aca="0">AC793*(1+I794)</x:f>
        <x:v>0.05996683619571067</x:v>
      </x:c>
      <x:c r="N794" s="64" t="n">
        <x:f aca="0">SUM(J794:M794)</x:f>
        <x:v>1.1479479040043854</x:v>
      </x:c>
      <x:c r="O794" s="65" t="n">
        <x:f aca="0">IFERROR((J794+K794)/N794,0)</x:f>
        <x:v>0.21044474288658707</x:v>
      </x:c>
      <x:c r="P794" s="66" t="b">
        <x:f aca="0">AND(MONTH(A794)=12,OR(A795="",YEAR(A794)&lt;&gt;YEAR(A795)))</x:f>
        <x:v>0</x:v>
      </x:c>
      <x:c r="Q794" s="66" t="b">
        <x:f aca="0">AND(MOD(MONTH(A794),3)=0,OR(A795="",MONTH(A794)&lt;&gt;MONTH(A795)))</x:f>
        <x:v>0</x:v>
      </x:c>
      <x:c r="R794" s="66" t="b">
        <x:f aca="0">OR(O794&gt;$E$7,O794&lt;$E$6)</x:f>
        <x:v>0</x:v>
      </x:c>
      <x:c r="S794" s="66" t="b">
        <x:f aca="0">AND(OR(P794,Q794,R794),A794-AH793&gt;$E$8)</x:f>
        <x:v>0</x:v>
      </x:c>
      <x:c r="T794" s="67" t="str">
        <x:f aca="0">IF(NOT(OR(P794,Q794,R794)),"不调",IF(NOT(S794),"间隔规则跳过",IF(P794,"年末+季度",IF(AND(Q794,R794),"季度+动态",IF(Q794,"季度","动态")))))</x:f>
        <x:v>不调</x:v>
      </x:c>
      <x:c r="U794" s="64" t="n">
        <x:f aca="0">IF(OR(T794="年末+季度",T794="季度+动态"),N794*$E$5/2,IF(T794="季度",(J794+K794)/2,IF(T794="动态",N794*$E$5*IF(J794+K794=0,0.5,J794/(J794+K794)),J794)))</x:f>
        <x:v>0.11773738208534809</x:v>
      </x:c>
      <x:c r="V794" s="64" t="n">
        <x:f aca="0">IF(OR(T794="年末+季度",T794="季度+动态"),N794*$E$5/2,IF(T794="季度",(J794+K794)/2,IF(T794="动态",N794*$E$5*IF(J794+K794=0,0.5,K794/(J794+K794)),K794)))</x:f>
        <x:v>0.12384221942005134</x:v>
      </x:c>
      <x:c r="W794" s="64" t="n">
        <x:f aca="0">IF(OR(T794="年末+季度",T794="季度+动态",T794="动态"),N794*(1-$E$5)*IF(L794+M794=0,$B$7/($B$7+$B$8),L794/(L794+M794)),L794)</x:f>
        <x:v>0.8464014663032753</x:v>
      </x:c>
      <x:c r="X794" s="64" t="n">
        <x:f aca="0">IF(OR(T794="年末+季度",T794="季度+动态",T794="动态"),N794*(1-$E$5)*IF(L794+M794=0,$B$8/($B$7+$B$8),M794/(L794+M794)),M794)</x:f>
        <x:v>0.05996683619571067</x:v>
      </x:c>
      <x:c r="Y794" s="64" t="n">
        <x:f aca="0">POWER(1-$H$5,(A794-A793)/$H$8)</x:f>
        <x:v>0.9999588018747739</x:v>
      </x:c>
      <x:c r="Z794" s="64" t="n">
        <x:f aca="0">U794*Y794</x:f>
        <x:v>0.11773253152593714</x:v>
      </x:c>
      <x:c r="AA794" s="64" t="n">
        <x:f aca="0">V794*Y794</x:f>
        <x:v>0.12383711735278741</x:v>
      </x:c>
      <x:c r="AB794" s="64" t="n">
        <x:f aca="0">W794*Y794</x:f>
        <x:v>0.846366596149675</x:v>
      </x:c>
      <x:c r="AC794" s="64" t="n">
        <x:f aca="0">X794*Y794</x:f>
        <x:v>0.05996436567448367</x:v>
      </x:c>
      <x:c r="AD794" s="64" t="n">
        <x:f aca="0">SUM(Z794:AC794)</x:f>
        <x:v>1.1479006107028833</x:v>
      </x:c>
      <x:c r="AE794" s="64" t="n">
        <x:f aca="0">MAX(AE793,AD794)</x:f>
        <x:v>1.1479006107028833</x:v>
      </x:c>
      <x:c r="AF794" s="63" t="n">
        <x:f aca="0">AD794/AE794-1</x:f>
        <x:v>0</x:v>
      </x:c>
      <x:c r="AG794" s="63" t="n">
        <x:f aca="0">AD794/AD793-1</x:f>
        <x:v>0.0018244192186487318</x:v>
      </x:c>
      <x:c r="AH794" s="61" t="n">
        <x:f aca="0">IF(OR(T794="年末+季度",T794="季度+动态",T794="季度",T794="动态"),A794,AH793)</x:f>
        <x:v>44925</x:v>
      </x:c>
      <x:c r="AI794" s="68" t="n">
        <x:f aca="0">YEAR(A794)</x:f>
        <x:v>2023</x:v>
      </x:c>
      <x:c r="AJ794" s="68" t="n">
        <x:f aca="0">MONTH(A794)</x:f>
        <x:v>2</x:v>
      </x:c>
      <x:c r="AK794" s="66" t="n">
        <x:f aca="0">IF(MONTH(A794)&lt;&gt;MONTH(A795),1,0)</x:f>
        <x:v>0</x:v>
      </x:c>
      <x:c r="AL794" s="64" t="n">
        <x:f aca="0">IF(AK793,AD793,AL793)</x:f>
        <x:v>1.1431597430712857</x:v>
      </x:c>
      <x:c r="AM794" s="65" t="str">
        <x:f aca="0">IF(AK794,AD794/AL794-1,"")</x:f>
      </x:c>
      <x:c r="AN794" s="64" t="n">
        <x:f aca="0">IF(AI794&lt;&gt;AI793,AD794,MAX(AN793,AD794))</x:f>
        <x:v>1.1479006107028833</x:v>
      </x:c>
      <x:c r="AO794" s="65" t="n">
        <x:f aca="0">AD794/AN794-1</x:f>
        <x:v>0</x:v>
      </x:c>
      <x:c r="AP794" s="69" t="n">
        <x:f aca="0">IFERROR(SUM(Z794:AC794)/AD794,0)</x:f>
        <x:v>1</x:v>
      </x:c>
      <x:c r="AQ794" s="66" t="b">
        <x:f aca="0">AND(B794&gt;0,C794&gt;0,D794&gt;0,E794&gt;0)</x:f>
        <x:v>1</x:v>
      </x:c>
    </x:row>
    <x:row r="795" ht="13.5" hidden="0">
      <x:c r="A795" s="61" t="n">
        <x:f aca="0">'净值底稿'!A757</x:f>
        <x:v>44971</x:v>
      </x:c>
      <x:c r="B795" s="62" t="n">
        <x:f aca="0">'净值底稿'!W757</x:f>
        <x:v>1.29646197668235</x:v>
      </x:c>
      <x:c r="C795" s="62" t="n">
        <x:f aca="0">'净值底稿'!T757</x:f>
        <x:v>1.3584798346096862</x:v>
      </x:c>
      <x:c r="D795" s="62" t="n">
        <x:f aca="0">'净值底稿'!U757</x:f>
        <x:v>1.5676</x:v>
      </x:c>
      <x:c r="E795" s="62" t="n">
        <x:f aca="0">'净值底稿'!V757</x:f>
        <x:v>1.4836</x:v>
      </x:c>
      <x:c r="F795" s="63" t="n">
        <x:f aca="0">IFERROR(B795/B794-1,0)</x:f>
        <x:v>0.0037147543325815047</x:v>
      </x:c>
      <x:c r="G795" s="63" t="n">
        <x:f aca="0">IFERROR(C795/C794-1,0)</x:f>
        <x:v>0.0007462039485106597</x:v>
      </x:c>
      <x:c r="H795" s="63" t="n">
        <x:f aca="0">IFERROR(D795/D794-1,0)</x:f>
        <x:v>0.00019141198239025492</x:v>
      </x:c>
      <x:c r="I795" s="63" t="n">
        <x:f aca="0">IFERROR(E795/E794-1,0)</x:f>
        <x:v>-0.001749428071591952</x:v>
      </x:c>
      <x:c r="J795" s="64" t="n">
        <x:f aca="0">Z794*(1+F795)</x:f>
        <x:v>0.11816987895750891</x:v>
      </x:c>
      <x:c r="K795" s="64" t="n">
        <x:f aca="0">AA794*(1+G795)</x:f>
        <x:v>0.12392952509872823</x:v>
      </x:c>
      <x:c r="L795" s="64" t="n">
        <x:f aca="0">AB794*(1+H795)</x:f>
        <x:v>0.8465286008576729</x:v>
      </x:c>
      <x:c r="M795" s="64" t="n">
        <x:f aca="0">AC794*(1+I795)</x:f>
        <x:v>0.05985946232987752</x:v>
      </x:c>
      <x:c r="N795" s="64" t="n">
        <x:f aca="0">SUM(J795:M795)</x:f>
        <x:v>1.1484874672437877</x:v>
      </x:c>
      <x:c r="O795" s="65" t="n">
        <x:f aca="0">IFERROR((J795+K795)/N795,0)</x:f>
        <x:v>0.210798472740188</x:v>
      </x:c>
      <x:c r="P795" s="66" t="b">
        <x:f aca="0">AND(MONTH(A795)=12,OR(A796="",YEAR(A795)&lt;&gt;YEAR(A796)))</x:f>
        <x:v>0</x:v>
      </x:c>
      <x:c r="Q795" s="66" t="b">
        <x:f aca="0">AND(MOD(MONTH(A795),3)=0,OR(A796="",MONTH(A795)&lt;&gt;MONTH(A796)))</x:f>
        <x:v>0</x:v>
      </x:c>
      <x:c r="R795" s="66" t="b">
        <x:f aca="0">OR(O795&gt;$E$7,O795&lt;$E$6)</x:f>
        <x:v>0</x:v>
      </x:c>
      <x:c r="S795" s="66" t="b">
        <x:f aca="0">AND(OR(P795,Q795,R795),A795-AH794&gt;$E$8)</x:f>
        <x:v>0</x:v>
      </x:c>
      <x:c r="T795" s="67" t="str">
        <x:f aca="0">IF(NOT(OR(P795,Q795,R795)),"不调",IF(NOT(S795),"间隔规则跳过",IF(P795,"年末+季度",IF(AND(Q795,R795),"季度+动态",IF(Q795,"季度","动态")))))</x:f>
        <x:v>不调</x:v>
      </x:c>
      <x:c r="U795" s="64" t="n">
        <x:f aca="0">IF(OR(T795="年末+季度",T795="季度+动态"),N795*$E$5/2,IF(T795="季度",(J795+K795)/2,IF(T795="动态",N795*$E$5*IF(J795+K795=0,0.5,J795/(J795+K795)),J795)))</x:f>
        <x:v>0.11816987895750891</x:v>
      </x:c>
      <x:c r="V795" s="64" t="n">
        <x:f aca="0">IF(OR(T795="年末+季度",T795="季度+动态"),N795*$E$5/2,IF(T795="季度",(J795+K795)/2,IF(T795="动态",N795*$E$5*IF(J795+K795=0,0.5,K795/(J795+K795)),K795)))</x:f>
        <x:v>0.12392952509872823</x:v>
      </x:c>
      <x:c r="W795" s="64" t="n">
        <x:f aca="0">IF(OR(T795="年末+季度",T795="季度+动态",T795="动态"),N795*(1-$E$5)*IF(L795+M795=0,$B$7/($B$7+$B$8),L795/(L795+M795)),L795)</x:f>
        <x:v>0.8465286008576729</x:v>
      </x:c>
      <x:c r="X795" s="64" t="n">
        <x:f aca="0">IF(OR(T795="年末+季度",T795="季度+动态",T795="动态"),N795*(1-$E$5)*IF(L795+M795=0,$B$8/($B$7+$B$8),M795/(L795+M795)),M795)</x:f>
        <x:v>0.05985946232987752</x:v>
      </x:c>
      <x:c r="Y795" s="64" t="n">
        <x:f aca="0">POWER(1-$H$5,(A795-A794)/$H$8)</x:f>
        <x:v>0.9999862671029998</x:v>
      </x:c>
      <x:c r="Z795" s="64" t="n">
        <x:f aca="0">U795*Y795</x:f>
        <x:v>0.11816825614273266</x:v>
      </x:c>
      <x:c r="AA795" s="64" t="n">
        <x:f aca="0">V795*Y795</x:f>
        <x:v>0.12392782318732476</x:v>
      </x:c>
      <x:c r="AB795" s="64" t="n">
        <x:f aca="0">W795*Y795</x:f>
        <x:v>0.8465169755675895</x:v>
      </x:c>
      <x:c r="AC795" s="64" t="n">
        <x:f aca="0">X795*Y795</x:f>
        <x:v>0.05985864028604686</x:v>
      </x:c>
      <x:c r="AD795" s="64" t="n">
        <x:f aca="0">SUM(Z795:AC795)</x:f>
        <x:v>1.1484716951836937</x:v>
      </x:c>
      <x:c r="AE795" s="64" t="n">
        <x:f aca="0">MAX(AE794,AD795)</x:f>
        <x:v>1.1484716951836937</x:v>
      </x:c>
      <x:c r="AF795" s="63" t="n">
        <x:f aca="0">AD795/AE795-1</x:f>
        <x:v>0</x:v>
      </x:c>
      <x:c r="AG795" s="63" t="n">
        <x:f aca="0">AD795/AD794-1</x:f>
        <x:v>0.0004975034210155105</x:v>
      </x:c>
      <x:c r="AH795" s="61" t="n">
        <x:f aca="0">IF(OR(T795="年末+季度",T795="季度+动态",T795="季度",T795="动态"),A795,AH794)</x:f>
        <x:v>44925</x:v>
      </x:c>
      <x:c r="AI795" s="68" t="n">
        <x:f aca="0">YEAR(A795)</x:f>
        <x:v>2023</x:v>
      </x:c>
      <x:c r="AJ795" s="68" t="n">
        <x:f aca="0">MONTH(A795)</x:f>
        <x:v>2</x:v>
      </x:c>
      <x:c r="AK795" s="66" t="n">
        <x:f aca="0">IF(MONTH(A795)&lt;&gt;MONTH(A796),1,0)</x:f>
        <x:v>0</x:v>
      </x:c>
      <x:c r="AL795" s="64" t="n">
        <x:f aca="0">IF(AK794,AD794,AL794)</x:f>
        <x:v>1.1431597430712857</x:v>
      </x:c>
      <x:c r="AM795" s="65" t="str">
        <x:f aca="0">IF(AK795,AD795/AL795-1,"")</x:f>
      </x:c>
      <x:c r="AN795" s="64" t="n">
        <x:f aca="0">IF(AI795&lt;&gt;AI794,AD795,MAX(AN794,AD795))</x:f>
        <x:v>1.1484716951836937</x:v>
      </x:c>
      <x:c r="AO795" s="65" t="n">
        <x:f aca="0">AD795/AN795-1</x:f>
        <x:v>0</x:v>
      </x:c>
      <x:c r="AP795" s="69" t="n">
        <x:f aca="0">IFERROR(SUM(Z795:AC795)/AD795,0)</x:f>
        <x:v>1</x:v>
      </x:c>
      <x:c r="AQ795" s="66" t="b">
        <x:f aca="0">AND(B795&gt;0,C795&gt;0,D795&gt;0,E795&gt;0)</x:f>
        <x:v>1</x:v>
      </x:c>
    </x:row>
    <x:row r="796" ht="13.5" hidden="0">
      <x:c r="A796" s="61" t="n">
        <x:f aca="0">'净值底稿'!A758</x:f>
        <x:v>44972</x:v>
      </x:c>
      <x:c r="B796" s="62" t="n">
        <x:f aca="0">'净值底稿'!W758</x:f>
        <x:v>1.289969157701074</x:v>
      </x:c>
      <x:c r="C796" s="62" t="n">
        <x:f aca="0">'净值底稿'!T758</x:f>
        <x:v>1.3580954756367625</x:v>
      </x:c>
      <x:c r="D796" s="62" t="n">
        <x:f aca="0">'净值底稿'!U758</x:f>
        <x:v>1.5679</x:v>
      </x:c>
      <x:c r="E796" s="62" t="n">
        <x:f aca="0">'净值底稿'!V758</x:f>
        <x:v>1.4815</x:v>
      </x:c>
      <x:c r="F796" s="63" t="n">
        <x:f aca="0">IFERROR(B796/B795-1,0)</x:f>
        <x:v>-0.005008105982322153</x:v>
      </x:c>
      <x:c r="G796" s="63" t="n">
        <x:f aca="0">IFERROR(C796/C795-1,0)</x:f>
        <x:v>-0.0002829331456614126</x:v>
      </x:c>
      <x:c r="H796" s="63" t="n">
        <x:f aca="0">IFERROR(D796/D795-1,0)</x:f>
        <x:v>0.00019137535085489432</x:v>
      </x:c>
      <x:c r="I796" s="63" t="n">
        <x:f aca="0">IFERROR(E796/E795-1,0)</x:f>
        <x:v>-0.0014154758695066327</x:v>
      </x:c>
      <x:c r="J796" s="64" t="n">
        <x:f aca="0">Z795*(1+F796)</x:f>
        <x:v>0.11757645699222366</x:v>
      </x:c>
      <x:c r="K796" s="64" t="n">
        <x:f aca="0">AA795*(1+G796)</x:f>
        <x:v>0.1238927598984754</x:v>
      </x:c>
      <x:c r="L796" s="64" t="n">
        <x:f aca="0">AB795*(1+H796)</x:f>
        <x:v>0.8466789780507934</x:v>
      </x:c>
      <x:c r="M796" s="64" t="n">
        <x:f aca="0">AC795*(1+I796)</x:f>
        <x:v>0.05977391182514048</x:v>
      </x:c>
      <x:c r="N796" s="64" t="n">
        <x:f aca="0">SUM(J796:M796)</x:f>
        <x:v>1.147922106766633</x:v>
      </x:c>
      <x:c r="O796" s="65" t="n">
        <x:f aca="0">IFERROR((J796+K796)/N796,0)</x:f>
        <x:v>0.21035331183824704</x:v>
      </x:c>
      <x:c r="P796" s="66" t="b">
        <x:f aca="0">AND(MONTH(A796)=12,OR(A797="",YEAR(A796)&lt;&gt;YEAR(A797)))</x:f>
        <x:v>0</x:v>
      </x:c>
      <x:c r="Q796" s="66" t="b">
        <x:f aca="0">AND(MOD(MONTH(A796),3)=0,OR(A797="",MONTH(A796)&lt;&gt;MONTH(A797)))</x:f>
        <x:v>0</x:v>
      </x:c>
      <x:c r="R796" s="66" t="b">
        <x:f aca="0">OR(O796&gt;$E$7,O796&lt;$E$6)</x:f>
        <x:v>0</x:v>
      </x:c>
      <x:c r="S796" s="66" t="b">
        <x:f aca="0">AND(OR(P796,Q796,R796),A796-AH795&gt;$E$8)</x:f>
        <x:v>0</x:v>
      </x:c>
      <x:c r="T796" s="67" t="str">
        <x:f aca="0">IF(NOT(OR(P796,Q796,R796)),"不调",IF(NOT(S796),"间隔规则跳过",IF(P796,"年末+季度",IF(AND(Q796,R796),"季度+动态",IF(Q796,"季度","动态")))))</x:f>
        <x:v>不调</x:v>
      </x:c>
      <x:c r="U796" s="64" t="n">
        <x:f aca="0">IF(OR(T796="年末+季度",T796="季度+动态"),N796*$E$5/2,IF(T796="季度",(J796+K796)/2,IF(T796="动态",N796*$E$5*IF(J796+K796=0,0.5,J796/(J796+K796)),J796)))</x:f>
        <x:v>0.11757645699222366</x:v>
      </x:c>
      <x:c r="V796" s="64" t="n">
        <x:f aca="0">IF(OR(T796="年末+季度",T796="季度+动态"),N796*$E$5/2,IF(T796="季度",(J796+K796)/2,IF(T796="动态",N796*$E$5*IF(J796+K796=0,0.5,K796/(J796+K796)),K796)))</x:f>
        <x:v>0.1238927598984754</x:v>
      </x:c>
      <x:c r="W796" s="64" t="n">
        <x:f aca="0">IF(OR(T796="年末+季度",T796="季度+动态",T796="动态"),N796*(1-$E$5)*IF(L796+M796=0,$B$7/($B$7+$B$8),L796/(L796+M796)),L796)</x:f>
        <x:v>0.8466789780507934</x:v>
      </x:c>
      <x:c r="X796" s="64" t="n">
        <x:f aca="0">IF(OR(T796="年末+季度",T796="季度+动态",T796="动态"),N796*(1-$E$5)*IF(L796+M796=0,$B$8/($B$7+$B$8),M796/(L796+M796)),M796)</x:f>
        <x:v>0.05977391182514048</x:v>
      </x:c>
      <x:c r="Y796" s="64" t="n">
        <x:f aca="0">POWER(1-$H$5,(A796-A795)/$H$8)</x:f>
        <x:v>0.9999862671029998</x:v>
      </x:c>
      <x:c r="Z796" s="64" t="n">
        <x:f aca="0">U796*Y796</x:f>
        <x:v>0.11757484232685013</x:v>
      </x:c>
      <x:c r="AA796" s="64" t="n">
        <x:f aca="0">V796*Y796</x:f>
        <x:v>0.12389105849196463</x:v>
      </x:c>
      <x:c r="AB796" s="64" t="n">
        <x:f aca="0">W796*Y796</x:f>
        <x:v>0.8466673506955955</x:v>
      </x:c>
      <x:c r="AC796" s="64" t="n">
        <x:f aca="0">X796*Y796</x:f>
        <x:v>0.059773090956166085</x:v>
      </x:c>
      <x:c r="AD796" s="64" t="n">
        <x:f aca="0">SUM(Z796:AC796)</x:f>
        <x:v>1.1479063424705762</x:v>
      </x:c>
      <x:c r="AE796" s="64" t="n">
        <x:f aca="0">MAX(AE795,AD796)</x:f>
        <x:v>1.1484716951836937</x:v>
      </x:c>
      <x:c r="AF796" s="63" t="n">
        <x:f aca="0">AD796/AE796-1</x:f>
        <x:v>-0.0004922652560689356</x:v>
      </x:c>
      <x:c r="AG796" s="63" t="n">
        <x:f aca="0">AD796/AD795-1</x:f>
        <x:v>-0.0004922652560689356</x:v>
      </x:c>
      <x:c r="AH796" s="61" t="n">
        <x:f aca="0">IF(OR(T796="年末+季度",T796="季度+动态",T796="季度",T796="动态"),A796,AH795)</x:f>
        <x:v>44925</x:v>
      </x:c>
      <x:c r="AI796" s="68" t="n">
        <x:f aca="0">YEAR(A796)</x:f>
        <x:v>2023</x:v>
      </x:c>
      <x:c r="AJ796" s="68" t="n">
        <x:f aca="0">MONTH(A796)</x:f>
        <x:v>2</x:v>
      </x:c>
      <x:c r="AK796" s="66" t="n">
        <x:f aca="0">IF(MONTH(A796)&lt;&gt;MONTH(A797),1,0)</x:f>
        <x:v>0</x:v>
      </x:c>
      <x:c r="AL796" s="64" t="n">
        <x:f aca="0">IF(AK795,AD795,AL795)</x:f>
        <x:v>1.1431597430712857</x:v>
      </x:c>
      <x:c r="AM796" s="65" t="str">
        <x:f aca="0">IF(AK796,AD796/AL796-1,"")</x:f>
      </x:c>
      <x:c r="AN796" s="64" t="n">
        <x:f aca="0">IF(AI796&lt;&gt;AI795,AD796,MAX(AN795,AD796))</x:f>
        <x:v>1.1484716951836937</x:v>
      </x:c>
      <x:c r="AO796" s="65" t="n">
        <x:f aca="0">AD796/AN796-1</x:f>
        <x:v>-0.0004922652560689356</x:v>
      </x:c>
      <x:c r="AP796" s="69" t="n">
        <x:f aca="0">IFERROR(SUM(Z796:AC796)/AD796,0)</x:f>
        <x:v>1</x:v>
      </x:c>
      <x:c r="AQ796" s="66" t="b">
        <x:f aca="0">AND(B796&gt;0,C796&gt;0,D796&gt;0,E796&gt;0)</x:f>
        <x:v>1</x:v>
      </x:c>
    </x:row>
    <x:row r="797" ht="13.5" hidden="0">
      <x:c r="A797" s="61" t="n">
        <x:f aca="0">'净值底稿'!A759</x:f>
        <x:v>44973</x:v>
      </x:c>
      <x:c r="B797" s="62" t="n">
        <x:f aca="0">'净值底稿'!W759</x:f>
        <x:v>1.282777943913252</x:v>
      </x:c>
      <x:c r="C797" s="62" t="n">
        <x:f aca="0">'净值底稿'!T759</x:f>
        <x:v>1.3336085247950462</x:v>
      </x:c>
      <x:c r="D797" s="62" t="n">
        <x:f aca="0">'净值底稿'!U759</x:f>
        <x:v>1.5682</x:v>
      </x:c>
      <x:c r="E797" s="62" t="n">
        <x:f aca="0">'净值底稿'!V759</x:f>
        <x:v>1.4799</x:v>
      </x:c>
      <x:c r="F797" s="63" t="n">
        <x:f aca="0">IFERROR(B797/B796-1,0)</x:f>
        <x:v>-0.0055747176162239676</x:v>
      </x:c>
      <x:c r="G797" s="63" t="n">
        <x:f aca="0">IFERROR(C797/C796-1,0)</x:f>
        <x:v>-0.01803036036935124</x:v>
      </x:c>
      <x:c r="H797" s="63" t="n">
        <x:f aca="0">IFERROR(D797/D796-1,0)</x:f>
        <x:v>0.00019133873333765372</x:v>
      </x:c>
      <x:c r="I797" s="63" t="n">
        <x:f aca="0">IFERROR(E797/E796-1,0)</x:f>
        <x:v>-0.001079986500168828</x:v>
      </x:c>
      <x:c r="J797" s="64" t="n">
        <x:f aca="0">Z796*(1+F797)</x:f>
        <x:v>0.11691939578210588</x:v>
      </x:c>
      <x:c r="K797" s="64" t="n">
        <x:f aca="0">AA796*(1+G797)</x:f>
        <x:v>0.12165725806081414</x:v>
      </x:c>
      <x:c r="L797" s="64" t="n">
        <x:f aca="0">AB796*(1+H797)</x:f>
        <x:v>0.846829350954036</x:v>
      </x:c>
      <x:c r="M797" s="64" t="n">
        <x:f aca="0">AC796*(1+I797)</x:f>
        <x:v>0.05970853682486006</x:v>
      </x:c>
      <x:c r="N797" s="64" t="n">
        <x:f aca="0">SUM(J797:M797)</x:f>
        <x:v>1.145114541621816</x:v>
      </x:c>
      <x:c r="O797" s="65" t="n">
        <x:f aca="0">IFERROR((J797+K797)/N797,0)</x:f>
        <x:v>0.20834304794088626</x:v>
      </x:c>
      <x:c r="P797" s="66" t="b">
        <x:f aca="0">AND(MONTH(A797)=12,OR(A798="",YEAR(A797)&lt;&gt;YEAR(A798)))</x:f>
        <x:v>0</x:v>
      </x:c>
      <x:c r="Q797" s="66" t="b">
        <x:f aca="0">AND(MOD(MONTH(A797),3)=0,OR(A798="",MONTH(A797)&lt;&gt;MONTH(A798)))</x:f>
        <x:v>0</x:v>
      </x:c>
      <x:c r="R797" s="66" t="b">
        <x:f aca="0">OR(O797&gt;$E$7,O797&lt;$E$6)</x:f>
        <x:v>0</x:v>
      </x:c>
      <x:c r="S797" s="66" t="b">
        <x:f aca="0">AND(OR(P797,Q797,R797),A797-AH796&gt;$E$8)</x:f>
        <x:v>0</x:v>
      </x:c>
      <x:c r="T797" s="67" t="str">
        <x:f aca="0">IF(NOT(OR(P797,Q797,R797)),"不调",IF(NOT(S797),"间隔规则跳过",IF(P797,"年末+季度",IF(AND(Q797,R797),"季度+动态",IF(Q797,"季度","动态")))))</x:f>
        <x:v>不调</x:v>
      </x:c>
      <x:c r="U797" s="64" t="n">
        <x:f aca="0">IF(OR(T797="年末+季度",T797="季度+动态"),N797*$E$5/2,IF(T797="季度",(J797+K797)/2,IF(T797="动态",N797*$E$5*IF(J797+K797=0,0.5,J797/(J797+K797)),J797)))</x:f>
        <x:v>0.11691939578210588</x:v>
      </x:c>
      <x:c r="V797" s="64" t="n">
        <x:f aca="0">IF(OR(T797="年末+季度",T797="季度+动态"),N797*$E$5/2,IF(T797="季度",(J797+K797)/2,IF(T797="动态",N797*$E$5*IF(J797+K797=0,0.5,K797/(J797+K797)),K797)))</x:f>
        <x:v>0.12165725806081414</x:v>
      </x:c>
      <x:c r="W797" s="64" t="n">
        <x:f aca="0">IF(OR(T797="年末+季度",T797="季度+动态",T797="动态"),N797*(1-$E$5)*IF(L797+M797=0,$B$7/($B$7+$B$8),L797/(L797+M797)),L797)</x:f>
        <x:v>0.846829350954036</x:v>
      </x:c>
      <x:c r="X797" s="64" t="n">
        <x:f aca="0">IF(OR(T797="年末+季度",T797="季度+动态",T797="动态"),N797*(1-$E$5)*IF(L797+M797=0,$B$8/($B$7+$B$8),M797/(L797+M797)),M797)</x:f>
        <x:v>0.05970853682486006</x:v>
      </x:c>
      <x:c r="Y797" s="64" t="n">
        <x:f aca="0">POWER(1-$H$5,(A797-A796)/$H$8)</x:f>
        <x:v>0.9999862671029998</x:v>
      </x:c>
      <x:c r="Z797" s="64" t="n">
        <x:f aca="0">U797*Y797</x:f>
        <x:v>0.11691779014008627</x:v>
      </x:c>
      <x:c r="AA797" s="64" t="n">
        <x:f aca="0">V797*Y797</x:f>
        <x:v>0.12165558735421986</x:v>
      </x:c>
      <x:c r="AB797" s="64" t="n">
        <x:f aca="0">W797*Y797</x:f>
        <x:v>0.8468177215337825</x:v>
      </x:c>
      <x:c r="AC797" s="64" t="n">
        <x:f aca="0">X797*Y797</x:f>
        <x:v>0.05970771685367381</x:v>
      </x:c>
      <x:c r="AD797" s="64" t="n">
        <x:f aca="0">SUM(Z797:AC797)</x:f>
        <x:v>1.1450988158817623</x:v>
      </x:c>
      <x:c r="AE797" s="64" t="n">
        <x:f aca="0">MAX(AE796,AD797)</x:f>
        <x:v>1.1484716951836937</x:v>
      </x:c>
      <x:c r="AF797" s="63" t="n">
        <x:f aca="0">AD797/AE797-1</x:f>
        <x:v>-0.0029368414703436763</x:v>
      </x:c>
      <x:c r="AG797" s="63" t="n">
        <x:f aca="0">AD797/AD796-1</x:f>
        <x:v>-0.002445780186884794</x:v>
      </x:c>
      <x:c r="AH797" s="61" t="n">
        <x:f aca="0">IF(OR(T797="年末+季度",T797="季度+动态",T797="季度",T797="动态"),A797,AH796)</x:f>
        <x:v>44925</x:v>
      </x:c>
      <x:c r="AI797" s="68" t="n">
        <x:f aca="0">YEAR(A797)</x:f>
        <x:v>2023</x:v>
      </x:c>
      <x:c r="AJ797" s="68" t="n">
        <x:f aca="0">MONTH(A797)</x:f>
        <x:v>2</x:v>
      </x:c>
      <x:c r="AK797" s="66" t="n">
        <x:f aca="0">IF(MONTH(A797)&lt;&gt;MONTH(A798),1,0)</x:f>
        <x:v>0</x:v>
      </x:c>
      <x:c r="AL797" s="64" t="n">
        <x:f aca="0">IF(AK796,AD796,AL796)</x:f>
        <x:v>1.1431597430712857</x:v>
      </x:c>
      <x:c r="AM797" s="65" t="str">
        <x:f aca="0">IF(AK797,AD797/AL797-1,"")</x:f>
      </x:c>
      <x:c r="AN797" s="64" t="n">
        <x:f aca="0">IF(AI797&lt;&gt;AI796,AD797,MAX(AN796,AD797))</x:f>
        <x:v>1.1484716951836937</x:v>
      </x:c>
      <x:c r="AO797" s="65" t="n">
        <x:f aca="0">AD797/AN797-1</x:f>
        <x:v>-0.0029368414703436763</x:v>
      </x:c>
      <x:c r="AP797" s="69" t="n">
        <x:f aca="0">IFERROR(SUM(Z797:AC797)/AD797,0)</x:f>
        <x:v>1</x:v>
      </x:c>
      <x:c r="AQ797" s="66" t="b">
        <x:f aca="0">AND(B797&gt;0,C797&gt;0,D797&gt;0,E797&gt;0)</x:f>
        <x:v>1</x:v>
      </x:c>
    </x:row>
    <x:row r="798" ht="13.5" hidden="0">
      <x:c r="A798" s="61" t="n">
        <x:f aca="0">'净值底稿'!A760</x:f>
        <x:v>44974</x:v>
      </x:c>
      <x:c r="B798" s="62" t="n">
        <x:f aca="0">'净值底稿'!W760</x:f>
        <x:v>1.280449743069247</x:v>
      </x:c>
      <x:c r="C798" s="62" t="n">
        <x:f aca="0">'净值底稿'!T760</x:f>
        <x:v>1.3226514546773114</x:v>
      </x:c>
      <x:c r="D798" s="62" t="n">
        <x:f aca="0">'净值底稿'!U760</x:f>
        <x:v>1.5683</x:v>
      </x:c>
      <x:c r="E798" s="62" t="n">
        <x:f aca="0">'净值底稿'!V760</x:f>
        <x:v>1.4777</x:v>
      </x:c>
      <x:c r="F798" s="63" t="n">
        <x:f aca="0">IFERROR(B798/B797-1,0)</x:f>
        <x:v>-0.0018149679412967634</x:v>
      </x:c>
      <x:c r="G798" s="63" t="n">
        <x:f aca="0">IFERROR(C798/C797-1,0)</x:f>
        <x:v>-0.008216106836463677</x:v>
      </x:c>
      <x:c r="H798" s="63" t="n">
        <x:f aca="0">IFERROR(D798/D797-1,0)</x:f>
        <x:v>0.00006376737661017984</x:v>
      </x:c>
      <x:c r="I798" s="63" t="n">
        <x:f aca="0">IFERROR(E798/E797-1,0)</x:f>
        <x:v>-0.0014865869315494606</x:v>
      </x:c>
      <x:c r="J798" s="64" t="n">
        <x:f aca="0">Z797*(1+F798)</x:f>
        <x:v>0.11670558809921475</x:v>
      </x:c>
      <x:c r="K798" s="64" t="n">
        <x:f aca="0">AA797*(1+G798)</x:f>
        <x:v>0.12065605205126485</x:v>
      </x:c>
      <x:c r="L798" s="64" t="n">
        <x:f aca="0">AB797*(1+H798)</x:f>
        <x:v>0.8468717208783517</x:v>
      </x:c>
      <x:c r="M798" s="64" t="n">
        <x:f aca="0">AC797*(1+I798)</x:f>
        <x:v>0.05961895614208649</x:v>
      </x:c>
      <x:c r="N798" s="64" t="n">
        <x:f aca="0">SUM(J798:M798)</x:f>
        <x:v>1.1438523171709178</x:v>
      </x:c>
      <x:c r="O798" s="65" t="n">
        <x:f aca="0">IFERROR((J798+K798)/N798,0)</x:f>
        <x:v>0.20751073944365872</x:v>
      </x:c>
      <x:c r="P798" s="66" t="b">
        <x:f aca="0">AND(MONTH(A798)=12,OR(A799="",YEAR(A798)&lt;&gt;YEAR(A799)))</x:f>
        <x:v>0</x:v>
      </x:c>
      <x:c r="Q798" s="66" t="b">
        <x:f aca="0">AND(MOD(MONTH(A798),3)=0,OR(A799="",MONTH(A798)&lt;&gt;MONTH(A799)))</x:f>
        <x:v>0</x:v>
      </x:c>
      <x:c r="R798" s="66" t="b">
        <x:f aca="0">OR(O798&gt;$E$7,O798&lt;$E$6)</x:f>
        <x:v>0</x:v>
      </x:c>
      <x:c r="S798" s="66" t="b">
        <x:f aca="0">AND(OR(P798,Q798,R798),A798-AH797&gt;$E$8)</x:f>
        <x:v>0</x:v>
      </x:c>
      <x:c r="T798" s="67" t="str">
        <x:f aca="0">IF(NOT(OR(P798,Q798,R798)),"不调",IF(NOT(S798),"间隔规则跳过",IF(P798,"年末+季度",IF(AND(Q798,R798),"季度+动态",IF(Q798,"季度","动态")))))</x:f>
        <x:v>不调</x:v>
      </x:c>
      <x:c r="U798" s="64" t="n">
        <x:f aca="0">IF(OR(T798="年末+季度",T798="季度+动态"),N798*$E$5/2,IF(T798="季度",(J798+K798)/2,IF(T798="动态",N798*$E$5*IF(J798+K798=0,0.5,J798/(J798+K798)),J798)))</x:f>
        <x:v>0.11670558809921475</x:v>
      </x:c>
      <x:c r="V798" s="64" t="n">
        <x:f aca="0">IF(OR(T798="年末+季度",T798="季度+动态"),N798*$E$5/2,IF(T798="季度",(J798+K798)/2,IF(T798="动态",N798*$E$5*IF(J798+K798=0,0.5,K798/(J798+K798)),K798)))</x:f>
        <x:v>0.12065605205126485</x:v>
      </x:c>
      <x:c r="W798" s="64" t="n">
        <x:f aca="0">IF(OR(T798="年末+季度",T798="季度+动态",T798="动态"),N798*(1-$E$5)*IF(L798+M798=0,$B$7/($B$7+$B$8),L798/(L798+M798)),L798)</x:f>
        <x:v>0.8468717208783517</x:v>
      </x:c>
      <x:c r="X798" s="64" t="n">
        <x:f aca="0">IF(OR(T798="年末+季度",T798="季度+动态",T798="动态"),N798*(1-$E$5)*IF(L798+M798=0,$B$8/($B$7+$B$8),M798/(L798+M798)),M798)</x:f>
        <x:v>0.05961895614208649</x:v>
      </x:c>
      <x:c r="Y798" s="64" t="n">
        <x:f aca="0">POWER(1-$H$5,(A798-A797)/$H$8)</x:f>
        <x:v>0.9999862671029998</x:v>
      </x:c>
      <x:c r="Z798" s="64" t="n">
        <x:f aca="0">U798*Y798</x:f>
        <x:v>0.11670398539339402</x:v>
      </x:c>
      <x:c r="AA798" s="64" t="n">
        <x:f aca="0">V798*Y798</x:f>
        <x:v>0.12065439509412958</x:v>
      </x:c>
      <x:c r="AB798" s="64" t="n">
        <x:f aca="0">W798*Y798</x:f>
        <x:v>0.8468600908762365</x:v>
      </x:c>
      <x:c r="AC798" s="64" t="n">
        <x:f aca="0">X798*Y798</x:f>
        <x:v>0.05961813740110253</x:v>
      </x:c>
      <x:c r="AD798" s="64" t="n">
        <x:f aca="0">SUM(Z798:AC798)</x:f>
        <x:v>1.1438366087648626</x:v>
      </x:c>
      <x:c r="AE798" s="64" t="n">
        <x:f aca="0">MAX(AE797,AD798)</x:f>
        <x:v>1.1484716951836937</x:v>
      </x:c>
      <x:c r="AF798" s="63" t="n">
        <x:f aca="0">AD798/AE798-1</x:f>
        <x:v>-0.0040358734466589</x:v>
      </x:c>
      <x:c r="AG798" s="63" t="n">
        <x:f aca="0">AD798/AD797-1</x:f>
        <x:v>-0.0011022691661136674</x:v>
      </x:c>
      <x:c r="AH798" s="61" t="n">
        <x:f aca="0">IF(OR(T798="年末+季度",T798="季度+动态",T798="季度",T798="动态"),A798,AH797)</x:f>
        <x:v>44925</x:v>
      </x:c>
      <x:c r="AI798" s="68" t="n">
        <x:f aca="0">YEAR(A798)</x:f>
        <x:v>2023</x:v>
      </x:c>
      <x:c r="AJ798" s="68" t="n">
        <x:f aca="0">MONTH(A798)</x:f>
        <x:v>2</x:v>
      </x:c>
      <x:c r="AK798" s="66" t="n">
        <x:f aca="0">IF(MONTH(A798)&lt;&gt;MONTH(A799),1,0)</x:f>
        <x:v>0</x:v>
      </x:c>
      <x:c r="AL798" s="64" t="n">
        <x:f aca="0">IF(AK797,AD797,AL797)</x:f>
        <x:v>1.1431597430712857</x:v>
      </x:c>
      <x:c r="AM798" s="65" t="str">
        <x:f aca="0">IF(AK798,AD798/AL798-1,"")</x:f>
      </x:c>
      <x:c r="AN798" s="64" t="n">
        <x:f aca="0">IF(AI798&lt;&gt;AI797,AD798,MAX(AN797,AD798))</x:f>
        <x:v>1.1484716951836937</x:v>
      </x:c>
      <x:c r="AO798" s="65" t="n">
        <x:f aca="0">AD798/AN798-1</x:f>
        <x:v>-0.0040358734466589</x:v>
      </x:c>
      <x:c r="AP798" s="69" t="n">
        <x:f aca="0">IFERROR(SUM(Z798:AC798)/AD798,0)</x:f>
        <x:v>1</x:v>
      </x:c>
      <x:c r="AQ798" s="66" t="b">
        <x:f aca="0">AND(B798&gt;0,C798&gt;0,D798&gt;0,E798&gt;0)</x:f>
        <x:v>1</x:v>
      </x:c>
    </x:row>
    <x:row r="799" ht="13.5" hidden="0">
      <x:c r="A799" s="61" t="n">
        <x:f aca="0">'净值底稿'!A761</x:f>
        <x:v>44977</x:v>
      </x:c>
      <x:c r="B799" s="62" t="n">
        <x:f aca="0">'净值底稿'!W761</x:f>
        <x:v>1.30644373006787</x:v>
      </x:c>
      <x:c r="C799" s="62" t="n">
        <x:f aca="0">'净值底稿'!T761</x:f>
        <x:v>1.3422467644954774</x:v>
      </x:c>
      <x:c r="D799" s="62" t="n">
        <x:f aca="0">'净值底稿'!U761</x:f>
        <x:v>1.5678</x:v>
      </x:c>
      <x:c r="E799" s="62" t="n">
        <x:f aca="0">'净值底稿'!V761</x:f>
        <x:v>1.484</x:v>
      </x:c>
      <x:c r="F799" s="63" t="n">
        <x:f aca="0">IFERROR(B799/B798-1,0)</x:f>
        <x:v>0.02030066946346154</x:v>
      </x:c>
      <x:c r="G799" s="63" t="n">
        <x:f aca="0">IFERROR(C799/C798-1,0)</x:f>
        <x:v>0.014815172771988294</x:v>
      </x:c>
      <x:c r="H799" s="63" t="n">
        <x:f aca="0">IFERROR(D799/D798-1,0)</x:f>
        <x:v>-0.00031881655295540323</x:v>
      </x:c>
      <x:c r="I799" s="63" t="n">
        <x:f aca="0">IFERROR(E799/E798-1,0)</x:f>
        <x:v>0.00426338228327805</x:v>
      </x:c>
      <x:c r="J799" s="64" t="n">
        <x:f aca="0">Z798*(1+F799)</x:f>
        <x:v>0.11907315442593396</x:v>
      </x:c>
      <x:c r="K799" s="64" t="n">
        <x:f aca="0">AA798*(1+G799)</x:f>
        <x:v>0.12244191080314884</x:v>
      </x:c>
      <x:c r="L799" s="64" t="n">
        <x:f aca="0">AB798*(1+H799)</x:f>
        <x:v>0.8465900978612279</x:v>
      </x:c>
      <x:c r="M799" s="64" t="n">
        <x:f aca="0">AC798*(1+I799)</x:f>
        <x:v>0.05987231231186042</x:v>
      </x:c>
      <x:c r="N799" s="64" t="n">
        <x:f aca="0">SUM(J799:M799)</x:f>
        <x:v>1.1479774754021712</x:v>
      </x:c>
      <x:c r="O799" s="65" t="n">
        <x:f aca="0">IFERROR((J799+K799)/N799,0)</x:f>
        <x:v>0.21038310455043793</x:v>
      </x:c>
      <x:c r="P799" s="66" t="b">
        <x:f aca="0">AND(MONTH(A799)=12,OR(A800="",YEAR(A799)&lt;&gt;YEAR(A800)))</x:f>
        <x:v>0</x:v>
      </x:c>
      <x:c r="Q799" s="66" t="b">
        <x:f aca="0">AND(MOD(MONTH(A799),3)=0,OR(A800="",MONTH(A799)&lt;&gt;MONTH(A800)))</x:f>
        <x:v>0</x:v>
      </x:c>
      <x:c r="R799" s="66" t="b">
        <x:f aca="0">OR(O799&gt;$E$7,O799&lt;$E$6)</x:f>
        <x:v>0</x:v>
      </x:c>
      <x:c r="S799" s="66" t="b">
        <x:f aca="0">AND(OR(P799,Q799,R799),A799-AH798&gt;$E$8)</x:f>
        <x:v>0</x:v>
      </x:c>
      <x:c r="T799" s="67" t="str">
        <x:f aca="0">IF(NOT(OR(P799,Q799,R799)),"不调",IF(NOT(S799),"间隔规则跳过",IF(P799,"年末+季度",IF(AND(Q799,R799),"季度+动态",IF(Q799,"季度","动态")))))</x:f>
        <x:v>不调</x:v>
      </x:c>
      <x:c r="U799" s="64" t="n">
        <x:f aca="0">IF(OR(T799="年末+季度",T799="季度+动态"),N799*$E$5/2,IF(T799="季度",(J799+K799)/2,IF(T799="动态",N799*$E$5*IF(J799+K799=0,0.5,J799/(J799+K799)),J799)))</x:f>
        <x:v>0.11907315442593396</x:v>
      </x:c>
      <x:c r="V799" s="64" t="n">
        <x:f aca="0">IF(OR(T799="年末+季度",T799="季度+动态"),N799*$E$5/2,IF(T799="季度",(J799+K799)/2,IF(T799="动态",N799*$E$5*IF(J799+K799=0,0.5,K799/(J799+K799)),K799)))</x:f>
        <x:v>0.12244191080314884</x:v>
      </x:c>
      <x:c r="W799" s="64" t="n">
        <x:f aca="0">IF(OR(T799="年末+季度",T799="季度+动态",T799="动态"),N799*(1-$E$5)*IF(L799+M799=0,$B$7/($B$7+$B$8),L799/(L799+M799)),L799)</x:f>
        <x:v>0.8465900978612279</x:v>
      </x:c>
      <x:c r="X799" s="64" t="n">
        <x:f aca="0">IF(OR(T799="年末+季度",T799="季度+动态",T799="动态"),N799*(1-$E$5)*IF(L799+M799=0,$B$8/($B$7+$B$8),M799/(L799+M799)),M799)</x:f>
        <x:v>0.05987231231186042</x:v>
      </x:c>
      <x:c r="Y799" s="64" t="n">
        <x:f aca="0">POWER(1-$H$5,(A799-A798)/$H$8)</x:f>
        <x:v>0.9999588018747739</x:v>
      </x:c>
      <x:c r="Z799" s="64" t="n">
        <x:f aca="0">U799*Y799</x:f>
        <x:v>0.11906824883520685</x:v>
      </x:c>
      <x:c r="AA799" s="64" t="n">
        <x:f aca="0">V799*Y799</x:f>
        <x:v>0.12243686642597465</x:v>
      </x:c>
      <x:c r="AB799" s="64" t="n">
        <x:f aca="0">W799*Y799</x:f>
        <x:v>0.846555219936361</x:v>
      </x:c>
      <x:c r="AC799" s="64" t="n">
        <x:f aca="0">X799*Y799</x:f>
        <x:v>0.059869845684840224</x:v>
      </x:c>
      <x:c r="AD799" s="64" t="n">
        <x:f aca="0">SUM(Z799:AC799)</x:f>
        <x:v>1.1479301808823827</x:v>
      </x:c>
      <x:c r="AE799" s="64" t="n">
        <x:f aca="0">MAX(AE798,AD799)</x:f>
        <x:v>1.1484716951836937</x:v>
      </x:c>
      <x:c r="AF799" s="63" t="n">
        <x:f aca="0">AD799/AE799-1</x:f>
        <x:v>-0.0004715086175670624</x:v>
      </x:c>
      <x:c r="AG799" s="63" t="n">
        <x:f aca="0">AD799/AD798-1</x:f>
        <x:v>0.0035788084470740333</x:v>
      </x:c>
      <x:c r="AH799" s="61" t="n">
        <x:f aca="0">IF(OR(T799="年末+季度",T799="季度+动态",T799="季度",T799="动态"),A799,AH798)</x:f>
        <x:v>44925</x:v>
      </x:c>
      <x:c r="AI799" s="68" t="n">
        <x:f aca="0">YEAR(A799)</x:f>
        <x:v>2023</x:v>
      </x:c>
      <x:c r="AJ799" s="68" t="n">
        <x:f aca="0">MONTH(A799)</x:f>
        <x:v>2</x:v>
      </x:c>
      <x:c r="AK799" s="66" t="n">
        <x:f aca="0">IF(MONTH(A799)&lt;&gt;MONTH(A800),1,0)</x:f>
        <x:v>0</x:v>
      </x:c>
      <x:c r="AL799" s="64" t="n">
        <x:f aca="0">IF(AK798,AD798,AL798)</x:f>
        <x:v>1.1431597430712857</x:v>
      </x:c>
      <x:c r="AM799" s="65" t="str">
        <x:f aca="0">IF(AK799,AD799/AL799-1,"")</x:f>
      </x:c>
      <x:c r="AN799" s="64" t="n">
        <x:f aca="0">IF(AI799&lt;&gt;AI798,AD799,MAX(AN798,AD799))</x:f>
        <x:v>1.1484716951836937</x:v>
      </x:c>
      <x:c r="AO799" s="65" t="n">
        <x:f aca="0">AD799/AN799-1</x:f>
        <x:v>-0.0004715086175670624</x:v>
      </x:c>
      <x:c r="AP799" s="69" t="n">
        <x:f aca="0">IFERROR(SUM(Z799:AC799)/AD799,0)</x:f>
        <x:v>1</x:v>
      </x:c>
      <x:c r="AQ799" s="66" t="b">
        <x:f aca="0">AND(B799&gt;0,C799&gt;0,D799&gt;0,E799&gt;0)</x:f>
        <x:v>1</x:v>
      </x:c>
    </x:row>
    <x:row r="800" ht="13.5" hidden="0">
      <x:c r="A800" s="61" t="n">
        <x:f aca="0">'净值底稿'!A762</x:f>
        <x:v>44978</x:v>
      </x:c>
      <x:c r="B800" s="62" t="n">
        <x:f aca="0">'净值底稿'!W762</x:f>
        <x:v>1.3173932234600314</x:v>
      </x:c>
      <x:c r="C800" s="62" t="n">
        <x:f aca="0">'净值底稿'!T762</x:f>
        <x:v>1.349121446855775</x:v>
      </x:c>
      <x:c r="D800" s="62" t="n">
        <x:f aca="0">'净值底稿'!U762</x:f>
        <x:v>1.5676</x:v>
      </x:c>
      <x:c r="E800" s="62" t="n">
        <x:f aca="0">'净值底稿'!V762</x:f>
        <x:v>1.4796</x:v>
      </x:c>
      <x:c r="F800" s="63" t="n">
        <x:f aca="0">IFERROR(B800/B799-1,0)</x:f>
        <x:v>0.008381144277521013</x:v>
      </x:c>
      <x:c r="G800" s="63" t="n">
        <x:f aca="0">IFERROR(C800/C799-1,0)</x:f>
        <x:v>0.005121772346295517</x:v>
      </x:c>
      <x:c r="H800" s="63" t="n">
        <x:f aca="0">IFERROR(D800/D799-1,0)</x:f>
        <x:v>-0.0001275672917463444</x:v>
      </x:c>
      <x:c r="I800" s="63" t="n">
        <x:f aca="0">IFERROR(E800/E799-1,0)</x:f>
        <x:v>-0.0029649595687331054</x:v>
      </x:c>
      <x:c r="J800" s="64" t="n">
        <x:f aca="0">Z799*(1+F800)</x:f>
        <x:v>0.12006617700756649</x:v>
      </x:c>
      <x:c r="K800" s="64" t="n">
        <x:f aca="0">AA799*(1+G800)</x:f>
        <x:v>0.12306396018260228</x:v>
      </x:c>
      <x:c r="L800" s="64" t="n">
        <x:f aca="0">AB799*(1+H800)</x:f>
        <x:v>0.8464472271796399</x:v>
      </x:c>
      <x:c r="M800" s="64" t="n">
        <x:f aca="0">AC799*(1+I800)</x:f>
        <x:v>0.05969233401299838</x:v>
      </x:c>
      <x:c r="N800" s="64" t="n">
        <x:f aca="0">SUM(J800:M800)</x:f>
        <x:v>1.1492696983828072</x:v>
      </x:c>
      <x:c r="O800" s="65" t="n">
        <x:f aca="0">IFERROR((J800+K800)/N800,0)</x:f>
        <x:v>0.2115518555238069</x:v>
      </x:c>
      <x:c r="P800" s="66" t="b">
        <x:f aca="0">AND(MONTH(A800)=12,OR(A801="",YEAR(A800)&lt;&gt;YEAR(A801)))</x:f>
        <x:v>0</x:v>
      </x:c>
      <x:c r="Q800" s="66" t="b">
        <x:f aca="0">AND(MOD(MONTH(A800),3)=0,OR(A801="",MONTH(A800)&lt;&gt;MONTH(A801)))</x:f>
        <x:v>0</x:v>
      </x:c>
      <x:c r="R800" s="66" t="b">
        <x:f aca="0">OR(O800&gt;$E$7,O800&lt;$E$6)</x:f>
        <x:v>0</x:v>
      </x:c>
      <x:c r="S800" s="66" t="b">
        <x:f aca="0">AND(OR(P800,Q800,R800),A800-AH799&gt;$E$8)</x:f>
        <x:v>0</x:v>
      </x:c>
      <x:c r="T800" s="67" t="str">
        <x:f aca="0">IF(NOT(OR(P800,Q800,R800)),"不调",IF(NOT(S800),"间隔规则跳过",IF(P800,"年末+季度",IF(AND(Q800,R800),"季度+动态",IF(Q800,"季度","动态")))))</x:f>
        <x:v>不调</x:v>
      </x:c>
      <x:c r="U800" s="64" t="n">
        <x:f aca="0">IF(OR(T800="年末+季度",T800="季度+动态"),N800*$E$5/2,IF(T800="季度",(J800+K800)/2,IF(T800="动态",N800*$E$5*IF(J800+K800=0,0.5,J800/(J800+K800)),J800)))</x:f>
        <x:v>0.12006617700756649</x:v>
      </x:c>
      <x:c r="V800" s="64" t="n">
        <x:f aca="0">IF(OR(T800="年末+季度",T800="季度+动态"),N800*$E$5/2,IF(T800="季度",(J800+K800)/2,IF(T800="动态",N800*$E$5*IF(J800+K800=0,0.5,K800/(J800+K800)),K800)))</x:f>
        <x:v>0.12306396018260228</x:v>
      </x:c>
      <x:c r="W800" s="64" t="n">
        <x:f aca="0">IF(OR(T800="年末+季度",T800="季度+动态",T800="动态"),N800*(1-$E$5)*IF(L800+M800=0,$B$7/($B$7+$B$8),L800/(L800+M800)),L800)</x:f>
        <x:v>0.8464472271796399</x:v>
      </x:c>
      <x:c r="X800" s="64" t="n">
        <x:f aca="0">IF(OR(T800="年末+季度",T800="季度+动态",T800="动态"),N800*(1-$E$5)*IF(L800+M800=0,$B$8/($B$7+$B$8),M800/(L800+M800)),M800)</x:f>
        <x:v>0.05969233401299838</x:v>
      </x:c>
      <x:c r="Y800" s="64" t="n">
        <x:f aca="0">POWER(1-$H$5,(A800-A799)/$H$8)</x:f>
        <x:v>0.9999862671029998</x:v>
      </x:c>
      <x:c r="Z800" s="64" t="n">
        <x:f aca="0">U800*Y800</x:f>
        <x:v>0.12006452815112442</x:v>
      </x:c>
      <x:c r="AA800" s="64" t="n">
        <x:f aca="0">V800*Y800</x:f>
        <x:v>0.12306227015791266</x:v>
      </x:c>
      <x:c r="AB800" s="64" t="n">
        <x:f aca="0">W800*Y800</x:f>
        <x:v>0.8464356030070529</x:v>
      </x:c>
      <x:c r="AC800" s="64" t="n">
        <x:f aca="0">X800*Y800</x:f>
        <x:v>0.059691514264323675</x:v>
      </x:c>
      <x:c r="AD800" s="64" t="n">
        <x:f aca="0">SUM(Z800:AC800)</x:f>
        <x:v>1.1492539155804138</x:v>
      </x:c>
      <x:c r="AE800" s="64" t="n">
        <x:f aca="0">MAX(AE799,AD800)</x:f>
        <x:v>1.1492539155804138</x:v>
      </x:c>
      <x:c r="AF800" s="63" t="n">
        <x:f aca="0">AD800/AE800-1</x:f>
        <x:v>0</x:v>
      </x:c>
      <x:c r="AG800" s="63" t="n">
        <x:f aca="0">AD800/AD799-1</x:f>
        <x:v>0.0011531491375316172</x:v>
      </x:c>
      <x:c r="AH800" s="61" t="n">
        <x:f aca="0">IF(OR(T800="年末+季度",T800="季度+动态",T800="季度",T800="动态"),A800,AH799)</x:f>
        <x:v>44925</x:v>
      </x:c>
      <x:c r="AI800" s="68" t="n">
        <x:f aca="0">YEAR(A800)</x:f>
        <x:v>2023</x:v>
      </x:c>
      <x:c r="AJ800" s="68" t="n">
        <x:f aca="0">MONTH(A800)</x:f>
        <x:v>2</x:v>
      </x:c>
      <x:c r="AK800" s="66" t="n">
        <x:f aca="0">IF(MONTH(A800)&lt;&gt;MONTH(A801),1,0)</x:f>
        <x:v>0</x:v>
      </x:c>
      <x:c r="AL800" s="64" t="n">
        <x:f aca="0">IF(AK799,AD799,AL799)</x:f>
        <x:v>1.1431597430712857</x:v>
      </x:c>
      <x:c r="AM800" s="65" t="str">
        <x:f aca="0">IF(AK800,AD800/AL800-1,"")</x:f>
      </x:c>
      <x:c r="AN800" s="64" t="n">
        <x:f aca="0">IF(AI800&lt;&gt;AI799,AD800,MAX(AN799,AD800))</x:f>
        <x:v>1.1492539155804138</x:v>
      </x:c>
      <x:c r="AO800" s="65" t="n">
        <x:f aca="0">AD800/AN800-1</x:f>
        <x:v>0</x:v>
      </x:c>
      <x:c r="AP800" s="69" t="n">
        <x:f aca="0">IFERROR(SUM(Z800:AC800)/AD800,0)</x:f>
        <x:v>1</x:v>
      </x:c>
      <x:c r="AQ800" s="66" t="b">
        <x:f aca="0">AND(B800&gt;0,C800&gt;0,D800&gt;0,E800&gt;0)</x:f>
        <x:v>1</x:v>
      </x:c>
    </x:row>
    <x:row r="801" ht="13.5" hidden="0">
      <x:c r="A801" s="61" t="n">
        <x:f aca="0">'净值底稿'!A763</x:f>
        <x:v>44979</x:v>
      </x:c>
      <x:c r="B801" s="62" t="n">
        <x:f aca="0">'净值底稿'!W763</x:f>
        <x:v>1.3168469619211807</x:v>
      </x:c>
      <x:c r="C801" s="62" t="n">
        <x:f aca="0">'净值底稿'!T763</x:f>
        <x:v>1.3468957788737688</x:v>
      </x:c>
      <x:c r="D801" s="62" t="n">
        <x:f aca="0">'净值底稿'!U763</x:f>
        <x:v>1.5678</x:v>
      </x:c>
      <x:c r="E801" s="62" t="n">
        <x:f aca="0">'净值底稿'!V763</x:f>
        <x:v>1.487</x:v>
      </x:c>
      <x:c r="F801" s="63" t="n">
        <x:f aca="0">IFERROR(B801/B800-1,0)</x:f>
        <x:v>-0.0004146533693379917</x:v>
      </x:c>
      <x:c r="G801" s="63" t="n">
        <x:f aca="0">IFERROR(C801/C800-1,0)</x:f>
        <x:v>-0.001649716552348468</x:v>
      </x:c>
      <x:c r="H801" s="63" t="n">
        <x:f aca="0">IFERROR(D801/D800-1,0)</x:f>
        <x:v>0.0001275835672365222</x:v>
      </x:c>
      <x:c r="I801" s="63" t="n">
        <x:f aca="0">IFERROR(E801/E800-1,0)</x:f>
        <x:v>0.005001351716680258</x:v>
      </x:c>
      <x:c r="J801" s="64" t="n">
        <x:f aca="0">Z800*(1+F801)</x:f>
        <x:v>0.12001474298998858</x:v>
      </x:c>
      <x:c r="K801" s="64" t="n">
        <x:f aca="0">AA800*(1+G801)</x:f>
        <x:v>0.12285925229386357</x:v>
      </x:c>
      <x:c r="L801" s="64" t="n">
        <x:f aca="0">AB800*(1+H801)</x:f>
        <x:v>0.8465435942807206</x:v>
      </x:c>
      <x:c r="M801" s="64" t="n">
        <x:f aca="0">AC800*(1+I801)</x:f>
        <x:v>0.05999005252166079</x:v>
      </x:c>
      <x:c r="N801" s="64" t="n">
        <x:f aca="0">SUM(J801:M801)</x:f>
        <x:v>1.1494076420862336</x:v>
      </x:c>
      <x:c r="O801" s="65" t="n">
        <x:f aca="0">IFERROR((J801+K801)/N801,0)</x:f>
        <x:v>0.2113036197001644</x:v>
      </x:c>
      <x:c r="P801" s="66" t="b">
        <x:f aca="0">AND(MONTH(A801)=12,OR(A802="",YEAR(A801)&lt;&gt;YEAR(A802)))</x:f>
        <x:v>0</x:v>
      </x:c>
      <x:c r="Q801" s="66" t="b">
        <x:f aca="0">AND(MOD(MONTH(A801),3)=0,OR(A802="",MONTH(A801)&lt;&gt;MONTH(A802)))</x:f>
        <x:v>0</x:v>
      </x:c>
      <x:c r="R801" s="66" t="b">
        <x:f aca="0">OR(O801&gt;$E$7,O801&lt;$E$6)</x:f>
        <x:v>0</x:v>
      </x:c>
      <x:c r="S801" s="66" t="b">
        <x:f aca="0">AND(OR(P801,Q801,R801),A801-AH800&gt;$E$8)</x:f>
        <x:v>0</x:v>
      </x:c>
      <x:c r="T801" s="67" t="str">
        <x:f aca="0">IF(NOT(OR(P801,Q801,R801)),"不调",IF(NOT(S801),"间隔规则跳过",IF(P801,"年末+季度",IF(AND(Q801,R801),"季度+动态",IF(Q801,"季度","动态")))))</x:f>
        <x:v>不调</x:v>
      </x:c>
      <x:c r="U801" s="64" t="n">
        <x:f aca="0">IF(OR(T801="年末+季度",T801="季度+动态"),N801*$E$5/2,IF(T801="季度",(J801+K801)/2,IF(T801="动态",N801*$E$5*IF(J801+K801=0,0.5,J801/(J801+K801)),J801)))</x:f>
        <x:v>0.12001474298998858</x:v>
      </x:c>
      <x:c r="V801" s="64" t="n">
        <x:f aca="0">IF(OR(T801="年末+季度",T801="季度+动态"),N801*$E$5/2,IF(T801="季度",(J801+K801)/2,IF(T801="动态",N801*$E$5*IF(J801+K801=0,0.5,K801/(J801+K801)),K801)))</x:f>
        <x:v>0.12285925229386357</x:v>
      </x:c>
      <x:c r="W801" s="64" t="n">
        <x:f aca="0">IF(OR(T801="年末+季度",T801="季度+动态",T801="动态"),N801*(1-$E$5)*IF(L801+M801=0,$B$7/($B$7+$B$8),L801/(L801+M801)),L801)</x:f>
        <x:v>0.8465435942807206</x:v>
      </x:c>
      <x:c r="X801" s="64" t="n">
        <x:f aca="0">IF(OR(T801="年末+季度",T801="季度+动态",T801="动态"),N801*(1-$E$5)*IF(L801+M801=0,$B$8/($B$7+$B$8),M801/(L801+M801)),M801)</x:f>
        <x:v>0.05999005252166079</x:v>
      </x:c>
      <x:c r="Y801" s="64" t="n">
        <x:f aca="0">POWER(1-$H$5,(A801-A800)/$H$8)</x:f>
        <x:v>0.9999862671029998</x:v>
      </x:c>
      <x:c r="Z801" s="64" t="n">
        <x:f aca="0">U801*Y801</x:f>
        <x:v>0.1200130948398846</x:v>
      </x:c>
      <x:c r="AA801" s="64" t="n">
        <x:f aca="0">V801*Y801</x:f>
        <x:v>0.1228575650804063</x:v>
      </x:c>
      <x:c r="AB801" s="64" t="n">
        <x:f aca="0">W801*Y801</x:f>
        <x:v>0.8465319687847341</x:v>
      </x:c>
      <x:c r="AC801" s="64" t="n">
        <x:f aca="0">X801*Y801</x:f>
        <x:v>0.059989228684448476</x:v>
      </x:c>
      <x:c r="AD801" s="64" t="n">
        <x:f aca="0">SUM(Z801:AC801)</x:f>
        <x:v>1.1493918573894737</x:v>
      </x:c>
      <x:c r="AE801" s="64" t="n">
        <x:f aca="0">MAX(AE800,AD801)</x:f>
        <x:v>1.1493918573894737</x:v>
      </x:c>
      <x:c r="AF801" s="63" t="n">
        <x:f aca="0">AD801/AE801-1</x:f>
        <x:v>0</x:v>
      </x:c>
      <x:c r="AG801" s="63" t="n">
        <x:f aca="0">AD801/AD800-1</x:f>
        <x:v>0.00012002726916127138</x:v>
      </x:c>
      <x:c r="AH801" s="61" t="n">
        <x:f aca="0">IF(OR(T801="年末+季度",T801="季度+动态",T801="季度",T801="动态"),A801,AH800)</x:f>
        <x:v>44925</x:v>
      </x:c>
      <x:c r="AI801" s="68" t="n">
        <x:f aca="0">YEAR(A801)</x:f>
        <x:v>2023</x:v>
      </x:c>
      <x:c r="AJ801" s="68" t="n">
        <x:f aca="0">MONTH(A801)</x:f>
        <x:v>2</x:v>
      </x:c>
      <x:c r="AK801" s="66" t="n">
        <x:f aca="0">IF(MONTH(A801)&lt;&gt;MONTH(A802),1,0)</x:f>
        <x:v>0</x:v>
      </x:c>
      <x:c r="AL801" s="64" t="n">
        <x:f aca="0">IF(AK800,AD800,AL800)</x:f>
        <x:v>1.1431597430712857</x:v>
      </x:c>
      <x:c r="AM801" s="65" t="str">
        <x:f aca="0">IF(AK801,AD801/AL801-1,"")</x:f>
      </x:c>
      <x:c r="AN801" s="64" t="n">
        <x:f aca="0">IF(AI801&lt;&gt;AI800,AD801,MAX(AN800,AD801))</x:f>
        <x:v>1.1493918573894737</x:v>
      </x:c>
      <x:c r="AO801" s="65" t="n">
        <x:f aca="0">AD801/AN801-1</x:f>
        <x:v>0</x:v>
      </x:c>
      <x:c r="AP801" s="69" t="n">
        <x:f aca="0">IFERROR(SUM(Z801:AC801)/AD801,0)</x:f>
        <x:v>1</x:v>
      </x:c>
      <x:c r="AQ801" s="66" t="b">
        <x:f aca="0">AND(B801&gt;0,C801&gt;0,D801&gt;0,E801&gt;0)</x:f>
        <x:v>1</x:v>
      </x:c>
    </x:row>
    <x:row r="802" ht="13.5" hidden="0">
      <x:c r="A802" s="61" t="n">
        <x:f aca="0">'净值底稿'!A764</x:f>
        <x:v>44980</x:v>
      </x:c>
      <x:c r="B802" s="62" t="n">
        <x:f aca="0">'净值底稿'!W764</x:f>
        <x:v>1.3160256874925376</x:v>
      </x:c>
      <x:c r="C802" s="62" t="n">
        <x:f aca="0">'净值底稿'!T764</x:f>
        <x:v>1.34491671939531</x:v>
      </x:c>
      <x:c r="D802" s="62" t="n">
        <x:f aca="0">'净值底稿'!U764</x:f>
        <x:v>1.5675</x:v>
      </x:c>
      <x:c r="E802" s="62" t="n">
        <x:f aca="0">'净值底稿'!V764</x:f>
        <x:v>1.4828</x:v>
      </x:c>
      <x:c r="F802" s="63" t="n">
        <x:f aca="0">IFERROR(B802/B801-1,0)</x:f>
        <x:v>-0.0006236673299112594</x:v>
      </x:c>
      <x:c r="G802" s="63" t="n">
        <x:f aca="0">IFERROR(C802/C801-1,0)</x:f>
        <x:v>-0.0014693486381801568</x:v>
      </x:c>
      <x:c r="H802" s="63" t="n">
        <x:f aca="0">IFERROR(D802/D801-1,0)</x:f>
        <x:v>-0.00019135093761968314</x:v>
      </x:c>
      <x:c r="I802" s="63" t="n">
        <x:f aca="0">IFERROR(E802/E801-1,0)</x:f>
        <x:v>-0.002824478816409015</x:v>
      </x:c>
      <x:c r="J802" s="64" t="n">
        <x:f aca="0">Z801*(1+F802)</x:f>
        <x:v>0.11993824659347141</x:v>
      </x:c>
      <x:c r="K802" s="64" t="n">
        <x:f aca="0">AA801*(1+G802)</x:f>
        <x:v>0.12267704448446527</x:v>
      </x:c>
      <x:c r="L802" s="64" t="n">
        <x:f aca="0">AB801*(1+H802)</x:f>
        <x:v>0.8463699840987822</x:v>
      </x:c>
      <x:c r="M802" s="64" t="n">
        <x:f aca="0">AC801*(1+I802)</x:f>
        <x:v>0.05981979037881654</x:v>
      </x:c>
      <x:c r="N802" s="64" t="n">
        <x:f aca="0">SUM(J802:M802)</x:f>
        <x:v>1.1488050655555353</x:v>
      </x:c>
      <x:c r="O802" s="65" t="n">
        <x:f aca="0">IFERROR((J802+K802)/N802,0)</x:f>
        <x:v>0.21118925947685788</x:v>
      </x:c>
      <x:c r="P802" s="66" t="b">
        <x:f aca="0">AND(MONTH(A802)=12,OR(A803="",YEAR(A802)&lt;&gt;YEAR(A803)))</x:f>
        <x:v>0</x:v>
      </x:c>
      <x:c r="Q802" s="66" t="b">
        <x:f aca="0">AND(MOD(MONTH(A802),3)=0,OR(A803="",MONTH(A802)&lt;&gt;MONTH(A803)))</x:f>
        <x:v>0</x:v>
      </x:c>
      <x:c r="R802" s="66" t="b">
        <x:f aca="0">OR(O802&gt;$E$7,O802&lt;$E$6)</x:f>
        <x:v>0</x:v>
      </x:c>
      <x:c r="S802" s="66" t="b">
        <x:f aca="0">AND(OR(P802,Q802,R802),A802-AH801&gt;$E$8)</x:f>
        <x:v>0</x:v>
      </x:c>
      <x:c r="T802" s="67" t="str">
        <x:f aca="0">IF(NOT(OR(P802,Q802,R802)),"不调",IF(NOT(S802),"间隔规则跳过",IF(P802,"年末+季度",IF(AND(Q802,R802),"季度+动态",IF(Q802,"季度","动态")))))</x:f>
        <x:v>不调</x:v>
      </x:c>
      <x:c r="U802" s="64" t="n">
        <x:f aca="0">IF(OR(T802="年末+季度",T802="季度+动态"),N802*$E$5/2,IF(T802="季度",(J802+K802)/2,IF(T802="动态",N802*$E$5*IF(J802+K802=0,0.5,J802/(J802+K802)),J802)))</x:f>
        <x:v>0.11993824659347141</x:v>
      </x:c>
      <x:c r="V802" s="64" t="n">
        <x:f aca="0">IF(OR(T802="年末+季度",T802="季度+动态"),N802*$E$5/2,IF(T802="季度",(J802+K802)/2,IF(T802="动态",N802*$E$5*IF(J802+K802=0,0.5,K802/(J802+K802)),K802)))</x:f>
        <x:v>0.12267704448446527</x:v>
      </x:c>
      <x:c r="W802" s="64" t="n">
        <x:f aca="0">IF(OR(T802="年末+季度",T802="季度+动态",T802="动态"),N802*(1-$E$5)*IF(L802+M802=0,$B$7/($B$7+$B$8),L802/(L802+M802)),L802)</x:f>
        <x:v>0.8463699840987822</x:v>
      </x:c>
      <x:c r="X802" s="64" t="n">
        <x:f aca="0">IF(OR(T802="年末+季度",T802="季度+动态",T802="动态"),N802*(1-$E$5)*IF(L802+M802=0,$B$8/($B$7+$B$8),M802/(L802+M802)),M802)</x:f>
        <x:v>0.05981979037881654</x:v>
      </x:c>
      <x:c r="Y802" s="64" t="n">
        <x:f aca="0">POWER(1-$H$5,(A802-A801)/$H$8)</x:f>
        <x:v>0.9999862671029998</x:v>
      </x:c>
      <x:c r="Z802" s="64" t="n">
        <x:f aca="0">U802*Y802</x:f>
        <x:v>0.11993659949388455</x:v>
      </x:c>
      <x:c r="AA802" s="64" t="n">
        <x:f aca="0">V802*Y802</x:f>
        <x:v>0.12267535977324907</x:v>
      </x:c>
      <x:c r="AB802" s="64" t="n">
        <x:f aca="0">W802*Y802</x:f>
        <x:v>0.8463583609869665</x:v>
      </x:c>
      <x:c r="AC802" s="64" t="n">
        <x:f aca="0">X802*Y802</x:f>
        <x:v>0.05981896887979669</x:v>
      </x:c>
      <x:c r="AD802" s="64" t="n">
        <x:f aca="0">SUM(Z802:AC802)</x:f>
        <x:v>1.1487892891338969</x:v>
      </x:c>
      <x:c r="AE802" s="64" t="n">
        <x:f aca="0">MAX(AE801,AD802)</x:f>
        <x:v>1.1493918573894737</x:v>
      </x:c>
      <x:c r="AF802" s="63" t="n">
        <x:f aca="0">AD802/AE802-1</x:f>
        <x:v>-0.000524249629665352</x:v>
      </x:c>
      <x:c r="AG802" s="63" t="n">
        <x:f aca="0">AD802/AD801-1</x:f>
        <x:v>-0.000524249629665352</x:v>
      </x:c>
      <x:c r="AH802" s="61" t="n">
        <x:f aca="0">IF(OR(T802="年末+季度",T802="季度+动态",T802="季度",T802="动态"),A802,AH801)</x:f>
        <x:v>44925</x:v>
      </x:c>
      <x:c r="AI802" s="68" t="n">
        <x:f aca="0">YEAR(A802)</x:f>
        <x:v>2023</x:v>
      </x:c>
      <x:c r="AJ802" s="68" t="n">
        <x:f aca="0">MONTH(A802)</x:f>
        <x:v>2</x:v>
      </x:c>
      <x:c r="AK802" s="66" t="n">
        <x:f aca="0">IF(MONTH(A802)&lt;&gt;MONTH(A803),1,0)</x:f>
        <x:v>0</x:v>
      </x:c>
      <x:c r="AL802" s="64" t="n">
        <x:f aca="0">IF(AK801,AD801,AL801)</x:f>
        <x:v>1.1431597430712857</x:v>
      </x:c>
      <x:c r="AM802" s="65" t="str">
        <x:f aca="0">IF(AK802,AD802/AL802-1,"")</x:f>
      </x:c>
      <x:c r="AN802" s="64" t="n">
        <x:f aca="0">IF(AI802&lt;&gt;AI801,AD802,MAX(AN801,AD802))</x:f>
        <x:v>1.1493918573894737</x:v>
      </x:c>
      <x:c r="AO802" s="65" t="n">
        <x:f aca="0">AD802/AN802-1</x:f>
        <x:v>-0.000524249629665352</x:v>
      </x:c>
      <x:c r="AP802" s="69" t="n">
        <x:f aca="0">IFERROR(SUM(Z802:AC802)/AD802,0)</x:f>
        <x:v>1</x:v>
      </x:c>
      <x:c r="AQ802" s="66" t="b">
        <x:f aca="0">AND(B802&gt;0,C802&gt;0,D802&gt;0,E802&gt;0)</x:f>
        <x:v>1</x:v>
      </x:c>
    </x:row>
    <x:row r="803" ht="13.5" hidden="0">
      <x:c r="A803" s="61" t="n">
        <x:f aca="0">'净值底稿'!A765</x:f>
        <x:v>44981</x:v>
      </x:c>
      <x:c r="B803" s="62" t="n">
        <x:f aca="0">'净值底稿'!W765</x:f>
        <x:v>1.3102217429536034</x:v>
      </x:c>
      <x:c r="C803" s="62" t="n">
        <x:f aca="0">'净值底稿'!T765</x:f>
        <x:v>1.3395007458744626</x:v>
      </x:c>
      <x:c r="D803" s="62" t="n">
        <x:f aca="0">'净值底稿'!U765</x:f>
        <x:v>1.5678</x:v>
      </x:c>
      <x:c r="E803" s="62" t="n">
        <x:f aca="0">'净值底稿'!V765</x:f>
        <x:v>1.4869</x:v>
      </x:c>
      <x:c r="F803" s="63" t="n">
        <x:f aca="0">IFERROR(B803/B802-1,0)</x:f>
        <x:v>-0.00441020611838705</x:v>
      </x:c>
      <x:c r="G803" s="63" t="n">
        <x:f aca="0">IFERROR(C803/C802-1,0)</x:f>
        <x:v>-0.004026995458337734</x:v>
      </x:c>
      <x:c r="H803" s="63" t="n">
        <x:f aca="0">IFERROR(D803/D802-1,0)</x:f>
        <x:v>0.00019138755980874222</x:v>
      </x:c>
      <x:c r="I803" s="63" t="n">
        <x:f aca="0">IFERROR(E803/E802-1,0)</x:f>
        <x:v>0.002765039115187662</x:v>
      </x:c>
      <x:c r="J803" s="64" t="n">
        <x:f aca="0">Z802*(1+F803)</x:f>
        <x:v>0.11940765436897809</x:v>
      </x:c>
      <x:c r="K803" s="64" t="n">
        <x:f aca="0">AA802*(1+G803)</x:f>
        <x:v>0.12218134665659225</x:v>
      </x:c>
      <x:c r="L803" s="64" t="n">
        <x:f aca="0">AB802*(1+H803)</x:f>
        <x:v>0.8465203434483995</x:v>
      </x:c>
      <x:c r="M803" s="64" t="n">
        <x:f aca="0">AC802*(1+I803)</x:f>
        <x:v>0.05998437066857952</x:v>
      </x:c>
      <x:c r="N803" s="64" t="n">
        <x:f aca="0">SUM(J803:M803)</x:f>
        <x:v>1.1480937151425494</x:v>
      </x:c>
      <x:c r="O803" s="65" t="n">
        <x:f aca="0">IFERROR((J803+K803)/N803,0)</x:f>
        <x:v>0.21042620287802397</x:v>
      </x:c>
      <x:c r="P803" s="66" t="b">
        <x:f aca="0">AND(MONTH(A803)=12,OR(A804="",YEAR(A803)&lt;&gt;YEAR(A804)))</x:f>
        <x:v>0</x:v>
      </x:c>
      <x:c r="Q803" s="66" t="b">
        <x:f aca="0">AND(MOD(MONTH(A803),3)=0,OR(A804="",MONTH(A803)&lt;&gt;MONTH(A804)))</x:f>
        <x:v>0</x:v>
      </x:c>
      <x:c r="R803" s="66" t="b">
        <x:f aca="0">OR(O803&gt;$E$7,O803&lt;$E$6)</x:f>
        <x:v>0</x:v>
      </x:c>
      <x:c r="S803" s="66" t="b">
        <x:f aca="0">AND(OR(P803,Q803,R803),A803-AH802&gt;$E$8)</x:f>
        <x:v>0</x:v>
      </x:c>
      <x:c r="T803" s="67" t="str">
        <x:f aca="0">IF(NOT(OR(P803,Q803,R803)),"不调",IF(NOT(S803),"间隔规则跳过",IF(P803,"年末+季度",IF(AND(Q803,R803),"季度+动态",IF(Q803,"季度","动态")))))</x:f>
        <x:v>不调</x:v>
      </x:c>
      <x:c r="U803" s="64" t="n">
        <x:f aca="0">IF(OR(T803="年末+季度",T803="季度+动态"),N803*$E$5/2,IF(T803="季度",(J803+K803)/2,IF(T803="动态",N803*$E$5*IF(J803+K803=0,0.5,J803/(J803+K803)),J803)))</x:f>
        <x:v>0.11940765436897809</x:v>
      </x:c>
      <x:c r="V803" s="64" t="n">
        <x:f aca="0">IF(OR(T803="年末+季度",T803="季度+动态"),N803*$E$5/2,IF(T803="季度",(J803+K803)/2,IF(T803="动态",N803*$E$5*IF(J803+K803=0,0.5,K803/(J803+K803)),K803)))</x:f>
        <x:v>0.12218134665659225</x:v>
      </x:c>
      <x:c r="W803" s="64" t="n">
        <x:f aca="0">IF(OR(T803="年末+季度",T803="季度+动态",T803="动态"),N803*(1-$E$5)*IF(L803+M803=0,$B$7/($B$7+$B$8),L803/(L803+M803)),L803)</x:f>
        <x:v>0.8465203434483995</x:v>
      </x:c>
      <x:c r="X803" s="64" t="n">
        <x:f aca="0">IF(OR(T803="年末+季度",T803="季度+动态",T803="动态"),N803*(1-$E$5)*IF(L803+M803=0,$B$8/($B$7+$B$8),M803/(L803+M803)),M803)</x:f>
        <x:v>0.05998437066857952</x:v>
      </x:c>
      <x:c r="Y803" s="64" t="n">
        <x:f aca="0">POWER(1-$H$5,(A803-A802)/$H$8)</x:f>
        <x:v>0.9999862671029998</x:v>
      </x:c>
      <x:c r="Z803" s="64" t="n">
        <x:f aca="0">U803*Y803</x:f>
        <x:v>0.1194060145559596</x:v>
      </x:c>
      <x:c r="AA803" s="64" t="n">
        <x:f aca="0">V803*Y803</x:f>
        <x:v>0.12217966875274326</x:v>
      </x:c>
      <x:c r="AB803" s="64" t="n">
        <x:f aca="0">W803*Y803</x:f>
        <x:v>0.8465087182717144</x:v>
      </x:c>
      <x:c r="AC803" s="64" t="n">
        <x:f aca="0">X803*Y803</x:f>
        <x:v>0.0599835469093955</x:v>
      </x:c>
      <x:c r="AD803" s="64" t="n">
        <x:f aca="0">SUM(Z803:AC803)</x:f>
        <x:v>1.1480779484898127</x:v>
      </x:c>
      <x:c r="AE803" s="64" t="n">
        <x:f aca="0">MAX(AE802,AD803)</x:f>
        <x:v>1.1493918573894737</x:v>
      </x:c>
      <x:c r="AF803" s="63" t="n">
        <x:f aca="0">AD803/AE803-1</x:f>
        <x:v>-0.001143133989695344</x:v>
      </x:c>
      <x:c r="AG803" s="63" t="n">
        <x:f aca="0">AD803/AD802-1</x:f>
        <x:v>-0.0006192089801084766</x:v>
      </x:c>
      <x:c r="AH803" s="61" t="n">
        <x:f aca="0">IF(OR(T803="年末+季度",T803="季度+动态",T803="季度",T803="动态"),A803,AH802)</x:f>
        <x:v>44925</x:v>
      </x:c>
      <x:c r="AI803" s="68" t="n">
        <x:f aca="0">YEAR(A803)</x:f>
        <x:v>2023</x:v>
      </x:c>
      <x:c r="AJ803" s="68" t="n">
        <x:f aca="0">MONTH(A803)</x:f>
        <x:v>2</x:v>
      </x:c>
      <x:c r="AK803" s="66" t="n">
        <x:f aca="0">IF(MONTH(A803)&lt;&gt;MONTH(A804),1,0)</x:f>
        <x:v>0</x:v>
      </x:c>
      <x:c r="AL803" s="64" t="n">
        <x:f aca="0">IF(AK802,AD802,AL802)</x:f>
        <x:v>1.1431597430712857</x:v>
      </x:c>
      <x:c r="AM803" s="65" t="str">
        <x:f aca="0">IF(AK803,AD803/AL803-1,"")</x:f>
      </x:c>
      <x:c r="AN803" s="64" t="n">
        <x:f aca="0">IF(AI803&lt;&gt;AI802,AD803,MAX(AN802,AD803))</x:f>
        <x:v>1.1493918573894737</x:v>
      </x:c>
      <x:c r="AO803" s="65" t="n">
        <x:f aca="0">AD803/AN803-1</x:f>
        <x:v>-0.001143133989695344</x:v>
      </x:c>
      <x:c r="AP803" s="69" t="n">
        <x:f aca="0">IFERROR(SUM(Z803:AC803)/AD803,0)</x:f>
        <x:v>1</x:v>
      </x:c>
      <x:c r="AQ803" s="66" t="b">
        <x:f aca="0">AND(B803&gt;0,C803&gt;0,D803&gt;0,E803&gt;0)</x:f>
        <x:v>1</x:v>
      </x:c>
    </x:row>
    <x:row r="804" ht="13.5" hidden="0">
      <x:c r="A804" s="61" t="n">
        <x:f aca="0">'净值底稿'!A766</x:f>
        <x:v>44984</x:v>
      </x:c>
      <x:c r="B804" s="62" t="n">
        <x:f aca="0">'净值底稿'!W766</x:f>
        <x:v>1.305602308819974</x:v>
      </x:c>
      <x:c r="C804" s="62" t="n">
        <x:f aca="0">'净值底稿'!T766</x:f>
        <x:v>1.3316387709800401</x:v>
      </x:c>
      <x:c r="D804" s="62" t="n">
        <x:f aca="0">'净值底稿'!U766</x:f>
        <x:v>1.5679</x:v>
      </x:c>
      <x:c r="E804" s="62" t="n">
        <x:f aca="0">'净值底稿'!V766</x:f>
        <x:v>1.4836</x:v>
      </x:c>
      <x:c r="F804" s="63" t="n">
        <x:f aca="0">IFERROR(B804/B803-1,0)</x:f>
        <x:v>-0.0035256888068548875</x:v>
      </x:c>
      <x:c r="G804" s="63" t="n">
        <x:f aca="0">IFERROR(C804/C803-1,0)</x:f>
        <x:v>-0.0058693322259331104</x:v>
      </x:c>
      <x:c r="H804" s="63" t="n">
        <x:f aca="0">IFERROR(D804/D803-1,0)</x:f>
        <x:v>0.00006378364587322771</x:v>
      </x:c>
      <x:c r="I804" s="63" t="n">
        <x:f aca="0">IFERROR(E804/E803-1,0)</x:f>
        <x:v>-0.0022193826081109425</x:v>
      </x:c>
      <x:c r="J804" s="64" t="n">
        <x:f aca="0">Z803*(1+F804)</x:f>
        <x:v>0.1189850261069685</x:v>
      </x:c>
      <x:c r="K804" s="64" t="n">
        <x:f aca="0">AA803*(1+G804)</x:f>
        <x:v>0.12146255568557895</x:v>
      </x:c>
      <x:c r="L804" s="64" t="n">
        <x:f aca="0">AB803*(1+H804)</x:f>
        <x:v>0.8465627116840292</x:v>
      </x:c>
      <x:c r="M804" s="64" t="n">
        <x:f aca="0">AC803*(1+I804)</x:f>
        <x:v>0.059850420468611984</x:v>
      </x:c>
      <x:c r="N804" s="64" t="n">
        <x:f aca="0">SUM(J804:M804)</x:f>
        <x:v>1.1468607139451885</x:v>
      </x:c>
      <x:c r="O804" s="65" t="n">
        <x:f aca="0">IFERROR((J804+K804)/N804,0)</x:f>
        <x:v>0.20965717882637233</x:v>
      </x:c>
      <x:c r="P804" s="66" t="b">
        <x:f aca="0">AND(MONTH(A804)=12,OR(A805="",YEAR(A804)&lt;&gt;YEAR(A805)))</x:f>
        <x:v>0</x:v>
      </x:c>
      <x:c r="Q804" s="66" t="b">
        <x:f aca="0">AND(MOD(MONTH(A804),3)=0,OR(A805="",MONTH(A804)&lt;&gt;MONTH(A805)))</x:f>
        <x:v>0</x:v>
      </x:c>
      <x:c r="R804" s="66" t="b">
        <x:f aca="0">OR(O804&gt;$E$7,O804&lt;$E$6)</x:f>
        <x:v>0</x:v>
      </x:c>
      <x:c r="S804" s="66" t="b">
        <x:f aca="0">AND(OR(P804,Q804,R804),A804-AH803&gt;$E$8)</x:f>
        <x:v>0</x:v>
      </x:c>
      <x:c r="T804" s="67" t="str">
        <x:f aca="0">IF(NOT(OR(P804,Q804,R804)),"不调",IF(NOT(S804),"间隔规则跳过",IF(P804,"年末+季度",IF(AND(Q804,R804),"季度+动态",IF(Q804,"季度","动态")))))</x:f>
        <x:v>不调</x:v>
      </x:c>
      <x:c r="U804" s="64" t="n">
        <x:f aca="0">IF(OR(T804="年末+季度",T804="季度+动态"),N804*$E$5/2,IF(T804="季度",(J804+K804)/2,IF(T804="动态",N804*$E$5*IF(J804+K804=0,0.5,J804/(J804+K804)),J804)))</x:f>
        <x:v>0.1189850261069685</x:v>
      </x:c>
      <x:c r="V804" s="64" t="n">
        <x:f aca="0">IF(OR(T804="年末+季度",T804="季度+动态"),N804*$E$5/2,IF(T804="季度",(J804+K804)/2,IF(T804="动态",N804*$E$5*IF(J804+K804=0,0.5,K804/(J804+K804)),K804)))</x:f>
        <x:v>0.12146255568557895</x:v>
      </x:c>
      <x:c r="W804" s="64" t="n">
        <x:f aca="0">IF(OR(T804="年末+季度",T804="季度+动态",T804="动态"),N804*(1-$E$5)*IF(L804+M804=0,$B$7/($B$7+$B$8),L804/(L804+M804)),L804)</x:f>
        <x:v>0.8465627116840292</x:v>
      </x:c>
      <x:c r="X804" s="64" t="n">
        <x:f aca="0">IF(OR(T804="年末+季度",T804="季度+动态",T804="动态"),N804*(1-$E$5)*IF(L804+M804=0,$B$8/($B$7+$B$8),M804/(L804+M804)),M804)</x:f>
        <x:v>0.059850420468611984</x:v>
      </x:c>
      <x:c r="Y804" s="64" t="n">
        <x:f aca="0">POWER(1-$H$5,(A804-A803)/$H$8)</x:f>
        <x:v>0.9999588018747739</x:v>
      </x:c>
      <x:c r="Z804" s="64" t="n">
        <x:f aca="0">U804*Y804</x:f>
        <x:v>0.11898012414696292</x:v>
      </x:c>
      <x:c r="AA804" s="64" t="n">
        <x:f aca="0">V804*Y804</x:f>
        <x:v>0.12145755165599954</x:v>
      </x:c>
      <x:c r="AB804" s="64" t="n">
        <x:f aca="0">W804*Y804</x:f>
        <x:v>0.8465278348874216</x:v>
      </x:c>
      <x:c r="AC804" s="64" t="n">
        <x:f aca="0">X804*Y804</x:f>
        <x:v>0.059847954743494684</x:v>
      </x:c>
      <x:c r="AD804" s="64" t="n">
        <x:f aca="0">SUM(Z804:AC804)</x:f>
        <x:v>1.1468134654338786</x:v>
      </x:c>
      <x:c r="AE804" s="64" t="n">
        <x:f aca="0">MAX(AE803,AD804)</x:f>
        <x:v>1.1493918573894737</x:v>
      </x:c>
      <x:c r="AF804" s="63" t="n">
        <x:f aca="0">AD804/AE804-1</x:f>
        <x:v>-0.00224326624468274</x:v>
      </x:c>
      <x:c r="AG804" s="63" t="n">
        <x:f aca="0">AD804/AD803-1</x:f>
        <x:v>-0.0011013912928101721</x:v>
      </x:c>
      <x:c r="AH804" s="61" t="n">
        <x:f aca="0">IF(OR(T804="年末+季度",T804="季度+动态",T804="季度",T804="动态"),A804,AH803)</x:f>
        <x:v>44925</x:v>
      </x:c>
      <x:c r="AI804" s="68" t="n">
        <x:f aca="0">YEAR(A804)</x:f>
        <x:v>2023</x:v>
      </x:c>
      <x:c r="AJ804" s="68" t="n">
        <x:f aca="0">MONTH(A804)</x:f>
        <x:v>2</x:v>
      </x:c>
      <x:c r="AK804" s="66" t="n">
        <x:f aca="0">IF(MONTH(A804)&lt;&gt;MONTH(A805),1,0)</x:f>
        <x:v>0</x:v>
      </x:c>
      <x:c r="AL804" s="64" t="n">
        <x:f aca="0">IF(AK803,AD803,AL803)</x:f>
        <x:v>1.1431597430712857</x:v>
      </x:c>
      <x:c r="AM804" s="65" t="str">
        <x:f aca="0">IF(AK804,AD804/AL804-1,"")</x:f>
      </x:c>
      <x:c r="AN804" s="64" t="n">
        <x:f aca="0">IF(AI804&lt;&gt;AI803,AD804,MAX(AN803,AD804))</x:f>
        <x:v>1.1493918573894737</x:v>
      </x:c>
      <x:c r="AO804" s="65" t="n">
        <x:f aca="0">AD804/AN804-1</x:f>
        <x:v>-0.00224326624468274</x:v>
      </x:c>
      <x:c r="AP804" s="69" t="n">
        <x:f aca="0">IFERROR(SUM(Z804:AC804)/AD804,0)</x:f>
        <x:v>1</x:v>
      </x:c>
      <x:c r="AQ804" s="66" t="b">
        <x:f aca="0">AND(B804&gt;0,C804&gt;0,D804&gt;0,E804&gt;0)</x:f>
        <x:v>1</x:v>
      </x:c>
    </x:row>
    <x:row r="805" ht="13.5" hidden="0">
      <x:c r="A805" s="61" t="n">
        <x:f aca="0">'净值底稿'!A767</x:f>
        <x:v>44985</x:v>
      </x:c>
      <x:c r="B805" s="62" t="n">
        <x:f aca="0">'净值底稿'!W767</x:f>
        <x:v>1.3094765397524815</x:v>
      </x:c>
      <x:c r="C805" s="62" t="n">
        <x:f aca="0">'净值底稿'!T767</x:f>
        <x:v>1.342419487250785</x:v>
      </x:c>
      <x:c r="D805" s="62" t="n">
        <x:f aca="0">'净值底稿'!U767</x:f>
        <x:v>1.5683</x:v>
      </x:c>
      <x:c r="E805" s="62" t="n">
        <x:f aca="0">'净值底稿'!V767</x:f>
        <x:v>1.4826</x:v>
      </x:c>
      <x:c r="F805" s="63" t="n">
        <x:f aca="0">IFERROR(B805/B804-1,0)</x:f>
        <x:v>0.002967389768182338</x:v>
      </x:c>
      <x:c r="G805" s="63" t="n">
        <x:f aca="0">IFERROR(C805/C804-1,0)</x:f>
        <x:v>0.008095826364991288</x:v>
      </x:c>
      <x:c r="H805" s="63" t="n">
        <x:f aca="0">IFERROR(D805/D804-1,0)</x:f>
        <x:v>0.0002551183111167976</x:v>
      </x:c>
      <x:c r="I805" s="63" t="n">
        <x:f aca="0">IFERROR(E805/E804-1,0)</x:f>
        <x:v>-0.0006740361283366081</x:v>
      </x:c>
      <x:c r="J805" s="64" t="n">
        <x:f aca="0">Z804*(1+F805)</x:f>
        <x:v>0.11933318454997369</x:v>
      </x:c>
      <x:c r="K805" s="64" t="n">
        <x:f aca="0">AA804*(1+G805)</x:f>
        <x:v>0.12244085090492347</x:v>
      </x:c>
      <x:c r="L805" s="64" t="n">
        <x:f aca="0">AB804*(1+H805)</x:f>
        <x:v>0.8467437996389714</x:v>
      </x:c>
      <x:c r="M805" s="64" t="n">
        <x:f aca="0">AC804*(1+I805)</x:f>
        <x:v>0.059807615059790514</x:v>
      </x:c>
      <x:c r="N805" s="64" t="n">
        <x:f aca="0">SUM(J805:M805)</x:f>
        <x:v>1.1483254501536593</x:v>
      </x:c>
      <x:c r="O805" s="65" t="n">
        <x:f aca="0">IFERROR((J805+K805)/N805,0)</x:f>
        <x:v>0.210544872468467</x:v>
      </x:c>
      <x:c r="P805" s="66" t="b">
        <x:f aca="0">AND(MONTH(A805)=12,OR(A806="",YEAR(A805)&lt;&gt;YEAR(A806)))</x:f>
        <x:v>0</x:v>
      </x:c>
      <x:c r="Q805" s="66" t="b">
        <x:f aca="0">AND(MOD(MONTH(A805),3)=0,OR(A806="",MONTH(A805)&lt;&gt;MONTH(A806)))</x:f>
        <x:v>0</x:v>
      </x:c>
      <x:c r="R805" s="66" t="b">
        <x:f aca="0">OR(O805&gt;$E$7,O805&lt;$E$6)</x:f>
        <x:v>0</x:v>
      </x:c>
      <x:c r="S805" s="66" t="b">
        <x:f aca="0">AND(OR(P805,Q805,R805),A805-AH804&gt;$E$8)</x:f>
        <x:v>0</x:v>
      </x:c>
      <x:c r="T805" s="67" t="str">
        <x:f aca="0">IF(NOT(OR(P805,Q805,R805)),"不调",IF(NOT(S805),"间隔规则跳过",IF(P805,"年末+季度",IF(AND(Q805,R805),"季度+动态",IF(Q805,"季度","动态")))))</x:f>
        <x:v>不调</x:v>
      </x:c>
      <x:c r="U805" s="64" t="n">
        <x:f aca="0">IF(OR(T805="年末+季度",T805="季度+动态"),N805*$E$5/2,IF(T805="季度",(J805+K805)/2,IF(T805="动态",N805*$E$5*IF(J805+K805=0,0.5,J805/(J805+K805)),J805)))</x:f>
        <x:v>0.11933318454997369</x:v>
      </x:c>
      <x:c r="V805" s="64" t="n">
        <x:f aca="0">IF(OR(T805="年末+季度",T805="季度+动态"),N805*$E$5/2,IF(T805="季度",(J805+K805)/2,IF(T805="动态",N805*$E$5*IF(J805+K805=0,0.5,K805/(J805+K805)),K805)))</x:f>
        <x:v>0.12244085090492347</x:v>
      </x:c>
      <x:c r="W805" s="64" t="n">
        <x:f aca="0">IF(OR(T805="年末+季度",T805="季度+动态",T805="动态"),N805*(1-$E$5)*IF(L805+M805=0,$B$7/($B$7+$B$8),L805/(L805+M805)),L805)</x:f>
        <x:v>0.8467437996389714</x:v>
      </x:c>
      <x:c r="X805" s="64" t="n">
        <x:f aca="0">IF(OR(T805="年末+季度",T805="季度+动态",T805="动态"),N805*(1-$E$5)*IF(L805+M805=0,$B$8/($B$7+$B$8),M805/(L805+M805)),M805)</x:f>
        <x:v>0.059807615059790514</x:v>
      </x:c>
      <x:c r="Y805" s="64" t="n">
        <x:f aca="0">POWER(1-$H$5,(A805-A804)/$H$8)</x:f>
        <x:v>0.9999862671029998</x:v>
      </x:c>
      <x:c r="Z805" s="64" t="n">
        <x:f aca="0">U805*Y805</x:f>
        <x:v>0.11933154575964156</x:v>
      </x:c>
      <x:c r="AA805" s="64" t="n">
        <x:f aca="0">V805*Y805</x:f>
        <x:v>0.12243916943732937</x:v>
      </x:c>
      <x:c r="AB805" s="64" t="n">
        <x:f aca="0">W805*Y805</x:f>
        <x:v>0.8467321713935854</x:v>
      </x:c>
      <x:c r="AC805" s="64" t="n">
        <x:f aca="0">X805*Y805</x:f>
        <x:v>0.05980679372797307</x:v>
      </x:c>
      <x:c r="AD805" s="64" t="n">
        <x:f aca="0">SUM(Z805:AC805)</x:f>
        <x:v>1.1483096803185293</x:v>
      </x:c>
      <x:c r="AE805" s="64" t="n">
        <x:f aca="0">MAX(AE804,AD805)</x:f>
        <x:v>1.1493918573894737</x:v>
      </x:c>
      <x:c r="AF805" s="63" t="n">
        <x:f aca="0">AD805/AE805-1</x:f>
        <x:v>-0.0009415214349980383</x:v>
      </x:c>
      <x:c r="AG805" s="63" t="n">
        <x:f aca="0">AD805/AD804-1</x:f>
        <x:v>0.001304671535300228</x:v>
      </x:c>
      <x:c r="AH805" s="61" t="n">
        <x:f aca="0">IF(OR(T805="年末+季度",T805="季度+动态",T805="季度",T805="动态"),A805,AH804)</x:f>
        <x:v>44925</x:v>
      </x:c>
      <x:c r="AI805" s="68" t="n">
        <x:f aca="0">YEAR(A805)</x:f>
        <x:v>2023</x:v>
      </x:c>
      <x:c r="AJ805" s="68" t="n">
        <x:f aca="0">MONTH(A805)</x:f>
        <x:v>2</x:v>
      </x:c>
      <x:c r="AK805" s="66" t="n">
        <x:f aca="0">IF(MONTH(A805)&lt;&gt;MONTH(A806),1,0)</x:f>
        <x:v>1</x:v>
      </x:c>
      <x:c r="AL805" s="64" t="n">
        <x:f aca="0">IF(AK804,AD804,AL804)</x:f>
        <x:v>1.1431597430712857</x:v>
      </x:c>
      <x:c r="AM805" s="65" t="n">
        <x:f aca="0">IF(AK805,AD805/AL805-1,"")</x:f>
        <x:v>0.004505002278515802</x:v>
      </x:c>
      <x:c r="AN805" s="64" t="n">
        <x:f aca="0">IF(AI805&lt;&gt;AI804,AD805,MAX(AN804,AD805))</x:f>
        <x:v>1.1493918573894737</x:v>
      </x:c>
      <x:c r="AO805" s="65" t="n">
        <x:f aca="0">AD805/AN805-1</x:f>
        <x:v>-0.0009415214349980383</x:v>
      </x:c>
      <x:c r="AP805" s="69" t="n">
        <x:f aca="0">IFERROR(SUM(Z805:AC805)/AD805,0)</x:f>
        <x:v>1</x:v>
      </x:c>
      <x:c r="AQ805" s="66" t="b">
        <x:f aca="0">AND(B805&gt;0,C805&gt;0,D805&gt;0,E805&gt;0)</x:f>
        <x:v>1</x:v>
      </x:c>
    </x:row>
    <x:row r="806" ht="13.5" hidden="0">
      <x:c r="A806" s="61" t="n">
        <x:f aca="0">'净值底稿'!A768</x:f>
        <x:v>44986</x:v>
      </x:c>
      <x:c r="B806" s="62" t="n">
        <x:f aca="0">'净值底稿'!W768</x:f>
        <x:v>1.322978543158845</x:v>
      </x:c>
      <x:c r="C806" s="62" t="n">
        <x:f aca="0">'净值底稿'!T768</x:f>
        <x:v>1.3518494563593613</x:v>
      </x:c>
      <x:c r="D806" s="62" t="n">
        <x:f aca="0">'净值底稿'!U768</x:f>
        <x:v>1.5683</x:v>
      </x:c>
      <x:c r="E806" s="62" t="n">
        <x:f aca="0">'净值底稿'!V768</x:f>
        <x:v>1.4896</x:v>
      </x:c>
      <x:c r="F806" s="63" t="n">
        <x:f aca="0">IFERROR(B806/B805-1,0)</x:f>
        <x:v>0.010310992978091571</x:v>
      </x:c>
      <x:c r="G806" s="63" t="n">
        <x:f aca="0">IFERROR(C806/C805-1,0)</x:f>
        <x:v>0.007024606837232605</x:v>
      </x:c>
      <x:c r="H806" s="63" t="n">
        <x:f aca="0">IFERROR(D806/D805-1,0)</x:f>
        <x:v>0</x:v>
      </x:c>
      <x:c r="I806" s="63" t="n">
        <x:f aca="0">IFERROR(E806/E805-1,0)</x:f>
        <x:v>0.0047214353163362865</x:v>
      </x:c>
      <x:c r="J806" s="64" t="n">
        <x:f aca="0">Z805*(1+F806)</x:f>
        <x:v>0.12056197249003403</x:v>
      </x:c>
      <x:c r="K806" s="64" t="n">
        <x:f aca="0">AA805*(1+G806)</x:f>
        <x:v>0.12329925646410392</x:v>
      </x:c>
      <x:c r="L806" s="64" t="n">
        <x:f aca="0">AB805*(1+H806)</x:f>
        <x:v>0.8467321713935854</x:v>
      </x:c>
      <x:c r="M806" s="64" t="n">
        <x:f aca="0">AC805*(1+I806)</x:f>
        <x:v>0.06008916763603716</x:v>
      </x:c>
      <x:c r="N806" s="64" t="n">
        <x:f aca="0">SUM(J806:M806)</x:f>
        <x:v>1.1506825679837605</x:v>
      </x:c>
      <x:c r="O806" s="65" t="n">
        <x:f aca="0">IFERROR((J806+K806)/N806,0)</x:f>
        <x:v>0.21192745570260482</x:v>
      </x:c>
      <x:c r="P806" s="66" t="b">
        <x:f aca="0">AND(MONTH(A806)=12,OR(A807="",YEAR(A806)&lt;&gt;YEAR(A807)))</x:f>
        <x:v>0</x:v>
      </x:c>
      <x:c r="Q806" s="66" t="b">
        <x:f aca="0">AND(MOD(MONTH(A806),3)=0,OR(A807="",MONTH(A806)&lt;&gt;MONTH(A807)))</x:f>
        <x:v>0</x:v>
      </x:c>
      <x:c r="R806" s="66" t="b">
        <x:f aca="0">OR(O806&gt;$E$7,O806&lt;$E$6)</x:f>
        <x:v>0</x:v>
      </x:c>
      <x:c r="S806" s="66" t="b">
        <x:f aca="0">AND(OR(P806,Q806,R806),A806-AH805&gt;$E$8)</x:f>
        <x:v>0</x:v>
      </x:c>
      <x:c r="T806" s="67" t="str">
        <x:f aca="0">IF(NOT(OR(P806,Q806,R806)),"不调",IF(NOT(S806),"间隔规则跳过",IF(P806,"年末+季度",IF(AND(Q806,R806),"季度+动态",IF(Q806,"季度","动态")))))</x:f>
        <x:v>不调</x:v>
      </x:c>
      <x:c r="U806" s="64" t="n">
        <x:f aca="0">IF(OR(T806="年末+季度",T806="季度+动态"),N806*$E$5/2,IF(T806="季度",(J806+K806)/2,IF(T806="动态",N806*$E$5*IF(J806+K806=0,0.5,J806/(J806+K806)),J806)))</x:f>
        <x:v>0.12056197249003403</x:v>
      </x:c>
      <x:c r="V806" s="64" t="n">
        <x:f aca="0">IF(OR(T806="年末+季度",T806="季度+动态"),N806*$E$5/2,IF(T806="季度",(J806+K806)/2,IF(T806="动态",N806*$E$5*IF(J806+K806=0,0.5,K806/(J806+K806)),K806)))</x:f>
        <x:v>0.12329925646410392</x:v>
      </x:c>
      <x:c r="W806" s="64" t="n">
        <x:f aca="0">IF(OR(T806="年末+季度",T806="季度+动态",T806="动态"),N806*(1-$E$5)*IF(L806+M806=0,$B$7/($B$7+$B$8),L806/(L806+M806)),L806)</x:f>
        <x:v>0.8467321713935854</x:v>
      </x:c>
      <x:c r="X806" s="64" t="n">
        <x:f aca="0">IF(OR(T806="年末+季度",T806="季度+动态",T806="动态"),N806*(1-$E$5)*IF(L806+M806=0,$B$8/($B$7+$B$8),M806/(L806+M806)),M806)</x:f>
        <x:v>0.06008916763603716</x:v>
      </x:c>
      <x:c r="Y806" s="64" t="n">
        <x:f aca="0">POWER(1-$H$5,(A806-A805)/$H$8)</x:f>
        <x:v>0.9999862671029998</x:v>
      </x:c>
      <x:c r="Z806" s="64" t="n">
        <x:f aca="0">U806*Y806</x:f>
        <x:v>0.12056031682488368</x:v>
      </x:c>
      <x:c r="AA806" s="64" t="n">
        <x:f aca="0">V806*Y806</x:f>
        <x:v>0.12329756320811469</x:v>
      </x:c>
      <x:c r="AB806" s="64" t="n">
        <x:f aca="0">W806*Y806</x:f>
        <x:v>0.8467205433078888</x:v>
      </x:c>
      <x:c r="AC806" s="64" t="n">
        <x:f aca="0">X806*Y806</x:f>
        <x:v>0.06008834243768718</x:v>
      </x:c>
      <x:c r="AD806" s="64" t="n">
        <x:f aca="0">SUM(Z806:AC806)</x:f>
        <x:v>1.1506667657785743</x:v>
      </x:c>
      <x:c r="AE806" s="64" t="n">
        <x:f aca="0">MAX(AE805,AD806)</x:f>
        <x:v>1.1506667657785743</x:v>
      </x:c>
      <x:c r="AF806" s="63" t="n">
        <x:f aca="0">AD806/AE806-1</x:f>
        <x:v>0</x:v>
      </x:c>
      <x:c r="AG806" s="63" t="n">
        <x:f aca="0">AD806/AD805-1</x:f>
        <x:v>0.002052656613842352</x:v>
      </x:c>
      <x:c r="AH806" s="61" t="n">
        <x:f aca="0">IF(OR(T806="年末+季度",T806="季度+动态",T806="季度",T806="动态"),A806,AH805)</x:f>
        <x:v>44925</x:v>
      </x:c>
      <x:c r="AI806" s="68" t="n">
        <x:f aca="0">YEAR(A806)</x:f>
        <x:v>2023</x:v>
      </x:c>
      <x:c r="AJ806" s="68" t="n">
        <x:f aca="0">MONTH(A806)</x:f>
        <x:v>3</x:v>
      </x:c>
      <x:c r="AK806" s="66" t="n">
        <x:f aca="0">IF(MONTH(A806)&lt;&gt;MONTH(A807),1,0)</x:f>
        <x:v>0</x:v>
      </x:c>
      <x:c r="AL806" s="64" t="n">
        <x:f aca="0">IF(AK805,AD805,AL805)</x:f>
        <x:v>1.1483096803185293</x:v>
      </x:c>
      <x:c r="AM806" s="65" t="str">
        <x:f aca="0">IF(AK806,AD806/AL806-1,"")</x:f>
      </x:c>
      <x:c r="AN806" s="64" t="n">
        <x:f aca="0">IF(AI806&lt;&gt;AI805,AD806,MAX(AN805,AD806))</x:f>
        <x:v>1.1506667657785743</x:v>
      </x:c>
      <x:c r="AO806" s="65" t="n">
        <x:f aca="0">AD806/AN806-1</x:f>
        <x:v>0</x:v>
      </x:c>
      <x:c r="AP806" s="69" t="n">
        <x:f aca="0">IFERROR(SUM(Z806:AC806)/AD806,0)</x:f>
        <x:v>1</x:v>
      </x:c>
      <x:c r="AQ806" s="66" t="b">
        <x:f aca="0">AND(B806&gt;0,C806&gt;0,D806&gt;0,E806&gt;0)</x:f>
        <x:v>1</x:v>
      </x:c>
    </x:row>
    <x:row r="807" ht="13.5" hidden="0">
      <x:c r="A807" s="61" t="n">
        <x:f aca="0">'净值底稿'!A769</x:f>
        <x:v>44987</x:v>
      </x:c>
      <x:c r="B807" s="62" t="n">
        <x:f aca="0">'净值底稿'!W769</x:f>
        <x:v>1.3284985704663108</x:v>
      </x:c>
      <x:c r="C807" s="62" t="n">
        <x:f aca="0">'净值底稿'!T769</x:f>
        <x:v>1.3456646572183864</x:v>
      </x:c>
      <x:c r="D807" s="62" t="n">
        <x:f aca="0">'净值底稿'!U769</x:f>
        <x:v>1.5685</x:v>
      </x:c>
      <x:c r="E807" s="62" t="n">
        <x:f aca="0">'净值底稿'!V769</x:f>
        <x:v>1.488</x:v>
      </x:c>
      <x:c r="F807" s="63" t="n">
        <x:f aca="0">IFERROR(B807/B806-1,0)</x:f>
        <x:v>0.004172423911188883</x:v>
      </x:c>
      <x:c r="G807" s="63" t="n">
        <x:f aca="0">IFERROR(C807/C806-1,0)</x:f>
        <x:v>-0.004575065005855805</x:v>
      </x:c>
      <x:c r="H807" s="63" t="n">
        <x:f aca="0">IFERROR(D807/D806-1,0)</x:f>
        <x:v>0.0001275266211822057</x:v>
      </x:c>
      <x:c r="I807" s="63" t="n">
        <x:f aca="0">IFERROR(E807/E806-1,0)</x:f>
        <x:v>-0.0010741138560688146</x:v>
      </x:c>
      <x:c r="J807" s="64" t="n">
        <x:f aca="0">Z806*(1+F807)</x:f>
        <x:v>0.12106334557354433</x:v>
      </x:c>
      <x:c r="K807" s="64" t="n">
        <x:f aca="0">AA806*(1+G807)</x:f>
        <x:v>0.12273346884137395</x:v>
      </x:c>
      <x:c r="L807" s="64" t="n">
        <x:f aca="0">AB806*(1+H807)</x:f>
        <x:v>0.8468285227178625</x:v>
      </x:c>
      <x:c r="M807" s="64" t="n">
        <x:f aca="0">AC806*(1+I807)</x:f>
        <x:v>0.06002380071648666</x:v>
      </x:c>
      <x:c r="N807" s="64" t="n">
        <x:f aca="0">SUM(J807:M807)</x:f>
        <x:v>1.1506491378492674</x:v>
      </x:c>
      <x:c r="O807" s="65" t="n">
        <x:f aca="0">IFERROR((J807+K807)/N807,0)</x:f>
        <x:v>0.21187763184754166</x:v>
      </x:c>
      <x:c r="P807" s="66" t="b">
        <x:f aca="0">AND(MONTH(A807)=12,OR(A808="",YEAR(A807)&lt;&gt;YEAR(A808)))</x:f>
        <x:v>0</x:v>
      </x:c>
      <x:c r="Q807" s="66" t="b">
        <x:f aca="0">AND(MOD(MONTH(A807),3)=0,OR(A808="",MONTH(A807)&lt;&gt;MONTH(A808)))</x:f>
        <x:v>0</x:v>
      </x:c>
      <x:c r="R807" s="66" t="b">
        <x:f aca="0">OR(O807&gt;$E$7,O807&lt;$E$6)</x:f>
        <x:v>0</x:v>
      </x:c>
      <x:c r="S807" s="66" t="b">
        <x:f aca="0">AND(OR(P807,Q807,R807),A807-AH806&gt;$E$8)</x:f>
        <x:v>0</x:v>
      </x:c>
      <x:c r="T807" s="67" t="str">
        <x:f aca="0">IF(NOT(OR(P807,Q807,R807)),"不调",IF(NOT(S807),"间隔规则跳过",IF(P807,"年末+季度",IF(AND(Q807,R807),"季度+动态",IF(Q807,"季度","动态")))))</x:f>
        <x:v>不调</x:v>
      </x:c>
      <x:c r="U807" s="64" t="n">
        <x:f aca="0">IF(OR(T807="年末+季度",T807="季度+动态"),N807*$E$5/2,IF(T807="季度",(J807+K807)/2,IF(T807="动态",N807*$E$5*IF(J807+K807=0,0.5,J807/(J807+K807)),J807)))</x:f>
        <x:v>0.12106334557354433</x:v>
      </x:c>
      <x:c r="V807" s="64" t="n">
        <x:f aca="0">IF(OR(T807="年末+季度",T807="季度+动态"),N807*$E$5/2,IF(T807="季度",(J807+K807)/2,IF(T807="动态",N807*$E$5*IF(J807+K807=0,0.5,K807/(J807+K807)),K807)))</x:f>
        <x:v>0.12273346884137395</x:v>
      </x:c>
      <x:c r="W807" s="64" t="n">
        <x:f aca="0">IF(OR(T807="年末+季度",T807="季度+动态",T807="动态"),N807*(1-$E$5)*IF(L807+M807=0,$B$7/($B$7+$B$8),L807/(L807+M807)),L807)</x:f>
        <x:v>0.8468285227178625</x:v>
      </x:c>
      <x:c r="X807" s="64" t="n">
        <x:f aca="0">IF(OR(T807="年末+季度",T807="季度+动态",T807="动态"),N807*(1-$E$5)*IF(L807+M807=0,$B$8/($B$7+$B$8),M807/(L807+M807)),M807)</x:f>
        <x:v>0.06002380071648666</x:v>
      </x:c>
      <x:c r="Y807" s="64" t="n">
        <x:f aca="0">POWER(1-$H$5,(A807-A806)/$H$8)</x:f>
        <x:v>0.9999862671029998</x:v>
      </x:c>
      <x:c r="Z807" s="64" t="n">
        <x:f aca="0">U807*Y807</x:f>
        <x:v>0.12106168302308906</x:v>
      </x:c>
      <x:c r="AA807" s="64" t="n">
        <x:f aca="0">V807*Y807</x:f>
        <x:v>0.12273178335528788</x:v>
      </x:c>
      <x:c r="AB807" s="64" t="n">
        <x:f aca="0">W807*Y807</x:f>
        <x:v>0.8468168933089831</x:v>
      </x:c>
      <x:c r="AC807" s="64" t="n">
        <x:f aca="0">X807*Y807</x:f>
        <x:v>0.060022976415813854</x:v>
      </x:c>
      <x:c r="AD807" s="64" t="n">
        <x:f aca="0">SUM(Z807:AC807)</x:f>
        <x:v>1.150633336103174</x:v>
      </x:c>
      <x:c r="AE807" s="64" t="n">
        <x:f aca="0">MAX(AE806,AD807)</x:f>
        <x:v>1.1506667657785743</x:v>
      </x:c>
      <x:c r="AF807" s="63" t="n">
        <x:f aca="0">AD807/AE807-1</x:f>
        <x:v>-0.000029052438459631347</x:v>
      </x:c>
      <x:c r="AG807" s="63" t="n">
        <x:f aca="0">AD807/AD806-1</x:f>
        <x:v>-0.000029052438459631347</x:v>
      </x:c>
      <x:c r="AH807" s="61" t="n">
        <x:f aca="0">IF(OR(T807="年末+季度",T807="季度+动态",T807="季度",T807="动态"),A807,AH806)</x:f>
        <x:v>44925</x:v>
      </x:c>
      <x:c r="AI807" s="68" t="n">
        <x:f aca="0">YEAR(A807)</x:f>
        <x:v>2023</x:v>
      </x:c>
      <x:c r="AJ807" s="68" t="n">
        <x:f aca="0">MONTH(A807)</x:f>
        <x:v>3</x:v>
      </x:c>
      <x:c r="AK807" s="66" t="n">
        <x:f aca="0">IF(MONTH(A807)&lt;&gt;MONTH(A808),1,0)</x:f>
        <x:v>0</x:v>
      </x:c>
      <x:c r="AL807" s="64" t="n">
        <x:f aca="0">IF(AK806,AD806,AL806)</x:f>
        <x:v>1.1483096803185293</x:v>
      </x:c>
      <x:c r="AM807" s="65" t="str">
        <x:f aca="0">IF(AK807,AD807/AL807-1,"")</x:f>
      </x:c>
      <x:c r="AN807" s="64" t="n">
        <x:f aca="0">IF(AI807&lt;&gt;AI806,AD807,MAX(AN806,AD807))</x:f>
        <x:v>1.1506667657785743</x:v>
      </x:c>
      <x:c r="AO807" s="65" t="n">
        <x:f aca="0">AD807/AN807-1</x:f>
        <x:v>-0.000029052438459631347</x:v>
      </x:c>
      <x:c r="AP807" s="69" t="n">
        <x:f aca="0">IFERROR(SUM(Z807:AC807)/AD807,0)</x:f>
        <x:v>1</x:v>
      </x:c>
      <x:c r="AQ807" s="66" t="b">
        <x:f aca="0">AND(B807&gt;0,C807&gt;0,D807&gt;0,E807&gt;0)</x:f>
        <x:v>1</x:v>
      </x:c>
    </x:row>
    <x:row r="808" ht="13.5" hidden="0">
      <x:c r="A808" s="61" t="n">
        <x:f aca="0">'净值底稿'!A770</x:f>
        <x:v>44988</x:v>
      </x:c>
      <x:c r="B808" s="62" t="n">
        <x:f aca="0">'净值底稿'!W770</x:f>
        <x:v>1.3357916412555715</x:v>
      </x:c>
      <x:c r="C808" s="62" t="n">
        <x:f aca="0">'净值底稿'!T770</x:f>
        <x:v>1.345180463285385</x:v>
      </x:c>
      <x:c r="D808" s="62" t="n">
        <x:f aca="0">'净值底稿'!U770</x:f>
        <x:v>1.5686</x:v>
      </x:c>
      <x:c r="E808" s="62" t="n">
        <x:f aca="0">'净值底稿'!V770</x:f>
        <x:v>1.4948</x:v>
      </x:c>
      <x:c r="F808" s="63" t="n">
        <x:f aca="0">IFERROR(B808/B807-1,0)</x:f>
        <x:v>0.005489709173492674</x:v>
      </x:c>
      <x:c r="G808" s="63" t="n">
        <x:f aca="0">IFERROR(C808/C807-1,0)</x:f>
        <x:v>-0.00035981767850112867</x:v>
      </x:c>
      <x:c r="H808" s="63" t="n">
        <x:f aca="0">IFERROR(D808/D807-1,0)</x:f>
        <x:v>0.00006375518010837133</x:v>
      </x:c>
      <x:c r="I808" s="63" t="n">
        <x:f aca="0">IFERROR(E808/E807-1,0)</x:f>
        <x:v>0.00456989247311812</x:v>
      </x:c>
      <x:c r="J808" s="64" t="n">
        <x:f aca="0">Z807*(1+F808)</x:f>
        <x:v>0.12172627645493937</x:v>
      </x:c>
      <x:c r="K808" s="64" t="n">
        <x:f aca="0">AA807*(1+G808)</x:f>
        <x:v>0.12268762228992268</x:v>
      </x:c>
      <x:c r="L808" s="64" t="n">
        <x:f aca="0">AB807*(1+H808)</x:f>
        <x:v>0.8468708822725348</x:v>
      </x:c>
      <x:c r="M808" s="64" t="n">
        <x:f aca="0">AC807*(1+I808)</x:f>
        <x:v>0.060297274963950626</x:v>
      </x:c>
      <x:c r="N808" s="64" t="n">
        <x:f aca="0">SUM(J808:M808)</x:f>
        <x:v>1.1515820559813474</x:v>
      </x:c>
      <x:c r="O808" s="65" t="n">
        <x:f aca="0">IFERROR((J808+K808)/N808,0)</x:f>
        <x:v>0.2122418437100247</x:v>
      </x:c>
      <x:c r="P808" s="66" t="b">
        <x:f aca="0">AND(MONTH(A808)=12,OR(A809="",YEAR(A808)&lt;&gt;YEAR(A809)))</x:f>
        <x:v>0</x:v>
      </x:c>
      <x:c r="Q808" s="66" t="b">
        <x:f aca="0">AND(MOD(MONTH(A808),3)=0,OR(A809="",MONTH(A808)&lt;&gt;MONTH(A809)))</x:f>
        <x:v>0</x:v>
      </x:c>
      <x:c r="R808" s="66" t="b">
        <x:f aca="0">OR(O808&gt;$E$7,O808&lt;$E$6)</x:f>
        <x:v>0</x:v>
      </x:c>
      <x:c r="S808" s="66" t="b">
        <x:f aca="0">AND(OR(P808,Q808,R808),A808-AH807&gt;$E$8)</x:f>
        <x:v>0</x:v>
      </x:c>
      <x:c r="T808" s="67" t="str">
        <x:f aca="0">IF(NOT(OR(P808,Q808,R808)),"不调",IF(NOT(S808),"间隔规则跳过",IF(P808,"年末+季度",IF(AND(Q808,R808),"季度+动态",IF(Q808,"季度","动态")))))</x:f>
        <x:v>不调</x:v>
      </x:c>
      <x:c r="U808" s="64" t="n">
        <x:f aca="0">IF(OR(T808="年末+季度",T808="季度+动态"),N808*$E$5/2,IF(T808="季度",(J808+K808)/2,IF(T808="动态",N808*$E$5*IF(J808+K808=0,0.5,J808/(J808+K808)),J808)))</x:f>
        <x:v>0.12172627645493937</x:v>
      </x:c>
      <x:c r="V808" s="64" t="n">
        <x:f aca="0">IF(OR(T808="年末+季度",T808="季度+动态"),N808*$E$5/2,IF(T808="季度",(J808+K808)/2,IF(T808="动态",N808*$E$5*IF(J808+K808=0,0.5,K808/(J808+K808)),K808)))</x:f>
        <x:v>0.12268762228992268</x:v>
      </x:c>
      <x:c r="W808" s="64" t="n">
        <x:f aca="0">IF(OR(T808="年末+季度",T808="季度+动态",T808="动态"),N808*(1-$E$5)*IF(L808+M808=0,$B$7/($B$7+$B$8),L808/(L808+M808)),L808)</x:f>
        <x:v>0.8468708822725348</x:v>
      </x:c>
      <x:c r="X808" s="64" t="n">
        <x:f aca="0">IF(OR(T808="年末+季度",T808="季度+动态",T808="动态"),N808*(1-$E$5)*IF(L808+M808=0,$B$8/($B$7+$B$8),M808/(L808+M808)),M808)</x:f>
        <x:v>0.060297274963950626</x:v>
      </x:c>
      <x:c r="Y808" s="64" t="n">
        <x:f aca="0">POWER(1-$H$5,(A808-A807)/$H$8)</x:f>
        <x:v>0.9999862671029998</x:v>
      </x:c>
      <x:c r="Z808" s="64" t="n">
        <x:f aca="0">U808*Y808</x:f>
        <x:v>0.12172460480052259</x:v>
      </x:c>
      <x:c r="AA808" s="64" t="n">
        <x:f aca="0">V808*Y808</x:f>
        <x:v>0.12268593743344257</x:v>
      </x:c>
      <x:c r="AB808" s="64" t="n">
        <x:f aca="0">W808*Y808</x:f>
        <x:v>0.846859252281936</x:v>
      </x:c>
      <x:c r="AC808" s="64" t="n">
        <x:f aca="0">X808*Y808</x:f>
        <x:v>0.060296446907684154</x:v>
      </x:c>
      <x:c r="AD808" s="64" t="n">
        <x:f aca="0">SUM(Z808:AC808)</x:f>
        <x:v>1.1515662414235852</x:v>
      </x:c>
      <x:c r="AE808" s="64" t="n">
        <x:f aca="0">MAX(AE807,AD808)</x:f>
        <x:v>1.1515662414235852</x:v>
      </x:c>
      <x:c r="AF808" s="63" t="n">
        <x:f aca="0">AD808/AE808-1</x:f>
        <x:v>0</x:v>
      </x:c>
      <x:c r="AG808" s="63" t="n">
        <x:f aca="0">AD808/AD807-1</x:f>
        <x:v>0.0008107755017516816</x:v>
      </x:c>
      <x:c r="AH808" s="61" t="n">
        <x:f aca="0">IF(OR(T808="年末+季度",T808="季度+动态",T808="季度",T808="动态"),A808,AH807)</x:f>
        <x:v>44925</x:v>
      </x:c>
      <x:c r="AI808" s="68" t="n">
        <x:f aca="0">YEAR(A808)</x:f>
        <x:v>2023</x:v>
      </x:c>
      <x:c r="AJ808" s="68" t="n">
        <x:f aca="0">MONTH(A808)</x:f>
        <x:v>3</x:v>
      </x:c>
      <x:c r="AK808" s="66" t="n">
        <x:f aca="0">IF(MONTH(A808)&lt;&gt;MONTH(A809),1,0)</x:f>
        <x:v>0</x:v>
      </x:c>
      <x:c r="AL808" s="64" t="n">
        <x:f aca="0">IF(AK807,AD807,AL807)</x:f>
        <x:v>1.1483096803185293</x:v>
      </x:c>
      <x:c r="AM808" s="65" t="str">
        <x:f aca="0">IF(AK808,AD808/AL808-1,"")</x:f>
      </x:c>
      <x:c r="AN808" s="64" t="n">
        <x:f aca="0">IF(AI808&lt;&gt;AI807,AD808,MAX(AN807,AD808))</x:f>
        <x:v>1.1515662414235852</x:v>
      </x:c>
      <x:c r="AO808" s="65" t="n">
        <x:f aca="0">AD808/AN808-1</x:f>
        <x:v>0</x:v>
      </x:c>
      <x:c r="AP808" s="69" t="n">
        <x:f aca="0">IFERROR(SUM(Z808:AC808)/AD808,0)</x:f>
        <x:v>1</x:v>
      </x:c>
      <x:c r="AQ808" s="66" t="b">
        <x:f aca="0">AND(B808&gt;0,C808&gt;0,D808&gt;0,E808&gt;0)</x:f>
        <x:v>1</x:v>
      </x:c>
    </x:row>
    <x:row r="809" ht="13.5" hidden="0">
      <x:c r="A809" s="61" t="n">
        <x:f aca="0">'净值底稿'!A771</x:f>
        <x:v>44991</x:v>
      </x:c>
      <x:c r="B809" s="62" t="n">
        <x:f aca="0">'净值底稿'!W771</x:f>
        <x:v>1.334138594865146</x:v>
      </x:c>
      <x:c r="C809" s="62" t="n">
        <x:f aca="0">'净值底稿'!T771</x:f>
        <x:v>1.3474621470452788</x:v>
      </x:c>
      <x:c r="D809" s="62" t="n">
        <x:f aca="0">'净值底稿'!U771</x:f>
        <x:v>1.5705</x:v>
      </x:c>
      <x:c r="E809" s="62" t="n">
        <x:f aca="0">'净值底稿'!V771</x:f>
        <x:v>1.5087</x:v>
      </x:c>
      <x:c r="F809" s="63" t="n">
        <x:f aca="0">IFERROR(B809/B808-1,0)</x:f>
        <x:v>-0.0012375031699342065</x:v>
      </x:c>
      <x:c r="G809" s="63" t="n">
        <x:f aca="0">IFERROR(C809/C808-1,0)</x:f>
        <x:v>0.0016961915684690076</x:v>
      </x:c>
      <x:c r="H809" s="63" t="n">
        <x:f aca="0">IFERROR(D809/D808-1,0)</x:f>
        <x:v>0.0012112711972460666</x:v>
      </x:c>
      <x:c r="I809" s="63" t="n">
        <x:f aca="0">IFERROR(E809/E808-1,0)</x:f>
        <x:v>0.009298902863259295</x:v>
      </x:c>
      <x:c r="J809" s="64" t="n">
        <x:f aca="0">Z808*(1+F809)</x:f>
        <x:v>0.12157397021622296</x:v>
      </x:c>
      <x:c r="K809" s="64" t="n">
        <x:f aca="0">AA808*(1+G809)</x:f>
        <x:v>0.12289403628608689</x:v>
      </x:c>
      <x:c r="L809" s="64" t="n">
        <x:f aca="0">AB808*(1+H809)</x:f>
        <x:v>0.8478850285023465</x:v>
      </x:c>
      <x:c r="M809" s="64" t="n">
        <x:f aca="0">AC808*(1+I809)</x:f>
        <x:v>0.06085713771047838</x:v>
      </x:c>
      <x:c r="N809" s="64" t="n">
        <x:f aca="0">SUM(J809:M809)</x:f>
        <x:v>1.1532101727151347</x:v>
      </x:c>
      <x:c r="O809" s="65" t="n">
        <x:f aca="0">IFERROR((J809+K809)/N809,0)</x:f>
        <x:v>0.21198911723673997</x:v>
      </x:c>
      <x:c r="P809" s="66" t="b">
        <x:f aca="0">AND(MONTH(A809)=12,OR(A810="",YEAR(A809)&lt;&gt;YEAR(A810)))</x:f>
        <x:v>0</x:v>
      </x:c>
      <x:c r="Q809" s="66" t="b">
        <x:f aca="0">AND(MOD(MONTH(A809),3)=0,OR(A810="",MONTH(A809)&lt;&gt;MONTH(A810)))</x:f>
        <x:v>0</x:v>
      </x:c>
      <x:c r="R809" s="66" t="b">
        <x:f aca="0">OR(O809&gt;$E$7,O809&lt;$E$6)</x:f>
        <x:v>0</x:v>
      </x:c>
      <x:c r="S809" s="66" t="b">
        <x:f aca="0">AND(OR(P809,Q809,R809),A809-AH808&gt;$E$8)</x:f>
        <x:v>0</x:v>
      </x:c>
      <x:c r="T809" s="67" t="str">
        <x:f aca="0">IF(NOT(OR(P809,Q809,R809)),"不调",IF(NOT(S809),"间隔规则跳过",IF(P809,"年末+季度",IF(AND(Q809,R809),"季度+动态",IF(Q809,"季度","动态")))))</x:f>
        <x:v>不调</x:v>
      </x:c>
      <x:c r="U809" s="64" t="n">
        <x:f aca="0">IF(OR(T809="年末+季度",T809="季度+动态"),N809*$E$5/2,IF(T809="季度",(J809+K809)/2,IF(T809="动态",N809*$E$5*IF(J809+K809=0,0.5,J809/(J809+K809)),J809)))</x:f>
        <x:v>0.12157397021622296</x:v>
      </x:c>
      <x:c r="V809" s="64" t="n">
        <x:f aca="0">IF(OR(T809="年末+季度",T809="季度+动态"),N809*$E$5/2,IF(T809="季度",(J809+K809)/2,IF(T809="动态",N809*$E$5*IF(J809+K809=0,0.5,K809/(J809+K809)),K809)))</x:f>
        <x:v>0.12289403628608689</x:v>
      </x:c>
      <x:c r="W809" s="64" t="n">
        <x:f aca="0">IF(OR(T809="年末+季度",T809="季度+动态",T809="动态"),N809*(1-$E$5)*IF(L809+M809=0,$B$7/($B$7+$B$8),L809/(L809+M809)),L809)</x:f>
        <x:v>0.8478850285023465</x:v>
      </x:c>
      <x:c r="X809" s="64" t="n">
        <x:f aca="0">IF(OR(T809="年末+季度",T809="季度+动态",T809="动态"),N809*(1-$E$5)*IF(L809+M809=0,$B$8/($B$7+$B$8),M809/(L809+M809)),M809)</x:f>
        <x:v>0.06085713771047838</x:v>
      </x:c>
      <x:c r="Y809" s="64" t="n">
        <x:f aca="0">POWER(1-$H$5,(A809-A808)/$H$8)</x:f>
        <x:v>0.9999588018747739</x:v>
      </x:c>
      <x:c r="Z809" s="64" t="n">
        <x:f aca="0">U809*Y809</x:f>
        <x:v>0.12156896159657377</x:v>
      </x:c>
      <x:c r="AA809" s="64" t="n">
        <x:f aca="0">V809*Y809</x:f>
        <x:v>0.12288897328219044</x:v>
      </x:c>
      <x:c r="AB809" s="64" t="n">
        <x:f aca="0">W809*Y809</x:f>
        <x:v>0.8478500972287649</x:v>
      </x:c>
      <x:c r="AC809" s="64" t="n">
        <x:f aca="0">X809*Y809</x:f>
        <x:v>0.06085463051049809</x:v>
      </x:c>
      <x:c r="AD809" s="64" t="n">
        <x:f aca="0">SUM(Z809:AC809)</x:f>
        <x:v>1.1531626626180271</x:v>
      </x:c>
      <x:c r="AE809" s="64" t="n">
        <x:f aca="0">MAX(AE808,AD809)</x:f>
        <x:v>1.1531626626180271</x:v>
      </x:c>
      <x:c r="AF809" s="63" t="n">
        <x:f aca="0">AD809/AE809-1</x:f>
        <x:v>0</x:v>
      </x:c>
      <x:c r="AG809" s="63" t="n">
        <x:f aca="0">AD809/AD808-1</x:f>
        <x:v>0.001386304267193772</x:v>
      </x:c>
      <x:c r="AH809" s="61" t="n">
        <x:f aca="0">IF(OR(T809="年末+季度",T809="季度+动态",T809="季度",T809="动态"),A809,AH808)</x:f>
        <x:v>44925</x:v>
      </x:c>
      <x:c r="AI809" s="68" t="n">
        <x:f aca="0">YEAR(A809)</x:f>
        <x:v>2023</x:v>
      </x:c>
      <x:c r="AJ809" s="68" t="n">
        <x:f aca="0">MONTH(A809)</x:f>
        <x:v>3</x:v>
      </x:c>
      <x:c r="AK809" s="66" t="n">
        <x:f aca="0">IF(MONTH(A809)&lt;&gt;MONTH(A810),1,0)</x:f>
        <x:v>0</x:v>
      </x:c>
      <x:c r="AL809" s="64" t="n">
        <x:f aca="0">IF(AK808,AD808,AL808)</x:f>
        <x:v>1.1483096803185293</x:v>
      </x:c>
      <x:c r="AM809" s="65" t="str">
        <x:f aca="0">IF(AK809,AD809/AL809-1,"")</x:f>
      </x:c>
      <x:c r="AN809" s="64" t="n">
        <x:f aca="0">IF(AI809&lt;&gt;AI808,AD809,MAX(AN808,AD809))</x:f>
        <x:v>1.1531626626180271</x:v>
      </x:c>
      <x:c r="AO809" s="65" t="n">
        <x:f aca="0">AD809/AN809-1</x:f>
        <x:v>0</x:v>
      </x:c>
      <x:c r="AP809" s="69" t="n">
        <x:f aca="0">IFERROR(SUM(Z809:AC809)/AD809,0)</x:f>
        <x:v>1</x:v>
      </x:c>
      <x:c r="AQ809" s="66" t="b">
        <x:f aca="0">AND(B809&gt;0,C809&gt;0,D809&gt;0,E809&gt;0)</x:f>
        <x:v>1</x:v>
      </x:c>
    </x:row>
    <x:row r="810" ht="13.5" hidden="0">
      <x:c r="A810" s="61" t="n">
        <x:f aca="0">'净值底稿'!A772</x:f>
        <x:v>44992</x:v>
      </x:c>
      <x:c r="B810" s="62" t="n">
        <x:f aca="0">'净值底稿'!W772</x:f>
        <x:v>1.3268575996638652</x:v>
      </x:c>
      <x:c r="C810" s="62" t="n">
        <x:f aca="0">'净值底稿'!T772</x:f>
        <x:v>1.32426253084368</x:v>
      </x:c>
      <x:c r="D810" s="62" t="n">
        <x:f aca="0">'净值底稿'!U772</x:f>
        <x:v>1.571</x:v>
      </x:c>
      <x:c r="E810" s="62" t="n">
        <x:f aca="0">'净值底稿'!V772</x:f>
        <x:v>1.5074</x:v>
      </x:c>
      <x:c r="F810" s="63" t="n">
        <x:f aca="0">IFERROR(B810/B809-1,0)</x:f>
        <x:v>-0.005457450394812158</x:v>
      </x:c>
      <x:c r="G810" s="63" t="n">
        <x:f aca="0">IFERROR(C810/C809-1,0)</x:f>
        <x:v>-0.017217267477584453</x:v>
      </x:c>
      <x:c r="H810" s="63" t="n">
        <x:f aca="0">IFERROR(D810/D809-1,0)</x:f>
        <x:v>0.0003183699458770839</x:v>
      </x:c>
      <x:c r="I810" s="63" t="n">
        <x:f aca="0">IFERROR(E810/E809-1,0)</x:f>
        <x:v>-0.0008616689865446059</x:v>
      </x:c>
      <x:c r="J810" s="64" t="n">
        <x:f aca="0">Z809*(1+F810)</x:f>
        <x:v>0.12090550501911164</x:v>
      </x:c>
      <x:c r="K810" s="64" t="n">
        <x:f aca="0">AA809*(1+G810)</x:f>
        <x:v>0.12077316095914524</x:v>
      </x:c>
      <x:c r="L810" s="64" t="n">
        <x:f aca="0">AB809*(1+H810)</x:f>
        <x:v>0.8481200272183316</x:v>
      </x:c>
      <x:c r="M810" s="64" t="n">
        <x:f aca="0">AC809*(1+I810)</x:f>
        <x:v>0.06080219396269956</x:v>
      </x:c>
      <x:c r="N810" s="64" t="n">
        <x:f aca="0">SUM(J810:M810)</x:f>
        <x:v>1.1506008871592879</x:v>
      </x:c>
      <x:c r="O810" s="65" t="n">
        <x:f aca="0">IFERROR((J810+K810)/N810,0)</x:f>
        <x:v>0.2100456106677755</x:v>
      </x:c>
      <x:c r="P810" s="66" t="b">
        <x:f aca="0">AND(MONTH(A810)=12,OR(A811="",YEAR(A810)&lt;&gt;YEAR(A811)))</x:f>
        <x:v>0</x:v>
      </x:c>
      <x:c r="Q810" s="66" t="b">
        <x:f aca="0">AND(MOD(MONTH(A810),3)=0,OR(A811="",MONTH(A810)&lt;&gt;MONTH(A811)))</x:f>
        <x:v>0</x:v>
      </x:c>
      <x:c r="R810" s="66" t="b">
        <x:f aca="0">OR(O810&gt;$E$7,O810&lt;$E$6)</x:f>
        <x:v>0</x:v>
      </x:c>
      <x:c r="S810" s="66" t="b">
        <x:f aca="0">AND(OR(P810,Q810,R810),A810-AH809&gt;$E$8)</x:f>
        <x:v>0</x:v>
      </x:c>
      <x:c r="T810" s="67" t="str">
        <x:f aca="0">IF(NOT(OR(P810,Q810,R810)),"不调",IF(NOT(S810),"间隔规则跳过",IF(P810,"年末+季度",IF(AND(Q810,R810),"季度+动态",IF(Q810,"季度","动态")))))</x:f>
        <x:v>不调</x:v>
      </x:c>
      <x:c r="U810" s="64" t="n">
        <x:f aca="0">IF(OR(T810="年末+季度",T810="季度+动态"),N810*$E$5/2,IF(T810="季度",(J810+K810)/2,IF(T810="动态",N810*$E$5*IF(J810+K810=0,0.5,J810/(J810+K810)),J810)))</x:f>
        <x:v>0.12090550501911164</x:v>
      </x:c>
      <x:c r="V810" s="64" t="n">
        <x:f aca="0">IF(OR(T810="年末+季度",T810="季度+动态"),N810*$E$5/2,IF(T810="季度",(J810+K810)/2,IF(T810="动态",N810*$E$5*IF(J810+K810=0,0.5,K810/(J810+K810)),K810)))</x:f>
        <x:v>0.12077316095914524</x:v>
      </x:c>
      <x:c r="W810" s="64" t="n">
        <x:f aca="0">IF(OR(T810="年末+季度",T810="季度+动态",T810="动态"),N810*(1-$E$5)*IF(L810+M810=0,$B$7/($B$7+$B$8),L810/(L810+M810)),L810)</x:f>
        <x:v>0.8481200272183316</x:v>
      </x:c>
      <x:c r="X810" s="64" t="n">
        <x:f aca="0">IF(OR(T810="年末+季度",T810="季度+动态",T810="动态"),N810*(1-$E$5)*IF(L810+M810=0,$B$8/($B$7+$B$8),M810/(L810+M810)),M810)</x:f>
        <x:v>0.06080219396269956</x:v>
      </x:c>
      <x:c r="Y810" s="64" t="n">
        <x:f aca="0">POWER(1-$H$5,(A810-A809)/$H$8)</x:f>
        <x:v>0.9999862671029998</x:v>
      </x:c>
      <x:c r="Z810" s="64" t="n">
        <x:f aca="0">U810*Y810</x:f>
        <x:v>0.12090384463626445</x:v>
      </x:c>
      <x:c r="AA810" s="64" t="n">
        <x:f aca="0">V810*Y810</x:f>
        <x:v>0.1207715023937654</x:v>
      </x:c>
      <x:c r="AB810" s="64" t="n">
        <x:f aca="0">W810*Y810</x:f>
        <x:v>0.848108380073354</x:v>
      </x:c>
      <x:c r="AC810" s="64" t="n">
        <x:f aca="0">X810*Y810</x:f>
        <x:v>0.06080135897243248</x:v>
      </x:c>
      <x:c r="AD810" s="64" t="n">
        <x:f aca="0">SUM(Z810:AC810)</x:f>
        <x:v>1.1505850860758164</x:v>
      </x:c>
      <x:c r="AE810" s="64" t="n">
        <x:f aca="0">MAX(AE809,AD810)</x:f>
        <x:v>1.1531626626180271</x:v>
      </x:c>
      <x:c r="AF810" s="63" t="n">
        <x:f aca="0">AD810/AE810-1</x:f>
        <x:v>-0.0022352237249503304</x:v>
      </x:c>
      <x:c r="AG810" s="63" t="n">
        <x:f aca="0">AD810/AD809-1</x:f>
        <x:v>-0.0022352237249503304</x:v>
      </x:c>
      <x:c r="AH810" s="61" t="n">
        <x:f aca="0">IF(OR(T810="年末+季度",T810="季度+动态",T810="季度",T810="动态"),A810,AH809)</x:f>
        <x:v>44925</x:v>
      </x:c>
      <x:c r="AI810" s="68" t="n">
        <x:f aca="0">YEAR(A810)</x:f>
        <x:v>2023</x:v>
      </x:c>
      <x:c r="AJ810" s="68" t="n">
        <x:f aca="0">MONTH(A810)</x:f>
        <x:v>3</x:v>
      </x:c>
      <x:c r="AK810" s="66" t="n">
        <x:f aca="0">IF(MONTH(A810)&lt;&gt;MONTH(A811),1,0)</x:f>
        <x:v>0</x:v>
      </x:c>
      <x:c r="AL810" s="64" t="n">
        <x:f aca="0">IF(AK809,AD809,AL809)</x:f>
        <x:v>1.1483096803185293</x:v>
      </x:c>
      <x:c r="AM810" s="65" t="str">
        <x:f aca="0">IF(AK810,AD810/AL810-1,"")</x:f>
      </x:c>
      <x:c r="AN810" s="64" t="n">
        <x:f aca="0">IF(AI810&lt;&gt;AI809,AD810,MAX(AN809,AD810))</x:f>
        <x:v>1.1531626626180271</x:v>
      </x:c>
      <x:c r="AO810" s="65" t="n">
        <x:f aca="0">AD810/AN810-1</x:f>
        <x:v>-0.0022352237249503304</x:v>
      </x:c>
      <x:c r="AP810" s="69" t="n">
        <x:f aca="0">IFERROR(SUM(Z810:AC810)/AD810,0)</x:f>
        <x:v>1</x:v>
      </x:c>
      <x:c r="AQ810" s="66" t="b">
        <x:f aca="0">AND(B810&gt;0,C810&gt;0,D810&gt;0,E810&gt;0)</x:f>
        <x:v>1</x:v>
      </x:c>
    </x:row>
    <x:row r="811" ht="13.5" hidden="0">
      <x:c r="A811" s="61" t="n">
        <x:f aca="0">'净值底稿'!A773</x:f>
        <x:v>44993</x:v>
      </x:c>
      <x:c r="B811" s="62" t="n">
        <x:f aca="0">'净值底稿'!W773</x:f>
        <x:v>1.324854163756734</x:v>
      </x:c>
      <x:c r="C811" s="62" t="n">
        <x:f aca="0">'净值底稿'!T773</x:f>
        <x:v>1.3291659950391113</x:v>
      </x:c>
      <x:c r="D811" s="62" t="n">
        <x:f aca="0">'净值底稿'!U773</x:f>
        <x:v>1.5712</x:v>
      </x:c>
      <x:c r="E811" s="62" t="n">
        <x:f aca="0">'净值底稿'!V773</x:f>
        <x:v>1.4914</x:v>
      </x:c>
      <x:c r="F811" s="63" t="n">
        <x:f aca="0">IFERROR(B811/B810-1,0)</x:f>
        <x:v>-0.001509910262893932</x:v>
      </x:c>
      <x:c r="G811" s="63" t="n">
        <x:f aca="0">IFERROR(C811/C810-1,0)</x:f>
        <x:v>0.0037027885945752903</x:v>
      </x:c>
      <x:c r="H811" s="63" t="n">
        <x:f aca="0">IFERROR(D811/D810-1,0)</x:f>
        <x:v>0.00012730744748568057</x:v>
      </x:c>
      <x:c r="I811" s="63" t="n">
        <x:f aca="0">IFERROR(E811/E810-1,0)</x:f>
        <x:v>-0.010614302772986584</x:v>
      </x:c>
      <x:c r="J811" s="64" t="n">
        <x:f aca="0">Z810*(1+F811)</x:f>
        <x:v>0.12072129068042482</x:v>
      </x:c>
      <x:c r="K811" s="64" t="n">
        <x:f aca="0">AA810*(1+G811)</x:f>
        <x:v>0.12121869373537876</x:v>
      </x:c>
      <x:c r="L811" s="64" t="n">
        <x:f aca="0">AB810*(1+H811)</x:f>
        <x:v>0.8482163505864123</x:v>
      </x:c>
      <x:c r="M811" s="64" t="n">
        <x:f aca="0">AC810*(1+I811)</x:f>
        <x:v>0.06015599493929004</x:v>
      </x:c>
      <x:c r="N811" s="64" t="n">
        <x:f aca="0">SUM(J811:M811)</x:f>
        <x:v>1.150312329941506</x:v>
      </x:c>
      <x:c r="O811" s="65" t="n">
        <x:f aca="0">IFERROR((J811+K811)/N811,0)</x:f>
        <x:v>0.21032547258543807</x:v>
      </x:c>
      <x:c r="P811" s="66" t="b">
        <x:f aca="0">AND(MONTH(A811)=12,OR(A812="",YEAR(A811)&lt;&gt;YEAR(A812)))</x:f>
        <x:v>0</x:v>
      </x:c>
      <x:c r="Q811" s="66" t="b">
        <x:f aca="0">AND(MOD(MONTH(A811),3)=0,OR(A812="",MONTH(A811)&lt;&gt;MONTH(A812)))</x:f>
        <x:v>0</x:v>
      </x:c>
      <x:c r="R811" s="66" t="b">
        <x:f aca="0">OR(O811&gt;$E$7,O811&lt;$E$6)</x:f>
        <x:v>0</x:v>
      </x:c>
      <x:c r="S811" s="66" t="b">
        <x:f aca="0">AND(OR(P811,Q811,R811),A811-AH810&gt;$E$8)</x:f>
        <x:v>0</x:v>
      </x:c>
      <x:c r="T811" s="67" t="str">
        <x:f aca="0">IF(NOT(OR(P811,Q811,R811)),"不调",IF(NOT(S811),"间隔规则跳过",IF(P811,"年末+季度",IF(AND(Q811,R811),"季度+动态",IF(Q811,"季度","动态")))))</x:f>
        <x:v>不调</x:v>
      </x:c>
      <x:c r="U811" s="64" t="n">
        <x:f aca="0">IF(OR(T811="年末+季度",T811="季度+动态"),N811*$E$5/2,IF(T811="季度",(J811+K811)/2,IF(T811="动态",N811*$E$5*IF(J811+K811=0,0.5,J811/(J811+K811)),J811)))</x:f>
        <x:v>0.12072129068042482</x:v>
      </x:c>
      <x:c r="V811" s="64" t="n">
        <x:f aca="0">IF(OR(T811="年末+季度",T811="季度+动态"),N811*$E$5/2,IF(T811="季度",(J811+K811)/2,IF(T811="动态",N811*$E$5*IF(J811+K811=0,0.5,K811/(J811+K811)),K811)))</x:f>
        <x:v>0.12121869373537876</x:v>
      </x:c>
      <x:c r="W811" s="64" t="n">
        <x:f aca="0">IF(OR(T811="年末+季度",T811="季度+动态",T811="动态"),N811*(1-$E$5)*IF(L811+M811=0,$B$7/($B$7+$B$8),L811/(L811+M811)),L811)</x:f>
        <x:v>0.8482163505864123</x:v>
      </x:c>
      <x:c r="X811" s="64" t="n">
        <x:f aca="0">IF(OR(T811="年末+季度",T811="季度+动态",T811="动态"),N811*(1-$E$5)*IF(L811+M811=0,$B$8/($B$7+$B$8),M811/(L811+M811)),M811)</x:f>
        <x:v>0.06015599493929004</x:v>
      </x:c>
      <x:c r="Y811" s="64" t="n">
        <x:f aca="0">POWER(1-$H$5,(A811-A810)/$H$8)</x:f>
        <x:v>0.9999862671029998</x:v>
      </x:c>
      <x:c r="Z811" s="64" t="n">
        <x:f aca="0">U811*Y811</x:f>
        <x:v>0.12071963282737418</x:v>
      </x:c>
      <x:c r="AA811" s="64" t="n">
        <x:f aca="0">V811*Y811</x:f>
        <x:v>0.12121702905154319</x:v>
      </x:c>
      <x:c r="AB811" s="64" t="n">
        <x:f aca="0">W811*Y811</x:f>
        <x:v>0.8482047021186357</x:v>
      </x:c>
      <x:c r="AC811" s="64" t="n">
        <x:f aca="0">X811*Y811</x:f>
        <x:v>0.06015516882320759</x:v>
      </x:c>
      <x:c r="AD811" s="64" t="n">
        <x:f aca="0">SUM(Z811:AC811)</x:f>
        <x:v>1.1502965328207606</x:v>
      </x:c>
      <x:c r="AE811" s="64" t="n">
        <x:f aca="0">MAX(AE810,AD811)</x:f>
        <x:v>1.1531626626180271</x:v>
      </x:c>
      <x:c r="AF811" s="63" t="n">
        <x:f aca="0">AD811/AE811-1</x:f>
        <x:v>-0.0024854514373189307</x:v>
      </x:c>
      <x:c r="AG811" s="63" t="n">
        <x:f aca="0">AD811/AD810-1</x:f>
        <x:v>-0.00025078828028268774</x:v>
      </x:c>
      <x:c r="AH811" s="61" t="n">
        <x:f aca="0">IF(OR(T811="年末+季度",T811="季度+动态",T811="季度",T811="动态"),A811,AH810)</x:f>
        <x:v>44925</x:v>
      </x:c>
      <x:c r="AI811" s="68" t="n">
        <x:f aca="0">YEAR(A811)</x:f>
        <x:v>2023</x:v>
      </x:c>
      <x:c r="AJ811" s="68" t="n">
        <x:f aca="0">MONTH(A811)</x:f>
        <x:v>3</x:v>
      </x:c>
      <x:c r="AK811" s="66" t="n">
        <x:f aca="0">IF(MONTH(A811)&lt;&gt;MONTH(A812),1,0)</x:f>
        <x:v>0</x:v>
      </x:c>
      <x:c r="AL811" s="64" t="n">
        <x:f aca="0">IF(AK810,AD810,AL810)</x:f>
        <x:v>1.1483096803185293</x:v>
      </x:c>
      <x:c r="AM811" s="65" t="str">
        <x:f aca="0">IF(AK811,AD811/AL811-1,"")</x:f>
      </x:c>
      <x:c r="AN811" s="64" t="n">
        <x:f aca="0">IF(AI811&lt;&gt;AI810,AD811,MAX(AN810,AD811))</x:f>
        <x:v>1.1531626626180271</x:v>
      </x:c>
      <x:c r="AO811" s="65" t="n">
        <x:f aca="0">AD811/AN811-1</x:f>
        <x:v>-0.0024854514373189307</x:v>
      </x:c>
      <x:c r="AP811" s="69" t="n">
        <x:f aca="0">IFERROR(SUM(Z811:AC811)/AD811,0)</x:f>
        <x:v>1</x:v>
      </x:c>
      <x:c r="AQ811" s="66" t="b">
        <x:f aca="0">AND(B811&gt;0,C811&gt;0,D811&gt;0,E811&gt;0)</x:f>
        <x:v>1</x:v>
      </x:c>
    </x:row>
    <x:row r="812" ht="13.5" hidden="0">
      <x:c r="A812" s="61" t="n">
        <x:f aca="0">'净值底稿'!A774</x:f>
        <x:v>44994</x:v>
      </x:c>
      <x:c r="B812" s="62" t="n">
        <x:f aca="0">'净值底稿'!W774</x:f>
        <x:v>1.3202278474883449</x:v>
      </x:c>
      <x:c r="C812" s="62" t="n">
        <x:f aca="0">'净值底稿'!T774</x:f>
        <x:v>1.328986109716455</x:v>
      </x:c>
      <x:c r="D812" s="62" t="n">
        <x:f aca="0">'净值底稿'!U774</x:f>
        <x:v>1.5718</x:v>
      </x:c>
      <x:c r="E812" s="62" t="n">
        <x:f aca="0">'净值底稿'!V774</x:f>
        <x:v>1.492</x:v>
      </x:c>
      <x:c r="F812" s="63" t="n">
        <x:f aca="0">IFERROR(B812/B811-1,0)</x:f>
        <x:v>-0.003491943788945573</x:v>
      </x:c>
      <x:c r="G812" s="63" t="n">
        <x:f aca="0">IFERROR(C812/C811-1,0)</x:f>
        <x:v>-0.00013533698825252127</x:v>
      </x:c>
      <x:c r="H812" s="63" t="n">
        <x:f aca="0">IFERROR(D812/D811-1,0)</x:f>
        <x:v>0.0003818737270877559</x:v>
      </x:c>
      <x:c r="I812" s="63" t="n">
        <x:f aca="0">IFERROR(E812/E811-1,0)</x:f>
        <x:v>0.0004023065575968765</x:v>
      </x:c>
      <x:c r="J812" s="64" t="n">
        <x:f aca="0">Z811*(1+F812)</x:f>
        <x:v>0.12029808665531884</x:v>
      </x:c>
      <x:c r="K812" s="64" t="n">
        <x:f aca="0">AA811*(1+G812)</x:f>
        <x:v>0.12120062390390643</x:v>
      </x:c>
      <x:c r="L812" s="64" t="n">
        <x:f aca="0">AB811*(1+H812)</x:f>
        <x:v>0.8485286092095672</x:v>
      </x:c>
      <x:c r="M812" s="64" t="n">
        <x:f aca="0">AC811*(1+I812)</x:f>
        <x:v>0.06017936964209851</x:v>
      </x:c>
      <x:c r="N812" s="64" t="n">
        <x:f aca="0">SUM(J812:M812)</x:f>
        <x:v>1.1502066894108909</x:v>
      </x:c>
      <x:c r="O812" s="65" t="n">
        <x:f aca="0">IFERROR((J812+K812)/N812,0)</x:f>
        <x:v>0.20996114244728944</x:v>
      </x:c>
      <x:c r="P812" s="66" t="b">
        <x:f aca="0">AND(MONTH(A812)=12,OR(A813="",YEAR(A812)&lt;&gt;YEAR(A813)))</x:f>
        <x:v>0</x:v>
      </x:c>
      <x:c r="Q812" s="66" t="b">
        <x:f aca="0">AND(MOD(MONTH(A812),3)=0,OR(A813="",MONTH(A812)&lt;&gt;MONTH(A813)))</x:f>
        <x:v>0</x:v>
      </x:c>
      <x:c r="R812" s="66" t="b">
        <x:f aca="0">OR(O812&gt;$E$7,O812&lt;$E$6)</x:f>
        <x:v>0</x:v>
      </x:c>
      <x:c r="S812" s="66" t="b">
        <x:f aca="0">AND(OR(P812,Q812,R812),A812-AH811&gt;$E$8)</x:f>
        <x:v>0</x:v>
      </x:c>
      <x:c r="T812" s="67" t="str">
        <x:f aca="0">IF(NOT(OR(P812,Q812,R812)),"不调",IF(NOT(S812),"间隔规则跳过",IF(P812,"年末+季度",IF(AND(Q812,R812),"季度+动态",IF(Q812,"季度","动态")))))</x:f>
        <x:v>不调</x:v>
      </x:c>
      <x:c r="U812" s="64" t="n">
        <x:f aca="0">IF(OR(T812="年末+季度",T812="季度+动态"),N812*$E$5/2,IF(T812="季度",(J812+K812)/2,IF(T812="动态",N812*$E$5*IF(J812+K812=0,0.5,J812/(J812+K812)),J812)))</x:f>
        <x:v>0.12029808665531884</x:v>
      </x:c>
      <x:c r="V812" s="64" t="n">
        <x:f aca="0">IF(OR(T812="年末+季度",T812="季度+动态"),N812*$E$5/2,IF(T812="季度",(J812+K812)/2,IF(T812="动态",N812*$E$5*IF(J812+K812=0,0.5,K812/(J812+K812)),K812)))</x:f>
        <x:v>0.12120062390390643</x:v>
      </x:c>
      <x:c r="W812" s="64" t="n">
        <x:f aca="0">IF(OR(T812="年末+季度",T812="季度+动态",T812="动态"),N812*(1-$E$5)*IF(L812+M812=0,$B$7/($B$7+$B$8),L812/(L812+M812)),L812)</x:f>
        <x:v>0.8485286092095672</x:v>
      </x:c>
      <x:c r="X812" s="64" t="n">
        <x:f aca="0">IF(OR(T812="年末+季度",T812="季度+动态",T812="动态"),N812*(1-$E$5)*IF(L812+M812=0,$B$8/($B$7+$B$8),M812/(L812+M812)),M812)</x:f>
        <x:v>0.06017936964209851</x:v>
      </x:c>
      <x:c r="Y812" s="64" t="n">
        <x:f aca="0">POWER(1-$H$5,(A812-A811)/$H$8)</x:f>
        <x:v>0.9999862671029998</x:v>
      </x:c>
      <x:c r="Z812" s="64" t="n">
        <x:f aca="0">U812*Y812</x:f>
        <x:v>0.12029643461408547</x:v>
      </x:c>
      <x:c r="AA812" s="64" t="n">
        <x:f aca="0">V812*Y812</x:f>
        <x:v>0.121198959468222</x:v>
      </x:c>
      <x:c r="AB812" s="64" t="n">
        <x:f aca="0">W812*Y812</x:f>
        <x:v>0.8485169564535752</x:v>
      </x:c>
      <x:c r="AC812" s="64" t="n">
        <x:f aca="0">X812*Y812</x:f>
        <x:v>0.060178543205013674</x:v>
      </x:c>
      <x:c r="AD812" s="64" t="n">
        <x:f aca="0">SUM(Z812:AC812)</x:f>
        <x:v>1.1501908937408964</x:v>
      </x:c>
      <x:c r="AE812" s="64" t="n">
        <x:f aca="0">MAX(AE811,AD812)</x:f>
        <x:v>1.1531626626180271</x:v>
      </x:c>
      <x:c r="AF812" s="63" t="n">
        <x:f aca="0">AD812/AE812-1</x:f>
        <x:v>-0.0025770595714431632</x:v>
      </x:c>
      <x:c r="AG812" s="63" t="n">
        <x:f aca="0">AD812/AD811-1</x:f>
        <x:v>-0.00009183638900933655</x:v>
      </x:c>
      <x:c r="AH812" s="61" t="n">
        <x:f aca="0">IF(OR(T812="年末+季度",T812="季度+动态",T812="季度",T812="动态"),A812,AH811)</x:f>
        <x:v>44925</x:v>
      </x:c>
      <x:c r="AI812" s="68" t="n">
        <x:f aca="0">YEAR(A812)</x:f>
        <x:v>2023</x:v>
      </x:c>
      <x:c r="AJ812" s="68" t="n">
        <x:f aca="0">MONTH(A812)</x:f>
        <x:v>3</x:v>
      </x:c>
      <x:c r="AK812" s="66" t="n">
        <x:f aca="0">IF(MONTH(A812)&lt;&gt;MONTH(A813),1,0)</x:f>
        <x:v>0</x:v>
      </x:c>
      <x:c r="AL812" s="64" t="n">
        <x:f aca="0">IF(AK811,AD811,AL811)</x:f>
        <x:v>1.1483096803185293</x:v>
      </x:c>
      <x:c r="AM812" s="65" t="str">
        <x:f aca="0">IF(AK812,AD812/AL812-1,"")</x:f>
      </x:c>
      <x:c r="AN812" s="64" t="n">
        <x:f aca="0">IF(AI812&lt;&gt;AI811,AD812,MAX(AN811,AD812))</x:f>
        <x:v>1.1531626626180271</x:v>
      </x:c>
      <x:c r="AO812" s="65" t="n">
        <x:f aca="0">AD812/AN812-1</x:f>
        <x:v>-0.0025770595714431632</x:v>
      </x:c>
      <x:c r="AP812" s="69" t="n">
        <x:f aca="0">IFERROR(SUM(Z812:AC812)/AD812,0)</x:f>
        <x:v>1</x:v>
      </x:c>
      <x:c r="AQ812" s="66" t="b">
        <x:f aca="0">AND(B812&gt;0,C812&gt;0,D812&gt;0,E812&gt;0)</x:f>
        <x:v>1</x:v>
      </x:c>
    </x:row>
    <x:row r="813" ht="13.5" hidden="0">
      <x:c r="A813" s="61" t="n">
        <x:f aca="0">'净值底稿'!A775</x:f>
        <x:v>44995</x:v>
      </x:c>
      <x:c r="B813" s="62" t="n">
        <x:f aca="0">'净值底稿'!W775</x:f>
        <x:v>1.299509955921525</x:v>
      </x:c>
      <x:c r="C813" s="62" t="n">
        <x:f aca="0">'净值底稿'!T775</x:f>
        <x:v>1.3111399072734824</x:v>
      </x:c>
      <x:c r="D813" s="62" t="n">
        <x:f aca="0">'净值底稿'!U775</x:f>
        <x:v>1.5724</x:v>
      </x:c>
      <x:c r="E813" s="62" t="n">
        <x:f aca="0">'净值底稿'!V775</x:f>
        <x:v>1.5</x:v>
      </x:c>
      <x:c r="F813" s="63" t="n">
        <x:f aca="0">IFERROR(B813/B812-1,0)</x:f>
        <x:v>-0.01569266366122668</x:v>
      </x:c>
      <x:c r="G813" s="63" t="n">
        <x:f aca="0">IFERROR(C813/C812-1,0)</x:f>
        <x:v>-0.013428434136742218</x:v>
      </x:c>
      <x:c r="H813" s="63" t="n">
        <x:f aca="0">IFERROR(D813/D812-1,0)</x:f>
        <x:v>0.00038172795521052016</x:v>
      </x:c>
      <x:c r="I813" s="63" t="n">
        <x:f aca="0">IFERROR(E813/E812-1,0)</x:f>
        <x:v>0.00536193029490617</x:v>
      </x:c>
      <x:c r="J813" s="64" t="n">
        <x:f aca="0">Z812*(1+F813)</x:f>
        <x:v>0.11840866312604188</x:v>
      </x:c>
      <x:c r="K813" s="64" t="n">
        <x:f aca="0">AA812*(1+G813)</x:f>
        <x:v>0.11957144722356129</x:v>
      </x:c>
      <x:c r="L813" s="64" t="n">
        <x:f aca="0">AB812*(1+H813)</x:f>
        <x:v>0.8488408590963237</x:v>
      </x:c>
      <x:c r="M813" s="64" t="n">
        <x:f aca="0">AC812*(1+I813)</x:f>
        <x:v>0.06050121635892795</x:v>
      </x:c>
      <x:c r="N813" s="64" t="n">
        <x:f aca="0">SUM(J813:M813)</x:f>
        <x:v>1.1473221858048548</x:v>
      </x:c>
      <x:c r="O813" s="65" t="n">
        <x:f aca="0">IFERROR((J813+K813)/N813,0)</x:f>
        <x:v>0.20742221609064276</x:v>
      </x:c>
      <x:c r="P813" s="66" t="b">
        <x:f aca="0">AND(MONTH(A813)=12,OR(A814="",YEAR(A813)&lt;&gt;YEAR(A814)))</x:f>
        <x:v>0</x:v>
      </x:c>
      <x:c r="Q813" s="66" t="b">
        <x:f aca="0">AND(MOD(MONTH(A813),3)=0,OR(A814="",MONTH(A813)&lt;&gt;MONTH(A814)))</x:f>
        <x:v>0</x:v>
      </x:c>
      <x:c r="R813" s="66" t="b">
        <x:f aca="0">OR(O813&gt;$E$7,O813&lt;$E$6)</x:f>
        <x:v>0</x:v>
      </x:c>
      <x:c r="S813" s="66" t="b">
        <x:f aca="0">AND(OR(P813,Q813,R813),A813-AH812&gt;$E$8)</x:f>
        <x:v>0</x:v>
      </x:c>
      <x:c r="T813" s="67" t="str">
        <x:f aca="0">IF(NOT(OR(P813,Q813,R813)),"不调",IF(NOT(S813),"间隔规则跳过",IF(P813,"年末+季度",IF(AND(Q813,R813),"季度+动态",IF(Q813,"季度","动态")))))</x:f>
        <x:v>不调</x:v>
      </x:c>
      <x:c r="U813" s="64" t="n">
        <x:f aca="0">IF(OR(T813="年末+季度",T813="季度+动态"),N813*$E$5/2,IF(T813="季度",(J813+K813)/2,IF(T813="动态",N813*$E$5*IF(J813+K813=0,0.5,J813/(J813+K813)),J813)))</x:f>
        <x:v>0.11840866312604188</x:v>
      </x:c>
      <x:c r="V813" s="64" t="n">
        <x:f aca="0">IF(OR(T813="年末+季度",T813="季度+动态"),N813*$E$5/2,IF(T813="季度",(J813+K813)/2,IF(T813="动态",N813*$E$5*IF(J813+K813=0,0.5,K813/(J813+K813)),K813)))</x:f>
        <x:v>0.11957144722356129</x:v>
      </x:c>
      <x:c r="W813" s="64" t="n">
        <x:f aca="0">IF(OR(T813="年末+季度",T813="季度+动态",T813="动态"),N813*(1-$E$5)*IF(L813+M813=0,$B$7/($B$7+$B$8),L813/(L813+M813)),L813)</x:f>
        <x:v>0.8488408590963237</x:v>
      </x:c>
      <x:c r="X813" s="64" t="n">
        <x:f aca="0">IF(OR(T813="年末+季度",T813="季度+动态",T813="动态"),N813*(1-$E$5)*IF(L813+M813=0,$B$8/($B$7+$B$8),M813/(L813+M813)),M813)</x:f>
        <x:v>0.06050121635892795</x:v>
      </x:c>
      <x:c r="Y813" s="64" t="n">
        <x:f aca="0">POWER(1-$H$5,(A813-A812)/$H$8)</x:f>
        <x:v>0.9999862671029998</x:v>
      </x:c>
      <x:c r="Z813" s="64" t="n">
        <x:f aca="0">U813*Y813</x:f>
        <x:v>0.11840703703206723</x:v>
      </x:c>
      <x:c r="AA813" s="64" t="n">
        <x:f aca="0">V813*Y813</x:f>
        <x:v>0.11956980516119241</x:v>
      </x:c>
      <x:c r="AB813" s="64" t="n">
        <x:f aca="0">W813*Y813</x:f>
        <x:v>0.8488292020522361</x:v>
      </x:c>
      <x:c r="AC813" s="64" t="n">
        <x:f aca="0">X813*Y813</x:f>
        <x:v>0.06050038550195531</x:v>
      </x:c>
      <x:c r="AD813" s="64" t="n">
        <x:f aca="0">SUM(Z813:AC813)</x:f>
        <x:v>1.1473064297474511</x:v>
      </x:c>
      <x:c r="AE813" s="64" t="n">
        <x:f aca="0">MAX(AE812,AD813)</x:f>
        <x:v>1.1531626626180271</x:v>
      </x:c>
      <x:c r="AF813" s="63" t="n">
        <x:f aca="0">AD813/AE813-1</x:f>
        <x:v>-0.0050784100633995966</x:v>
      </x:c>
      <x:c r="AG813" s="63" t="n">
        <x:f aca="0">AD813/AD812-1</x:f>
        <x:v>-0.0025078132761631178</x:v>
      </x:c>
      <x:c r="AH813" s="61" t="n">
        <x:f aca="0">IF(OR(T813="年末+季度",T813="季度+动态",T813="季度",T813="动态"),A813,AH812)</x:f>
        <x:v>44925</x:v>
      </x:c>
      <x:c r="AI813" s="68" t="n">
        <x:f aca="0">YEAR(A813)</x:f>
        <x:v>2023</x:v>
      </x:c>
      <x:c r="AJ813" s="68" t="n">
        <x:f aca="0">MONTH(A813)</x:f>
        <x:v>3</x:v>
      </x:c>
      <x:c r="AK813" s="66" t="n">
        <x:f aca="0">IF(MONTH(A813)&lt;&gt;MONTH(A814),1,0)</x:f>
        <x:v>0</x:v>
      </x:c>
      <x:c r="AL813" s="64" t="n">
        <x:f aca="0">IF(AK812,AD812,AL812)</x:f>
        <x:v>1.1483096803185293</x:v>
      </x:c>
      <x:c r="AM813" s="65" t="str">
        <x:f aca="0">IF(AK813,AD813/AL813-1,"")</x:f>
      </x:c>
      <x:c r="AN813" s="64" t="n">
        <x:f aca="0">IF(AI813&lt;&gt;AI812,AD813,MAX(AN812,AD813))</x:f>
        <x:v>1.1531626626180271</x:v>
      </x:c>
      <x:c r="AO813" s="65" t="n">
        <x:f aca="0">AD813/AN813-1</x:f>
        <x:v>-0.0050784100633995966</x:v>
      </x:c>
      <x:c r="AP813" s="69" t="n">
        <x:f aca="0">IFERROR(SUM(Z813:AC813)/AD813,0)</x:f>
        <x:v>1</x:v>
      </x:c>
      <x:c r="AQ813" s="66" t="b">
        <x:f aca="0">AND(B813&gt;0,C813&gt;0,D813&gt;0,E813&gt;0)</x:f>
        <x:v>1</x:v>
      </x:c>
    </x:row>
    <x:row r="814" ht="13.5" hidden="0">
      <x:c r="A814" s="61" t="n">
        <x:f aca="0">'净值底稿'!A776</x:f>
        <x:v>44998</x:v>
      </x:c>
      <x:c r="B814" s="62" t="n">
        <x:f aca="0">'净值底稿'!W776</x:f>
        <x:v>1.315408427640732</x:v>
      </x:c>
      <x:c r="C814" s="62" t="n">
        <x:f aca="0">'净值底稿'!T776</x:f>
        <x:v>1.3176449206190362</x:v>
      </x:c>
      <x:c r="D814" s="62" t="n">
        <x:f aca="0">'净值底稿'!U776</x:f>
        <x:v>1.5727</x:v>
      </x:c>
      <x:c r="E814" s="62" t="n">
        <x:f aca="0">'净值底稿'!V776</x:f>
        <x:v>1.5132</x:v>
      </x:c>
      <x:c r="F814" s="63" t="n">
        <x:f aca="0">IFERROR(B814/B813-1,0)</x:f>
        <x:v>0.012234205399321407</x:v>
      </x:c>
      <x:c r="G814" s="63" t="n">
        <x:f aca="0">IFERROR(C814/C813-1,0)</x:f>
        <x:v>0.0049613418899596695</x:v>
      </x:c>
      <x:c r="H814" s="63" t="n">
        <x:f aca="0">IFERROR(D814/D813-1,0)</x:f>
        <x:v>0.00019079114729070312</x:v>
      </x:c>
      <x:c r="I814" s="63" t="n">
        <x:f aca="0">IFERROR(E814/E813-1,0)</x:f>
        <x:v>0.008800000000000141</x:v>
      </x:c>
      <x:c r="J814" s="64" t="n">
        <x:f aca="0">Z813*(1+F814)</x:f>
        <x:v>0.1198556530438426</x:v>
      </x:c>
      <x:c r="K814" s="64" t="n">
        <x:f aca="0">AA813*(1+G814)</x:f>
        <x:v>0.12016303184431294</x:v>
      </x:c>
      <x:c r="L814" s="64" t="n">
        <x:f aca="0">AB813*(1+H814)</x:f>
        <x:v>0.8489911511495495</x:v>
      </x:c>
      <x:c r="M814" s="64" t="n">
        <x:f aca="0">AC813*(1+I814)</x:f>
        <x:v>0.061032788894372525</x:v>
      </x:c>
      <x:c r="N814" s="64" t="n">
        <x:f aca="0">SUM(J814:M814)</x:f>
        <x:v>1.1500426249320774</x:v>
      </x:c>
      <x:c r="O814" s="65" t="n">
        <x:f aca="0">IFERROR((J814+K814)/N814,0)</x:f>
        <x:v>0.20870416424985228</x:v>
      </x:c>
      <x:c r="P814" s="66" t="b">
        <x:f aca="0">AND(MONTH(A814)=12,OR(A815="",YEAR(A814)&lt;&gt;YEAR(A815)))</x:f>
        <x:v>0</x:v>
      </x:c>
      <x:c r="Q814" s="66" t="b">
        <x:f aca="0">AND(MOD(MONTH(A814),3)=0,OR(A815="",MONTH(A814)&lt;&gt;MONTH(A815)))</x:f>
        <x:v>0</x:v>
      </x:c>
      <x:c r="R814" s="66" t="b">
        <x:f aca="0">OR(O814&gt;$E$7,O814&lt;$E$6)</x:f>
        <x:v>0</x:v>
      </x:c>
      <x:c r="S814" s="66" t="b">
        <x:f aca="0">AND(OR(P814,Q814,R814),A814-AH813&gt;$E$8)</x:f>
        <x:v>0</x:v>
      </x:c>
      <x:c r="T814" s="67" t="str">
        <x:f aca="0">IF(NOT(OR(P814,Q814,R814)),"不调",IF(NOT(S814),"间隔规则跳过",IF(P814,"年末+季度",IF(AND(Q814,R814),"季度+动态",IF(Q814,"季度","动态")))))</x:f>
        <x:v>不调</x:v>
      </x:c>
      <x:c r="U814" s="64" t="n">
        <x:f aca="0">IF(OR(T814="年末+季度",T814="季度+动态"),N814*$E$5/2,IF(T814="季度",(J814+K814)/2,IF(T814="动态",N814*$E$5*IF(J814+K814=0,0.5,J814/(J814+K814)),J814)))</x:f>
        <x:v>0.1198556530438426</x:v>
      </x:c>
      <x:c r="V814" s="64" t="n">
        <x:f aca="0">IF(OR(T814="年末+季度",T814="季度+动态"),N814*$E$5/2,IF(T814="季度",(J814+K814)/2,IF(T814="动态",N814*$E$5*IF(J814+K814=0,0.5,K814/(J814+K814)),K814)))</x:f>
        <x:v>0.12016303184431294</x:v>
      </x:c>
      <x:c r="W814" s="64" t="n">
        <x:f aca="0">IF(OR(T814="年末+季度",T814="季度+动态",T814="动态"),N814*(1-$E$5)*IF(L814+M814=0,$B$7/($B$7+$B$8),L814/(L814+M814)),L814)</x:f>
        <x:v>0.8489911511495495</x:v>
      </x:c>
      <x:c r="X814" s="64" t="n">
        <x:f aca="0">IF(OR(T814="年末+季度",T814="季度+动态",T814="动态"),N814*(1-$E$5)*IF(L814+M814=0,$B$8/($B$7+$B$8),M814/(L814+M814)),M814)</x:f>
        <x:v>0.061032788894372525</x:v>
      </x:c>
      <x:c r="Y814" s="64" t="n">
        <x:f aca="0">POWER(1-$H$5,(A814-A813)/$H$8)</x:f>
        <x:v>0.9999588018747739</x:v>
      </x:c>
      <x:c r="Z814" s="64" t="n">
        <x:f aca="0">U814*Y814</x:f>
        <x:v>0.11985071521563945</x:v>
      </x:c>
      <x:c r="AA814" s="64" t="n">
        <x:f aca="0">V814*Y814</x:f>
        <x:v>0.12015808135267948</x:v>
      </x:c>
      <x:c r="AB814" s="64" t="n">
        <x:f aca="0">W814*Y814</x:f>
        <x:v>0.8489561743057886</x:v>
      </x:c>
      <x:c r="AC814" s="64" t="n">
        <x:f aca="0">X814*Y814</x:f>
        <x:v>0.06103027445789276</x:v>
      </x:c>
      <x:c r="AD814" s="64" t="n">
        <x:f aca="0">SUM(Z814:AC814)</x:f>
        <x:v>1.1499952453320004</x:v>
      </x:c>
      <x:c r="AE814" s="64" t="n">
        <x:f aca="0">MAX(AE813,AD814)</x:f>
        <x:v>1.1531626626180271</x:v>
      </x:c>
      <x:c r="AF814" s="63" t="n">
        <x:f aca="0">AD814/AE814-1</x:f>
        <x:v>-0.002746722026913173</x:v>
      </x:c>
      <x:c r="AG814" s="63" t="n">
        <x:f aca="0">AD814/AD813-1</x:f>
        <x:v>0.0023435897462382727</x:v>
      </x:c>
      <x:c r="AH814" s="61" t="n">
        <x:f aca="0">IF(OR(T814="年末+季度",T814="季度+动态",T814="季度",T814="动态"),A814,AH813)</x:f>
        <x:v>44925</x:v>
      </x:c>
      <x:c r="AI814" s="68" t="n">
        <x:f aca="0">YEAR(A814)</x:f>
        <x:v>2023</x:v>
      </x:c>
      <x:c r="AJ814" s="68" t="n">
        <x:f aca="0">MONTH(A814)</x:f>
        <x:v>3</x:v>
      </x:c>
      <x:c r="AK814" s="66" t="n">
        <x:f aca="0">IF(MONTH(A814)&lt;&gt;MONTH(A815),1,0)</x:f>
        <x:v>0</x:v>
      </x:c>
      <x:c r="AL814" s="64" t="n">
        <x:f aca="0">IF(AK813,AD813,AL813)</x:f>
        <x:v>1.1483096803185293</x:v>
      </x:c>
      <x:c r="AM814" s="65" t="str">
        <x:f aca="0">IF(AK814,AD814/AL814-1,"")</x:f>
      </x:c>
      <x:c r="AN814" s="64" t="n">
        <x:f aca="0">IF(AI814&lt;&gt;AI813,AD814,MAX(AN813,AD814))</x:f>
        <x:v>1.1531626626180271</x:v>
      </x:c>
      <x:c r="AO814" s="65" t="n">
        <x:f aca="0">AD814/AN814-1</x:f>
        <x:v>-0.002746722026913173</x:v>
      </x:c>
      <x:c r="AP814" s="69" t="n">
        <x:f aca="0">IFERROR(SUM(Z814:AC814)/AD814,0)</x:f>
        <x:v>1</x:v>
      </x:c>
      <x:c r="AQ814" s="66" t="b">
        <x:f aca="0">AND(B814&gt;0,C814&gt;0,D814&gt;0,E814&gt;0)</x:f>
        <x:v>1</x:v>
      </x:c>
    </x:row>
    <x:row r="815" ht="13.5" hidden="0">
      <x:c r="A815" s="61" t="n">
        <x:f aca="0">'净值底稿'!A777</x:f>
        <x:v>44999</x:v>
      </x:c>
      <x:c r="B815" s="62" t="n">
        <x:f aca="0">'净值底稿'!W777</x:f>
        <x:v>1.3042959978594386</x:v>
      </x:c>
      <x:c r="C815" s="62" t="n">
        <x:f aca="0">'净值底稿'!T777</x:f>
        <x:v>1.303978334145055</x:v>
      </x:c>
      <x:c r="D815" s="62" t="n">
        <x:f aca="0">'净值底稿'!U777</x:f>
        <x:v>1.5731</x:v>
      </x:c>
      <x:c r="E815" s="62" t="n">
        <x:f aca="0">'净值底稿'!V777</x:f>
        <x:v>1.5327</x:v>
      </x:c>
      <x:c r="F815" s="63" t="n">
        <x:f aca="0">IFERROR(B815/B814-1,0)</x:f>
        <x:v>-0.008447893101326986</x:v>
      </x:c>
      <x:c r="G815" s="63" t="n">
        <x:f aca="0">IFERROR(C815/C814-1,0)</x:f>
        <x:v>-0.010371979780076424</x:v>
      </x:c>
      <x:c r="H815" s="63" t="n">
        <x:f aca="0">IFERROR(D815/D814-1,0)</x:f>
        <x:v>0.0002543396706300438</x:v>
      </x:c>
      <x:c r="I815" s="63" t="n">
        <x:f aca="0">IFERROR(E815/E814-1,0)</x:f>
        <x:v>0.012886597938144284</x:v>
      </x:c>
      <x:c r="J815" s="64" t="n">
        <x:f aca="0">Z814*(1+F815)</x:f>
        <x:v>0.11883822918538015</x:v>
      </x:c>
      <x:c r="K815" s="64" t="n">
        <x:f aca="0">AA814*(1+G815)</x:f>
        <x:v>0.11891180416247671</x:v>
      </x:c>
      <x:c r="L815" s="64" t="n">
        <x:f aca="0">AB814*(1+H815)</x:f>
        <x:v>0.8491720975395409</x:v>
      </x:c>
      <x:c r="M815" s="64" t="n">
        <x:f aca="0">AC814*(1+I815)</x:f>
        <x:v>0.061816747066886224</x:v>
      </x:c>
      <x:c r="N815" s="64" t="n">
        <x:f aca="0">SUM(J815:M815)</x:f>
        <x:v>1.148738877954284</x:v>
      </x:c>
      <x:c r="O815" s="65" t="n">
        <x:f aca="0">IFERROR((J815+K815)/N815,0)</x:f>
        <x:v>0.2069661242520587</x:v>
      </x:c>
      <x:c r="P815" s="66" t="b">
        <x:f aca="0">AND(MONTH(A815)=12,OR(A816="",YEAR(A815)&lt;&gt;YEAR(A816)))</x:f>
        <x:v>0</x:v>
      </x:c>
      <x:c r="Q815" s="66" t="b">
        <x:f aca="0">AND(MOD(MONTH(A815),3)=0,OR(A816="",MONTH(A815)&lt;&gt;MONTH(A816)))</x:f>
        <x:v>0</x:v>
      </x:c>
      <x:c r="R815" s="66" t="b">
        <x:f aca="0">OR(O815&gt;$E$7,O815&lt;$E$6)</x:f>
        <x:v>0</x:v>
      </x:c>
      <x:c r="S815" s="66" t="b">
        <x:f aca="0">AND(OR(P815,Q815,R815),A815-AH814&gt;$E$8)</x:f>
        <x:v>0</x:v>
      </x:c>
      <x:c r="T815" s="67" t="str">
        <x:f aca="0">IF(NOT(OR(P815,Q815,R815)),"不调",IF(NOT(S815),"间隔规则跳过",IF(P815,"年末+季度",IF(AND(Q815,R815),"季度+动态",IF(Q815,"季度","动态")))))</x:f>
        <x:v>不调</x:v>
      </x:c>
      <x:c r="U815" s="64" t="n">
        <x:f aca="0">IF(OR(T815="年末+季度",T815="季度+动态"),N815*$E$5/2,IF(T815="季度",(J815+K815)/2,IF(T815="动态",N815*$E$5*IF(J815+K815=0,0.5,J815/(J815+K815)),J815)))</x:f>
        <x:v>0.11883822918538015</x:v>
      </x:c>
      <x:c r="V815" s="64" t="n">
        <x:f aca="0">IF(OR(T815="年末+季度",T815="季度+动态"),N815*$E$5/2,IF(T815="季度",(J815+K815)/2,IF(T815="动态",N815*$E$5*IF(J815+K815=0,0.5,K815/(J815+K815)),K815)))</x:f>
        <x:v>0.11891180416247671</x:v>
      </x:c>
      <x:c r="W815" s="64" t="n">
        <x:f aca="0">IF(OR(T815="年末+季度",T815="季度+动态",T815="动态"),N815*(1-$E$5)*IF(L815+M815=0,$B$7/($B$7+$B$8),L815/(L815+M815)),L815)</x:f>
        <x:v>0.8491720975395409</x:v>
      </x:c>
      <x:c r="X815" s="64" t="n">
        <x:f aca="0">IF(OR(T815="年末+季度",T815="季度+动态",T815="动态"),N815*(1-$E$5)*IF(L815+M815=0,$B$8/($B$7+$B$8),M815/(L815+M815)),M815)</x:f>
        <x:v>0.061816747066886224</x:v>
      </x:c>
      <x:c r="Y815" s="64" t="n">
        <x:f aca="0">POWER(1-$H$5,(A815-A814)/$H$8)</x:f>
        <x:v>0.9999862671029998</x:v>
      </x:c>
      <x:c r="Z815" s="64" t="n">
        <x:f aca="0">U815*Y815</x:f>
        <x:v>0.11883659719221905</x:v>
      </x:c>
      <x:c r="AA815" s="64" t="n">
        <x:f aca="0">V815*Y815</x:f>
        <x:v>0.11891017115891803</x:v>
      </x:c>
      <x:c r="AB815" s="64" t="n">
        <x:f aca="0">W815*Y815</x:f>
        <x:v>0.84916043594659</x:v>
      </x:c>
      <x:c r="AC815" s="64" t="n">
        <x:f aca="0">X815*Y815</x:f>
        <x:v>0.061815898143865865</x:v>
      </x:c>
      <x:c r="AD815" s="64" t="n">
        <x:f aca="0">SUM(Z815:AC815)</x:f>
        <x:v>1.148723102441593</x:v>
      </x:c>
      <x:c r="AE815" s="64" t="n">
        <x:f aca="0">MAX(AE814,AD815)</x:f>
        <x:v>1.1531626626180271</x:v>
      </x:c>
      <x:c r="AF815" s="63" t="n">
        <x:f aca="0">AD815/AE815-1</x:f>
        <x:v>-0.003849899342348695</x:v>
      </x:c>
      <x:c r="AG815" s="63" t="n">
        <x:f aca="0">AD815/AD814-1</x:f>
        <x:v>-0.0011062157826923213</x:v>
      </x:c>
      <x:c r="AH815" s="61" t="n">
        <x:f aca="0">IF(OR(T815="年末+季度",T815="季度+动态",T815="季度",T815="动态"),A815,AH814)</x:f>
        <x:v>44925</x:v>
      </x:c>
      <x:c r="AI815" s="68" t="n">
        <x:f aca="0">YEAR(A815)</x:f>
        <x:v>2023</x:v>
      </x:c>
      <x:c r="AJ815" s="68" t="n">
        <x:f aca="0">MONTH(A815)</x:f>
        <x:v>3</x:v>
      </x:c>
      <x:c r="AK815" s="66" t="n">
        <x:f aca="0">IF(MONTH(A815)&lt;&gt;MONTH(A816),1,0)</x:f>
        <x:v>0</x:v>
      </x:c>
      <x:c r="AL815" s="64" t="n">
        <x:f aca="0">IF(AK814,AD814,AL814)</x:f>
        <x:v>1.1483096803185293</x:v>
      </x:c>
      <x:c r="AM815" s="65" t="str">
        <x:f aca="0">IF(AK815,AD815/AL815-1,"")</x:f>
      </x:c>
      <x:c r="AN815" s="64" t="n">
        <x:f aca="0">IF(AI815&lt;&gt;AI814,AD815,MAX(AN814,AD815))</x:f>
        <x:v>1.1531626626180271</x:v>
      </x:c>
      <x:c r="AO815" s="65" t="n">
        <x:f aca="0">AD815/AN815-1</x:f>
        <x:v>-0.003849899342348695</x:v>
      </x:c>
      <x:c r="AP815" s="69" t="n">
        <x:f aca="0">IFERROR(SUM(Z815:AC815)/AD815,0)</x:f>
        <x:v>1</x:v>
      </x:c>
      <x:c r="AQ815" s="66" t="b">
        <x:f aca="0">AND(B815&gt;0,C815&gt;0,D815&gt;0,E815&gt;0)</x:f>
        <x:v>1</x:v>
      </x:c>
    </x:row>
    <x:row r="816" ht="13.5" hidden="0">
      <x:c r="A816" s="61" t="n">
        <x:f aca="0">'净值底稿'!A778</x:f>
        <x:v>45000</x:v>
      </x:c>
      <x:c r="B816" s="62" t="n">
        <x:f aca="0">'净值底稿'!W778</x:f>
        <x:v>1.3201815017188285</x:v>
      </x:c>
      <x:c r="C816" s="62" t="n">
        <x:f aca="0">'净值底稿'!T778</x:f>
        <x:v>1.3113575942782414</x:v>
      </x:c>
      <x:c r="D816" s="62" t="n">
        <x:f aca="0">'净值底稿'!U778</x:f>
        <x:v>1.5733</x:v>
      </x:c>
      <x:c r="E816" s="62" t="n">
        <x:f aca="0">'净值底稿'!V778</x:f>
        <x:v>1.5314</x:v>
      </x:c>
      <x:c r="F816" s="63" t="n">
        <x:f aca="0">IFERROR(B816/B815-1,0)</x:f>
        <x:v>0.012179370239163934</x:v>
      </x:c>
      <x:c r="G816" s="63" t="n">
        <x:f aca="0">IFERROR(C816/C815-1,0)</x:f>
        <x:v>0.0056590358443529</x:v>
      </x:c>
      <x:c r="H816" s="63" t="n">
        <x:f aca="0">IFERROR(D816/D815-1,0)</x:f>
        <x:v>0.00012713749920534312</x:v>
      </x:c>
      <x:c r="I816" s="63" t="n">
        <x:f aca="0">IFERROR(E816/E815-1,0)</x:f>
        <x:v>-0.0008481764206954567</x:v>
      </x:c>
      <x:c r="J816" s="64" t="n">
        <x:f aca="0">Z815*(1+F816)</x:f>
        <x:v>0.12028395210738548</x:v>
      </x:c>
      <x:c r="K816" s="64" t="n">
        <x:f aca="0">AA815*(1+G816)</x:f>
        <x:v>0.11958308807976448</x:v>
      </x:c>
      <x:c r="L816" s="64" t="n">
        <x:f aca="0">AB815*(1+H816)</x:f>
        <x:v>0.8492683960808404</x:v>
      </x:c>
      <x:c r="M816" s="64" t="n">
        <x:f aca="0">AC815*(1+I816)</x:f>
        <x:v>0.061763467356636126</x:v>
      </x:c>
      <x:c r="N816" s="64" t="n">
        <x:f aca="0">SUM(J816:M816)</x:f>
        <x:v>1.1508989036246264</x:v>
      </x:c>
      <x:c r="O816" s="65" t="n">
        <x:f aca="0">IFERROR((J816+K816)/N816,0)</x:f>
        <x:v>0.20841712458993203</x:v>
      </x:c>
      <x:c r="P816" s="66" t="b">
        <x:f aca="0">AND(MONTH(A816)=12,OR(A817="",YEAR(A816)&lt;&gt;YEAR(A817)))</x:f>
        <x:v>0</x:v>
      </x:c>
      <x:c r="Q816" s="66" t="b">
        <x:f aca="0">AND(MOD(MONTH(A816),3)=0,OR(A817="",MONTH(A816)&lt;&gt;MONTH(A817)))</x:f>
        <x:v>0</x:v>
      </x:c>
      <x:c r="R816" s="66" t="b">
        <x:f aca="0">OR(O816&gt;$E$7,O816&lt;$E$6)</x:f>
        <x:v>0</x:v>
      </x:c>
      <x:c r="S816" s="66" t="b">
        <x:f aca="0">AND(OR(P816,Q816,R816),A816-AH815&gt;$E$8)</x:f>
        <x:v>0</x:v>
      </x:c>
      <x:c r="T816" s="67" t="str">
        <x:f aca="0">IF(NOT(OR(P816,Q816,R816)),"不调",IF(NOT(S816),"间隔规则跳过",IF(P816,"年末+季度",IF(AND(Q816,R816),"季度+动态",IF(Q816,"季度","动态")))))</x:f>
        <x:v>不调</x:v>
      </x:c>
      <x:c r="U816" s="64" t="n">
        <x:f aca="0">IF(OR(T816="年末+季度",T816="季度+动态"),N816*$E$5/2,IF(T816="季度",(J816+K816)/2,IF(T816="动态",N816*$E$5*IF(J816+K816=0,0.5,J816/(J816+K816)),J816)))</x:f>
        <x:v>0.12028395210738548</x:v>
      </x:c>
      <x:c r="V816" s="64" t="n">
        <x:f aca="0">IF(OR(T816="年末+季度",T816="季度+动态"),N816*$E$5/2,IF(T816="季度",(J816+K816)/2,IF(T816="动态",N816*$E$5*IF(J816+K816=0,0.5,K816/(J816+K816)),K816)))</x:f>
        <x:v>0.11958308807976448</x:v>
      </x:c>
      <x:c r="W816" s="64" t="n">
        <x:f aca="0">IF(OR(T816="年末+季度",T816="季度+动态",T816="动态"),N816*(1-$E$5)*IF(L816+M816=0,$B$7/($B$7+$B$8),L816/(L816+M816)),L816)</x:f>
        <x:v>0.8492683960808404</x:v>
      </x:c>
      <x:c r="X816" s="64" t="n">
        <x:f aca="0">IF(OR(T816="年末+季度",T816="季度+动态",T816="动态"),N816*(1-$E$5)*IF(L816+M816=0,$B$8/($B$7+$B$8),M816/(L816+M816)),M816)</x:f>
        <x:v>0.061763467356636126</x:v>
      </x:c>
      <x:c r="Y816" s="64" t="n">
        <x:f aca="0">POWER(1-$H$5,(A816-A815)/$H$8)</x:f>
        <x:v>0.9999862671029998</x:v>
      </x:c>
      <x:c r="Z816" s="64" t="n">
        <x:f aca="0">U816*Y816</x:f>
        <x:v>0.1202823002602604</x:v>
      </x:c>
      <x:c r="AA816" s="64" t="n">
        <x:f aca="0">V816*Y816</x:f>
        <x:v>0.1195814458575329</x:v>
      </x:c>
      <x:c r="AB816" s="64" t="n">
        <x:f aca="0">W816*Y816</x:f>
        <x:v>0.8492567331654315</x:v>
      </x:c>
      <x:c r="AC816" s="64" t="n">
        <x:f aca="0">X816*Y816</x:f>
        <x:v>0.06176261916530054</x:v>
      </x:c>
      <x:c r="AD816" s="64" t="n">
        <x:f aca="0">SUM(Z816:AC816)</x:f>
        <x:v>1.1508830984485252</x:v>
      </x:c>
      <x:c r="AE816" s="64" t="n">
        <x:f aca="0">MAX(AE815,AD816)</x:f>
        <x:v>1.1531626626180271</x:v>
      </x:c>
      <x:c r="AF816" s="63" t="n">
        <x:f aca="0">AD816/AE816-1</x:f>
        <x:v>-0.001976793251636022</x:v>
      </x:c>
      <x:c r="AG816" s="63" t="n">
        <x:f aca="0">AD816/AD815-1</x:f>
        <x:v>0.0018803452305793389</x:v>
      </x:c>
      <x:c r="AH816" s="61" t="n">
        <x:f aca="0">IF(OR(T816="年末+季度",T816="季度+动态",T816="季度",T816="动态"),A816,AH815)</x:f>
        <x:v>44925</x:v>
      </x:c>
      <x:c r="AI816" s="68" t="n">
        <x:f aca="0">YEAR(A816)</x:f>
        <x:v>2023</x:v>
      </x:c>
      <x:c r="AJ816" s="68" t="n">
        <x:f aca="0">MONTH(A816)</x:f>
        <x:v>3</x:v>
      </x:c>
      <x:c r="AK816" s="66" t="n">
        <x:f aca="0">IF(MONTH(A816)&lt;&gt;MONTH(A817),1,0)</x:f>
        <x:v>0</x:v>
      </x:c>
      <x:c r="AL816" s="64" t="n">
        <x:f aca="0">IF(AK815,AD815,AL815)</x:f>
        <x:v>1.1483096803185293</x:v>
      </x:c>
      <x:c r="AM816" s="65" t="str">
        <x:f aca="0">IF(AK816,AD816/AL816-1,"")</x:f>
      </x:c>
      <x:c r="AN816" s="64" t="n">
        <x:f aca="0">IF(AI816&lt;&gt;AI815,AD816,MAX(AN815,AD816))</x:f>
        <x:v>1.1531626626180271</x:v>
      </x:c>
      <x:c r="AO816" s="65" t="n">
        <x:f aca="0">AD816/AN816-1</x:f>
        <x:v>-0.001976793251636022</x:v>
      </x:c>
      <x:c r="AP816" s="69" t="n">
        <x:f aca="0">IFERROR(SUM(Z816:AC816)/AD816,0)</x:f>
        <x:v>1</x:v>
      </x:c>
      <x:c r="AQ816" s="66" t="b">
        <x:f aca="0">AND(B816&gt;0,C816&gt;0,D816&gt;0,E816&gt;0)</x:f>
        <x:v>1</x:v>
      </x:c>
    </x:row>
    <x:row r="817" ht="13.5" hidden="0">
      <x:c r="A817" s="61" t="n">
        <x:f aca="0">'净值底稿'!A779</x:f>
        <x:v>45001</x:v>
      </x:c>
      <x:c r="B817" s="62" t="n">
        <x:f aca="0">'净值底稿'!W779</x:f>
        <x:v>1.3075464237309433</x:v>
      </x:c>
      <x:c r="C817" s="62" t="n">
        <x:f aca="0">'净值底稿'!T779</x:f>
        <x:v>1.2914462079001487</x:v>
      </x:c>
      <x:c r="D817" s="62" t="n">
        <x:f aca="0">'净值底稿'!U779</x:f>
        <x:v>1.5744</x:v>
      </x:c>
      <x:c r="E817" s="62" t="n">
        <x:f aca="0">'净值底稿'!V779</x:f>
        <x:v>1.5454</x:v>
      </x:c>
      <x:c r="F817" s="63" t="n">
        <x:f aca="0">IFERROR(B817/B816-1,0)</x:f>
        <x:v>-0.009570712793229408</x:v>
      </x:c>
      <x:c r="G817" s="63" t="n">
        <x:f aca="0">IFERROR(C817/C816-1,0)</x:f>
        <x:v>-0.015183796139947359</x:v>
      </x:c>
      <x:c r="H817" s="63" t="n">
        <x:f aca="0">IFERROR(D817/D816-1,0)</x:f>
        <x:v>0.0006991673552405597</x:v>
      </x:c>
      <x:c r="I817" s="63" t="n">
        <x:f aca="0">IFERROR(E817/E816-1,0)</x:f>
        <x:v>0.00914196160376135</x:v>
      </x:c>
      <x:c r="J817" s="64" t="n">
        <x:f aca="0">Z816*(1+F817)</x:f>
        <x:v>0.11913111291036046</x:v>
      </x:c>
      <x:c r="K817" s="64" t="n">
        <x:f aca="0">AA816*(1+G817)</x:f>
        <x:v>0.11776574556151197</x:v>
      </x:c>
      <x:c r="L817" s="64" t="n">
        <x:f aca="0">AB816*(1+H817)</x:f>
        <x:v>0.849850505749479</x:v>
      </x:c>
      <x:c r="M817" s="64" t="n">
        <x:f aca="0">AC816*(1+I817)</x:f>
        <x:v>0.062327250658257456</x:v>
      </x:c>
      <x:c r="N817" s="64" t="n">
        <x:f aca="0">SUM(J817:M817)</x:f>
        <x:v>1.149074614879609</x:v>
      </x:c>
      <x:c r="O817" s="65" t="n">
        <x:f aca="0">IFERROR((J817+K817)/N817,0)</x:f>
        <x:v>0.20616316417075545</x:v>
      </x:c>
      <x:c r="P817" s="66" t="b">
        <x:f aca="0">AND(MONTH(A817)=12,OR(A818="",YEAR(A817)&lt;&gt;YEAR(A818)))</x:f>
        <x:v>0</x:v>
      </x:c>
      <x:c r="Q817" s="66" t="b">
        <x:f aca="0">AND(MOD(MONTH(A817),3)=0,OR(A818="",MONTH(A817)&lt;&gt;MONTH(A818)))</x:f>
        <x:v>0</x:v>
      </x:c>
      <x:c r="R817" s="66" t="b">
        <x:f aca="0">OR(O817&gt;$E$7,O817&lt;$E$6)</x:f>
        <x:v>0</x:v>
      </x:c>
      <x:c r="S817" s="66" t="b">
        <x:f aca="0">AND(OR(P817,Q817,R817),A817-AH816&gt;$E$8)</x:f>
        <x:v>0</x:v>
      </x:c>
      <x:c r="T817" s="67" t="str">
        <x:f aca="0">IF(NOT(OR(P817,Q817,R817)),"不调",IF(NOT(S817),"间隔规则跳过",IF(P817,"年末+季度",IF(AND(Q817,R817),"季度+动态",IF(Q817,"季度","动态")))))</x:f>
        <x:v>不调</x:v>
      </x:c>
      <x:c r="U817" s="64" t="n">
        <x:f aca="0">IF(OR(T817="年末+季度",T817="季度+动态"),N817*$E$5/2,IF(T817="季度",(J817+K817)/2,IF(T817="动态",N817*$E$5*IF(J817+K817=0,0.5,J817/(J817+K817)),J817)))</x:f>
        <x:v>0.11913111291036046</x:v>
      </x:c>
      <x:c r="V817" s="64" t="n">
        <x:f aca="0">IF(OR(T817="年末+季度",T817="季度+动态"),N817*$E$5/2,IF(T817="季度",(J817+K817)/2,IF(T817="动态",N817*$E$5*IF(J817+K817=0,0.5,K817/(J817+K817)),K817)))</x:f>
        <x:v>0.11776574556151197</x:v>
      </x:c>
      <x:c r="W817" s="64" t="n">
        <x:f aca="0">IF(OR(T817="年末+季度",T817="季度+动态",T817="动态"),N817*(1-$E$5)*IF(L817+M817=0,$B$7/($B$7+$B$8),L817/(L817+M817)),L817)</x:f>
        <x:v>0.849850505749479</x:v>
      </x:c>
      <x:c r="X817" s="64" t="n">
        <x:f aca="0">IF(OR(T817="年末+季度",T817="季度+动态",T817="动态"),N817*(1-$E$5)*IF(L817+M817=0,$B$8/($B$7+$B$8),M817/(L817+M817)),M817)</x:f>
        <x:v>0.062327250658257456</x:v>
      </x:c>
      <x:c r="Y817" s="64" t="n">
        <x:f aca="0">POWER(1-$H$5,(A817-A816)/$H$8)</x:f>
        <x:v>0.9999862671029998</x:v>
      </x:c>
      <x:c r="Z817" s="64" t="n">
        <x:f aca="0">U817*Y817</x:f>
        <x:v>0.11912947689505735</x:v>
      </x:c>
      <x:c r="AA817" s="64" t="n">
        <x:f aca="0">V817*Y817</x:f>
        <x:v>0.11776412829665801</x:v>
      </x:c>
      <x:c r="AB817" s="64" t="n">
        <x:f aca="0">W817*Y817</x:f>
        <x:v>0.8498388348400179</x:v>
      </x:c>
      <x:c r="AC817" s="64" t="n">
        <x:f aca="0">X817*Y817</x:f>
        <x:v>0.062326394724543856</x:v>
      </x:c>
      <x:c r="AD817" s="64" t="n">
        <x:f aca="0">SUM(Z817:AC817)</x:f>
        <x:v>1.1490588347562771</x:v>
      </x:c>
      <x:c r="AE817" s="64" t="n">
        <x:f aca="0">MAX(AE816,AD817)</x:f>
        <x:v>1.1531626626180271</x:v>
      </x:c>
      <x:c r="AF817" s="63" t="n">
        <x:f aca="0">AD817/AE817-1</x:f>
        <x:v>-0.0035587588765951805</x:v>
      </x:c>
      <x:c r="AG817" s="63" t="n">
        <x:f aca="0">AD817/AD816-1</x:f>
        <x:v>-0.001585099038040716</x:v>
      </x:c>
      <x:c r="AH817" s="61" t="n">
        <x:f aca="0">IF(OR(T817="年末+季度",T817="季度+动态",T817="季度",T817="动态"),A817,AH816)</x:f>
        <x:v>44925</x:v>
      </x:c>
      <x:c r="AI817" s="68" t="n">
        <x:f aca="0">YEAR(A817)</x:f>
        <x:v>2023</x:v>
      </x:c>
      <x:c r="AJ817" s="68" t="n">
        <x:f aca="0">MONTH(A817)</x:f>
        <x:v>3</x:v>
      </x:c>
      <x:c r="AK817" s="66" t="n">
        <x:f aca="0">IF(MONTH(A817)&lt;&gt;MONTH(A818),1,0)</x:f>
        <x:v>0</x:v>
      </x:c>
      <x:c r="AL817" s="64" t="n">
        <x:f aca="0">IF(AK816,AD816,AL816)</x:f>
        <x:v>1.1483096803185293</x:v>
      </x:c>
      <x:c r="AM817" s="65" t="str">
        <x:f aca="0">IF(AK817,AD817/AL817-1,"")</x:f>
      </x:c>
      <x:c r="AN817" s="64" t="n">
        <x:f aca="0">IF(AI817&lt;&gt;AI816,AD817,MAX(AN816,AD817))</x:f>
        <x:v>1.1531626626180271</x:v>
      </x:c>
      <x:c r="AO817" s="65" t="n">
        <x:f aca="0">AD817/AN817-1</x:f>
        <x:v>-0.0035587588765951805</x:v>
      </x:c>
      <x:c r="AP817" s="69" t="n">
        <x:f aca="0">IFERROR(SUM(Z817:AC817)/AD817,0)</x:f>
        <x:v>1</x:v>
      </x:c>
      <x:c r="AQ817" s="66" t="b">
        <x:f aca="0">AND(B817&gt;0,C817&gt;0,D817&gt;0,E817&gt;0)</x:f>
        <x:v>1</x:v>
      </x:c>
    </x:row>
    <x:row r="818" ht="13.5" hidden="0">
      <x:c r="A818" s="61" t="n">
        <x:f aca="0">'净值底稿'!A780</x:f>
        <x:v>45002</x:v>
      </x:c>
      <x:c r="B818" s="62" t="n">
        <x:f aca="0">'净值底稿'!W780</x:f>
        <x:v>1.320673683868501</x:v>
      </x:c>
      <x:c r="C818" s="62" t="n">
        <x:f aca="0">'净值底稿'!T780</x:f>
        <x:v>1.29863656313783</x:v>
      </x:c>
      <x:c r="D818" s="62" t="n">
        <x:f aca="0">'净值底稿'!U780</x:f>
        <x:v>1.5749</x:v>
      </x:c>
      <x:c r="E818" s="62" t="n">
        <x:f aca="0">'净值底稿'!V780</x:f>
        <x:v>1.5525</x:v>
      </x:c>
      <x:c r="F818" s="63" t="n">
        <x:f aca="0">IFERROR(B818/B817-1,0)</x:f>
        <x:v>0.010039613048766771</x:v>
      </x:c>
      <x:c r="G818" s="63" t="n">
        <x:f aca="0">IFERROR(C818/C817-1,0)</x:f>
        <x:v>0.005567676914219</x:v>
      </x:c>
      <x:c r="H818" s="63" t="n">
        <x:f aca="0">IFERROR(D818/D817-1,0)</x:f>
        <x:v>0.00031758130081294134</x:v>
      </x:c>
      <x:c r="I818" s="63" t="n">
        <x:f aca="0">IFERROR(E818/E817-1,0)</x:f>
        <x:v>0.0045942797981104455</x:v>
      </x:c>
      <x:c r="J818" s="64" t="n">
        <x:f aca="0">Z817*(1+F818)</x:f>
        <x:v>0.12032549074578572</x:v>
      </x:c>
      <x:c r="K818" s="64" t="n">
        <x:f aca="0">AA817*(1+G818)</x:f>
        <x:v>0.11841980091509845</x:v>
      </x:c>
      <x:c r="L818" s="64" t="n">
        <x:f aca="0">AB817*(1+H818)</x:f>
        <x:v>0.8501087277626678</x:v>
      </x:c>
      <x:c r="M818" s="64" t="n">
        <x:f aca="0">AC817*(1+I818)</x:f>
        <x:v>0.06261273962071588</x:v>
      </x:c>
      <x:c r="N818" s="64" t="n">
        <x:f aca="0">SUM(J818:M818)</x:f>
        <x:v>1.1514667590442678</x:v>
      </x:c>
      <x:c r="O818" s="65" t="n">
        <x:f aca="0">IFERROR((J818+K818)/N818,0)</x:f>
        <x:v>0.20734015097322117</x:v>
      </x:c>
      <x:c r="P818" s="66" t="b">
        <x:f aca="0">AND(MONTH(A818)=12,OR(A819="",YEAR(A818)&lt;&gt;YEAR(A819)))</x:f>
        <x:v>0</x:v>
      </x:c>
      <x:c r="Q818" s="66" t="b">
        <x:f aca="0">AND(MOD(MONTH(A818),3)=0,OR(A819="",MONTH(A818)&lt;&gt;MONTH(A819)))</x:f>
        <x:v>0</x:v>
      </x:c>
      <x:c r="R818" s="66" t="b">
        <x:f aca="0">OR(O818&gt;$E$7,O818&lt;$E$6)</x:f>
        <x:v>0</x:v>
      </x:c>
      <x:c r="S818" s="66" t="b">
        <x:f aca="0">AND(OR(P818,Q818,R818),A818-AH817&gt;$E$8)</x:f>
        <x:v>0</x:v>
      </x:c>
      <x:c r="T818" s="67" t="str">
        <x:f aca="0">IF(NOT(OR(P818,Q818,R818)),"不调",IF(NOT(S818),"间隔规则跳过",IF(P818,"年末+季度",IF(AND(Q818,R818),"季度+动态",IF(Q818,"季度","动态")))))</x:f>
        <x:v>不调</x:v>
      </x:c>
      <x:c r="U818" s="64" t="n">
        <x:f aca="0">IF(OR(T818="年末+季度",T818="季度+动态"),N818*$E$5/2,IF(T818="季度",(J818+K818)/2,IF(T818="动态",N818*$E$5*IF(J818+K818=0,0.5,J818/(J818+K818)),J818)))</x:f>
        <x:v>0.12032549074578572</x:v>
      </x:c>
      <x:c r="V818" s="64" t="n">
        <x:f aca="0">IF(OR(T818="年末+季度",T818="季度+动态"),N818*$E$5/2,IF(T818="季度",(J818+K818)/2,IF(T818="动态",N818*$E$5*IF(J818+K818=0,0.5,K818/(J818+K818)),K818)))</x:f>
        <x:v>0.11841980091509845</x:v>
      </x:c>
      <x:c r="W818" s="64" t="n">
        <x:f aca="0">IF(OR(T818="年末+季度",T818="季度+动态",T818="动态"),N818*(1-$E$5)*IF(L818+M818=0,$B$7/($B$7+$B$8),L818/(L818+M818)),L818)</x:f>
        <x:v>0.8501087277626678</x:v>
      </x:c>
      <x:c r="X818" s="64" t="n">
        <x:f aca="0">IF(OR(T818="年末+季度",T818="季度+动态",T818="动态"),N818*(1-$E$5)*IF(L818+M818=0,$B$8/($B$7+$B$8),M818/(L818+M818)),M818)</x:f>
        <x:v>0.06261273962071588</x:v>
      </x:c>
      <x:c r="Y818" s="64" t="n">
        <x:f aca="0">POWER(1-$H$5,(A818-A817)/$H$8)</x:f>
        <x:v>0.9999862671029998</x:v>
      </x:c>
      <x:c r="Z818" s="64" t="n">
        <x:f aca="0">U818*Y818</x:f>
        <x:v>0.1203238383282148</x:v>
      </x:c>
      <x:c r="AA818" s="64" t="n">
        <x:f aca="0">V818*Y818</x:f>
        <x:v>0.11841817466816969</x:v>
      </x:c>
      <x:c r="AB818" s="64" t="n">
        <x:f aca="0">W818*Y818</x:f>
        <x:v>0.8500970533070704</x:v>
      </x:c>
      <x:c r="AC818" s="64" t="n">
        <x:f aca="0">X818*Y818</x:f>
        <x:v>0.06261187976641176</x:v>
      </x:c>
      <x:c r="AD818" s="64" t="n">
        <x:f aca="0">SUM(Z818:AC818)</x:f>
        <x:v>1.1514509460698665</x:v>
      </x:c>
      <x:c r="AE818" s="64" t="n">
        <x:f aca="0">MAX(AE817,AD818)</x:f>
        <x:v>1.1531626626180271</x:v>
      </x:c>
      <x:c r="AF818" s="63" t="n">
        <x:f aca="0">AD818/AE818-1</x:f>
        <x:v>-0.0014843669532921266</x:v>
      </x:c>
      <x:c r="AG818" s="63" t="n">
        <x:f aca="0">AD818/AD817-1</x:f>
        <x:v>0.002081800549487811</x:v>
      </x:c>
      <x:c r="AH818" s="61" t="n">
        <x:f aca="0">IF(OR(T818="年末+季度",T818="季度+动态",T818="季度",T818="动态"),A818,AH817)</x:f>
        <x:v>44925</x:v>
      </x:c>
      <x:c r="AI818" s="68" t="n">
        <x:f aca="0">YEAR(A818)</x:f>
        <x:v>2023</x:v>
      </x:c>
      <x:c r="AJ818" s="68" t="n">
        <x:f aca="0">MONTH(A818)</x:f>
        <x:v>3</x:v>
      </x:c>
      <x:c r="AK818" s="66" t="n">
        <x:f aca="0">IF(MONTH(A818)&lt;&gt;MONTH(A819),1,0)</x:f>
        <x:v>0</x:v>
      </x:c>
      <x:c r="AL818" s="64" t="n">
        <x:f aca="0">IF(AK817,AD817,AL817)</x:f>
        <x:v>1.1483096803185293</x:v>
      </x:c>
      <x:c r="AM818" s="65" t="str">
        <x:f aca="0">IF(AK818,AD818/AL818-1,"")</x:f>
      </x:c>
      <x:c r="AN818" s="64" t="n">
        <x:f aca="0">IF(AI818&lt;&gt;AI817,AD818,MAX(AN817,AD818))</x:f>
        <x:v>1.1531626626180271</x:v>
      </x:c>
      <x:c r="AO818" s="65" t="n">
        <x:f aca="0">AD818/AN818-1</x:f>
        <x:v>-0.0014843669532921266</x:v>
      </x:c>
      <x:c r="AP818" s="69" t="n">
        <x:f aca="0">IFERROR(SUM(Z818:AC818)/AD818,0)</x:f>
        <x:v>1</x:v>
      </x:c>
      <x:c r="AQ818" s="66" t="b">
        <x:f aca="0">AND(B818&gt;0,C818&gt;0,D818&gt;0,E818&gt;0)</x:f>
        <x:v>1</x:v>
      </x:c>
    </x:row>
    <x:row r="819" ht="13.5" hidden="0">
      <x:c r="A819" s="61" t="n">
        <x:f aca="0">'净值底稿'!A781</x:f>
        <x:v>45005</x:v>
      </x:c>
      <x:c r="B819" s="62" t="n">
        <x:f aca="0">'净值底稿'!W781</x:f>
        <x:v>1.3131283706359138</x:v>
      </x:c>
      <x:c r="C819" s="62" t="n">
        <x:f aca="0">'净值底稿'!T781</x:f>
        <x:v>1.2945050288604638</x:v>
      </x:c>
      <x:c r="D819" s="62" t="n">
        <x:f aca="0">'净值底稿'!U781</x:f>
        <x:v>1.5765</x:v>
      </x:c>
      <x:c r="E819" s="62" t="n">
        <x:f aca="0">'净值底稿'!V781</x:f>
        <x:v>1.6099</x:v>
      </x:c>
      <x:c r="F819" s="63" t="n">
        <x:f aca="0">IFERROR(B819/B818-1,0)</x:f>
        <x:v>-0.0057132305464627775</x:v>
      </x:c>
      <x:c r="G819" s="63" t="n">
        <x:f aca="0">IFERROR(C819/C818-1,0)</x:f>
        <x:v>-0.0031814399768503865</x:v>
      </x:c>
      <x:c r="H819" s="63" t="n">
        <x:f aca="0">IFERROR(D819/D818-1,0)</x:f>
        <x:v>0.0010159375198426357</x:v>
      </x:c>
      <x:c r="I819" s="63" t="n">
        <x:f aca="0">IFERROR(E819/E818-1,0)</x:f>
        <x:v>0.036972624798711884</x:v>
      </x:c>
      <x:c r="J819" s="64" t="n">
        <x:f aca="0">Z818*(1+F819)</x:f>
        <x:v>0.1196364004996104</x:v>
      </x:c>
      <x:c r="K819" s="64" t="n">
        <x:f aca="0">AA818*(1+G819)</x:f>
        <x:v>0.11804143435329471</x:v>
      </x:c>
      <x:c r="L819" s="64" t="n">
        <x:f aca="0">AB818*(1+H819)</x:f>
        <x:v>0.8509606987990327</x:v>
      </x:c>
      <x:c r="M819" s="64" t="n">
        <x:f aca="0">AC818*(1+I819)</x:f>
        <x:v>0.06492680530495737</x:v>
      </x:c>
      <x:c r="N819" s="64" t="n">
        <x:f aca="0">SUM(J819:M819)</x:f>
        <x:v>1.1535653389568952</x:v>
      </x:c>
      <x:c r="O819" s="65" t="n">
        <x:f aca="0">IFERROR((J819+K819)/N819,0)</x:f>
        <x:v>0.2060376008417728</x:v>
      </x:c>
      <x:c r="P819" s="66" t="b">
        <x:f aca="0">AND(MONTH(A819)=12,OR(A820="",YEAR(A819)&lt;&gt;YEAR(A820)))</x:f>
        <x:v>0</x:v>
      </x:c>
      <x:c r="Q819" s="66" t="b">
        <x:f aca="0">AND(MOD(MONTH(A819),3)=0,OR(A820="",MONTH(A819)&lt;&gt;MONTH(A820)))</x:f>
        <x:v>0</x:v>
      </x:c>
      <x:c r="R819" s="66" t="b">
        <x:f aca="0">OR(O819&gt;$E$7,O819&lt;$E$6)</x:f>
        <x:v>0</x:v>
      </x:c>
      <x:c r="S819" s="66" t="b">
        <x:f aca="0">AND(OR(P819,Q819,R819),A819-AH818&gt;$E$8)</x:f>
        <x:v>0</x:v>
      </x:c>
      <x:c r="T819" s="67" t="str">
        <x:f aca="0">IF(NOT(OR(P819,Q819,R819)),"不调",IF(NOT(S819),"间隔规则跳过",IF(P819,"年末+季度",IF(AND(Q819,R819),"季度+动态",IF(Q819,"季度","动态")))))</x:f>
        <x:v>不调</x:v>
      </x:c>
      <x:c r="U819" s="64" t="n">
        <x:f aca="0">IF(OR(T819="年末+季度",T819="季度+动态"),N819*$E$5/2,IF(T819="季度",(J819+K819)/2,IF(T819="动态",N819*$E$5*IF(J819+K819=0,0.5,J819/(J819+K819)),J819)))</x:f>
        <x:v>0.1196364004996104</x:v>
      </x:c>
      <x:c r="V819" s="64" t="n">
        <x:f aca="0">IF(OR(T819="年末+季度",T819="季度+动态"),N819*$E$5/2,IF(T819="季度",(J819+K819)/2,IF(T819="动态",N819*$E$5*IF(J819+K819=0,0.5,K819/(J819+K819)),K819)))</x:f>
        <x:v>0.11804143435329471</x:v>
      </x:c>
      <x:c r="W819" s="64" t="n">
        <x:f aca="0">IF(OR(T819="年末+季度",T819="季度+动态",T819="动态"),N819*(1-$E$5)*IF(L819+M819=0,$B$7/($B$7+$B$8),L819/(L819+M819)),L819)</x:f>
        <x:v>0.8509606987990327</x:v>
      </x:c>
      <x:c r="X819" s="64" t="n">
        <x:f aca="0">IF(OR(T819="年末+季度",T819="季度+动态",T819="动态"),N819*(1-$E$5)*IF(L819+M819=0,$B$8/($B$7+$B$8),M819/(L819+M819)),M819)</x:f>
        <x:v>0.06492680530495737</x:v>
      </x:c>
      <x:c r="Y819" s="64" t="n">
        <x:f aca="0">POWER(1-$H$5,(A819-A818)/$H$8)</x:f>
        <x:v>0.9999588018747739</x:v>
      </x:c>
      <x:c r="Z819" s="64" t="n">
        <x:f aca="0">U819*Y819</x:f>
        <x:v>0.11963147170420102</x:v>
      </x:c>
      <x:c r="AA819" s="64" t="n">
        <x:f aca="0">V819*Y819</x:f>
        <x:v>0.11803657126750036</x:v>
      </x:c>
      <x:c r="AB819" s="64" t="n">
        <x:f aca="0">W819*Y819</x:f>
        <x:v>0.8509256408136011</x:v>
      </x:c>
      <x:c r="AC819" s="64" t="n">
        <x:f aca="0">X819*Y819</x:f>
        <x:v>0.06492413044230189</x:v>
      </x:c>
      <x:c r="AD819" s="64" t="n">
        <x:f aca="0">SUM(Z819:AC819)</x:f>
        <x:v>1.1535178142276044</x:v>
      </x:c>
      <x:c r="AE819" s="64" t="n">
        <x:f aca="0">MAX(AE818,AD819)</x:f>
        <x:v>1.1535178142276044</x:v>
      </x:c>
      <x:c r="AF819" s="63" t="n">
        <x:f aca="0">AD819/AE819-1</x:f>
        <x:v>0</x:v>
      </x:c>
      <x:c r="AG819" s="63" t="n">
        <x:f aca="0">AD819/AD818-1</x:f>
        <x:v>0.0017950119063190328</x:v>
      </x:c>
      <x:c r="AH819" s="61" t="n">
        <x:f aca="0">IF(OR(T819="年末+季度",T819="季度+动态",T819="季度",T819="动态"),A819,AH818)</x:f>
        <x:v>44925</x:v>
      </x:c>
      <x:c r="AI819" s="68" t="n">
        <x:f aca="0">YEAR(A819)</x:f>
        <x:v>2023</x:v>
      </x:c>
      <x:c r="AJ819" s="68" t="n">
        <x:f aca="0">MONTH(A819)</x:f>
        <x:v>3</x:v>
      </x:c>
      <x:c r="AK819" s="66" t="n">
        <x:f aca="0">IF(MONTH(A819)&lt;&gt;MONTH(A820),1,0)</x:f>
        <x:v>0</x:v>
      </x:c>
      <x:c r="AL819" s="64" t="n">
        <x:f aca="0">IF(AK818,AD818,AL818)</x:f>
        <x:v>1.1483096803185293</x:v>
      </x:c>
      <x:c r="AM819" s="65" t="str">
        <x:f aca="0">IF(AK819,AD819/AL819-1,"")</x:f>
      </x:c>
      <x:c r="AN819" s="64" t="n">
        <x:f aca="0">IF(AI819&lt;&gt;AI818,AD819,MAX(AN818,AD819))</x:f>
        <x:v>1.1535178142276044</x:v>
      </x:c>
      <x:c r="AO819" s="65" t="n">
        <x:f aca="0">AD819/AN819-1</x:f>
        <x:v>0</x:v>
      </x:c>
      <x:c r="AP819" s="69" t="n">
        <x:f aca="0">IFERROR(SUM(Z819:AC819)/AD819,0)</x:f>
        <x:v>1</x:v>
      </x:c>
      <x:c r="AQ819" s="66" t="b">
        <x:f aca="0">AND(B819&gt;0,C819&gt;0,D819&gt;0,E819&gt;0)</x:f>
        <x:v>1</x:v>
      </x:c>
    </x:row>
    <x:row r="820" ht="13.5" hidden="0">
      <x:c r="A820" s="61" t="n">
        <x:f aca="0">'净值底稿'!A782</x:f>
        <x:v>45006</x:v>
      </x:c>
      <x:c r="B820" s="62" t="n">
        <x:f aca="0">'净值底稿'!W782</x:f>
        <x:v>1.3137411624577544</x:v>
      </x:c>
      <x:c r="C820" s="62" t="n">
        <x:f aca="0">'净值底稿'!T782</x:f>
        <x:v>1.3114664930976125</x:v>
      </x:c>
      <x:c r="D820" s="62" t="n">
        <x:f aca="0">'净值底稿'!U782</x:f>
        <x:v>1.5762</x:v>
      </x:c>
      <x:c r="E820" s="62" t="n">
        <x:f aca="0">'净值底稿'!V782</x:f>
        <x:v>1.585</x:v>
      </x:c>
      <x:c r="F820" s="63" t="n">
        <x:f aca="0">IFERROR(B820/B819-1,0)</x:f>
        <x:v>0.00046666558696295546</x:v>
      </x:c>
      <x:c r="G820" s="63" t="n">
        <x:f aca="0">IFERROR(C820/C819-1,0)</x:f>
        <x:v>0.013102663843708395</x:v>
      </x:c>
      <x:c r="H820" s="63" t="n">
        <x:f aca="0">IFERROR(D820/D819-1,0)</x:f>
        <x:v>-0.0001902949571835899</x:v>
      </x:c>
      <x:c r="I820" s="63" t="n">
        <x:f aca="0">IFERROR(E820/E819-1,0)</x:f>
        <x:v>-0.015466799180073432</x:v>
      </x:c>
      <x:c r="J820" s="64" t="n">
        <x:f aca="0">Z819*(1+F820)</x:f>
        <x:v>0.1196872995951631</x:v>
      </x:c>
      <x:c r="K820" s="64" t="n">
        <x:f aca="0">AA819*(1+G820)</x:f>
        <x:v>0.11958316478208235</x:v>
      </x:c>
      <x:c r="L820" s="64" t="n">
        <x:f aca="0">AB819*(1+H820)</x:f>
        <x:v>0.8507637139552161</x:v>
      </x:c>
      <x:c r="M820" s="64" t="n">
        <x:f aca="0">AC819*(1+I820)</x:f>
        <x:v>0.06391996195480991</x:v>
      </x:c>
      <x:c r="N820" s="64" t="n">
        <x:f aca="0">SUM(J820:M820)</x:f>
        <x:v>1.1539541402872715</x:v>
      </x:c>
      <x:c r="O820" s="65" t="n">
        <x:f aca="0">IFERROR((J820+K820)/N820,0)</x:f>
        <x:v>0.20734833042644155</x:v>
      </x:c>
      <x:c r="P820" s="66" t="b">
        <x:f aca="0">AND(MONTH(A820)=12,OR(A821="",YEAR(A820)&lt;&gt;YEAR(A821)))</x:f>
        <x:v>0</x:v>
      </x:c>
      <x:c r="Q820" s="66" t="b">
        <x:f aca="0">AND(MOD(MONTH(A820),3)=0,OR(A821="",MONTH(A820)&lt;&gt;MONTH(A821)))</x:f>
        <x:v>0</x:v>
      </x:c>
      <x:c r="R820" s="66" t="b">
        <x:f aca="0">OR(O820&gt;$E$7,O820&lt;$E$6)</x:f>
        <x:v>0</x:v>
      </x:c>
      <x:c r="S820" s="66" t="b">
        <x:f aca="0">AND(OR(P820,Q820,R820),A820-AH819&gt;$E$8)</x:f>
        <x:v>0</x:v>
      </x:c>
      <x:c r="T820" s="67" t="str">
        <x:f aca="0">IF(NOT(OR(P820,Q820,R820)),"不调",IF(NOT(S820),"间隔规则跳过",IF(P820,"年末+季度",IF(AND(Q820,R820),"季度+动态",IF(Q820,"季度","动态")))))</x:f>
        <x:v>不调</x:v>
      </x:c>
      <x:c r="U820" s="64" t="n">
        <x:f aca="0">IF(OR(T820="年末+季度",T820="季度+动态"),N820*$E$5/2,IF(T820="季度",(J820+K820)/2,IF(T820="动态",N820*$E$5*IF(J820+K820=0,0.5,J820/(J820+K820)),J820)))</x:f>
        <x:v>0.1196872995951631</x:v>
      </x:c>
      <x:c r="V820" s="64" t="n">
        <x:f aca="0">IF(OR(T820="年末+季度",T820="季度+动态"),N820*$E$5/2,IF(T820="季度",(J820+K820)/2,IF(T820="动态",N820*$E$5*IF(J820+K820=0,0.5,K820/(J820+K820)),K820)))</x:f>
        <x:v>0.11958316478208235</x:v>
      </x:c>
      <x:c r="W820" s="64" t="n">
        <x:f aca="0">IF(OR(T820="年末+季度",T820="季度+动态",T820="动态"),N820*(1-$E$5)*IF(L820+M820=0,$B$7/($B$7+$B$8),L820/(L820+M820)),L820)</x:f>
        <x:v>0.8507637139552161</x:v>
      </x:c>
      <x:c r="X820" s="64" t="n">
        <x:f aca="0">IF(OR(T820="年末+季度",T820="季度+动态",T820="动态"),N820*(1-$E$5)*IF(L820+M820=0,$B$8/($B$7+$B$8),M820/(L820+M820)),M820)</x:f>
        <x:v>0.06391996195480991</x:v>
      </x:c>
      <x:c r="Y820" s="64" t="n">
        <x:f aca="0">POWER(1-$H$5,(A820-A819)/$H$8)</x:f>
        <x:v>0.9999862671029998</x:v>
      </x:c>
      <x:c r="Z820" s="64" t="n">
        <x:f aca="0">U820*Y820</x:f>
        <x:v>0.11968565594180552</x:v>
      </x:c>
      <x:c r="AA820" s="64" t="n">
        <x:f aca="0">V820*Y820</x:f>
        <x:v>0.11958152255879743</x:v>
      </x:c>
      <x:c r="AB820" s="64" t="n">
        <x:f aca="0">W820*Y820</x:f>
        <x:v>0.8507520305047608</x:v>
      </x:c>
      <x:c r="AC820" s="64" t="n">
        <x:f aca="0">X820*Y820</x:f>
        <x:v>0.06391908414855613</x:v>
      </x:c>
      <x:c r="AD820" s="64" t="n">
        <x:f aca="0">SUM(Z820:AC820)</x:f>
        <x:v>1.15393829315392</x:v>
      </x:c>
      <x:c r="AE820" s="64" t="n">
        <x:f aca="0">MAX(AE819,AD820)</x:f>
        <x:v>1.15393829315392</x:v>
      </x:c>
      <x:c r="AF820" s="63" t="n">
        <x:f aca="0">AD820/AE820-1</x:f>
        <x:v>0</x:v>
      </x:c>
      <x:c r="AG820" s="63" t="n">
        <x:f aca="0">AD820/AD819-1</x:f>
        <x:v>0.00036451879730803327</x:v>
      </x:c>
      <x:c r="AH820" s="61" t="n">
        <x:f aca="0">IF(OR(T820="年末+季度",T820="季度+动态",T820="季度",T820="动态"),A820,AH819)</x:f>
        <x:v>44925</x:v>
      </x:c>
      <x:c r="AI820" s="68" t="n">
        <x:f aca="0">YEAR(A820)</x:f>
        <x:v>2023</x:v>
      </x:c>
      <x:c r="AJ820" s="68" t="n">
        <x:f aca="0">MONTH(A820)</x:f>
        <x:v>3</x:v>
      </x:c>
      <x:c r="AK820" s="66" t="n">
        <x:f aca="0">IF(MONTH(A820)&lt;&gt;MONTH(A821),1,0)</x:f>
        <x:v>0</x:v>
      </x:c>
      <x:c r="AL820" s="64" t="n">
        <x:f aca="0">IF(AK819,AD819,AL819)</x:f>
        <x:v>1.1483096803185293</x:v>
      </x:c>
      <x:c r="AM820" s="65" t="str">
        <x:f aca="0">IF(AK820,AD820/AL820-1,"")</x:f>
      </x:c>
      <x:c r="AN820" s="64" t="n">
        <x:f aca="0">IF(AI820&lt;&gt;AI819,AD820,MAX(AN819,AD820))</x:f>
        <x:v>1.15393829315392</x:v>
      </x:c>
      <x:c r="AO820" s="65" t="n">
        <x:f aca="0">AD820/AN820-1</x:f>
        <x:v>0</x:v>
      </x:c>
      <x:c r="AP820" s="69" t="n">
        <x:f aca="0">IFERROR(SUM(Z820:AC820)/AD820,0)</x:f>
        <x:v>1</x:v>
      </x:c>
      <x:c r="AQ820" s="66" t="b">
        <x:f aca="0">AND(B820&gt;0,C820&gt;0,D820&gt;0,E820&gt;0)</x:f>
        <x:v>1</x:v>
      </x:c>
    </x:row>
    <x:row r="821" ht="13.5" hidden="0">
      <x:c r="A821" s="61" t="n">
        <x:f aca="0">'净值底稿'!A783</x:f>
        <x:v>45007</x:v>
      </x:c>
      <x:c r="B821" s="62" t="n">
        <x:f aca="0">'净值底稿'!W783</x:f>
        <x:v>1.322233681288087</x:v>
      </x:c>
      <x:c r="C821" s="62" t="n">
        <x:f aca="0">'净值底稿'!T783</x:f>
        <x:v>1.3184042073371638</x:v>
      </x:c>
      <x:c r="D821" s="62" t="n">
        <x:f aca="0">'净值底稿'!U783</x:f>
        <x:v>1.5763</x:v>
      </x:c>
      <x:c r="E821" s="62" t="n">
        <x:f aca="0">'净值底稿'!V783</x:f>
        <x:v>1.5591</x:v>
      </x:c>
      <x:c r="F821" s="63" t="n">
        <x:f aca="0">IFERROR(B821/B820-1,0)</x:f>
        <x:v>0.006464377514399322</x:v>
      </x:c>
      <x:c r="G821" s="63" t="n">
        <x:f aca="0">IFERROR(C821/C820-1,0)</x:f>
        <x:v>0.0052900430747298</x:v>
      </x:c>
      <x:c r="H821" s="63" t="n">
        <x:f aca="0">IFERROR(D821/D820-1,0)</x:f>
        <x:v>0.0000634437254154463</x:v>
      </x:c>
      <x:c r="I821" s="63" t="n">
        <x:f aca="0">IFERROR(E821/E820-1,0)</x:f>
        <x:v>-0.01634069400630922</x:v>
      </x:c>
      <x:c r="J821" s="64" t="n">
        <x:f aca="0">Z820*(1+F821)</x:f>
        <x:v>0.12045934920487186</x:v>
      </x:c>
      <x:c r="K821" s="64" t="n">
        <x:f aca="0">AA820*(1+G821)</x:f>
        <x:v>0.12021411396407525</x:v>
      </x:c>
      <x:c r="L821" s="64" t="n">
        <x:f aca="0">AB820*(1+H821)</x:f>
        <x:v>0.8508060053829808</x:v>
      </x:c>
      <x:c r="M821" s="64" t="n">
        <x:f aca="0">AC820*(1+I821)</x:f>
        <x:v>0.06287460195332104</x:v>
      </x:c>
      <x:c r="N821" s="64" t="n">
        <x:f aca="0">SUM(J821:M821)</x:f>
        <x:v>1.154354070505249</x:v>
      </x:c>
      <x:c r="O821" s="65" t="n">
        <x:f aca="0">IFERROR((J821+K821)/N821,0)</x:f>
        <x:v>0.2084918911089444</x:v>
      </x:c>
      <x:c r="P821" s="66" t="b">
        <x:f aca="0">AND(MONTH(A821)=12,OR(A822="",YEAR(A821)&lt;&gt;YEAR(A822)))</x:f>
        <x:v>0</x:v>
      </x:c>
      <x:c r="Q821" s="66" t="b">
        <x:f aca="0">AND(MOD(MONTH(A821),3)=0,OR(A822="",MONTH(A821)&lt;&gt;MONTH(A822)))</x:f>
        <x:v>0</x:v>
      </x:c>
      <x:c r="R821" s="66" t="b">
        <x:f aca="0">OR(O821&gt;$E$7,O821&lt;$E$6)</x:f>
        <x:v>0</x:v>
      </x:c>
      <x:c r="S821" s="66" t="b">
        <x:f aca="0">AND(OR(P821,Q821,R821),A821-AH820&gt;$E$8)</x:f>
        <x:v>0</x:v>
      </x:c>
      <x:c r="T821" s="67" t="str">
        <x:f aca="0">IF(NOT(OR(P821,Q821,R821)),"不调",IF(NOT(S821),"间隔规则跳过",IF(P821,"年末+季度",IF(AND(Q821,R821),"季度+动态",IF(Q821,"季度","动态")))))</x:f>
        <x:v>不调</x:v>
      </x:c>
      <x:c r="U821" s="64" t="n">
        <x:f aca="0">IF(OR(T821="年末+季度",T821="季度+动态"),N821*$E$5/2,IF(T821="季度",(J821+K821)/2,IF(T821="动态",N821*$E$5*IF(J821+K821=0,0.5,J821/(J821+K821)),J821)))</x:f>
        <x:v>0.12045934920487186</x:v>
      </x:c>
      <x:c r="V821" s="64" t="n">
        <x:f aca="0">IF(OR(T821="年末+季度",T821="季度+动态"),N821*$E$5/2,IF(T821="季度",(J821+K821)/2,IF(T821="动态",N821*$E$5*IF(J821+K821=0,0.5,K821/(J821+K821)),K821)))</x:f>
        <x:v>0.12021411396407525</x:v>
      </x:c>
      <x:c r="W821" s="64" t="n">
        <x:f aca="0">IF(OR(T821="年末+季度",T821="季度+动态",T821="动态"),N821*(1-$E$5)*IF(L821+M821=0,$B$7/($B$7+$B$8),L821/(L821+M821)),L821)</x:f>
        <x:v>0.8508060053829808</x:v>
      </x:c>
      <x:c r="X821" s="64" t="n">
        <x:f aca="0">IF(OR(T821="年末+季度",T821="季度+动态",T821="动态"),N821*(1-$E$5)*IF(L821+M821=0,$B$8/($B$7+$B$8),M821/(L821+M821)),M821)</x:f>
        <x:v>0.06287460195332104</x:v>
      </x:c>
      <x:c r="Y821" s="64" t="n">
        <x:f aca="0">POWER(1-$H$5,(A821-A820)/$H$8)</x:f>
        <x:v>0.9999862671029998</x:v>
      </x:c>
      <x:c r="Z821" s="64" t="n">
        <x:f aca="0">U821*Y821</x:f>
        <x:v>0.12045769494903652</x:v>
      </x:c>
      <x:c r="AA821" s="64" t="n">
        <x:f aca="0">V821*Y821</x:f>
        <x:v>0.1202124630760302</x:v>
      </x:c>
      <x:c r="AB821" s="64" t="n">
        <x:f aca="0">W821*Y821</x:f>
        <x:v>0.8507943213517417</x:v>
      </x:c>
      <x:c r="AC821" s="64" t="n">
        <x:f aca="0">X821*Y821</x:f>
        <x:v>0.06287373850288848</x:v>
      </x:c>
      <x:c r="AD821" s="64" t="n">
        <x:f aca="0">SUM(Z821:AC821)</x:f>
        <x:v>1.154338217879697</x:v>
      </x:c>
      <x:c r="AE821" s="64" t="n">
        <x:f aca="0">MAX(AE820,AD821)</x:f>
        <x:v>1.154338217879697</x:v>
      </x:c>
      <x:c r="AF821" s="63" t="n">
        <x:f aca="0">AD821/AE821-1</x:f>
        <x:v>0</x:v>
      </x:c>
      <x:c r="AG821" s="63" t="n">
        <x:f aca="0">AD821/AD820-1</x:f>
        <x:v>0.0003465737536831881</x:v>
      </x:c>
      <x:c r="AH821" s="61" t="n">
        <x:f aca="0">IF(OR(T821="年末+季度",T821="季度+动态",T821="季度",T821="动态"),A821,AH820)</x:f>
        <x:v>44925</x:v>
      </x:c>
      <x:c r="AI821" s="68" t="n">
        <x:f aca="0">YEAR(A821)</x:f>
        <x:v>2023</x:v>
      </x:c>
      <x:c r="AJ821" s="68" t="n">
        <x:f aca="0">MONTH(A821)</x:f>
        <x:v>3</x:v>
      </x:c>
      <x:c r="AK821" s="66" t="n">
        <x:f aca="0">IF(MONTH(A821)&lt;&gt;MONTH(A822),1,0)</x:f>
        <x:v>0</x:v>
      </x:c>
      <x:c r="AL821" s="64" t="n">
        <x:f aca="0">IF(AK820,AD820,AL820)</x:f>
        <x:v>1.1483096803185293</x:v>
      </x:c>
      <x:c r="AM821" s="65" t="str">
        <x:f aca="0">IF(AK821,AD821/AL821-1,"")</x:f>
      </x:c>
      <x:c r="AN821" s="64" t="n">
        <x:f aca="0">IF(AI821&lt;&gt;AI820,AD821,MAX(AN820,AD821))</x:f>
        <x:v>1.154338217879697</x:v>
      </x:c>
      <x:c r="AO821" s="65" t="n">
        <x:f aca="0">AD821/AN821-1</x:f>
        <x:v>0</x:v>
      </x:c>
      <x:c r="AP821" s="69" t="n">
        <x:f aca="0">IFERROR(SUM(Z821:AC821)/AD821,0)</x:f>
        <x:v>1</x:v>
      </x:c>
      <x:c r="AQ821" s="66" t="b">
        <x:f aca="0">AND(B821&gt;0,C821&gt;0,D821&gt;0,E821&gt;0)</x:f>
        <x:v>1</x:v>
      </x:c>
    </x:row>
    <x:row r="822" ht="13.5" hidden="0">
      <x:c r="A822" s="61" t="n">
        <x:f aca="0">'净值底稿'!A784</x:f>
        <x:v>45008</x:v>
      </x:c>
      <x:c r="B822" s="62" t="n">
        <x:f aca="0">'净值底稿'!W784</x:f>
        <x:v>1.324223793485383</x:v>
      </x:c>
      <x:c r="C822" s="62" t="n">
        <x:f aca="0">'净值底稿'!T784</x:f>
        <x:v>1.3230768431290687</x:v>
      </x:c>
      <x:c r="D822" s="62" t="n">
        <x:f aca="0">'净值底稿'!U784</x:f>
        <x:v>1.5761</x:v>
      </x:c>
      <x:c r="E822" s="62" t="n">
        <x:f aca="0">'净值底稿'!V784</x:f>
        <x:v>1.5733</x:v>
      </x:c>
      <x:c r="F822" s="63" t="n">
        <x:f aca="0">IFERROR(B822/B821-1,0)</x:f>
        <x:v>0.001505113827804827</x:v>
      </x:c>
      <x:c r="G822" s="63" t="n">
        <x:f aca="0">IFERROR(C822/C821-1,0)</x:f>
        <x:v>0.0035441602551788964</x:v>
      </x:c>
      <x:c r="H822" s="63" t="n">
        <x:f aca="0">IFERROR(D822/D821-1,0)</x:f>
        <x:v>-0.0001268794011292096</x:v>
      </x:c>
      <x:c r="I822" s="63" t="n">
        <x:f aca="0">IFERROR(E822/E821-1,0)</x:f>
        <x:v>0.009107818613302454</x:v>
      </x:c>
      <x:c r="J822" s="64" t="n">
        <x:f aca="0">Z821*(1+F822)</x:f>
        <x:v>0.1206389974913698</x:v>
      </x:c>
      <x:c r="K822" s="64" t="n">
        <x:f aca="0">AA821*(1+G822)</x:f>
        <x:v>0.12063851530984143</x:v>
      </x:c>
      <x:c r="L822" s="64" t="n">
        <x:f aca="0">AB821*(1+H822)</x:f>
        <x:v>0.8506863730777645</x:v>
      </x:c>
      <x:c r="M822" s="64" t="n">
        <x:f aca="0">AC821*(1+I822)</x:f>
        <x:v>0.063446381108713</x:v>
      </x:c>
      <x:c r="N822" s="64" t="n">
        <x:f aca="0">SUM(J822:M822)</x:f>
        <x:v>1.1554102669876887</x:v>
      </x:c>
      <x:c r="O822" s="65" t="n">
        <x:f aca="0">IFERROR((J822+K822)/N822,0)</x:f>
        <x:v>0.20882410317354583</x:v>
      </x:c>
      <x:c r="P822" s="66" t="b">
        <x:f aca="0">AND(MONTH(A822)=12,OR(A823="",YEAR(A822)&lt;&gt;YEAR(A823)))</x:f>
        <x:v>0</x:v>
      </x:c>
      <x:c r="Q822" s="66" t="b">
        <x:f aca="0">AND(MOD(MONTH(A822),3)=0,OR(A823="",MONTH(A822)&lt;&gt;MONTH(A823)))</x:f>
        <x:v>0</x:v>
      </x:c>
      <x:c r="R822" s="66" t="b">
        <x:f aca="0">OR(O822&gt;$E$7,O822&lt;$E$6)</x:f>
        <x:v>0</x:v>
      </x:c>
      <x:c r="S822" s="66" t="b">
        <x:f aca="0">AND(OR(P822,Q822,R822),A822-AH821&gt;$E$8)</x:f>
        <x:v>0</x:v>
      </x:c>
      <x:c r="T822" s="67" t="str">
        <x:f aca="0">IF(NOT(OR(P822,Q822,R822)),"不调",IF(NOT(S822),"间隔规则跳过",IF(P822,"年末+季度",IF(AND(Q822,R822),"季度+动态",IF(Q822,"季度","动态")))))</x:f>
        <x:v>不调</x:v>
      </x:c>
      <x:c r="U822" s="64" t="n">
        <x:f aca="0">IF(OR(T822="年末+季度",T822="季度+动态"),N822*$E$5/2,IF(T822="季度",(J822+K822)/2,IF(T822="动态",N822*$E$5*IF(J822+K822=0,0.5,J822/(J822+K822)),J822)))</x:f>
        <x:v>0.1206389974913698</x:v>
      </x:c>
      <x:c r="V822" s="64" t="n">
        <x:f aca="0">IF(OR(T822="年末+季度",T822="季度+动态"),N822*$E$5/2,IF(T822="季度",(J822+K822)/2,IF(T822="动态",N822*$E$5*IF(J822+K822=0,0.5,K822/(J822+K822)),K822)))</x:f>
        <x:v>0.12063851530984143</x:v>
      </x:c>
      <x:c r="W822" s="64" t="n">
        <x:f aca="0">IF(OR(T822="年末+季度",T822="季度+动态",T822="动态"),N822*(1-$E$5)*IF(L822+M822=0,$B$7/($B$7+$B$8),L822/(L822+M822)),L822)</x:f>
        <x:v>0.8506863730777645</x:v>
      </x:c>
      <x:c r="X822" s="64" t="n">
        <x:f aca="0">IF(OR(T822="年末+季度",T822="季度+动态",T822="动态"),N822*(1-$E$5)*IF(L822+M822=0,$B$8/($B$7+$B$8),M822/(L822+M822)),M822)</x:f>
        <x:v>0.063446381108713</x:v>
      </x:c>
      <x:c r="Y822" s="64" t="n">
        <x:f aca="0">POWER(1-$H$5,(A822-A821)/$H$8)</x:f>
        <x:v>0.9999862671029998</x:v>
      </x:c>
      <x:c r="Z822" s="64" t="n">
        <x:f aca="0">U822*Y822</x:f>
        <x:v>0.12063734076844304</x:v>
      </x:c>
      <x:c r="AA822" s="64" t="n">
        <x:f aca="0">V822*Y822</x:f>
        <x:v>0.12063685859353641</x:v>
      </x:c>
      <x:c r="AB822" s="64" t="n">
        <x:f aca="0">W822*Y822</x:f>
        <x:v>0.8506746906894235</x:v>
      </x:c>
      <x:c r="AC822" s="64" t="n">
        <x:f aca="0">X822*Y822</x:f>
        <x:v>0.06344550980609619</x:v>
      </x:c>
      <x:c r="AD822" s="64" t="n">
        <x:f aca="0">SUM(Z822:AC822)</x:f>
        <x:v>1.1553943998574991</x:v>
      </x:c>
      <x:c r="AE822" s="64" t="n">
        <x:f aca="0">MAX(AE821,AD822)</x:f>
        <x:v>1.1553943998574991</x:v>
      </x:c>
      <x:c r="AF822" s="63" t="n">
        <x:f aca="0">AD822/AE822-1</x:f>
        <x:v>0</x:v>
      </x:c>
      <x:c r="AG822" s="63" t="n">
        <x:f aca="0">AD822/AD821-1</x:f>
        <x:v>0.0009149675211672648</x:v>
      </x:c>
      <x:c r="AH822" s="61" t="n">
        <x:f aca="0">IF(OR(T822="年末+季度",T822="季度+动态",T822="季度",T822="动态"),A822,AH821)</x:f>
        <x:v>44925</x:v>
      </x:c>
      <x:c r="AI822" s="68" t="n">
        <x:f aca="0">YEAR(A822)</x:f>
        <x:v>2023</x:v>
      </x:c>
      <x:c r="AJ822" s="68" t="n">
        <x:f aca="0">MONTH(A822)</x:f>
        <x:v>3</x:v>
      </x:c>
      <x:c r="AK822" s="66" t="n">
        <x:f aca="0">IF(MONTH(A822)&lt;&gt;MONTH(A823),1,0)</x:f>
        <x:v>0</x:v>
      </x:c>
      <x:c r="AL822" s="64" t="n">
        <x:f aca="0">IF(AK821,AD821,AL821)</x:f>
        <x:v>1.1483096803185293</x:v>
      </x:c>
      <x:c r="AM822" s="65" t="str">
        <x:f aca="0">IF(AK822,AD822/AL822-1,"")</x:f>
      </x:c>
      <x:c r="AN822" s="64" t="n">
        <x:f aca="0">IF(AI822&lt;&gt;AI821,AD822,MAX(AN821,AD822))</x:f>
        <x:v>1.1553943998574991</x:v>
      </x:c>
      <x:c r="AO822" s="65" t="n">
        <x:f aca="0">AD822/AN822-1</x:f>
        <x:v>0</x:v>
      </x:c>
      <x:c r="AP822" s="69" t="n">
        <x:f aca="0">IFERROR(SUM(Z822:AC822)/AD822,0)</x:f>
        <x:v>1</x:v>
      </x:c>
      <x:c r="AQ822" s="66" t="b">
        <x:f aca="0">AND(B822&gt;0,C822&gt;0,D822&gt;0,E822&gt;0)</x:f>
        <x:v>1</x:v>
      </x:c>
    </x:row>
    <x:row r="823" ht="13.5" hidden="0">
      <x:c r="A823" s="61" t="n">
        <x:f aca="0">'净值底稿'!A785</x:f>
        <x:v>45009</x:v>
      </x:c>
      <x:c r="B823" s="62" t="n">
        <x:f aca="0">'净值底稿'!W785</x:f>
        <x:v>1.3137034122918196</x:v>
      </x:c>
      <x:c r="C823" s="62" t="n">
        <x:f aca="0">'净值底稿'!T785</x:f>
        <x:v>1.323557085365</x:v>
      </x:c>
      <x:c r="D823" s="62" t="n">
        <x:f aca="0">'净值底稿'!U785</x:f>
        <x:v>1.576</x:v>
      </x:c>
      <x:c r="E823" s="62" t="n">
        <x:f aca="0">'净值底稿'!V785</x:f>
        <x:v>1.5786</x:v>
      </x:c>
      <x:c r="F823" s="63" t="n">
        <x:f aca="0">IFERROR(B823/B822-1,0)</x:f>
        <x:v>-0.007944564389583686</x:v>
      </x:c>
      <x:c r="G823" s="63" t="n">
        <x:f aca="0">IFERROR(C823/C822-1,0)</x:f>
        <x:v>0.000362973804904243</x:v>
      </x:c>
      <x:c r="H823" s="63" t="n">
        <x:f aca="0">IFERROR(D823/D822-1,0)</x:f>
        <x:v>-0.00006344775077726794</x:v>
      </x:c>
      <x:c r="I823" s="63" t="n">
        <x:f aca="0">IFERROR(E823/E822-1,0)</x:f>
        <x:v>0.003368715438886394</x:v>
      </x:c>
      <x:c r="J823" s="64" t="n">
        <x:f aca="0">Z822*(1+F823)</x:f>
        <x:v>0.11967892964692</x:v>
      </x:c>
      <x:c r="K823" s="64" t="n">
        <x:f aca="0">AA822*(1+G823)</x:f>
        <x:v>0.1206806466131118</x:v>
      </x:c>
      <x:c r="L823" s="64" t="n">
        <x:f aca="0">AB822*(1+H823)</x:f>
        <x:v>0.8506207172936561</x:v>
      </x:c>
      <x:c r="M823" s="64" t="n">
        <x:f aca="0">AC822*(1+I823)</x:f>
        <x:v>0.063659239674508</x:v>
      </x:c>
      <x:c r="N823" s="64" t="n">
        <x:f aca="0">SUM(J823:M823)</x:f>
        <x:v>1.1546395332281958</x:v>
      </x:c>
      <x:c r="O823" s="65" t="n">
        <x:f aca="0">IFERROR((J823+K823)/N823,0)</x:f>
        <x:v>0.20816849704428803</x:v>
      </x:c>
      <x:c r="P823" s="66" t="b">
        <x:f aca="0">AND(MONTH(A823)=12,OR(A824="",YEAR(A823)&lt;&gt;YEAR(A824)))</x:f>
        <x:v>0</x:v>
      </x:c>
      <x:c r="Q823" s="66" t="b">
        <x:f aca="0">AND(MOD(MONTH(A823),3)=0,OR(A824="",MONTH(A823)&lt;&gt;MONTH(A824)))</x:f>
        <x:v>0</x:v>
      </x:c>
      <x:c r="R823" s="66" t="b">
        <x:f aca="0">OR(O823&gt;$E$7,O823&lt;$E$6)</x:f>
        <x:v>0</x:v>
      </x:c>
      <x:c r="S823" s="66" t="b">
        <x:f aca="0">AND(OR(P823,Q823,R823),A823-AH822&gt;$E$8)</x:f>
        <x:v>0</x:v>
      </x:c>
      <x:c r="T823" s="67" t="str">
        <x:f aca="0">IF(NOT(OR(P823,Q823,R823)),"不调",IF(NOT(S823),"间隔规则跳过",IF(P823,"年末+季度",IF(AND(Q823,R823),"季度+动态",IF(Q823,"季度","动态")))))</x:f>
        <x:v>不调</x:v>
      </x:c>
      <x:c r="U823" s="64" t="n">
        <x:f aca="0">IF(OR(T823="年末+季度",T823="季度+动态"),N823*$E$5/2,IF(T823="季度",(J823+K823)/2,IF(T823="动态",N823*$E$5*IF(J823+K823=0,0.5,J823/(J823+K823)),J823)))</x:f>
        <x:v>0.11967892964692</x:v>
      </x:c>
      <x:c r="V823" s="64" t="n">
        <x:f aca="0">IF(OR(T823="年末+季度",T823="季度+动态"),N823*$E$5/2,IF(T823="季度",(J823+K823)/2,IF(T823="动态",N823*$E$5*IF(J823+K823=0,0.5,K823/(J823+K823)),K823)))</x:f>
        <x:v>0.1206806466131118</x:v>
      </x:c>
      <x:c r="W823" s="64" t="n">
        <x:f aca="0">IF(OR(T823="年末+季度",T823="季度+动态",T823="动态"),N823*(1-$E$5)*IF(L823+M823=0,$B$7/($B$7+$B$8),L823/(L823+M823)),L823)</x:f>
        <x:v>0.8506207172936561</x:v>
      </x:c>
      <x:c r="X823" s="64" t="n">
        <x:f aca="0">IF(OR(T823="年末+季度",T823="季度+动态",T823="动态"),N823*(1-$E$5)*IF(L823+M823=0,$B$8/($B$7+$B$8),M823/(L823+M823)),M823)</x:f>
        <x:v>0.063659239674508</x:v>
      </x:c>
      <x:c r="Y823" s="64" t="n">
        <x:f aca="0">POWER(1-$H$5,(A823-A822)/$H$8)</x:f>
        <x:v>0.9999862671029998</x:v>
      </x:c>
      <x:c r="Z823" s="64" t="n">
        <x:f aca="0">U823*Y823</x:f>
        <x:v>0.11967728610850606</x:v>
      </x:c>
      <x:c r="AA823" s="64" t="n">
        <x:f aca="0">V823*Y823</x:f>
        <x:v>0.12067898931822194</x:v>
      </x:c>
      <x:c r="AB823" s="64" t="n">
        <x:f aca="0">W823*Y823</x:f>
        <x:v>0.8506090358069592</x:v>
      </x:c>
      <x:c r="AC823" s="64" t="n">
        <x:f aca="0">X823*Y823</x:f>
        <x:v>0.06365836544872644</x:v>
      </x:c>
      <x:c r="AD823" s="64" t="n">
        <x:f aca="0">SUM(Z823:AC823)</x:f>
        <x:v>1.1546236766824136</x:v>
      </x:c>
      <x:c r="AE823" s="64" t="n">
        <x:f aca="0">MAX(AE822,AD823)</x:f>
        <x:v>1.1553943998574991</x:v>
      </x:c>
      <x:c r="AF823" s="63" t="n">
        <x:f aca="0">AD823/AE823-1</x:f>
        <x:v>-0.0006670650084339425</x:v>
      </x:c>
      <x:c r="AG823" s="63" t="n">
        <x:f aca="0">AD823/AD822-1</x:f>
        <x:v>-0.0006670650084339425</x:v>
      </x:c>
      <x:c r="AH823" s="61" t="n">
        <x:f aca="0">IF(OR(T823="年末+季度",T823="季度+动态",T823="季度",T823="动态"),A823,AH822)</x:f>
        <x:v>44925</x:v>
      </x:c>
      <x:c r="AI823" s="68" t="n">
        <x:f aca="0">YEAR(A823)</x:f>
        <x:v>2023</x:v>
      </x:c>
      <x:c r="AJ823" s="68" t="n">
        <x:f aca="0">MONTH(A823)</x:f>
        <x:v>3</x:v>
      </x:c>
      <x:c r="AK823" s="66" t="n">
        <x:f aca="0">IF(MONTH(A823)&lt;&gt;MONTH(A824),1,0)</x:f>
        <x:v>0</x:v>
      </x:c>
      <x:c r="AL823" s="64" t="n">
        <x:f aca="0">IF(AK822,AD822,AL822)</x:f>
        <x:v>1.1483096803185293</x:v>
      </x:c>
      <x:c r="AM823" s="65" t="str">
        <x:f aca="0">IF(AK823,AD823/AL823-1,"")</x:f>
      </x:c>
      <x:c r="AN823" s="64" t="n">
        <x:f aca="0">IF(AI823&lt;&gt;AI822,AD823,MAX(AN822,AD823))</x:f>
        <x:v>1.1553943998574991</x:v>
      </x:c>
      <x:c r="AO823" s="65" t="n">
        <x:f aca="0">AD823/AN823-1</x:f>
        <x:v>-0.0006670650084339425</x:v>
      </x:c>
      <x:c r="AP823" s="69" t="n">
        <x:f aca="0">IFERROR(SUM(Z823:AC823)/AD823,0)</x:f>
        <x:v>1</x:v>
      </x:c>
      <x:c r="AQ823" s="66" t="b">
        <x:f aca="0">AND(B823&gt;0,C823&gt;0,D823&gt;0,E823&gt;0)</x:f>
        <x:v>1</x:v>
      </x:c>
    </x:row>
    <x:row r="824" ht="13.5" hidden="0">
      <x:c r="A824" s="61" t="n">
        <x:f aca="0">'净值底稿'!A786</x:f>
        <x:v>45012</x:v>
      </x:c>
      <x:c r="B824" s="62" t="n">
        <x:f aca="0">'净值底稿'!W786</x:f>
        <x:v>1.3033774126118831</x:v>
      </x:c>
      <x:c r="C824" s="62" t="n">
        <x:f aca="0">'净值底稿'!T786</x:f>
        <x:v>1.3237858484458838</x:v>
      </x:c>
      <x:c r="D824" s="62" t="n">
        <x:f aca="0">'净值底稿'!U786</x:f>
        <x:v>1.5769</x:v>
      </x:c>
      <x:c r="E824" s="62" t="n">
        <x:f aca="0">'净值底稿'!V786</x:f>
        <x:v>1.5707</x:v>
      </x:c>
      <x:c r="F824" s="63" t="n">
        <x:f aca="0">IFERROR(B824/B823-1,0)</x:f>
        <x:v>-0.00786022140410092</x:v>
      </x:c>
      <x:c r="G824" s="63" t="n">
        <x:f aca="0">IFERROR(C824/C823-1,0)</x:f>
        <x:v>0.00017283960277447719</x:v>
      </x:c>
      <x:c r="H824" s="63" t="n">
        <x:f aca="0">IFERROR(D824/D823-1,0)</x:f>
        <x:v>0.0005710659898476855</x:v>
      </x:c>
      <x:c r="I824" s="63" t="n">
        <x:f aca="0">IFERROR(E824/E823-1,0)</x:f>
        <x:v>-0.0050044343088813115</x:v>
      </x:c>
      <x:c r="J824" s="64" t="n">
        <x:f aca="0">Z823*(1+F824)</x:f>
        <x:v>0.11873659614265127</x:v>
      </x:c>
      <x:c r="K824" s="64" t="n">
        <x:f aca="0">AA823*(1+G824)</x:f>
        <x:v>0.12069984742679893</x:v>
      </x:c>
      <x:c r="L824" s="64" t="n">
        <x:f aca="0">AB823*(1+H824)</x:f>
        <x:v>0.8510947896979657</x:v>
      </x:c>
      <x:c r="M824" s="64" t="n">
        <x:f aca="0">AC823*(1+I824)</x:f>
        <x:v>0.06333979134062753</x:v>
      </x:c>
      <x:c r="N824" s="64" t="n">
        <x:f aca="0">SUM(J824:M824)</x:f>
        <x:v>1.1538710246080435</x:v>
      </x:c>
      <x:c r="O824" s="65" t="n">
        <x:f aca="0">IFERROR((J824+K824)/N824,0)</x:f>
        <x:v>0.2075071116815538</x:v>
      </x:c>
      <x:c r="P824" s="66" t="b">
        <x:f aca="0">AND(MONTH(A824)=12,OR(A825="",YEAR(A824)&lt;&gt;YEAR(A825)))</x:f>
        <x:v>0</x:v>
      </x:c>
      <x:c r="Q824" s="66" t="b">
        <x:f aca="0">AND(MOD(MONTH(A824),3)=0,OR(A825="",MONTH(A824)&lt;&gt;MONTH(A825)))</x:f>
        <x:v>0</x:v>
      </x:c>
      <x:c r="R824" s="66" t="b">
        <x:f aca="0">OR(O824&gt;$E$7,O824&lt;$E$6)</x:f>
        <x:v>0</x:v>
      </x:c>
      <x:c r="S824" s="66" t="b">
        <x:f aca="0">AND(OR(P824,Q824,R824),A824-AH823&gt;$E$8)</x:f>
        <x:v>0</x:v>
      </x:c>
      <x:c r="T824" s="67" t="str">
        <x:f aca="0">IF(NOT(OR(P824,Q824,R824)),"不调",IF(NOT(S824),"间隔规则跳过",IF(P824,"年末+季度",IF(AND(Q824,R824),"季度+动态",IF(Q824,"季度","动态")))))</x:f>
        <x:v>不调</x:v>
      </x:c>
      <x:c r="U824" s="64" t="n">
        <x:f aca="0">IF(OR(T824="年末+季度",T824="季度+动态"),N824*$E$5/2,IF(T824="季度",(J824+K824)/2,IF(T824="动态",N824*$E$5*IF(J824+K824=0,0.5,J824/(J824+K824)),J824)))</x:f>
        <x:v>0.11873659614265127</x:v>
      </x:c>
      <x:c r="V824" s="64" t="n">
        <x:f aca="0">IF(OR(T824="年末+季度",T824="季度+动态"),N824*$E$5/2,IF(T824="季度",(J824+K824)/2,IF(T824="动态",N824*$E$5*IF(J824+K824=0,0.5,K824/(J824+K824)),K824)))</x:f>
        <x:v>0.12069984742679893</x:v>
      </x:c>
      <x:c r="W824" s="64" t="n">
        <x:f aca="0">IF(OR(T824="年末+季度",T824="季度+动态",T824="动态"),N824*(1-$E$5)*IF(L824+M824=0,$B$7/($B$7+$B$8),L824/(L824+M824)),L824)</x:f>
        <x:v>0.8510947896979657</x:v>
      </x:c>
      <x:c r="X824" s="64" t="n">
        <x:f aca="0">IF(OR(T824="年末+季度",T824="季度+动态",T824="动态"),N824*(1-$E$5)*IF(L824+M824=0,$B$8/($B$7+$B$8),M824/(L824+M824)),M824)</x:f>
        <x:v>0.06333979134062753</x:v>
      </x:c>
      <x:c r="Y824" s="64" t="n">
        <x:f aca="0">POWER(1-$H$5,(A824-A823)/$H$8)</x:f>
        <x:v>0.9999588018747739</x:v>
      </x:c>
      <x:c r="Z824" s="64" t="n">
        <x:f aca="0">U824*Y824</x:f>
        <x:v>0.11873170441749446</x:v>
      </x:c>
      <x:c r="AA824" s="64" t="n">
        <x:f aca="0">V824*Y824</x:f>
        <x:v>0.12069487481936987</x:v>
      </x:c>
      <x:c r="AB824" s="64" t="n">
        <x:f aca="0">W824*Y824</x:f>
        <x:v>0.8510597261882404</x:v>
      </x:c>
      <x:c r="AC824" s="64" t="n">
        <x:f aca="0">X824*Y824</x:f>
        <x:v>0.06333718185997209</x:v>
      </x:c>
      <x:c r="AD824" s="64" t="n">
        <x:f aca="0">SUM(Z824:AC824)</x:f>
        <x:v>1.153823487285077</x:v>
      </x:c>
      <x:c r="AE824" s="64" t="n">
        <x:f aca="0">MAX(AE823,AD824)</x:f>
        <x:v>1.1553943998574991</x:v>
      </x:c>
      <x:c r="AF824" s="63" t="n">
        <x:f aca="0">AD824/AE824-1</x:f>
        <x:v>-0.0013596331889923485</x:v>
      </x:c>
      <x:c r="AG824" s="63" t="n">
        <x:f aca="0">AD824/AD823-1</x:f>
        <x:v>-0.0006930304769392492</x:v>
      </x:c>
      <x:c r="AH824" s="61" t="n">
        <x:f aca="0">IF(OR(T824="年末+季度",T824="季度+动态",T824="季度",T824="动态"),A824,AH823)</x:f>
        <x:v>44925</x:v>
      </x:c>
      <x:c r="AI824" s="68" t="n">
        <x:f aca="0">YEAR(A824)</x:f>
        <x:v>2023</x:v>
      </x:c>
      <x:c r="AJ824" s="68" t="n">
        <x:f aca="0">MONTH(A824)</x:f>
        <x:v>3</x:v>
      </x:c>
      <x:c r="AK824" s="66" t="n">
        <x:f aca="0">IF(MONTH(A824)&lt;&gt;MONTH(A825),1,0)</x:f>
        <x:v>0</x:v>
      </x:c>
      <x:c r="AL824" s="64" t="n">
        <x:f aca="0">IF(AK823,AD823,AL823)</x:f>
        <x:v>1.1483096803185293</x:v>
      </x:c>
      <x:c r="AM824" s="65" t="str">
        <x:f aca="0">IF(AK824,AD824/AL824-1,"")</x:f>
      </x:c>
      <x:c r="AN824" s="64" t="n">
        <x:f aca="0">IF(AI824&lt;&gt;AI823,AD824,MAX(AN823,AD824))</x:f>
        <x:v>1.1553943998574991</x:v>
      </x:c>
      <x:c r="AO824" s="65" t="n">
        <x:f aca="0">AD824/AN824-1</x:f>
        <x:v>-0.0013596331889923485</x:v>
      </x:c>
      <x:c r="AP824" s="69" t="n">
        <x:f aca="0">IFERROR(SUM(Z824:AC824)/AD824,0)</x:f>
        <x:v>1</x:v>
      </x:c>
      <x:c r="AQ824" s="66" t="b">
        <x:f aca="0">AND(B824&gt;0,C824&gt;0,D824&gt;0,E824&gt;0)</x:f>
        <x:v>1</x:v>
      </x:c>
    </x:row>
    <x:row r="825" ht="13.5" hidden="0">
      <x:c r="A825" s="61" t="n">
        <x:f aca="0">'净值底稿'!A787</x:f>
        <x:v>45013</x:v>
      </x:c>
      <x:c r="B825" s="62" t="n">
        <x:f aca="0">'净值底稿'!W787</x:f>
        <x:v>1.3061456037351813</x:v>
      </x:c>
      <x:c r="C825" s="62" t="n">
        <x:f aca="0">'净值底稿'!T787</x:f>
        <x:v>1.314407685068094</x:v>
      </x:c>
      <x:c r="D825" s="62" t="n">
        <x:f aca="0">'净值底稿'!U787</x:f>
        <x:v>1.577</x:v>
      </x:c>
      <x:c r="E825" s="62" t="n">
        <x:f aca="0">'净值底稿'!V787</x:f>
        <x:v>1.5647</x:v>
      </x:c>
      <x:c r="F825" s="63" t="n">
        <x:f aca="0">IFERROR(B825/B824-1,0)</x:f>
        <x:v>0.002123859978324205</x:v>
      </x:c>
      <x:c r="G825" s="63" t="n">
        <x:f aca="0">IFERROR(C825/C824-1,0)</x:f>
        <x:v>-0.007084350832727071</x:v>
      </x:c>
      <x:c r="H825" s="63" t="n">
        <x:f aca="0">IFERROR(D825/D824-1,0)</x:f>
        <x:v>0.00006341556217903666</x:v>
      </x:c>
      <x:c r="I825" s="63" t="n">
        <x:f aca="0">IFERROR(E825/E824-1,0)</x:f>
        <x:v>-0.0038199528872476796</x:v>
      </x:c>
      <x:c r="J825" s="64" t="n">
        <x:f aca="0">Z824*(1+F825)</x:f>
        <x:v>0.118983873932665</x:v>
      </x:c>
      <x:c r="K825" s="64" t="n">
        <x:f aca="0">AA824*(1+G825)</x:f>
        <x:v>0.11983982998243738</x:v>
      </x:c>
      <x:c r="L825" s="64" t="n">
        <x:f aca="0">AB824*(1+H825)</x:f>
        <x:v>0.8511136966192246</x:v>
      </x:c>
      <x:c r="M825" s="64" t="n">
        <x:f aca="0">AC824*(1+I825)</x:f>
        <x:v>0.06309523680925595</x:v>
      </x:c>
      <x:c r="N825" s="64" t="n">
        <x:f aca="0">SUM(J825:M825)</x:f>
        <x:v>1.1530326373435829</x:v>
      </x:c>
      <x:c r="O825" s="65" t="n">
        <x:f aca="0">IFERROR((J825+K825)/N825,0)</x:f>
        <x:v>0.20712657749681482</x:v>
      </x:c>
      <x:c r="P825" s="66" t="b">
        <x:f aca="0">AND(MONTH(A825)=12,OR(A826="",YEAR(A825)&lt;&gt;YEAR(A826)))</x:f>
        <x:v>0</x:v>
      </x:c>
      <x:c r="Q825" s="66" t="b">
        <x:f aca="0">AND(MOD(MONTH(A825),3)=0,OR(A826="",MONTH(A825)&lt;&gt;MONTH(A826)))</x:f>
        <x:v>0</x:v>
      </x:c>
      <x:c r="R825" s="66" t="b">
        <x:f aca="0">OR(O825&gt;$E$7,O825&lt;$E$6)</x:f>
        <x:v>0</x:v>
      </x:c>
      <x:c r="S825" s="66" t="b">
        <x:f aca="0">AND(OR(P825,Q825,R825),A825-AH824&gt;$E$8)</x:f>
        <x:v>0</x:v>
      </x:c>
      <x:c r="T825" s="67" t="str">
        <x:f aca="0">IF(NOT(OR(P825,Q825,R825)),"不调",IF(NOT(S825),"间隔规则跳过",IF(P825,"年末+季度",IF(AND(Q825,R825),"季度+动态",IF(Q825,"季度","动态")))))</x:f>
        <x:v>不调</x:v>
      </x:c>
      <x:c r="U825" s="64" t="n">
        <x:f aca="0">IF(OR(T825="年末+季度",T825="季度+动态"),N825*$E$5/2,IF(T825="季度",(J825+K825)/2,IF(T825="动态",N825*$E$5*IF(J825+K825=0,0.5,J825/(J825+K825)),J825)))</x:f>
        <x:v>0.118983873932665</x:v>
      </x:c>
      <x:c r="V825" s="64" t="n">
        <x:f aca="0">IF(OR(T825="年末+季度",T825="季度+动态"),N825*$E$5/2,IF(T825="季度",(J825+K825)/2,IF(T825="动态",N825*$E$5*IF(J825+K825=0,0.5,K825/(J825+K825)),K825)))</x:f>
        <x:v>0.11983982998243738</x:v>
      </x:c>
      <x:c r="W825" s="64" t="n">
        <x:f aca="0">IF(OR(T825="年末+季度",T825="季度+动态",T825="动态"),N825*(1-$E$5)*IF(L825+M825=0,$B$7/($B$7+$B$8),L825/(L825+M825)),L825)</x:f>
        <x:v>0.8511136966192246</x:v>
      </x:c>
      <x:c r="X825" s="64" t="n">
        <x:f aca="0">IF(OR(T825="年末+季度",T825="季度+动态",T825="动态"),N825*(1-$E$5)*IF(L825+M825=0,$B$8/($B$7+$B$8),M825/(L825+M825)),M825)</x:f>
        <x:v>0.06309523680925595</x:v>
      </x:c>
      <x:c r="Y825" s="64" t="n">
        <x:f aca="0">POWER(1-$H$5,(A825-A824)/$H$8)</x:f>
        <x:v>0.9999862671029998</x:v>
      </x:c>
      <x:c r="Z825" s="64" t="n">
        <x:f aca="0">U825*Y825</x:f>
        <x:v>0.11898223993937959</x:v>
      </x:c>
      <x:c r="AA825" s="64" t="n">
        <x:f aca="0">V825*Y825</x:f>
        <x:v>0.1198381842343957</x:v>
      </x:c>
      <x:c r="AB825" s="64" t="n">
        <x:f aca="0">W825*Y825</x:f>
        <x:v>0.8511020083624935</x:v>
      </x:c>
      <x:c r="AC825" s="64" t="n">
        <x:f aca="0">X825*Y825</x:f>
        <x:v>0.06309437032886765</x:v>
      </x:c>
      <x:c r="AD825" s="64" t="n">
        <x:f aca="0">SUM(Z825:AC825)</x:f>
        <x:v>1.1530168028651364</x:v>
      </x:c>
      <x:c r="AE825" s="64" t="n">
        <x:f aca="0">MAX(AE824,AD825)</x:f>
        <x:v>1.1553943998574991</x:v>
      </x:c>
      <x:c r="AF825" s="63" t="n">
        <x:f aca="0">AD825/AE825-1</x:f>
        <x:v>-0.002057822846169177</x:v>
      </x:c>
      <x:c r="AG825" s="63" t="n">
        <x:f aca="0">AD825/AD824-1</x:f>
        <x:v>-0.0006991402314392436</x:v>
      </x:c>
      <x:c r="AH825" s="61" t="n">
        <x:f aca="0">IF(OR(T825="年末+季度",T825="季度+动态",T825="季度",T825="动态"),A825,AH824)</x:f>
        <x:v>44925</x:v>
      </x:c>
      <x:c r="AI825" s="68" t="n">
        <x:f aca="0">YEAR(A825)</x:f>
        <x:v>2023</x:v>
      </x:c>
      <x:c r="AJ825" s="68" t="n">
        <x:f aca="0">MONTH(A825)</x:f>
        <x:v>3</x:v>
      </x:c>
      <x:c r="AK825" s="66" t="n">
        <x:f aca="0">IF(MONTH(A825)&lt;&gt;MONTH(A826),1,0)</x:f>
        <x:v>0</x:v>
      </x:c>
      <x:c r="AL825" s="64" t="n">
        <x:f aca="0">IF(AK824,AD824,AL824)</x:f>
        <x:v>1.1483096803185293</x:v>
      </x:c>
      <x:c r="AM825" s="65" t="str">
        <x:f aca="0">IF(AK825,AD825/AL825-1,"")</x:f>
      </x:c>
      <x:c r="AN825" s="64" t="n">
        <x:f aca="0">IF(AI825&lt;&gt;AI824,AD825,MAX(AN824,AD825))</x:f>
        <x:v>1.1553943998574991</x:v>
      </x:c>
      <x:c r="AO825" s="65" t="n">
        <x:f aca="0">AD825/AN825-1</x:f>
        <x:v>-0.002057822846169177</x:v>
      </x:c>
      <x:c r="AP825" s="69" t="n">
        <x:f aca="0">IFERROR(SUM(Z825:AC825)/AD825,0)</x:f>
        <x:v>1</x:v>
      </x:c>
      <x:c r="AQ825" s="66" t="b">
        <x:f aca="0">AND(B825&gt;0,C825&gt;0,D825&gt;0,E825&gt;0)</x:f>
        <x:v>1</x:v>
      </x:c>
    </x:row>
    <x:row r="826" ht="13.5" hidden="0">
      <x:c r="A826" s="61" t="n">
        <x:f aca="0">'净值底稿'!A788</x:f>
        <x:v>45014</x:v>
      </x:c>
      <x:c r="B826" s="62" t="n">
        <x:f aca="0">'净值底稿'!W788</x:f>
        <x:v>1.3025821874008967</x:v>
      </x:c>
      <x:c r="C826" s="62" t="n">
        <x:f aca="0">'净值底稿'!T788</x:f>
        <x:v>1.3121855183820612</x:v>
      </x:c>
      <x:c r="D826" s="62" t="n">
        <x:f aca="0">'净值底稿'!U788</x:f>
        <x:v>1.5773</x:v>
      </x:c>
      <x:c r="E826" s="62" t="n">
        <x:f aca="0">'净值底稿'!V788</x:f>
        <x:v>1.5692</x:v>
      </x:c>
      <x:c r="F826" s="63" t="n">
        <x:f aca="0">IFERROR(B826/B825-1,0)</x:f>
        <x:v>-0.0027281922659267988</x:v>
      </x:c>
      <x:c r="G826" s="63" t="n">
        <x:f aca="0">IFERROR(C826/C825-1,0)</x:f>
        <x:v>-0.0016906221039917346</x:v>
      </x:c>
      <x:c r="H826" s="63" t="n">
        <x:f aca="0">IFERROR(D826/D825-1,0)</x:f>
        <x:v>0.0001902346227014018</x:v>
      </x:c>
      <x:c r="I826" s="63" t="n">
        <x:f aca="0">IFERROR(E826/E825-1,0)</x:f>
        <x:v>0.002875950661468618</x:v>
      </x:c>
      <x:c r="J826" s="64" t="n">
        <x:f aca="0">Z825*(1+F826)</x:f>
        <x:v>0.11865763351259433</x:v>
      </x:c>
      <x:c r="K826" s="64" t="n">
        <x:f aca="0">AA825*(1+G826)</x:f>
        <x:v>0.1196355831512268</x:v>
      </x:c>
      <x:c r="L826" s="64" t="n">
        <x:f aca="0">AB825*(1+H826)</x:f>
        <x:v>0.8512639174319347</x:v>
      </x:c>
      <x:c r="M826" s="64" t="n">
        <x:f aca="0">AC825*(1+I826)</x:f>
        <x:v>0.0632758266249499</x:v>
      </x:c>
      <x:c r="N826" s="64" t="n">
        <x:f aca="0">SUM(J826:M826)</x:f>
        <x:v>1.1528329607207057</x:v>
      </x:c>
      <x:c r="O826" s="65" t="n">
        <x:f aca="0">IFERROR((J826+K826)/N826,0)</x:f>
        <x:v>0.2067022932054698</x:v>
      </x:c>
      <x:c r="P826" s="66" t="b">
        <x:f aca="0">AND(MONTH(A826)=12,OR(A827="",YEAR(A826)&lt;&gt;YEAR(A827)))</x:f>
        <x:v>0</x:v>
      </x:c>
      <x:c r="Q826" s="66" t="b">
        <x:f aca="0">AND(MOD(MONTH(A826),3)=0,OR(A827="",MONTH(A826)&lt;&gt;MONTH(A827)))</x:f>
        <x:v>0</x:v>
      </x:c>
      <x:c r="R826" s="66" t="b">
        <x:f aca="0">OR(O826&gt;$E$7,O826&lt;$E$6)</x:f>
        <x:v>0</x:v>
      </x:c>
      <x:c r="S826" s="66" t="b">
        <x:f aca="0">AND(OR(P826,Q826,R826),A826-AH825&gt;$E$8)</x:f>
        <x:v>0</x:v>
      </x:c>
      <x:c r="T826" s="67" t="str">
        <x:f aca="0">IF(NOT(OR(P826,Q826,R826)),"不调",IF(NOT(S826),"间隔规则跳过",IF(P826,"年末+季度",IF(AND(Q826,R826),"季度+动态",IF(Q826,"季度","动态")))))</x:f>
        <x:v>不调</x:v>
      </x:c>
      <x:c r="U826" s="64" t="n">
        <x:f aca="0">IF(OR(T826="年末+季度",T826="季度+动态"),N826*$E$5/2,IF(T826="季度",(J826+K826)/2,IF(T826="动态",N826*$E$5*IF(J826+K826=0,0.5,J826/(J826+K826)),J826)))</x:f>
        <x:v>0.11865763351259433</x:v>
      </x:c>
      <x:c r="V826" s="64" t="n">
        <x:f aca="0">IF(OR(T826="年末+季度",T826="季度+动态"),N826*$E$5/2,IF(T826="季度",(J826+K826)/2,IF(T826="动态",N826*$E$5*IF(J826+K826=0,0.5,K826/(J826+K826)),K826)))</x:f>
        <x:v>0.1196355831512268</x:v>
      </x:c>
      <x:c r="W826" s="64" t="n">
        <x:f aca="0">IF(OR(T826="年末+季度",T826="季度+动态",T826="动态"),N826*(1-$E$5)*IF(L826+M826=0,$B$7/($B$7+$B$8),L826/(L826+M826)),L826)</x:f>
        <x:v>0.8512639174319347</x:v>
      </x:c>
      <x:c r="X826" s="64" t="n">
        <x:f aca="0">IF(OR(T826="年末+季度",T826="季度+动态",T826="动态"),N826*(1-$E$5)*IF(L826+M826=0,$B$8/($B$7+$B$8),M826/(L826+M826)),M826)</x:f>
        <x:v>0.0632758266249499</x:v>
      </x:c>
      <x:c r="Y826" s="64" t="n">
        <x:f aca="0">POWER(1-$H$5,(A826-A825)/$H$8)</x:f>
        <x:v>0.9999862671029998</x:v>
      </x:c>
      <x:c r="Z826" s="64" t="n">
        <x:f aca="0">U826*Y826</x:f>
        <x:v>0.118656003999535</x:v>
      </x:c>
      <x:c r="AA826" s="64" t="n">
        <x:f aca="0">V826*Y826</x:f>
        <x:v>0.11963394020808582</x:v>
      </x:c>
      <x:c r="AB826" s="64" t="n">
        <x:f aca="0">W826*Y826</x:f>
        <x:v>0.8512522271122366</x:v>
      </x:c>
      <x:c r="AC826" s="64" t="n">
        <x:f aca="0">X826*Y826</x:f>
        <x:v>0.06327495766454026</x:v>
      </x:c>
      <x:c r="AD826" s="64" t="n">
        <x:f aca="0">SUM(Z826:AC826)</x:f>
        <x:v>1.1528171289843976</x:v>
      </x:c>
      <x:c r="AE826" s="64" t="n">
        <x:f aca="0">MAX(AE825,AD826)</x:f>
        <x:v>1.1553943998574991</x:v>
      </x:c>
      <x:c r="AF826" s="63" t="n">
        <x:f aca="0">AD826/AE826-1</x:f>
        <x:v>-0.0022306416522526185</x:v>
      </x:c>
      <x:c r="AG826" s="63" t="n">
        <x:f aca="0">AD826/AD825-1</x:f>
        <x:v>-0.00017317516990444926</x:v>
      </x:c>
      <x:c r="AH826" s="61" t="n">
        <x:f aca="0">IF(OR(T826="年末+季度",T826="季度+动态",T826="季度",T826="动态"),A826,AH825)</x:f>
        <x:v>44925</x:v>
      </x:c>
      <x:c r="AI826" s="68" t="n">
        <x:f aca="0">YEAR(A826)</x:f>
        <x:v>2023</x:v>
      </x:c>
      <x:c r="AJ826" s="68" t="n">
        <x:f aca="0">MONTH(A826)</x:f>
        <x:v>3</x:v>
      </x:c>
      <x:c r="AK826" s="66" t="n">
        <x:f aca="0">IF(MONTH(A826)&lt;&gt;MONTH(A827),1,0)</x:f>
        <x:v>0</x:v>
      </x:c>
      <x:c r="AL826" s="64" t="n">
        <x:f aca="0">IF(AK825,AD825,AL825)</x:f>
        <x:v>1.1483096803185293</x:v>
      </x:c>
      <x:c r="AM826" s="65" t="str">
        <x:f aca="0">IF(AK826,AD826/AL826-1,"")</x:f>
      </x:c>
      <x:c r="AN826" s="64" t="n">
        <x:f aca="0">IF(AI826&lt;&gt;AI825,AD826,MAX(AN825,AD826))</x:f>
        <x:v>1.1553943998574991</x:v>
      </x:c>
      <x:c r="AO826" s="65" t="n">
        <x:f aca="0">AD826/AN826-1</x:f>
        <x:v>-0.0022306416522526185</x:v>
      </x:c>
      <x:c r="AP826" s="69" t="n">
        <x:f aca="0">IFERROR(SUM(Z826:AC826)/AD826,0)</x:f>
        <x:v>1</x:v>
      </x:c>
      <x:c r="AQ826" s="66" t="b">
        <x:f aca="0">AND(B826&gt;0,C826&gt;0,D826&gt;0,E826&gt;0)</x:f>
        <x:v>1</x:v>
      </x:c>
    </x:row>
    <x:row r="827" ht="13.5" hidden="0">
      <x:c r="A827" s="61" t="n">
        <x:f aca="0">'净值底稿'!A789</x:f>
        <x:v>45015</x:v>
      </x:c>
      <x:c r="B827" s="62" t="n">
        <x:f aca="0">'净值底稿'!W789</x:f>
        <x:v>1.3074033965493783</x:v>
      </x:c>
      <x:c r="C827" s="62" t="n">
        <x:f aca="0">'净值底稿'!T789</x:f>
        <x:v>1.3135826674507463</x:v>
      </x:c>
      <x:c r="D827" s="62" t="n">
        <x:f aca="0">'净值底稿'!U789</x:f>
        <x:v>1.5773</x:v>
      </x:c>
      <x:c r="E827" s="62" t="n">
        <x:f aca="0">'净值底稿'!V789</x:f>
        <x:v>1.5698</x:v>
      </x:c>
      <x:c r="F827" s="63" t="n">
        <x:f aca="0">IFERROR(B827/B826-1,0)</x:f>
        <x:v>0.0037012705955250524</x:v>
      </x:c>
      <x:c r="G827" s="63" t="n">
        <x:f aca="0">IFERROR(C827/C826-1,0)</x:f>
        <x:v>0.0010647496479063712</x:v>
      </x:c>
      <x:c r="H827" s="63" t="n">
        <x:f aca="0">IFERROR(D827/D826-1,0)</x:f>
        <x:v>0</x:v>
      </x:c>
      <x:c r="I827" s="63" t="n">
        <x:f aca="0">IFERROR(E827/E826-1,0)</x:f>
        <x:v>0.00038236043844008805</x:v>
      </x:c>
      <x:c r="J827" s="64" t="n">
        <x:f aca="0">Z826*(1+F827)</x:f>
        <x:v>0.11909518197812098</x:v>
      </x:c>
      <x:c r="K827" s="64" t="n">
        <x:f aca="0">AA826*(1+G827)</x:f>
        <x:v>0.11976132040380003</x:v>
      </x:c>
      <x:c r="L827" s="64" t="n">
        <x:f aca="0">AB826*(1+H827)</x:f>
        <x:v>0.8512522271122366</x:v>
      </x:c>
      <x:c r="M827" s="64" t="n">
        <x:f aca="0">AC826*(1+I827)</x:f>
        <x:v>0.06329915150509516</x:v>
      </x:c>
      <x:c r="N827" s="64" t="n">
        <x:f aca="0">SUM(J827:M827)</x:f>
        <x:v>1.1534078809992527</x:v>
      </x:c>
      <x:c r="O827" s="65" t="n">
        <x:f aca="0">IFERROR((J827+K827)/N827,0)</x:f>
        <x:v>0.20708762816410456</x:v>
      </x:c>
      <x:c r="P827" s="66" t="b">
        <x:f aca="0">AND(MONTH(A827)=12,OR(A828="",YEAR(A827)&lt;&gt;YEAR(A828)))</x:f>
        <x:v>0</x:v>
      </x:c>
      <x:c r="Q827" s="66" t="b">
        <x:f aca="0">AND(MOD(MONTH(A827),3)=0,OR(A828="",MONTH(A827)&lt;&gt;MONTH(A828)))</x:f>
        <x:v>0</x:v>
      </x:c>
      <x:c r="R827" s="66" t="b">
        <x:f aca="0">OR(O827&gt;$E$7,O827&lt;$E$6)</x:f>
        <x:v>0</x:v>
      </x:c>
      <x:c r="S827" s="66" t="b">
        <x:f aca="0">AND(OR(P827,Q827,R827),A827-AH826&gt;$E$8)</x:f>
        <x:v>0</x:v>
      </x:c>
      <x:c r="T827" s="67" t="str">
        <x:f aca="0">IF(NOT(OR(P827,Q827,R827)),"不调",IF(NOT(S827),"间隔规则跳过",IF(P827,"年末+季度",IF(AND(Q827,R827),"季度+动态",IF(Q827,"季度","动态")))))</x:f>
        <x:v>不调</x:v>
      </x:c>
      <x:c r="U827" s="64" t="n">
        <x:f aca="0">IF(OR(T827="年末+季度",T827="季度+动态"),N827*$E$5/2,IF(T827="季度",(J827+K827)/2,IF(T827="动态",N827*$E$5*IF(J827+K827=0,0.5,J827/(J827+K827)),J827)))</x:f>
        <x:v>0.11909518197812098</x:v>
      </x:c>
      <x:c r="V827" s="64" t="n">
        <x:f aca="0">IF(OR(T827="年末+季度",T827="季度+动态"),N827*$E$5/2,IF(T827="季度",(J827+K827)/2,IF(T827="动态",N827*$E$5*IF(J827+K827=0,0.5,K827/(J827+K827)),K827)))</x:f>
        <x:v>0.11976132040380003</x:v>
      </x:c>
      <x:c r="W827" s="64" t="n">
        <x:f aca="0">IF(OR(T827="年末+季度",T827="季度+动态",T827="动态"),N827*(1-$E$5)*IF(L827+M827=0,$B$7/($B$7+$B$8),L827/(L827+M827)),L827)</x:f>
        <x:v>0.8512522271122366</x:v>
      </x:c>
      <x:c r="X827" s="64" t="n">
        <x:f aca="0">IF(OR(T827="年末+季度",T827="季度+动态",T827="动态"),N827*(1-$E$5)*IF(L827+M827=0,$B$8/($B$7+$B$8),M827/(L827+M827)),M827)</x:f>
        <x:v>0.06329915150509516</x:v>
      </x:c>
      <x:c r="Y827" s="64" t="n">
        <x:f aca="0">POWER(1-$H$5,(A827-A826)/$H$8)</x:f>
        <x:v>0.9999862671029998</x:v>
      </x:c>
      <x:c r="Z827" s="64" t="n">
        <x:f aca="0">U827*Y827</x:f>
        <x:v>0.11909354645625365</x:v>
      </x:c>
      <x:c r="AA827" s="64" t="n">
        <x:f aca="0">V827*Y827</x:f>
        <x:v>0.11975967573392231</x:v>
      </x:c>
      <x:c r="AB827" s="64" t="n">
        <x:f aca="0">W827*Y827</x:f>
        <x:v>0.8512405369530804</x:v>
      </x:c>
      <x:c r="AC827" s="64" t="n">
        <x:f aca="0">X827*Y827</x:f>
        <x:v>0.06329828222436734</x:v>
      </x:c>
      <x:c r="AD827" s="64" t="n">
        <x:f aca="0">SUM(Z827:AC827)</x:f>
        <x:v>1.1533920413676237</x:v>
      </x:c>
      <x:c r="AE827" s="64" t="n">
        <x:f aca="0">MAX(AE826,AD827)</x:f>
        <x:v>1.1553943998574991</x:v>
      </x:c>
      <x:c r="AF827" s="63" t="n">
        <x:f aca="0">AD827/AE827-1</x:f>
        <x:v>-0.0017330519259244337</x:v>
      </x:c>
      <x:c r="AG827" s="63" t="n">
        <x:f aca="0">AD827/AD826-1</x:f>
        <x:v>0.000498702152120778</x:v>
      </x:c>
      <x:c r="AH827" s="61" t="n">
        <x:f aca="0">IF(OR(T827="年末+季度",T827="季度+动态",T827="季度",T827="动态"),A827,AH826)</x:f>
        <x:v>44925</x:v>
      </x:c>
      <x:c r="AI827" s="68" t="n">
        <x:f aca="0">YEAR(A827)</x:f>
        <x:v>2023</x:v>
      </x:c>
      <x:c r="AJ827" s="68" t="n">
        <x:f aca="0">MONTH(A827)</x:f>
        <x:v>3</x:v>
      </x:c>
      <x:c r="AK827" s="66" t="n">
        <x:f aca="0">IF(MONTH(A827)&lt;&gt;MONTH(A828),1,0)</x:f>
        <x:v>0</x:v>
      </x:c>
      <x:c r="AL827" s="64" t="n">
        <x:f aca="0">IF(AK826,AD826,AL826)</x:f>
        <x:v>1.1483096803185293</x:v>
      </x:c>
      <x:c r="AM827" s="65" t="str">
        <x:f aca="0">IF(AK827,AD827/AL827-1,"")</x:f>
      </x:c>
      <x:c r="AN827" s="64" t="n">
        <x:f aca="0">IF(AI827&lt;&gt;AI826,AD827,MAX(AN826,AD827))</x:f>
        <x:v>1.1553943998574991</x:v>
      </x:c>
      <x:c r="AO827" s="65" t="n">
        <x:f aca="0">AD827/AN827-1</x:f>
        <x:v>-0.0017330519259244337</x:v>
      </x:c>
      <x:c r="AP827" s="69" t="n">
        <x:f aca="0">IFERROR(SUM(Z827:AC827)/AD827,0)</x:f>
        <x:v>1</x:v>
      </x:c>
      <x:c r="AQ827" s="66" t="b">
        <x:f aca="0">AND(B827&gt;0,C827&gt;0,D827&gt;0,E827&gt;0)</x:f>
        <x:v>1</x:v>
      </x:c>
    </x:row>
    <x:row r="828" ht="13.5" hidden="0">
      <x:c r="A828" s="61" t="n">
        <x:f aca="0">'净值底稿'!A790</x:f>
        <x:v>45016</x:v>
      </x:c>
      <x:c r="B828" s="62" t="n">
        <x:f aca="0">'净值底稿'!W790</x:f>
        <x:v>1.3112498144765903</x:v>
      </x:c>
      <x:c r="C828" s="62" t="n">
        <x:f aca="0">'净值底稿'!T790</x:f>
        <x:v>1.32464952121186</x:v>
      </x:c>
      <x:c r="D828" s="62" t="n">
        <x:f aca="0">'净值底稿'!U790</x:f>
        <x:v>1.5779</x:v>
      </x:c>
      <x:c r="E828" s="62" t="n">
        <x:f aca="0">'净值底稿'!V790</x:f>
        <x:v>1.582</x:v>
      </x:c>
      <x:c r="F828" s="63" t="n">
        <x:f aca="0">IFERROR(B828/B827-1,0)</x:f>
        <x:v>0.0029420284032943833</x:v>
      </x:c>
      <x:c r="G828" s="63" t="n">
        <x:f aca="0">IFERROR(C828/C827-1,0)</x:f>
        <x:v>0.008424938936345105</x:v>
      </x:c>
      <x:c r="H828" s="63" t="n">
        <x:f aca="0">IFERROR(D828/D827-1,0)</x:f>
        <x:v>0.00038039688074564815</x:v>
      </x:c>
      <x:c r="I828" s="63" t="n">
        <x:f aca="0">IFERROR(E828/E827-1,0)</x:f>
        <x:v>0.007771690661230624</x:v>
      </x:c>
      <x:c r="J828" s="64" t="n">
        <x:f aca="0">Z827*(1+F828)</x:f>
        <x:v>0.119443923052577</x:v>
      </x:c>
      <x:c r="K828" s="64" t="n">
        <x:f aca="0">AA827*(1+G828)</x:f>
        <x:v>0.12076864368901709</x:v>
      </x:c>
      <x:c r="L828" s="64" t="n">
        <x:f aca="0">AB827*(1+H828)</x:f>
        <x:v>0.8515643461981016</x:v>
      </x:c>
      <x:c r="M828" s="64" t="n">
        <x:f aca="0">AC827*(1+I828)</x:f>
        <x:v>0.0637902168932024</x:v>
      </x:c>
      <x:c r="N828" s="64" t="n">
        <x:f aca="0">SUM(J828:M828)</x:f>
        <x:v>1.155567129832898</x:v>
      </x:c>
      <x:c r="O828" s="65" t="n">
        <x:f aca="0">IFERROR((J828+K828)/N828,0)</x:f>
        <x:v>0.2078741775705668</x:v>
      </x:c>
      <x:c r="P828" s="66" t="b">
        <x:f aca="0">AND(MONTH(A828)=12,OR(A829="",YEAR(A828)&lt;&gt;YEAR(A829)))</x:f>
        <x:v>0</x:v>
      </x:c>
      <x:c r="Q828" s="66" t="b">
        <x:f aca="0">AND(MOD(MONTH(A828),3)=0,OR(A829="",MONTH(A828)&lt;&gt;MONTH(A829)))</x:f>
        <x:v>1</x:v>
      </x:c>
      <x:c r="R828" s="66" t="b">
        <x:f aca="0">OR(O828&gt;$E$7,O828&lt;$E$6)</x:f>
        <x:v>0</x:v>
      </x:c>
      <x:c r="S828" s="66" t="b">
        <x:f aca="0">AND(OR(P828,Q828,R828),A828-AH827&gt;$E$8)</x:f>
        <x:v>1</x:v>
      </x:c>
      <x:c r="T828" s="67" t="str">
        <x:f aca="0">IF(NOT(OR(P828,Q828,R828)),"不调",IF(NOT(S828),"间隔规则跳过",IF(P828,"年末+季度",IF(AND(Q828,R828),"季度+动态",IF(Q828,"季度","动态")))))</x:f>
        <x:v>季度</x:v>
      </x:c>
      <x:c r="U828" s="64" t="n">
        <x:f aca="0">IF(OR(T828="年末+季度",T828="季度+动态"),N828*$E$5/2,IF(T828="季度",(J828+K828)/2,IF(T828="动态",N828*$E$5*IF(J828+K828=0,0.5,J828/(J828+K828)),J828)))</x:f>
        <x:v>0.12010628337079704</x:v>
      </x:c>
      <x:c r="V828" s="64" t="n">
        <x:f aca="0">IF(OR(T828="年末+季度",T828="季度+动态"),N828*$E$5/2,IF(T828="季度",(J828+K828)/2,IF(T828="动态",N828*$E$5*IF(J828+K828=0,0.5,K828/(J828+K828)),K828)))</x:f>
        <x:v>0.12010628337079704</x:v>
      </x:c>
      <x:c r="W828" s="64" t="n">
        <x:f aca="0">IF(OR(T828="年末+季度",T828="季度+动态",T828="动态"),N828*(1-$E$5)*IF(L828+M828=0,$B$7/($B$7+$B$8),L828/(L828+M828)),L828)</x:f>
        <x:v>0.8515643461981016</x:v>
      </x:c>
      <x:c r="X828" s="64" t="n">
        <x:f aca="0">IF(OR(T828="年末+季度",T828="季度+动态",T828="动态"),N828*(1-$E$5)*IF(L828+M828=0,$B$8/($B$7+$B$8),M828/(L828+M828)),M828)</x:f>
        <x:v>0.0637902168932024</x:v>
      </x:c>
      <x:c r="Y828" s="64" t="n">
        <x:f aca="0">POWER(1-$H$5,(A828-A827)/$H$8)</x:f>
        <x:v>0.9999862671029998</x:v>
      </x:c>
      <x:c r="Z828" s="64" t="n">
        <x:f aca="0">U828*Y828</x:f>
        <x:v>0.12010463396357843</x:v>
      </x:c>
      <x:c r="AA828" s="64" t="n">
        <x:f aca="0">V828*Y828</x:f>
        <x:v>0.12010463396357843</x:v>
      </x:c>
      <x:c r="AB828" s="64" t="n">
        <x:f aca="0">W828*Y828</x:f>
        <x:v>0.8515526517526462</x:v>
      </x:c>
      <x:c r="AC828" s="64" t="n">
        <x:f aca="0">X828*Y828</x:f>
        <x:v>0.06378934086872418</x:v>
      </x:c>
      <x:c r="AD828" s="64" t="n">
        <x:f aca="0">SUM(Z828:AC828)</x:f>
        <x:v>1.1555512605485272</x:v>
      </x:c>
      <x:c r="AE828" s="64" t="n">
        <x:f aca="0">MAX(AE827,AD828)</x:f>
        <x:v>1.1555512605485272</x:v>
      </x:c>
      <x:c r="AF828" s="63" t="n">
        <x:f aca="0">AD828/AE828-1</x:f>
        <x:v>0</x:v>
      </x:c>
      <x:c r="AG828" s="63" t="n">
        <x:f aca="0">AD828/AD827-1</x:f>
        <x:v>0.0018720600658412856</x:v>
      </x:c>
      <x:c r="AH828" s="61" t="n">
        <x:f aca="0">IF(OR(T828="年末+季度",T828="季度+动态",T828="季度",T828="动态"),A828,AH827)</x:f>
        <x:v>45016</x:v>
      </x:c>
      <x:c r="AI828" s="68" t="n">
        <x:f aca="0">YEAR(A828)</x:f>
        <x:v>2023</x:v>
      </x:c>
      <x:c r="AJ828" s="68" t="n">
        <x:f aca="0">MONTH(A828)</x:f>
        <x:v>3</x:v>
      </x:c>
      <x:c r="AK828" s="66" t="n">
        <x:f aca="0">IF(MONTH(A828)&lt;&gt;MONTH(A829),1,0)</x:f>
        <x:v>1</x:v>
      </x:c>
      <x:c r="AL828" s="64" t="n">
        <x:f aca="0">IF(AK827,AD827,AL827)</x:f>
        <x:v>1.1483096803185293</x:v>
      </x:c>
      <x:c r="AM828" s="65" t="n">
        <x:f aca="0">IF(AK828,AD828/AL828-1,"")</x:f>
        <x:v>0.006306295552597874</x:v>
      </x:c>
      <x:c r="AN828" s="64" t="n">
        <x:f aca="0">IF(AI828&lt;&gt;AI827,AD828,MAX(AN827,AD828))</x:f>
        <x:v>1.1555512605485272</x:v>
      </x:c>
      <x:c r="AO828" s="65" t="n">
        <x:f aca="0">AD828/AN828-1</x:f>
        <x:v>0</x:v>
      </x:c>
      <x:c r="AP828" s="69" t="n">
        <x:f aca="0">IFERROR(SUM(Z828:AC828)/AD828,0)</x:f>
        <x:v>1</x:v>
      </x:c>
      <x:c r="AQ828" s="66" t="b">
        <x:f aca="0">AND(B828&gt;0,C828&gt;0,D828&gt;0,E828&gt;0)</x:f>
        <x:v>1</x:v>
      </x:c>
    </x:row>
    <x:row r="829" ht="13.5" hidden="0">
      <x:c r="A829" s="61" t="n">
        <x:f aca="0">'净值底稿'!A791</x:f>
        <x:v>45019</x:v>
      </x:c>
      <x:c r="B829" s="62" t="n">
        <x:f aca="0">'净值底稿'!W791</x:f>
        <x:v>1.318276494985937</x:v>
      </x:c>
      <x:c r="C829" s="62" t="n">
        <x:f aca="0">'净值底稿'!T791</x:f>
        <x:v>1.3376556710496175</x:v>
      </x:c>
      <x:c r="D829" s="62" t="n">
        <x:f aca="0">'净值底稿'!U791</x:f>
        <x:v>1.5782</x:v>
      </x:c>
      <x:c r="E829" s="62" t="n">
        <x:f aca="0">'净值底稿'!V791</x:f>
        <x:v>1.564</x:v>
      </x:c>
      <x:c r="F829" s="63" t="n">
        <x:f aca="0">IFERROR(B829/B828-1,0)</x:f>
        <x:v>0.005358765684288391</x:v>
      </x:c>
      <x:c r="G829" s="63" t="n">
        <x:f aca="0">IFERROR(C829/C828-1,0)</x:f>
        <x:v>0.009818559271329796</x:v>
      </x:c>
      <x:c r="H829" s="63" t="n">
        <x:f aca="0">IFERROR(D829/D828-1,0)</x:f>
        <x:v>0.00019012611699098514</x:v>
      </x:c>
      <x:c r="I829" s="63" t="n">
        <x:f aca="0">IFERROR(E829/E828-1,0)</x:f>
        <x:v>-0.011378002528445008</x:v>
      </x:c>
      <x:c r="J829" s="64" t="n">
        <x:f aca="0">Z828*(1+F829)</x:f>
        <x:v>0.12074824655458646</x:v>
      </x:c>
      <x:c r="K829" s="64" t="n">
        <x:f aca="0">AA828*(1+G829)</x:f>
        <x:v>0.12128388843091119</x:v>
      </x:c>
      <x:c r="L829" s="64" t="n">
        <x:f aca="0">AB828*(1+H829)</x:f>
        <x:v>0.8517145541517372</x:v>
      </x:c>
      <x:c r="M829" s="64" t="n">
        <x:f aca="0">AC828*(1+I829)</x:f>
        <x:v>0.06306354558703199</x:v>
      </x:c>
      <x:c r="N829" s="64" t="n">
        <x:f aca="0">SUM(J829:M829)</x:f>
        <x:v>1.156810234724267</x:v>
      </x:c>
      <x:c r="O829" s="65" t="n">
        <x:f aca="0">IFERROR((J829+K829)/N829,0)</x:f>
        <x:v>0.20922371510932172</x:v>
      </x:c>
      <x:c r="P829" s="66" t="b">
        <x:f aca="0">AND(MONTH(A829)=12,OR(A830="",YEAR(A829)&lt;&gt;YEAR(A830)))</x:f>
        <x:v>0</x:v>
      </x:c>
      <x:c r="Q829" s="66" t="b">
        <x:f aca="0">AND(MOD(MONTH(A829),3)=0,OR(A830="",MONTH(A829)&lt;&gt;MONTH(A830)))</x:f>
        <x:v>0</x:v>
      </x:c>
      <x:c r="R829" s="66" t="b">
        <x:f aca="0">OR(O829&gt;$E$7,O829&lt;$E$6)</x:f>
        <x:v>0</x:v>
      </x:c>
      <x:c r="S829" s="66" t="b">
        <x:f aca="0">AND(OR(P829,Q829,R829),A829-AH828&gt;$E$8)</x:f>
        <x:v>0</x:v>
      </x:c>
      <x:c r="T829" s="67" t="str">
        <x:f aca="0">IF(NOT(OR(P829,Q829,R829)),"不调",IF(NOT(S829),"间隔规则跳过",IF(P829,"年末+季度",IF(AND(Q829,R829),"季度+动态",IF(Q829,"季度","动态")))))</x:f>
        <x:v>不调</x:v>
      </x:c>
      <x:c r="U829" s="64" t="n">
        <x:f aca="0">IF(OR(T829="年末+季度",T829="季度+动态"),N829*$E$5/2,IF(T829="季度",(J829+K829)/2,IF(T829="动态",N829*$E$5*IF(J829+K829=0,0.5,J829/(J829+K829)),J829)))</x:f>
        <x:v>0.12074824655458646</x:v>
      </x:c>
      <x:c r="V829" s="64" t="n">
        <x:f aca="0">IF(OR(T829="年末+季度",T829="季度+动态"),N829*$E$5/2,IF(T829="季度",(J829+K829)/2,IF(T829="动态",N829*$E$5*IF(J829+K829=0,0.5,K829/(J829+K829)),K829)))</x:f>
        <x:v>0.12128388843091119</x:v>
      </x:c>
      <x:c r="W829" s="64" t="n">
        <x:f aca="0">IF(OR(T829="年末+季度",T829="季度+动态",T829="动态"),N829*(1-$E$5)*IF(L829+M829=0,$B$7/($B$7+$B$8),L829/(L829+M829)),L829)</x:f>
        <x:v>0.8517145541517372</x:v>
      </x:c>
      <x:c r="X829" s="64" t="n">
        <x:f aca="0">IF(OR(T829="年末+季度",T829="季度+动态",T829="动态"),N829*(1-$E$5)*IF(L829+M829=0,$B$8/($B$7+$B$8),M829/(L829+M829)),M829)</x:f>
        <x:v>0.06306354558703199</x:v>
      </x:c>
      <x:c r="Y829" s="64" t="n">
        <x:f aca="0">POWER(1-$H$5,(A829-A828)/$H$8)</x:f>
        <x:v>0.9999588018747739</x:v>
      </x:c>
      <x:c r="Z829" s="64" t="n">
        <x:f aca="0">U829*Y829</x:f>
        <x:v>0.12074327195320408</x:v>
      </x:c>
      <x:c r="AA829" s="64" t="n">
        <x:f aca="0">V829*Y829</x:f>
        <x:v>0.12127889176208771</x:v>
      </x:c>
      <x:c r="AB829" s="64" t="n">
        <x:f aca="0">W829*Y829</x:f>
        <x:v>0.8516794651088785</x:v>
      </x:c>
      <x:c r="AC829" s="64" t="n">
        <x:f aca="0">X829*Y829</x:f>
        <x:v>0.0630609474871837</x:v>
      </x:c>
      <x:c r="AD829" s="64" t="n">
        <x:f aca="0">SUM(Z829:AC829)</x:f>
        <x:v>1.156762576311354</x:v>
      </x:c>
      <x:c r="AE829" s="64" t="n">
        <x:f aca="0">MAX(AE828,AD829)</x:f>
        <x:v>1.156762576311354</x:v>
      </x:c>
      <x:c r="AF829" s="63" t="n">
        <x:f aca="0">AD829/AE829-1</x:f>
        <x:v>0</x:v>
      </x:c>
      <x:c r="AG829" s="63" t="n">
        <x:f aca="0">AD829/AD828-1</x:f>
        <x:v>0.001048257921722806</x:v>
      </x:c>
      <x:c r="AH829" s="61" t="n">
        <x:f aca="0">IF(OR(T829="年末+季度",T829="季度+动态",T829="季度",T829="动态"),A829,AH828)</x:f>
        <x:v>45016</x:v>
      </x:c>
      <x:c r="AI829" s="68" t="n">
        <x:f aca="0">YEAR(A829)</x:f>
        <x:v>2023</x:v>
      </x:c>
      <x:c r="AJ829" s="68" t="n">
        <x:f aca="0">MONTH(A829)</x:f>
        <x:v>4</x:v>
      </x:c>
      <x:c r="AK829" s="66" t="n">
        <x:f aca="0">IF(MONTH(A829)&lt;&gt;MONTH(A830),1,0)</x:f>
        <x:v>0</x:v>
      </x:c>
      <x:c r="AL829" s="64" t="n">
        <x:f aca="0">IF(AK828,AD828,AL828)</x:f>
        <x:v>1.1555512605485272</x:v>
      </x:c>
      <x:c r="AM829" s="65" t="str">
        <x:f aca="0">IF(AK829,AD829/AL829-1,"")</x:f>
      </x:c>
      <x:c r="AN829" s="64" t="n">
        <x:f aca="0">IF(AI829&lt;&gt;AI828,AD829,MAX(AN828,AD829))</x:f>
        <x:v>1.156762576311354</x:v>
      </x:c>
      <x:c r="AO829" s="65" t="n">
        <x:f aca="0">AD829/AN829-1</x:f>
        <x:v>0</x:v>
      </x:c>
      <x:c r="AP829" s="69" t="n">
        <x:f aca="0">IFERROR(SUM(Z829:AC829)/AD829,0)</x:f>
        <x:v>1</x:v>
      </x:c>
      <x:c r="AQ829" s="66" t="b">
        <x:f aca="0">AND(B829&gt;0,C829&gt;0,D829&gt;0,E829&gt;0)</x:f>
        <x:v>1</x:v>
      </x:c>
    </x:row>
    <x:row r="830" ht="13.5" hidden="0">
      <x:c r="A830" s="61" t="n">
        <x:f aca="0">'净值底稿'!A792</x:f>
        <x:v>45020</x:v>
      </x:c>
      <x:c r="B830" s="62" t="n">
        <x:f aca="0">'净值底稿'!W792</x:f>
        <x:v>1.3228902814533505</x:v>
      </x:c>
      <x:c r="C830" s="62" t="n">
        <x:f aca="0">'净值底稿'!T792</x:f>
        <x:v>1.3323686434947413</x:v>
      </x:c>
      <x:c r="D830" s="62" t="n">
        <x:f aca="0">'净值底稿'!U792</x:f>
        <x:v>1.5782</x:v>
      </x:c>
      <x:c r="E830" s="62" t="n">
        <x:f aca="0">'净值底稿'!V792</x:f>
        <x:v>1.5777</x:v>
      </x:c>
      <x:c r="F830" s="63" t="n">
        <x:f aca="0">IFERROR(B830/B829-1,0)</x:f>
        <x:v>0.0034998624984683424</x:v>
      </x:c>
      <x:c r="G830" s="63" t="n">
        <x:f aca="0">IFERROR(C830/C829-1,0)</x:f>
        <x:v>-0.0039524577731784305</x:v>
      </x:c>
      <x:c r="H830" s="63" t="n">
        <x:f aca="0">IFERROR(D830/D829-1,0)</x:f>
        <x:v>0</x:v>
      </x:c>
      <x:c r="I830" s="63" t="n">
        <x:f aca="0">IFERROR(E830/E829-1,0)</x:f>
        <x:v>0.008759590792838834</x:v>
      </x:c>
      <x:c r="J830" s="64" t="n">
        <x:f aca="0">Z829*(1+F830)</x:f>
        <x:v>0.12116585680265547</x:v>
      </x:c>
      <x:c r="K830" s="64" t="n">
        <x:f aca="0">AA829*(1+G830)</x:f>
        <x:v>0.12079954206362019</x:v>
      </x:c>
      <x:c r="L830" s="64" t="n">
        <x:f aca="0">AB829*(1+H830)</x:f>
        <x:v>0.8516794651088785</x:v>
      </x:c>
      <x:c r="M830" s="64" t="n">
        <x:f aca="0">AC829*(1+I830)</x:f>
        <x:v>0.06361333558218013</x:v>
      </x:c>
      <x:c r="N830" s="64" t="n">
        <x:f aca="0">SUM(J830:M830)</x:f>
        <x:v>1.1572581995573343</x:v>
      </x:c>
      <x:c r="O830" s="65" t="n">
        <x:f aca="0">IFERROR((J830+K830)/N830,0)</x:f>
        <x:v>0.2090850589426201</x:v>
      </x:c>
      <x:c r="P830" s="66" t="b">
        <x:f aca="0">AND(MONTH(A830)=12,OR(A831="",YEAR(A830)&lt;&gt;YEAR(A831)))</x:f>
        <x:v>0</x:v>
      </x:c>
      <x:c r="Q830" s="66" t="b">
        <x:f aca="0">AND(MOD(MONTH(A830),3)=0,OR(A831="",MONTH(A830)&lt;&gt;MONTH(A831)))</x:f>
        <x:v>0</x:v>
      </x:c>
      <x:c r="R830" s="66" t="b">
        <x:f aca="0">OR(O830&gt;$E$7,O830&lt;$E$6)</x:f>
        <x:v>0</x:v>
      </x:c>
      <x:c r="S830" s="66" t="b">
        <x:f aca="0">AND(OR(P830,Q830,R830),A830-AH829&gt;$E$8)</x:f>
        <x:v>0</x:v>
      </x:c>
      <x:c r="T830" s="67" t="str">
        <x:f aca="0">IF(NOT(OR(P830,Q830,R830)),"不调",IF(NOT(S830),"间隔规则跳过",IF(P830,"年末+季度",IF(AND(Q830,R830),"季度+动态",IF(Q830,"季度","动态")))))</x:f>
        <x:v>不调</x:v>
      </x:c>
      <x:c r="U830" s="64" t="n">
        <x:f aca="0">IF(OR(T830="年末+季度",T830="季度+动态"),N830*$E$5/2,IF(T830="季度",(J830+K830)/2,IF(T830="动态",N830*$E$5*IF(J830+K830=0,0.5,J830/(J830+K830)),J830)))</x:f>
        <x:v>0.12116585680265547</x:v>
      </x:c>
      <x:c r="V830" s="64" t="n">
        <x:f aca="0">IF(OR(T830="年末+季度",T830="季度+动态"),N830*$E$5/2,IF(T830="季度",(J830+K830)/2,IF(T830="动态",N830*$E$5*IF(J830+K830=0,0.5,K830/(J830+K830)),K830)))</x:f>
        <x:v>0.12079954206362019</x:v>
      </x:c>
      <x:c r="W830" s="64" t="n">
        <x:f aca="0">IF(OR(T830="年末+季度",T830="季度+动态",T830="动态"),N830*(1-$E$5)*IF(L830+M830=0,$B$7/($B$7+$B$8),L830/(L830+M830)),L830)</x:f>
        <x:v>0.8516794651088785</x:v>
      </x:c>
      <x:c r="X830" s="64" t="n">
        <x:f aca="0">IF(OR(T830="年末+季度",T830="季度+动态",T830="动态"),N830*(1-$E$5)*IF(L830+M830=0,$B$8/($B$7+$B$8),M830/(L830+M830)),M830)</x:f>
        <x:v>0.06361333558218013</x:v>
      </x:c>
      <x:c r="Y830" s="64" t="n">
        <x:f aca="0">POWER(1-$H$5,(A830-A829)/$H$8)</x:f>
        <x:v>0.9999862671029998</x:v>
      </x:c>
      <x:c r="Z830" s="64" t="n">
        <x:f aca="0">U830*Y830</x:f>
        <x:v>0.12116419284442406</x:v>
      </x:c>
      <x:c r="AA830" s="64" t="n">
        <x:f aca="0">V830*Y830</x:f>
        <x:v>0.12079788313595136</x:v>
      </x:c>
      <x:c r="AB830" s="64" t="n">
        <x:f aca="0">W830*Y830</x:f>
        <x:v>0.851667769082507</x:v>
      </x:c>
      <x:c r="AC830" s="64" t="n">
        <x:f aca="0">X830*Y830</x:f>
        <x:v>0.06361246198679474</x:v>
      </x:c>
      <x:c r="AD830" s="64" t="n">
        <x:f aca="0">SUM(Z830:AC830)</x:f>
        <x:v>1.1572423070496771</x:v>
      </x:c>
      <x:c r="AE830" s="64" t="n">
        <x:f aca="0">MAX(AE829,AD830)</x:f>
        <x:v>1.1572423070496771</x:v>
      </x:c>
      <x:c r="AF830" s="63" t="n">
        <x:f aca="0">AD830/AE830-1</x:f>
        <x:v>0</x:v>
      </x:c>
      <x:c r="AG830" s="63" t="n">
        <x:f aca="0">AD830/AD829-1</x:f>
        <x:v>0.0004147184116665148</x:v>
      </x:c>
      <x:c r="AH830" s="61" t="n">
        <x:f aca="0">IF(OR(T830="年末+季度",T830="季度+动态",T830="季度",T830="动态"),A830,AH829)</x:f>
        <x:v>45016</x:v>
      </x:c>
      <x:c r="AI830" s="68" t="n">
        <x:f aca="0">YEAR(A830)</x:f>
        <x:v>2023</x:v>
      </x:c>
      <x:c r="AJ830" s="68" t="n">
        <x:f aca="0">MONTH(A830)</x:f>
        <x:v>4</x:v>
      </x:c>
      <x:c r="AK830" s="66" t="n">
        <x:f aca="0">IF(MONTH(A830)&lt;&gt;MONTH(A831),1,0)</x:f>
        <x:v>0</x:v>
      </x:c>
      <x:c r="AL830" s="64" t="n">
        <x:f aca="0">IF(AK829,AD829,AL829)</x:f>
        <x:v>1.1555512605485272</x:v>
      </x:c>
      <x:c r="AM830" s="65" t="str">
        <x:f aca="0">IF(AK830,AD830/AL830-1,"")</x:f>
      </x:c>
      <x:c r="AN830" s="64" t="n">
        <x:f aca="0">IF(AI830&lt;&gt;AI829,AD830,MAX(AN829,AD830))</x:f>
        <x:v>1.1572423070496771</x:v>
      </x:c>
      <x:c r="AO830" s="65" t="n">
        <x:f aca="0">AD830/AN830-1</x:f>
        <x:v>0</x:v>
      </x:c>
      <x:c r="AP830" s="69" t="n">
        <x:f aca="0">IFERROR(SUM(Z830:AC830)/AD830,0)</x:f>
        <x:v>1</x:v>
      </x:c>
      <x:c r="AQ830" s="66" t="b">
        <x:f aca="0">AND(B830&gt;0,C830&gt;0,D830&gt;0,E830&gt;0)</x:f>
        <x:v>1</x:v>
      </x:c>
    </x:row>
    <x:row r="831" ht="13.5" hidden="0">
      <x:c r="A831" s="61" t="n">
        <x:f aca="0">'净值底稿'!A793</x:f>
        <x:v>45022</x:v>
      </x:c>
      <x:c r="B831" s="62" t="n">
        <x:f aca="0">'净值底稿'!W793</x:f>
        <x:v>1.3162298515075253</x:v>
      </x:c>
      <x:c r="C831" s="62" t="n">
        <x:f aca="0">'净值底稿'!T793</x:f>
        <x:v>1.3325221633669262</x:v>
      </x:c>
      <x:c r="D831" s="62" t="n">
        <x:f aca="0">'净值底稿'!U793</x:f>
        <x:v>1.5788</x:v>
      </x:c>
      <x:c r="E831" s="62" t="n">
        <x:f aca="0">'净值底稿'!V793</x:f>
        <x:v>1.6033</x:v>
      </x:c>
      <x:c r="F831" s="63" t="n">
        <x:f aca="0">IFERROR(B831/B830-1,0)</x:f>
        <x:v>-0.005034756123922901</x:v>
      </x:c>
      <x:c r="G831" s="63" t="n">
        <x:f aca="0">IFERROR(C831/C830-1,0)</x:f>
        <x:v>0.00011522327017710055</x:v>
      </x:c>
      <x:c r="H831" s="63" t="n">
        <x:f aca="0">IFERROR(D831/D830-1,0)</x:f>
        <x:v>0.0003801799518439175</x:v>
      </x:c>
      <x:c r="I831" s="63" t="n">
        <x:f aca="0">IFERROR(E831/E830-1,0)</x:f>
        <x:v>0.016226151993407933</x:v>
      </x:c>
      <x:c r="J831" s="64" t="n">
        <x:f aca="0">Z830*(1+F831)</x:f>
        <x:v>0.12055416068250042</x:v>
      </x:c>
      <x:c r="K831" s="64" t="n">
        <x:f aca="0">AA830*(1+G831)</x:f>
        <x:v>0.12081180186307675</x:v>
      </x:c>
      <x:c r="L831" s="64" t="n">
        <x:f aca="0">AB830*(1+H831)</x:f>
        <x:v>0.8519915560939437</x:v>
      </x:c>
      <x:c r="M831" s="64" t="n">
        <x:f aca="0">AC830*(1+I831)</x:f>
        <x:v>0.06464464746366735</x:v>
      </x:c>
      <x:c r="N831" s="64" t="n">
        <x:f aca="0">SUM(J831:M831)</x:f>
        <x:v>1.158002166103188</x:v>
      </x:c>
      <x:c r="O831" s="65" t="n">
        <x:f aca="0">IFERROR((J831+K831)/N831,0)</x:f>
        <x:v>0.20843308381520712</x:v>
      </x:c>
      <x:c r="P831" s="66" t="b">
        <x:f aca="0">AND(MONTH(A831)=12,OR(A832="",YEAR(A831)&lt;&gt;YEAR(A832)))</x:f>
        <x:v>0</x:v>
      </x:c>
      <x:c r="Q831" s="66" t="b">
        <x:f aca="0">AND(MOD(MONTH(A831),3)=0,OR(A832="",MONTH(A831)&lt;&gt;MONTH(A832)))</x:f>
        <x:v>0</x:v>
      </x:c>
      <x:c r="R831" s="66" t="b">
        <x:f aca="0">OR(O831&gt;$E$7,O831&lt;$E$6)</x:f>
        <x:v>0</x:v>
      </x:c>
      <x:c r="S831" s="66" t="b">
        <x:f aca="0">AND(OR(P831,Q831,R831),A831-AH830&gt;$E$8)</x:f>
        <x:v>0</x:v>
      </x:c>
      <x:c r="T831" s="67" t="str">
        <x:f aca="0">IF(NOT(OR(P831,Q831,R831)),"不调",IF(NOT(S831),"间隔规则跳过",IF(P831,"年末+季度",IF(AND(Q831,R831),"季度+动态",IF(Q831,"季度","动态")))))</x:f>
        <x:v>不调</x:v>
      </x:c>
      <x:c r="U831" s="64" t="n">
        <x:f aca="0">IF(OR(T831="年末+季度",T831="季度+动态"),N831*$E$5/2,IF(T831="季度",(J831+K831)/2,IF(T831="动态",N831*$E$5*IF(J831+K831=0,0.5,J831/(J831+K831)),J831)))</x:f>
        <x:v>0.12055416068250042</x:v>
      </x:c>
      <x:c r="V831" s="64" t="n">
        <x:f aca="0">IF(OR(T831="年末+季度",T831="季度+动态"),N831*$E$5/2,IF(T831="季度",(J831+K831)/2,IF(T831="动态",N831*$E$5*IF(J831+K831=0,0.5,K831/(J831+K831)),K831)))</x:f>
        <x:v>0.12081180186307675</x:v>
      </x:c>
      <x:c r="W831" s="64" t="n">
        <x:f aca="0">IF(OR(T831="年末+季度",T831="季度+动态",T831="动态"),N831*(1-$E$5)*IF(L831+M831=0,$B$7/($B$7+$B$8),L831/(L831+M831)),L831)</x:f>
        <x:v>0.8519915560939437</x:v>
      </x:c>
      <x:c r="X831" s="64" t="n">
        <x:f aca="0">IF(OR(T831="年末+季度",T831="季度+动态",T831="动态"),N831*(1-$E$5)*IF(L831+M831=0,$B$8/($B$7+$B$8),M831/(L831+M831)),M831)</x:f>
        <x:v>0.06464464746366735</x:v>
      </x:c>
      <x:c r="Y831" s="64" t="n">
        <x:f aca="0">POWER(1-$H$5,(A831-A830)/$H$8)</x:f>
        <x:v>0.9999725343945919</x:v>
      </x:c>
      <x:c r="Z831" s="64" t="n">
        <x:f aca="0">U831*Y831</x:f>
        <x:v>0.12055084958949282</x:v>
      </x:c>
      <x:c r="AA831" s="64" t="n">
        <x:f aca="0">V831*Y831</x:f>
        <x:v>0.12080848369379812</x:v>
      </x:c>
      <x:c r="AB831" s="64" t="n">
        <x:f aca="0">W831*Y831</x:f>
        <x:v>0.851968155630053</x:v>
      </x:c>
      <x:c r="AC831" s="64" t="n">
        <x:f aca="0">X831*Y831</x:f>
        <x:v>0.06464287195928838</x:v>
      </x:c>
      <x:c r="AD831" s="64" t="n">
        <x:f aca="0">SUM(Z831:AC831)</x:f>
        <x:v>1.1579703608726324</x:v>
      </x:c>
      <x:c r="AE831" s="64" t="n">
        <x:f aca="0">MAX(AE830,AD831)</x:f>
        <x:v>1.1579703608726324</x:v>
      </x:c>
      <x:c r="AF831" s="63" t="n">
        <x:f aca="0">AD831/AE831-1</x:f>
        <x:v>0</x:v>
      </x:c>
      <x:c r="AG831" s="63" t="n">
        <x:f aca="0">AD831/AD830-1</x:f>
        <x:v>0.00062912824610728</x:v>
      </x:c>
      <x:c r="AH831" s="61" t="n">
        <x:f aca="0">IF(OR(T831="年末+季度",T831="季度+动态",T831="季度",T831="动态"),A831,AH830)</x:f>
        <x:v>45016</x:v>
      </x:c>
      <x:c r="AI831" s="68" t="n">
        <x:f aca="0">YEAR(A831)</x:f>
        <x:v>2023</x:v>
      </x:c>
      <x:c r="AJ831" s="68" t="n">
        <x:f aca="0">MONTH(A831)</x:f>
        <x:v>4</x:v>
      </x:c>
      <x:c r="AK831" s="66" t="n">
        <x:f aca="0">IF(MONTH(A831)&lt;&gt;MONTH(A832),1,0)</x:f>
        <x:v>0</x:v>
      </x:c>
      <x:c r="AL831" s="64" t="n">
        <x:f aca="0">IF(AK830,AD830,AL830)</x:f>
        <x:v>1.1555512605485272</x:v>
      </x:c>
      <x:c r="AM831" s="65" t="str">
        <x:f aca="0">IF(AK831,AD831/AL831-1,"")</x:f>
      </x:c>
      <x:c r="AN831" s="64" t="n">
        <x:f aca="0">IF(AI831&lt;&gt;AI830,AD831,MAX(AN830,AD831))</x:f>
        <x:v>1.1579703608726324</x:v>
      </x:c>
      <x:c r="AO831" s="65" t="n">
        <x:f aca="0">AD831/AN831-1</x:f>
        <x:v>0</x:v>
      </x:c>
      <x:c r="AP831" s="69" t="n">
        <x:f aca="0">IFERROR(SUM(Z831:AC831)/AD831,0)</x:f>
        <x:v>1</x:v>
      </x:c>
      <x:c r="AQ831" s="66" t="b">
        <x:f aca="0">AND(B831&gt;0,C831&gt;0,D831&gt;0,E831&gt;0)</x:f>
        <x:v>1</x:v>
      </x:c>
    </x:row>
    <x:row r="832" ht="13.5" hidden="0">
      <x:c r="A832" s="61" t="n">
        <x:f aca="0">'净值底稿'!A794</x:f>
        <x:v>45023</x:v>
      </x:c>
      <x:c r="B832" s="62" t="n">
        <x:f aca="0">'净值底稿'!W794</x:f>
        <x:v>1.3200319886068743</x:v>
      </x:c>
      <x:c r="C832" s="62" t="n">
        <x:f aca="0">'净值底稿'!T794</x:f>
        <x:v>1.3433240226288188</x:v>
      </x:c>
      <x:c r="D832" s="62" t="n">
        <x:f aca="0">'净值底稿'!U794</x:f>
        <x:v>1.579</x:v>
      </x:c>
      <x:c r="E832" s="62" t="n">
        <x:f aca="0">'净值底稿'!V794</x:f>
        <x:v>1.6004</x:v>
      </x:c>
      <x:c r="F832" s="63" t="n">
        <x:f aca="0">IFERROR(B832/B831-1,0)</x:f>
        <x:v>0.0028886573990054565</x:v>
      </x:c>
      <x:c r="G832" s="63" t="n">
        <x:f aca="0">IFERROR(C832/C831-1,0)</x:f>
        <x:v>0.008106326152654164</x:v>
      </x:c>
      <x:c r="H832" s="63" t="n">
        <x:f aca="0">IFERROR(D832/D831-1,0)</x:f>
        <x:v>0.0001266784899924822</x:v>
      </x:c>
      <x:c r="I832" s="63" t="n">
        <x:f aca="0">IFERROR(E832/E831-1,0)</x:f>
        <x:v>-0.001808769413085498</x:v>
      </x:c>
      <x:c r="J832" s="64" t="n">
        <x:f aca="0">Z831*(1+F832)</x:f>
        <x:v>0.1208990796931159</x:v>
      </x:c>
      <x:c r="K832" s="64" t="n">
        <x:f aca="0">AA831*(1+G832)</x:f>
        <x:v>0.12178779666462765</x:v>
      </x:c>
      <x:c r="L832" s="64" t="n">
        <x:f aca="0">AB831*(1+H832)</x:f>
        <x:v>0.8520760816695299</x:v>
      </x:c>
      <x:c r="M832" s="64" t="n">
        <x:f aca="0">AC831*(1+I832)</x:f>
        <x:v>0.06452594790971442</x:v>
      </x:c>
      <x:c r="N832" s="64" t="n">
        <x:f aca="0">SUM(J832:M832)</x:f>
        <x:v>1.1592889059369877</x:v>
      </x:c>
      <x:c r="O832" s="65" t="n">
        <x:f aca="0">IFERROR((J832+K832)/N832,0)</x:f>
        <x:v>0.2093411531110905</x:v>
      </x:c>
      <x:c r="P832" s="66" t="b">
        <x:f aca="0">AND(MONTH(A832)=12,OR(A833="",YEAR(A832)&lt;&gt;YEAR(A833)))</x:f>
        <x:v>0</x:v>
      </x:c>
      <x:c r="Q832" s="66" t="b">
        <x:f aca="0">AND(MOD(MONTH(A832),3)=0,OR(A833="",MONTH(A832)&lt;&gt;MONTH(A833)))</x:f>
        <x:v>0</x:v>
      </x:c>
      <x:c r="R832" s="66" t="b">
        <x:f aca="0">OR(O832&gt;$E$7,O832&lt;$E$6)</x:f>
        <x:v>0</x:v>
      </x:c>
      <x:c r="S832" s="66" t="b">
        <x:f aca="0">AND(OR(P832,Q832,R832),A832-AH831&gt;$E$8)</x:f>
        <x:v>0</x:v>
      </x:c>
      <x:c r="T832" s="67" t="str">
        <x:f aca="0">IF(NOT(OR(P832,Q832,R832)),"不调",IF(NOT(S832),"间隔规则跳过",IF(P832,"年末+季度",IF(AND(Q832,R832),"季度+动态",IF(Q832,"季度","动态")))))</x:f>
        <x:v>不调</x:v>
      </x:c>
      <x:c r="U832" s="64" t="n">
        <x:f aca="0">IF(OR(T832="年末+季度",T832="季度+动态"),N832*$E$5/2,IF(T832="季度",(J832+K832)/2,IF(T832="动态",N832*$E$5*IF(J832+K832=0,0.5,J832/(J832+K832)),J832)))</x:f>
        <x:v>0.1208990796931159</x:v>
      </x:c>
      <x:c r="V832" s="64" t="n">
        <x:f aca="0">IF(OR(T832="年末+季度",T832="季度+动态"),N832*$E$5/2,IF(T832="季度",(J832+K832)/2,IF(T832="动态",N832*$E$5*IF(J832+K832=0,0.5,K832/(J832+K832)),K832)))</x:f>
        <x:v>0.12178779666462765</x:v>
      </x:c>
      <x:c r="W832" s="64" t="n">
        <x:f aca="0">IF(OR(T832="年末+季度",T832="季度+动态",T832="动态"),N832*(1-$E$5)*IF(L832+M832=0,$B$7/($B$7+$B$8),L832/(L832+M832)),L832)</x:f>
        <x:v>0.8520760816695299</x:v>
      </x:c>
      <x:c r="X832" s="64" t="n">
        <x:f aca="0">IF(OR(T832="年末+季度",T832="季度+动态",T832="动态"),N832*(1-$E$5)*IF(L832+M832=0,$B$8/($B$7+$B$8),M832/(L832+M832)),M832)</x:f>
        <x:v>0.06452594790971442</x:v>
      </x:c>
      <x:c r="Y832" s="64" t="n">
        <x:f aca="0">POWER(1-$H$5,(A832-A831)/$H$8)</x:f>
        <x:v>0.9999862671029998</x:v>
      </x:c>
      <x:c r="Z832" s="64" t="n">
        <x:f aca="0">U832*Y832</x:f>
        <x:v>0.12089741939850705</x:v>
      </x:c>
      <x:c r="AA832" s="64" t="n">
        <x:f aca="0">V832*Y832</x:f>
        <x:v>0.12178612416536017</x:v>
      </x:c>
      <x:c r="AB832" s="64" t="n">
        <x:f aca="0">W832*Y832</x:f>
        <x:v>0.8520643801964639</x:v>
      </x:c>
      <x:c r="AC832" s="64" t="n">
        <x:f aca="0">X832*Y832</x:f>
        <x:v>0.06452506178151793</x:v>
      </x:c>
      <x:c r="AD832" s="64" t="n">
        <x:f aca="0">SUM(Z832:AC832)</x:f>
        <x:v>1.159272985541849</x:v>
      </x:c>
      <x:c r="AE832" s="64" t="n">
        <x:f aca="0">MAX(AE831,AD832)</x:f>
        <x:v>1.159272985541849</x:v>
      </x:c>
      <x:c r="AF832" s="63" t="n">
        <x:f aca="0">AD832/AE832-1</x:f>
        <x:v>0</x:v>
      </x:c>
      <x:c r="AG832" s="63" t="n">
        <x:f aca="0">AD832/AD831-1</x:f>
        <x:v>0.0011249205620729175</x:v>
      </x:c>
      <x:c r="AH832" s="61" t="n">
        <x:f aca="0">IF(OR(T832="年末+季度",T832="季度+动态",T832="季度",T832="动态"),A832,AH831)</x:f>
        <x:v>45016</x:v>
      </x:c>
      <x:c r="AI832" s="68" t="n">
        <x:f aca="0">YEAR(A832)</x:f>
        <x:v>2023</x:v>
      </x:c>
      <x:c r="AJ832" s="68" t="n">
        <x:f aca="0">MONTH(A832)</x:f>
        <x:v>4</x:v>
      </x:c>
      <x:c r="AK832" s="66" t="n">
        <x:f aca="0">IF(MONTH(A832)&lt;&gt;MONTH(A833),1,0)</x:f>
        <x:v>0</x:v>
      </x:c>
      <x:c r="AL832" s="64" t="n">
        <x:f aca="0">IF(AK831,AD831,AL831)</x:f>
        <x:v>1.1555512605485272</x:v>
      </x:c>
      <x:c r="AM832" s="65" t="str">
        <x:f aca="0">IF(AK832,AD832/AL832-1,"")</x:f>
      </x:c>
      <x:c r="AN832" s="64" t="n">
        <x:f aca="0">IF(AI832&lt;&gt;AI831,AD832,MAX(AN831,AD832))</x:f>
        <x:v>1.159272985541849</x:v>
      </x:c>
      <x:c r="AO832" s="65" t="n">
        <x:f aca="0">AD832/AN832-1</x:f>
        <x:v>0</x:v>
      </x:c>
      <x:c r="AP832" s="69" t="n">
        <x:f aca="0">IFERROR(SUM(Z832:AC832)/AD832,0)</x:f>
        <x:v>1</x:v>
      </x:c>
      <x:c r="AQ832" s="66" t="b">
        <x:f aca="0">AND(B832&gt;0,C832&gt;0,D832&gt;0,E832&gt;0)</x:f>
        <x:v>1</x:v>
      </x:c>
    </x:row>
    <x:row r="833" ht="13.5" hidden="0">
      <x:c r="A833" s="61" t="n">
        <x:f aca="0">'净值底稿'!A795</x:f>
        <x:v>45026</x:v>
      </x:c>
      <x:c r="B833" s="62" t="n">
        <x:f aca="0">'净值底稿'!W795</x:f>
        <x:v>1.3202844359424868</x:v>
      </x:c>
      <x:c r="C833" s="62" t="n">
        <x:f aca="0">'净值底稿'!T795</x:f>
        <x:v>1.332484393253985</x:v>
      </x:c>
      <x:c r="D833" s="62" t="n">
        <x:f aca="0">'净值底稿'!U795</x:f>
        <x:v>1.5799</x:v>
      </x:c>
      <x:c r="E833" s="62" t="n">
        <x:f aca="0">'净值底稿'!V795</x:f>
        <x:v>1.5876</x:v>
      </x:c>
      <x:c r="F833" s="63" t="n">
        <x:f aca="0">IFERROR(B833/B832-1,0)</x:f>
        <x:v>0.00019124334697284695</x:v>
      </x:c>
      <x:c r="G833" s="63" t="n">
        <x:f aca="0">IFERROR(C833/C832-1,0)</x:f>
        <x:v>-0.00806925893696242</x:v>
      </x:c>
      <x:c r="H833" s="63" t="n">
        <x:f aca="0">IFERROR(D833/D832-1,0)</x:f>
        <x:v>0.0005699810006334349</x:v>
      </x:c>
      <x:c r="I833" s="63" t="n">
        <x:f aca="0">IFERROR(E833/E832-1,0)</x:f>
        <x:v>-0.007998000499875091</x:v>
      </x:c>
      <x:c r="J833" s="64" t="n">
        <x:f aca="0">Z832*(1+F833)</x:f>
        <x:v>0.1209205402256332</x:v>
      </x:c>
      <x:c r="K833" s="64" t="n">
        <x:f aca="0">AA832*(1+G833)</x:f>
        <x:v>0.12080340039454082</x:v>
      </x:c>
      <x:c r="L833" s="64" t="n">
        <x:f aca="0">AB832*(1+H833)</x:f>
        <x:v>0.8525500407044924</x:v>
      </x:c>
      <x:c r="M833" s="64" t="n">
        <x:f aca="0">AC832*(1+I833)</x:f>
        <x:v>0.06400899030513488</x:v>
      </x:c>
      <x:c r="N833" s="64" t="n">
        <x:f aca="0">SUM(J833:M833)</x:f>
        <x:v>1.1582829716298013</x:v>
      </x:c>
      <x:c r="O833" s="65" t="n">
        <x:f aca="0">IFERROR((J833+K833)/N833,0)</x:f>
        <x:v>0.2086916121023934</x:v>
      </x:c>
      <x:c r="P833" s="66" t="b">
        <x:f aca="0">AND(MONTH(A833)=12,OR(A834="",YEAR(A833)&lt;&gt;YEAR(A834)))</x:f>
        <x:v>0</x:v>
      </x:c>
      <x:c r="Q833" s="66" t="b">
        <x:f aca="0">AND(MOD(MONTH(A833),3)=0,OR(A834="",MONTH(A833)&lt;&gt;MONTH(A834)))</x:f>
        <x:v>0</x:v>
      </x:c>
      <x:c r="R833" s="66" t="b">
        <x:f aca="0">OR(O833&gt;$E$7,O833&lt;$E$6)</x:f>
        <x:v>0</x:v>
      </x:c>
      <x:c r="S833" s="66" t="b">
        <x:f aca="0">AND(OR(P833,Q833,R833),A833-AH832&gt;$E$8)</x:f>
        <x:v>0</x:v>
      </x:c>
      <x:c r="T833" s="67" t="str">
        <x:f aca="0">IF(NOT(OR(P833,Q833,R833)),"不调",IF(NOT(S833),"间隔规则跳过",IF(P833,"年末+季度",IF(AND(Q833,R833),"季度+动态",IF(Q833,"季度","动态")))))</x:f>
        <x:v>不调</x:v>
      </x:c>
      <x:c r="U833" s="64" t="n">
        <x:f aca="0">IF(OR(T833="年末+季度",T833="季度+动态"),N833*$E$5/2,IF(T833="季度",(J833+K833)/2,IF(T833="动态",N833*$E$5*IF(J833+K833=0,0.5,J833/(J833+K833)),J833)))</x:f>
        <x:v>0.1209205402256332</x:v>
      </x:c>
      <x:c r="V833" s="64" t="n">
        <x:f aca="0">IF(OR(T833="年末+季度",T833="季度+动态"),N833*$E$5/2,IF(T833="季度",(J833+K833)/2,IF(T833="动态",N833*$E$5*IF(J833+K833=0,0.5,K833/(J833+K833)),K833)))</x:f>
        <x:v>0.12080340039454082</x:v>
      </x:c>
      <x:c r="W833" s="64" t="n">
        <x:f aca="0">IF(OR(T833="年末+季度",T833="季度+动态",T833="动态"),N833*(1-$E$5)*IF(L833+M833=0,$B$7/($B$7+$B$8),L833/(L833+M833)),L833)</x:f>
        <x:v>0.8525500407044924</x:v>
      </x:c>
      <x:c r="X833" s="64" t="n">
        <x:f aca="0">IF(OR(T833="年末+季度",T833="季度+动态",T833="动态"),N833*(1-$E$5)*IF(L833+M833=0,$B$8/($B$7+$B$8),M833/(L833+M833)),M833)</x:f>
        <x:v>0.06400899030513488</x:v>
      </x:c>
      <x:c r="Y833" s="64" t="n">
        <x:f aca="0">POWER(1-$H$5,(A833-A832)/$H$8)</x:f>
        <x:v>0.9999588018747739</x:v>
      </x:c>
      <x:c r="Z833" s="64" t="n">
        <x:f aca="0">U833*Y833</x:f>
        <x:v>0.12091555852607458</x:v>
      </x:c>
      <x:c r="AA833" s="64" t="n">
        <x:f aca="0">V833*Y833</x:f>
        <x:v>0.12079842352092363</x:v>
      </x:c>
      <x:c r="AB833" s="64" t="n">
        <x:f aca="0">W833*Y833</x:f>
        <x:v>0.8525149172411539</x:v>
      </x:c>
      <x:c r="AC833" s="64" t="n">
        <x:f aca="0">X833*Y833</x:f>
        <x:v>0.06400635325473669</x:v>
      </x:c>
      <x:c r="AD833" s="64" t="n">
        <x:f aca="0">SUM(Z833:AC833)</x:f>
        <x:v>1.1582352525428887</x:v>
      </x:c>
      <x:c r="AE833" s="64" t="n">
        <x:f aca="0">MAX(AE832,AD833)</x:f>
        <x:v>1.159272985541849</x:v>
      </x:c>
      <x:c r="AF833" s="63" t="n">
        <x:f aca="0">AD833/AE833-1</x:f>
        <x:v>-0.0008951584414566005</x:v>
      </x:c>
      <x:c r="AG833" s="63" t="n">
        <x:f aca="0">AD833/AD832-1</x:f>
        <x:v>-0.0008951584414566005</x:v>
      </x:c>
      <x:c r="AH833" s="61" t="n">
        <x:f aca="0">IF(OR(T833="年末+季度",T833="季度+动态",T833="季度",T833="动态"),A833,AH832)</x:f>
        <x:v>45016</x:v>
      </x:c>
      <x:c r="AI833" s="68" t="n">
        <x:f aca="0">YEAR(A833)</x:f>
        <x:v>2023</x:v>
      </x:c>
      <x:c r="AJ833" s="68" t="n">
        <x:f aca="0">MONTH(A833)</x:f>
        <x:v>4</x:v>
      </x:c>
      <x:c r="AK833" s="66" t="n">
        <x:f aca="0">IF(MONTH(A833)&lt;&gt;MONTH(A834),1,0)</x:f>
        <x:v>0</x:v>
      </x:c>
      <x:c r="AL833" s="64" t="n">
        <x:f aca="0">IF(AK832,AD832,AL832)</x:f>
        <x:v>1.1555512605485272</x:v>
      </x:c>
      <x:c r="AM833" s="65" t="str">
        <x:f aca="0">IF(AK833,AD833/AL833-1,"")</x:f>
      </x:c>
      <x:c r="AN833" s="64" t="n">
        <x:f aca="0">IF(AI833&lt;&gt;AI832,AD833,MAX(AN832,AD833))</x:f>
        <x:v>1.159272985541849</x:v>
      </x:c>
      <x:c r="AO833" s="65" t="n">
        <x:f aca="0">AD833/AN833-1</x:f>
        <x:v>-0.0008951584414566005</x:v>
      </x:c>
      <x:c r="AP833" s="69" t="n">
        <x:f aca="0">IFERROR(SUM(Z833:AC833)/AD833,0)</x:f>
        <x:v>1</x:v>
      </x:c>
      <x:c r="AQ833" s="66" t="b">
        <x:f aca="0">AND(B833&gt;0,C833&gt;0,D833&gt;0,E833&gt;0)</x:f>
        <x:v>1</x:v>
      </x:c>
    </x:row>
    <x:row r="834" ht="13.5" hidden="0">
      <x:c r="A834" s="61" t="n">
        <x:f aca="0">'净值底稿'!A796</x:f>
        <x:v>45027</x:v>
      </x:c>
      <x:c r="B834" s="62" t="n">
        <x:f aca="0">'净值底稿'!W796</x:f>
        <x:v>1.3313138491899268</x:v>
      </x:c>
      <x:c r="C834" s="62" t="n">
        <x:f aca="0">'净值底稿'!T796</x:f>
        <x:v>1.3340128021839426</x:v>
      </x:c>
      <x:c r="D834" s="62" t="n">
        <x:f aca="0">'净值底稿'!U796</x:f>
        <x:v>1.5809</x:v>
      </x:c>
      <x:c r="E834" s="62" t="n">
        <x:f aca="0">'净值底稿'!V796</x:f>
        <x:v>1.5937</x:v>
      </x:c>
      <x:c r="F834" s="63" t="n">
        <x:f aca="0">IFERROR(B834/B833-1,0)</x:f>
        <x:v>0.008353816001448688</x:v>
      </x:c>
      <x:c r="G834" s="63" t="n">
        <x:f aca="0">IFERROR(C834/C833-1,0)</x:f>
        <x:v>0.0011470370217434578</x:v>
      </x:c>
      <x:c r="H834" s="63" t="n">
        <x:f aca="0">IFERROR(D834/D833-1,0)</x:f>
        <x:v>0.0006329514526235425</x:v>
      </x:c>
      <x:c r="I834" s="63" t="n">
        <x:f aca="0">IFERROR(E834/E833-1,0)</x:f>
        <x:v>0.003842277651801451</x:v>
      </x:c>
      <x:c r="J834" s="64" t="n">
        <x:f aca="0">Z833*(1+F834)</x:f>
        <x:v>0.12192566485371381</x:v>
      </x:c>
      <x:c r="K834" s="64" t="n">
        <x:f aca="0">AA833*(1+G834)</x:f>
        <x:v>0.12093698378487037</x:v>
      </x:c>
      <x:c r="L834" s="64" t="n">
        <x:f aca="0">AB833*(1+H834)</x:f>
        <x:v>0.853054517796405</x:v>
      </x:c>
      <x:c r="M834" s="64" t="n">
        <x:f aca="0">AC833*(1+I834)</x:f>
        <x:v>0.06425228343542068</x:v>
      </x:c>
      <x:c r="N834" s="64" t="n">
        <x:f aca="0">SUM(J834:M834)</x:f>
        <x:v>1.1601694498704098</x:v>
      </x:c>
      <x:c r="O834" s="65" t="n">
        <x:f aca="0">IFERROR((J834+K834)/N834,0)</x:f>
        <x:v>0.2093337733257084</x:v>
      </x:c>
      <x:c r="P834" s="66" t="b">
        <x:f aca="0">AND(MONTH(A834)=12,OR(A835="",YEAR(A834)&lt;&gt;YEAR(A835)))</x:f>
        <x:v>0</x:v>
      </x:c>
      <x:c r="Q834" s="66" t="b">
        <x:f aca="0">AND(MOD(MONTH(A834),3)=0,OR(A835="",MONTH(A834)&lt;&gt;MONTH(A835)))</x:f>
        <x:v>0</x:v>
      </x:c>
      <x:c r="R834" s="66" t="b">
        <x:f aca="0">OR(O834&gt;$E$7,O834&lt;$E$6)</x:f>
        <x:v>0</x:v>
      </x:c>
      <x:c r="S834" s="66" t="b">
        <x:f aca="0">AND(OR(P834,Q834,R834),A834-AH833&gt;$E$8)</x:f>
        <x:v>0</x:v>
      </x:c>
      <x:c r="T834" s="67" t="str">
        <x:f aca="0">IF(NOT(OR(P834,Q834,R834)),"不调",IF(NOT(S834),"间隔规则跳过",IF(P834,"年末+季度",IF(AND(Q834,R834),"季度+动态",IF(Q834,"季度","动态")))))</x:f>
        <x:v>不调</x:v>
      </x:c>
      <x:c r="U834" s="64" t="n">
        <x:f aca="0">IF(OR(T834="年末+季度",T834="季度+动态"),N834*$E$5/2,IF(T834="季度",(J834+K834)/2,IF(T834="动态",N834*$E$5*IF(J834+K834=0,0.5,J834/(J834+K834)),J834)))</x:f>
        <x:v>0.12192566485371381</x:v>
      </x:c>
      <x:c r="V834" s="64" t="n">
        <x:f aca="0">IF(OR(T834="年末+季度",T834="季度+动态"),N834*$E$5/2,IF(T834="季度",(J834+K834)/2,IF(T834="动态",N834*$E$5*IF(J834+K834=0,0.5,K834/(J834+K834)),K834)))</x:f>
        <x:v>0.12093698378487037</x:v>
      </x:c>
      <x:c r="W834" s="64" t="n">
        <x:f aca="0">IF(OR(T834="年末+季度",T834="季度+动态",T834="动态"),N834*(1-$E$5)*IF(L834+M834=0,$B$7/($B$7+$B$8),L834/(L834+M834)),L834)</x:f>
        <x:v>0.853054517796405</x:v>
      </x:c>
      <x:c r="X834" s="64" t="n">
        <x:f aca="0">IF(OR(T834="年末+季度",T834="季度+动态",T834="动态"),N834*(1-$E$5)*IF(L834+M834=0,$B$8/($B$7+$B$8),M834/(L834+M834)),M834)</x:f>
        <x:v>0.06425228343542068</x:v>
      </x:c>
      <x:c r="Y834" s="64" t="n">
        <x:f aca="0">POWER(1-$H$5,(A834-A833)/$H$8)</x:f>
        <x:v>0.9999862671029998</x:v>
      </x:c>
      <x:c r="Z834" s="64" t="n">
        <x:f aca="0">U834*Y834</x:f>
        <x:v>0.12192399046111668</x:v>
      </x:c>
      <x:c r="AA834" s="64" t="n">
        <x:f aca="0">V834*Y834</x:f>
        <x:v>0.12093532296972853</x:v>
      </x:c>
      <x:c r="AB834" s="64" t="n">
        <x:f aca="0">W834*Y834</x:f>
        <x:v>0.8530428028865764</x:v>
      </x:c>
      <x:c r="AC834" s="64" t="n">
        <x:f aca="0">X834*Y834</x:f>
        <x:v>0.06425140106543023</x:v>
      </x:c>
      <x:c r="AD834" s="64" t="n">
        <x:f aca="0">SUM(Z834:AC834)</x:f>
        <x:v>1.1601535173828519</x:v>
      </x:c>
      <x:c r="AE834" s="64" t="n">
        <x:f aca="0">MAX(AE833,AD834)</x:f>
        <x:v>1.1601535173828519</x:v>
      </x:c>
      <x:c r="AF834" s="63" t="n">
        <x:f aca="0">AD834/AE834-1</x:f>
        <x:v>0</x:v>
      </x:c>
      <x:c r="AG834" s="63" t="n">
        <x:f aca="0">AD834/AD833-1</x:f>
        <x:v>0.0016561962138104125</x:v>
      </x:c>
      <x:c r="AH834" s="61" t="n">
        <x:f aca="0">IF(OR(T834="年末+季度",T834="季度+动态",T834="季度",T834="动态"),A834,AH833)</x:f>
        <x:v>45016</x:v>
      </x:c>
      <x:c r="AI834" s="68" t="n">
        <x:f aca="0">YEAR(A834)</x:f>
        <x:v>2023</x:v>
      </x:c>
      <x:c r="AJ834" s="68" t="n">
        <x:f aca="0">MONTH(A834)</x:f>
        <x:v>4</x:v>
      </x:c>
      <x:c r="AK834" s="66" t="n">
        <x:f aca="0">IF(MONTH(A834)&lt;&gt;MONTH(A835),1,0)</x:f>
        <x:v>0</x:v>
      </x:c>
      <x:c r="AL834" s="64" t="n">
        <x:f aca="0">IF(AK833,AD833,AL833)</x:f>
        <x:v>1.1555512605485272</x:v>
      </x:c>
      <x:c r="AM834" s="65" t="str">
        <x:f aca="0">IF(AK834,AD834/AL834-1,"")</x:f>
      </x:c>
      <x:c r="AN834" s="64" t="n">
        <x:f aca="0">IF(AI834&lt;&gt;AI833,AD834,MAX(AN833,AD834))</x:f>
        <x:v>1.1601535173828519</x:v>
      </x:c>
      <x:c r="AO834" s="65" t="n">
        <x:f aca="0">AD834/AN834-1</x:f>
        <x:v>0</x:v>
      </x:c>
      <x:c r="AP834" s="69" t="n">
        <x:f aca="0">IFERROR(SUM(Z834:AC834)/AD834,0)</x:f>
        <x:v>1</x:v>
      </x:c>
      <x:c r="AQ834" s="66" t="b">
        <x:f aca="0">AND(B834&gt;0,C834&gt;0,D834&gt;0,E834&gt;0)</x:f>
        <x:v>1</x:v>
      </x:c>
    </x:row>
    <x:row r="835" ht="13.5" hidden="0">
      <x:c r="A835" s="61" t="n">
        <x:f aca="0">'净值底稿'!A797</x:f>
        <x:v>45028</x:v>
      </x:c>
      <x:c r="B835" s="62" t="n">
        <x:f aca="0">'净值底稿'!W797</x:f>
        <x:v>1.3437052528570772</x:v>
      </x:c>
      <x:c r="C835" s="62" t="n">
        <x:f aca="0">'净值底稿'!T797</x:f>
        <x:v>1.33923371088847</x:v>
      </x:c>
      <x:c r="D835" s="62" t="n">
        <x:f aca="0">'净值底稿'!U797</x:f>
        <x:v>1.5813</x:v>
      </x:c>
      <x:c r="E835" s="62" t="n">
        <x:f aca="0">'净值底稿'!V797</x:f>
        <x:v>1.6053</x:v>
      </x:c>
      <x:c r="F835" s="63" t="n">
        <x:f aca="0">IFERROR(B835/B834-1,0)</x:f>
        <x:v>0.009307650239416043</x:v>
      </x:c>
      <x:c r="G835" s="63" t="n">
        <x:f aca="0">IFERROR(C835/C834-1,0)</x:f>
        <x:v>0.003913687107035324</x:v>
      </x:c>
      <x:c r="H835" s="63" t="n">
        <x:f aca="0">IFERROR(D835/D834-1,0)</x:f>
        <x:v>0.00025302043139974195</x:v>
      </x:c>
      <x:c r="I835" s="63" t="n">
        <x:f aca="0">IFERROR(E835/E834-1,0)</x:f>
        <x:v>0.007278659722657954</x:v>
      </x:c>
      <x:c r="J835" s="64" t="n">
        <x:f aca="0">Z834*(1+F835)</x:f>
        <x:v>0.12305881632012265</x:v>
      </x:c>
      <x:c r="K835" s="64" t="n">
        <x:f aca="0">AA834*(1+G835)</x:f>
        <x:v>0.12140862598402032</x:v>
      </x:c>
      <x:c r="L835" s="64" t="n">
        <x:f aca="0">AB834*(1+H835)</x:f>
        <x:v>0.8532586401445652</x:v>
      </x:c>
      <x:c r="M835" s="64" t="n">
        <x:f aca="0">AC834*(1+I835)</x:f>
        <x:v>0.06471906515048952</x:v>
      </x:c>
      <x:c r="N835" s="64" t="n">
        <x:f aca="0">SUM(J835:M835)</x:f>
        <x:v>1.1624451475991975</x:v>
      </x:c>
      <x:c r="O835" s="65" t="n">
        <x:f aca="0">IFERROR((J835+K835)/N835,0)</x:f>
        <x:v>0.21030449721351802</x:v>
      </x:c>
      <x:c r="P835" s="66" t="b">
        <x:f aca="0">AND(MONTH(A835)=12,OR(A836="",YEAR(A835)&lt;&gt;YEAR(A836)))</x:f>
        <x:v>0</x:v>
      </x:c>
      <x:c r="Q835" s="66" t="b">
        <x:f aca="0">AND(MOD(MONTH(A835),3)=0,OR(A836="",MONTH(A835)&lt;&gt;MONTH(A836)))</x:f>
        <x:v>0</x:v>
      </x:c>
      <x:c r="R835" s="66" t="b">
        <x:f aca="0">OR(O835&gt;$E$7,O835&lt;$E$6)</x:f>
        <x:v>0</x:v>
      </x:c>
      <x:c r="S835" s="66" t="b">
        <x:f aca="0">AND(OR(P835,Q835,R835),A835-AH834&gt;$E$8)</x:f>
        <x:v>0</x:v>
      </x:c>
      <x:c r="T835" s="67" t="str">
        <x:f aca="0">IF(NOT(OR(P835,Q835,R835)),"不调",IF(NOT(S835),"间隔规则跳过",IF(P835,"年末+季度",IF(AND(Q835,R835),"季度+动态",IF(Q835,"季度","动态")))))</x:f>
        <x:v>不调</x:v>
      </x:c>
      <x:c r="U835" s="64" t="n">
        <x:f aca="0">IF(OR(T835="年末+季度",T835="季度+动态"),N835*$E$5/2,IF(T835="季度",(J835+K835)/2,IF(T835="动态",N835*$E$5*IF(J835+K835=0,0.5,J835/(J835+K835)),J835)))</x:f>
        <x:v>0.12305881632012265</x:v>
      </x:c>
      <x:c r="V835" s="64" t="n">
        <x:f aca="0">IF(OR(T835="年末+季度",T835="季度+动态"),N835*$E$5/2,IF(T835="季度",(J835+K835)/2,IF(T835="动态",N835*$E$5*IF(J835+K835=0,0.5,K835/(J835+K835)),K835)))</x:f>
        <x:v>0.12140862598402032</x:v>
      </x:c>
      <x:c r="W835" s="64" t="n">
        <x:f aca="0">IF(OR(T835="年末+季度",T835="季度+动态",T835="动态"),N835*(1-$E$5)*IF(L835+M835=0,$B$7/($B$7+$B$8),L835/(L835+M835)),L835)</x:f>
        <x:v>0.8532586401445652</x:v>
      </x:c>
      <x:c r="X835" s="64" t="n">
        <x:f aca="0">IF(OR(T835="年末+季度",T835="季度+动态",T835="动态"),N835*(1-$E$5)*IF(L835+M835=0,$B$8/($B$7+$B$8),M835/(L835+M835)),M835)</x:f>
        <x:v>0.06471906515048952</x:v>
      </x:c>
      <x:c r="Y835" s="64" t="n">
        <x:f aca="0">POWER(1-$H$5,(A835-A834)/$H$8)</x:f>
        <x:v>0.9999862671029998</x:v>
      </x:c>
      <x:c r="Z835" s="64" t="n">
        <x:f aca="0">U835*Y835</x:f>
        <x:v>0.12305712636607316</x:v>
      </x:c>
      <x:c r="AA835" s="64" t="n">
        <x:f aca="0">V835*Y835</x:f>
        <x:v>0.12140695869186474</x:v>
      </x:c>
      <x:c r="AB835" s="64" t="n">
        <x:f aca="0">W835*Y835</x:f>
        <x:v>0.8532469224315455</x:v>
      </x:c>
      <x:c r="AC835" s="64" t="n">
        <x:f aca="0">X835*Y835</x:f>
        <x:v>0.06471817637023385</x:v>
      </x:c>
      <x:c r="AD835" s="64" t="n">
        <x:f aca="0">SUM(Z835:AC835)</x:f>
        <x:v>1.1624291838597172</x:v>
      </x:c>
      <x:c r="AE835" s="64" t="n">
        <x:f aca="0">MAX(AE834,AD835)</x:f>
        <x:v>1.1624291838597172</x:v>
      </x:c>
      <x:c r="AF835" s="63" t="n">
        <x:f aca="0">AD835/AE835-1</x:f>
        <x:v>0</x:v>
      </x:c>
      <x:c r="AG835" s="63" t="n">
        <x:f aca="0">AD835/AD834-1</x:f>
        <x:v>0.001961521852727577</x:v>
      </x:c>
      <x:c r="AH835" s="61" t="n">
        <x:f aca="0">IF(OR(T835="年末+季度",T835="季度+动态",T835="季度",T835="动态"),A835,AH834)</x:f>
        <x:v>45016</x:v>
      </x:c>
      <x:c r="AI835" s="68" t="n">
        <x:f aca="0">YEAR(A835)</x:f>
        <x:v>2023</x:v>
      </x:c>
      <x:c r="AJ835" s="68" t="n">
        <x:f aca="0">MONTH(A835)</x:f>
        <x:v>4</x:v>
      </x:c>
      <x:c r="AK835" s="66" t="n">
        <x:f aca="0">IF(MONTH(A835)&lt;&gt;MONTH(A836),1,0)</x:f>
        <x:v>0</x:v>
      </x:c>
      <x:c r="AL835" s="64" t="n">
        <x:f aca="0">IF(AK834,AD834,AL834)</x:f>
        <x:v>1.1555512605485272</x:v>
      </x:c>
      <x:c r="AM835" s="65" t="str">
        <x:f aca="0">IF(AK835,AD835/AL835-1,"")</x:f>
      </x:c>
      <x:c r="AN835" s="64" t="n">
        <x:f aca="0">IF(AI835&lt;&gt;AI834,AD835,MAX(AN834,AD835))</x:f>
        <x:v>1.1624291838597172</x:v>
      </x:c>
      <x:c r="AO835" s="65" t="n">
        <x:f aca="0">AD835/AN835-1</x:f>
        <x:v>0</x:v>
      </x:c>
      <x:c r="AP835" s="69" t="n">
        <x:f aca="0">IFERROR(SUM(Z835:AC835)/AD835,0)</x:f>
        <x:v>1</x:v>
      </x:c>
      <x:c r="AQ835" s="66" t="b">
        <x:f aca="0">AND(B835&gt;0,C835&gt;0,D835&gt;0,E835&gt;0)</x:f>
        <x:v>1</x:v>
      </x:c>
    </x:row>
    <x:row r="836" ht="13.5" hidden="0">
      <x:c r="A836" s="61" t="n">
        <x:f aca="0">'净值底稿'!A798</x:f>
        <x:v>45029</x:v>
      </x:c>
      <x:c r="B836" s="62" t="n">
        <x:f aca="0">'净值底稿'!W798</x:f>
        <x:v>1.3441289265080336</x:v>
      </x:c>
      <x:c r="C836" s="62" t="n">
        <x:f aca="0">'净值底稿'!T798</x:f>
        <x:v>1.331272900243255</x:v>
      </x:c>
      <x:c r="D836" s="62" t="n">
        <x:f aca="0">'净值底稿'!U798</x:f>
        <x:v>1.5816</x:v>
      </x:c>
      <x:c r="E836" s="62" t="n">
        <x:f aca="0">'净值底稿'!V798</x:f>
        <x:v>1.6069</x:v>
      </x:c>
      <x:c r="F836" s="63" t="n">
        <x:f aca="0">IFERROR(B836/B835-1,0)</x:f>
        <x:v>0.0003153025189530645</x:v>
      </x:c>
      <x:c r="G836" s="63" t="n">
        <x:f aca="0">IFERROR(C836/C835-1,0)</x:f>
        <x:v>-0.005944302760967357</x:v>
      </x:c>
      <x:c r="H836" s="63" t="n">
        <x:f aca="0">IFERROR(D836/D835-1,0)</x:f>
        <x:v>0.00018971732119132945</x:v>
      </x:c>
      <x:c r="I836" s="63" t="n">
        <x:f aca="0">IFERROR(E836/E835-1,0)</x:f>
        <x:v>0.0009966984364293552</x:v>
      </x:c>
      <x:c r="J836" s="64" t="n">
        <x:f aca="0">Z835*(1+F836)</x:f>
        <x:v>0.12309592658799151</x:v>
      </x:c>
      <x:c r="K836" s="64" t="n">
        <x:f aca="0">AA835*(1+G836)</x:f>
        <x:v>0.12068527897211204</x:v>
      </x:c>
      <x:c r="L836" s="64" t="n">
        <x:f aca="0">AB835*(1+H836)</x:f>
        <x:v>0.853408798151984</x:v>
      </x:c>
      <x:c r="M836" s="64" t="n">
        <x:f aca="0">AC835*(1+I836)</x:f>
        <x:v>0.06478268087543061</x:v>
      </x:c>
      <x:c r="N836" s="64" t="n">
        <x:f aca="0">SUM(J836:M836)</x:f>
        <x:v>1.1619726845875182</x:v>
      </x:c>
      <x:c r="O836" s="65" t="n">
        <x:f aca="0">IFERROR((J836+K836)/N836,0)</x:f>
        <x:v>0.20979942884512987</x:v>
      </x:c>
      <x:c r="P836" s="66" t="b">
        <x:f aca="0">AND(MONTH(A836)=12,OR(A837="",YEAR(A836)&lt;&gt;YEAR(A837)))</x:f>
        <x:v>0</x:v>
      </x:c>
      <x:c r="Q836" s="66" t="b">
        <x:f aca="0">AND(MOD(MONTH(A836),3)=0,OR(A837="",MONTH(A836)&lt;&gt;MONTH(A837)))</x:f>
        <x:v>0</x:v>
      </x:c>
      <x:c r="R836" s="66" t="b">
        <x:f aca="0">OR(O836&gt;$E$7,O836&lt;$E$6)</x:f>
        <x:v>0</x:v>
      </x:c>
      <x:c r="S836" s="66" t="b">
        <x:f aca="0">AND(OR(P836,Q836,R836),A836-AH835&gt;$E$8)</x:f>
        <x:v>0</x:v>
      </x:c>
      <x:c r="T836" s="67" t="str">
        <x:f aca="0">IF(NOT(OR(P836,Q836,R836)),"不调",IF(NOT(S836),"间隔规则跳过",IF(P836,"年末+季度",IF(AND(Q836,R836),"季度+动态",IF(Q836,"季度","动态")))))</x:f>
        <x:v>不调</x:v>
      </x:c>
      <x:c r="U836" s="64" t="n">
        <x:f aca="0">IF(OR(T836="年末+季度",T836="季度+动态"),N836*$E$5/2,IF(T836="季度",(J836+K836)/2,IF(T836="动态",N836*$E$5*IF(J836+K836=0,0.5,J836/(J836+K836)),J836)))</x:f>
        <x:v>0.12309592658799151</x:v>
      </x:c>
      <x:c r="V836" s="64" t="n">
        <x:f aca="0">IF(OR(T836="年末+季度",T836="季度+动态"),N836*$E$5/2,IF(T836="季度",(J836+K836)/2,IF(T836="动态",N836*$E$5*IF(J836+K836=0,0.5,K836/(J836+K836)),K836)))</x:f>
        <x:v>0.12068527897211204</x:v>
      </x:c>
      <x:c r="W836" s="64" t="n">
        <x:f aca="0">IF(OR(T836="年末+季度",T836="季度+动态",T836="动态"),N836*(1-$E$5)*IF(L836+M836=0,$B$7/($B$7+$B$8),L836/(L836+M836)),L836)</x:f>
        <x:v>0.853408798151984</x:v>
      </x:c>
      <x:c r="X836" s="64" t="n">
        <x:f aca="0">IF(OR(T836="年末+季度",T836="季度+动态",T836="动态"),N836*(1-$E$5)*IF(L836+M836=0,$B$8/($B$7+$B$8),M836/(L836+M836)),M836)</x:f>
        <x:v>0.06478268087543061</x:v>
      </x:c>
      <x:c r="Y836" s="64" t="n">
        <x:f aca="0">POWER(1-$H$5,(A836-A835)/$H$8)</x:f>
        <x:v>0.9999862671029998</x:v>
      </x:c>
      <x:c r="Z836" s="64" t="n">
        <x:f aca="0">U836*Y836</x:f>
        <x:v>0.12309423612431053</x:v>
      </x:c>
      <x:c r="AA836" s="64" t="n">
        <x:f aca="0">V836*Y836</x:f>
        <x:v>0.12068362161360646</x:v>
      </x:c>
      <x:c r="AB836" s="64" t="n">
        <x:f aca="0">W836*Y836</x:f>
        <x:v>0.8533970783768599</x:v>
      </x:c>
      <x:c r="AC836" s="64" t="n">
        <x:f aca="0">X836*Y836</x:f>
        <x:v>0.06478179122154674</x:v>
      </x:c>
      <x:c r="AD836" s="64" t="n">
        <x:f aca="0">SUM(Z836:AC836)</x:f>
        <x:v>1.1619567273363236</x:v>
      </x:c>
      <x:c r="AE836" s="64" t="n">
        <x:f aca="0">MAX(AE835,AD836)</x:f>
        <x:v>1.1624291838597172</x:v>
      </x:c>
      <x:c r="AF836" s="63" t="n">
        <x:f aca="0">AD836/AE836-1</x:f>
        <x:v>-0.00040643897275949303</x:v>
      </x:c>
      <x:c r="AG836" s="63" t="n">
        <x:f aca="0">AD836/AD835-1</x:f>
        <x:v>-0.00040643897275949303</x:v>
      </x:c>
      <x:c r="AH836" s="61" t="n">
        <x:f aca="0">IF(OR(T836="年末+季度",T836="季度+动态",T836="季度",T836="动态"),A836,AH835)</x:f>
        <x:v>45016</x:v>
      </x:c>
      <x:c r="AI836" s="68" t="n">
        <x:f aca="0">YEAR(A836)</x:f>
        <x:v>2023</x:v>
      </x:c>
      <x:c r="AJ836" s="68" t="n">
        <x:f aca="0">MONTH(A836)</x:f>
        <x:v>4</x:v>
      </x:c>
      <x:c r="AK836" s="66" t="n">
        <x:f aca="0">IF(MONTH(A836)&lt;&gt;MONTH(A837),1,0)</x:f>
        <x:v>0</x:v>
      </x:c>
      <x:c r="AL836" s="64" t="n">
        <x:f aca="0">IF(AK835,AD835,AL835)</x:f>
        <x:v>1.1555512605485272</x:v>
      </x:c>
      <x:c r="AM836" s="65" t="str">
        <x:f aca="0">IF(AK836,AD836/AL836-1,"")</x:f>
      </x:c>
      <x:c r="AN836" s="64" t="n">
        <x:f aca="0">IF(AI836&lt;&gt;AI835,AD836,MAX(AN835,AD836))</x:f>
        <x:v>1.1624291838597172</x:v>
      </x:c>
      <x:c r="AO836" s="65" t="n">
        <x:f aca="0">AD836/AN836-1</x:f>
        <x:v>-0.00040643897275949303</x:v>
      </x:c>
      <x:c r="AP836" s="69" t="n">
        <x:f aca="0">IFERROR(SUM(Z836:AC836)/AD836,0)</x:f>
        <x:v>1</x:v>
      </x:c>
      <x:c r="AQ836" s="66" t="b">
        <x:f aca="0">AND(B836&gt;0,C836&gt;0,D836&gt;0,E836&gt;0)</x:f>
        <x:v>1</x:v>
      </x:c>
    </x:row>
    <x:row r="837" ht="13.5" hidden="0">
      <x:c r="A837" s="61" t="n">
        <x:f aca="0">'净值底稿'!A799</x:f>
        <x:v>45030</x:v>
      </x:c>
      <x:c r="B837" s="62" t="n">
        <x:f aca="0">'净值底稿'!W799</x:f>
        <x:v>1.345042625718828</x:v>
      </x:c>
      <x:c r="C837" s="62" t="n">
        <x:f aca="0">'净值底稿'!T799</x:f>
        <x:v>1.3372322722643237</x:v>
      </x:c>
      <x:c r="D837" s="62" t="n">
        <x:f aca="0">'净值底稿'!U799</x:f>
        <x:v>1.5819</x:v>
      </x:c>
      <x:c r="E837" s="62" t="n">
        <x:f aca="0">'净值底稿'!V799</x:f>
        <x:v>1.6128</x:v>
      </x:c>
      <x:c r="F837" s="63" t="n">
        <x:f aca="0">IFERROR(B837/B836-1,0)</x:f>
        <x:v>0.0006797705136576404</x:v>
      </x:c>
      <x:c r="G837" s="63" t="n">
        <x:f aca="0">IFERROR(C837/C836-1,0)</x:f>
        <x:v>0.004476446579795734</x:v>
      </x:c>
      <x:c r="H837" s="63" t="n">
        <x:f aca="0">IFERROR(D837/D836-1,0)</x:f>
        <x:v>0.000189681335356795</x:v>
      </x:c>
      <x:c r="I837" s="63" t="n">
        <x:f aca="0">IFERROR(E837/E836-1,0)</x:f>
        <x:v>0.0036716659406310637</x:v>
      </x:c>
      <x:c r="J837" s="64" t="n">
        <x:f aca="0">Z836*(1+F837)</x:f>
        <x:v>0.12317791195642905</x:v>
      </x:c>
      <x:c r="K837" s="64" t="n">
        <x:f aca="0">AA836*(1+G837)</x:f>
        <x:v>0.12122385539881605</x:v>
      </x:c>
      <x:c r="L837" s="64" t="n">
        <x:f aca="0">AB836*(1+H837)</x:f>
        <x:v>0.853558951874276</x:v>
      </x:c>
      <x:c r="M837" s="64" t="n">
        <x:f aca="0">AC836*(1+I837)</x:f>
        <x:v>0.06501964831794797</x:v>
      </x:c>
      <x:c r="N837" s="64" t="n">
        <x:f aca="0">SUM(J837:M837)</x:f>
        <x:v>1.162980367547469</x:v>
      </x:c>
      <x:c r="O837" s="65" t="n">
        <x:f aca="0">IFERROR((J837+K837)/N837,0)</x:f>
        <x:v>0.21015124087661732</x:v>
      </x:c>
      <x:c r="P837" s="66" t="b">
        <x:f aca="0">AND(MONTH(A837)=12,OR(A838="",YEAR(A837)&lt;&gt;YEAR(A838)))</x:f>
        <x:v>0</x:v>
      </x:c>
      <x:c r="Q837" s="66" t="b">
        <x:f aca="0">AND(MOD(MONTH(A837),3)=0,OR(A838="",MONTH(A837)&lt;&gt;MONTH(A838)))</x:f>
        <x:v>0</x:v>
      </x:c>
      <x:c r="R837" s="66" t="b">
        <x:f aca="0">OR(O837&gt;$E$7,O837&lt;$E$6)</x:f>
        <x:v>0</x:v>
      </x:c>
      <x:c r="S837" s="66" t="b">
        <x:f aca="0">AND(OR(P837,Q837,R837),A837-AH836&gt;$E$8)</x:f>
        <x:v>0</x:v>
      </x:c>
      <x:c r="T837" s="67" t="str">
        <x:f aca="0">IF(NOT(OR(P837,Q837,R837)),"不调",IF(NOT(S837),"间隔规则跳过",IF(P837,"年末+季度",IF(AND(Q837,R837),"季度+动态",IF(Q837,"季度","动态")))))</x:f>
        <x:v>不调</x:v>
      </x:c>
      <x:c r="U837" s="64" t="n">
        <x:f aca="0">IF(OR(T837="年末+季度",T837="季度+动态"),N837*$E$5/2,IF(T837="季度",(J837+K837)/2,IF(T837="动态",N837*$E$5*IF(J837+K837=0,0.5,J837/(J837+K837)),J837)))</x:f>
        <x:v>0.12317791195642905</x:v>
      </x:c>
      <x:c r="V837" s="64" t="n">
        <x:f aca="0">IF(OR(T837="年末+季度",T837="季度+动态"),N837*$E$5/2,IF(T837="季度",(J837+K837)/2,IF(T837="动态",N837*$E$5*IF(J837+K837=0,0.5,K837/(J837+K837)),K837)))</x:f>
        <x:v>0.12122385539881605</x:v>
      </x:c>
      <x:c r="W837" s="64" t="n">
        <x:f aca="0">IF(OR(T837="年末+季度",T837="季度+动态",T837="动态"),N837*(1-$E$5)*IF(L837+M837=0,$B$7/($B$7+$B$8),L837/(L837+M837)),L837)</x:f>
        <x:v>0.853558951874276</x:v>
      </x:c>
      <x:c r="X837" s="64" t="n">
        <x:f aca="0">IF(OR(T837="年末+季度",T837="季度+动态",T837="动态"),N837*(1-$E$5)*IF(L837+M837=0,$B$8/($B$7+$B$8),M837/(L837+M837)),M837)</x:f>
        <x:v>0.06501964831794797</x:v>
      </x:c>
      <x:c r="Y837" s="64" t="n">
        <x:f aca="0">POWER(1-$H$5,(A837-A836)/$H$8)</x:f>
        <x:v>0.9999862671029998</x:v>
      </x:c>
      <x:c r="Z837" s="64" t="n">
        <x:f aca="0">U837*Y837</x:f>
        <x:v>0.12317622036685144</x:v>
      </x:c>
      <x:c r="AA837" s="64" t="n">
        <x:f aca="0">V837*Y837</x:f>
        <x:v>0.1212221906440959</x:v>
      </x:c>
      <x:c r="AB837" s="64" t="n">
        <x:f aca="0">W837*Y837</x:f>
        <x:v>0.8535472300371063</x:v>
      </x:c>
      <x:c r="AC837" s="64" t="n">
        <x:f aca="0">X837*Y837</x:f>
        <x:v>0.06501875540981462</x:v>
      </x:c>
      <x:c r="AD837" s="64" t="n">
        <x:f aca="0">SUM(Z837:AC837)</x:f>
        <x:v>1.1629643964578684</x:v>
      </x:c>
      <x:c r="AE837" s="64" t="n">
        <x:f aca="0">MAX(AE836,AD837)</x:f>
        <x:v>1.1629643964578684</x:v>
      </x:c>
      <x:c r="AF837" s="63" t="n">
        <x:f aca="0">AD837/AE837-1</x:f>
        <x:v>0</x:v>
      </x:c>
      <x:c r="AG837" s="63" t="n">
        <x:f aca="0">AD837/AD836-1</x:f>
        <x:v>0.0008672174254327203</x:v>
      </x:c>
      <x:c r="AH837" s="61" t="n">
        <x:f aca="0">IF(OR(T837="年末+季度",T837="季度+动态",T837="季度",T837="动态"),A837,AH836)</x:f>
        <x:v>45016</x:v>
      </x:c>
      <x:c r="AI837" s="68" t="n">
        <x:f aca="0">YEAR(A837)</x:f>
        <x:v>2023</x:v>
      </x:c>
      <x:c r="AJ837" s="68" t="n">
        <x:f aca="0">MONTH(A837)</x:f>
        <x:v>4</x:v>
      </x:c>
      <x:c r="AK837" s="66" t="n">
        <x:f aca="0">IF(MONTH(A837)&lt;&gt;MONTH(A838),1,0)</x:f>
        <x:v>0</x:v>
      </x:c>
      <x:c r="AL837" s="64" t="n">
        <x:f aca="0">IF(AK836,AD836,AL836)</x:f>
        <x:v>1.1555512605485272</x:v>
      </x:c>
      <x:c r="AM837" s="65" t="str">
        <x:f aca="0">IF(AK837,AD837/AL837-1,"")</x:f>
      </x:c>
      <x:c r="AN837" s="64" t="n">
        <x:f aca="0">IF(AI837&lt;&gt;AI836,AD837,MAX(AN836,AD837))</x:f>
        <x:v>1.1629643964578684</x:v>
      </x:c>
      <x:c r="AO837" s="65" t="n">
        <x:f aca="0">AD837/AN837-1</x:f>
        <x:v>0</x:v>
      </x:c>
      <x:c r="AP837" s="69" t="n">
        <x:f aca="0">IFERROR(SUM(Z837:AC837)/AD837,0)</x:f>
        <x:v>1</x:v>
      </x:c>
      <x:c r="AQ837" s="66" t="b">
        <x:f aca="0">AND(B837&gt;0,C837&gt;0,D837&gt;0,E837&gt;0)</x:f>
        <x:v>1</x:v>
      </x:c>
    </x:row>
    <x:row r="838" ht="13.5" hidden="0">
      <x:c r="A838" s="61" t="n">
        <x:f aca="0">'净值底稿'!A800</x:f>
        <x:v>45033</x:v>
      </x:c>
      <x:c r="B838" s="62" t="n">
        <x:f aca="0">'净值底稿'!W800</x:f>
        <x:v>1.3608849567973995</x:v>
      </x:c>
      <x:c r="C838" s="62" t="n">
        <x:f aca="0">'净值底稿'!T800</x:f>
        <x:v>1.3405926627382188</x:v>
      </x:c>
      <x:c r="D838" s="62" t="n">
        <x:f aca="0">'净值底稿'!U800</x:f>
        <x:v>1.5821</x:v>
      </x:c>
      <x:c r="E838" s="62" t="n">
        <x:f aca="0">'净值底稿'!V800</x:f>
        <x:v>1.5982</x:v>
      </x:c>
      <x:c r="F838" s="63" t="n">
        <x:f aca="0">IFERROR(B838/B837-1,0)</x:f>
        <x:v>0.011778311538718</x:v>
      </x:c>
      <x:c r="G838" s="63" t="n">
        <x:f aca="0">IFERROR(C838/C837-1,0)</x:f>
        <x:v>0.002512944492585989</x:v>
      </x:c>
      <x:c r="H838" s="63" t="n">
        <x:f aca="0">IFERROR(D838/D837-1,0)</x:f>
        <x:v>0.00012643024211400622</x:v>
      </x:c>
      <x:c r="I838" s="63" t="n">
        <x:f aca="0">IFERROR(E838/E837-1,0)</x:f>
        <x:v>-0.009052579365079305</x:v>
      </x:c>
      <x:c r="J838" s="64" t="n">
        <x:f aca="0">Z837*(1+F838)</x:f>
        <x:v>0.124627028264494</x:v>
      </x:c>
      <x:c r="K838" s="64" t="n">
        <x:f aca="0">AA837*(1+G838)</x:f>
        <x:v>0.12152681528045418</x:v>
      </x:c>
      <x:c r="L838" s="64" t="n">
        <x:f aca="0">AB837*(1+H838)</x:f>
        <x:v>0.8536551442200556</x:v>
      </x:c>
      <x:c r="M838" s="64" t="n">
        <x:f aca="0">AC837*(1+I838)</x:f>
        <x:v>0.06443016796624859</x:v>
      </x:c>
      <x:c r="N838" s="64" t="n">
        <x:f aca="0">SUM(J838:M838)</x:f>
        <x:v>1.1642391557312526</x:v>
      </x:c>
      <x:c r="O838" s="65" t="n">
        <x:f aca="0">IFERROR((J838+K838)/N838,0)</x:f>
        <x:v>0.21142893393783876</x:v>
      </x:c>
      <x:c r="P838" s="66" t="b">
        <x:f aca="0">AND(MONTH(A838)=12,OR(A839="",YEAR(A838)&lt;&gt;YEAR(A839)))</x:f>
        <x:v>0</x:v>
      </x:c>
      <x:c r="Q838" s="66" t="b">
        <x:f aca="0">AND(MOD(MONTH(A838),3)=0,OR(A839="",MONTH(A838)&lt;&gt;MONTH(A839)))</x:f>
        <x:v>0</x:v>
      </x:c>
      <x:c r="R838" s="66" t="b">
        <x:f aca="0">OR(O838&gt;$E$7,O838&lt;$E$6)</x:f>
        <x:v>0</x:v>
      </x:c>
      <x:c r="S838" s="66" t="b">
        <x:f aca="0">AND(OR(P838,Q838,R838),A838-AH837&gt;$E$8)</x:f>
        <x:v>0</x:v>
      </x:c>
      <x:c r="T838" s="67" t="str">
        <x:f aca="0">IF(NOT(OR(P838,Q838,R838)),"不调",IF(NOT(S838),"间隔规则跳过",IF(P838,"年末+季度",IF(AND(Q838,R838),"季度+动态",IF(Q838,"季度","动态")))))</x:f>
        <x:v>不调</x:v>
      </x:c>
      <x:c r="U838" s="64" t="n">
        <x:f aca="0">IF(OR(T838="年末+季度",T838="季度+动态"),N838*$E$5/2,IF(T838="季度",(J838+K838)/2,IF(T838="动态",N838*$E$5*IF(J838+K838=0,0.5,J838/(J838+K838)),J838)))</x:f>
        <x:v>0.124627028264494</x:v>
      </x:c>
      <x:c r="V838" s="64" t="n">
        <x:f aca="0">IF(OR(T838="年末+季度",T838="季度+动态"),N838*$E$5/2,IF(T838="季度",(J838+K838)/2,IF(T838="动态",N838*$E$5*IF(J838+K838=0,0.5,K838/(J838+K838)),K838)))</x:f>
        <x:v>0.12152681528045418</x:v>
      </x:c>
      <x:c r="W838" s="64" t="n">
        <x:f aca="0">IF(OR(T838="年末+季度",T838="季度+动态",T838="动态"),N838*(1-$E$5)*IF(L838+M838=0,$B$7/($B$7+$B$8),L838/(L838+M838)),L838)</x:f>
        <x:v>0.8536551442200556</x:v>
      </x:c>
      <x:c r="X838" s="64" t="n">
        <x:f aca="0">IF(OR(T838="年末+季度",T838="季度+动态",T838="动态"),N838*(1-$E$5)*IF(L838+M838=0,$B$8/($B$7+$B$8),M838/(L838+M838)),M838)</x:f>
        <x:v>0.06443016796624859</x:v>
      </x:c>
      <x:c r="Y838" s="64" t="n">
        <x:f aca="0">POWER(1-$H$5,(A838-A837)/$H$8)</x:f>
        <x:v>0.9999588018747739</x:v>
      </x:c>
      <x:c r="Z838" s="64" t="n">
        <x:f aca="0">U838*Y838</x:f>
        <x:v>0.124621893864577</x:v>
      </x:c>
      <x:c r="AA838" s="64" t="n">
        <x:f aca="0">V838*Y838</x:f>
        <x:v>0.12152180860349994</x:v>
      </x:c>
      <x:c r="AB838" s="64" t="n">
        <x:f aca="0">W838*Y838</x:f>
        <x:v>0.8536199752285242</x:v>
      </x:c>
      <x:c r="AC838" s="64" t="n">
        <x:f aca="0">X838*Y838</x:f>
        <x:v>0.06442751356412038</x:v>
      </x:c>
      <x:c r="AD838" s="64" t="n">
        <x:f aca="0">SUM(Z838:AC838)</x:f>
        <x:v>1.1641911912607215</x:v>
      </x:c>
      <x:c r="AE838" s="64" t="n">
        <x:f aca="0">MAX(AE837,AD838)</x:f>
        <x:v>1.1641911912607215</x:v>
      </x:c>
      <x:c r="AF838" s="63" t="n">
        <x:f aca="0">AD838/AE838-1</x:f>
        <x:v>0</x:v>
      </x:c>
      <x:c r="AG838" s="63" t="n">
        <x:f aca="0">AD838/AD837-1</x:f>
        <x:v>0.0010548859505841168</x:v>
      </x:c>
      <x:c r="AH838" s="61" t="n">
        <x:f aca="0">IF(OR(T838="年末+季度",T838="季度+动态",T838="季度",T838="动态"),A838,AH837)</x:f>
        <x:v>45016</x:v>
      </x:c>
      <x:c r="AI838" s="68" t="n">
        <x:f aca="0">YEAR(A838)</x:f>
        <x:v>2023</x:v>
      </x:c>
      <x:c r="AJ838" s="68" t="n">
        <x:f aca="0">MONTH(A838)</x:f>
        <x:v>4</x:v>
      </x:c>
      <x:c r="AK838" s="66" t="n">
        <x:f aca="0">IF(MONTH(A838)&lt;&gt;MONTH(A839),1,0)</x:f>
        <x:v>0</x:v>
      </x:c>
      <x:c r="AL838" s="64" t="n">
        <x:f aca="0">IF(AK837,AD837,AL837)</x:f>
        <x:v>1.1555512605485272</x:v>
      </x:c>
      <x:c r="AM838" s="65" t="str">
        <x:f aca="0">IF(AK838,AD838/AL838-1,"")</x:f>
      </x:c>
      <x:c r="AN838" s="64" t="n">
        <x:f aca="0">IF(AI838&lt;&gt;AI837,AD838,MAX(AN837,AD838))</x:f>
        <x:v>1.1641911912607215</x:v>
      </x:c>
      <x:c r="AO838" s="65" t="n">
        <x:f aca="0">AD838/AN838-1</x:f>
        <x:v>0</x:v>
      </x:c>
      <x:c r="AP838" s="69" t="n">
        <x:f aca="0">IFERROR(SUM(Z838:AC838)/AD838,0)</x:f>
        <x:v>1</x:v>
      </x:c>
      <x:c r="AQ838" s="66" t="b">
        <x:f aca="0">AND(B838&gt;0,C838&gt;0,D838&gt;0,E838&gt;0)</x:f>
        <x:v>1</x:v>
      </x:c>
    </x:row>
    <x:row r="839" ht="13.5" hidden="0">
      <x:c r="A839" s="61" t="n">
        <x:f aca="0">'净值底稿'!A801</x:f>
        <x:v>45034</x:v>
      </x:c>
      <x:c r="B839" s="62" t="n">
        <x:f aca="0">'净值底稿'!W801</x:f>
        <x:v>1.3638184376169455</x:v>
      </x:c>
      <x:c r="C839" s="62" t="n">
        <x:f aca="0">'净值底稿'!T801</x:f>
        <x:v>1.3398577613091525</x:v>
      </x:c>
      <x:c r="D839" s="62" t="n">
        <x:f aca="0">'净值底稿'!U801</x:f>
        <x:v>1.5829</x:v>
      </x:c>
      <x:c r="E839" s="62" t="n">
        <x:f aca="0">'净值底稿'!V801</x:f>
        <x:v>1.5921</x:v>
      </x:c>
      <x:c r="F839" s="63" t="n">
        <x:f aca="0">IFERROR(B839/B838-1,0)</x:f>
        <x:v>0.002155568554780274</x:v>
      </x:c>
      <x:c r="G839" s="63" t="n">
        <x:f aca="0">IFERROR(C839/C838-1,0)</x:f>
        <x:v>-0.0005481914450921055</x:v>
      </x:c>
      <x:c r="H839" s="63" t="n">
        <x:f aca="0">IFERROR(D839/D838-1,0)</x:f>
        <x:v>0.0005056570381138936</x:v>
      </x:c>
      <x:c r="I839" s="63" t="n">
        <x:f aca="0">IFERROR(E839/E838-1,0)</x:f>
        <x:v>-0.003816793893129722</x:v>
      </x:c>
      <x:c r="J839" s="64" t="n">
        <x:f aca="0">Z838*(1+F839)</x:f>
        <x:v>0.12489052490022866</x:v>
      </x:c>
      <x:c r="K839" s="64" t="n">
        <x:f aca="0">AA838*(1+G839)</x:f>
        <x:v>0.12145519138763138</x:v>
      </x:c>
      <x:c r="L839" s="64" t="n">
        <x:f aca="0">AB838*(1+H839)</x:f>
        <x:v>0.854051614176873</x:v>
      </x:c>
      <x:c r="M839" s="64" t="n">
        <x:f aca="0">AC838*(1+I839)</x:f>
        <x:v>0.06418160702379931</x:v>
      </x:c>
      <x:c r="N839" s="64" t="n">
        <x:f aca="0">SUM(J839:M839)</x:f>
        <x:v>1.1645789374885323</x:v>
      </x:c>
      <x:c r="O839" s="65" t="n">
        <x:f aca="0">IFERROR((J839+K839)/N839,0)</x:f>
        <x:v>0.21153200384949072</x:v>
      </x:c>
      <x:c r="P839" s="66" t="b">
        <x:f aca="0">AND(MONTH(A839)=12,OR(A840="",YEAR(A839)&lt;&gt;YEAR(A840)))</x:f>
        <x:v>0</x:v>
      </x:c>
      <x:c r="Q839" s="66" t="b">
        <x:f aca="0">AND(MOD(MONTH(A839),3)=0,OR(A840="",MONTH(A839)&lt;&gt;MONTH(A840)))</x:f>
        <x:v>0</x:v>
      </x:c>
      <x:c r="R839" s="66" t="b">
        <x:f aca="0">OR(O839&gt;$E$7,O839&lt;$E$6)</x:f>
        <x:v>0</x:v>
      </x:c>
      <x:c r="S839" s="66" t="b">
        <x:f aca="0">AND(OR(P839,Q839,R839),A839-AH838&gt;$E$8)</x:f>
        <x:v>0</x:v>
      </x:c>
      <x:c r="T839" s="67" t="str">
        <x:f aca="0">IF(NOT(OR(P839,Q839,R839)),"不调",IF(NOT(S839),"间隔规则跳过",IF(P839,"年末+季度",IF(AND(Q839,R839),"季度+动态",IF(Q839,"季度","动态")))))</x:f>
        <x:v>不调</x:v>
      </x:c>
      <x:c r="U839" s="64" t="n">
        <x:f aca="0">IF(OR(T839="年末+季度",T839="季度+动态"),N839*$E$5/2,IF(T839="季度",(J839+K839)/2,IF(T839="动态",N839*$E$5*IF(J839+K839=0,0.5,J839/(J839+K839)),J839)))</x:f>
        <x:v>0.12489052490022866</x:v>
      </x:c>
      <x:c r="V839" s="64" t="n">
        <x:f aca="0">IF(OR(T839="年末+季度",T839="季度+动态"),N839*$E$5/2,IF(T839="季度",(J839+K839)/2,IF(T839="动态",N839*$E$5*IF(J839+K839=0,0.5,K839/(J839+K839)),K839)))</x:f>
        <x:v>0.12145519138763138</x:v>
      </x:c>
      <x:c r="W839" s="64" t="n">
        <x:f aca="0">IF(OR(T839="年末+季度",T839="季度+动态",T839="动态"),N839*(1-$E$5)*IF(L839+M839=0,$B$7/($B$7+$B$8),L839/(L839+M839)),L839)</x:f>
        <x:v>0.854051614176873</x:v>
      </x:c>
      <x:c r="X839" s="64" t="n">
        <x:f aca="0">IF(OR(T839="年末+季度",T839="季度+动态",T839="动态"),N839*(1-$E$5)*IF(L839+M839=0,$B$8/($B$7+$B$8),M839/(L839+M839)),M839)</x:f>
        <x:v>0.06418160702379931</x:v>
      </x:c>
      <x:c r="Y839" s="64" t="n">
        <x:f aca="0">POWER(1-$H$5,(A839-A838)/$H$8)</x:f>
        <x:v>0.9999862671029998</x:v>
      </x:c>
      <x:c r="Z839" s="64" t="n">
        <x:f aca="0">U839*Y839</x:f>
        <x:v>0.1248888097915139</x:v>
      </x:c>
      <x:c r="AA839" s="64" t="n">
        <x:f aca="0">V839*Y839</x:f>
        <x:v>0.1214535234559979</x:v>
      </x:c>
      <x:c r="AB839" s="64" t="n">
        <x:f aca="0">W839*Y839</x:f>
        <x:v>0.8540398855740227</x:v>
      </x:c>
      <x:c r="AC839" s="64" t="n">
        <x:f aca="0">X839*Y839</x:f>
        <x:v>0.06418072562440075</x:v>
      </x:c>
      <x:c r="AD839" s="64" t="n">
        <x:f aca="0">SUM(Z839:AC839)</x:f>
        <x:v>1.164562944445935</x:v>
      </x:c>
      <x:c r="AE839" s="64" t="n">
        <x:f aca="0">MAX(AE838,AD839)</x:f>
        <x:v>1.164562944445935</x:v>
      </x:c>
      <x:c r="AF839" s="63" t="n">
        <x:f aca="0">AD839/AE839-1</x:f>
        <x:v>0</x:v>
      </x:c>
      <x:c r="AG839" s="63" t="n">
        <x:f aca="0">AD839/AD838-1</x:f>
        <x:v>0.0003193231386771078</x:v>
      </x:c>
      <x:c r="AH839" s="61" t="n">
        <x:f aca="0">IF(OR(T839="年末+季度",T839="季度+动态",T839="季度",T839="动态"),A839,AH838)</x:f>
        <x:v>45016</x:v>
      </x:c>
      <x:c r="AI839" s="68" t="n">
        <x:f aca="0">YEAR(A839)</x:f>
        <x:v>2023</x:v>
      </x:c>
      <x:c r="AJ839" s="68" t="n">
        <x:f aca="0">MONTH(A839)</x:f>
        <x:v>4</x:v>
      </x:c>
      <x:c r="AK839" s="66" t="n">
        <x:f aca="0">IF(MONTH(A839)&lt;&gt;MONTH(A840),1,0)</x:f>
        <x:v>0</x:v>
      </x:c>
      <x:c r="AL839" s="64" t="n">
        <x:f aca="0">IF(AK838,AD838,AL838)</x:f>
        <x:v>1.1555512605485272</x:v>
      </x:c>
      <x:c r="AM839" s="65" t="str">
        <x:f aca="0">IF(AK839,AD839/AL839-1,"")</x:f>
      </x:c>
      <x:c r="AN839" s="64" t="n">
        <x:f aca="0">IF(AI839&lt;&gt;AI838,AD839,MAX(AN838,AD839))</x:f>
        <x:v>1.164562944445935</x:v>
      </x:c>
      <x:c r="AO839" s="65" t="n">
        <x:f aca="0">AD839/AN839-1</x:f>
        <x:v>0</x:v>
      </x:c>
      <x:c r="AP839" s="69" t="n">
        <x:f aca="0">IFERROR(SUM(Z839:AC839)/AD839,0)</x:f>
        <x:v>1</x:v>
      </x:c>
      <x:c r="AQ839" s="66" t="b">
        <x:f aca="0">AND(B839&gt;0,C839&gt;0,D839&gt;0,E839&gt;0)</x:f>
        <x:v>1</x:v>
      </x:c>
    </x:row>
    <x:row r="840" ht="13.5" hidden="0">
      <x:c r="A840" s="61" t="n">
        <x:f aca="0">'净值底稿'!A802</x:f>
        <x:v>45035</x:v>
      </x:c>
      <x:c r="B840" s="62" t="n">
        <x:f aca="0">'净值底稿'!W802</x:f>
        <x:v>1.360026364543728</x:v>
      </x:c>
      <x:c r="C840" s="62" t="n">
        <x:f aca="0">'净值底稿'!T802</x:f>
        <x:v>1.33432551782004</x:v>
      </x:c>
      <x:c r="D840" s="62" t="n">
        <x:f aca="0">'净值底稿'!U802</x:f>
        <x:v>1.5836</x:v>
      </x:c>
      <x:c r="E840" s="62" t="n">
        <x:f aca="0">'净值底稿'!V802</x:f>
        <x:v>1.5918</x:v>
      </x:c>
      <x:c r="F840" s="63" t="n">
        <x:f aca="0">IFERROR(B840/B839-1,0)</x:f>
        <x:v>-0.0027804823344693697</x:v>
      </x:c>
      <x:c r="G840" s="63" t="n">
        <x:f aca="0">IFERROR(C840/C839-1,0)</x:f>
        <x:v>-0.004128978201168976</x:v>
      </x:c>
      <x:c r="H840" s="63" t="n">
        <x:f aca="0">IFERROR(D840/D839-1,0)</x:f>
        <x:v>0.00044222629351176046</x:v>
      </x:c>
      <x:c r="I840" s="63" t="n">
        <x:f aca="0">IFERROR(E840/E839-1,0)</x:f>
        <x:v>-0.00018843037497640047</x:v>
      </x:c>
      <x:c r="J840" s="64" t="n">
        <x:f aca="0">Z839*(1+F840)</x:f>
        <x:v>0.12454155866211569</x:v>
      </x:c>
      <x:c r="K840" s="64" t="n">
        <x:f aca="0">AA839*(1+G840)</x:f>
        <x:v>0.12095204450519292</x:v>
      </x:c>
      <x:c r="L840" s="64" t="n">
        <x:f aca="0">AB839*(1+H840)</x:f>
        <x:v>0.8544175644671312</x:v>
      </x:c>
      <x:c r="M840" s="64" t="n">
        <x:f aca="0">AC839*(1+I840)</x:f>
        <x:v>0.06416863202620508</x:v>
      </x:c>
      <x:c r="N840" s="64" t="n">
        <x:f aca="0">SUM(J840:M840)</x:f>
        <x:v>1.164079799660645</x:v>
      </x:c>
      <x:c r="O840" s="65" t="n">
        <x:f aca="0">IFERROR((J840+K840)/N840,0)</x:f>
        <x:v>0.21089069945108183</x:v>
      </x:c>
      <x:c r="P840" s="66" t="b">
        <x:f aca="0">AND(MONTH(A840)=12,OR(A841="",YEAR(A840)&lt;&gt;YEAR(A841)))</x:f>
        <x:v>0</x:v>
      </x:c>
      <x:c r="Q840" s="66" t="b">
        <x:f aca="0">AND(MOD(MONTH(A840),3)=0,OR(A841="",MONTH(A840)&lt;&gt;MONTH(A841)))</x:f>
        <x:v>0</x:v>
      </x:c>
      <x:c r="R840" s="66" t="b">
        <x:f aca="0">OR(O840&gt;$E$7,O840&lt;$E$6)</x:f>
        <x:v>0</x:v>
      </x:c>
      <x:c r="S840" s="66" t="b">
        <x:f aca="0">AND(OR(P840,Q840,R840),A840-AH839&gt;$E$8)</x:f>
        <x:v>0</x:v>
      </x:c>
      <x:c r="T840" s="67" t="str">
        <x:f aca="0">IF(NOT(OR(P840,Q840,R840)),"不调",IF(NOT(S840),"间隔规则跳过",IF(P840,"年末+季度",IF(AND(Q840,R840),"季度+动态",IF(Q840,"季度","动态")))))</x:f>
        <x:v>不调</x:v>
      </x:c>
      <x:c r="U840" s="64" t="n">
        <x:f aca="0">IF(OR(T840="年末+季度",T840="季度+动态"),N840*$E$5/2,IF(T840="季度",(J840+K840)/2,IF(T840="动态",N840*$E$5*IF(J840+K840=0,0.5,J840/(J840+K840)),J840)))</x:f>
        <x:v>0.12454155866211569</x:v>
      </x:c>
      <x:c r="V840" s="64" t="n">
        <x:f aca="0">IF(OR(T840="年末+季度",T840="季度+动态"),N840*$E$5/2,IF(T840="季度",(J840+K840)/2,IF(T840="动态",N840*$E$5*IF(J840+K840=0,0.5,K840/(J840+K840)),K840)))</x:f>
        <x:v>0.12095204450519292</x:v>
      </x:c>
      <x:c r="W840" s="64" t="n">
        <x:f aca="0">IF(OR(T840="年末+季度",T840="季度+动态",T840="动态"),N840*(1-$E$5)*IF(L840+M840=0,$B$7/($B$7+$B$8),L840/(L840+M840)),L840)</x:f>
        <x:v>0.8544175644671312</x:v>
      </x:c>
      <x:c r="X840" s="64" t="n">
        <x:f aca="0">IF(OR(T840="年末+季度",T840="季度+动态",T840="动态"),N840*(1-$E$5)*IF(L840+M840=0,$B$8/($B$7+$B$8),M840/(L840+M840)),M840)</x:f>
        <x:v>0.06416863202620508</x:v>
      </x:c>
      <x:c r="Y840" s="64" t="n">
        <x:f aca="0">POWER(1-$H$5,(A840-A839)/$H$8)</x:f>
        <x:v>0.9999862671029998</x:v>
      </x:c>
      <x:c r="Z840" s="64" t="n">
        <x:f aca="0">U840*Y840</x:f>
        <x:v>0.12453984834571834</x:v>
      </x:c>
      <x:c r="AA840" s="64" t="n">
        <x:f aca="0">V840*Y840</x:f>
        <x:v>0.12095038348322376</x:v>
      </x:c>
      <x:c r="AB840" s="64" t="n">
        <x:f aca="0">W840*Y840</x:f>
        <x:v>0.8544058308387232</x:v>
      </x:c>
      <x:c r="AC840" s="64" t="n">
        <x:f aca="0">X840*Y840</x:f>
        <x:v>0.06416775080499082</x:v>
      </x:c>
      <x:c r="AD840" s="64" t="n">
        <x:f aca="0">SUM(Z840:AC840)</x:f>
        <x:v>1.164063813472656</x:v>
      </x:c>
      <x:c r="AE840" s="64" t="n">
        <x:f aca="0">MAX(AE839,AD840)</x:f>
        <x:v>1.164562944445935</x:v>
      </x:c>
      <x:c r="AF840" s="63" t="n">
        <x:f aca="0">AD840/AE840-1</x:f>
        <x:v>-0.0004285993948713873</x:v>
      </x:c>
      <x:c r="AG840" s="63" t="n">
        <x:f aca="0">AD840/AD839-1</x:f>
        <x:v>-0.0004285993948713873</x:v>
      </x:c>
      <x:c r="AH840" s="61" t="n">
        <x:f aca="0">IF(OR(T840="年末+季度",T840="季度+动态",T840="季度",T840="动态"),A840,AH839)</x:f>
        <x:v>45016</x:v>
      </x:c>
      <x:c r="AI840" s="68" t="n">
        <x:f aca="0">YEAR(A840)</x:f>
        <x:v>2023</x:v>
      </x:c>
      <x:c r="AJ840" s="68" t="n">
        <x:f aca="0">MONTH(A840)</x:f>
        <x:v>4</x:v>
      </x:c>
      <x:c r="AK840" s="66" t="n">
        <x:f aca="0">IF(MONTH(A840)&lt;&gt;MONTH(A841),1,0)</x:f>
        <x:v>0</x:v>
      </x:c>
      <x:c r="AL840" s="64" t="n">
        <x:f aca="0">IF(AK839,AD839,AL839)</x:f>
        <x:v>1.1555512605485272</x:v>
      </x:c>
      <x:c r="AM840" s="65" t="str">
        <x:f aca="0">IF(AK840,AD840/AL840-1,"")</x:f>
      </x:c>
      <x:c r="AN840" s="64" t="n">
        <x:f aca="0">IF(AI840&lt;&gt;AI839,AD840,MAX(AN839,AD840))</x:f>
        <x:v>1.164562944445935</x:v>
      </x:c>
      <x:c r="AO840" s="65" t="n">
        <x:f aca="0">AD840/AN840-1</x:f>
        <x:v>-0.0004285993948713873</x:v>
      </x:c>
      <x:c r="AP840" s="69" t="n">
        <x:f aca="0">IFERROR(SUM(Z840:AC840)/AD840,0)</x:f>
        <x:v>1</x:v>
      </x:c>
      <x:c r="AQ840" s="66" t="b">
        <x:f aca="0">AND(B840&gt;0,C840&gt;0,D840&gt;0,E840&gt;0)</x:f>
        <x:v>1</x:v>
      </x:c>
    </x:row>
    <x:row r="841" ht="13.5" hidden="0">
      <x:c r="A841" s="61" t="n">
        <x:f aca="0">'净值底稿'!A803</x:f>
        <x:v>45036</x:v>
      </x:c>
      <x:c r="B841" s="62" t="n">
        <x:f aca="0">'净值底稿'!W803</x:f>
        <x:v>1.3643663054493815</x:v>
      </x:c>
      <x:c r="C841" s="62" t="n">
        <x:f aca="0">'净值底稿'!T803</x:f>
        <x:v>1.3323893652745649</x:v>
      </x:c>
      <x:c r="D841" s="62" t="n">
        <x:f aca="0">'净值底稿'!U803</x:f>
        <x:v>1.5841</x:v>
      </x:c>
      <x:c r="E841" s="62" t="n">
        <x:f aca="0">'净值底稿'!V803</x:f>
        <x:v>1.5935</x:v>
      </x:c>
      <x:c r="F841" s="63" t="n">
        <x:f aca="0">IFERROR(B841/B840-1,0)</x:f>
        <x:v>0.0031910711577340933</x:v>
      </x:c>
      <x:c r="G841" s="63" t="n">
        <x:f aca="0">IFERROR(C841/C840-1,0)</x:f>
        <x:v>-0.001451034638562776</x:v>
      </x:c>
      <x:c r="H841" s="63" t="n">
        <x:f aca="0">IFERROR(D841/D840-1,0)</x:f>
        <x:v>0.00031573629704473305</x:v>
      </x:c>
      <x:c r="I841" s="63" t="n">
        <x:f aca="0">IFERROR(E841/E840-1,0)</x:f>
        <x:v>0.0010679733634877397</x:v>
      </x:c>
      <x:c r="J841" s="64" t="n">
        <x:f aca="0">Z840*(1+F841)</x:f>
        <x:v>0.12493726386376294</x:v>
      </x:c>
      <x:c r="K841" s="64" t="n">
        <x:f aca="0">AA840*(1+G841)</x:f>
        <x:v>0.12077488028724215</x:v>
      </x:c>
      <x:c r="L841" s="64" t="n">
        <x:f aca="0">AB840*(1+H841)</x:f>
        <x:v>0.8546755977719257</x:v>
      </x:c>
      <x:c r="M841" s="64" t="n">
        <x:f aca="0">AC840*(1+I841)</x:f>
        <x:v>0.06423628025364547</x:v>
      </x:c>
      <x:c r="N841" s="64" t="n">
        <x:f aca="0">SUM(J841:M841)</x:f>
        <x:v>1.1646240221765765</x:v>
      </x:c>
      <x:c r="O841" s="65" t="n">
        <x:f aca="0">IFERROR((J841+K841)/N841,0)</x:f>
        <x:v>0.2109798007530288</x:v>
      </x:c>
      <x:c r="P841" s="66" t="b">
        <x:f aca="0">AND(MONTH(A841)=12,OR(A842="",YEAR(A841)&lt;&gt;YEAR(A842)))</x:f>
        <x:v>0</x:v>
      </x:c>
      <x:c r="Q841" s="66" t="b">
        <x:f aca="0">AND(MOD(MONTH(A841),3)=0,OR(A842="",MONTH(A841)&lt;&gt;MONTH(A842)))</x:f>
        <x:v>0</x:v>
      </x:c>
      <x:c r="R841" s="66" t="b">
        <x:f aca="0">OR(O841&gt;$E$7,O841&lt;$E$6)</x:f>
        <x:v>0</x:v>
      </x:c>
      <x:c r="S841" s="66" t="b">
        <x:f aca="0">AND(OR(P841,Q841,R841),A841-AH840&gt;$E$8)</x:f>
        <x:v>0</x:v>
      </x:c>
      <x:c r="T841" s="67" t="str">
        <x:f aca="0">IF(NOT(OR(P841,Q841,R841)),"不调",IF(NOT(S841),"间隔规则跳过",IF(P841,"年末+季度",IF(AND(Q841,R841),"季度+动态",IF(Q841,"季度","动态")))))</x:f>
        <x:v>不调</x:v>
      </x:c>
      <x:c r="U841" s="64" t="n">
        <x:f aca="0">IF(OR(T841="年末+季度",T841="季度+动态"),N841*$E$5/2,IF(T841="季度",(J841+K841)/2,IF(T841="动态",N841*$E$5*IF(J841+K841=0,0.5,J841/(J841+K841)),J841)))</x:f>
        <x:v>0.12493726386376294</x:v>
      </x:c>
      <x:c r="V841" s="64" t="n">
        <x:f aca="0">IF(OR(T841="年末+季度",T841="季度+动态"),N841*$E$5/2,IF(T841="季度",(J841+K841)/2,IF(T841="动态",N841*$E$5*IF(J841+K841=0,0.5,K841/(J841+K841)),K841)))</x:f>
        <x:v>0.12077488028724215</x:v>
      </x:c>
      <x:c r="W841" s="64" t="n">
        <x:f aca="0">IF(OR(T841="年末+季度",T841="季度+动态",T841="动态"),N841*(1-$E$5)*IF(L841+M841=0,$B$7/($B$7+$B$8),L841/(L841+M841)),L841)</x:f>
        <x:v>0.8546755977719257</x:v>
      </x:c>
      <x:c r="X841" s="64" t="n">
        <x:f aca="0">IF(OR(T841="年末+季度",T841="季度+动态",T841="动态"),N841*(1-$E$5)*IF(L841+M841=0,$B$8/($B$7+$B$8),M841/(L841+M841)),M841)</x:f>
        <x:v>0.06423628025364547</x:v>
      </x:c>
      <x:c r="Y841" s="64" t="n">
        <x:f aca="0">POWER(1-$H$5,(A841-A840)/$H$8)</x:f>
        <x:v>0.9999862671029998</x:v>
      </x:c>
      <x:c r="Z841" s="64" t="n">
        <x:f aca="0">U841*Y841</x:f>
        <x:v>0.12493554811318681</x:v>
      </x:c>
      <x:c r="AA841" s="64" t="n">
        <x:f aca="0">V841*Y841</x:f>
        <x:v>0.12077322169825094</x:v>
      </x:c>
      <x:c r="AB841" s="64" t="n">
        <x:f aca="0">W841*Y841</x:f>
        <x:v>0.8546638605999729</x:v>
      </x:c>
      <x:c r="AC841" s="64" t="n">
        <x:f aca="0">X841*Y841</x:f>
        <x:v>0.06423539810342507</x:v>
      </x:c>
      <x:c r="AD841" s="64" t="n">
        <x:f aca="0">SUM(Z841:AC841)</x:f>
        <x:v>1.164608028514836</x:v>
      </x:c>
      <x:c r="AE841" s="64" t="n">
        <x:f aca="0">MAX(AE840,AD841)</x:f>
        <x:v>1.164608028514836</x:v>
      </x:c>
      <x:c r="AF841" s="63" t="n">
        <x:f aca="0">AD841/AE841-1</x:f>
        <x:v>0</x:v>
      </x:c>
      <x:c r="AG841" s="63" t="n">
        <x:f aca="0">AD841/AD840-1</x:f>
        <x:v>0.00046751306576253704</x:v>
      </x:c>
      <x:c r="AH841" s="61" t="n">
        <x:f aca="0">IF(OR(T841="年末+季度",T841="季度+动态",T841="季度",T841="动态"),A841,AH840)</x:f>
        <x:v>45016</x:v>
      </x:c>
      <x:c r="AI841" s="68" t="n">
        <x:f aca="0">YEAR(A841)</x:f>
        <x:v>2023</x:v>
      </x:c>
      <x:c r="AJ841" s="68" t="n">
        <x:f aca="0">MONTH(A841)</x:f>
        <x:v>4</x:v>
      </x:c>
      <x:c r="AK841" s="66" t="n">
        <x:f aca="0">IF(MONTH(A841)&lt;&gt;MONTH(A842),1,0)</x:f>
        <x:v>0</x:v>
      </x:c>
      <x:c r="AL841" s="64" t="n">
        <x:f aca="0">IF(AK840,AD840,AL840)</x:f>
        <x:v>1.1555512605485272</x:v>
      </x:c>
      <x:c r="AM841" s="65" t="str">
        <x:f aca="0">IF(AK841,AD841/AL841-1,"")</x:f>
      </x:c>
      <x:c r="AN841" s="64" t="n">
        <x:f aca="0">IF(AI841&lt;&gt;AI840,AD841,MAX(AN840,AD841))</x:f>
        <x:v>1.164608028514836</x:v>
      </x:c>
      <x:c r="AO841" s="65" t="n">
        <x:f aca="0">AD841/AN841-1</x:f>
        <x:v>0</x:v>
      </x:c>
      <x:c r="AP841" s="69" t="n">
        <x:f aca="0">IFERROR(SUM(Z841:AC841)/AD841,0)</x:f>
        <x:v>1</x:v>
      </x:c>
      <x:c r="AQ841" s="66" t="b">
        <x:f aca="0">AND(B841&gt;0,C841&gt;0,D841&gt;0,E841&gt;0)</x:f>
        <x:v>1</x:v>
      </x:c>
    </x:row>
    <x:row r="842" ht="13.5" hidden="0">
      <x:c r="A842" s="61" t="n">
        <x:f aca="0">'净值底稿'!A804</x:f>
        <x:v>45037</x:v>
      </x:c>
      <x:c r="B842" s="62" t="n">
        <x:f aca="0">'净值底稿'!W804</x:f>
        <x:v>1.3486822546579937</x:v>
      </x:c>
      <x:c r="C842" s="62" t="n">
        <x:f aca="0">'净值底稿'!T804</x:f>
        <x:v>1.3006336524246014</x:v>
      </x:c>
      <x:c r="D842" s="62" t="n">
        <x:f aca="0">'净值底稿'!U804</x:f>
        <x:v>1.5844</x:v>
      </x:c>
      <x:c r="E842" s="62" t="n">
        <x:f aca="0">'净值底稿'!V804</x:f>
        <x:v>1.5881</x:v>
      </x:c>
      <x:c r="F842" s="63" t="n">
        <x:f aca="0">IFERROR(B842/B841-1,0)</x:f>
        <x:v>-0.011495483821862607</x:v>
      </x:c>
      <x:c r="G842" s="63" t="n">
        <x:f aca="0">IFERROR(C842/C841-1,0)</x:f>
        <x:v>-0.023833658296589344</x:v>
      </x:c>
      <x:c r="H842" s="63" t="n">
        <x:f aca="0">IFERROR(D842/D841-1,0)</x:f>
        <x:v>0.00018938198346063473</x:v>
      </x:c>
      <x:c r="I842" s="63" t="n">
        <x:f aca="0">IFERROR(E842/E841-1,0)</x:f>
        <x:v>-0.00338876686539058</x:v>
      </x:c>
      <x:c r="J842" s="64" t="n">
        <x:f aca="0">Z841*(1+F842)</x:f>
        <x:v>0.12349935354107613</x:v>
      </x:c>
      <x:c r="K842" s="64" t="n">
        <x:f aca="0">AA841*(1+G842)</x:f>
        <x:v>0.1178947540009166</x:v>
      </x:c>
      <x:c r="L842" s="64" t="n">
        <x:f aca="0">AB841*(1+H842)</x:f>
        <x:v>0.8548257185370854</x:v>
      </x:c>
      <x:c r="M842" s="64" t="n">
        <x:f aca="0">AC841*(1+I842)</x:f>
        <x:v>0.06401771931474701</x:v>
      </x:c>
      <x:c r="N842" s="64" t="n">
        <x:f aca="0">SUM(J842:M842)</x:f>
        <x:v>1.1602375453938252</x:v>
      </x:c>
      <x:c r="O842" s="65" t="n">
        <x:f aca="0">IFERROR((J842+K842)/N842,0)</x:f>
        <x:v>0.20805576280506866</x:v>
      </x:c>
      <x:c r="P842" s="66" t="b">
        <x:f aca="0">AND(MONTH(A842)=12,OR(A843="",YEAR(A842)&lt;&gt;YEAR(A843)))</x:f>
        <x:v>0</x:v>
      </x:c>
      <x:c r="Q842" s="66" t="b">
        <x:f aca="0">AND(MOD(MONTH(A842),3)=0,OR(A843="",MONTH(A842)&lt;&gt;MONTH(A843)))</x:f>
        <x:v>0</x:v>
      </x:c>
      <x:c r="R842" s="66" t="b">
        <x:f aca="0">OR(O842&gt;$E$7,O842&lt;$E$6)</x:f>
        <x:v>0</x:v>
      </x:c>
      <x:c r="S842" s="66" t="b">
        <x:f aca="0">AND(OR(P842,Q842,R842),A842-AH841&gt;$E$8)</x:f>
        <x:v>0</x:v>
      </x:c>
      <x:c r="T842" s="67" t="str">
        <x:f aca="0">IF(NOT(OR(P842,Q842,R842)),"不调",IF(NOT(S842),"间隔规则跳过",IF(P842,"年末+季度",IF(AND(Q842,R842),"季度+动态",IF(Q842,"季度","动态")))))</x:f>
        <x:v>不调</x:v>
      </x:c>
      <x:c r="U842" s="64" t="n">
        <x:f aca="0">IF(OR(T842="年末+季度",T842="季度+动态"),N842*$E$5/2,IF(T842="季度",(J842+K842)/2,IF(T842="动态",N842*$E$5*IF(J842+K842=0,0.5,J842/(J842+K842)),J842)))</x:f>
        <x:v>0.12349935354107613</x:v>
      </x:c>
      <x:c r="V842" s="64" t="n">
        <x:f aca="0">IF(OR(T842="年末+季度",T842="季度+动态"),N842*$E$5/2,IF(T842="季度",(J842+K842)/2,IF(T842="动态",N842*$E$5*IF(J842+K842=0,0.5,K842/(J842+K842)),K842)))</x:f>
        <x:v>0.1178947540009166</x:v>
      </x:c>
      <x:c r="W842" s="64" t="n">
        <x:f aca="0">IF(OR(T842="年末+季度",T842="季度+动态",T842="动态"),N842*(1-$E$5)*IF(L842+M842=0,$B$7/($B$7+$B$8),L842/(L842+M842)),L842)</x:f>
        <x:v>0.8548257185370854</x:v>
      </x:c>
      <x:c r="X842" s="64" t="n">
        <x:f aca="0">IF(OR(T842="年末+季度",T842="季度+动态",T842="动态"),N842*(1-$E$5)*IF(L842+M842=0,$B$8/($B$7+$B$8),M842/(L842+M842)),M842)</x:f>
        <x:v>0.06401771931474701</x:v>
      </x:c>
      <x:c r="Y842" s="64" t="n">
        <x:f aca="0">POWER(1-$H$5,(A842-A841)/$H$8)</x:f>
        <x:v>0.9999862671029998</x:v>
      </x:c>
      <x:c r="Z842" s="64" t="n">
        <x:f aca="0">U842*Y842</x:f>
        <x:v>0.12349765753717436</x:v>
      </x:c>
      <x:c r="AA842" s="64" t="n">
        <x:f aca="0">V842*Y842</x:f>
        <x:v>0.11789313496440304</x:v>
      </x:c>
      <x:c r="AB842" s="64" t="n">
        <x:f aca="0">W842*Y842</x:f>
        <x:v>0.8548139793035396</x:v>
      </x:c>
      <x:c r="AC842" s="64" t="n">
        <x:f aca="0">X842*Y842</x:f>
        <x:v>0.06401684016600147</x:v>
      </x:c>
      <x:c r="AD842" s="64" t="n">
        <x:f aca="0">SUM(Z842:AC842)</x:f>
        <x:v>1.1602216119711186</x:v>
      </x:c>
      <x:c r="AE842" s="64" t="n">
        <x:f aca="0">MAX(AE841,AD842)</x:f>
        <x:v>1.164608028514836</x:v>
      </x:c>
      <x:c r="AF842" s="63" t="n">
        <x:f aca="0">AD842/AE842-1</x:f>
        <x:v>-0.0037664316545293897</x:v>
      </x:c>
      <x:c r="AG842" s="63" t="n">
        <x:f aca="0">AD842/AD841-1</x:f>
        <x:v>-0.0037664316545293897</x:v>
      </x:c>
      <x:c r="AH842" s="61" t="n">
        <x:f aca="0">IF(OR(T842="年末+季度",T842="季度+动态",T842="季度",T842="动态"),A842,AH841)</x:f>
        <x:v>45016</x:v>
      </x:c>
      <x:c r="AI842" s="68" t="n">
        <x:f aca="0">YEAR(A842)</x:f>
        <x:v>2023</x:v>
      </x:c>
      <x:c r="AJ842" s="68" t="n">
        <x:f aca="0">MONTH(A842)</x:f>
        <x:v>4</x:v>
      </x:c>
      <x:c r="AK842" s="66" t="n">
        <x:f aca="0">IF(MONTH(A842)&lt;&gt;MONTH(A843),1,0)</x:f>
        <x:v>0</x:v>
      </x:c>
      <x:c r="AL842" s="64" t="n">
        <x:f aca="0">IF(AK841,AD841,AL841)</x:f>
        <x:v>1.1555512605485272</x:v>
      </x:c>
      <x:c r="AM842" s="65" t="str">
        <x:f aca="0">IF(AK842,AD842/AL842-1,"")</x:f>
      </x:c>
      <x:c r="AN842" s="64" t="n">
        <x:f aca="0">IF(AI842&lt;&gt;AI841,AD842,MAX(AN841,AD842))</x:f>
        <x:v>1.164608028514836</x:v>
      </x:c>
      <x:c r="AO842" s="65" t="n">
        <x:f aca="0">AD842/AN842-1</x:f>
        <x:v>-0.0037664316545293897</x:v>
      </x:c>
      <x:c r="AP842" s="69" t="n">
        <x:f aca="0">IFERROR(SUM(Z842:AC842)/AD842,0)</x:f>
        <x:v>1</x:v>
      </x:c>
      <x:c r="AQ842" s="66" t="b">
        <x:f aca="0">AND(B842&gt;0,C842&gt;0,D842&gt;0,E842&gt;0)</x:f>
        <x:v>1</x:v>
      </x:c>
    </x:row>
    <x:row r="843" ht="13.5" hidden="0">
      <x:c r="A843" s="61" t="n">
        <x:f aca="0">'净值底稿'!A805</x:f>
        <x:v>45040</x:v>
      </x:c>
      <x:c r="B843" s="62" t="n">
        <x:f aca="0">'净值底稿'!W805</x:f>
        <x:v>1.346430564695179</x:v>
      </x:c>
      <x:c r="C843" s="62" t="n">
        <x:f aca="0">'净值底稿'!T805</x:f>
        <x:v>1.293711183555795</x:v>
      </x:c>
      <x:c r="D843" s="62" t="n">
        <x:f aca="0">'净值底稿'!U805</x:f>
        <x:v>1.5859</x:v>
      </x:c>
      <x:c r="E843" s="62" t="n">
        <x:f aca="0">'净值底稿'!V805</x:f>
        <x:v>1.5848</x:v>
      </x:c>
      <x:c r="F843" s="63" t="n">
        <x:f aca="0">IFERROR(B843/B842-1,0)</x:f>
        <x:v>-0.0016695481497127629</x:v>
      </x:c>
      <x:c r="G843" s="63" t="n">
        <x:f aca="0">IFERROR(C843/C842-1,0)</x:f>
        <x:v>-0.0053223817912919635</x:v>
      </x:c>
      <x:c r="H843" s="63" t="n">
        <x:f aca="0">IFERROR(D843/D842-1,0)</x:f>
        <x:v>0.0009467306235799722</x:v>
      </x:c>
      <x:c r="I843" s="63" t="n">
        <x:f aca="0">IFERROR(E843/E842-1,0)</x:f>
        <x:v>-0.0020779547887412875</x:v>
      </x:c>
      <x:c r="J843" s="64" t="n">
        <x:f aca="0">Z842*(1+F843)</x:f>
        <x:v>0.1232914722515393</x:v>
      </x:c>
      <x:c r="K843" s="64" t="n">
        <x:f aca="0">AA842*(1+G843)</x:f>
        <x:v>0.11726566268955017</x:v>
      </x:c>
      <x:c r="L843" s="64" t="n">
        <x:f aca="0">AB842*(1+H843)</x:f>
        <x:v>0.8556232578752105</x:v>
      </x:c>
      <x:c r="M843" s="64" t="n">
        <x:f aca="0">AC842*(1+I843)</x:f>
        <x:v>0.06388381606641844</x:v>
      </x:c>
      <x:c r="N843" s="64" t="n">
        <x:f aca="0">SUM(J843:M843)</x:f>
        <x:v>1.1600642088827184</x:v>
      </x:c>
      <x:c r="O843" s="65" t="n">
        <x:f aca="0">IFERROR((J843+K843)/N843,0)</x:f>
        <x:v>0.20736536227833025</x:v>
      </x:c>
      <x:c r="P843" s="66" t="b">
        <x:f aca="0">AND(MONTH(A843)=12,OR(A844="",YEAR(A843)&lt;&gt;YEAR(A844)))</x:f>
        <x:v>0</x:v>
      </x:c>
      <x:c r="Q843" s="66" t="b">
        <x:f aca="0">AND(MOD(MONTH(A843),3)=0,OR(A844="",MONTH(A843)&lt;&gt;MONTH(A844)))</x:f>
        <x:v>0</x:v>
      </x:c>
      <x:c r="R843" s="66" t="b">
        <x:f aca="0">OR(O843&gt;$E$7,O843&lt;$E$6)</x:f>
        <x:v>0</x:v>
      </x:c>
      <x:c r="S843" s="66" t="b">
        <x:f aca="0">AND(OR(P843,Q843,R843),A843-AH842&gt;$E$8)</x:f>
        <x:v>0</x:v>
      </x:c>
      <x:c r="T843" s="67" t="str">
        <x:f aca="0">IF(NOT(OR(P843,Q843,R843)),"不调",IF(NOT(S843),"间隔规则跳过",IF(P843,"年末+季度",IF(AND(Q843,R843),"季度+动态",IF(Q843,"季度","动态")))))</x:f>
        <x:v>不调</x:v>
      </x:c>
      <x:c r="U843" s="64" t="n">
        <x:f aca="0">IF(OR(T843="年末+季度",T843="季度+动态"),N843*$E$5/2,IF(T843="季度",(J843+K843)/2,IF(T843="动态",N843*$E$5*IF(J843+K843=0,0.5,J843/(J843+K843)),J843)))</x:f>
        <x:v>0.1232914722515393</x:v>
      </x:c>
      <x:c r="V843" s="64" t="n">
        <x:f aca="0">IF(OR(T843="年末+季度",T843="季度+动态"),N843*$E$5/2,IF(T843="季度",(J843+K843)/2,IF(T843="动态",N843*$E$5*IF(J843+K843=0,0.5,K843/(J843+K843)),K843)))</x:f>
        <x:v>0.11726566268955017</x:v>
      </x:c>
      <x:c r="W843" s="64" t="n">
        <x:f aca="0">IF(OR(T843="年末+季度",T843="季度+动态",T843="动态"),N843*(1-$E$5)*IF(L843+M843=0,$B$7/($B$7+$B$8),L843/(L843+M843)),L843)</x:f>
        <x:v>0.8556232578752105</x:v>
      </x:c>
      <x:c r="X843" s="64" t="n">
        <x:f aca="0">IF(OR(T843="年末+季度",T843="季度+动态",T843="动态"),N843*(1-$E$5)*IF(L843+M843=0,$B$8/($B$7+$B$8),M843/(L843+M843)),M843)</x:f>
        <x:v>0.06388381606641844</x:v>
      </x:c>
      <x:c r="Y843" s="64" t="n">
        <x:f aca="0">POWER(1-$H$5,(A843-A842)/$H$8)</x:f>
        <x:v>0.9999588018747739</x:v>
      </x:c>
      <x:c r="Z843" s="64" t="n">
        <x:f aca="0">U843*Y843</x:f>
        <x:v>0.12328639287402618</x:v>
      </x:c>
      <x:c r="AA843" s="64" t="n">
        <x:f aca="0">V843*Y843</x:f>
        <x:v>0.11726083156409398</x:v>
      </x:c>
      <x:c r="AB843" s="64" t="n">
        <x:f aca="0">W843*Y843</x:f>
        <x:v>0.8555880078010862</x:v>
      </x:c>
      <x:c r="AC843" s="64" t="n">
        <x:f aca="0">X843*Y843</x:f>
        <x:v>0.0638811841729642</x:v>
      </x:c>
      <x:c r="AD843" s="64" t="n">
        <x:f aca="0">SUM(Z843:AC843)</x:f>
        <x:v>1.1600164164121707</x:v>
      </x:c>
      <x:c r="AE843" s="64" t="n">
        <x:f aca="0">MAX(AE842,AD843)</x:f>
        <x:v>1.164608028514836</x:v>
      </x:c>
      <x:c r="AF843" s="63" t="n">
        <x:f aca="0">AD843/AE843-1</x:f>
        <x:v>-0.003942624462687783</x:v>
      </x:c>
      <x:c r="AG843" s="63" t="n">
        <x:f aca="0">AD843/AD842-1</x:f>
        <x:v>-0.00017685893525054563</x:v>
      </x:c>
      <x:c r="AH843" s="61" t="n">
        <x:f aca="0">IF(OR(T843="年末+季度",T843="季度+动态",T843="季度",T843="动态"),A843,AH842)</x:f>
        <x:v>45016</x:v>
      </x:c>
      <x:c r="AI843" s="68" t="n">
        <x:f aca="0">YEAR(A843)</x:f>
        <x:v>2023</x:v>
      </x:c>
      <x:c r="AJ843" s="68" t="n">
        <x:f aca="0">MONTH(A843)</x:f>
        <x:v>4</x:v>
      </x:c>
      <x:c r="AK843" s="66" t="n">
        <x:f aca="0">IF(MONTH(A843)&lt;&gt;MONTH(A844),1,0)</x:f>
        <x:v>0</x:v>
      </x:c>
      <x:c r="AL843" s="64" t="n">
        <x:f aca="0">IF(AK842,AD842,AL842)</x:f>
        <x:v>1.1555512605485272</x:v>
      </x:c>
      <x:c r="AM843" s="65" t="str">
        <x:f aca="0">IF(AK843,AD843/AL843-1,"")</x:f>
      </x:c>
      <x:c r="AN843" s="64" t="n">
        <x:f aca="0">IF(AI843&lt;&gt;AI842,AD843,MAX(AN842,AD843))</x:f>
        <x:v>1.164608028514836</x:v>
      </x:c>
      <x:c r="AO843" s="65" t="n">
        <x:f aca="0">AD843/AN843-1</x:f>
        <x:v>-0.003942624462687783</x:v>
      </x:c>
      <x:c r="AP843" s="69" t="n">
        <x:f aca="0">IFERROR(SUM(Z843:AC843)/AD843,0)</x:f>
        <x:v>1</x:v>
      </x:c>
      <x:c r="AQ843" s="66" t="b">
        <x:f aca="0">AND(B843&gt;0,C843&gt;0,D843&gt;0,E843&gt;0)</x:f>
        <x:v>1</x:v>
      </x:c>
    </x:row>
    <x:row r="844" ht="13.5" hidden="0">
      <x:c r="A844" s="61" t="n">
        <x:f aca="0">'净值底稿'!A806</x:f>
        <x:v>45041</x:v>
      </x:c>
      <x:c r="B844" s="62" t="n">
        <x:f aca="0">'净值底稿'!W806</x:f>
        <x:v>1.3471387274331652</x:v>
      </x:c>
      <x:c r="C844" s="62" t="n">
        <x:f aca="0">'净值底稿'!T806</x:f>
        <x:v>1.2746707951509637</x:v>
      </x:c>
      <x:c r="D844" s="62" t="n">
        <x:f aca="0">'净值底稿'!U806</x:f>
        <x:v>1.5862</x:v>
      </x:c>
      <x:c r="E844" s="62" t="n">
        <x:f aca="0">'净值底稿'!V806</x:f>
        <x:v>1.5979</x:v>
      </x:c>
      <x:c r="F844" s="63" t="n">
        <x:f aca="0">IFERROR(B844/B843-1,0)</x:f>
        <x:v>0.0005259556315453384</x:v>
      </x:c>
      <x:c r="G844" s="63" t="n">
        <x:f aca="0">IFERROR(C844/C843-1,0)</x:f>
        <x:v>-0.014717650003224336</x:v>
      </x:c>
      <x:c r="H844" s="63" t="n">
        <x:f aca="0">IFERROR(D844/D843-1,0)</x:f>
        <x:v>0.0001891670344913443</x:v>
      </x:c>
      <x:c r="I844" s="63" t="n">
        <x:f aca="0">IFERROR(E844/E843-1,0)</x:f>
        <x:v>0.008266027258960085</x:v>
      </x:c>
      <x:c r="J844" s="64" t="n">
        <x:f aca="0">Z843*(1+F844)</x:f>
        <x:v>0.12335123604665119</x:v>
      </x:c>
      <x:c r="K844" s="64" t="n">
        <x:f aca="0">AA843*(1+G844)</x:f>
        <x:v>0.11553502768604659</x:v>
      </x:c>
      <x:c r="L844" s="64" t="n">
        <x:f aca="0">AB843*(1+H844)</x:f>
        <x:v>0.8557498568472683</x:v>
      </x:c>
      <x:c r="M844" s="64" t="n">
        <x:f aca="0">AC843*(1+I844)</x:f>
        <x:v>0.06440922778267258</x:v>
      </x:c>
      <x:c r="N844" s="64" t="n">
        <x:f aca="0">SUM(J844:M844)</x:f>
        <x:v>1.1590453483626388</x:v>
      </x:c>
      <x:c r="O844" s="65" t="n">
        <x:f aca="0">IFERROR((J844+K844)/N844,0)</x:f>
        <x:v>0.20610605449576916</x:v>
      </x:c>
      <x:c r="P844" s="66" t="b">
        <x:f aca="0">AND(MONTH(A844)=12,OR(A845="",YEAR(A844)&lt;&gt;YEAR(A845)))</x:f>
        <x:v>0</x:v>
      </x:c>
      <x:c r="Q844" s="66" t="b">
        <x:f aca="0">AND(MOD(MONTH(A844),3)=0,OR(A845="",MONTH(A844)&lt;&gt;MONTH(A845)))</x:f>
        <x:v>0</x:v>
      </x:c>
      <x:c r="R844" s="66" t="b">
        <x:f aca="0">OR(O844&gt;$E$7,O844&lt;$E$6)</x:f>
        <x:v>0</x:v>
      </x:c>
      <x:c r="S844" s="66" t="b">
        <x:f aca="0">AND(OR(P844,Q844,R844),A844-AH843&gt;$E$8)</x:f>
        <x:v>0</x:v>
      </x:c>
      <x:c r="T844" s="67" t="str">
        <x:f aca="0">IF(NOT(OR(P844,Q844,R844)),"不调",IF(NOT(S844),"间隔规则跳过",IF(P844,"年末+季度",IF(AND(Q844,R844),"季度+动态",IF(Q844,"季度","动态")))))</x:f>
        <x:v>不调</x:v>
      </x:c>
      <x:c r="U844" s="64" t="n">
        <x:f aca="0">IF(OR(T844="年末+季度",T844="季度+动态"),N844*$E$5/2,IF(T844="季度",(J844+K844)/2,IF(T844="动态",N844*$E$5*IF(J844+K844=0,0.5,J844/(J844+K844)),J844)))</x:f>
        <x:v>0.12335123604665119</x:v>
      </x:c>
      <x:c r="V844" s="64" t="n">
        <x:f aca="0">IF(OR(T844="年末+季度",T844="季度+动态"),N844*$E$5/2,IF(T844="季度",(J844+K844)/2,IF(T844="动态",N844*$E$5*IF(J844+K844=0,0.5,K844/(J844+K844)),K844)))</x:f>
        <x:v>0.11553502768604659</x:v>
      </x:c>
      <x:c r="W844" s="64" t="n">
        <x:f aca="0">IF(OR(T844="年末+季度",T844="季度+动态",T844="动态"),N844*(1-$E$5)*IF(L844+M844=0,$B$7/($B$7+$B$8),L844/(L844+M844)),L844)</x:f>
        <x:v>0.8557498568472683</x:v>
      </x:c>
      <x:c r="X844" s="64" t="n">
        <x:f aca="0">IF(OR(T844="年末+季度",T844="季度+动态",T844="动态"),N844*(1-$E$5)*IF(L844+M844=0,$B$8/($B$7+$B$8),M844/(L844+M844)),M844)</x:f>
        <x:v>0.06440922778267258</x:v>
      </x:c>
      <x:c r="Y844" s="64" t="n">
        <x:f aca="0">POWER(1-$H$5,(A844-A843)/$H$8)</x:f>
        <x:v>0.9999862671029998</x:v>
      </x:c>
      <x:c r="Z844" s="64" t="n">
        <x:f aca="0">U844*Y844</x:f>
        <x:v>0.1233495420768317</x:v>
      </x:c>
      <x:c r="AA844" s="64" t="n">
        <x:f aca="0">V844*Y844</x:f>
        <x:v>0.11553344105541145</x:v>
      </x:c>
      <x:c r="AB844" s="64" t="n">
        <x:f aca="0">W844*Y844</x:f>
        <x:v>0.8557381049226263</x:v>
      </x:c>
      <x:c r="AC844" s="64" t="n">
        <x:f aca="0">X844*Y844</x:f>
        <x:v>0.06440834325738158</x:v>
      </x:c>
      <x:c r="AD844" s="64" t="n">
        <x:f aca="0">SUM(Z844:AC844)</x:f>
        <x:v>1.1590294313122511</x:v>
      </x:c>
      <x:c r="AE844" s="64" t="n">
        <x:f aca="0">MAX(AE843,AD844)</x:f>
        <x:v>1.164608028514836</x:v>
      </x:c>
      <x:c r="AF844" s="63" t="n">
        <x:f aca="0">AD844/AE844-1</x:f>
        <x:v>-0.004790107114149733</x:v>
      </x:c>
      <x:c r="AG844" s="63" t="n">
        <x:f aca="0">AD844/AD843-1</x:f>
        <x:v>-0.0008508371829532013</x:v>
      </x:c>
      <x:c r="AH844" s="61" t="n">
        <x:f aca="0">IF(OR(T844="年末+季度",T844="季度+动态",T844="季度",T844="动态"),A844,AH843)</x:f>
        <x:v>45016</x:v>
      </x:c>
      <x:c r="AI844" s="68" t="n">
        <x:f aca="0">YEAR(A844)</x:f>
        <x:v>2023</x:v>
      </x:c>
      <x:c r="AJ844" s="68" t="n">
        <x:f aca="0">MONTH(A844)</x:f>
        <x:v>4</x:v>
      </x:c>
      <x:c r="AK844" s="66" t="n">
        <x:f aca="0">IF(MONTH(A844)&lt;&gt;MONTH(A845),1,0)</x:f>
        <x:v>0</x:v>
      </x:c>
      <x:c r="AL844" s="64" t="n">
        <x:f aca="0">IF(AK843,AD843,AL843)</x:f>
        <x:v>1.1555512605485272</x:v>
      </x:c>
      <x:c r="AM844" s="65" t="str">
        <x:f aca="0">IF(AK844,AD844/AL844-1,"")</x:f>
      </x:c>
      <x:c r="AN844" s="64" t="n">
        <x:f aca="0">IF(AI844&lt;&gt;AI843,AD844,MAX(AN843,AD844))</x:f>
        <x:v>1.164608028514836</x:v>
      </x:c>
      <x:c r="AO844" s="65" t="n">
        <x:f aca="0">AD844/AN844-1</x:f>
        <x:v>-0.004790107114149733</x:v>
      </x:c>
      <x:c r="AP844" s="69" t="n">
        <x:f aca="0">IFERROR(SUM(Z844:AC844)/AD844,0)</x:f>
        <x:v>1</x:v>
      </x:c>
      <x:c r="AQ844" s="66" t="b">
        <x:f aca="0">AND(B844&gt;0,C844&gt;0,D844&gt;0,E844&gt;0)</x:f>
        <x:v>1</x:v>
      </x:c>
    </x:row>
    <x:row r="845" ht="13.5" hidden="0">
      <x:c r="A845" s="61" t="n">
        <x:f aca="0">'净值底稿'!A807</x:f>
        <x:v>45042</x:v>
      </x:c>
      <x:c r="B845" s="62" t="n">
        <x:f aca="0">'净值底稿'!W807</x:f>
        <x:v>1.3488281356105385</x:v>
      </x:c>
      <x:c r="C845" s="62" t="n">
        <x:f aca="0">'净值底稿'!T807</x:f>
        <x:v>1.2826129352861688</x:v>
      </x:c>
      <x:c r="D845" s="62" t="n">
        <x:f aca="0">'净值底稿'!U807</x:f>
        <x:v>1.5866</x:v>
      </x:c>
      <x:c r="E845" s="62" t="n">
        <x:f aca="0">'净值底稿'!V807</x:f>
        <x:v>1.6</x:v>
      </x:c>
      <x:c r="F845" s="63" t="n">
        <x:f aca="0">IFERROR(B845/B844-1,0)</x:f>
        <x:v>0.0012540714203890246</x:v>
      </x:c>
      <x:c r="G845" s="63" t="n">
        <x:f aca="0">IFERROR(C845/C844-1,0)</x:f>
        <x:v>0.006230738293697691</x:v>
      </x:c>
      <x:c r="H845" s="63" t="n">
        <x:f aca="0">IFERROR(D845/D844-1,0)</x:f>
        <x:v>0.0002521750094566233</x:v>
      </x:c>
      <x:c r="I845" s="63" t="n">
        <x:f aca="0">IFERROR(E845/E844-1,0)</x:f>
        <x:v>0.0013142249202078293</x:v>
      </x:c>
      <x:c r="J845" s="64" t="n">
        <x:f aca="0">Z844*(1+F845)</x:f>
        <x:v>0.12350423121226833</x:v>
      </x:c>
      <x:c r="K845" s="64" t="n">
        <x:f aca="0">AA844*(1+G845)</x:f>
        <x:v>0.11625329969079808</x:v>
      </x:c>
      <x:c r="L845" s="64" t="n">
        <x:f aca="0">AB844*(1+H845)</x:f>
        <x:v>0.8559539006873275</x:v>
      </x:c>
      <x:c r="M845" s="64" t="n">
        <x:f aca="0">AC844*(1+I845)</x:f>
        <x:v>0.06449299030715973</x:v>
      </x:c>
      <x:c r="N845" s="64" t="n">
        <x:f aca="0">SUM(J845:M845)</x:f>
        <x:v>1.1602044218975536</x:v>
      </x:c>
      <x:c r="O845" s="65" t="n">
        <x:f aca="0">IFERROR((J845+K845)/N845,0)</x:f>
        <x:v>0.20665110938892547</x:v>
      </x:c>
      <x:c r="P845" s="66" t="b">
        <x:f aca="0">AND(MONTH(A845)=12,OR(A846="",YEAR(A845)&lt;&gt;YEAR(A846)))</x:f>
        <x:v>0</x:v>
      </x:c>
      <x:c r="Q845" s="66" t="b">
        <x:f aca="0">AND(MOD(MONTH(A845),3)=0,OR(A846="",MONTH(A845)&lt;&gt;MONTH(A846)))</x:f>
        <x:v>0</x:v>
      </x:c>
      <x:c r="R845" s="66" t="b">
        <x:f aca="0">OR(O845&gt;$E$7,O845&lt;$E$6)</x:f>
        <x:v>0</x:v>
      </x:c>
      <x:c r="S845" s="66" t="b">
        <x:f aca="0">AND(OR(P845,Q845,R845),A845-AH844&gt;$E$8)</x:f>
        <x:v>0</x:v>
      </x:c>
      <x:c r="T845" s="67" t="str">
        <x:f aca="0">IF(NOT(OR(P845,Q845,R845)),"不调",IF(NOT(S845),"间隔规则跳过",IF(P845,"年末+季度",IF(AND(Q845,R845),"季度+动态",IF(Q845,"季度","动态")))))</x:f>
        <x:v>不调</x:v>
      </x:c>
      <x:c r="U845" s="64" t="n">
        <x:f aca="0">IF(OR(T845="年末+季度",T845="季度+动态"),N845*$E$5/2,IF(T845="季度",(J845+K845)/2,IF(T845="动态",N845*$E$5*IF(J845+K845=0,0.5,J845/(J845+K845)),J845)))</x:f>
        <x:v>0.12350423121226833</x:v>
      </x:c>
      <x:c r="V845" s="64" t="n">
        <x:f aca="0">IF(OR(T845="年末+季度",T845="季度+动态"),N845*$E$5/2,IF(T845="季度",(J845+K845)/2,IF(T845="动态",N845*$E$5*IF(J845+K845=0,0.5,K845/(J845+K845)),K845)))</x:f>
        <x:v>0.11625329969079808</x:v>
      </x:c>
      <x:c r="W845" s="64" t="n">
        <x:f aca="0">IF(OR(T845="年末+季度",T845="季度+动态",T845="动态"),N845*(1-$E$5)*IF(L845+M845=0,$B$7/($B$7+$B$8),L845/(L845+M845)),L845)</x:f>
        <x:v>0.8559539006873275</x:v>
      </x:c>
      <x:c r="X845" s="64" t="n">
        <x:f aca="0">IF(OR(T845="年末+季度",T845="季度+动态",T845="动态"),N845*(1-$E$5)*IF(L845+M845=0,$B$8/($B$7+$B$8),M845/(L845+M845)),M845)</x:f>
        <x:v>0.06449299030715973</x:v>
      </x:c>
      <x:c r="Y845" s="64" t="n">
        <x:f aca="0">POWER(1-$H$5,(A845-A844)/$H$8)</x:f>
        <x:v>0.9999862671029998</x:v>
      </x:c>
      <x:c r="Z845" s="64" t="n">
        <x:f aca="0">U845*Y845</x:f>
        <x:v>0.123502535141382</x:v>
      </x:c>
      <x:c r="AA845" s="64" t="n">
        <x:f aca="0">V845*Y845</x:f>
        <x:v>0.11625170319620748</x:v>
      </x:c>
      <x:c r="AB845" s="64" t="n">
        <x:f aca="0">W845*Y845</x:f>
        <x:v>0.8559421459605724</x:v>
      </x:c>
      <x:c r="AC845" s="64" t="n">
        <x:f aca="0">X845*Y845</x:f>
        <x:v>0.0644921046315666</x:v>
      </x:c>
      <x:c r="AD845" s="64" t="n">
        <x:f aca="0">SUM(Z845:AC845)</x:f>
        <x:v>1.1601884889297285</x:v>
      </x:c>
      <x:c r="AE845" s="64" t="n">
        <x:f aca="0">MAX(AE844,AD845)</x:f>
        <x:v>1.164608028514836</x:v>
      </x:c>
      <x:c r="AF845" s="63" t="n">
        <x:f aca="0">AD845/AE845-1</x:f>
        <x:v>-0.003794873018987732</x:v>
      </x:c>
      <x:c r="AG845" s="63" t="n">
        <x:f aca="0">AD845/AD844-1</x:f>
        <x:v>0.0010000243187655578</x:v>
      </x:c>
      <x:c r="AH845" s="61" t="n">
        <x:f aca="0">IF(OR(T845="年末+季度",T845="季度+动态",T845="季度",T845="动态"),A845,AH844)</x:f>
        <x:v>45016</x:v>
      </x:c>
      <x:c r="AI845" s="68" t="n">
        <x:f aca="0">YEAR(A845)</x:f>
        <x:v>2023</x:v>
      </x:c>
      <x:c r="AJ845" s="68" t="n">
        <x:f aca="0">MONTH(A845)</x:f>
        <x:v>4</x:v>
      </x:c>
      <x:c r="AK845" s="66" t="n">
        <x:f aca="0">IF(MONTH(A845)&lt;&gt;MONTH(A846),1,0)</x:f>
        <x:v>0</x:v>
      </x:c>
      <x:c r="AL845" s="64" t="n">
        <x:f aca="0">IF(AK844,AD844,AL844)</x:f>
        <x:v>1.1555512605485272</x:v>
      </x:c>
      <x:c r="AM845" s="65" t="str">
        <x:f aca="0">IF(AK845,AD845/AL845-1,"")</x:f>
      </x:c>
      <x:c r="AN845" s="64" t="n">
        <x:f aca="0">IF(AI845&lt;&gt;AI844,AD845,MAX(AN844,AD845))</x:f>
        <x:v>1.164608028514836</x:v>
      </x:c>
      <x:c r="AO845" s="65" t="n">
        <x:f aca="0">AD845/AN845-1</x:f>
        <x:v>-0.003794873018987732</x:v>
      </x:c>
      <x:c r="AP845" s="69" t="n">
        <x:f aca="0">IFERROR(SUM(Z845:AC845)/AD845,0)</x:f>
        <x:v>1</x:v>
      </x:c>
      <x:c r="AQ845" s="66" t="b">
        <x:f aca="0">AND(B845&gt;0,C845&gt;0,D845&gt;0,E845&gt;0)</x:f>
        <x:v>1</x:v>
      </x:c>
    </x:row>
    <x:row r="846" ht="13.5" hidden="0">
      <x:c r="A846" s="61" t="n">
        <x:f aca="0">'净值底稿'!A808</x:f>
        <x:v>45043</x:v>
      </x:c>
      <x:c r="B846" s="62" t="n">
        <x:f aca="0">'净值底稿'!W808</x:f>
        <x:v>1.3536620607625813</x:v>
      </x:c>
      <x:c r="C846" s="62" t="n">
        <x:f aca="0">'净值底稿'!T808</x:f>
        <x:v>1.2848905900728937</x:v>
      </x:c>
      <x:c r="D846" s="62" t="n">
        <x:f aca="0">'净值底稿'!U808</x:f>
        <x:v>1.5884</x:v>
      </x:c>
      <x:c r="E846" s="62" t="n">
        <x:f aca="0">'净值底稿'!V808</x:f>
        <x:v>1.6029</x:v>
      </x:c>
      <x:c r="F846" s="63" t="n">
        <x:f aca="0">IFERROR(B846/B845-1,0)</x:f>
        <x:v>0.0035837962038467452</x:v>
      </x:c>
      <x:c r="G846" s="63" t="n">
        <x:f aca="0">IFERROR(C846/C845-1,0)</x:f>
        <x:v>0.0017757927774342264</x:v>
      </x:c>
      <x:c r="H846" s="63" t="n">
        <x:f aca="0">IFERROR(D846/D845-1,0)</x:f>
        <x:v>0.001134501449640668</x:v>
      </x:c>
      <x:c r="I846" s="63" t="n">
        <x:f aca="0">IFERROR(E846/E845-1,0)</x:f>
        <x:v>0.0018124999999999947</x:v>
      </x:c>
      <x:c r="J846" s="64" t="n">
        <x:f aca="0">Z845*(1+F846)</x:f>
        <x:v>0.12394514305798714</x:v>
      </x:c>
      <x:c r="K846" s="64" t="n">
        <x:f aca="0">AA845*(1+G846)</x:f>
        <x:v>0.11645814213110774</x:v>
      </x:c>
      <x:c r="L846" s="64" t="n">
        <x:f aca="0">AB845*(1+H846)</x:f>
        <x:v>0.8569132135659732</x:v>
      </x:c>
      <x:c r="M846" s="64" t="n">
        <x:f aca="0">AC845*(1+I846)</x:f>
        <x:v>0.06460899657121132</x:v>
      </x:c>
      <x:c r="N846" s="64" t="n">
        <x:f aca="0">SUM(J846:M846)</x:f>
        <x:v>1.1619254953262794</x:v>
      </x:c>
      <x:c r="O846" s="65" t="n">
        <x:f aca="0">IFERROR((J846+K846)/N846,0)</x:f>
        <x:v>0.2069007747537095</x:v>
      </x:c>
      <x:c r="P846" s="66" t="b">
        <x:f aca="0">AND(MONTH(A846)=12,OR(A847="",YEAR(A846)&lt;&gt;YEAR(A847)))</x:f>
        <x:v>0</x:v>
      </x:c>
      <x:c r="Q846" s="66" t="b">
        <x:f aca="0">AND(MOD(MONTH(A846),3)=0,OR(A847="",MONTH(A846)&lt;&gt;MONTH(A847)))</x:f>
        <x:v>0</x:v>
      </x:c>
      <x:c r="R846" s="66" t="b">
        <x:f aca="0">OR(O846&gt;$E$7,O846&lt;$E$6)</x:f>
        <x:v>0</x:v>
      </x:c>
      <x:c r="S846" s="66" t="b">
        <x:f aca="0">AND(OR(P846,Q846,R846),A846-AH845&gt;$E$8)</x:f>
        <x:v>0</x:v>
      </x:c>
      <x:c r="T846" s="67" t="str">
        <x:f aca="0">IF(NOT(OR(P846,Q846,R846)),"不调",IF(NOT(S846),"间隔规则跳过",IF(P846,"年末+季度",IF(AND(Q846,R846),"季度+动态",IF(Q846,"季度","动态")))))</x:f>
        <x:v>不调</x:v>
      </x:c>
      <x:c r="U846" s="64" t="n">
        <x:f aca="0">IF(OR(T846="年末+季度",T846="季度+动态"),N846*$E$5/2,IF(T846="季度",(J846+K846)/2,IF(T846="动态",N846*$E$5*IF(J846+K846=0,0.5,J846/(J846+K846)),J846)))</x:f>
        <x:v>0.12394514305798714</x:v>
      </x:c>
      <x:c r="V846" s="64" t="n">
        <x:f aca="0">IF(OR(T846="年末+季度",T846="季度+动态"),N846*$E$5/2,IF(T846="季度",(J846+K846)/2,IF(T846="动态",N846*$E$5*IF(J846+K846=0,0.5,K846/(J846+K846)),K846)))</x:f>
        <x:v>0.11645814213110774</x:v>
      </x:c>
      <x:c r="W846" s="64" t="n">
        <x:f aca="0">IF(OR(T846="年末+季度",T846="季度+动态",T846="动态"),N846*(1-$E$5)*IF(L846+M846=0,$B$7/($B$7+$B$8),L846/(L846+M846)),L846)</x:f>
        <x:v>0.8569132135659732</x:v>
      </x:c>
      <x:c r="X846" s="64" t="n">
        <x:f aca="0">IF(OR(T846="年末+季度",T846="季度+动态",T846="动态"),N846*(1-$E$5)*IF(L846+M846=0,$B$8/($B$7+$B$8),M846/(L846+M846)),M846)</x:f>
        <x:v>0.06460899657121132</x:v>
      </x:c>
      <x:c r="Y846" s="64" t="n">
        <x:f aca="0">POWER(1-$H$5,(A846-A845)/$H$8)</x:f>
        <x:v>0.9999862671029998</x:v>
      </x:c>
      <x:c r="Z846" s="64" t="n">
        <x:f aca="0">U846*Y846</x:f>
        <x:v>0.12394344093210384</x:v>
      </x:c>
      <x:c r="AA846" s="64" t="n">
        <x:f aca="0">V846*Y846</x:f>
        <x:v>0.11645654282343701</x:v>
      </x:c>
      <x:c r="AB846" s="64" t="n">
        <x:f aca="0">W846*Y846</x:f>
        <x:v>0.8569014456650731</x:v>
      </x:c>
      <x:c r="AC846" s="64" t="n">
        <x:f aca="0">X846*Y846</x:f>
        <x:v>0.06460810930251612</x:v>
      </x:c>
      <x:c r="AD846" s="64" t="n">
        <x:f aca="0">SUM(Z846:AC846)</x:f>
        <x:v>1.1619095387231302</x:v>
      </x:c>
      <x:c r="AE846" s="64" t="n">
        <x:f aca="0">MAX(AE845,AD846)</x:f>
        <x:v>1.164608028514836</x:v>
      </x:c>
      <x:c r="AF846" s="63" t="n">
        <x:f aca="0">AD846/AE846-1</x:f>
        <x:v>-0.002317079846295589</x:v>
      </x:c>
      <x:c r="AG846" s="63" t="n">
        <x:f aca="0">AD846/AD845-1</x:f>
        <x:v>0.0014834225729900563</x:v>
      </x:c>
      <x:c r="AH846" s="61" t="n">
        <x:f aca="0">IF(OR(T846="年末+季度",T846="季度+动态",T846="季度",T846="动态"),A846,AH845)</x:f>
        <x:v>45016</x:v>
      </x:c>
      <x:c r="AI846" s="68" t="n">
        <x:f aca="0">YEAR(A846)</x:f>
        <x:v>2023</x:v>
      </x:c>
      <x:c r="AJ846" s="68" t="n">
        <x:f aca="0">MONTH(A846)</x:f>
        <x:v>4</x:v>
      </x:c>
      <x:c r="AK846" s="66" t="n">
        <x:f aca="0">IF(MONTH(A846)&lt;&gt;MONTH(A847),1,0)</x:f>
        <x:v>0</x:v>
      </x:c>
      <x:c r="AL846" s="64" t="n">
        <x:f aca="0">IF(AK845,AD845,AL845)</x:f>
        <x:v>1.1555512605485272</x:v>
      </x:c>
      <x:c r="AM846" s="65" t="str">
        <x:f aca="0">IF(AK846,AD846/AL846-1,"")</x:f>
      </x:c>
      <x:c r="AN846" s="64" t="n">
        <x:f aca="0">IF(AI846&lt;&gt;AI845,AD846,MAX(AN845,AD846))</x:f>
        <x:v>1.164608028514836</x:v>
      </x:c>
      <x:c r="AO846" s="65" t="n">
        <x:f aca="0">AD846/AN846-1</x:f>
        <x:v>-0.002317079846295589</x:v>
      </x:c>
      <x:c r="AP846" s="69" t="n">
        <x:f aca="0">IFERROR(SUM(Z846:AC846)/AD846,0)</x:f>
        <x:v>1</x:v>
      </x:c>
      <x:c r="AQ846" s="66" t="b">
        <x:f aca="0">AND(B846&gt;0,C846&gt;0,D846&gt;0,E846&gt;0)</x:f>
        <x:v>1</x:v>
      </x:c>
    </x:row>
    <x:row r="847" ht="13.5" hidden="0">
      <x:c r="A847" s="61" t="n">
        <x:f aca="0">'净值底稿'!A809</x:f>
        <x:v>45044</x:v>
      </x:c>
      <x:c r="B847" s="62" t="n">
        <x:f aca="0">'净值底稿'!W809</x:f>
        <x:v>1.367695458479624</x:v>
      </x:c>
      <x:c r="C847" s="62" t="n">
        <x:f aca="0">'净值底稿'!T809</x:f>
        <x:v>1.3008490052247075</x:v>
      </x:c>
      <x:c r="D847" s="62" t="n">
        <x:f aca="0">'净值底稿'!U809</x:f>
        <x:v>1.5885</x:v>
      </x:c>
      <x:c r="E847" s="62" t="n">
        <x:f aca="0">'净值底稿'!V809</x:f>
        <x:v>1.5908</x:v>
      </x:c>
      <x:c r="F847" s="63" t="n">
        <x:f aca="0">IFERROR(B847/B846-1,0)</x:f>
        <x:v>0.010366987539812467</x:v>
      </x:c>
      <x:c r="G847" s="63" t="n">
        <x:f aca="0">IFERROR(C847/C846-1,0)</x:f>
        <x:v>0.012420057610436963</x:v>
      </x:c>
      <x:c r="H847" s="63" t="n">
        <x:f aca="0">IFERROR(D847/D846-1,0)</x:f>
        <x:v>0.00006295643414766516</x:v>
      </x:c>
      <x:c r="I847" s="63" t="n">
        <x:f aca="0">IFERROR(E847/E846-1,0)</x:f>
        <x:v>-0.007548817767795923</x:v>
      </x:c>
      <x:c r="J847" s="64" t="n">
        <x:f aca="0">Z846*(1+F847)</x:f>
        <x:v>0.12522836103988844</x:v>
      </x:c>
      <x:c r="K847" s="64" t="n">
        <x:f aca="0">AA846*(1+G847)</x:f>
        <x:v>0.11790293979441642</x:v>
      </x:c>
      <x:c r="L847" s="64" t="n">
        <x:f aca="0">AB846*(1+H847)</x:f>
        <x:v>0.8569553931245082</x:v>
      </x:c>
      <x:c r="M847" s="64" t="n">
        <x:f aca="0">AC846*(1+I847)</x:f>
        <x:v>0.06412039445906959</x:v>
      </x:c>
      <x:c r="N847" s="64" t="n">
        <x:f aca="0">SUM(J847:M847)</x:f>
        <x:v>1.1642070884178826</x:v>
      </x:c>
      <x:c r="O847" s="65" t="n">
        <x:f aca="0">IFERROR((J847+K847)/N847,0)</x:f>
        <x:v>0.2088385333271866</x:v>
      </x:c>
      <x:c r="P847" s="66" t="b">
        <x:f aca="0">AND(MONTH(A847)=12,OR(A848="",YEAR(A847)&lt;&gt;YEAR(A848)))</x:f>
        <x:v>0</x:v>
      </x:c>
      <x:c r="Q847" s="66" t="b">
        <x:f aca="0">AND(MOD(MONTH(A847),3)=0,OR(A848="",MONTH(A847)&lt;&gt;MONTH(A848)))</x:f>
        <x:v>0</x:v>
      </x:c>
      <x:c r="R847" s="66" t="b">
        <x:f aca="0">OR(O847&gt;$E$7,O847&lt;$E$6)</x:f>
        <x:v>0</x:v>
      </x:c>
      <x:c r="S847" s="66" t="b">
        <x:f aca="0">AND(OR(P847,Q847,R847),A847-AH846&gt;$E$8)</x:f>
        <x:v>0</x:v>
      </x:c>
      <x:c r="T847" s="67" t="str">
        <x:f aca="0">IF(NOT(OR(P847,Q847,R847)),"不调",IF(NOT(S847),"间隔规则跳过",IF(P847,"年末+季度",IF(AND(Q847,R847),"季度+动态",IF(Q847,"季度","动态")))))</x:f>
        <x:v>不调</x:v>
      </x:c>
      <x:c r="U847" s="64" t="n">
        <x:f aca="0">IF(OR(T847="年末+季度",T847="季度+动态"),N847*$E$5/2,IF(T847="季度",(J847+K847)/2,IF(T847="动态",N847*$E$5*IF(J847+K847=0,0.5,J847/(J847+K847)),J847)))</x:f>
        <x:v>0.12522836103988844</x:v>
      </x:c>
      <x:c r="V847" s="64" t="n">
        <x:f aca="0">IF(OR(T847="年末+季度",T847="季度+动态"),N847*$E$5/2,IF(T847="季度",(J847+K847)/2,IF(T847="动态",N847*$E$5*IF(J847+K847=0,0.5,K847/(J847+K847)),K847)))</x:f>
        <x:v>0.11790293979441642</x:v>
      </x:c>
      <x:c r="W847" s="64" t="n">
        <x:f aca="0">IF(OR(T847="年末+季度",T847="季度+动态",T847="动态"),N847*(1-$E$5)*IF(L847+M847=0,$B$7/($B$7+$B$8),L847/(L847+M847)),L847)</x:f>
        <x:v>0.8569553931245082</x:v>
      </x:c>
      <x:c r="X847" s="64" t="n">
        <x:f aca="0">IF(OR(T847="年末+季度",T847="季度+动态",T847="动态"),N847*(1-$E$5)*IF(L847+M847=0,$B$8/($B$7+$B$8),M847/(L847+M847)),M847)</x:f>
        <x:v>0.06412039445906959</x:v>
      </x:c>
      <x:c r="Y847" s="64" t="n">
        <x:f aca="0">POWER(1-$H$5,(A847-A846)/$H$8)</x:f>
        <x:v>0.9999862671029998</x:v>
      </x:c>
      <x:c r="Z847" s="64" t="n">
        <x:f aca="0">U847*Y847</x:f>
        <x:v>0.12522664129170477</x:v>
      </x:c>
      <x:c r="AA847" s="64" t="n">
        <x:f aca="0">V847*Y847</x:f>
        <x:v>0.1179013206454882</x:v>
      </x:c>
      <x:c r="AB847" s="64" t="n">
        <x:f aca="0">W847*Y847</x:f>
        <x:v>0.8569436246443606</x:v>
      </x:c>
      <x:c r="AC847" s="64" t="n">
        <x:f aca="0">X847*Y847</x:f>
        <x:v>0.06411951390029687</x:v>
      </x:c>
      <x:c r="AD847" s="64" t="n">
        <x:f aca="0">SUM(Z847:AC847)</x:f>
        <x:v>1.1641911004818504</x:v>
      </x:c>
      <x:c r="AE847" s="64" t="n">
        <x:f aca="0">MAX(AE846,AD847)</x:f>
        <x:v>1.164608028514836</x:v>
      </x:c>
      <x:c r="AF847" s="63" t="n">
        <x:f aca="0">AD847/AE847-1</x:f>
        <x:v>-0.00035799859075091867</x:v>
      </x:c>
      <x:c r="AG847" s="63" t="n">
        <x:f aca="0">AD847/AD846-1</x:f>
        <x:v>0.001963631145697864</x:v>
      </x:c>
      <x:c r="AH847" s="61" t="n">
        <x:f aca="0">IF(OR(T847="年末+季度",T847="季度+动态",T847="季度",T847="动态"),A847,AH846)</x:f>
        <x:v>45016</x:v>
      </x:c>
      <x:c r="AI847" s="68" t="n">
        <x:f aca="0">YEAR(A847)</x:f>
        <x:v>2023</x:v>
      </x:c>
      <x:c r="AJ847" s="68" t="n">
        <x:f aca="0">MONTH(A847)</x:f>
        <x:v>4</x:v>
      </x:c>
      <x:c r="AK847" s="66" t="n">
        <x:f aca="0">IF(MONTH(A847)&lt;&gt;MONTH(A848),1,0)</x:f>
        <x:v>1</x:v>
      </x:c>
      <x:c r="AL847" s="64" t="n">
        <x:f aca="0">IF(AK846,AD846,AL846)</x:f>
        <x:v>1.1555512605485272</x:v>
      </x:c>
      <x:c r="AM847" s="65" t="n">
        <x:f aca="0">IF(AK847,AD847/AL847-1,"")</x:f>
        <x:v>0.007476812347746442</x:v>
      </x:c>
      <x:c r="AN847" s="64" t="n">
        <x:f aca="0">IF(AI847&lt;&gt;AI846,AD847,MAX(AN846,AD847))</x:f>
        <x:v>1.164608028514836</x:v>
      </x:c>
      <x:c r="AO847" s="65" t="n">
        <x:f aca="0">AD847/AN847-1</x:f>
        <x:v>-0.00035799859075091867</x:v>
      </x:c>
      <x:c r="AP847" s="69" t="n">
        <x:f aca="0">IFERROR(SUM(Z847:AC847)/AD847,0)</x:f>
        <x:v>1</x:v>
      </x:c>
      <x:c r="AQ847" s="66" t="b">
        <x:f aca="0">AND(B847&gt;0,C847&gt;0,D847&gt;0,E847&gt;0)</x:f>
        <x:v>1</x:v>
      </x:c>
    </x:row>
    <x:row r="848" ht="13.5" hidden="0">
      <x:c r="A848" s="61" t="n">
        <x:f aca="0">'净值底稿'!A810</x:f>
        <x:v>45050</x:v>
      </x:c>
      <x:c r="B848" s="62" t="n">
        <x:f aca="0">'净值底稿'!W810</x:f>
        <x:v>1.387703456735984</x:v>
      </x:c>
      <x:c r="C848" s="62" t="n">
        <x:f aca="0">'净值底稿'!T810</x:f>
        <x:v>1.304956844929425</x:v>
      </x:c>
      <x:c r="D848" s="62" t="n">
        <x:f aca="0">'净值底稿'!U810</x:f>
        <x:v>1.5904</x:v>
      </x:c>
      <x:c r="E848" s="62" t="n">
        <x:f aca="0">'净值底稿'!V810</x:f>
        <x:v>1.6246</x:v>
      </x:c>
      <x:c r="F848" s="63" t="n">
        <x:f aca="0">IFERROR(B848/B847-1,0)</x:f>
        <x:v>0.014628986396285626</x:v>
      </x:c>
      <x:c r="G848" s="63" t="n">
        <x:f aca="0">IFERROR(C848/C847-1,0)</x:f>
        <x:v>0.00315781438754148</x:v>
      </x:c>
      <x:c r="H848" s="63" t="n">
        <x:f aca="0">IFERROR(D848/D847-1,0)</x:f>
        <x:v>0.0011960969468052252</x:v>
      </x:c>
      <x:c r="I848" s="63" t="n">
        <x:f aca="0">IFERROR(E848/E847-1,0)</x:f>
        <x:v>0.02124717123459896</x:v>
      </x:c>
      <x:c r="J848" s="64" t="n">
        <x:f aca="0">Z847*(1+F848)</x:f>
        <x:v>0.12705858012361365</x:v>
      </x:c>
      <x:c r="K848" s="64" t="n">
        <x:f aca="0">AA847*(1+G848)</x:f>
        <x:v>0.11827363113213266</x:v>
      </x:c>
      <x:c r="L848" s="64" t="n">
        <x:f aca="0">AB847*(1+H848)</x:f>
        <x:v>0.8579686122973819</x:v>
      </x:c>
      <x:c r="M848" s="64" t="n">
        <x:f aca="0">AC847*(1+I848)</x:f>
        <x:v>0.06548187219161572</x:v>
      </x:c>
      <x:c r="N848" s="64" t="n">
        <x:f aca="0">SUM(J848:M848)</x:f>
        <x:v>1.1687826957447438</x:v>
      </x:c>
      <x:c r="O848" s="65" t="n">
        <x:f aca="0">IFERROR((J848+K848)/N848,0)</x:f>
        <x:v>0.2099040413149012</x:v>
      </x:c>
      <x:c r="P848" s="66" t="b">
        <x:f aca="0">AND(MONTH(A848)=12,OR(A849="",YEAR(A848)&lt;&gt;YEAR(A849)))</x:f>
        <x:v>0</x:v>
      </x:c>
      <x:c r="Q848" s="66" t="b">
        <x:f aca="0">AND(MOD(MONTH(A848),3)=0,OR(A849="",MONTH(A848)&lt;&gt;MONTH(A849)))</x:f>
        <x:v>0</x:v>
      </x:c>
      <x:c r="R848" s="66" t="b">
        <x:f aca="0">OR(O848&gt;$E$7,O848&lt;$E$6)</x:f>
        <x:v>0</x:v>
      </x:c>
      <x:c r="S848" s="66" t="b">
        <x:f aca="0">AND(OR(P848,Q848,R848),A848-AH847&gt;$E$8)</x:f>
        <x:v>0</x:v>
      </x:c>
      <x:c r="T848" s="67" t="str">
        <x:f aca="0">IF(NOT(OR(P848,Q848,R848)),"不调",IF(NOT(S848),"间隔规则跳过",IF(P848,"年末+季度",IF(AND(Q848,R848),"季度+动态",IF(Q848,"季度","动态")))))</x:f>
        <x:v>不调</x:v>
      </x:c>
      <x:c r="U848" s="64" t="n">
        <x:f aca="0">IF(OR(T848="年末+季度",T848="季度+动态"),N848*$E$5/2,IF(T848="季度",(J848+K848)/2,IF(T848="动态",N848*$E$5*IF(J848+K848=0,0.5,J848/(J848+K848)),J848)))</x:f>
        <x:v>0.12705858012361365</x:v>
      </x:c>
      <x:c r="V848" s="64" t="n">
        <x:f aca="0">IF(OR(T848="年末+季度",T848="季度+动态"),N848*$E$5/2,IF(T848="季度",(J848+K848)/2,IF(T848="动态",N848*$E$5*IF(J848+K848=0,0.5,K848/(J848+K848)),K848)))</x:f>
        <x:v>0.11827363113213266</x:v>
      </x:c>
      <x:c r="W848" s="64" t="n">
        <x:f aca="0">IF(OR(T848="年末+季度",T848="季度+动态",T848="动态"),N848*(1-$E$5)*IF(L848+M848=0,$B$7/($B$7+$B$8),L848/(L848+M848)),L848)</x:f>
        <x:v>0.8579686122973819</x:v>
      </x:c>
      <x:c r="X848" s="64" t="n">
        <x:f aca="0">IF(OR(T848="年末+季度",T848="季度+动态",T848="动态"),N848*(1-$E$5)*IF(L848+M848=0,$B$8/($B$7+$B$8),M848/(L848+M848)),M848)</x:f>
        <x:v>0.06548187219161572</x:v>
      </x:c>
      <x:c r="Y848" s="64" t="n">
        <x:f aca="0">POWER(1-$H$5,(A848-A847)/$H$8)</x:f>
        <x:v>0.9999176054468334</x:v>
      </x:c>
      <x:c r="Z848" s="64" t="n">
        <x:f aca="0">U848*Y848</x:f>
        <x:v>0.12704811118867837</x:v>
      </x:c>
      <x:c r="AA848" s="64" t="n">
        <x:f aca="0">V848*Y848</x:f>
        <x:v>0.11826388602914413</x:v>
      </x:c>
      <x:c r="AB848" s="64" t="n">
        <x:f aca="0">W848*Y848</x:f>
        <x:v>0.8578979203569407</x:v>
      </x:c>
      <x:c r="AC848" s="64" t="n">
        <x:f aca="0">X848*Y848</x:f>
        <x:v>0.06547647684201598</x:v>
      </x:c>
      <x:c r="AD848" s="64" t="n">
        <x:f aca="0">SUM(Z848:AC848)</x:f>
        <x:v>1.1686863944167791</x:v>
      </x:c>
      <x:c r="AE848" s="64" t="n">
        <x:f aca="0">MAX(AE847,AD848)</x:f>
        <x:v>1.1686863944167791</x:v>
      </x:c>
      <x:c r="AF848" s="63" t="n">
        <x:f aca="0">AD848/AE848-1</x:f>
        <x:v>0</x:v>
      </x:c>
      <x:c r="AG848" s="63" t="n">
        <x:f aca="0">AD848/AD847-1</x:f>
        <x:v>0.0038613024382923022</x:v>
      </x:c>
      <x:c r="AH848" s="61" t="n">
        <x:f aca="0">IF(OR(T848="年末+季度",T848="季度+动态",T848="季度",T848="动态"),A848,AH847)</x:f>
        <x:v>45016</x:v>
      </x:c>
      <x:c r="AI848" s="68" t="n">
        <x:f aca="0">YEAR(A848)</x:f>
        <x:v>2023</x:v>
      </x:c>
      <x:c r="AJ848" s="68" t="n">
        <x:f aca="0">MONTH(A848)</x:f>
        <x:v>5</x:v>
      </x:c>
      <x:c r="AK848" s="66" t="n">
        <x:f aca="0">IF(MONTH(A848)&lt;&gt;MONTH(A849),1,0)</x:f>
        <x:v>0</x:v>
      </x:c>
      <x:c r="AL848" s="64" t="n">
        <x:f aca="0">IF(AK847,AD847,AL847)</x:f>
        <x:v>1.1641911004818504</x:v>
      </x:c>
      <x:c r="AM848" s="65" t="str">
        <x:f aca="0">IF(AK848,AD848/AL848-1,"")</x:f>
      </x:c>
      <x:c r="AN848" s="64" t="n">
        <x:f aca="0">IF(AI848&lt;&gt;AI847,AD848,MAX(AN847,AD848))</x:f>
        <x:v>1.1686863944167791</x:v>
      </x:c>
      <x:c r="AO848" s="65" t="n">
        <x:f aca="0">AD848/AN848-1</x:f>
        <x:v>0</x:v>
      </x:c>
      <x:c r="AP848" s="69" t="n">
        <x:f aca="0">IFERROR(SUM(Z848:AC848)/AD848,0)</x:f>
        <x:v>1</x:v>
      </x:c>
      <x:c r="AQ848" s="66" t="b">
        <x:f aca="0">AND(B848&gt;0,C848&gt;0,D848&gt;0,E848&gt;0)</x:f>
        <x:v>1</x:v>
      </x:c>
    </x:row>
    <x:row r="849" ht="13.5" hidden="0">
      <x:c r="A849" s="61" t="n">
        <x:f aca="0">'净值底稿'!A811</x:f>
        <x:v>45051</x:v>
      </x:c>
      <x:c r="B849" s="62" t="n">
        <x:f aca="0">'净值底稿'!W811</x:f>
        <x:v>1.3885139763753125</x:v>
      </x:c>
      <x:c r="C849" s="62" t="n">
        <x:f aca="0">'净值底稿'!T811</x:f>
        <x:v>1.2925557733487913</x:v>
      </x:c>
      <x:c r="D849" s="62" t="n">
        <x:f aca="0">'净值底稿'!U811</x:f>
        <x:v>1.592</x:v>
      </x:c>
      <x:c r="E849" s="62" t="n">
        <x:f aca="0">'净值底稿'!V811</x:f>
        <x:v>1.6321</x:v>
      </x:c>
      <x:c r="F849" s="63" t="n">
        <x:f aca="0">IFERROR(B849/B848-1,0)</x:f>
        <x:v>0.0005840726528381079</x:v>
      </x:c>
      <x:c r="G849" s="63" t="n">
        <x:f aca="0">IFERROR(C849/C848-1,0)</x:f>
        <x:v>-0.00950305109998062</x:v>
      </x:c>
      <x:c r="H849" s="63" t="n">
        <x:f aca="0">IFERROR(D849/D848-1,0)</x:f>
        <x:v>0.001006036217303885</x:v>
      </x:c>
      <x:c r="I849" s="63" t="n">
        <x:f aca="0">IFERROR(E849/E848-1,0)</x:f>
        <x:v>0.004616520989782158</x:v>
      </x:c>
      <x:c r="J849" s="64" t="n">
        <x:f aca="0">Z848*(1+F849)</x:f>
        <x:v>0.1271223165160184</x:v>
      </x:c>
      <x:c r="K849" s="64" t="n">
        <x:f aca="0">AA848*(1+G849)</x:f>
        <x:v>0.11714001827692688</x:v>
      </x:c>
      <x:c r="L849" s="64" t="n">
        <x:f aca="0">AB848*(1+H849)</x:f>
        <x:v>0.8587609967355695</x:v>
      </x:c>
      <x:c r="M849" s="64" t="n">
        <x:f aca="0">AC848*(1+I849)</x:f>
        <x:v>0.06577875037169413</x:v>
      </x:c>
      <x:c r="N849" s="64" t="n">
        <x:f aca="0">SUM(J849:M849)</x:f>
        <x:v>1.168802081900209</x:v>
      </x:c>
      <x:c r="O849" s="65" t="n">
        <x:f aca="0">IFERROR((J849+K849)/N849,0)</x:f>
        <x:v>0.20898519824317027</x:v>
      </x:c>
      <x:c r="P849" s="66" t="b">
        <x:f aca="0">AND(MONTH(A849)=12,OR(A850="",YEAR(A849)&lt;&gt;YEAR(A850)))</x:f>
        <x:v>0</x:v>
      </x:c>
      <x:c r="Q849" s="66" t="b">
        <x:f aca="0">AND(MOD(MONTH(A849),3)=0,OR(A850="",MONTH(A849)&lt;&gt;MONTH(A850)))</x:f>
        <x:v>0</x:v>
      </x:c>
      <x:c r="R849" s="66" t="b">
        <x:f aca="0">OR(O849&gt;$E$7,O849&lt;$E$6)</x:f>
        <x:v>0</x:v>
      </x:c>
      <x:c r="S849" s="66" t="b">
        <x:f aca="0">AND(OR(P849,Q849,R849),A849-AH848&gt;$E$8)</x:f>
        <x:v>0</x:v>
      </x:c>
      <x:c r="T849" s="67" t="str">
        <x:f aca="0">IF(NOT(OR(P849,Q849,R849)),"不调",IF(NOT(S849),"间隔规则跳过",IF(P849,"年末+季度",IF(AND(Q849,R849),"季度+动态",IF(Q849,"季度","动态")))))</x:f>
        <x:v>不调</x:v>
      </x:c>
      <x:c r="U849" s="64" t="n">
        <x:f aca="0">IF(OR(T849="年末+季度",T849="季度+动态"),N849*$E$5/2,IF(T849="季度",(J849+K849)/2,IF(T849="动态",N849*$E$5*IF(J849+K849=0,0.5,J849/(J849+K849)),J849)))</x:f>
        <x:v>0.1271223165160184</x:v>
      </x:c>
      <x:c r="V849" s="64" t="n">
        <x:f aca="0">IF(OR(T849="年末+季度",T849="季度+动态"),N849*$E$5/2,IF(T849="季度",(J849+K849)/2,IF(T849="动态",N849*$E$5*IF(J849+K849=0,0.5,K849/(J849+K849)),K849)))</x:f>
        <x:v>0.11714001827692688</x:v>
      </x:c>
      <x:c r="W849" s="64" t="n">
        <x:f aca="0">IF(OR(T849="年末+季度",T849="季度+动态",T849="动态"),N849*(1-$E$5)*IF(L849+M849=0,$B$7/($B$7+$B$8),L849/(L849+M849)),L849)</x:f>
        <x:v>0.8587609967355695</x:v>
      </x:c>
      <x:c r="X849" s="64" t="n">
        <x:f aca="0">IF(OR(T849="年末+季度",T849="季度+动态",T849="动态"),N849*(1-$E$5)*IF(L849+M849=0,$B$8/($B$7+$B$8),M849/(L849+M849)),M849)</x:f>
        <x:v>0.06577875037169413</x:v>
      </x:c>
      <x:c r="Y849" s="64" t="n">
        <x:f aca="0">POWER(1-$H$5,(A849-A848)/$H$8)</x:f>
        <x:v>0.9999862671029998</x:v>
      </x:c>
      <x:c r="Z849" s="64" t="n">
        <x:f aca="0">U849*Y849</x:f>
        <x:v>0.12712057075833927</x:v>
      </x:c>
      <x:c r="AA849" s="64" t="n">
        <x:f aca="0">V849*Y849</x:f>
        <x:v>0.11713840960512129</x:v>
      </x:c>
      <x:c r="AB849" s="64" t="n">
        <x:f aca="0">W849*Y849</x:f>
        <x:v>0.8587492034592535</x:v>
      </x:c>
      <x:c r="AC849" s="64" t="n">
        <x:f aca="0">X849*Y849</x:f>
        <x:v>0.06577784703889047</x:v>
      </x:c>
      <x:c r="AD849" s="64" t="n">
        <x:f aca="0">SUM(Z849:AC849)</x:f>
        <x:v>1.1687860308616047</x:v>
      </x:c>
      <x:c r="AE849" s="64" t="n">
        <x:f aca="0">MAX(AE848,AD849)</x:f>
        <x:v>1.1687860308616047</x:v>
      </x:c>
      <x:c r="AF849" s="63" t="n">
        <x:f aca="0">AD849/AE849-1</x:f>
        <x:v>0</x:v>
      </x:c>
      <x:c r="AG849" s="63" t="n">
        <x:f aca="0">AD849/AD848-1</x:f>
        <x:v>0.00008525507381751396</x:v>
      </x:c>
      <x:c r="AH849" s="61" t="n">
        <x:f aca="0">IF(OR(T849="年末+季度",T849="季度+动态",T849="季度",T849="动态"),A849,AH848)</x:f>
        <x:v>45016</x:v>
      </x:c>
      <x:c r="AI849" s="68" t="n">
        <x:f aca="0">YEAR(A849)</x:f>
        <x:v>2023</x:v>
      </x:c>
      <x:c r="AJ849" s="68" t="n">
        <x:f aca="0">MONTH(A849)</x:f>
        <x:v>5</x:v>
      </x:c>
      <x:c r="AK849" s="66" t="n">
        <x:f aca="0">IF(MONTH(A849)&lt;&gt;MONTH(A850),1,0)</x:f>
        <x:v>0</x:v>
      </x:c>
      <x:c r="AL849" s="64" t="n">
        <x:f aca="0">IF(AK848,AD848,AL848)</x:f>
        <x:v>1.1641911004818504</x:v>
      </x:c>
      <x:c r="AM849" s="65" t="str">
        <x:f aca="0">IF(AK849,AD849/AL849-1,"")</x:f>
      </x:c>
      <x:c r="AN849" s="64" t="n">
        <x:f aca="0">IF(AI849&lt;&gt;AI848,AD849,MAX(AN848,AD849))</x:f>
        <x:v>1.1687860308616047</x:v>
      </x:c>
      <x:c r="AO849" s="65" t="n">
        <x:f aca="0">AD849/AN849-1</x:f>
        <x:v>0</x:v>
      </x:c>
      <x:c r="AP849" s="69" t="n">
        <x:f aca="0">IFERROR(SUM(Z849:AC849)/AD849,0)</x:f>
        <x:v>1</x:v>
      </x:c>
      <x:c r="AQ849" s="66" t="b">
        <x:f aca="0">AND(B849&gt;0,C849&gt;0,D849&gt;0,E849&gt;0)</x:f>
        <x:v>1</x:v>
      </x:c>
    </x:row>
    <x:row r="850" ht="13.5" hidden="0">
      <x:c r="A850" s="61" t="n">
        <x:f aca="0">'净值底稿'!A812</x:f>
        <x:v>45054</x:v>
      </x:c>
      <x:c r="B850" s="62" t="n">
        <x:f aca="0">'净值底稿'!W812</x:f>
        <x:v>1.416621234595617</x:v>
      </x:c>
      <x:c r="C850" s="62" t="n">
        <x:f aca="0">'净值底稿'!T812</x:f>
        <x:v>1.3014647954370338</x:v>
      </x:c>
      <x:c r="D850" s="62" t="n">
        <x:f aca="0">'净值底稿'!U812</x:f>
        <x:v>1.5926</x:v>
      </x:c>
      <x:c r="E850" s="62" t="n">
        <x:f aca="0">'净值底稿'!V812</x:f>
        <x:v>1.6148</x:v>
      </x:c>
      <x:c r="F850" s="63" t="n">
        <x:f aca="0">IFERROR(B850/B849-1,0)</x:f>
        <x:v>0.020242690169873567</x:v>
      </x:c>
      <x:c r="G850" s="63" t="n">
        <x:f aca="0">IFERROR(C850/C849-1,0)</x:f>
        <x:v>0.006892562991816398</x:v>
      </x:c>
      <x:c r="H850" s="63" t="n">
        <x:f aca="0">IFERROR(D850/D849-1,0)</x:f>
        <x:v>0.0003768844221105905</x:v>
      </x:c>
      <x:c r="I850" s="63" t="n">
        <x:f aca="0">IFERROR(E850/E849-1,0)</x:f>
        <x:v>-0.010599840696035812</x:v>
      </x:c>
      <x:c r="J850" s="64" t="n">
        <x:f aca="0">Z849*(1+F850)</x:f>
        <x:v>0.12969383308641783</x:v>
      </x:c>
      <x:c r="K850" s="64" t="n">
        <x:f aca="0">AA849*(1+G850)</x:f>
        <x:v>0.11794579347208578</x:v>
      </x:c>
      <x:c r="L850" s="64" t="n">
        <x:f aca="0">AB849*(1+H850)</x:f>
        <x:v>0.8590728526565372</x:v>
      </x:c>
      <x:c r="M850" s="64" t="n">
        <x:f aca="0">AC849*(1+I850)</x:f>
        <x:v>0.06508061233895003</x:v>
      </x:c>
      <x:c r="N850" s="64" t="n">
        <x:f aca="0">SUM(J850:M850)</x:f>
        <x:v>1.171793091553991</x:v>
      </x:c>
      <x:c r="O850" s="65" t="n">
        <x:f aca="0">IFERROR((J850+K850)/N850,0)</x:f>
        <x:v>0.21133391922467526</x:v>
      </x:c>
      <x:c r="P850" s="66" t="b">
        <x:f aca="0">AND(MONTH(A850)=12,OR(A851="",YEAR(A850)&lt;&gt;YEAR(A851)))</x:f>
        <x:v>0</x:v>
      </x:c>
      <x:c r="Q850" s="66" t="b">
        <x:f aca="0">AND(MOD(MONTH(A850),3)=0,OR(A851="",MONTH(A850)&lt;&gt;MONTH(A851)))</x:f>
        <x:v>0</x:v>
      </x:c>
      <x:c r="R850" s="66" t="b">
        <x:f aca="0">OR(O850&gt;$E$7,O850&lt;$E$6)</x:f>
        <x:v>0</x:v>
      </x:c>
      <x:c r="S850" s="66" t="b">
        <x:f aca="0">AND(OR(P850,Q850,R850),A850-AH849&gt;$E$8)</x:f>
        <x:v>0</x:v>
      </x:c>
      <x:c r="T850" s="67" t="str">
        <x:f aca="0">IF(NOT(OR(P850,Q850,R850)),"不调",IF(NOT(S850),"间隔规则跳过",IF(P850,"年末+季度",IF(AND(Q850,R850),"季度+动态",IF(Q850,"季度","动态")))))</x:f>
        <x:v>不调</x:v>
      </x:c>
      <x:c r="U850" s="64" t="n">
        <x:f aca="0">IF(OR(T850="年末+季度",T850="季度+动态"),N850*$E$5/2,IF(T850="季度",(J850+K850)/2,IF(T850="动态",N850*$E$5*IF(J850+K850=0,0.5,J850/(J850+K850)),J850)))</x:f>
        <x:v>0.12969383308641783</x:v>
      </x:c>
      <x:c r="V850" s="64" t="n">
        <x:f aca="0">IF(OR(T850="年末+季度",T850="季度+动态"),N850*$E$5/2,IF(T850="季度",(J850+K850)/2,IF(T850="动态",N850*$E$5*IF(J850+K850=0,0.5,K850/(J850+K850)),K850)))</x:f>
        <x:v>0.11794579347208578</x:v>
      </x:c>
      <x:c r="W850" s="64" t="n">
        <x:f aca="0">IF(OR(T850="年末+季度",T850="季度+动态",T850="动态"),N850*(1-$E$5)*IF(L850+M850=0,$B$7/($B$7+$B$8),L850/(L850+M850)),L850)</x:f>
        <x:v>0.8590728526565372</x:v>
      </x:c>
      <x:c r="X850" s="64" t="n">
        <x:f aca="0">IF(OR(T850="年末+季度",T850="季度+动态",T850="动态"),N850*(1-$E$5)*IF(L850+M850=0,$B$8/($B$7+$B$8),M850/(L850+M850)),M850)</x:f>
        <x:v>0.06508061233895003</x:v>
      </x:c>
      <x:c r="Y850" s="64" t="n">
        <x:f aca="0">POWER(1-$H$5,(A850-A849)/$H$8)</x:f>
        <x:v>0.9999588018747739</x:v>
      </x:c>
      <x:c r="Z850" s="64" t="n">
        <x:f aca="0">U850*Y850</x:f>
        <x:v>0.1296884899436413</x:v>
      </x:c>
      <x:c r="AA850" s="64" t="n">
        <x:f aca="0">V850*Y850</x:f>
        <x:v>0.11794093432651642</x:v>
      </x:c>
      <x:c r="AB850" s="64" t="n">
        <x:f aca="0">W850*Y850</x:f>
        <x:v>0.8590374604655752</x:v>
      </x:c>
      <x:c r="AC850" s="64" t="n">
        <x:f aca="0">X850*Y850</x:f>
        <x:v>0.0650779311397331</x:v>
      </x:c>
      <x:c r="AD850" s="64" t="n">
        <x:f aca="0">SUM(Z850:AC850)</x:f>
        <x:v>1.171744815875466</x:v>
      </x:c>
      <x:c r="AE850" s="64" t="n">
        <x:f aca="0">MAX(AE849,AD850)</x:f>
        <x:v>1.171744815875466</x:v>
      </x:c>
      <x:c r="AF850" s="63" t="n">
        <x:f aca="0">AD850/AE850-1</x:f>
        <x:v>0</x:v>
      </x:c>
      <x:c r="AG850" s="63" t="n">
        <x:f aca="0">AD850/AD849-1</x:f>
        <x:v>0.0025315027179784177</x:v>
      </x:c>
      <x:c r="AH850" s="61" t="n">
        <x:f aca="0">IF(OR(T850="年末+季度",T850="季度+动态",T850="季度",T850="动态"),A850,AH849)</x:f>
        <x:v>45016</x:v>
      </x:c>
      <x:c r="AI850" s="68" t="n">
        <x:f aca="0">YEAR(A850)</x:f>
        <x:v>2023</x:v>
      </x:c>
      <x:c r="AJ850" s="68" t="n">
        <x:f aca="0">MONTH(A850)</x:f>
        <x:v>5</x:v>
      </x:c>
      <x:c r="AK850" s="66" t="n">
        <x:f aca="0">IF(MONTH(A850)&lt;&gt;MONTH(A851),1,0)</x:f>
        <x:v>0</x:v>
      </x:c>
      <x:c r="AL850" s="64" t="n">
        <x:f aca="0">IF(AK849,AD849,AL849)</x:f>
        <x:v>1.1641911004818504</x:v>
      </x:c>
      <x:c r="AM850" s="65" t="str">
        <x:f aca="0">IF(AK850,AD850/AL850-1,"")</x:f>
      </x:c>
      <x:c r="AN850" s="64" t="n">
        <x:f aca="0">IF(AI850&lt;&gt;AI849,AD850,MAX(AN849,AD850))</x:f>
        <x:v>1.171744815875466</x:v>
      </x:c>
      <x:c r="AO850" s="65" t="n">
        <x:f aca="0">AD850/AN850-1</x:f>
        <x:v>0</x:v>
      </x:c>
      <x:c r="AP850" s="69" t="n">
        <x:f aca="0">IFERROR(SUM(Z850:AC850)/AD850,0)</x:f>
        <x:v>1</x:v>
      </x:c>
      <x:c r="AQ850" s="66" t="b">
        <x:f aca="0">AND(B850&gt;0,C850&gt;0,D850&gt;0,E850&gt;0)</x:f>
        <x:v>1</x:v>
      </x:c>
    </x:row>
    <x:row r="851" ht="13.5" hidden="0">
      <x:c r="A851" s="61" t="n">
        <x:f aca="0">'净值底稿'!A813</x:f>
        <x:v>45055</x:v>
      </x:c>
      <x:c r="B851" s="62" t="n">
        <x:f aca="0">'净值底稿'!W813</x:f>
        <x:v>1.4050185424251946</x:v>
      </x:c>
      <x:c r="C851" s="62" t="n">
        <x:f aca="0">'净值底稿'!T813</x:f>
        <x:v>1.284641510363345</x:v>
      </x:c>
      <x:c r="D851" s="62" t="n">
        <x:f aca="0">'净值底稿'!U813</x:f>
        <x:v>1.5929</x:v>
      </x:c>
      <x:c r="E851" s="62" t="n">
        <x:f aca="0">'净值底稿'!V813</x:f>
        <x:v>1.6181</x:v>
      </x:c>
      <x:c r="F851" s="63" t="n">
        <x:f aca="0">IFERROR(B851/B850-1,0)</x:f>
        <x:v>-0.008190398313303926</x:v>
      </x:c>
      <x:c r="G851" s="63" t="n">
        <x:f aca="0">IFERROR(C851/C850-1,0)</x:f>
        <x:v>-0.01292642346736661</x:v>
      </x:c>
      <x:c r="H851" s="63" t="n">
        <x:f aca="0">IFERROR(D851/D850-1,0)</x:f>
        <x:v>0.00018837121687798053</x:v>
      </x:c>
      <x:c r="I851" s="63" t="n">
        <x:f aca="0">IFERROR(E851/E850-1,0)</x:f>
        <x:v>0.002043596730245234</x:v>
      </x:c>
      <x:c r="J851" s="64" t="n">
        <x:f aca="0">Z850*(1+F851)</x:f>
        <x:v>0.12862628955435196</x:v>
      </x:c>
      <x:c r="K851" s="64" t="n">
        <x:f aca="0">AA850*(1+G851)</x:f>
        <x:v>0.11641637986527499</x:v>
      </x:c>
      <x:c r="L851" s="64" t="n">
        <x:f aca="0">AB850*(1+H851)</x:f>
        <x:v>0.8591992783973469</x:v>
      </x:c>
      <x:c r="M851" s="64" t="n">
        <x:f aca="0">AC850*(1+I851)</x:f>
        <x:v>0.06521092418702139</x:v>
      </x:c>
      <x:c r="N851" s="64" t="n">
        <x:f aca="0">SUM(J851:M851)</x:f>
        <x:v>1.1694528720039952</x:v>
      </x:c>
      <x:c r="O851" s="65" t="n">
        <x:f aca="0">IFERROR((J851+K851)/N851,0)</x:f>
        <x:v>0.209536164548228</x:v>
      </x:c>
      <x:c r="P851" s="66" t="b">
        <x:f aca="0">AND(MONTH(A851)=12,OR(A852="",YEAR(A851)&lt;&gt;YEAR(A852)))</x:f>
        <x:v>0</x:v>
      </x:c>
      <x:c r="Q851" s="66" t="b">
        <x:f aca="0">AND(MOD(MONTH(A851),3)=0,OR(A852="",MONTH(A851)&lt;&gt;MONTH(A852)))</x:f>
        <x:v>0</x:v>
      </x:c>
      <x:c r="R851" s="66" t="b">
        <x:f aca="0">OR(O851&gt;$E$7,O851&lt;$E$6)</x:f>
        <x:v>0</x:v>
      </x:c>
      <x:c r="S851" s="66" t="b">
        <x:f aca="0">AND(OR(P851,Q851,R851),A851-AH850&gt;$E$8)</x:f>
        <x:v>0</x:v>
      </x:c>
      <x:c r="T851" s="67" t="str">
        <x:f aca="0">IF(NOT(OR(P851,Q851,R851)),"不调",IF(NOT(S851),"间隔规则跳过",IF(P851,"年末+季度",IF(AND(Q851,R851),"季度+动态",IF(Q851,"季度","动态")))))</x:f>
        <x:v>不调</x:v>
      </x:c>
      <x:c r="U851" s="64" t="n">
        <x:f aca="0">IF(OR(T851="年末+季度",T851="季度+动态"),N851*$E$5/2,IF(T851="季度",(J851+K851)/2,IF(T851="动态",N851*$E$5*IF(J851+K851=0,0.5,J851/(J851+K851)),J851)))</x:f>
        <x:v>0.12862628955435196</x:v>
      </x:c>
      <x:c r="V851" s="64" t="n">
        <x:f aca="0">IF(OR(T851="年末+季度",T851="季度+动态"),N851*$E$5/2,IF(T851="季度",(J851+K851)/2,IF(T851="动态",N851*$E$5*IF(J851+K851=0,0.5,K851/(J851+K851)),K851)))</x:f>
        <x:v>0.11641637986527499</x:v>
      </x:c>
      <x:c r="W851" s="64" t="n">
        <x:f aca="0">IF(OR(T851="年末+季度",T851="季度+动态",T851="动态"),N851*(1-$E$5)*IF(L851+M851=0,$B$7/($B$7+$B$8),L851/(L851+M851)),L851)</x:f>
        <x:v>0.8591992783973469</x:v>
      </x:c>
      <x:c r="X851" s="64" t="n">
        <x:f aca="0">IF(OR(T851="年末+季度",T851="季度+动态",T851="动态"),N851*(1-$E$5)*IF(L851+M851=0,$B$8/($B$7+$B$8),M851/(L851+M851)),M851)</x:f>
        <x:v>0.06521092418702139</x:v>
      </x:c>
      <x:c r="Y851" s="64" t="n">
        <x:f aca="0">POWER(1-$H$5,(A851-A850)/$H$8)</x:f>
        <x:v>0.9999862671029998</x:v>
      </x:c>
      <x:c r="Z851" s="64" t="n">
        <x:f aca="0">U851*Y851</x:f>
        <x:v>0.12862452314276598</x:v>
      </x:c>
      <x:c r="AA851" s="64" t="n">
        <x:f aca="0">V851*Y851</x:f>
        <x:v>0.11641478113112116</x:v>
      </x:c>
      <x:c r="AB851" s="64" t="n">
        <x:f aca="0">W851*Y851</x:f>
        <x:v>0.859187479102154</x:v>
      </x:c>
      <x:c r="AC851" s="64" t="n">
        <x:f aca="0">X851*Y851</x:f>
        <x:v>0.06521002865211624</x:v>
      </x:c>
      <x:c r="AD851" s="64" t="n">
        <x:f aca="0">SUM(Z851:AC851)</x:f>
        <x:v>1.1694368120281573</x:v>
      </x:c>
      <x:c r="AE851" s="64" t="n">
        <x:f aca="0">MAX(AE850,AD851)</x:f>
        <x:v>1.171744815875466</x:v>
      </x:c>
      <x:c r="AF851" s="63" t="n">
        <x:f aca="0">AD851/AE851-1</x:f>
        <x:v>-0.001969715432949659</x:v>
      </x:c>
      <x:c r="AG851" s="63" t="n">
        <x:f aca="0">AD851/AD850-1</x:f>
        <x:v>-0.001969715432949659</x:v>
      </x:c>
      <x:c r="AH851" s="61" t="n">
        <x:f aca="0">IF(OR(T851="年末+季度",T851="季度+动态",T851="季度",T851="动态"),A851,AH850)</x:f>
        <x:v>45016</x:v>
      </x:c>
      <x:c r="AI851" s="68" t="n">
        <x:f aca="0">YEAR(A851)</x:f>
        <x:v>2023</x:v>
      </x:c>
      <x:c r="AJ851" s="68" t="n">
        <x:f aca="0">MONTH(A851)</x:f>
        <x:v>5</x:v>
      </x:c>
      <x:c r="AK851" s="66" t="n">
        <x:f aca="0">IF(MONTH(A851)&lt;&gt;MONTH(A852),1,0)</x:f>
        <x:v>0</x:v>
      </x:c>
      <x:c r="AL851" s="64" t="n">
        <x:f aca="0">IF(AK850,AD850,AL850)</x:f>
        <x:v>1.1641911004818504</x:v>
      </x:c>
      <x:c r="AM851" s="65" t="str">
        <x:f aca="0">IF(AK851,AD851/AL851-1,"")</x:f>
      </x:c>
      <x:c r="AN851" s="64" t="n">
        <x:f aca="0">IF(AI851&lt;&gt;AI850,AD851,MAX(AN850,AD851))</x:f>
        <x:v>1.171744815875466</x:v>
      </x:c>
      <x:c r="AO851" s="65" t="n">
        <x:f aca="0">AD851/AN851-1</x:f>
        <x:v>-0.001969715432949659</x:v>
      </x:c>
      <x:c r="AP851" s="69" t="n">
        <x:f aca="0">IFERROR(SUM(Z851:AC851)/AD851,0)</x:f>
        <x:v>1</x:v>
      </x:c>
      <x:c r="AQ851" s="66" t="b">
        <x:f aca="0">AND(B851&gt;0,C851&gt;0,D851&gt;0,E851&gt;0)</x:f>
        <x:v>1</x:v>
      </x:c>
    </x:row>
    <x:row r="852" ht="13.5" hidden="0">
      <x:c r="A852" s="61" t="n">
        <x:f aca="0">'净值底稿'!A814</x:f>
        <x:v>45056</x:v>
      </x:c>
      <x:c r="B852" s="62" t="n">
        <x:f aca="0">'净值底稿'!W814</x:f>
        <x:v>1.3854272261056628</x:v>
      </x:c>
      <x:c r="C852" s="62" t="n">
        <x:f aca="0">'净值底稿'!T814</x:f>
        <x:v>1.2841754382231012</x:v>
      </x:c>
      <x:c r="D852" s="62" t="n">
        <x:f aca="0">'净值底稿'!U814</x:f>
        <x:v>1.5941</x:v>
      </x:c>
      <x:c r="E852" s="62" t="n">
        <x:f aca="0">'净值底稿'!V814</x:f>
        <x:v>1.6233</x:v>
      </x:c>
      <x:c r="F852" s="63" t="n">
        <x:f aca="0">IFERROR(B852/B851-1,0)</x:f>
        <x:v>-0.013943813357591206</x:v>
      </x:c>
      <x:c r="G852" s="63" t="n">
        <x:f aca="0">IFERROR(C852/C851-1,0)</x:f>
        <x:v>-0.00036280326961568576</x:v>
      </x:c>
      <x:c r="H852" s="63" t="n">
        <x:f aca="0">IFERROR(D852/D851-1,0)</x:f>
        <x:v>0.0007533429593822305</x:v>
      </x:c>
      <x:c r="I852" s="63" t="n">
        <x:f aca="0">IFERROR(E852/E851-1,0)</x:f>
        <x:v>0.0032136456337679142</x:v>
      </x:c>
      <x:c r="J852" s="64" t="n">
        <x:f aca="0">Z851*(1+F852)</x:f>
        <x:v>0.1268310067988541</x:v>
      </x:c>
      <x:c r="K852" s="64" t="n">
        <x:f aca="0">AA851*(1+G852)</x:f>
        <x:v>0.1163725454678952</x:v>
      </x:c>
      <x:c r="L852" s="64" t="n">
        <x:f aca="0">AB851*(1+H852)</x:f>
        <x:v>0.8598347419403249</x:v>
      </x:c>
      <x:c r="M852" s="64" t="n">
        <x:f aca="0">AC851*(1+I852)</x:f>
        <x:v>0.06541959057597199</x:v>
      </x:c>
      <x:c r="N852" s="64" t="n">
        <x:f aca="0">SUM(J852:M852)</x:f>
        <x:v>1.1684578847830462</x:v>
      </x:c>
      <x:c r="O852" s="65" t="n">
        <x:f aca="0">IFERROR((J852+K852)/N852,0)</x:f>
        <x:v>0.20814062315297413</x:v>
      </x:c>
      <x:c r="P852" s="66" t="b">
        <x:f aca="0">AND(MONTH(A852)=12,OR(A853="",YEAR(A852)&lt;&gt;YEAR(A853)))</x:f>
        <x:v>0</x:v>
      </x:c>
      <x:c r="Q852" s="66" t="b">
        <x:f aca="0">AND(MOD(MONTH(A852),3)=0,OR(A853="",MONTH(A852)&lt;&gt;MONTH(A853)))</x:f>
        <x:v>0</x:v>
      </x:c>
      <x:c r="R852" s="66" t="b">
        <x:f aca="0">OR(O852&gt;$E$7,O852&lt;$E$6)</x:f>
        <x:v>0</x:v>
      </x:c>
      <x:c r="S852" s="66" t="b">
        <x:f aca="0">AND(OR(P852,Q852,R852),A852-AH851&gt;$E$8)</x:f>
        <x:v>0</x:v>
      </x:c>
      <x:c r="T852" s="67" t="str">
        <x:f aca="0">IF(NOT(OR(P852,Q852,R852)),"不调",IF(NOT(S852),"间隔规则跳过",IF(P852,"年末+季度",IF(AND(Q852,R852),"季度+动态",IF(Q852,"季度","动态")))))</x:f>
        <x:v>不调</x:v>
      </x:c>
      <x:c r="U852" s="64" t="n">
        <x:f aca="0">IF(OR(T852="年末+季度",T852="季度+动态"),N852*$E$5/2,IF(T852="季度",(J852+K852)/2,IF(T852="动态",N852*$E$5*IF(J852+K852=0,0.5,J852/(J852+K852)),J852)))</x:f>
        <x:v>0.1268310067988541</x:v>
      </x:c>
      <x:c r="V852" s="64" t="n">
        <x:f aca="0">IF(OR(T852="年末+季度",T852="季度+动态"),N852*$E$5/2,IF(T852="季度",(J852+K852)/2,IF(T852="动态",N852*$E$5*IF(J852+K852=0,0.5,K852/(J852+K852)),K852)))</x:f>
        <x:v>0.1163725454678952</x:v>
      </x:c>
      <x:c r="W852" s="64" t="n">
        <x:f aca="0">IF(OR(T852="年末+季度",T852="季度+动态",T852="动态"),N852*(1-$E$5)*IF(L852+M852=0,$B$7/($B$7+$B$8),L852/(L852+M852)),L852)</x:f>
        <x:v>0.8598347419403249</x:v>
      </x:c>
      <x:c r="X852" s="64" t="n">
        <x:f aca="0">IF(OR(T852="年末+季度",T852="季度+动态",T852="动态"),N852*(1-$E$5)*IF(L852+M852=0,$B$8/($B$7+$B$8),M852/(L852+M852)),M852)</x:f>
        <x:v>0.06541959057597199</x:v>
      </x:c>
      <x:c r="Y852" s="64" t="n">
        <x:f aca="0">POWER(1-$H$5,(A852-A851)/$H$8)</x:f>
        <x:v>0.9999862671029998</x:v>
      </x:c>
      <x:c r="Z852" s="64" t="n">
        <x:f aca="0">U852*Y852</x:f>
        <x:v>0.12682926504170128</x:v>
      </x:c>
      <x:c r="AA852" s="64" t="n">
        <x:f aca="0">V852*Y852</x:f>
        <x:v>0.11637094733571464</x:v>
      </x:c>
      <x:c r="AB852" s="64" t="n">
        <x:f aca="0">W852*Y852</x:f>
        <x:v>0.8598229339183766</x:v>
      </x:c>
      <x:c r="AC852" s="64" t="n">
        <x:f aca="0">X852*Y852</x:f>
        <x:v>0.06541869217547282</x:v>
      </x:c>
      <x:c r="AD852" s="64" t="n">
        <x:f aca="0">SUM(Z852:AC852)</x:f>
        <x:v>1.1684418384712654</x:v>
      </x:c>
      <x:c r="AE852" s="64" t="n">
        <x:f aca="0">MAX(AE851,AD852)</x:f>
        <x:v>1.171744815875466</x:v>
      </x:c>
      <x:c r="AF852" s="63" t="n">
        <x:f aca="0">AD852/AE852-1</x:f>
        <x:v>-0.0028188538660038898</x:v>
      </x:c>
      <x:c r="AG852" s="63" t="n">
        <x:f aca="0">AD852/AD851-1</x:f>
        <x:v>-0.0008508142951019204</x:v>
      </x:c>
      <x:c r="AH852" s="61" t="n">
        <x:f aca="0">IF(OR(T852="年末+季度",T852="季度+动态",T852="季度",T852="动态"),A852,AH851)</x:f>
        <x:v>45016</x:v>
      </x:c>
      <x:c r="AI852" s="68" t="n">
        <x:f aca="0">YEAR(A852)</x:f>
        <x:v>2023</x:v>
      </x:c>
      <x:c r="AJ852" s="68" t="n">
        <x:f aca="0">MONTH(A852)</x:f>
        <x:v>5</x:v>
      </x:c>
      <x:c r="AK852" s="66" t="n">
        <x:f aca="0">IF(MONTH(A852)&lt;&gt;MONTH(A853),1,0)</x:f>
        <x:v>0</x:v>
      </x:c>
      <x:c r="AL852" s="64" t="n">
        <x:f aca="0">IF(AK851,AD851,AL851)</x:f>
        <x:v>1.1641911004818504</x:v>
      </x:c>
      <x:c r="AM852" s="65" t="str">
        <x:f aca="0">IF(AK852,AD852/AL852-1,"")</x:f>
      </x:c>
      <x:c r="AN852" s="64" t="n">
        <x:f aca="0">IF(AI852&lt;&gt;AI851,AD852,MAX(AN851,AD852))</x:f>
        <x:v>1.171744815875466</x:v>
      </x:c>
      <x:c r="AO852" s="65" t="n">
        <x:f aca="0">AD852/AN852-1</x:f>
        <x:v>-0.0028188538660038898</x:v>
      </x:c>
      <x:c r="AP852" s="69" t="n">
        <x:f aca="0">IFERROR(SUM(Z852:AC852)/AD852,0)</x:f>
        <x:v>1</x:v>
      </x:c>
      <x:c r="AQ852" s="66" t="b">
        <x:f aca="0">AND(B852&gt;0,C852&gt;0,D852&gt;0,E852&gt;0)</x:f>
        <x:v>1</x:v>
      </x:c>
    </x:row>
    <x:row r="853" ht="13.5" hidden="0">
      <x:c r="A853" s="61" t="n">
        <x:f aca="0">'净值底稿'!A815</x:f>
        <x:v>45057</x:v>
      </x:c>
      <x:c r="B853" s="62" t="n">
        <x:f aca="0">'净值底稿'!W815</x:f>
        <x:v>1.3826892588809958</x:v>
      </x:c>
      <x:c r="C853" s="62" t="n">
        <x:f aca="0">'净值底稿'!T815</x:f>
        <x:v>1.28536350196694</x:v>
      </x:c>
      <x:c r="D853" s="62" t="n">
        <x:f aca="0">'净值底稿'!U815</x:f>
        <x:v>1.5962</x:v>
      </x:c>
      <x:c r="E853" s="62" t="n">
        <x:f aca="0">'净值底稿'!V815</x:f>
        <x:v>1.6244</x:v>
      </x:c>
      <x:c r="F853" s="63" t="n">
        <x:f aca="0">IFERROR(B853/B852-1,0)</x:f>
        <x:v>-0.001976262031722298</x:v>
      </x:c>
      <x:c r="G853" s="63" t="n">
        <x:f aca="0">IFERROR(C853/C852-1,0)</x:f>
        <x:v>0.0009251568815884514</x:v>
      </x:c>
      <x:c r="H853" s="63" t="n">
        <x:f aca="0">IFERROR(D853/D852-1,0)</x:f>
        <x:v>0.0013173577567280326</x:v>
      </x:c>
      <x:c r="I853" s="63" t="n">
        <x:f aca="0">IFERROR(E853/E852-1,0)</x:f>
        <x:v>0.0006776319842296541</x:v>
      </x:c>
      <x:c r="J853" s="64" t="n">
        <x:f aca="0">Z852*(1+F853)</x:f>
        <x:v>0.1265786171806881</x:v>
      </x:c>
      <x:c r="K853" s="64" t="n">
        <x:f aca="0">AA852*(1+G853)</x:f>
        <x:v>0.11647860871845925</x:v>
      </x:c>
      <x:c r="L853" s="64" t="n">
        <x:f aca="0">AB852*(1+H853)</x:f>
        <x:v>0.8609556283297867</x:v>
      </x:c>
      <x:c r="M853" s="64" t="n">
        <x:f aca="0">AC852*(1+I853)</x:f>
        <x:v>0.06546302197365739</x:v>
      </x:c>
      <x:c r="N853" s="64" t="n">
        <x:f aca="0">SUM(J853:M853)</x:f>
        <x:v>1.1694758762025914</x:v>
      </x:c>
      <x:c r="O853" s="65" t="n">
        <x:f aca="0">IFERROR((J853+K853)/N853,0)</x:f>
        <x:v>0.20783432206261424</x:v>
      </x:c>
      <x:c r="P853" s="66" t="b">
        <x:f aca="0">AND(MONTH(A853)=12,OR(A854="",YEAR(A853)&lt;&gt;YEAR(A854)))</x:f>
        <x:v>0</x:v>
      </x:c>
      <x:c r="Q853" s="66" t="b">
        <x:f aca="0">AND(MOD(MONTH(A853),3)=0,OR(A854="",MONTH(A853)&lt;&gt;MONTH(A854)))</x:f>
        <x:v>0</x:v>
      </x:c>
      <x:c r="R853" s="66" t="b">
        <x:f aca="0">OR(O853&gt;$E$7,O853&lt;$E$6)</x:f>
        <x:v>0</x:v>
      </x:c>
      <x:c r="S853" s="66" t="b">
        <x:f aca="0">AND(OR(P853,Q853,R853),A853-AH852&gt;$E$8)</x:f>
        <x:v>0</x:v>
      </x:c>
      <x:c r="T853" s="67" t="str">
        <x:f aca="0">IF(NOT(OR(P853,Q853,R853)),"不调",IF(NOT(S853),"间隔规则跳过",IF(P853,"年末+季度",IF(AND(Q853,R853),"季度+动态",IF(Q853,"季度","动态")))))</x:f>
        <x:v>不调</x:v>
      </x:c>
      <x:c r="U853" s="64" t="n">
        <x:f aca="0">IF(OR(T853="年末+季度",T853="季度+动态"),N853*$E$5/2,IF(T853="季度",(J853+K853)/2,IF(T853="动态",N853*$E$5*IF(J853+K853=0,0.5,J853/(J853+K853)),J853)))</x:f>
        <x:v>0.1265786171806881</x:v>
      </x:c>
      <x:c r="V853" s="64" t="n">
        <x:f aca="0">IF(OR(T853="年末+季度",T853="季度+动态"),N853*$E$5/2,IF(T853="季度",(J853+K853)/2,IF(T853="动态",N853*$E$5*IF(J853+K853=0,0.5,K853/(J853+K853)),K853)))</x:f>
        <x:v>0.11647860871845925</x:v>
      </x:c>
      <x:c r="W853" s="64" t="n">
        <x:f aca="0">IF(OR(T853="年末+季度",T853="季度+动态",T853="动态"),N853*(1-$E$5)*IF(L853+M853=0,$B$7/($B$7+$B$8),L853/(L853+M853)),L853)</x:f>
        <x:v>0.8609556283297867</x:v>
      </x:c>
      <x:c r="X853" s="64" t="n">
        <x:f aca="0">IF(OR(T853="年末+季度",T853="季度+动态",T853="动态"),N853*(1-$E$5)*IF(L853+M853=0,$B$8/($B$7+$B$8),M853/(L853+M853)),M853)</x:f>
        <x:v>0.06546302197365739</x:v>
      </x:c>
      <x:c r="Y853" s="64" t="n">
        <x:f aca="0">POWER(1-$H$5,(A853-A852)/$H$8)</x:f>
        <x:v>0.9999862671029998</x:v>
      </x:c>
      <x:c r="Z853" s="64" t="n">
        <x:f aca="0">U853*Y853</x:f>
        <x:v>0.12657687888957594</x:v>
      </x:c>
      <x:c r="AA853" s="64" t="n">
        <x:f aca="0">V853*Y853</x:f>
        <x:v>0.11647700912972299</x:v>
      </x:c>
      <x:c r="AB853" s="64" t="n">
        <x:f aca="0">W853*Y853</x:f>
        <x:v>0.860943804914821</x:v>
      </x:c>
      <x:c r="AC853" s="64" t="n">
        <x:f aca="0">X853*Y853</x:f>
        <x:v>0.0654621229767193</x:v>
      </x:c>
      <x:c r="AD853" s="64" t="n">
        <x:f aca="0">SUM(Z853:AC853)</x:f>
        <x:v>1.1694598159108394</x:v>
      </x:c>
      <x:c r="AE853" s="64" t="n">
        <x:f aca="0">MAX(AE852,AD853)</x:f>
        <x:v>1.171744815875466</x:v>
      </x:c>
      <x:c r="AF853" s="63" t="n">
        <x:f aca="0">AD853/AE853-1</x:f>
        <x:v>-0.0019500832721153216</x:v>
      </x:c>
      <x:c r="AG853" s="63" t="n">
        <x:f aca="0">AD853/AD852-1</x:f>
        <x:v>0.0008712264539465497</x:v>
      </x:c>
      <x:c r="AH853" s="61" t="n">
        <x:f aca="0">IF(OR(T853="年末+季度",T853="季度+动态",T853="季度",T853="动态"),A853,AH852)</x:f>
        <x:v>45016</x:v>
      </x:c>
      <x:c r="AI853" s="68" t="n">
        <x:f aca="0">YEAR(A853)</x:f>
        <x:v>2023</x:v>
      </x:c>
      <x:c r="AJ853" s="68" t="n">
        <x:f aca="0">MONTH(A853)</x:f>
        <x:v>5</x:v>
      </x:c>
      <x:c r="AK853" s="66" t="n">
        <x:f aca="0">IF(MONTH(A853)&lt;&gt;MONTH(A854),1,0)</x:f>
        <x:v>0</x:v>
      </x:c>
      <x:c r="AL853" s="64" t="n">
        <x:f aca="0">IF(AK852,AD852,AL852)</x:f>
        <x:v>1.1641911004818504</x:v>
      </x:c>
      <x:c r="AM853" s="65" t="str">
        <x:f aca="0">IF(AK853,AD853/AL853-1,"")</x:f>
      </x:c>
      <x:c r="AN853" s="64" t="n">
        <x:f aca="0">IF(AI853&lt;&gt;AI852,AD853,MAX(AN852,AD853))</x:f>
        <x:v>1.171744815875466</x:v>
      </x:c>
      <x:c r="AO853" s="65" t="n">
        <x:f aca="0">AD853/AN853-1</x:f>
        <x:v>-0.0019500832721153216</x:v>
      </x:c>
      <x:c r="AP853" s="69" t="n">
        <x:f aca="0">IFERROR(SUM(Z853:AC853)/AD853,0)</x:f>
        <x:v>1</x:v>
      </x:c>
      <x:c r="AQ853" s="66" t="b">
        <x:f aca="0">AND(B853&gt;0,C853&gt;0,D853&gt;0,E853&gt;0)</x:f>
        <x:v>1</x:v>
      </x:c>
    </x:row>
    <x:row r="854" ht="13.5" hidden="0">
      <x:c r="A854" s="61" t="n">
        <x:f aca="0">'净值底稿'!A816</x:f>
        <x:v>45058</x:v>
      </x:c>
      <x:c r="B854" s="62" t="n">
        <x:f aca="0">'净值底稿'!W816</x:f>
        <x:v>1.3693723742376107</x:v>
      </x:c>
      <x:c r="C854" s="62" t="n">
        <x:f aca="0">'净值底稿'!T816</x:f>
        <x:v>1.270100608880126</x:v>
      </x:c>
      <x:c r="D854" s="62" t="n">
        <x:f aca="0">'净值底稿'!U816</x:f>
        <x:v>1.5961</x:v>
      </x:c>
      <x:c r="E854" s="62" t="n">
        <x:f aca="0">'净值底稿'!V816</x:f>
        <x:v>1.6156</x:v>
      </x:c>
      <x:c r="F854" s="63" t="n">
        <x:f aca="0">IFERROR(B854/B853-1,0)</x:f>
        <x:v>-0.009631147821429042</x:v>
      </x:c>
      <x:c r="G854" s="63" t="n">
        <x:f aca="0">IFERROR(C854/C853-1,0)</x:f>
        <x:v>-0.011874378775698635</x:v>
      </x:c>
      <x:c r="H854" s="63" t="n">
        <x:f aca="0">IFERROR(D854/D853-1,0)</x:f>
        <x:v>-0.00006264879087836128</x:v>
      </x:c>
      <x:c r="I854" s="63" t="n">
        <x:f aca="0">IFERROR(E854/E853-1,0)</x:f>
        <x:v>-0.005417384880571419</x:v>
      </x:c>
      <x:c r="J854" s="64" t="n">
        <x:f aca="0">Z853*(1+F854)</x:f>
        <x:v>0.12535779825821533</x:v>
      </x:c>
      <x:c r="K854" s="64" t="n">
        <x:f aca="0">AA853*(1+G854)</x:f>
        <x:v>0.11509391700465615</x:v>
      </x:c>
      <x:c r="L854" s="64" t="n">
        <x:f aca="0">AB853*(1+H854)</x:f>
        <x:v>0.860889867826429</x:v>
      </x:c>
      <x:c r="M854" s="64" t="n">
        <x:f aca="0">AC853*(1+I854)</x:f>
        <x:v>0.06510748946145511</x:v>
      </x:c>
      <x:c r="N854" s="64" t="n">
        <x:f aca="0">SUM(J854:M854)</x:f>
        <x:v>1.1664490725507557</x:v>
      </x:c>
      <x:c r="O854" s="65" t="n">
        <x:f aca="0">IFERROR((J854+K854)/N854,0)</x:f>
        <x:v>0.20613991722506916</x:v>
      </x:c>
      <x:c r="P854" s="66" t="b">
        <x:f aca="0">AND(MONTH(A854)=12,OR(A855="",YEAR(A854)&lt;&gt;YEAR(A855)))</x:f>
        <x:v>0</x:v>
      </x:c>
      <x:c r="Q854" s="66" t="b">
        <x:f aca="0">AND(MOD(MONTH(A854),3)=0,OR(A855="",MONTH(A854)&lt;&gt;MONTH(A855)))</x:f>
        <x:v>0</x:v>
      </x:c>
      <x:c r="R854" s="66" t="b">
        <x:f aca="0">OR(O854&gt;$E$7,O854&lt;$E$6)</x:f>
        <x:v>0</x:v>
      </x:c>
      <x:c r="S854" s="66" t="b">
        <x:f aca="0">AND(OR(P854,Q854,R854),A854-AH853&gt;$E$8)</x:f>
        <x:v>0</x:v>
      </x:c>
      <x:c r="T854" s="67" t="str">
        <x:f aca="0">IF(NOT(OR(P854,Q854,R854)),"不调",IF(NOT(S854),"间隔规则跳过",IF(P854,"年末+季度",IF(AND(Q854,R854),"季度+动态",IF(Q854,"季度","动态")))))</x:f>
        <x:v>不调</x:v>
      </x:c>
      <x:c r="U854" s="64" t="n">
        <x:f aca="0">IF(OR(T854="年末+季度",T854="季度+动态"),N854*$E$5/2,IF(T854="季度",(J854+K854)/2,IF(T854="动态",N854*$E$5*IF(J854+K854=0,0.5,J854/(J854+K854)),J854)))</x:f>
        <x:v>0.12535779825821533</x:v>
      </x:c>
      <x:c r="V854" s="64" t="n">
        <x:f aca="0">IF(OR(T854="年末+季度",T854="季度+动态"),N854*$E$5/2,IF(T854="季度",(J854+K854)/2,IF(T854="动态",N854*$E$5*IF(J854+K854=0,0.5,K854/(J854+K854)),K854)))</x:f>
        <x:v>0.11509391700465615</x:v>
      </x:c>
      <x:c r="W854" s="64" t="n">
        <x:f aca="0">IF(OR(T854="年末+季度",T854="季度+动态",T854="动态"),N854*(1-$E$5)*IF(L854+M854=0,$B$7/($B$7+$B$8),L854/(L854+M854)),L854)</x:f>
        <x:v>0.860889867826429</x:v>
      </x:c>
      <x:c r="X854" s="64" t="n">
        <x:f aca="0">IF(OR(T854="年末+季度",T854="季度+动态",T854="动态"),N854*(1-$E$5)*IF(L854+M854=0,$B$8/($B$7+$B$8),M854/(L854+M854)),M854)</x:f>
        <x:v>0.06510748946145511</x:v>
      </x:c>
      <x:c r="Y854" s="64" t="n">
        <x:f aca="0">POWER(1-$H$5,(A854-A853)/$H$8)</x:f>
        <x:v>0.9999862671029998</x:v>
      </x:c>
      <x:c r="Z854" s="64" t="n">
        <x:f aca="0">U854*Y854</x:f>
        <x:v>0.12535607673248367</x:v>
      </x:c>
      <x:c r="AA854" s="64" t="n">
        <x:f aca="0">V854*Y854</x:f>
        <x:v>0.11509233643174857</x:v>
      </x:c>
      <x:c r="AB854" s="64" t="n">
        <x:f aca="0">W854*Y854</x:f>
        <x:v>0.8608780453145456</x:v>
      </x:c>
      <x:c r="AC854" s="64" t="n">
        <x:f aca="0">X854*Y854</x:f>
        <x:v>0.0651065953470084</x:v>
      </x:c>
      <x:c r="AD854" s="64" t="n">
        <x:f aca="0">SUM(Z854:AC854)</x:f>
        <x:v>1.1664330538257863</x:v>
      </x:c>
      <x:c r="AE854" s="64" t="n">
        <x:f aca="0">MAX(AE853,AD854)</x:f>
        <x:v>1.171744815875466</x:v>
      </x:c>
      <x:c r="AF854" s="63" t="n">
        <x:f aca="0">AD854/AE854-1</x:f>
        <x:v>-0.004533207211769086</x:v>
      </x:c>
      <x:c r="AG854" s="63" t="n">
        <x:f aca="0">AD854/AD853-1</x:f>
        <x:v>-0.0025881710887993847</x:v>
      </x:c>
      <x:c r="AH854" s="61" t="n">
        <x:f aca="0">IF(OR(T854="年末+季度",T854="季度+动态",T854="季度",T854="动态"),A854,AH853)</x:f>
        <x:v>45016</x:v>
      </x:c>
      <x:c r="AI854" s="68" t="n">
        <x:f aca="0">YEAR(A854)</x:f>
        <x:v>2023</x:v>
      </x:c>
      <x:c r="AJ854" s="68" t="n">
        <x:f aca="0">MONTH(A854)</x:f>
        <x:v>5</x:v>
      </x:c>
      <x:c r="AK854" s="66" t="n">
        <x:f aca="0">IF(MONTH(A854)&lt;&gt;MONTH(A855),1,0)</x:f>
        <x:v>0</x:v>
      </x:c>
      <x:c r="AL854" s="64" t="n">
        <x:f aca="0">IF(AK853,AD853,AL853)</x:f>
        <x:v>1.1641911004818504</x:v>
      </x:c>
      <x:c r="AM854" s="65" t="str">
        <x:f aca="0">IF(AK854,AD854/AL854-1,"")</x:f>
      </x:c>
      <x:c r="AN854" s="64" t="n">
        <x:f aca="0">IF(AI854&lt;&gt;AI853,AD854,MAX(AN853,AD854))</x:f>
        <x:v>1.171744815875466</x:v>
      </x:c>
      <x:c r="AO854" s="65" t="n">
        <x:f aca="0">AD854/AN854-1</x:f>
        <x:v>-0.004533207211769086</x:v>
      </x:c>
      <x:c r="AP854" s="69" t="n">
        <x:f aca="0">IFERROR(SUM(Z854:AC854)/AD854,0)</x:f>
        <x:v>1</x:v>
      </x:c>
      <x:c r="AQ854" s="66" t="b">
        <x:f aca="0">AND(B854&gt;0,C854&gt;0,D854&gt;0,E854&gt;0)</x:f>
        <x:v>1</x:v>
      </x:c>
    </x:row>
    <x:row r="855" ht="13.5" hidden="0">
      <x:c r="A855" s="61" t="n">
        <x:f aca="0">'净值底稿'!A817</x:f>
        <x:v>45061</x:v>
      </x:c>
      <x:c r="B855" s="62" t="n">
        <x:f aca="0">'净值底稿'!W817</x:f>
        <x:v>1.371549337023839</x:v>
      </x:c>
      <x:c r="C855" s="62" t="n">
        <x:f aca="0">'净值底稿'!T817</x:f>
        <x:v>1.2817588325406861</x:v>
      </x:c>
      <x:c r="D855" s="62" t="n">
        <x:f aca="0">'净值底稿'!U817</x:f>
        <x:v>1.5961</x:v>
      </x:c>
      <x:c r="E855" s="62" t="n">
        <x:f aca="0">'净值底稿'!V817</x:f>
        <x:v>1.6213</x:v>
      </x:c>
      <x:c r="F855" s="63" t="n">
        <x:f aca="0">IFERROR(B855/B854-1,0)</x:f>
        <x:v>0.0015897522304262335</x:v>
      </x:c>
      <x:c r="G855" s="63" t="n">
        <x:f aca="0">IFERROR(C855/C854-1,0)</x:f>
        <x:v>0.009178976514970127</x:v>
      </x:c>
      <x:c r="H855" s="63" t="n">
        <x:f aca="0">IFERROR(D855/D854-1,0)</x:f>
        <x:v>0</x:v>
      </x:c>
      <x:c r="I855" s="63" t="n">
        <x:f aca="0">IFERROR(E855/E854-1,0)</x:f>
        <x:v>0.0035281010151027026</x:v>
      </x:c>
      <x:c r="J855" s="64" t="n">
        <x:f aca="0">Z854*(1+F855)</x:f>
        <x:v>0.1255553618350666</x:v>
      </x:c>
      <x:c r="K855" s="64" t="n">
        <x:f aca="0">AA854*(1+G855)</x:f>
        <x:v>0.11614876628490862</x:v>
      </x:c>
      <x:c r="L855" s="64" t="n">
        <x:f aca="0">AB854*(1+H855)</x:f>
        <x:v>0.8608780453145456</x:v>
      </x:c>
      <x:c r="M855" s="64" t="n">
        <x:f aca="0">AC854*(1+I855)</x:f>
        <x:v>0.06533629799214206</x:v>
      </x:c>
      <x:c r="N855" s="64" t="n">
        <x:f aca="0">SUM(J855:M855)</x:f>
        <x:v>1.167918471426663</x:v>
      </x:c>
      <x:c r="O855" s="65" t="n">
        <x:f aca="0">IFERROR((J855+K855)/N855,0)</x:f>
        <x:v>0.20695291155445392</x:v>
      </x:c>
      <x:c r="P855" s="66" t="b">
        <x:f aca="0">AND(MONTH(A855)=12,OR(A856="",YEAR(A855)&lt;&gt;YEAR(A856)))</x:f>
        <x:v>0</x:v>
      </x:c>
      <x:c r="Q855" s="66" t="b">
        <x:f aca="0">AND(MOD(MONTH(A855),3)=0,OR(A856="",MONTH(A855)&lt;&gt;MONTH(A856)))</x:f>
        <x:v>0</x:v>
      </x:c>
      <x:c r="R855" s="66" t="b">
        <x:f aca="0">OR(O855&gt;$E$7,O855&lt;$E$6)</x:f>
        <x:v>0</x:v>
      </x:c>
      <x:c r="S855" s="66" t="b">
        <x:f aca="0">AND(OR(P855,Q855,R855),A855-AH854&gt;$E$8)</x:f>
        <x:v>0</x:v>
      </x:c>
      <x:c r="T855" s="67" t="str">
        <x:f aca="0">IF(NOT(OR(P855,Q855,R855)),"不调",IF(NOT(S855),"间隔规则跳过",IF(P855,"年末+季度",IF(AND(Q855,R855),"季度+动态",IF(Q855,"季度","动态")))))</x:f>
        <x:v>不调</x:v>
      </x:c>
      <x:c r="U855" s="64" t="n">
        <x:f aca="0">IF(OR(T855="年末+季度",T855="季度+动态"),N855*$E$5/2,IF(T855="季度",(J855+K855)/2,IF(T855="动态",N855*$E$5*IF(J855+K855=0,0.5,J855/(J855+K855)),J855)))</x:f>
        <x:v>0.1255553618350666</x:v>
      </x:c>
      <x:c r="V855" s="64" t="n">
        <x:f aca="0">IF(OR(T855="年末+季度",T855="季度+动态"),N855*$E$5/2,IF(T855="季度",(J855+K855)/2,IF(T855="动态",N855*$E$5*IF(J855+K855=0,0.5,K855/(J855+K855)),K855)))</x:f>
        <x:v>0.11614876628490862</x:v>
      </x:c>
      <x:c r="W855" s="64" t="n">
        <x:f aca="0">IF(OR(T855="年末+季度",T855="季度+动态",T855="动态"),N855*(1-$E$5)*IF(L855+M855=0,$B$7/($B$7+$B$8),L855/(L855+M855)),L855)</x:f>
        <x:v>0.8608780453145456</x:v>
      </x:c>
      <x:c r="X855" s="64" t="n">
        <x:f aca="0">IF(OR(T855="年末+季度",T855="季度+动态",T855="动态"),N855*(1-$E$5)*IF(L855+M855=0,$B$8/($B$7+$B$8),M855/(L855+M855)),M855)</x:f>
        <x:v>0.06533629799214206</x:v>
      </x:c>
      <x:c r="Y855" s="64" t="n">
        <x:f aca="0">POWER(1-$H$5,(A855-A854)/$H$8)</x:f>
        <x:v>0.9999588018747739</x:v>
      </x:c>
      <x:c r="Z855" s="64" t="n">
        <x:f aca="0">U855*Y855</x:f>
        <x:v>0.1255501891895469</x:v>
      </x:c>
      <x:c r="AA855" s="64" t="n">
        <x:f aca="0">V855*Y855</x:f>
        <x:v>0.11614398117349037</x:v>
      </x:c>
      <x:c r="AB855" s="64" t="n">
        <x:f aca="0">W855*Y855</x:f>
        <x:v>0.8608425787530304</x:v>
      </x:c>
      <x:c r="AC855" s="64" t="n">
        <x:f aca="0">X855*Y855</x:f>
        <x:v>0.06533360625915557</x:v>
      </x:c>
      <x:c r="AD855" s="64" t="n">
        <x:f aca="0">SUM(Z855:AC855)</x:f>
        <x:v>1.1678703553752232</x:v>
      </x:c>
      <x:c r="AE855" s="64" t="n">
        <x:f aca="0">MAX(AE854,AD855)</x:f>
        <x:v>1.171744815875466</x:v>
      </x:c>
      <x:c r="AF855" s="63" t="n">
        <x:f aca="0">AD855/AE855-1</x:f>
        <x:v>-0.0033065736223018005</x:v>
      </x:c>
      <x:c r="AG855" s="63" t="n">
        <x:f aca="0">AD855/AD854-1</x:f>
        <x:v>0.0012322194957719024</x:v>
      </x:c>
      <x:c r="AH855" s="61" t="n">
        <x:f aca="0">IF(OR(T855="年末+季度",T855="季度+动态",T855="季度",T855="动态"),A855,AH854)</x:f>
        <x:v>45016</x:v>
      </x:c>
      <x:c r="AI855" s="68" t="n">
        <x:f aca="0">YEAR(A855)</x:f>
        <x:v>2023</x:v>
      </x:c>
      <x:c r="AJ855" s="68" t="n">
        <x:f aca="0">MONTH(A855)</x:f>
        <x:v>5</x:v>
      </x:c>
      <x:c r="AK855" s="66" t="n">
        <x:f aca="0">IF(MONTH(A855)&lt;&gt;MONTH(A856),1,0)</x:f>
        <x:v>0</x:v>
      </x:c>
      <x:c r="AL855" s="64" t="n">
        <x:f aca="0">IF(AK854,AD854,AL854)</x:f>
        <x:v>1.1641911004818504</x:v>
      </x:c>
      <x:c r="AM855" s="65" t="str">
        <x:f aca="0">IF(AK855,AD855/AL855-1,"")</x:f>
      </x:c>
      <x:c r="AN855" s="64" t="n">
        <x:f aca="0">IF(AI855&lt;&gt;AI854,AD855,MAX(AN854,AD855))</x:f>
        <x:v>1.171744815875466</x:v>
      </x:c>
      <x:c r="AO855" s="65" t="n">
        <x:f aca="0">AD855/AN855-1</x:f>
        <x:v>-0.0033065736223018005</x:v>
      </x:c>
      <x:c r="AP855" s="69" t="n">
        <x:f aca="0">IFERROR(SUM(Z855:AC855)/AD855,0)</x:f>
        <x:v>1</x:v>
      </x:c>
      <x:c r="AQ855" s="66" t="b">
        <x:f aca="0">AND(B855&gt;0,C855&gt;0,D855&gt;0,E855&gt;0)</x:f>
        <x:v>1</x:v>
      </x:c>
    </x:row>
    <x:row r="856" ht="13.5" hidden="0">
      <x:c r="A856" s="61" t="n">
        <x:f aca="0">'净值底稿'!A818</x:f>
        <x:v>45062</x:v>
      </x:c>
      <x:c r="B856" s="62" t="n">
        <x:f aca="0">'净值底稿'!W818</x:f>
        <x:v>1.3619349013758513</x:v>
      </x:c>
      <x:c r="C856" s="62" t="n">
        <x:f aca="0">'净值底稿'!T818</x:f>
        <x:v>1.2722486335192187</x:v>
      </x:c>
      <x:c r="D856" s="62" t="n">
        <x:f aca="0">'净值底稿'!U818</x:f>
        <x:v>1.596</x:v>
      </x:c>
      <x:c r="E856" s="62" t="n">
        <x:f aca="0">'净值底稿'!V818</x:f>
        <x:v>1.6172</x:v>
      </x:c>
      <x:c r="F856" s="63" t="n">
        <x:f aca="0">IFERROR(B856/B855-1,0)</x:f>
        <x:v>-0.0070099087130546245</x:v>
      </x:c>
      <x:c r="G856" s="63" t="n">
        <x:f aca="0">IFERROR(C856/C855-1,0)</x:f>
        <x:v>-0.007419647737177182</x:v>
      </x:c>
      <x:c r="H856" s="63" t="n">
        <x:f aca="0">IFERROR(D856/D855-1,0)</x:f>
        <x:v>-0.00006265271599525946</x:v>
      </x:c>
      <x:c r="I856" s="63" t="n">
        <x:f aca="0">IFERROR(E856/E855-1,0)</x:f>
        <x:v>-0.00252883488558564</x:v>
      </x:c>
      <x:c r="J856" s="64" t="n">
        <x:f aca="0">Z855*(1+F856)</x:f>
        <x:v>0.12467009382442146</x:v>
      </x:c>
      <x:c r="K856" s="64" t="n">
        <x:f aca="0">AA855*(1+G856)</x:f>
        <x:v>0.11528223374638973</x:v>
      </x:c>
      <x:c r="L856" s="64" t="n">
        <x:f aca="0">AB855*(1+H856)</x:f>
        <x:v>0.8607886446274271</x:v>
      </x:c>
      <x:c r="M856" s="64" t="n">
        <x:f aca="0">AC855*(1+I856)</x:f>
        <x:v>0.06516838835644631</x:v>
      </x:c>
      <x:c r="N856" s="64" t="n">
        <x:f aca="0">SUM(J856:M856)</x:f>
        <x:v>1.1659093605546846</x:v>
      </x:c>
      <x:c r="O856" s="65" t="n">
        <x:f aca="0">IFERROR((J856+K856)/N856,0)</x:f>
        <x:v>0.20580701698513956</x:v>
      </x:c>
      <x:c r="P856" s="66" t="b">
        <x:f aca="0">AND(MONTH(A856)=12,OR(A857="",YEAR(A856)&lt;&gt;YEAR(A857)))</x:f>
        <x:v>0</x:v>
      </x:c>
      <x:c r="Q856" s="66" t="b">
        <x:f aca="0">AND(MOD(MONTH(A856),3)=0,OR(A857="",MONTH(A856)&lt;&gt;MONTH(A857)))</x:f>
        <x:v>0</x:v>
      </x:c>
      <x:c r="R856" s="66" t="b">
        <x:f aca="0">OR(O856&gt;$E$7,O856&lt;$E$6)</x:f>
        <x:v>0</x:v>
      </x:c>
      <x:c r="S856" s="66" t="b">
        <x:f aca="0">AND(OR(P856,Q856,R856),A856-AH855&gt;$E$8)</x:f>
        <x:v>0</x:v>
      </x:c>
      <x:c r="T856" s="67" t="str">
        <x:f aca="0">IF(NOT(OR(P856,Q856,R856)),"不调",IF(NOT(S856),"间隔规则跳过",IF(P856,"年末+季度",IF(AND(Q856,R856),"季度+动态",IF(Q856,"季度","动态")))))</x:f>
        <x:v>不调</x:v>
      </x:c>
      <x:c r="U856" s="64" t="n">
        <x:f aca="0">IF(OR(T856="年末+季度",T856="季度+动态"),N856*$E$5/2,IF(T856="季度",(J856+K856)/2,IF(T856="动态",N856*$E$5*IF(J856+K856=0,0.5,J856/(J856+K856)),J856)))</x:f>
        <x:v>0.12467009382442146</x:v>
      </x:c>
      <x:c r="V856" s="64" t="n">
        <x:f aca="0">IF(OR(T856="年末+季度",T856="季度+动态"),N856*$E$5/2,IF(T856="季度",(J856+K856)/2,IF(T856="动态",N856*$E$5*IF(J856+K856=0,0.5,K856/(J856+K856)),K856)))</x:f>
        <x:v>0.11528223374638973</x:v>
      </x:c>
      <x:c r="W856" s="64" t="n">
        <x:f aca="0">IF(OR(T856="年末+季度",T856="季度+动态",T856="动态"),N856*(1-$E$5)*IF(L856+M856=0,$B$7/($B$7+$B$8),L856/(L856+M856)),L856)</x:f>
        <x:v>0.8607886446274271</x:v>
      </x:c>
      <x:c r="X856" s="64" t="n">
        <x:f aca="0">IF(OR(T856="年末+季度",T856="季度+动态",T856="动态"),N856*(1-$E$5)*IF(L856+M856=0,$B$8/($B$7+$B$8),M856/(L856+M856)),M856)</x:f>
        <x:v>0.06516838835644631</x:v>
      </x:c>
      <x:c r="Y856" s="64" t="n">
        <x:f aca="0">POWER(1-$H$5,(A856-A855)/$H$8)</x:f>
        <x:v>0.9999862671029998</x:v>
      </x:c>
      <x:c r="Z856" s="64" t="n">
        <x:f aca="0">U856*Y856</x:f>
        <x:v>0.12466838174286396</x:v>
      </x:c>
      <x:c r="AA856" s="64" t="n">
        <x:f aca="0">V856*Y856</x:f>
        <x:v>0.11528065058734772</x:v>
      </x:c>
      <x:c r="AB856" s="64" t="n">
        <x:f aca="0">W856*Y856</x:f>
        <x:v>0.8607768235056314</x:v>
      </x:c>
      <x:c r="AC856" s="64" t="n">
        <x:f aca="0">X856*Y856</x:f>
        <x:v>0.06516749340568134</x:v>
      </x:c>
      <x:c r="AD856" s="64" t="n">
        <x:f aca="0">SUM(Z856:AC856)</x:f>
        <x:v>1.1658933492415247</x:v>
      </x:c>
      <x:c r="AE856" s="64" t="n">
        <x:f aca="0">MAX(AE855,AD856)</x:f>
        <x:v>1.171744815875466</x:v>
      </x:c>
      <x:c r="AF856" s="63" t="n">
        <x:f aca="0">AD856/AE856-1</x:f>
        <x:v>-0.00499380629183277</x:v>
      </x:c>
      <x:c r="AG856" s="63" t="n">
        <x:f aca="0">AD856/AD855-1</x:f>
        <x:v>-0.0016928301370089383</x:v>
      </x:c>
      <x:c r="AH856" s="61" t="n">
        <x:f aca="0">IF(OR(T856="年末+季度",T856="季度+动态",T856="季度",T856="动态"),A856,AH855)</x:f>
        <x:v>45016</x:v>
      </x:c>
      <x:c r="AI856" s="68" t="n">
        <x:f aca="0">YEAR(A856)</x:f>
        <x:v>2023</x:v>
      </x:c>
      <x:c r="AJ856" s="68" t="n">
        <x:f aca="0">MONTH(A856)</x:f>
        <x:v>5</x:v>
      </x:c>
      <x:c r="AK856" s="66" t="n">
        <x:f aca="0">IF(MONTH(A856)&lt;&gt;MONTH(A857),1,0)</x:f>
        <x:v>0</x:v>
      </x:c>
      <x:c r="AL856" s="64" t="n">
        <x:f aca="0">IF(AK855,AD855,AL855)</x:f>
        <x:v>1.1641911004818504</x:v>
      </x:c>
      <x:c r="AM856" s="65" t="str">
        <x:f aca="0">IF(AK856,AD856/AL856-1,"")</x:f>
      </x:c>
      <x:c r="AN856" s="64" t="n">
        <x:f aca="0">IF(AI856&lt;&gt;AI855,AD856,MAX(AN855,AD856))</x:f>
        <x:v>1.171744815875466</x:v>
      </x:c>
      <x:c r="AO856" s="65" t="n">
        <x:f aca="0">AD856/AN856-1</x:f>
        <x:v>-0.00499380629183277</x:v>
      </x:c>
      <x:c r="AP856" s="69" t="n">
        <x:f aca="0">IFERROR(SUM(Z856:AC856)/AD856,0)</x:f>
        <x:v>1</x:v>
      </x:c>
      <x:c r="AQ856" s="66" t="b">
        <x:f aca="0">AND(B856&gt;0,C856&gt;0,D856&gt;0,E856&gt;0)</x:f>
        <x:v>1</x:v>
      </x:c>
    </x:row>
    <x:row r="857" ht="13.5" hidden="0">
      <x:c r="A857" s="61" t="n">
        <x:f aca="0">'净值底稿'!A819</x:f>
        <x:v>45063</x:v>
      </x:c>
      <x:c r="B857" s="62" t="n">
        <x:f aca="0">'净值底稿'!W819</x:f>
        <x:v>1.3552815299209096</x:v>
      </x:c>
      <x:c r="C857" s="62" t="n">
        <x:f aca="0">'净值底稿'!T819</x:f>
        <x:v>1.2773121186767837</x:v>
      </x:c>
      <x:c r="D857" s="62" t="n">
        <x:f aca="0">'净值底稿'!U819</x:f>
        <x:v>1.5958</x:v>
      </x:c>
      <x:c r="E857" s="62" t="n">
        <x:f aca="0">'净值底稿'!V819</x:f>
        <x:v>1.6106</x:v>
      </x:c>
      <x:c r="F857" s="63" t="n">
        <x:f aca="0">IFERROR(B857/B856-1,0)</x:f>
        <x:v>-0.00488523456460388</x:v>
      </x:c>
      <x:c r="G857" s="63" t="n">
        <x:f aca="0">IFERROR(C857/C856-1,0)</x:f>
        <x:v>0.003979949377944214</x:v>
      </x:c>
      <x:c r="H857" s="63" t="n">
        <x:f aca="0">IFERROR(D857/D856-1,0)</x:f>
        <x:v>-0.00012531328320797286</x:v>
      </x:c>
      <x:c r="I857" s="63" t="n">
        <x:f aca="0">IFERROR(E857/E856-1,0)</x:f>
        <x:v>-0.004081127875340096</x:v>
      </x:c>
      <x:c r="J857" s="64" t="n">
        <x:f aca="0">Z856*(1+F857)</x:f>
        <x:v>0.12405934745526048</x:v>
      </x:c>
      <x:c r="K857" s="64" t="n">
        <x:f aca="0">AA856*(1+G857)</x:f>
        <x:v>0.11573946174094184</x:v>
      </x:c>
      <x:c r="L857" s="64" t="n">
        <x:f aca="0">AB856*(1+H857)</x:f>
        <x:v>0.8606689567357686</x:v>
      </x:c>
      <x:c r="M857" s="64" t="n">
        <x:f aca="0">AC856*(1+I857)</x:f>
        <x:v>0.06490153653177737</x:v>
      </x:c>
      <x:c r="N857" s="64" t="n">
        <x:f aca="0">SUM(J857:M857)</x:f>
        <x:v>1.1653693024637481</x:v>
      </x:c>
      <x:c r="O857" s="65" t="n">
        <x:f aca="0">IFERROR((J857+K857)/N857,0)</x:f>
        <x:v>0.20577065887117094</x:v>
      </x:c>
      <x:c r="P857" s="66" t="b">
        <x:f aca="0">AND(MONTH(A857)=12,OR(A858="",YEAR(A857)&lt;&gt;YEAR(A858)))</x:f>
        <x:v>0</x:v>
      </x:c>
      <x:c r="Q857" s="66" t="b">
        <x:f aca="0">AND(MOD(MONTH(A857),3)=0,OR(A858="",MONTH(A857)&lt;&gt;MONTH(A858)))</x:f>
        <x:v>0</x:v>
      </x:c>
      <x:c r="R857" s="66" t="b">
        <x:f aca="0">OR(O857&gt;$E$7,O857&lt;$E$6)</x:f>
        <x:v>0</x:v>
      </x:c>
      <x:c r="S857" s="66" t="b">
        <x:f aca="0">AND(OR(P857,Q857,R857),A857-AH856&gt;$E$8)</x:f>
        <x:v>0</x:v>
      </x:c>
      <x:c r="T857" s="67" t="str">
        <x:f aca="0">IF(NOT(OR(P857,Q857,R857)),"不调",IF(NOT(S857),"间隔规则跳过",IF(P857,"年末+季度",IF(AND(Q857,R857),"季度+动态",IF(Q857,"季度","动态")))))</x:f>
        <x:v>不调</x:v>
      </x:c>
      <x:c r="U857" s="64" t="n">
        <x:f aca="0">IF(OR(T857="年末+季度",T857="季度+动态"),N857*$E$5/2,IF(T857="季度",(J857+K857)/2,IF(T857="动态",N857*$E$5*IF(J857+K857=0,0.5,J857/(J857+K857)),J857)))</x:f>
        <x:v>0.12405934745526048</x:v>
      </x:c>
      <x:c r="V857" s="64" t="n">
        <x:f aca="0">IF(OR(T857="年末+季度",T857="季度+动态"),N857*$E$5/2,IF(T857="季度",(J857+K857)/2,IF(T857="动态",N857*$E$5*IF(J857+K857=0,0.5,K857/(J857+K857)),K857)))</x:f>
        <x:v>0.11573946174094184</x:v>
      </x:c>
      <x:c r="W857" s="64" t="n">
        <x:f aca="0">IF(OR(T857="年末+季度",T857="季度+动态",T857="动态"),N857*(1-$E$5)*IF(L857+M857=0,$B$7/($B$7+$B$8),L857/(L857+M857)),L857)</x:f>
        <x:v>0.8606689567357686</x:v>
      </x:c>
      <x:c r="X857" s="64" t="n">
        <x:f aca="0">IF(OR(T857="年末+季度",T857="季度+动态",T857="动态"),N857*(1-$E$5)*IF(L857+M857=0,$B$8/($B$7+$B$8),M857/(L857+M857)),M857)</x:f>
        <x:v>0.06490153653177737</x:v>
      </x:c>
      <x:c r="Y857" s="64" t="n">
        <x:f aca="0">POWER(1-$H$5,(A857-A856)/$H$8)</x:f>
        <x:v>0.9999862671029998</x:v>
      </x:c>
      <x:c r="Z857" s="64" t="n">
        <x:f aca="0">U857*Y857</x:f>
        <x:v>0.12405764376101996</x:v>
      </x:c>
      <x:c r="AA857" s="64" t="n">
        <x:f aca="0">V857*Y857</x:f>
        <x:v>0.11573787230283489</x:v>
      </x:c>
      <x:c r="AB857" s="64" t="n">
        <x:f aca="0">W857*Y857</x:f>
        <x:v>0.8606571372576345</x:v>
      </x:c>
      <x:c r="AC857" s="64" t="n">
        <x:f aca="0">X857*Y857</x:f>
        <x:v>0.06490064524566103</x:v>
      </x:c>
      <x:c r="AD857" s="64" t="n">
        <x:f aca="0">SUM(Z857:AC857)</x:f>
        <x:v>1.1653532985671504</x:v>
      </x:c>
      <x:c r="AE857" s="64" t="n">
        <x:f aca="0">MAX(AE856,AD857)</x:f>
        <x:v>1.171744815875466</x:v>
      </x:c>
      <x:c r="AF857" s="63" t="n">
        <x:f aca="0">AD857/AE857-1</x:f>
        <x:v>-0.005454700734937923</x:v>
      </x:c>
      <x:c r="AG857" s="63" t="n">
        <x:f aca="0">AD857/AD856-1</x:f>
        <x:v>-0.0004632076121933171</x:v>
      </x:c>
      <x:c r="AH857" s="61" t="n">
        <x:f aca="0">IF(OR(T857="年末+季度",T857="季度+动态",T857="季度",T857="动态"),A857,AH856)</x:f>
        <x:v>45016</x:v>
      </x:c>
      <x:c r="AI857" s="68" t="n">
        <x:f aca="0">YEAR(A857)</x:f>
        <x:v>2023</x:v>
      </x:c>
      <x:c r="AJ857" s="68" t="n">
        <x:f aca="0">MONTH(A857)</x:f>
        <x:v>5</x:v>
      </x:c>
      <x:c r="AK857" s="66" t="n">
        <x:f aca="0">IF(MONTH(A857)&lt;&gt;MONTH(A858),1,0)</x:f>
        <x:v>0</x:v>
      </x:c>
      <x:c r="AL857" s="64" t="n">
        <x:f aca="0">IF(AK856,AD856,AL856)</x:f>
        <x:v>1.1641911004818504</x:v>
      </x:c>
      <x:c r="AM857" s="65" t="str">
        <x:f aca="0">IF(AK857,AD857/AL857-1,"")</x:f>
      </x:c>
      <x:c r="AN857" s="64" t="n">
        <x:f aca="0">IF(AI857&lt;&gt;AI856,AD857,MAX(AN856,AD857))</x:f>
        <x:v>1.171744815875466</x:v>
      </x:c>
      <x:c r="AO857" s="65" t="n">
        <x:f aca="0">AD857/AN857-1</x:f>
        <x:v>-0.005454700734937923</x:v>
      </x:c>
      <x:c r="AP857" s="69" t="n">
        <x:f aca="0">IFERROR(SUM(Z857:AC857)/AD857,0)</x:f>
        <x:v>1</x:v>
      </x:c>
      <x:c r="AQ857" s="66" t="b">
        <x:f aca="0">AND(B857&gt;0,C857&gt;0,D857&gt;0,E857&gt;0)</x:f>
        <x:v>1</x:v>
      </x:c>
    </x:row>
    <x:row r="858" ht="13.5" hidden="0">
      <x:c r="A858" s="61" t="n">
        <x:f aca="0">'净值底稿'!A820</x:f>
        <x:v>45064</x:v>
      </x:c>
      <x:c r="B858" s="62" t="n">
        <x:f aca="0">'净值底稿'!W820</x:f>
        <x:v>1.3653889520237548</x:v>
      </x:c>
      <x:c r="C858" s="62" t="n">
        <x:f aca="0">'净值底稿'!T820</x:f>
        <x:v>1.2818285849364361</x:v>
      </x:c>
      <x:c r="D858" s="62" t="n">
        <x:f aca="0">'净值底稿'!U820</x:f>
        <x:v>1.5956</x:v>
      </x:c>
      <x:c r="E858" s="62" t="n">
        <x:f aca="0">'净值底稿'!V820</x:f>
        <x:v>1.6079</x:v>
      </x:c>
      <x:c r="F858" s="63" t="n">
        <x:f aca="0">IFERROR(B858/B857-1,0)</x:f>
        <x:v>0.0074578025891307576</x:v>
      </x:c>
      <x:c r="G858" s="63" t="n">
        <x:f aca="0">IFERROR(C858/C857-1,0)</x:f>
        <x:v>0.0035359143576678687</x:v>
      </x:c>
      <x:c r="H858" s="63" t="n">
        <x:f aca="0">IFERROR(D858/D857-1,0)</x:f>
        <x:v>-0.00012532898859518582</x:v>
      </x:c>
      <x:c r="I858" s="63" t="n">
        <x:f aca="0">IFERROR(E858/E857-1,0)</x:f>
        <x:v>-0.0016763938904755804</x:v>
      </x:c>
      <x:c r="J858" s="64" t="n">
        <x:f aca="0">Z857*(1+F858)</x:f>
        <x:v>0.12498284117786236</x:v>
      </x:c>
      <x:c r="K858" s="64" t="n">
        <x:f aca="0">AA857*(1+G858)</x:f>
        <x:v>0.11614711150723642</x:v>
      </x:c>
      <x:c r="L858" s="64" t="n">
        <x:f aca="0">AB857*(1+H858)</x:f>
        <x:v>0.8605492719690948</x:v>
      </x:c>
      <x:c r="M858" s="64" t="n">
        <x:f aca="0">AC857*(1+I858)</x:f>
        <x:v>0.06479184620048328</x:v>
      </x:c>
      <x:c r="N858" s="64" t="n">
        <x:f aca="0">SUM(J858:M858)</x:f>
        <x:v>1.1664710708546768</x:v>
      </x:c>
      <x:c r="O858" s="65" t="n">
        <x:f aca="0">IFERROR((J858+K858)/N858,0)</x:f>
        <x:v>0.20671747350615577</x:v>
      </x:c>
      <x:c r="P858" s="66" t="b">
        <x:f aca="0">AND(MONTH(A858)=12,OR(A859="",YEAR(A858)&lt;&gt;YEAR(A859)))</x:f>
        <x:v>0</x:v>
      </x:c>
      <x:c r="Q858" s="66" t="b">
        <x:f aca="0">AND(MOD(MONTH(A858),3)=0,OR(A859="",MONTH(A858)&lt;&gt;MONTH(A859)))</x:f>
        <x:v>0</x:v>
      </x:c>
      <x:c r="R858" s="66" t="b">
        <x:f aca="0">OR(O858&gt;$E$7,O858&lt;$E$6)</x:f>
        <x:v>0</x:v>
      </x:c>
      <x:c r="S858" s="66" t="b">
        <x:f aca="0">AND(OR(P858,Q858,R858),A858-AH857&gt;$E$8)</x:f>
        <x:v>0</x:v>
      </x:c>
      <x:c r="T858" s="67" t="str">
        <x:f aca="0">IF(NOT(OR(P858,Q858,R858)),"不调",IF(NOT(S858),"间隔规则跳过",IF(P858,"年末+季度",IF(AND(Q858,R858),"季度+动态",IF(Q858,"季度","动态")))))</x:f>
        <x:v>不调</x:v>
      </x:c>
      <x:c r="U858" s="64" t="n">
        <x:f aca="0">IF(OR(T858="年末+季度",T858="季度+动态"),N858*$E$5/2,IF(T858="季度",(J858+K858)/2,IF(T858="动态",N858*$E$5*IF(J858+K858=0,0.5,J858/(J858+K858)),J858)))</x:f>
        <x:v>0.12498284117786236</x:v>
      </x:c>
      <x:c r="V858" s="64" t="n">
        <x:f aca="0">IF(OR(T858="年末+季度",T858="季度+动态"),N858*$E$5/2,IF(T858="季度",(J858+K858)/2,IF(T858="动态",N858*$E$5*IF(J858+K858=0,0.5,K858/(J858+K858)),K858)))</x:f>
        <x:v>0.11614711150723642</x:v>
      </x:c>
      <x:c r="W858" s="64" t="n">
        <x:f aca="0">IF(OR(T858="年末+季度",T858="季度+动态",T858="动态"),N858*(1-$E$5)*IF(L858+M858=0,$B$7/($B$7+$B$8),L858/(L858+M858)),L858)</x:f>
        <x:v>0.8605492719690948</x:v>
      </x:c>
      <x:c r="X858" s="64" t="n">
        <x:f aca="0">IF(OR(T858="年末+季度",T858="季度+动态",T858="动态"),N858*(1-$E$5)*IF(L858+M858=0,$B$8/($B$7+$B$8),M858/(L858+M858)),M858)</x:f>
        <x:v>0.06479184620048328</x:v>
      </x:c>
      <x:c r="Y858" s="64" t="n">
        <x:f aca="0">POWER(1-$H$5,(A858-A857)/$H$8)</x:f>
        <x:v>0.9999862671029998</x:v>
      </x:c>
      <x:c r="Z858" s="64" t="n">
        <x:f aca="0">U858*Y858</x:f>
        <x:v>0.12498112480137767</x:v>
      </x:c>
      <x:c r="AA858" s="64" t="n">
        <x:f aca="0">V858*Y858</x:f>
        <x:v>0.11614551647091721</x:v>
      </x:c>
      <x:c r="AB858" s="64" t="n">
        <x:f aca="0">W858*Y858</x:f>
        <x:v>0.8605374541345793</x:v>
      </x:c>
      <x:c r="AC858" s="64" t="n">
        <x:f aca="0">X858*Y858</x:f>
        <x:v>0.06479095642073296</x:v>
      </x:c>
      <x:c r="AD858" s="64" t="n">
        <x:f aca="0">SUM(Z858:AC858)</x:f>
        <x:v>1.1664550518276071</x:v>
      </x:c>
      <x:c r="AE858" s="64" t="n">
        <x:f aca="0">MAX(AE857,AD858)</x:f>
        <x:v>1.171744815875466</x:v>
      </x:c>
      <x:c r="AF858" s="63" t="n">
        <x:f aca="0">AD858/AE858-1</x:f>
        <x:v>-0.004514433497968318</x:v>
      </x:c>
      <x:c r="AG858" s="63" t="n">
        <x:f aca="0">AD858/AD857-1</x:f>
        <x:v>0.0009454242432842541</x:v>
      </x:c>
      <x:c r="AH858" s="61" t="n">
        <x:f aca="0">IF(OR(T858="年末+季度",T858="季度+动态",T858="季度",T858="动态"),A858,AH857)</x:f>
        <x:v>45016</x:v>
      </x:c>
      <x:c r="AI858" s="68" t="n">
        <x:f aca="0">YEAR(A858)</x:f>
        <x:v>2023</x:v>
      </x:c>
      <x:c r="AJ858" s="68" t="n">
        <x:f aca="0">MONTH(A858)</x:f>
        <x:v>5</x:v>
      </x:c>
      <x:c r="AK858" s="66" t="n">
        <x:f aca="0">IF(MONTH(A858)&lt;&gt;MONTH(A859),1,0)</x:f>
        <x:v>0</x:v>
      </x:c>
      <x:c r="AL858" s="64" t="n">
        <x:f aca="0">IF(AK857,AD857,AL857)</x:f>
        <x:v>1.1641911004818504</x:v>
      </x:c>
      <x:c r="AM858" s="65" t="str">
        <x:f aca="0">IF(AK858,AD858/AL858-1,"")</x:f>
      </x:c>
      <x:c r="AN858" s="64" t="n">
        <x:f aca="0">IF(AI858&lt;&gt;AI857,AD858,MAX(AN857,AD858))</x:f>
        <x:v>1.171744815875466</x:v>
      </x:c>
      <x:c r="AO858" s="65" t="n">
        <x:f aca="0">AD858/AN858-1</x:f>
        <x:v>-0.004514433497968318</x:v>
      </x:c>
      <x:c r="AP858" s="69" t="n">
        <x:f aca="0">IFERROR(SUM(Z858:AC858)/AD858,0)</x:f>
        <x:v>1</x:v>
      </x:c>
      <x:c r="AQ858" s="66" t="b">
        <x:f aca="0">AND(B858&gt;0,C858&gt;0,D858&gt;0,E858&gt;0)</x:f>
        <x:v>1</x:v>
      </x:c>
    </x:row>
    <x:row r="859" ht="13.5" hidden="0">
      <x:c r="A859" s="61" t="n">
        <x:f aca="0">'净值底稿'!A821</x:f>
        <x:v>45065</x:v>
      </x:c>
      <x:c r="B859" s="62" t="n">
        <x:f aca="0">'净值底稿'!W821</x:f>
        <x:v>1.3530146253280568</x:v>
      </x:c>
      <x:c r="C859" s="62" t="n">
        <x:f aca="0">'净值底稿'!T821</x:f>
        <x:v>1.2818362229310614</x:v>
      </x:c>
      <x:c r="D859" s="62" t="n">
        <x:f aca="0">'净值底稿'!U821</x:f>
        <x:v>1.5961</x:v>
      </x:c>
      <x:c r="E859" s="62" t="n">
        <x:f aca="0">'净值底稿'!V821</x:f>
        <x:v>1.6017</x:v>
      </x:c>
      <x:c r="F859" s="63" t="n">
        <x:f aca="0">IFERROR(B859/B858-1,0)</x:f>
        <x:v>-0.009062858372595572</x:v>
      </x:c>
      <x:c r="G859" s="63" t="n">
        <x:f aca="0">IFERROR(C859/C858-1,0)</x:f>
        <x:v>0.000005958670851180514</x:v>
      </x:c>
      <x:c r="H859" s="63" t="n">
        <x:f aca="0">IFERROR(D859/D858-1,0)</x:f>
        <x:v>0.0003133617447983461</x:v>
      </x:c>
      <x:c r="I859" s="63" t="n">
        <x:f aca="0">IFERROR(E859/E858-1,0)</x:f>
        <x:v>-0.003855961191616575</x:v>
      </x:c>
      <x:c r="J859" s="64" t="n">
        <x:f aca="0">Z858*(1+F859)</x:f>
        <x:v>0.1238484385680551</x:v>
      </x:c>
      <x:c r="K859" s="64" t="n">
        <x:f aca="0">AA858*(1+G859)</x:f>
        <x:v>0.1161462085438207</x:v>
      </x:c>
      <x:c r="L859" s="64" t="n">
        <x:f aca="0">AB858*(1+H859)</x:f>
        <x:v>0.8608071136526713</x:v>
      </x:c>
      <x:c r="M859" s="64" t="n">
        <x:f aca="0">AC858*(1+I859)</x:f>
        <x:v>0.06454112500720689</x:v>
      </x:c>
      <x:c r="N859" s="64" t="n">
        <x:f aca="0">SUM(J859:M859)</x:f>
        <x:v>1.165342885771754</x:v>
      </x:c>
      <x:c r="O859" s="65" t="n">
        <x:f aca="0">IFERROR((J859+K859)/N859,0)</x:f>
        <x:v>0.20594337515772293</x:v>
      </x:c>
      <x:c r="P859" s="66" t="b">
        <x:f aca="0">AND(MONTH(A859)=12,OR(A860="",YEAR(A859)&lt;&gt;YEAR(A860)))</x:f>
        <x:v>0</x:v>
      </x:c>
      <x:c r="Q859" s="66" t="b">
        <x:f aca="0">AND(MOD(MONTH(A859),3)=0,OR(A860="",MONTH(A859)&lt;&gt;MONTH(A860)))</x:f>
        <x:v>0</x:v>
      </x:c>
      <x:c r="R859" s="66" t="b">
        <x:f aca="0">OR(O859&gt;$E$7,O859&lt;$E$6)</x:f>
        <x:v>0</x:v>
      </x:c>
      <x:c r="S859" s="66" t="b">
        <x:f aca="0">AND(OR(P859,Q859,R859),A859-AH858&gt;$E$8)</x:f>
        <x:v>0</x:v>
      </x:c>
      <x:c r="T859" s="67" t="str">
        <x:f aca="0">IF(NOT(OR(P859,Q859,R859)),"不调",IF(NOT(S859),"间隔规则跳过",IF(P859,"年末+季度",IF(AND(Q859,R859),"季度+动态",IF(Q859,"季度","动态")))))</x:f>
        <x:v>不调</x:v>
      </x:c>
      <x:c r="U859" s="64" t="n">
        <x:f aca="0">IF(OR(T859="年末+季度",T859="季度+动态"),N859*$E$5/2,IF(T859="季度",(J859+K859)/2,IF(T859="动态",N859*$E$5*IF(J859+K859=0,0.5,J859/(J859+K859)),J859)))</x:f>
        <x:v>0.1238484385680551</x:v>
      </x:c>
      <x:c r="V859" s="64" t="n">
        <x:f aca="0">IF(OR(T859="年末+季度",T859="季度+动态"),N859*$E$5/2,IF(T859="季度",(J859+K859)/2,IF(T859="动态",N859*$E$5*IF(J859+K859=0,0.5,K859/(J859+K859)),K859)))</x:f>
        <x:v>0.1161462085438207</x:v>
      </x:c>
      <x:c r="W859" s="64" t="n">
        <x:f aca="0">IF(OR(T859="年末+季度",T859="季度+动态",T859="动态"),N859*(1-$E$5)*IF(L859+M859=0,$B$7/($B$7+$B$8),L859/(L859+M859)),L859)</x:f>
        <x:v>0.8608071136526713</x:v>
      </x:c>
      <x:c r="X859" s="64" t="n">
        <x:f aca="0">IF(OR(T859="年末+季度",T859="季度+动态",T859="动态"),N859*(1-$E$5)*IF(L859+M859=0,$B$8/($B$7+$B$8),M859/(L859+M859)),M859)</x:f>
        <x:v>0.06454112500720689</x:v>
      </x:c>
      <x:c r="Y859" s="64" t="n">
        <x:f aca="0">POWER(1-$H$5,(A859-A858)/$H$8)</x:f>
        <x:v>0.9999862671029998</x:v>
      </x:c>
      <x:c r="Z859" s="64" t="n">
        <x:f aca="0">U859*Y859</x:f>
        <x:v>0.12384673777020459</x:v>
      </x:c>
      <x:c r="AA859" s="64" t="n">
        <x:f aca="0">V859*Y859</x:f>
        <x:v>0.1161446135199018</x:v>
      </x:c>
      <x:c r="AB859" s="64" t="n">
        <x:f aca="0">W859*Y859</x:f>
        <x:v>0.8607952922772424</x:v>
      </x:c>
      <x:c r="AC859" s="64" t="n">
        <x:f aca="0">X859*Y859</x:f>
        <x:v>0.06454023867058489</x:v>
      </x:c>
      <x:c r="AD859" s="64" t="n">
        <x:f aca="0">SUM(Z859:AC859)</x:f>
        <x:v>1.1653268822379337</x:v>
      </x:c>
      <x:c r="AE859" s="64" t="n">
        <x:f aca="0">MAX(AE858,AD859)</x:f>
        <x:v>1.171744815875466</x:v>
      </x:c>
      <x:c r="AF859" s="63" t="n">
        <x:f aca="0">AD859/AE859-1</x:f>
        <x:v>-0.005477245173674761</x:v>
      </x:c>
      <x:c r="AG859" s="63" t="n">
        <x:f aca="0">AD859/AD858-1</x:f>
        <x:v>-0.0009671779361800636</x:v>
      </x:c>
      <x:c r="AH859" s="61" t="n">
        <x:f aca="0">IF(OR(T859="年末+季度",T859="季度+动态",T859="季度",T859="动态"),A859,AH858)</x:f>
        <x:v>45016</x:v>
      </x:c>
      <x:c r="AI859" s="68" t="n">
        <x:f aca="0">YEAR(A859)</x:f>
        <x:v>2023</x:v>
      </x:c>
      <x:c r="AJ859" s="68" t="n">
        <x:f aca="0">MONTH(A859)</x:f>
        <x:v>5</x:v>
      </x:c>
      <x:c r="AK859" s="66" t="n">
        <x:f aca="0">IF(MONTH(A859)&lt;&gt;MONTH(A860),1,0)</x:f>
        <x:v>0</x:v>
      </x:c>
      <x:c r="AL859" s="64" t="n">
        <x:f aca="0">IF(AK858,AD858,AL858)</x:f>
        <x:v>1.1641911004818504</x:v>
      </x:c>
      <x:c r="AM859" s="65" t="str">
        <x:f aca="0">IF(AK859,AD859/AL859-1,"")</x:f>
      </x:c>
      <x:c r="AN859" s="64" t="n">
        <x:f aca="0">IF(AI859&lt;&gt;AI858,AD859,MAX(AN858,AD859))</x:f>
        <x:v>1.171744815875466</x:v>
      </x:c>
      <x:c r="AO859" s="65" t="n">
        <x:f aca="0">AD859/AN859-1</x:f>
        <x:v>-0.005477245173674761</x:v>
      </x:c>
      <x:c r="AP859" s="69" t="n">
        <x:f aca="0">IFERROR(SUM(Z859:AC859)/AD859,0)</x:f>
        <x:v>1</x:v>
      </x:c>
      <x:c r="AQ859" s="66" t="b">
        <x:f aca="0">AND(B859&gt;0,C859&gt;0,D859&gt;0,E859&gt;0)</x:f>
        <x:v>1</x:v>
      </x:c>
    </x:row>
    <x:row r="860" ht="13.5" hidden="0">
      <x:c r="A860" s="61" t="n">
        <x:f aca="0">'净值底稿'!A822</x:f>
        <x:v>45068</x:v>
      </x:c>
      <x:c r="B860" s="62" t="n">
        <x:f aca="0">'净值底稿'!W822</x:f>
        <x:v>1.3545171897679287</x:v>
      </x:c>
      <x:c r="C860" s="62" t="n">
        <x:f aca="0">'净值底稿'!T822</x:f>
        <x:v>1.2849374105198075</x:v>
      </x:c>
      <x:c r="D860" s="62" t="n">
        <x:f aca="0">'净值底稿'!U822</x:f>
        <x:v>1.597</x:v>
      </x:c>
      <x:c r="E860" s="62" t="n">
        <x:f aca="0">'净值底稿'!V822</x:f>
        <x:v>1.6076</x:v>
      </x:c>
      <x:c r="F860" s="63" t="n">
        <x:f aca="0">IFERROR(B860/B859-1,0)</x:f>
        <x:v>0.0011105308189167662</x:v>
      </x:c>
      <x:c r="G860" s="63" t="n">
        <x:f aca="0">IFERROR(C860/C859-1,0)</x:f>
        <x:v>0.002419332152788556</x:v>
      </x:c>
      <x:c r="H860" s="63" t="n">
        <x:f aca="0">IFERROR(D860/D859-1,0)</x:f>
        <x:v>0.0005638744439571131</x:v>
      </x:c>
      <x:c r="I860" s="63" t="n">
        <x:f aca="0">IFERROR(E860/E859-1,0)</x:f>
        <x:v>0.003683586189673571</x:v>
      </x:c>
      <x:c r="J860" s="64" t="n">
        <x:f aca="0">Z859*(1+F860)</x:f>
        <x:v>0.1239842733893207</x:v>
      </x:c>
      <x:c r="K860" s="64" t="n">
        <x:f aca="0">AA859*(1+G860)</x:f>
        <x:v>0.1164256059177637</x:v>
      </x:c>
      <x:c r="L860" s="64" t="n">
        <x:f aca="0">AB859*(1+H860)</x:f>
        <x:v>0.8612806727440361</x:v>
      </x:c>
      <x:c r="M860" s="64" t="n">
        <x:f aca="0">AC859*(1+I860)</x:f>
        <x:v>0.0647779782024301</x:v>
      </x:c>
      <x:c r="N860" s="64" t="n">
        <x:f aca="0">SUM(J860:M860)</x:f>
        <x:v>1.1664685302535505</x:v>
      </x:c>
      <x:c r="O860" s="65" t="n">
        <x:f aca="0">IFERROR((J860+K860)/N860,0)</x:f>
        <x:v>0.2061006131514131</x:v>
      </x:c>
      <x:c r="P860" s="66" t="b">
        <x:f aca="0">AND(MONTH(A860)=12,OR(A861="",YEAR(A860)&lt;&gt;YEAR(A861)))</x:f>
        <x:v>0</x:v>
      </x:c>
      <x:c r="Q860" s="66" t="b">
        <x:f aca="0">AND(MOD(MONTH(A860),3)=0,OR(A861="",MONTH(A860)&lt;&gt;MONTH(A861)))</x:f>
        <x:v>0</x:v>
      </x:c>
      <x:c r="R860" s="66" t="b">
        <x:f aca="0">OR(O860&gt;$E$7,O860&lt;$E$6)</x:f>
        <x:v>0</x:v>
      </x:c>
      <x:c r="S860" s="66" t="b">
        <x:f aca="0">AND(OR(P860,Q860,R860),A860-AH859&gt;$E$8)</x:f>
        <x:v>0</x:v>
      </x:c>
      <x:c r="T860" s="67" t="str">
        <x:f aca="0">IF(NOT(OR(P860,Q860,R860)),"不调",IF(NOT(S860),"间隔规则跳过",IF(P860,"年末+季度",IF(AND(Q860,R860),"季度+动态",IF(Q860,"季度","动态")))))</x:f>
        <x:v>不调</x:v>
      </x:c>
      <x:c r="U860" s="64" t="n">
        <x:f aca="0">IF(OR(T860="年末+季度",T860="季度+动态"),N860*$E$5/2,IF(T860="季度",(J860+K860)/2,IF(T860="动态",N860*$E$5*IF(J860+K860=0,0.5,J860/(J860+K860)),J860)))</x:f>
        <x:v>0.1239842733893207</x:v>
      </x:c>
      <x:c r="V860" s="64" t="n">
        <x:f aca="0">IF(OR(T860="年末+季度",T860="季度+动态"),N860*$E$5/2,IF(T860="季度",(J860+K860)/2,IF(T860="动态",N860*$E$5*IF(J860+K860=0,0.5,K860/(J860+K860)),K860)))</x:f>
        <x:v>0.1164256059177637</x:v>
      </x:c>
      <x:c r="W860" s="64" t="n">
        <x:f aca="0">IF(OR(T860="年末+季度",T860="季度+动态",T860="动态"),N860*(1-$E$5)*IF(L860+M860=0,$B$7/($B$7+$B$8),L860/(L860+M860)),L860)</x:f>
        <x:v>0.8612806727440361</x:v>
      </x:c>
      <x:c r="X860" s="64" t="n">
        <x:f aca="0">IF(OR(T860="年末+季度",T860="季度+动态",T860="动态"),N860*(1-$E$5)*IF(L860+M860=0,$B$8/($B$7+$B$8),M860/(L860+M860)),M860)</x:f>
        <x:v>0.0647779782024301</x:v>
      </x:c>
      <x:c r="Y860" s="64" t="n">
        <x:f aca="0">POWER(1-$H$5,(A860-A859)/$H$8)</x:f>
        <x:v>0.9999588018747739</x:v>
      </x:c>
      <x:c r="Z860" s="64" t="n">
        <x:f aca="0">U860*Y860</x:f>
        <x:v>0.12397916546969955</x:v>
      </x:c>
      <x:c r="AA860" s="64" t="n">
        <x:f aca="0">V860*Y860</x:f>
        <x:v>0.11642080940107158</x:v>
      </x:c>
      <x:c r="AB860" s="64" t="n">
        <x:f aca="0">W860*Y860</x:f>
        <x:v>0.8612451895950256</x:v>
      </x:c>
      <x:c r="AC860" s="64" t="n">
        <x:f aca="0">X860*Y860</x:f>
        <x:v>0.06477530947117223</x:v>
      </x:c>
      <x:c r="AD860" s="64" t="n">
        <x:f aca="0">SUM(Z860:AC860)</x:f>
        <x:v>1.166420473936969</x:v>
      </x:c>
      <x:c r="AE860" s="64" t="n">
        <x:f aca="0">MAX(AE859,AD860)</x:f>
        <x:v>1.171744815875466</x:v>
      </x:c>
      <x:c r="AF860" s="63" t="n">
        <x:f aca="0">AD860/AE860-1</x:f>
        <x:v>-0.004543943242897086</x:v>
      </x:c>
      <x:c r="AG860" s="63" t="n">
        <x:f aca="0">AD860/AD859-1</x:f>
        <x:v>0.0009384420077354072</x:v>
      </x:c>
      <x:c r="AH860" s="61" t="n">
        <x:f aca="0">IF(OR(T860="年末+季度",T860="季度+动态",T860="季度",T860="动态"),A860,AH859)</x:f>
        <x:v>45016</x:v>
      </x:c>
      <x:c r="AI860" s="68" t="n">
        <x:f aca="0">YEAR(A860)</x:f>
        <x:v>2023</x:v>
      </x:c>
      <x:c r="AJ860" s="68" t="n">
        <x:f aca="0">MONTH(A860)</x:f>
        <x:v>5</x:v>
      </x:c>
      <x:c r="AK860" s="66" t="n">
        <x:f aca="0">IF(MONTH(A860)&lt;&gt;MONTH(A861),1,0)</x:f>
        <x:v>0</x:v>
      </x:c>
      <x:c r="AL860" s="64" t="n">
        <x:f aca="0">IF(AK859,AD859,AL859)</x:f>
        <x:v>1.1641911004818504</x:v>
      </x:c>
      <x:c r="AM860" s="65" t="str">
        <x:f aca="0">IF(AK860,AD860/AL860-1,"")</x:f>
      </x:c>
      <x:c r="AN860" s="64" t="n">
        <x:f aca="0">IF(AI860&lt;&gt;AI859,AD860,MAX(AN859,AD860))</x:f>
        <x:v>1.171744815875466</x:v>
      </x:c>
      <x:c r="AO860" s="65" t="n">
        <x:f aca="0">AD860/AN860-1</x:f>
        <x:v>-0.004543943242897086</x:v>
      </x:c>
      <x:c r="AP860" s="69" t="n">
        <x:f aca="0">IFERROR(SUM(Z860:AC860)/AD860,0)</x:f>
        <x:v>1</x:v>
      </x:c>
      <x:c r="AQ860" s="66" t="b">
        <x:f aca="0">AND(B860&gt;0,C860&gt;0,D860&gt;0,E860&gt;0)</x:f>
        <x:v>1</x:v>
      </x:c>
    </x:row>
    <x:row r="861" ht="13.5" hidden="0">
      <x:c r="A861" s="61" t="n">
        <x:f aca="0">'净值底稿'!A823</x:f>
        <x:v>45069</x:v>
      </x:c>
      <x:c r="B861" s="62" t="n">
        <x:f aca="0">'净值底稿'!W823</x:f>
        <x:v>1.3389446290954423</x:v>
      </x:c>
      <x:c r="C861" s="62" t="n">
        <x:f aca="0">'净值底稿'!T823</x:f>
        <x:v>1.2712335292727976</x:v>
      </x:c>
      <x:c r="D861" s="62" t="n">
        <x:f aca="0">'净值底稿'!U823</x:f>
        <x:v>1.598</x:v>
      </x:c>
      <x:c r="E861" s="62" t="n">
        <x:f aca="0">'净值底稿'!V823</x:f>
        <x:v>1.5994</x:v>
      </x:c>
      <x:c r="F861" s="63" t="n">
        <x:f aca="0">IFERROR(B861/B860-1,0)</x:f>
        <x:v>-0.011496761200317063</x:v>
      </x:c>
      <x:c r="G861" s="63" t="n">
        <x:f aca="0">IFERROR(C861/C860-1,0)</x:f>
        <x:v>-0.01066501849414292</x:v>
      </x:c>
      <x:c r="H861" s="63" t="n">
        <x:f aca="0">IFERROR(D861/D860-1,0)</x:f>
        <x:v>0.0006261740763933155</x:v>
      </x:c>
      <x:c r="I861" s="63" t="n">
        <x:f aca="0">IFERROR(E861/E860-1,0)</x:f>
        <x:v>-0.005100771336153276</x:v>
      </x:c>
      <x:c r="J861" s="64" t="n">
        <x:f aca="0">Z860*(1+F861)</x:f>
        <x:v>0.12255380661047982</x:v>
      </x:c>
      <x:c r="K861" s="64" t="n">
        <x:f aca="0">AA860*(1+G861)</x:f>
        <x:v>0.11517917931570607</x:v>
      </x:c>
      <x:c r="L861" s="64" t="n">
        <x:f aca="0">AB860*(1+H861)</x:f>
        <x:v>0.8617844790061685</x:v>
      </x:c>
      <x:c r="M861" s="64" t="n">
        <x:f aca="0">AC860*(1+I861)</x:f>
        <x:v>0.06444490542933122</x:v>
      </x:c>
      <x:c r="N861" s="64" t="n">
        <x:f aca="0">SUM(J861:M861)</x:f>
        <x:v>1.1639623703616857</x:v>
      </x:c>
      <x:c r="O861" s="65" t="n">
        <x:f aca="0">IFERROR((J861+K861)/N861,0)</x:f>
        <x:v>0.20424456320895798</x:v>
      </x:c>
      <x:c r="P861" s="66" t="b">
        <x:f aca="0">AND(MONTH(A861)=12,OR(A862="",YEAR(A861)&lt;&gt;YEAR(A862)))</x:f>
        <x:v>0</x:v>
      </x:c>
      <x:c r="Q861" s="66" t="b">
        <x:f aca="0">AND(MOD(MONTH(A861),3)=0,OR(A862="",MONTH(A861)&lt;&gt;MONTH(A862)))</x:f>
        <x:v>0</x:v>
      </x:c>
      <x:c r="R861" s="66" t="b">
        <x:f aca="0">OR(O861&gt;$E$7,O861&lt;$E$6)</x:f>
        <x:v>0</x:v>
      </x:c>
      <x:c r="S861" s="66" t="b">
        <x:f aca="0">AND(OR(P861,Q861,R861),A861-AH860&gt;$E$8)</x:f>
        <x:v>0</x:v>
      </x:c>
      <x:c r="T861" s="67" t="str">
        <x:f aca="0">IF(NOT(OR(P861,Q861,R861)),"不调",IF(NOT(S861),"间隔规则跳过",IF(P861,"年末+季度",IF(AND(Q861,R861),"季度+动态",IF(Q861,"季度","动态")))))</x:f>
        <x:v>不调</x:v>
      </x:c>
      <x:c r="U861" s="64" t="n">
        <x:f aca="0">IF(OR(T861="年末+季度",T861="季度+动态"),N861*$E$5/2,IF(T861="季度",(J861+K861)/2,IF(T861="动态",N861*$E$5*IF(J861+K861=0,0.5,J861/(J861+K861)),J861)))</x:f>
        <x:v>0.12255380661047982</x:v>
      </x:c>
      <x:c r="V861" s="64" t="n">
        <x:f aca="0">IF(OR(T861="年末+季度",T861="季度+动态"),N861*$E$5/2,IF(T861="季度",(J861+K861)/2,IF(T861="动态",N861*$E$5*IF(J861+K861=0,0.5,K861/(J861+K861)),K861)))</x:f>
        <x:v>0.11517917931570607</x:v>
      </x:c>
      <x:c r="W861" s="64" t="n">
        <x:f aca="0">IF(OR(T861="年末+季度",T861="季度+动态",T861="动态"),N861*(1-$E$5)*IF(L861+M861=0,$B$7/($B$7+$B$8),L861/(L861+M861)),L861)</x:f>
        <x:v>0.8617844790061685</x:v>
      </x:c>
      <x:c r="X861" s="64" t="n">
        <x:f aca="0">IF(OR(T861="年末+季度",T861="季度+动态",T861="动态"),N861*(1-$E$5)*IF(L861+M861=0,$B$8/($B$7+$B$8),M861/(L861+M861)),M861)</x:f>
        <x:v>0.06444490542933122</x:v>
      </x:c>
      <x:c r="Y861" s="64" t="n">
        <x:f aca="0">POWER(1-$H$5,(A861-A860)/$H$8)</x:f>
        <x:v>0.9999862671029998</x:v>
      </x:c>
      <x:c r="Z861" s="64" t="n">
        <x:f aca="0">U861*Y861</x:f>
        <x:v>0.12255212359167665</x:v>
      </x:c>
      <x:c r="AA861" s="64" t="n">
        <x:f aca="0">V861*Y861</x:f>
        <x:v>0.11517759757189995</x:v>
      </x:c>
      <x:c r="AB861" s="64" t="n">
        <x:f aca="0">W861*Y861</x:f>
        <x:v>0.8617726442086819</x:v>
      </x:c>
      <x:c r="AC861" s="64" t="n">
        <x:f aca="0">X861*Y861</x:f>
        <x:v>0.06444402041408277</x:v>
      </x:c>
      <x:c r="AD861" s="64" t="n">
        <x:f aca="0">SUM(Z861:AC861)</x:f>
        <x:v>1.1639463857863412</x:v>
      </x:c>
      <x:c r="AE861" s="64" t="n">
        <x:f aca="0">MAX(AE860,AD861)</x:f>
        <x:v>1.171744815875466</x:v>
      </x:c>
      <x:c r="AF861" s="63" t="n">
        <x:f aca="0">AD861/AE861-1</x:f>
        <x:v>-0.006655399694086239</x:v>
      </x:c>
      <x:c r="AG861" s="63" t="n">
        <x:f aca="0">AD861/AD860-1</x:f>
        <x:v>-0.0021210945845944185</x:v>
      </x:c>
      <x:c r="AH861" s="61" t="n">
        <x:f aca="0">IF(OR(T861="年末+季度",T861="季度+动态",T861="季度",T861="动态"),A861,AH860)</x:f>
        <x:v>45016</x:v>
      </x:c>
      <x:c r="AI861" s="68" t="n">
        <x:f aca="0">YEAR(A861)</x:f>
        <x:v>2023</x:v>
      </x:c>
      <x:c r="AJ861" s="68" t="n">
        <x:f aca="0">MONTH(A861)</x:f>
        <x:v>5</x:v>
      </x:c>
      <x:c r="AK861" s="66" t="n">
        <x:f aca="0">IF(MONTH(A861)&lt;&gt;MONTH(A862),1,0)</x:f>
        <x:v>0</x:v>
      </x:c>
      <x:c r="AL861" s="64" t="n">
        <x:f aca="0">IF(AK860,AD860,AL860)</x:f>
        <x:v>1.1641911004818504</x:v>
      </x:c>
      <x:c r="AM861" s="65" t="str">
        <x:f aca="0">IF(AK861,AD861/AL861-1,"")</x:f>
      </x:c>
      <x:c r="AN861" s="64" t="n">
        <x:f aca="0">IF(AI861&lt;&gt;AI860,AD861,MAX(AN860,AD861))</x:f>
        <x:v>1.171744815875466</x:v>
      </x:c>
      <x:c r="AO861" s="65" t="n">
        <x:f aca="0">AD861/AN861-1</x:f>
        <x:v>-0.006655399694086239</x:v>
      </x:c>
      <x:c r="AP861" s="69" t="n">
        <x:f aca="0">IFERROR(SUM(Z861:AC861)/AD861,0)</x:f>
        <x:v>1</x:v>
      </x:c>
      <x:c r="AQ861" s="66" t="b">
        <x:f aca="0">AND(B861&gt;0,C861&gt;0,D861&gt;0,E861&gt;0)</x:f>
        <x:v>1</x:v>
      </x:c>
    </x:row>
    <x:row r="862" ht="13.5" hidden="0">
      <x:c r="A862" s="61" t="n">
        <x:f aca="0">'净值底稿'!A824</x:f>
        <x:v>45070</x:v>
      </x:c>
      <x:c r="B862" s="62" t="n">
        <x:f aca="0">'净值底稿'!W824</x:f>
        <x:v>1.3219109392574542</x:v>
      </x:c>
      <x:c r="C862" s="62" t="n">
        <x:f aca="0">'净值底稿'!T824</x:f>
        <x:v>1.2663391954635141</x:v>
      </x:c>
      <x:c r="D862" s="62" t="n">
        <x:f aca="0">'净值底稿'!U824</x:f>
        <x:v>1.5983</x:v>
      </x:c>
      <x:c r="E862" s="62" t="n">
        <x:f aca="0">'净值底稿'!V824</x:f>
        <x:v>1.6094</x:v>
      </x:c>
      <x:c r="F862" s="63" t="n">
        <x:f aca="0">IFERROR(B862/B861-1,0)</x:f>
        <x:v>-0.012721728343236816</x:v>
      </x:c>
      <x:c r="G862" s="63" t="n">
        <x:f aca="0">IFERROR(C862/C861-1,0)</x:f>
        <x:v>-0.0038500666451767307</x:v>
      </x:c>
      <x:c r="H862" s="63" t="n">
        <x:f aca="0">IFERROR(D862/D861-1,0)</x:f>
        <x:v>0.0001877346683354375</x:v>
      </x:c>
      <x:c r="I862" s="63" t="n">
        <x:f aca="0">IFERROR(E862/E861-1,0)</x:f>
        <x:v>0.006252344629235962</x:v>
      </x:c>
      <x:c r="J862" s="64" t="n">
        <x:f aca="0">Z861*(1+F862)</x:f>
        <x:v>0.12099304876745656</x:v>
      </x:c>
      <x:c r="K862" s="64" t="n">
        <x:f aca="0">AA861*(1+G862)</x:f>
        <x:v>0.11473415614521679</x:v>
      </x:c>
      <x:c r="L862" s="64" t="n">
        <x:f aca="0">AB861*(1+H862)</x:f>
        <x:v>0.861934428810223</x:v>
      </x:c>
      <x:c r="M862" s="64" t="n">
        <x:f aca="0">AC861*(1+I862)</x:f>
        <x:v>0.06484694663900513</x:v>
      </x:c>
      <x:c r="N862" s="64" t="n">
        <x:f aca="0">SUM(J862:M862)</x:f>
        <x:v>1.1625085803619015</x:v>
      </x:c>
      <x:c r="O862" s="65" t="n">
        <x:f aca="0">IFERROR((J862+K862)/N862,0)</x:f>
        <x:v>0.20277459357701164</x:v>
      </x:c>
      <x:c r="P862" s="66" t="b">
        <x:f aca="0">AND(MONTH(A862)=12,OR(A863="",YEAR(A862)&lt;&gt;YEAR(A863)))</x:f>
        <x:v>0</x:v>
      </x:c>
      <x:c r="Q862" s="66" t="b">
        <x:f aca="0">AND(MOD(MONTH(A862),3)=0,OR(A863="",MONTH(A862)&lt;&gt;MONTH(A863)))</x:f>
        <x:v>0</x:v>
      </x:c>
      <x:c r="R862" s="66" t="b">
        <x:f aca="0">OR(O862&gt;$E$7,O862&lt;$E$6)</x:f>
        <x:v>0</x:v>
      </x:c>
      <x:c r="S862" s="66" t="b">
        <x:f aca="0">AND(OR(P862,Q862,R862),A862-AH861&gt;$E$8)</x:f>
        <x:v>0</x:v>
      </x:c>
      <x:c r="T862" s="67" t="str">
        <x:f aca="0">IF(NOT(OR(P862,Q862,R862)),"不调",IF(NOT(S862),"间隔规则跳过",IF(P862,"年末+季度",IF(AND(Q862,R862),"季度+动态",IF(Q862,"季度","动态")))))</x:f>
        <x:v>不调</x:v>
      </x:c>
      <x:c r="U862" s="64" t="n">
        <x:f aca="0">IF(OR(T862="年末+季度",T862="季度+动态"),N862*$E$5/2,IF(T862="季度",(J862+K862)/2,IF(T862="动态",N862*$E$5*IF(J862+K862=0,0.5,J862/(J862+K862)),J862)))</x:f>
        <x:v>0.12099304876745656</x:v>
      </x:c>
      <x:c r="V862" s="64" t="n">
        <x:f aca="0">IF(OR(T862="年末+季度",T862="季度+动态"),N862*$E$5/2,IF(T862="季度",(J862+K862)/2,IF(T862="动态",N862*$E$5*IF(J862+K862=0,0.5,K862/(J862+K862)),K862)))</x:f>
        <x:v>0.11473415614521679</x:v>
      </x:c>
      <x:c r="W862" s="64" t="n">
        <x:f aca="0">IF(OR(T862="年末+季度",T862="季度+动态",T862="动态"),N862*(1-$E$5)*IF(L862+M862=0,$B$7/($B$7+$B$8),L862/(L862+M862)),L862)</x:f>
        <x:v>0.861934428810223</x:v>
      </x:c>
      <x:c r="X862" s="64" t="n">
        <x:f aca="0">IF(OR(T862="年末+季度",T862="季度+动态",T862="动态"),N862*(1-$E$5)*IF(L862+M862=0,$B$8/($B$7+$B$8),M862/(L862+M862)),M862)</x:f>
        <x:v>0.06484694663900513</x:v>
      </x:c>
      <x:c r="Y862" s="64" t="n">
        <x:f aca="0">POWER(1-$H$5,(A862-A861)/$H$8)</x:f>
        <x:v>0.9999862671029998</x:v>
      </x:c>
      <x:c r="Z862" s="64" t="n">
        <x:f aca="0">U862*Y862</x:f>
        <x:v>0.12099138718238009</x:v>
      </x:c>
      <x:c r="AA862" s="64" t="n">
        <x:f aca="0">V862*Y862</x:f>
        <x:v>0.11473258051286804</x:v>
      </x:c>
      <x:c r="AB862" s="64" t="n">
        <x:f aca="0">W862*Y862</x:f>
        <x:v>0.8619225919534912</x:v>
      </x:c>
      <x:c r="AC862" s="64" t="n">
        <x:f aca="0">X862*Y862</x:f>
        <x:v>0.06484605610256615</x:v>
      </x:c>
      <x:c r="AD862" s="64" t="n">
        <x:f aca="0">SUM(Z862:AC862)</x:f>
        <x:v>1.1624926157513054</x:v>
      </x:c>
      <x:c r="AE862" s="64" t="n">
        <x:f aca="0">MAX(AE861,AD862)</x:f>
        <x:v>1.171744815875466</x:v>
      </x:c>
      <x:c r="AF862" s="63" t="n">
        <x:f aca="0">AD862/AE862-1</x:f>
        <x:v>-0.007896087952604103</x:v>
      </x:c>
      <x:c r="AG862" s="63" t="n">
        <x:f aca="0">AD862/AD861-1</x:f>
        <x:v>-0.0012490008584491452</x:v>
      </x:c>
      <x:c r="AH862" s="61" t="n">
        <x:f aca="0">IF(OR(T862="年末+季度",T862="季度+动态",T862="季度",T862="动态"),A862,AH861)</x:f>
        <x:v>45016</x:v>
      </x:c>
      <x:c r="AI862" s="68" t="n">
        <x:f aca="0">YEAR(A862)</x:f>
        <x:v>2023</x:v>
      </x:c>
      <x:c r="AJ862" s="68" t="n">
        <x:f aca="0">MONTH(A862)</x:f>
        <x:v>5</x:v>
      </x:c>
      <x:c r="AK862" s="66" t="n">
        <x:f aca="0">IF(MONTH(A862)&lt;&gt;MONTH(A863),1,0)</x:f>
        <x:v>0</x:v>
      </x:c>
      <x:c r="AL862" s="64" t="n">
        <x:f aca="0">IF(AK861,AD861,AL861)</x:f>
        <x:v>1.1641911004818504</x:v>
      </x:c>
      <x:c r="AM862" s="65" t="str">
        <x:f aca="0">IF(AK862,AD862/AL862-1,"")</x:f>
      </x:c>
      <x:c r="AN862" s="64" t="n">
        <x:f aca="0">IF(AI862&lt;&gt;AI861,AD862,MAX(AN861,AD862))</x:f>
        <x:v>1.171744815875466</x:v>
      </x:c>
      <x:c r="AO862" s="65" t="n">
        <x:f aca="0">AD862/AN862-1</x:f>
        <x:v>-0.007896087952604103</x:v>
      </x:c>
      <x:c r="AP862" s="69" t="n">
        <x:f aca="0">IFERROR(SUM(Z862:AC862)/AD862,0)</x:f>
        <x:v>1</x:v>
      </x:c>
      <x:c r="AQ862" s="66" t="b">
        <x:f aca="0">AND(B862&gt;0,C862&gt;0,D862&gt;0,E862&gt;0)</x:f>
        <x:v>1</x:v>
      </x:c>
    </x:row>
    <x:row r="863" ht="13.5" hidden="0">
      <x:c r="A863" s="61" t="n">
        <x:f aca="0">'净值底稿'!A825</x:f>
        <x:v>45071</x:v>
      </x:c>
      <x:c r="B863" s="62" t="n">
        <x:f aca="0">'净值底稿'!W825</x:f>
        <x:v>1.3149197646083506</x:v>
      </x:c>
      <x:c r="C863" s="62" t="n">
        <x:f aca="0">'净值底稿'!T825</x:f>
        <x:v>1.265032383211315</x:v>
      </x:c>
      <x:c r="D863" s="62" t="n">
        <x:f aca="0">'净值底稿'!U825</x:f>
        <x:v>1.5982</x:v>
      </x:c>
      <x:c r="E863" s="62" t="n">
        <x:f aca="0">'净值底稿'!V825</x:f>
        <x:v>1.6047</x:v>
      </x:c>
      <x:c r="F863" s="63" t="n">
        <x:f aca="0">IFERROR(B863/B862-1,0)</x:f>
        <x:v>-0.0052886880965148375</x:v>
      </x:c>
      <x:c r="G863" s="63" t="n">
        <x:f aca="0">IFERROR(C863/C862-1,0)</x:f>
        <x:v>-0.0010319606760025302</x:v>
      </x:c>
      <x:c r="H863" s="63" t="n">
        <x:f aca="0">IFERROR(D863/D862-1,0)</x:f>
        <x:v>-0.00006256647688163142</x:v>
      </x:c>
      <x:c r="I863" s="63" t="n">
        <x:f aca="0">IFERROR(E863/E862-1,0)</x:f>
        <x:v>-0.0029203429849632423</x:v>
      </x:c>
      <x:c r="J863" s="64" t="n">
        <x:f aca="0">Z862*(1+F863)</x:f>
        <x:v>0.12035150147320782</x:v>
      </x:c>
      <x:c r="K863" s="64" t="n">
        <x:f aca="0">AA862*(1+G863)</x:f>
        <x:v>0.11461418100152247</x:v>
      </x:c>
      <x:c r="L863" s="64" t="n">
        <x:f aca="0">AB862*(1+H863)</x:f>
        <x:v>0.861868664493568</x:v>
      </x:c>
      <x:c r="M863" s="64" t="n">
        <x:f aca="0">AC862*(1+I863)</x:f>
        <x:v>0.06465668337752449</x:v>
      </x:c>
      <x:c r="N863" s="64" t="n">
        <x:f aca="0">SUM(J863:M863)</x:f>
        <x:v>1.1614910303458228</x:v>
      </x:c>
      <x:c r="O863" s="65" t="n">
        <x:f aca="0">IFERROR((J863+K863)/N863,0)</x:f>
        <x:v>0.20229659664678729</x:v>
      </x:c>
      <x:c r="P863" s="66" t="b">
        <x:f aca="0">AND(MONTH(A863)=12,OR(A864="",YEAR(A863)&lt;&gt;YEAR(A864)))</x:f>
        <x:v>0</x:v>
      </x:c>
      <x:c r="Q863" s="66" t="b">
        <x:f aca="0">AND(MOD(MONTH(A863),3)=0,OR(A864="",MONTH(A863)&lt;&gt;MONTH(A864)))</x:f>
        <x:v>0</x:v>
      </x:c>
      <x:c r="R863" s="66" t="b">
        <x:f aca="0">OR(O863&gt;$E$7,O863&lt;$E$6)</x:f>
        <x:v>0</x:v>
      </x:c>
      <x:c r="S863" s="66" t="b">
        <x:f aca="0">AND(OR(P863,Q863,R863),A863-AH862&gt;$E$8)</x:f>
        <x:v>0</x:v>
      </x:c>
      <x:c r="T863" s="67" t="str">
        <x:f aca="0">IF(NOT(OR(P863,Q863,R863)),"不调",IF(NOT(S863),"间隔规则跳过",IF(P863,"年末+季度",IF(AND(Q863,R863),"季度+动态",IF(Q863,"季度","动态")))))</x:f>
        <x:v>不调</x:v>
      </x:c>
      <x:c r="U863" s="64" t="n">
        <x:f aca="0">IF(OR(T863="年末+季度",T863="季度+动态"),N863*$E$5/2,IF(T863="季度",(J863+K863)/2,IF(T863="动态",N863*$E$5*IF(J863+K863=0,0.5,J863/(J863+K863)),J863)))</x:f>
        <x:v>0.12035150147320782</x:v>
      </x:c>
      <x:c r="V863" s="64" t="n">
        <x:f aca="0">IF(OR(T863="年末+季度",T863="季度+动态"),N863*$E$5/2,IF(T863="季度",(J863+K863)/2,IF(T863="动态",N863*$E$5*IF(J863+K863=0,0.5,K863/(J863+K863)),K863)))</x:f>
        <x:v>0.11461418100152247</x:v>
      </x:c>
      <x:c r="W863" s="64" t="n">
        <x:f aca="0">IF(OR(T863="年末+季度",T863="季度+动态",T863="动态"),N863*(1-$E$5)*IF(L863+M863=0,$B$7/($B$7+$B$8),L863/(L863+M863)),L863)</x:f>
        <x:v>0.861868664493568</x:v>
      </x:c>
      <x:c r="X863" s="64" t="n">
        <x:f aca="0">IF(OR(T863="年末+季度",T863="季度+动态",T863="动态"),N863*(1-$E$5)*IF(L863+M863=0,$B$8/($B$7+$B$8),M863/(L863+M863)),M863)</x:f>
        <x:v>0.06465668337752449</x:v>
      </x:c>
      <x:c r="Y863" s="64" t="n">
        <x:f aca="0">POWER(1-$H$5,(A863-A862)/$H$8)</x:f>
        <x:v>0.9999862671029998</x:v>
      </x:c>
      <x:c r="Z863" s="64" t="n">
        <x:f aca="0">U863*Y863</x:f>
        <x:v>0.12034984869843426</x:v>
      </x:c>
      <x:c r="AA863" s="64" t="n">
        <x:f aca="0">V863*Y863</x:f>
        <x:v>0.11461260701678001</x:v>
      </x:c>
      <x:c r="AB863" s="64" t="n">
        <x:f aca="0">W863*Y863</x:f>
        <x:v>0.8618568285399708</x:v>
      </x:c>
      <x:c r="AC863" s="64" t="n">
        <x:f aca="0">X863*Y863</x:f>
        <x:v>0.0646557954539513</x:v>
      </x:c>
      <x:c r="AD863" s="64" t="n">
        <x:f aca="0">SUM(Z863:AC863)</x:f>
        <x:v>1.1614750797091364</x:v>
      </x:c>
      <x:c r="AE863" s="64" t="n">
        <x:f aca="0">MAX(AE862,AD863)</x:f>
        <x:v>1.171744815875466</x:v>
      </x:c>
      <x:c r="AF863" s="63" t="n">
        <x:f aca="0">AD863/AE863-1</x:f>
        <x:v>-0.008764481845525807</x:v>
      </x:c>
      <x:c r="AG863" s="63" t="n">
        <x:f aca="0">AD863/AD862-1</x:f>
        <x:v>-0.0008753053811970668</x:v>
      </x:c>
      <x:c r="AH863" s="61" t="n">
        <x:f aca="0">IF(OR(T863="年末+季度",T863="季度+动态",T863="季度",T863="动态"),A863,AH862)</x:f>
        <x:v>45016</x:v>
      </x:c>
      <x:c r="AI863" s="68" t="n">
        <x:f aca="0">YEAR(A863)</x:f>
        <x:v>2023</x:v>
      </x:c>
      <x:c r="AJ863" s="68" t="n">
        <x:f aca="0">MONTH(A863)</x:f>
        <x:v>5</x:v>
      </x:c>
      <x:c r="AK863" s="66" t="n">
        <x:f aca="0">IF(MONTH(A863)&lt;&gt;MONTH(A864),1,0)</x:f>
        <x:v>0</x:v>
      </x:c>
      <x:c r="AL863" s="64" t="n">
        <x:f aca="0">IF(AK862,AD862,AL862)</x:f>
        <x:v>1.1641911004818504</x:v>
      </x:c>
      <x:c r="AM863" s="65" t="str">
        <x:f aca="0">IF(AK863,AD863/AL863-1,"")</x:f>
      </x:c>
      <x:c r="AN863" s="64" t="n">
        <x:f aca="0">IF(AI863&lt;&gt;AI862,AD863,MAX(AN862,AD863))</x:f>
        <x:v>1.171744815875466</x:v>
      </x:c>
      <x:c r="AO863" s="65" t="n">
        <x:f aca="0">AD863/AN863-1</x:f>
        <x:v>-0.008764481845525807</x:v>
      </x:c>
      <x:c r="AP863" s="69" t="n">
        <x:f aca="0">IFERROR(SUM(Z863:AC863)/AD863,0)</x:f>
        <x:v>1</x:v>
      </x:c>
      <x:c r="AQ863" s="66" t="b">
        <x:f aca="0">AND(B863&gt;0,C863&gt;0,D863&gt;0,E863&gt;0)</x:f>
        <x:v>1</x:v>
      </x:c>
    </x:row>
    <x:row r="864" ht="13.5" hidden="0">
      <x:c r="A864" s="61" t="n">
        <x:f aca="0">'净值底稿'!A826</x:f>
        <x:v>45072</x:v>
      </x:c>
      <x:c r="B864" s="62" t="n">
        <x:f aca="0">'净值底稿'!W826</x:f>
        <x:v>1.3245104769486773</x:v>
      </x:c>
      <x:c r="C864" s="62" t="n">
        <x:f aca="0">'净值底稿'!T826</x:f>
        <x:v>1.27333716769312</x:v>
      </x:c>
      <x:c r="D864" s="62" t="n">
        <x:f aca="0">'净值底稿'!U826</x:f>
        <x:v>1.5979</x:v>
      </x:c>
      <x:c r="E864" s="62" t="n">
        <x:f aca="0">'净值底稿'!V826</x:f>
        <x:v>1.5963</x:v>
      </x:c>
      <x:c r="F864" s="63" t="n">
        <x:f aca="0">IFERROR(B864/B863-1,0)</x:f>
        <x:v>0.007293762401680226</x:v>
      </x:c>
      <x:c r="G864" s="63" t="n">
        <x:f aca="0">IFERROR(C864/C863-1,0)</x:f>
        <x:v>0.006564878964381071</x:v>
      </x:c>
      <x:c r="H864" s="63" t="n">
        <x:f aca="0">IFERROR(D864/D863-1,0)</x:f>
        <x:v>-0.00018771117507188073</x:v>
      </x:c>
      <x:c r="I864" s="63" t="n">
        <x:f aca="0">IFERROR(E864/E863-1,0)</x:f>
        <x:v>-0.005234623294073648</x:v>
      </x:c>
      <x:c r="J864" s="64" t="n">
        <x:f aca="0">Z863*(1+F864)</x:f>
        <x:v>0.12122765189991881</x:v>
      </x:c>
      <x:c r="K864" s="64" t="n">
        <x:f aca="0">AA863*(1+G864)</x:f>
        <x:v>0.11536502490963735</x:v>
      </x:c>
      <x:c r="L864" s="64" t="n">
        <x:f aca="0">AB863*(1+H864)</x:f>
        <x:v>0.8616950483819419</x:v>
      </x:c>
      <x:c r="M864" s="64" t="n">
        <x:f aca="0">AC863*(1+I864)</x:f>
        <x:v>0.06431734672097118</x:v>
      </x:c>
      <x:c r="N864" s="64" t="n">
        <x:f aca="0">SUM(J864:M864)</x:f>
        <x:v>1.1626050719124692</x:v>
      </x:c>
      <x:c r="O864" s="65" t="n">
        <x:f aca="0">IFERROR((J864+K864)/N864,0)</x:f>
        <x:v>0.2035021887702283</x:v>
      </x:c>
      <x:c r="P864" s="66" t="b">
        <x:f aca="0">AND(MONTH(A864)=12,OR(A865="",YEAR(A864)&lt;&gt;YEAR(A865)))</x:f>
        <x:v>0</x:v>
      </x:c>
      <x:c r="Q864" s="66" t="b">
        <x:f aca="0">AND(MOD(MONTH(A864),3)=0,OR(A865="",MONTH(A864)&lt;&gt;MONTH(A865)))</x:f>
        <x:v>0</x:v>
      </x:c>
      <x:c r="R864" s="66" t="b">
        <x:f aca="0">OR(O864&gt;$E$7,O864&lt;$E$6)</x:f>
        <x:v>0</x:v>
      </x:c>
      <x:c r="S864" s="66" t="b">
        <x:f aca="0">AND(OR(P864,Q864,R864),A864-AH863&gt;$E$8)</x:f>
        <x:v>0</x:v>
      </x:c>
      <x:c r="T864" s="67" t="str">
        <x:f aca="0">IF(NOT(OR(P864,Q864,R864)),"不调",IF(NOT(S864),"间隔规则跳过",IF(P864,"年末+季度",IF(AND(Q864,R864),"季度+动态",IF(Q864,"季度","动态")))))</x:f>
        <x:v>不调</x:v>
      </x:c>
      <x:c r="U864" s="64" t="n">
        <x:f aca="0">IF(OR(T864="年末+季度",T864="季度+动态"),N864*$E$5/2,IF(T864="季度",(J864+K864)/2,IF(T864="动态",N864*$E$5*IF(J864+K864=0,0.5,J864/(J864+K864)),J864)))</x:f>
        <x:v>0.12122765189991881</x:v>
      </x:c>
      <x:c r="V864" s="64" t="n">
        <x:f aca="0">IF(OR(T864="年末+季度",T864="季度+动态"),N864*$E$5/2,IF(T864="季度",(J864+K864)/2,IF(T864="动态",N864*$E$5*IF(J864+K864=0,0.5,K864/(J864+K864)),K864)))</x:f>
        <x:v>0.11536502490963735</x:v>
      </x:c>
      <x:c r="W864" s="64" t="n">
        <x:f aca="0">IF(OR(T864="年末+季度",T864="季度+动态",T864="动态"),N864*(1-$E$5)*IF(L864+M864=0,$B$7/($B$7+$B$8),L864/(L864+M864)),L864)</x:f>
        <x:v>0.8616950483819419</x:v>
      </x:c>
      <x:c r="X864" s="64" t="n">
        <x:f aca="0">IF(OR(T864="年末+季度",T864="季度+动态",T864="动态"),N864*(1-$E$5)*IF(L864+M864=0,$B$8/($B$7+$B$8),M864/(L864+M864)),M864)</x:f>
        <x:v>0.06431734672097118</x:v>
      </x:c>
      <x:c r="Y864" s="64" t="n">
        <x:f aca="0">POWER(1-$H$5,(A864-A863)/$H$8)</x:f>
        <x:v>0.9999862671029998</x:v>
      </x:c>
      <x:c r="Z864" s="64" t="n">
        <x:f aca="0">U864*Y864</x:f>
        <x:v>0.12122598709306169</x:v>
      </x:c>
      <x:c r="AA864" s="64" t="n">
        <x:f aca="0">V864*Y864</x:f>
        <x:v>0.11536344061363284</x:v>
      </x:c>
      <x:c r="AB864" s="64" t="n">
        <x:f aca="0">W864*Y864</x:f>
        <x:v>0.8616832148125968</x:v>
      </x:c>
      <x:c r="AC864" s="64" t="n">
        <x:f aca="0">X864*Y864</x:f>
        <x:v>0.06431646345747334</x:v>
      </x:c>
      <x:c r="AD864" s="64" t="n">
        <x:f aca="0">SUM(Z864:AC864)</x:f>
        <x:v>1.1625891059767646</x:v>
      </x:c>
      <x:c r="AE864" s="64" t="n">
        <x:f aca="0">MAX(AE863,AD864)</x:f>
        <x:v>1.171744815875466</x:v>
      </x:c>
      <x:c r="AF864" s="63" t="n">
        <x:f aca="0">AD864/AE864-1</x:f>
        <x:v>-0.007813740478860742</x:v>
      </x:c>
      <x:c r="AG864" s="63" t="n">
        <x:f aca="0">AD864/AD863-1</x:f>
        <x:v>0.0009591478001467202</x:v>
      </x:c>
      <x:c r="AH864" s="61" t="n">
        <x:f aca="0">IF(OR(T864="年末+季度",T864="季度+动态",T864="季度",T864="动态"),A864,AH863)</x:f>
        <x:v>45016</x:v>
      </x:c>
      <x:c r="AI864" s="68" t="n">
        <x:f aca="0">YEAR(A864)</x:f>
        <x:v>2023</x:v>
      </x:c>
      <x:c r="AJ864" s="68" t="n">
        <x:f aca="0">MONTH(A864)</x:f>
        <x:v>5</x:v>
      </x:c>
      <x:c r="AK864" s="66" t="n">
        <x:f aca="0">IF(MONTH(A864)&lt;&gt;MONTH(A865),1,0)</x:f>
        <x:v>0</x:v>
      </x:c>
      <x:c r="AL864" s="64" t="n">
        <x:f aca="0">IF(AK863,AD863,AL863)</x:f>
        <x:v>1.1641911004818504</x:v>
      </x:c>
      <x:c r="AM864" s="65" t="str">
        <x:f aca="0">IF(AK864,AD864/AL864-1,"")</x:f>
      </x:c>
      <x:c r="AN864" s="64" t="n">
        <x:f aca="0">IF(AI864&lt;&gt;AI863,AD864,MAX(AN863,AD864))</x:f>
        <x:v>1.171744815875466</x:v>
      </x:c>
      <x:c r="AO864" s="65" t="n">
        <x:f aca="0">AD864/AN864-1</x:f>
        <x:v>-0.007813740478860742</x:v>
      </x:c>
      <x:c r="AP864" s="69" t="n">
        <x:f aca="0">IFERROR(SUM(Z864:AC864)/AD864,0)</x:f>
        <x:v>1</x:v>
      </x:c>
      <x:c r="AQ864" s="66" t="b">
        <x:f aca="0">AND(B864&gt;0,C864&gt;0,D864&gt;0,E864&gt;0)</x:f>
        <x:v>1</x:v>
      </x:c>
    </x:row>
    <x:row r="865" ht="13.5" hidden="0">
      <x:c r="A865" s="61" t="n">
        <x:f aca="0">'净值底稿'!A827</x:f>
        <x:v>45075</x:v>
      </x:c>
      <x:c r="B865" s="62" t="n">
        <x:f aca="0">'净值底稿'!W827</x:f>
        <x:v>1.3286840349336617</x:v>
      </x:c>
      <x:c r="C865" s="62" t="n">
        <x:f aca="0">'净值底稿'!T827</x:f>
        <x:v>1.2703420761050013</x:v>
      </x:c>
      <x:c r="D865" s="62" t="n">
        <x:f aca="0">'净值底稿'!U827</x:f>
        <x:v>1.5984</x:v>
      </x:c>
      <x:c r="E865" s="62" t="n">
        <x:f aca="0">'净值底稿'!V827</x:f>
        <x:v>1.5938</x:v>
      </x:c>
      <x:c r="F865" s="63" t="n">
        <x:f aca="0">IFERROR(B865/B864-1,0)</x:f>
        <x:v>0.003151019231345975</x:v>
      </x:c>
      <x:c r="G865" s="63" t="n">
        <x:f aca="0">IFERROR(C865/C864-1,0)</x:f>
        <x:v>-0.0023521590856763197</x:v>
      </x:c>
      <x:c r="H865" s="63" t="n">
        <x:f aca="0">IFERROR(D865/D864-1,0)</x:f>
        <x:v>0.0003129106952874938</x:v>
      </x:c>
      <x:c r="I865" s="63" t="n">
        <x:f aca="0">IFERROR(E865/E864-1,0)</x:f>
        <x:v>-0.0015661216563301883</x:v>
      </x:c>
      <x:c r="J865" s="64" t="n">
        <x:f aca="0">Z864*(1+F865)</x:f>
        <x:v>0.12160797250973082</x:v>
      </x:c>
      <x:c r="K865" s="64" t="n">
        <x:f aca="0">AA864*(1+G865)</x:f>
        <x:v>0.1150920874486386</x:v>
      </x:c>
      <x:c r="L865" s="64" t="n">
        <x:f aca="0">AB864*(1+H865)</x:f>
        <x:v>0.8619528447064614</x:v>
      </x:c>
      <x:c r="M865" s="64" t="n">
        <x:f aca="0">AC864*(1+I865)</x:f>
        <x:v>0.06421573605119402</x:v>
      </x:c>
      <x:c r="N865" s="64" t="n">
        <x:f aca="0">SUM(J865:M865)</x:f>
        <x:v>1.1628686407160247</x:v>
      </x:c>
      <x:c r="O865" s="65" t="n">
        <x:f aca="0">IFERROR((J865+K865)/N865,0)</x:f>
        <x:v>0.2035484075076818</x:v>
      </x:c>
      <x:c r="P865" s="66" t="b">
        <x:f aca="0">AND(MONTH(A865)=12,OR(A866="",YEAR(A865)&lt;&gt;YEAR(A866)))</x:f>
        <x:v>0</x:v>
      </x:c>
      <x:c r="Q865" s="66" t="b">
        <x:f aca="0">AND(MOD(MONTH(A865),3)=0,OR(A866="",MONTH(A865)&lt;&gt;MONTH(A866)))</x:f>
        <x:v>0</x:v>
      </x:c>
      <x:c r="R865" s="66" t="b">
        <x:f aca="0">OR(O865&gt;$E$7,O865&lt;$E$6)</x:f>
        <x:v>0</x:v>
      </x:c>
      <x:c r="S865" s="66" t="b">
        <x:f aca="0">AND(OR(P865,Q865,R865),A865-AH864&gt;$E$8)</x:f>
        <x:v>0</x:v>
      </x:c>
      <x:c r="T865" s="67" t="str">
        <x:f aca="0">IF(NOT(OR(P865,Q865,R865)),"不调",IF(NOT(S865),"间隔规则跳过",IF(P865,"年末+季度",IF(AND(Q865,R865),"季度+动态",IF(Q865,"季度","动态")))))</x:f>
        <x:v>不调</x:v>
      </x:c>
      <x:c r="U865" s="64" t="n">
        <x:f aca="0">IF(OR(T865="年末+季度",T865="季度+动态"),N865*$E$5/2,IF(T865="季度",(J865+K865)/2,IF(T865="动态",N865*$E$5*IF(J865+K865=0,0.5,J865/(J865+K865)),J865)))</x:f>
        <x:v>0.12160797250973082</x:v>
      </x:c>
      <x:c r="V865" s="64" t="n">
        <x:f aca="0">IF(OR(T865="年末+季度",T865="季度+动态"),N865*$E$5/2,IF(T865="季度",(J865+K865)/2,IF(T865="动态",N865*$E$5*IF(J865+K865=0,0.5,K865/(J865+K865)),K865)))</x:f>
        <x:v>0.1150920874486386</x:v>
      </x:c>
      <x:c r="W865" s="64" t="n">
        <x:f aca="0">IF(OR(T865="年末+季度",T865="季度+动态",T865="动态"),N865*(1-$E$5)*IF(L865+M865=0,$B$7/($B$7+$B$8),L865/(L865+M865)),L865)</x:f>
        <x:v>0.8619528447064614</x:v>
      </x:c>
      <x:c r="X865" s="64" t="n">
        <x:f aca="0">IF(OR(T865="年末+季度",T865="季度+动态",T865="动态"),N865*(1-$E$5)*IF(L865+M865=0,$B$8/($B$7+$B$8),M865/(L865+M865)),M865)</x:f>
        <x:v>0.06421573605119402</x:v>
      </x:c>
      <x:c r="Y865" s="64" t="n">
        <x:f aca="0">POWER(1-$H$5,(A865-A864)/$H$8)</x:f>
        <x:v>0.9999588018747739</x:v>
      </x:c>
      <x:c r="Z865" s="64" t="n">
        <x:f aca="0">U865*Y865</x:f>
        <x:v>0.12160296248925087</x:v>
      </x:c>
      <x:c r="AA865" s="64" t="n">
        <x:f aca="0">V865*Y865</x:f>
        <x:v>0.11508734587040735</x:v>
      </x:c>
      <x:c r="AB865" s="64" t="n">
        <x:f aca="0">W865*Y865</x:f>
        <x:v>0.8619173338652262</x:v>
      </x:c>
      <x:c r="AC865" s="64" t="n">
        <x:f aca="0">X865*Y865</x:f>
        <x:v>0.0642130904832587</x:v>
      </x:c>
      <x:c r="AD865" s="64" t="n">
        <x:f aca="0">SUM(Z865:AC865)</x:f>
        <x:v>1.162820732708143</x:v>
      </x:c>
      <x:c r="AE865" s="64" t="n">
        <x:f aca="0">MAX(AE864,AD865)</x:f>
        <x:v>1.171744815875466</x:v>
      </x:c>
      <x:c r="AF865" s="63" t="n">
        <x:f aca="0">AD865/AE865-1</x:f>
        <x:v>-0.007616063708082543</x:v>
      </x:c>
      <x:c r="AG865" s="63" t="n">
        <x:f aca="0">AD865/AD864-1</x:f>
        <x:v>0.0001992335298754977</x:v>
      </x:c>
      <x:c r="AH865" s="61" t="n">
        <x:f aca="0">IF(OR(T865="年末+季度",T865="季度+动态",T865="季度",T865="动态"),A865,AH864)</x:f>
        <x:v>45016</x:v>
      </x:c>
      <x:c r="AI865" s="68" t="n">
        <x:f aca="0">YEAR(A865)</x:f>
        <x:v>2023</x:v>
      </x:c>
      <x:c r="AJ865" s="68" t="n">
        <x:f aca="0">MONTH(A865)</x:f>
        <x:v>5</x:v>
      </x:c>
      <x:c r="AK865" s="66" t="n">
        <x:f aca="0">IF(MONTH(A865)&lt;&gt;MONTH(A866),1,0)</x:f>
        <x:v>0</x:v>
      </x:c>
      <x:c r="AL865" s="64" t="n">
        <x:f aca="0">IF(AK864,AD864,AL864)</x:f>
        <x:v>1.1641911004818504</x:v>
      </x:c>
      <x:c r="AM865" s="65" t="str">
        <x:f aca="0">IF(AK865,AD865/AL865-1,"")</x:f>
      </x:c>
      <x:c r="AN865" s="64" t="n">
        <x:f aca="0">IF(AI865&lt;&gt;AI864,AD865,MAX(AN864,AD865))</x:f>
        <x:v>1.171744815875466</x:v>
      </x:c>
      <x:c r="AO865" s="65" t="n">
        <x:f aca="0">AD865/AN865-1</x:f>
        <x:v>-0.007616063708082543</x:v>
      </x:c>
      <x:c r="AP865" s="69" t="n">
        <x:f aca="0">IFERROR(SUM(Z865:AC865)/AD865,0)</x:f>
        <x:v>1</x:v>
      </x:c>
      <x:c r="AQ865" s="66" t="b">
        <x:f aca="0">AND(B865&gt;0,C865&gt;0,D865&gt;0,E865&gt;0)</x:f>
        <x:v>1</x:v>
      </x:c>
    </x:row>
    <x:row r="866" ht="13.5" hidden="0">
      <x:c r="A866" s="61" t="n">
        <x:f aca="0">'净值底稿'!A828</x:f>
        <x:v>45076</x:v>
      </x:c>
      <x:c r="B866" s="62" t="n">
        <x:f aca="0">'净值底稿'!W828</x:f>
        <x:v>1.3304975968861643</x:v>
      </x:c>
      <x:c r="C866" s="62" t="n">
        <x:f aca="0">'净值底稿'!T828</x:f>
        <x:v>1.276183459484924</x:v>
      </x:c>
      <x:c r="D866" s="62" t="n">
        <x:f aca="0">'净值底稿'!U828</x:f>
        <x:v>1.5988</x:v>
      </x:c>
      <x:c r="E866" s="62" t="n">
        <x:f aca="0">'净值底稿'!V828</x:f>
        <x:v>1.5912</x:v>
      </x:c>
      <x:c r="F866" s="63" t="n">
        <x:f aca="0">IFERROR(B866/B865-1,0)</x:f>
        <x:v>0.0013649309428129808</x:v>
      </x:c>
      <x:c r="G866" s="63" t="n">
        <x:f aca="0">IFERROR(C866/C865-1,0)</x:f>
        <x:v>0.004598275920949524</x:v>
      </x:c>
      <x:c r="H866" s="63" t="n">
        <x:f aca="0">IFERROR(D866/D865-1,0)</x:f>
        <x:v>0.00025025025025016134</x:v>
      </x:c>
      <x:c r="I866" s="63" t="n">
        <x:f aca="0">IFERROR(E866/E865-1,0)</x:f>
        <x:v>-0.0016313213703100793</x:v>
      </x:c>
      <x:c r="J866" s="64" t="n">
        <x:f aca="0">Z865*(1+F866)</x:f>
        <x:v>0.12176894213549018</x:v>
      </x:c>
      <x:c r="K866" s="64" t="n">
        <x:f aca="0">AA865*(1+G866)</x:f>
        <x:v>0.11561654924172923</x:v>
      </x:c>
      <x:c r="L866" s="64" t="n">
        <x:f aca="0">AB865*(1+H866)</x:f>
        <x:v>0.8621330288937209</x:v>
      </x:c>
      <x:c r="M866" s="64" t="n">
        <x:f aca="0">AC865*(1+I866)</x:f>
        <x:v>0.0641083382964997</x:v>
      </x:c>
      <x:c r="N866" s="64" t="n">
        <x:f aca="0">SUM(J866:M866)</x:f>
        <x:v>1.16362685856744</x:v>
      </x:c>
      <x:c r="O866" s="65" t="n">
        <x:f aca="0">IFERROR((J866+K866)/N866,0)</x:f>
        <x:v>0.2040048230490903</x:v>
      </x:c>
      <x:c r="P866" s="66" t="b">
        <x:f aca="0">AND(MONTH(A866)=12,OR(A867="",YEAR(A866)&lt;&gt;YEAR(A867)))</x:f>
        <x:v>0</x:v>
      </x:c>
      <x:c r="Q866" s="66" t="b">
        <x:f aca="0">AND(MOD(MONTH(A866),3)=0,OR(A867="",MONTH(A866)&lt;&gt;MONTH(A867)))</x:f>
        <x:v>0</x:v>
      </x:c>
      <x:c r="R866" s="66" t="b">
        <x:f aca="0">OR(O866&gt;$E$7,O866&lt;$E$6)</x:f>
        <x:v>0</x:v>
      </x:c>
      <x:c r="S866" s="66" t="b">
        <x:f aca="0">AND(OR(P866,Q866,R866),A866-AH865&gt;$E$8)</x:f>
        <x:v>0</x:v>
      </x:c>
      <x:c r="T866" s="67" t="str">
        <x:f aca="0">IF(NOT(OR(P866,Q866,R866)),"不调",IF(NOT(S866),"间隔规则跳过",IF(P866,"年末+季度",IF(AND(Q866,R866),"季度+动态",IF(Q866,"季度","动态")))))</x:f>
        <x:v>不调</x:v>
      </x:c>
      <x:c r="U866" s="64" t="n">
        <x:f aca="0">IF(OR(T866="年末+季度",T866="季度+动态"),N866*$E$5/2,IF(T866="季度",(J866+K866)/2,IF(T866="动态",N866*$E$5*IF(J866+K866=0,0.5,J866/(J866+K866)),J866)))</x:f>
        <x:v>0.12176894213549018</x:v>
      </x:c>
      <x:c r="V866" s="64" t="n">
        <x:f aca="0">IF(OR(T866="年末+季度",T866="季度+动态"),N866*$E$5/2,IF(T866="季度",(J866+K866)/2,IF(T866="动态",N866*$E$5*IF(J866+K866=0,0.5,K866/(J866+K866)),K866)))</x:f>
        <x:v>0.11561654924172923</x:v>
      </x:c>
      <x:c r="W866" s="64" t="n">
        <x:f aca="0">IF(OR(T866="年末+季度",T866="季度+动态",T866="动态"),N866*(1-$E$5)*IF(L866+M866=0,$B$7/($B$7+$B$8),L866/(L866+M866)),L866)</x:f>
        <x:v>0.8621330288937209</x:v>
      </x:c>
      <x:c r="X866" s="64" t="n">
        <x:f aca="0">IF(OR(T866="年末+季度",T866="季度+动态",T866="动态"),N866*(1-$E$5)*IF(L866+M866=0,$B$8/($B$7+$B$8),M866/(L866+M866)),M866)</x:f>
        <x:v>0.0641083382964997</x:v>
      </x:c>
      <x:c r="Y866" s="64" t="n">
        <x:f aca="0">POWER(1-$H$5,(A866-A865)/$H$8)</x:f>
        <x:v>0.9999862671029998</x:v>
      </x:c>
      <x:c r="Z866" s="64" t="n">
        <x:f aca="0">U866*Y866</x:f>
        <x:v>0.12176726989515001</x:v>
      </x:c>
      <x:c r="AA866" s="64" t="n">
        <x:f aca="0">V866*Y866</x:f>
        <x:v>0.11561496149156697</x:v>
      </x:c>
      <x:c r="AB866" s="64" t="n">
        <x:f aca="0">W866*Y866</x:f>
        <x:v>0.8621211893096346</x:v>
      </x:c>
      <x:c r="AC866" s="64" t="n">
        <x:f aca="0">X866*Y866</x:f>
        <x:v>0.06410745790329302</x:v>
      </x:c>
      <x:c r="AD866" s="64" t="n">
        <x:f aca="0">SUM(Z866:AC866)</x:f>
        <x:v>1.1636108785996444</x:v>
      </x:c>
      <x:c r="AE866" s="64" t="n">
        <x:f aca="0">MAX(AE865,AD866)</x:f>
        <x:v>1.171744815875466</x:v>
      </x:c>
      <x:c r="AF866" s="63" t="n">
        <x:f aca="0">AD866/AE866-1</x:f>
        <x:v>-0.006941730968738513</x:v>
      </x:c>
      <x:c r="AG866" s="63" t="n">
        <x:f aca="0">AD866/AD865-1</x:f>
        <x:v>0.0006795079149140015</x:v>
      </x:c>
      <x:c r="AH866" s="61" t="n">
        <x:f aca="0">IF(OR(T866="年末+季度",T866="季度+动态",T866="季度",T866="动态"),A866,AH865)</x:f>
        <x:v>45016</x:v>
      </x:c>
      <x:c r="AI866" s="68" t="n">
        <x:f aca="0">YEAR(A866)</x:f>
        <x:v>2023</x:v>
      </x:c>
      <x:c r="AJ866" s="68" t="n">
        <x:f aca="0">MONTH(A866)</x:f>
        <x:v>5</x:v>
      </x:c>
      <x:c r="AK866" s="66" t="n">
        <x:f aca="0">IF(MONTH(A866)&lt;&gt;MONTH(A867),1,0)</x:f>
        <x:v>0</x:v>
      </x:c>
      <x:c r="AL866" s="64" t="n">
        <x:f aca="0">IF(AK865,AD865,AL865)</x:f>
        <x:v>1.1641911004818504</x:v>
      </x:c>
      <x:c r="AM866" s="65" t="str">
        <x:f aca="0">IF(AK866,AD866/AL866-1,"")</x:f>
      </x:c>
      <x:c r="AN866" s="64" t="n">
        <x:f aca="0">IF(AI866&lt;&gt;AI865,AD866,MAX(AN865,AD866))</x:f>
        <x:v>1.171744815875466</x:v>
      </x:c>
      <x:c r="AO866" s="65" t="n">
        <x:f aca="0">AD866/AN866-1</x:f>
        <x:v>-0.006941730968738513</x:v>
      </x:c>
      <x:c r="AP866" s="69" t="n">
        <x:f aca="0">IFERROR(SUM(Z866:AC866)/AD866,0)</x:f>
        <x:v>1</x:v>
      </x:c>
      <x:c r="AQ866" s="66" t="b">
        <x:f aca="0">AND(B866&gt;0,C866&gt;0,D866&gt;0,E866&gt;0)</x:f>
        <x:v>1</x:v>
      </x:c>
    </x:row>
    <x:row r="867" ht="13.5" hidden="0">
      <x:c r="A867" s="61" t="n">
        <x:f aca="0">'净值底稿'!A829</x:f>
        <x:v>45077</x:v>
      </x:c>
      <x:c r="B867" s="62" t="n">
        <x:f aca="0">'净值底稿'!W829</x:f>
        <x:v>1.3186092725058882</x:v>
      </x:c>
      <x:c r="C867" s="62" t="n">
        <x:f aca="0">'净值底稿'!T829</x:f>
        <x:v>1.2731691233435716</x:v>
      </x:c>
      <x:c r="D867" s="62" t="n">
        <x:f aca="0">'净值底稿'!U829</x:f>
        <x:v>1.5992</x:v>
      </x:c>
      <x:c r="E867" s="62" t="n">
        <x:f aca="0">'净值底稿'!V829</x:f>
        <x:v>1.6116</x:v>
      </x:c>
      <x:c r="F867" s="63" t="n">
        <x:f aca="0">IFERROR(B867/B866-1,0)</x:f>
        <x:v>-0.008935246788944973</x:v>
      </x:c>
      <x:c r="G867" s="63" t="n">
        <x:f aca="0">IFERROR(C867/C866-1,0)</x:f>
        <x:v>-0.0023619927988793865</x:v>
      </x:c>
      <x:c r="H867" s="63" t="n">
        <x:f aca="0">IFERROR(D867/D866-1,0)</x:f>
        <x:v>0.0002501876407305925</x:v>
      </x:c>
      <x:c r="I867" s="63" t="n">
        <x:f aca="0">IFERROR(E867/E866-1,0)</x:f>
        <x:v>0.012820512820512775</x:v>
      </x:c>
      <x:c r="J867" s="64" t="n">
        <x:f aca="0">Z866*(1+F867)</x:f>
        <x:v>0.12067924928782077</x:v>
      </x:c>
      <x:c r="K867" s="64" t="n">
        <x:f aca="0">AA866*(1+G867)</x:f>
        <x:v>0.11534187978508118</x:v>
      </x:c>
      <x:c r="L867" s="64" t="n">
        <x:f aca="0">AB866*(1+H867)</x:f>
        <x:v>0.8623368813760118</x:v>
      </x:c>
      <x:c r="M867" s="64" t="n">
        <x:f aca="0">AC866*(1+I867)</x:f>
        <x:v>0.06492934838923267</x:v>
      </x:c>
      <x:c r="N867" s="64" t="n">
        <x:f aca="0">SUM(J867:M867)</x:f>
        <x:v>1.1632873588381465</x:v>
      </x:c>
      <x:c r="O867" s="65" t="n">
        <x:f aca="0">IFERROR((J867+K867)/N867,0)</x:f>
        <x:v>0.20289151023581325</x:v>
      </x:c>
      <x:c r="P867" s="66" t="b">
        <x:f aca="0">AND(MONTH(A867)=12,OR(A868="",YEAR(A867)&lt;&gt;YEAR(A868)))</x:f>
        <x:v>0</x:v>
      </x:c>
      <x:c r="Q867" s="66" t="b">
        <x:f aca="0">AND(MOD(MONTH(A867),3)=0,OR(A868="",MONTH(A867)&lt;&gt;MONTH(A868)))</x:f>
        <x:v>0</x:v>
      </x:c>
      <x:c r="R867" s="66" t="b">
        <x:f aca="0">OR(O867&gt;$E$7,O867&lt;$E$6)</x:f>
        <x:v>0</x:v>
      </x:c>
      <x:c r="S867" s="66" t="b">
        <x:f aca="0">AND(OR(P867,Q867,R867),A867-AH866&gt;$E$8)</x:f>
        <x:v>0</x:v>
      </x:c>
      <x:c r="T867" s="67" t="str">
        <x:f aca="0">IF(NOT(OR(P867,Q867,R867)),"不调",IF(NOT(S867),"间隔规则跳过",IF(P867,"年末+季度",IF(AND(Q867,R867),"季度+动态",IF(Q867,"季度","动态")))))</x:f>
        <x:v>不调</x:v>
      </x:c>
      <x:c r="U867" s="64" t="n">
        <x:f aca="0">IF(OR(T867="年末+季度",T867="季度+动态"),N867*$E$5/2,IF(T867="季度",(J867+K867)/2,IF(T867="动态",N867*$E$5*IF(J867+K867=0,0.5,J867/(J867+K867)),J867)))</x:f>
        <x:v>0.12067924928782077</x:v>
      </x:c>
      <x:c r="V867" s="64" t="n">
        <x:f aca="0">IF(OR(T867="年末+季度",T867="季度+动态"),N867*$E$5/2,IF(T867="季度",(J867+K867)/2,IF(T867="动态",N867*$E$5*IF(J867+K867=0,0.5,K867/(J867+K867)),K867)))</x:f>
        <x:v>0.11534187978508118</x:v>
      </x:c>
      <x:c r="W867" s="64" t="n">
        <x:f aca="0">IF(OR(T867="年末+季度",T867="季度+动态",T867="动态"),N867*(1-$E$5)*IF(L867+M867=0,$B$7/($B$7+$B$8),L867/(L867+M867)),L867)</x:f>
        <x:v>0.8623368813760118</x:v>
      </x:c>
      <x:c r="X867" s="64" t="n">
        <x:f aca="0">IF(OR(T867="年末+季度",T867="季度+动态",T867="动态"),N867*(1-$E$5)*IF(L867+M867=0,$B$8/($B$7+$B$8),M867/(L867+M867)),M867)</x:f>
        <x:v>0.06492934838923267</x:v>
      </x:c>
      <x:c r="Y867" s="64" t="n">
        <x:f aca="0">POWER(1-$H$5,(A867-A866)/$H$8)</x:f>
        <x:v>0.9999862671029998</x:v>
      </x:c>
      <x:c r="Z867" s="64" t="n">
        <x:f aca="0">U867*Y867</x:f>
        <x:v>0.12067759201212024</x:v>
      </x:c>
      <x:c r="AA867" s="64" t="n">
        <x:f aca="0">V867*Y867</x:f>
        <x:v>0.11534029580692627</x:v>
      </x:c>
      <x:c r="AB867" s="64" t="n">
        <x:f aca="0">W867*Y867</x:f>
        <x:v>0.8623250389924404</x:v>
      </x:c>
      <x:c r="AC867" s="64" t="n">
        <x:f aca="0">X867*Y867</x:f>
        <x:v>0.06492845672117895</x:v>
      </x:c>
      <x:c r="AD867" s="64" t="n">
        <x:f aca="0">SUM(Z867:AC867)</x:f>
        <x:v>1.1632713835326658</x:v>
      </x:c>
      <x:c r="AE867" s="64" t="n">
        <x:f aca="0">MAX(AE866,AD867)</x:f>
        <x:v>1.171744815875466</x:v>
      </x:c>
      <x:c r="AF867" s="63" t="n">
        <x:f aca="0">AD867/AE867-1</x:f>
        <x:v>-0.007231465612646426</x:v>
      </x:c>
      <x:c r="AG867" s="63" t="n">
        <x:f aca="0">AD867/AD866-1</x:f>
        <x:v>-0.0002917599630790635</x:v>
      </x:c>
      <x:c r="AH867" s="61" t="n">
        <x:f aca="0">IF(OR(T867="年末+季度",T867="季度+动态",T867="季度",T867="动态"),A867,AH866)</x:f>
        <x:v>45016</x:v>
      </x:c>
      <x:c r="AI867" s="68" t="n">
        <x:f aca="0">YEAR(A867)</x:f>
        <x:v>2023</x:v>
      </x:c>
      <x:c r="AJ867" s="68" t="n">
        <x:f aca="0">MONTH(A867)</x:f>
        <x:v>5</x:v>
      </x:c>
      <x:c r="AK867" s="66" t="n">
        <x:f aca="0">IF(MONTH(A867)&lt;&gt;MONTH(A868),1,0)</x:f>
        <x:v>1</x:v>
      </x:c>
      <x:c r="AL867" s="64" t="n">
        <x:f aca="0">IF(AK866,AD866,AL866)</x:f>
        <x:v>1.1641911004818504</x:v>
      </x:c>
      <x:c r="AM867" s="65" t="n">
        <x:f aca="0">IF(AK867,AD867/AL867-1,"")</x:f>
        <x:v>-0.0007900051364453375</x:v>
      </x:c>
      <x:c r="AN867" s="64" t="n">
        <x:f aca="0">IF(AI867&lt;&gt;AI866,AD867,MAX(AN866,AD867))</x:f>
        <x:v>1.171744815875466</x:v>
      </x:c>
      <x:c r="AO867" s="65" t="n">
        <x:f aca="0">AD867/AN867-1</x:f>
        <x:v>-0.007231465612646426</x:v>
      </x:c>
      <x:c r="AP867" s="69" t="n">
        <x:f aca="0">IFERROR(SUM(Z867:AC867)/AD867,0)</x:f>
        <x:v>1</x:v>
      </x:c>
      <x:c r="AQ867" s="66" t="b">
        <x:f aca="0">AND(B867&gt;0,C867&gt;0,D867&gt;0,E867&gt;0)</x:f>
        <x:v>1</x:v>
      </x:c>
    </x:row>
    <x:row r="868" ht="13.5" hidden="0">
      <x:c r="A868" s="61" t="n">
        <x:f aca="0">'净值底稿'!A830</x:f>
        <x:v>45078</x:v>
      </x:c>
      <x:c r="B868" s="62" t="n">
        <x:f aca="0">'净值底稿'!W830</x:f>
        <x:v>1.3186013947303494</x:v>
      </x:c>
      <x:c r="C868" s="62" t="n">
        <x:f aca="0">'净值底稿'!T830</x:f>
        <x:v>1.2754481766009285</x:v>
      </x:c>
      <x:c r="D868" s="62" t="n">
        <x:f aca="0">'净值底稿'!U830</x:f>
        <x:v>1.5999</x:v>
      </x:c>
      <x:c r="E868" s="62" t="n">
        <x:f aca="0">'净值底稿'!V830</x:f>
        <x:v>1.6108</x:v>
      </x:c>
      <x:c r="F868" s="63" t="n">
        <x:f aca="0">IFERROR(B868/B867-1,0)</x:f>
        <x:v>-0.000005974306189870937</x:v>
      </x:c>
      <x:c r="G868" s="63" t="n">
        <x:f aca="0">IFERROR(C868/C867-1,0)</x:f>
        <x:v>0.0017900632489198376</x:v>
      </x:c>
      <x:c r="H868" s="63" t="n">
        <x:f aca="0">IFERROR(D868/D867-1,0)</x:f>
        <x:v>0.00043771885942978095</x:v>
      </x:c>
      <x:c r="I868" s="63" t="n">
        <x:f aca="0">IFERROR(E868/E867-1,0)</x:f>
        <x:v>-0.0004964010920823769</x:v>
      </x:c>
      <x:c r="J868" s="64" t="n">
        <x:f aca="0">Z867*(1+F868)</x:f>
        <x:v>0.1206768710472353</x:v>
      </x:c>
      <x:c r="K868" s="64" t="n">
        <x:f aca="0">AA867*(1+G868)</x:f>
        <x:v>0.11554676223156979</x:v>
      </x:c>
      <x:c r="L868" s="64" t="n">
        <x:f aca="0">AB867*(1+H868)</x:f>
        <x:v>0.8627024949249659</x:v>
      </x:c>
      <x:c r="M868" s="64" t="n">
        <x:f aca="0">AC867*(1+I868)</x:f>
        <x:v>0.06489622616435532</x:v>
      </x:c>
      <x:c r="N868" s="64" t="n">
        <x:f aca="0">SUM(J868:M868)</x:f>
        <x:v>1.1638223543681263</x:v>
      </x:c>
      <x:c r="O868" s="65" t="n">
        <x:f aca="0">IFERROR((J868+K868)/N868,0)</x:f>
        <x:v>0.20297224262121852</x:v>
      </x:c>
      <x:c r="P868" s="66" t="b">
        <x:f aca="0">AND(MONTH(A868)=12,OR(A869="",YEAR(A868)&lt;&gt;YEAR(A869)))</x:f>
        <x:v>0</x:v>
      </x:c>
      <x:c r="Q868" s="66" t="b">
        <x:f aca="0">AND(MOD(MONTH(A868),3)=0,OR(A869="",MONTH(A868)&lt;&gt;MONTH(A869)))</x:f>
        <x:v>0</x:v>
      </x:c>
      <x:c r="R868" s="66" t="b">
        <x:f aca="0">OR(O868&gt;$E$7,O868&lt;$E$6)</x:f>
        <x:v>0</x:v>
      </x:c>
      <x:c r="S868" s="66" t="b">
        <x:f aca="0">AND(OR(P868,Q868,R868),A868-AH867&gt;$E$8)</x:f>
        <x:v>0</x:v>
      </x:c>
      <x:c r="T868" s="67" t="str">
        <x:f aca="0">IF(NOT(OR(P868,Q868,R868)),"不调",IF(NOT(S868),"间隔规则跳过",IF(P868,"年末+季度",IF(AND(Q868,R868),"季度+动态",IF(Q868,"季度","动态")))))</x:f>
        <x:v>不调</x:v>
      </x:c>
      <x:c r="U868" s="64" t="n">
        <x:f aca="0">IF(OR(T868="年末+季度",T868="季度+动态"),N868*$E$5/2,IF(T868="季度",(J868+K868)/2,IF(T868="动态",N868*$E$5*IF(J868+K868=0,0.5,J868/(J868+K868)),J868)))</x:f>
        <x:v>0.1206768710472353</x:v>
      </x:c>
      <x:c r="V868" s="64" t="n">
        <x:f aca="0">IF(OR(T868="年末+季度",T868="季度+动态"),N868*$E$5/2,IF(T868="季度",(J868+K868)/2,IF(T868="动态",N868*$E$5*IF(J868+K868=0,0.5,K868/(J868+K868)),K868)))</x:f>
        <x:v>0.11554676223156979</x:v>
      </x:c>
      <x:c r="W868" s="64" t="n">
        <x:f aca="0">IF(OR(T868="年末+季度",T868="季度+动态",T868="动态"),N868*(1-$E$5)*IF(L868+M868=0,$B$7/($B$7+$B$8),L868/(L868+M868)),L868)</x:f>
        <x:v>0.8627024949249659</x:v>
      </x:c>
      <x:c r="X868" s="64" t="n">
        <x:f aca="0">IF(OR(T868="年末+季度",T868="季度+动态",T868="动态"),N868*(1-$E$5)*IF(L868+M868=0,$B$8/($B$7+$B$8),M868/(L868+M868)),M868)</x:f>
        <x:v>0.06489622616435532</x:v>
      </x:c>
      <x:c r="Y868" s="64" t="n">
        <x:f aca="0">POWER(1-$H$5,(A868-A867)/$H$8)</x:f>
        <x:v>0.9999862671029998</x:v>
      </x:c>
      <x:c r="Z868" s="64" t="n">
        <x:f aca="0">U868*Y868</x:f>
        <x:v>0.1206752138041949</x:v>
      </x:c>
      <x:c r="AA868" s="64" t="n">
        <x:f aca="0">V868*Y868</x:f>
        <x:v>0.11554517543978535</x:v>
      </x:c>
      <x:c r="AB868" s="64" t="n">
        <x:f aca="0">W868*Y868</x:f>
        <x:v>0.8626906475204612</x:v>
      </x:c>
      <x:c r="AC868" s="64" t="n">
        <x:f aca="0">X868*Y868</x:f>
        <x:v>0.0648953349511657</x:v>
      </x:c>
      <x:c r="AD868" s="64" t="n">
        <x:f aca="0">SUM(Z868:AC868)</x:f>
        <x:v>1.163806371715607</x:v>
      </x:c>
      <x:c r="AE868" s="64" t="n">
        <x:f aca="0">MAX(AE867,AD868)</x:f>
        <x:v>1.171744815875466</x:v>
      </x:c>
      <x:c r="AF868" s="63" t="n">
        <x:f aca="0">AD868/AE868-1</x:f>
        <x:v>-0.006774891642194025</x:v>
      </x:c>
      <x:c r="AG868" s="63" t="n">
        <x:f aca="0">AD868/AD867-1</x:f>
        <x:v>0.0004598997194589227</x:v>
      </x:c>
      <x:c r="AH868" s="61" t="n">
        <x:f aca="0">IF(OR(T868="年末+季度",T868="季度+动态",T868="季度",T868="动态"),A868,AH867)</x:f>
        <x:v>45016</x:v>
      </x:c>
      <x:c r="AI868" s="68" t="n">
        <x:f aca="0">YEAR(A868)</x:f>
        <x:v>2023</x:v>
      </x:c>
      <x:c r="AJ868" s="68" t="n">
        <x:f aca="0">MONTH(A868)</x:f>
        <x:v>6</x:v>
      </x:c>
      <x:c r="AK868" s="66" t="n">
        <x:f aca="0">IF(MONTH(A868)&lt;&gt;MONTH(A869),1,0)</x:f>
        <x:v>0</x:v>
      </x:c>
      <x:c r="AL868" s="64" t="n">
        <x:f aca="0">IF(AK867,AD867,AL867)</x:f>
        <x:v>1.1632713835326658</x:v>
      </x:c>
      <x:c r="AM868" s="65" t="str">
        <x:f aca="0">IF(AK868,AD868/AL868-1,"")</x:f>
      </x:c>
      <x:c r="AN868" s="64" t="n">
        <x:f aca="0">IF(AI868&lt;&gt;AI867,AD868,MAX(AN867,AD868))</x:f>
        <x:v>1.171744815875466</x:v>
      </x:c>
      <x:c r="AO868" s="65" t="n">
        <x:f aca="0">AD868/AN868-1</x:f>
        <x:v>-0.006774891642194025</x:v>
      </x:c>
      <x:c r="AP868" s="69" t="n">
        <x:f aca="0">IFERROR(SUM(Z868:AC868)/AD868,0)</x:f>
        <x:v>1</x:v>
      </x:c>
      <x:c r="AQ868" s="66" t="b">
        <x:f aca="0">AND(B868&gt;0,C868&gt;0,D868&gt;0,E868&gt;0)</x:f>
        <x:v>1</x:v>
      </x:c>
    </x:row>
    <x:row r="869" ht="13.5" hidden="0">
      <x:c r="A869" s="61" t="n">
        <x:f aca="0">'净值底稿'!A831</x:f>
        <x:v>45079</x:v>
      </x:c>
      <x:c r="B869" s="62" t="n">
        <x:f aca="0">'净值底稿'!W831</x:f>
        <x:v>1.3293170579905915</x:v>
      </x:c>
      <x:c r="C869" s="62" t="n">
        <x:f aca="0">'净值底稿'!T831</x:f>
        <x:v>1.2841955980855158</x:v>
      </x:c>
      <x:c r="D869" s="62" t="n">
        <x:f aca="0">'净值底稿'!U831</x:f>
        <x:v>1.5996</x:v>
      </x:c>
      <x:c r="E869" s="62" t="n">
        <x:f aca="0">'净值底稿'!V831</x:f>
        <x:v>1.6173</x:v>
      </x:c>
      <x:c r="F869" s="63" t="n">
        <x:f aca="0">IFERROR(B869/B868-1,0)</x:f>
        <x:v>0.008126537180277671</x:v>
      </x:c>
      <x:c r="G869" s="63" t="n">
        <x:f aca="0">IFERROR(C869/C868-1,0)</x:f>
        <x:v>0.006858311960505681</x:v>
      </x:c>
      <x:c r="H869" s="63" t="n">
        <x:f aca="0">IFERROR(D869/D868-1,0)</x:f>
        <x:v>-0.0001875117194826137</x:v>
      </x:c>
      <x:c r="I869" s="63" t="n">
        <x:f aca="0">IFERROR(E869/E868-1,0)</x:f>
        <x:v>0.004035261981623961</x:v>
      </x:c>
      <x:c r="J869" s="64" t="n">
        <x:f aca="0">Z868*(1+F869)</x:f>
        <x:v>0.12165588541591264</x:v>
      </x:c>
      <x:c r="K869" s="64" t="n">
        <x:f aca="0">AA868*(1+G869)</x:f>
        <x:v>0.11633762029848276</x:v>
      </x:c>
      <x:c r="L869" s="64" t="n">
        <x:f aca="0">AB868*(1+H869)</x:f>
        <x:v>0.8625288829137631</x:v>
      </x:c>
      <x:c r="M869" s="64" t="n">
        <x:f aca="0">AC868*(1+I869)</x:f>
        <x:v>0.0651572046290789</x:v>
      </x:c>
      <x:c r="N869" s="64" t="n">
        <x:f aca="0">SUM(J869:M869)</x:f>
        <x:v>1.1656795932572375</x:v>
      </x:c>
      <x:c r="O869" s="65" t="n">
        <x:f aca="0">IFERROR((J869+K869)/N869,0)</x:f>
        <x:v>0.20416717174345864</x:v>
      </x:c>
      <x:c r="P869" s="66" t="b">
        <x:f aca="0">AND(MONTH(A869)=12,OR(A870="",YEAR(A869)&lt;&gt;YEAR(A870)))</x:f>
        <x:v>0</x:v>
      </x:c>
      <x:c r="Q869" s="66" t="b">
        <x:f aca="0">AND(MOD(MONTH(A869),3)=0,OR(A870="",MONTH(A869)&lt;&gt;MONTH(A870)))</x:f>
        <x:v>0</x:v>
      </x:c>
      <x:c r="R869" s="66" t="b">
        <x:f aca="0">OR(O869&gt;$E$7,O869&lt;$E$6)</x:f>
        <x:v>0</x:v>
      </x:c>
      <x:c r="S869" s="66" t="b">
        <x:f aca="0">AND(OR(P869,Q869,R869),A869-AH868&gt;$E$8)</x:f>
        <x:v>0</x:v>
      </x:c>
      <x:c r="T869" s="67" t="str">
        <x:f aca="0">IF(NOT(OR(P869,Q869,R869)),"不调",IF(NOT(S869),"间隔规则跳过",IF(P869,"年末+季度",IF(AND(Q869,R869),"季度+动态",IF(Q869,"季度","动态")))))</x:f>
        <x:v>不调</x:v>
      </x:c>
      <x:c r="U869" s="64" t="n">
        <x:f aca="0">IF(OR(T869="年末+季度",T869="季度+动态"),N869*$E$5/2,IF(T869="季度",(J869+K869)/2,IF(T869="动态",N869*$E$5*IF(J869+K869=0,0.5,J869/(J869+K869)),J869)))</x:f>
        <x:v>0.12165588541591264</x:v>
      </x:c>
      <x:c r="V869" s="64" t="n">
        <x:f aca="0">IF(OR(T869="年末+季度",T869="季度+动态"),N869*$E$5/2,IF(T869="季度",(J869+K869)/2,IF(T869="动态",N869*$E$5*IF(J869+K869=0,0.5,K869/(J869+K869)),K869)))</x:f>
        <x:v>0.11633762029848276</x:v>
      </x:c>
      <x:c r="W869" s="64" t="n">
        <x:f aca="0">IF(OR(T869="年末+季度",T869="季度+动态",T869="动态"),N869*(1-$E$5)*IF(L869+M869=0,$B$7/($B$7+$B$8),L869/(L869+M869)),L869)</x:f>
        <x:v>0.8625288829137631</x:v>
      </x:c>
      <x:c r="X869" s="64" t="n">
        <x:f aca="0">IF(OR(T869="年末+季度",T869="季度+动态",T869="动态"),N869*(1-$E$5)*IF(L869+M869=0,$B$8/($B$7+$B$8),M869/(L869+M869)),M869)</x:f>
        <x:v>0.0651572046290789</x:v>
      </x:c>
      <x:c r="Y869" s="64" t="n">
        <x:f aca="0">POWER(1-$H$5,(A869-A868)/$H$8)</x:f>
        <x:v>0.9999862671029998</x:v>
      </x:c>
      <x:c r="Z869" s="64" t="n">
        <x:f aca="0">U869*Y869</x:f>
        <x:v>0.12165421472816876</x:v>
      </x:c>
      <x:c r="AA869" s="64" t="n">
        <x:f aca="0">V869*Y869</x:f>
        <x:v>0.11633602264592595</x:v>
      </x:c>
      <x:c r="AB869" s="64" t="n">
        <x:f aca="0">W869*Y869</x:f>
        <x:v>0.8625170378934542</x:v>
      </x:c>
      <x:c r="AC869" s="64" t="n">
        <x:f aca="0">X869*Y869</x:f>
        <x:v>0.0651563098318989</x:v>
      </x:c>
      <x:c r="AD869" s="64" t="n">
        <x:f aca="0">SUM(Z869:AC869)</x:f>
        <x:v>1.165663585099448</x:v>
      </x:c>
      <x:c r="AE869" s="64" t="n">
        <x:f aca="0">MAX(AE868,AD869)</x:f>
        <x:v>1.171744815875466</x:v>
      </x:c>
      <x:c r="AF869" s="63" t="n">
        <x:f aca="0">AD869/AE869-1</x:f>
        <x:v>-0.005189893476485796</x:v>
      </x:c>
      <x:c r="AG869" s="63" t="n">
        <x:f aca="0">AD869/AD868-1</x:f>
        <x:v>0.0015958096028492186</x:v>
      </x:c>
      <x:c r="AH869" s="61" t="n">
        <x:f aca="0">IF(OR(T869="年末+季度",T869="季度+动态",T869="季度",T869="动态"),A869,AH868)</x:f>
        <x:v>45016</x:v>
      </x:c>
      <x:c r="AI869" s="68" t="n">
        <x:f aca="0">YEAR(A869)</x:f>
        <x:v>2023</x:v>
      </x:c>
      <x:c r="AJ869" s="68" t="n">
        <x:f aca="0">MONTH(A869)</x:f>
        <x:v>6</x:v>
      </x:c>
      <x:c r="AK869" s="66" t="n">
        <x:f aca="0">IF(MONTH(A869)&lt;&gt;MONTH(A870),1,0)</x:f>
        <x:v>0</x:v>
      </x:c>
      <x:c r="AL869" s="64" t="n">
        <x:f aca="0">IF(AK868,AD868,AL868)</x:f>
        <x:v>1.1632713835326658</x:v>
      </x:c>
      <x:c r="AM869" s="65" t="str">
        <x:f aca="0">IF(AK869,AD869/AL869-1,"")</x:f>
      </x:c>
      <x:c r="AN869" s="64" t="n">
        <x:f aca="0">IF(AI869&lt;&gt;AI868,AD869,MAX(AN868,AD869))</x:f>
        <x:v>1.171744815875466</x:v>
      </x:c>
      <x:c r="AO869" s="65" t="n">
        <x:f aca="0">AD869/AN869-1</x:f>
        <x:v>-0.005189893476485796</x:v>
      </x:c>
      <x:c r="AP869" s="69" t="n">
        <x:f aca="0">IFERROR(SUM(Z869:AC869)/AD869,0)</x:f>
        <x:v>1</x:v>
      </x:c>
      <x:c r="AQ869" s="66" t="b">
        <x:f aca="0">AND(B869&gt;0,C869&gt;0,D869&gt;0,E869&gt;0)</x:f>
        <x:v>1</x:v>
      </x:c>
    </x:row>
    <x:row r="870" ht="13.5" hidden="0">
      <x:c r="A870" s="61" t="n">
        <x:f aca="0">'净值底稿'!A832</x:f>
        <x:v>45082</x:v>
      </x:c>
      <x:c r="B870" s="62" t="n">
        <x:f aca="0">'净值底稿'!W832</x:f>
        <x:v>1.335992678374756</x:v>
      </x:c>
      <x:c r="C870" s="62" t="n">
        <x:f aca="0">'净值底稿'!T832</x:f>
        <x:v>1.2846936187860996</x:v>
      </x:c>
      <x:c r="D870" s="62" t="n">
        <x:f aca="0">'净值底稿'!U832</x:f>
        <x:v>1.6002</x:v>
      </x:c>
      <x:c r="E870" s="62" t="n">
        <x:f aca="0">'净值底稿'!V832</x:f>
        <x:v>1.6001</x:v>
      </x:c>
      <x:c r="F870" s="63" t="n">
        <x:f aca="0">IFERROR(B870/B869-1,0)</x:f>
        <x:v>0.005021842113615449</x:v>
      </x:c>
      <x:c r="G870" s="63" t="n">
        <x:f aca="0">IFERROR(C870/C869-1,0)</x:f>
        <x:v>0.0003878075125987035</x:v>
      </x:c>
      <x:c r="H870" s="63" t="n">
        <x:f aca="0">IFERROR(D870/D869-1,0)</x:f>
        <x:v>0.00037509377344346895</x:v>
      </x:c>
      <x:c r="I870" s="63" t="n">
        <x:f aca="0">IFERROR(E870/E869-1,0)</x:f>
        <x:v>-0.0106350089655598</x:v>
      </x:c>
      <x:c r="J870" s="64" t="n">
        <x:f aca="0">Z869*(1+F870)</x:f>
        <x:v>0.1222651429869895</x:v>
      </x:c>
      <x:c r="K870" s="64" t="n">
        <x:f aca="0">AA869*(1+G870)</x:f>
        <x:v>0.1163811386294939</x:v>
      </x:c>
      <x:c r="L870" s="64" t="n">
        <x:f aca="0">AB869*(1+H870)</x:f>
        <x:v>0.862840562663857</x:v>
      </x:c>
      <x:c r="M870" s="64" t="n">
        <x:f aca="0">AC869*(1+I870)</x:f>
        <x:v>0.06446337189267387</x:v>
      </x:c>
      <x:c r="N870" s="64" t="n">
        <x:f aca="0">SUM(J870:M870)</x:f>
        <x:v>1.1659502161730142</x:v>
      </x:c>
      <x:c r="O870" s="65" t="n">
        <x:f aca="0">IFERROR((J870+K870)/N870,0)</x:f>
        <x:v>0.20467964953065448</x:v>
      </x:c>
      <x:c r="P870" s="66" t="b">
        <x:f aca="0">AND(MONTH(A870)=12,OR(A871="",YEAR(A870)&lt;&gt;YEAR(A871)))</x:f>
        <x:v>0</x:v>
      </x:c>
      <x:c r="Q870" s="66" t="b">
        <x:f aca="0">AND(MOD(MONTH(A870),3)=0,OR(A871="",MONTH(A870)&lt;&gt;MONTH(A871)))</x:f>
        <x:v>0</x:v>
      </x:c>
      <x:c r="R870" s="66" t="b">
        <x:f aca="0">OR(O870&gt;$E$7,O870&lt;$E$6)</x:f>
        <x:v>0</x:v>
      </x:c>
      <x:c r="S870" s="66" t="b">
        <x:f aca="0">AND(OR(P870,Q870,R870),A870-AH869&gt;$E$8)</x:f>
        <x:v>0</x:v>
      </x:c>
      <x:c r="T870" s="67" t="str">
        <x:f aca="0">IF(NOT(OR(P870,Q870,R870)),"不调",IF(NOT(S870),"间隔规则跳过",IF(P870,"年末+季度",IF(AND(Q870,R870),"季度+动态",IF(Q870,"季度","动态")))))</x:f>
        <x:v>不调</x:v>
      </x:c>
      <x:c r="U870" s="64" t="n">
        <x:f aca="0">IF(OR(T870="年末+季度",T870="季度+动态"),N870*$E$5/2,IF(T870="季度",(J870+K870)/2,IF(T870="动态",N870*$E$5*IF(J870+K870=0,0.5,J870/(J870+K870)),J870)))</x:f>
        <x:v>0.1222651429869895</x:v>
      </x:c>
      <x:c r="V870" s="64" t="n">
        <x:f aca="0">IF(OR(T870="年末+季度",T870="季度+动态"),N870*$E$5/2,IF(T870="季度",(J870+K870)/2,IF(T870="动态",N870*$E$5*IF(J870+K870=0,0.5,K870/(J870+K870)),K870)))</x:f>
        <x:v>0.1163811386294939</x:v>
      </x:c>
      <x:c r="W870" s="64" t="n">
        <x:f aca="0">IF(OR(T870="年末+季度",T870="季度+动态",T870="动态"),N870*(1-$E$5)*IF(L870+M870=0,$B$7/($B$7+$B$8),L870/(L870+M870)),L870)</x:f>
        <x:v>0.862840562663857</x:v>
      </x:c>
      <x:c r="X870" s="64" t="n">
        <x:f aca="0">IF(OR(T870="年末+季度",T870="季度+动态",T870="动态"),N870*(1-$E$5)*IF(L870+M870=0,$B$8/($B$7+$B$8),M870/(L870+M870)),M870)</x:f>
        <x:v>0.06446337189267387</x:v>
      </x:c>
      <x:c r="Y870" s="64" t="n">
        <x:f aca="0">POWER(1-$H$5,(A870-A869)/$H$8)</x:f>
        <x:v>0.9999588018747739</x:v>
      </x:c>
      <x:c r="Z870" s="64" t="n">
        <x:f aca="0">U870*Y870</x:f>
        <x:v>0.12226010589231794</x:v>
      </x:c>
      <x:c r="AA870" s="64" t="n">
        <x:f aca="0">V870*Y870</x:f>
        <x:v>0.11637634394477069</x:v>
      </x:c>
      <x:c r="AB870" s="64" t="n">
        <x:f aca="0">W870*Y870</x:f>
        <x:v>0.8628050152503063</x:v>
      </x:c>
      <x:c r="AC870" s="64" t="n">
        <x:f aca="0">X870*Y870</x:f>
        <x:v>0.06446071612260613</x:v>
      </x:c>
      <x:c r="AD870" s="64" t="n">
        <x:f aca="0">SUM(Z870:AC870)</x:f>
        <x:v>1.165902181210001</x:v>
      </x:c>
      <x:c r="AE870" s="64" t="n">
        <x:f aca="0">MAX(AE869,AD870)</x:f>
        <x:v>1.171744815875466</x:v>
      </x:c>
      <x:c r="AF870" s="63" t="n">
        <x:f aca="0">AD870/AE870-1</x:f>
        <x:v>-0.0049862688413941925</x:v>
      </x:c>
      <x:c r="AG870" s="63" t="n">
        <x:f aca="0">AD870/AD869-1</x:f>
        <x:v>0.00020468693849839958</x:v>
      </x:c>
      <x:c r="AH870" s="61" t="n">
        <x:f aca="0">IF(OR(T870="年末+季度",T870="季度+动态",T870="季度",T870="动态"),A870,AH869)</x:f>
        <x:v>45016</x:v>
      </x:c>
      <x:c r="AI870" s="68" t="n">
        <x:f aca="0">YEAR(A870)</x:f>
        <x:v>2023</x:v>
      </x:c>
      <x:c r="AJ870" s="68" t="n">
        <x:f aca="0">MONTH(A870)</x:f>
        <x:v>6</x:v>
      </x:c>
      <x:c r="AK870" s="66" t="n">
        <x:f aca="0">IF(MONTH(A870)&lt;&gt;MONTH(A871),1,0)</x:f>
        <x:v>0</x:v>
      </x:c>
      <x:c r="AL870" s="64" t="n">
        <x:f aca="0">IF(AK869,AD869,AL869)</x:f>
        <x:v>1.1632713835326658</x:v>
      </x:c>
      <x:c r="AM870" s="65" t="str">
        <x:f aca="0">IF(AK870,AD870/AL870-1,"")</x:f>
      </x:c>
      <x:c r="AN870" s="64" t="n">
        <x:f aca="0">IF(AI870&lt;&gt;AI869,AD870,MAX(AN869,AD870))</x:f>
        <x:v>1.171744815875466</x:v>
      </x:c>
      <x:c r="AO870" s="65" t="n">
        <x:f aca="0">AD870/AN870-1</x:f>
        <x:v>-0.0049862688413941925</x:v>
      </x:c>
      <x:c r="AP870" s="69" t="n">
        <x:f aca="0">IFERROR(SUM(Z870:AC870)/AD870,0)</x:f>
        <x:v>1</x:v>
      </x:c>
      <x:c r="AQ870" s="66" t="b">
        <x:f aca="0">AND(B870&gt;0,C870&gt;0,D870&gt;0,E870&gt;0)</x:f>
        <x:v>1</x:v>
      </x:c>
    </x:row>
    <x:row r="871" ht="13.5" hidden="0">
      <x:c r="A871" s="61" t="n">
        <x:f aca="0">'净值底稿'!A833</x:f>
        <x:v>45083</x:v>
      </x:c>
      <x:c r="B871" s="62" t="n">
        <x:f aca="0">'净值底稿'!W833</x:f>
        <x:v>1.328656334846222</x:v>
      </x:c>
      <x:c r="C871" s="62" t="n">
        <x:f aca="0">'净值底稿'!T833</x:f>
        <x:v>1.2650585065436362</x:v>
      </x:c>
      <x:c r="D871" s="62" t="n">
        <x:f aca="0">'净值底稿'!U833</x:f>
        <x:v>1.6008</x:v>
      </x:c>
      <x:c r="E871" s="62" t="n">
        <x:f aca="0">'净值底稿'!V833</x:f>
        <x:v>1.6092</x:v>
      </x:c>
      <x:c r="F871" s="63" t="n">
        <x:f aca="0">IFERROR(B871/B870-1,0)</x:f>
        <x:v>-0.005491305189979645</x:v>
      </x:c>
      <x:c r="G871" s="63" t="n">
        <x:f aca="0">IFERROR(C871/C870-1,0)</x:f>
        <x:v>-0.01528388711155626</x:v>
      </x:c>
      <x:c r="H871" s="63" t="n">
        <x:f aca="0">IFERROR(D871/D870-1,0)</x:f>
        <x:v>0.0003749531308585574</x:v>
      </x:c>
      <x:c r="I871" s="63" t="n">
        <x:f aca="0">IFERROR(E871/E870-1,0)</x:f>
        <x:v>0.0056871445534654175</x:v>
      </x:c>
      <x:c r="J871" s="64" t="n">
        <x:f aca="0">Z870*(1+F871)</x:f>
        <x:v>0.12158873833830398</x:v>
      </x:c>
      <x:c r="K871" s="64" t="n">
        <x:f aca="0">AA870*(1+G871)</x:f>
        <x:v>0.11459766104146317</x:v>
      </x:c>
      <x:c r="L871" s="64" t="n">
        <x:f aca="0">AB870*(1+H871)</x:f>
        <x:v>0.8631285266920948</x:v>
      </x:c>
      <x:c r="M871" s="64" t="n">
        <x:f aca="0">AC870*(1+I871)</x:f>
        <x:v>0.06482731353321529</x:v>
      </x:c>
      <x:c r="N871" s="64" t="n">
        <x:f aca="0">SUM(J871:M871)</x:f>
        <x:v>1.1641422396050773</x:v>
      </x:c>
      <x:c r="O871" s="65" t="n">
        <x:f aca="0">IFERROR((J871+K871)/N871,0)</x:f>
        <x:v>0.20288448554181046</x:v>
      </x:c>
      <x:c r="P871" s="66" t="b">
        <x:f aca="0">AND(MONTH(A871)=12,OR(A872="",YEAR(A871)&lt;&gt;YEAR(A872)))</x:f>
        <x:v>0</x:v>
      </x:c>
      <x:c r="Q871" s="66" t="b">
        <x:f aca="0">AND(MOD(MONTH(A871),3)=0,OR(A872="",MONTH(A871)&lt;&gt;MONTH(A872)))</x:f>
        <x:v>0</x:v>
      </x:c>
      <x:c r="R871" s="66" t="b">
        <x:f aca="0">OR(O871&gt;$E$7,O871&lt;$E$6)</x:f>
        <x:v>0</x:v>
      </x:c>
      <x:c r="S871" s="66" t="b">
        <x:f aca="0">AND(OR(P871,Q871,R871),A871-AH870&gt;$E$8)</x:f>
        <x:v>0</x:v>
      </x:c>
      <x:c r="T871" s="67" t="str">
        <x:f aca="0">IF(NOT(OR(P871,Q871,R871)),"不调",IF(NOT(S871),"间隔规则跳过",IF(P871,"年末+季度",IF(AND(Q871,R871),"季度+动态",IF(Q871,"季度","动态")))))</x:f>
        <x:v>不调</x:v>
      </x:c>
      <x:c r="U871" s="64" t="n">
        <x:f aca="0">IF(OR(T871="年末+季度",T871="季度+动态"),N871*$E$5/2,IF(T871="季度",(J871+K871)/2,IF(T871="动态",N871*$E$5*IF(J871+K871=0,0.5,J871/(J871+K871)),J871)))</x:f>
        <x:v>0.12158873833830398</x:v>
      </x:c>
      <x:c r="V871" s="64" t="n">
        <x:f aca="0">IF(OR(T871="年末+季度",T871="季度+动态"),N871*$E$5/2,IF(T871="季度",(J871+K871)/2,IF(T871="动态",N871*$E$5*IF(J871+K871=0,0.5,K871/(J871+K871)),K871)))</x:f>
        <x:v>0.11459766104146317</x:v>
      </x:c>
      <x:c r="W871" s="64" t="n">
        <x:f aca="0">IF(OR(T871="年末+季度",T871="季度+动态",T871="动态"),N871*(1-$E$5)*IF(L871+M871=0,$B$7/($B$7+$B$8),L871/(L871+M871)),L871)</x:f>
        <x:v>0.8631285266920948</x:v>
      </x:c>
      <x:c r="X871" s="64" t="n">
        <x:f aca="0">IF(OR(T871="年末+季度",T871="季度+动态",T871="动态"),N871*(1-$E$5)*IF(L871+M871=0,$B$8/($B$7+$B$8),M871/(L871+M871)),M871)</x:f>
        <x:v>0.06482731353321529</x:v>
      </x:c>
      <x:c r="Y871" s="64" t="n">
        <x:f aca="0">POWER(1-$H$5,(A871-A870)/$H$8)</x:f>
        <x:v>0.9999862671029998</x:v>
      </x:c>
      <x:c r="Z871" s="64" t="n">
        <x:f aca="0">U871*Y871</x:f>
        <x:v>0.12158706857268399</x:v>
      </x:c>
      <x:c r="AA871" s="64" t="n">
        <x:f aca="0">V871*Y871</x:f>
        <x:v>0.11459608728358762</x:v>
      </x:c>
      <x:c r="AB871" s="64" t="n">
        <x:f aca="0">W871*Y871</x:f>
        <x:v>0.8631166734369398</x:v>
      </x:c>
      <x:c r="AC871" s="64" t="n">
        <x:f aca="0">X871*Y871</x:f>
        <x:v>0.06482642326639573</x:v>
      </x:c>
      <x:c r="AD871" s="64" t="n">
        <x:f aca="0">SUM(Z871:AC871)</x:f>
        <x:v>1.1641262525596072</x:v>
      </x:c>
      <x:c r="AE871" s="64" t="n">
        <x:f aca="0">MAX(AE870,AD871)</x:f>
        <x:v>1.171744815875466</x:v>
      </x:c>
      <x:c r="AF871" s="63" t="n">
        <x:f aca="0">AD871/AE871-1</x:f>
        <x:v>-0.006501896328140799</x:v>
      </x:c>
      <x:c r="AG871" s="63" t="n">
        <x:f aca="0">AD871/AD870-1</x:f>
        <x:v>-0.0015232226845571795</x:v>
      </x:c>
      <x:c r="AH871" s="61" t="n">
        <x:f aca="0">IF(OR(T871="年末+季度",T871="季度+动态",T871="季度",T871="动态"),A871,AH870)</x:f>
        <x:v>45016</x:v>
      </x:c>
      <x:c r="AI871" s="68" t="n">
        <x:f aca="0">YEAR(A871)</x:f>
        <x:v>2023</x:v>
      </x:c>
      <x:c r="AJ871" s="68" t="n">
        <x:f aca="0">MONTH(A871)</x:f>
        <x:v>6</x:v>
      </x:c>
      <x:c r="AK871" s="66" t="n">
        <x:f aca="0">IF(MONTH(A871)&lt;&gt;MONTH(A872),1,0)</x:f>
        <x:v>0</x:v>
      </x:c>
      <x:c r="AL871" s="64" t="n">
        <x:f aca="0">IF(AK870,AD870,AL870)</x:f>
        <x:v>1.1632713835326658</x:v>
      </x:c>
      <x:c r="AM871" s="65" t="str">
        <x:f aca="0">IF(AK871,AD871/AL871-1,"")</x:f>
      </x:c>
      <x:c r="AN871" s="64" t="n">
        <x:f aca="0">IF(AI871&lt;&gt;AI870,AD871,MAX(AN870,AD871))</x:f>
        <x:v>1.171744815875466</x:v>
      </x:c>
      <x:c r="AO871" s="65" t="n">
        <x:f aca="0">AD871/AN871-1</x:f>
        <x:v>-0.006501896328140799</x:v>
      </x:c>
      <x:c r="AP871" s="69" t="n">
        <x:f aca="0">IFERROR(SUM(Z871:AC871)/AD871,0)</x:f>
        <x:v>1</x:v>
      </x:c>
      <x:c r="AQ871" s="66" t="b">
        <x:f aca="0">AND(B871&gt;0,C871&gt;0,D871&gt;0,E871&gt;0)</x:f>
        <x:v>1</x:v>
      </x:c>
    </x:row>
    <x:row r="872" ht="13.5" hidden="0">
      <x:c r="A872" s="61" t="n">
        <x:f aca="0">'净值底稿'!A834</x:f>
        <x:v>45084</x:v>
      </x:c>
      <x:c r="B872" s="62" t="n">
        <x:f aca="0">'净值底稿'!W834</x:f>
        <x:v>1.3351062062661885</x:v>
      </x:c>
      <x:c r="C872" s="62" t="n">
        <x:f aca="0">'净值底稿'!T834</x:f>
        <x:v>1.267873374937171</x:v>
      </x:c>
      <x:c r="D872" s="62" t="n">
        <x:f aca="0">'净值底稿'!U834</x:f>
        <x:v>1.6014</x:v>
      </x:c>
      <x:c r="E872" s="62" t="n">
        <x:f aca="0">'净值底稿'!V834</x:f>
        <x:v>1.6105</x:v>
      </x:c>
      <x:c r="F872" s="63" t="n">
        <x:f aca="0">IFERROR(B872/B871-1,0)</x:f>
        <x:v>0.004854431692235206</x:v>
      </x:c>
      <x:c r="G872" s="63" t="n">
        <x:f aca="0">IFERROR(C872/C871-1,0)</x:f>
        <x:v>0.002225089495050625</x:v>
      </x:c>
      <x:c r="H872" s="63" t="n">
        <x:f aca="0">IFERROR(D872/D871-1,0)</x:f>
        <x:v>0.00037481259370308884</x:v>
      </x:c>
      <x:c r="I872" s="63" t="n">
        <x:f aca="0">IFERROR(E872/E871-1,0)</x:f>
        <x:v>0.0008078548347005832</x:v>
      </x:c>
      <x:c r="J872" s="64" t="n">
        <x:f aca="0">Z871*(1+F872)</x:f>
        <x:v>0.1221773046917292</x:v>
      </x:c>
      <x:c r="K872" s="64" t="n">
        <x:f aca="0">AA871*(1+G872)</x:f>
        <x:v>0.11485107383357623</x:v>
      </x:c>
      <x:c r="L872" s="64" t="n">
        <x:f aca="0">AB871*(1+H872)</x:f>
        <x:v>0.863440180435979</x:v>
      </x:c>
      <x:c r="M872" s="64" t="n">
        <x:f aca="0">AC871*(1+I872)</x:f>
        <x:v>0.06487879360584783</x:v>
      </x:c>
      <x:c r="N872" s="64" t="n">
        <x:f aca="0">SUM(J872:M872)</x:f>
        <x:v>1.1653473525671325</x:v>
      </x:c>
      <x:c r="O872" s="65" t="n">
        <x:f aca="0">IFERROR((J872+K872)/N872,0)</x:f>
        <x:v>0.203397191406629</x:v>
      </x:c>
      <x:c r="P872" s="66" t="b">
        <x:f aca="0">AND(MONTH(A872)=12,OR(A873="",YEAR(A872)&lt;&gt;YEAR(A873)))</x:f>
        <x:v>0</x:v>
      </x:c>
      <x:c r="Q872" s="66" t="b">
        <x:f aca="0">AND(MOD(MONTH(A872),3)=0,OR(A873="",MONTH(A872)&lt;&gt;MONTH(A873)))</x:f>
        <x:v>0</x:v>
      </x:c>
      <x:c r="R872" s="66" t="b">
        <x:f aca="0">OR(O872&gt;$E$7,O872&lt;$E$6)</x:f>
        <x:v>0</x:v>
      </x:c>
      <x:c r="S872" s="66" t="b">
        <x:f aca="0">AND(OR(P872,Q872,R872),A872-AH871&gt;$E$8)</x:f>
        <x:v>0</x:v>
      </x:c>
      <x:c r="T872" s="67" t="str">
        <x:f aca="0">IF(NOT(OR(P872,Q872,R872)),"不调",IF(NOT(S872),"间隔规则跳过",IF(P872,"年末+季度",IF(AND(Q872,R872),"季度+动态",IF(Q872,"季度","动态")))))</x:f>
        <x:v>不调</x:v>
      </x:c>
      <x:c r="U872" s="64" t="n">
        <x:f aca="0">IF(OR(T872="年末+季度",T872="季度+动态"),N872*$E$5/2,IF(T872="季度",(J872+K872)/2,IF(T872="动态",N872*$E$5*IF(J872+K872=0,0.5,J872/(J872+K872)),J872)))</x:f>
        <x:v>0.1221773046917292</x:v>
      </x:c>
      <x:c r="V872" s="64" t="n">
        <x:f aca="0">IF(OR(T872="年末+季度",T872="季度+动态"),N872*$E$5/2,IF(T872="季度",(J872+K872)/2,IF(T872="动态",N872*$E$5*IF(J872+K872=0,0.5,K872/(J872+K872)),K872)))</x:f>
        <x:v>0.11485107383357623</x:v>
      </x:c>
      <x:c r="W872" s="64" t="n">
        <x:f aca="0">IF(OR(T872="年末+季度",T872="季度+动态",T872="动态"),N872*(1-$E$5)*IF(L872+M872=0,$B$7/($B$7+$B$8),L872/(L872+M872)),L872)</x:f>
        <x:v>0.863440180435979</x:v>
      </x:c>
      <x:c r="X872" s="64" t="n">
        <x:f aca="0">IF(OR(T872="年末+季度",T872="季度+动态",T872="动态"),N872*(1-$E$5)*IF(L872+M872=0,$B$8/($B$7+$B$8),M872/(L872+M872)),M872)</x:f>
        <x:v>0.06487879360584783</x:v>
      </x:c>
      <x:c r="Y872" s="64" t="n">
        <x:f aca="0">POWER(1-$H$5,(A872-A871)/$H$8)</x:f>
        <x:v>0.9999862671029998</x:v>
      </x:c>
      <x:c r="Z872" s="64" t="n">
        <x:f aca="0">U872*Y872</x:f>
        <x:v>0.1221756268433881</x:v>
      </x:c>
      <x:c r="AA872" s="64" t="n">
        <x:f aca="0">V872*Y872</x:f>
        <x:v>0.1148494965956089</x:v>
      </x:c>
      <x:c r="AB872" s="64" t="n">
        <x:f aca="0">W872*Y872</x:f>
        <x:v>0.8634283229009152</x:v>
      </x:c>
      <x:c r="AC872" s="64" t="n">
        <x:f aca="0">X872*Y872</x:f>
        <x:v>0.06487790263205774</x:v>
      </x:c>
      <x:c r="AD872" s="64" t="n">
        <x:f aca="0">SUM(Z872:AC872)</x:f>
        <x:v>1.16533134897197</x:v>
      </x:c>
      <x:c r="AE872" s="64" t="n">
        <x:f aca="0">MAX(AE871,AD872)</x:f>
        <x:v>1.171744815875466</x:v>
      </x:c>
      <x:c r="AF872" s="63" t="n">
        <x:f aca="0">AD872/AE872-1</x:f>
        <x:v>-0.0054734331371494305</x:v>
      </x:c>
      <x:c r="AG872" s="63" t="n">
        <x:f aca="0">AD872/AD871-1</x:f>
        <x:v>0.0010351939145030187</x:v>
      </x:c>
      <x:c r="AH872" s="61" t="n">
        <x:f aca="0">IF(OR(T872="年末+季度",T872="季度+动态",T872="季度",T872="动态"),A872,AH871)</x:f>
        <x:v>45016</x:v>
      </x:c>
      <x:c r="AI872" s="68" t="n">
        <x:f aca="0">YEAR(A872)</x:f>
        <x:v>2023</x:v>
      </x:c>
      <x:c r="AJ872" s="68" t="n">
        <x:f aca="0">MONTH(A872)</x:f>
        <x:v>6</x:v>
      </x:c>
      <x:c r="AK872" s="66" t="n">
        <x:f aca="0">IF(MONTH(A872)&lt;&gt;MONTH(A873),1,0)</x:f>
        <x:v>0</x:v>
      </x:c>
      <x:c r="AL872" s="64" t="n">
        <x:f aca="0">IF(AK871,AD871,AL871)</x:f>
        <x:v>1.1632713835326658</x:v>
      </x:c>
      <x:c r="AM872" s="65" t="str">
        <x:f aca="0">IF(AK872,AD872/AL872-1,"")</x:f>
      </x:c>
      <x:c r="AN872" s="64" t="n">
        <x:f aca="0">IF(AI872&lt;&gt;AI871,AD872,MAX(AN871,AD872))</x:f>
        <x:v>1.171744815875466</x:v>
      </x:c>
      <x:c r="AO872" s="65" t="n">
        <x:f aca="0">AD872/AN872-1</x:f>
        <x:v>-0.0054734331371494305</x:v>
      </x:c>
      <x:c r="AP872" s="69" t="n">
        <x:f aca="0">IFERROR(SUM(Z872:AC872)/AD872,0)</x:f>
        <x:v>1</x:v>
      </x:c>
      <x:c r="AQ872" s="66" t="b">
        <x:f aca="0">AND(B872&gt;0,C872&gt;0,D872&gt;0,E872&gt;0)</x:f>
        <x:v>1</x:v>
      </x:c>
    </x:row>
    <x:row r="873" ht="13.5" hidden="0">
      <x:c r="A873" s="61" t="n">
        <x:f aca="0">'净值底稿'!A835</x:f>
        <x:v>45085</x:v>
      </x:c>
      <x:c r="B873" s="62" t="n">
        <x:f aca="0">'净值底稿'!W835</x:f>
        <x:v>1.3448861538358634</x:v>
      </x:c>
      <x:c r="C873" s="62" t="n">
        <x:f aca="0">'净值底稿'!T835</x:f>
        <x:v>1.2653391791521373</x:v>
      </x:c>
      <x:c r="D873" s="62" t="n">
        <x:f aca="0">'净值底稿'!U835</x:f>
        <x:v>1.6015</x:v>
      </x:c>
      <x:c r="E873" s="62" t="n">
        <x:f aca="0">'净值底稿'!V835</x:f>
        <x:v>1.6044</x:v>
      </x:c>
      <x:c r="F873" s="63" t="n">
        <x:f aca="0">IFERROR(B873/B872-1,0)</x:f>
        <x:v>0.007325220663175536</x:v>
      </x:c>
      <x:c r="G873" s="63" t="n">
        <x:f aca="0">IFERROR(C873/C872-1,0)</x:f>
        <x:v>-0.0019987767194489248</x:v>
      </x:c>
      <x:c r="H873" s="63" t="n">
        <x:f aca="0">IFERROR(D873/D872-1,0)</x:f>
        <x:v>0.00006244536030974857</x:v>
      </x:c>
      <x:c r="I873" s="63" t="n">
        <x:f aca="0">IFERROR(E873/E872-1,0)</x:f>
        <x:v>-0.0037876435889475646</x:v>
      </x:c>
      <x:c r="J873" s="64" t="n">
        <x:f aca="0">Z872*(1+F873)</x:f>
        <x:v>0.12307059026967772</x:v>
      </x:c>
      <x:c r="K873" s="64" t="n">
        <x:f aca="0">AA872*(1+G873)</x:f>
        <x:v>0.11461993809557318</x:v>
      </x:c>
      <x:c r="L873" s="64" t="n">
        <x:f aca="0">AB872*(1+H873)</x:f>
        <x:v>0.8634822399936404</x:v>
      </x:c>
      <x:c r="M873" s="64" t="n">
        <x:f aca="0">AC872*(1+I873)</x:f>
        <x:v>0.06463216826008907</x:v>
      </x:c>
      <x:c r="N873" s="64" t="n">
        <x:f aca="0">SUM(J873:M873)</x:f>
        <x:v>1.1658049366189802</x:v>
      </x:c>
      <x:c r="O873" s="65" t="n">
        <x:f aca="0">IFERROR((J873+K873)/N873,0)</x:f>
        <x:v>0.20388533355725122</x:v>
      </x:c>
      <x:c r="P873" s="66" t="b">
        <x:f aca="0">AND(MONTH(A873)=12,OR(A874="",YEAR(A873)&lt;&gt;YEAR(A874)))</x:f>
        <x:v>0</x:v>
      </x:c>
      <x:c r="Q873" s="66" t="b">
        <x:f aca="0">AND(MOD(MONTH(A873),3)=0,OR(A874="",MONTH(A873)&lt;&gt;MONTH(A874)))</x:f>
        <x:v>0</x:v>
      </x:c>
      <x:c r="R873" s="66" t="b">
        <x:f aca="0">OR(O873&gt;$E$7,O873&lt;$E$6)</x:f>
        <x:v>0</x:v>
      </x:c>
      <x:c r="S873" s="66" t="b">
        <x:f aca="0">AND(OR(P873,Q873,R873),A873-AH872&gt;$E$8)</x:f>
        <x:v>0</x:v>
      </x:c>
      <x:c r="T873" s="67" t="str">
        <x:f aca="0">IF(NOT(OR(P873,Q873,R873)),"不调",IF(NOT(S873),"间隔规则跳过",IF(P873,"年末+季度",IF(AND(Q873,R873),"季度+动态",IF(Q873,"季度","动态")))))</x:f>
        <x:v>不调</x:v>
      </x:c>
      <x:c r="U873" s="64" t="n">
        <x:f aca="0">IF(OR(T873="年末+季度",T873="季度+动态"),N873*$E$5/2,IF(T873="季度",(J873+K873)/2,IF(T873="动态",N873*$E$5*IF(J873+K873=0,0.5,J873/(J873+K873)),J873)))</x:f>
        <x:v>0.12307059026967772</x:v>
      </x:c>
      <x:c r="V873" s="64" t="n">
        <x:f aca="0">IF(OR(T873="年末+季度",T873="季度+动态"),N873*$E$5/2,IF(T873="季度",(J873+K873)/2,IF(T873="动态",N873*$E$5*IF(J873+K873=0,0.5,K873/(J873+K873)),K873)))</x:f>
        <x:v>0.11461993809557318</x:v>
      </x:c>
      <x:c r="W873" s="64" t="n">
        <x:f aca="0">IF(OR(T873="年末+季度",T873="季度+动态",T873="动态"),N873*(1-$E$5)*IF(L873+M873=0,$B$7/($B$7+$B$8),L873/(L873+M873)),L873)</x:f>
        <x:v>0.8634822399936404</x:v>
      </x:c>
      <x:c r="X873" s="64" t="n">
        <x:f aca="0">IF(OR(T873="年末+季度",T873="季度+动态",T873="动态"),N873*(1-$E$5)*IF(L873+M873=0,$B$8/($B$7+$B$8),M873/(L873+M873)),M873)</x:f>
        <x:v>0.06463216826008907</x:v>
      </x:c>
      <x:c r="Y873" s="64" t="n">
        <x:f aca="0">POWER(1-$H$5,(A873-A872)/$H$8)</x:f>
        <x:v>0.9999862671029998</x:v>
      </x:c>
      <x:c r="Z873" s="64" t="n">
        <x:f aca="0">U873*Y873</x:f>
        <x:v>0.12306890015393779</x:v>
      </x:c>
      <x:c r="AA873" s="64" t="n">
        <x:f aca="0">V873*Y873</x:f>
        <x:v>0.11461836403176914</x:v>
      </x:c>
      <x:c r="AB873" s="64" t="n">
        <x:f aca="0">W873*Y873</x:f>
        <x:v>0.863470381880977</x:v>
      </x:c>
      <x:c r="AC873" s="64" t="n">
        <x:f aca="0">X873*Y873</x:f>
        <x:v>0.06463128067317944</x:v>
      </x:c>
      <x:c r="AD873" s="64" t="n">
        <x:f aca="0">SUM(Z873:AC873)</x:f>
        <x:v>1.1657889267398633</x:v>
      </x:c>
      <x:c r="AE873" s="64" t="n">
        <x:f aca="0">MAX(AE872,AD873)</x:f>
        <x:v>1.171744815875466</x:v>
      </x:c>
      <x:c r="AF873" s="63" t="n">
        <x:f aca="0">AD873/AE873-1</x:f>
        <x:v>-0.005082923393309624</x:v>
      </x:c>
      <x:c r="AG873" s="63" t="n">
        <x:f aca="0">AD873/AD872-1</x:f>
        <x:v>0.0003926589362732713</x:v>
      </x:c>
      <x:c r="AH873" s="61" t="n">
        <x:f aca="0">IF(OR(T873="年末+季度",T873="季度+动态",T873="季度",T873="动态"),A873,AH872)</x:f>
        <x:v>45016</x:v>
      </x:c>
      <x:c r="AI873" s="68" t="n">
        <x:f aca="0">YEAR(A873)</x:f>
        <x:v>2023</x:v>
      </x:c>
      <x:c r="AJ873" s="68" t="n">
        <x:f aca="0">MONTH(A873)</x:f>
        <x:v>6</x:v>
      </x:c>
      <x:c r="AK873" s="66" t="n">
        <x:f aca="0">IF(MONTH(A873)&lt;&gt;MONTH(A874),1,0)</x:f>
        <x:v>0</x:v>
      </x:c>
      <x:c r="AL873" s="64" t="n">
        <x:f aca="0">IF(AK872,AD872,AL872)</x:f>
        <x:v>1.1632713835326658</x:v>
      </x:c>
      <x:c r="AM873" s="65" t="str">
        <x:f aca="0">IF(AK873,AD873/AL873-1,"")</x:f>
      </x:c>
      <x:c r="AN873" s="64" t="n">
        <x:f aca="0">IF(AI873&lt;&gt;AI872,AD873,MAX(AN872,AD873))</x:f>
        <x:v>1.171744815875466</x:v>
      </x:c>
      <x:c r="AO873" s="65" t="n">
        <x:f aca="0">AD873/AN873-1</x:f>
        <x:v>-0.005082923393309624</x:v>
      </x:c>
      <x:c r="AP873" s="69" t="n">
        <x:f aca="0">IFERROR(SUM(Z873:AC873)/AD873,0)</x:f>
        <x:v>1</x:v>
      </x:c>
      <x:c r="AQ873" s="66" t="b">
        <x:f aca="0">AND(B873&gt;0,C873&gt;0,D873&gt;0,E873&gt;0)</x:f>
        <x:v>1</x:v>
      </x:c>
    </x:row>
    <x:row r="874" ht="13.5" hidden="0">
      <x:c r="A874" s="61" t="n">
        <x:f aca="0">'净值底稿'!A836</x:f>
        <x:v>45086</x:v>
      </x:c>
      <x:c r="B874" s="62" t="n">
        <x:f aca="0">'净值底稿'!W836</x:f>
        <x:v>1.3459232415504094</x:v>
      </x:c>
      <x:c r="C874" s="62" t="n">
        <x:f aca="0">'净值底稿'!T836</x:f>
        <x:v>1.272815403394665</x:v>
      </x:c>
      <x:c r="D874" s="62" t="n">
        <x:f aca="0">'净值底稿'!U836</x:f>
        <x:v>1.6025</x:v>
      </x:c>
      <x:c r="E874" s="62" t="n">
        <x:f aca="0">'净值底稿'!V836</x:f>
        <x:v>1.6157</x:v>
      </x:c>
      <x:c r="F874" s="63" t="n">
        <x:f aca="0">IFERROR(B874/B873-1,0)</x:f>
        <x:v>0.0007711342046226033</x:v>
      </x:c>
      <x:c r="G874" s="63" t="n">
        <x:f aca="0">IFERROR(C874/C873-1,0)</x:f>
        <x:v>0.005908474475229131</x:v>
      </x:c>
      <x:c r="H874" s="63" t="n">
        <x:f aca="0">IFERROR(D874/D873-1,0)</x:f>
        <x:v>0.0006244146113019156</x:v>
      </x:c>
      <x:c r="I874" s="63" t="n">
        <x:f aca="0">IFERROR(E874/E873-1,0)</x:f>
        <x:v>0.0070431313886809566</x:v>
      </x:c>
      <x:c r="J874" s="64" t="n">
        <x:f aca="0">Z873*(1+F874)</x:f>
        <x:v>0.12316380279237177</x:v>
      </x:c>
      <x:c r="K874" s="64" t="n">
        <x:f aca="0">AA873*(1+G874)</x:f>
        <x:v>0.11529558371004338</x:v>
      </x:c>
      <x:c r="L874" s="64" t="n">
        <x:f aca="0">AB873*(1+H874)</x:f>
        <x:v>0.86400954540385</x:v>
      </x:c>
      <x:c r="M874" s="64" t="n">
        <x:f aca="0">AC873*(1+I874)</x:f>
        <x:v>0.06508648727477936</x:v>
      </x:c>
      <x:c r="N874" s="64" t="n">
        <x:f aca="0">SUM(J874:M874)</x:f>
        <x:v>1.1675554191810444</x:v>
      </x:c>
      <x:c r="O874" s="65" t="n">
        <x:f aca="0">IFERROR((J874+K874)/N874,0)</x:f>
        <x:v>0.20423817369600936</x:v>
      </x:c>
      <x:c r="P874" s="66" t="b">
        <x:f aca="0">AND(MONTH(A874)=12,OR(A875="",YEAR(A874)&lt;&gt;YEAR(A875)))</x:f>
        <x:v>0</x:v>
      </x:c>
      <x:c r="Q874" s="66" t="b">
        <x:f aca="0">AND(MOD(MONTH(A874),3)=0,OR(A875="",MONTH(A874)&lt;&gt;MONTH(A875)))</x:f>
        <x:v>0</x:v>
      </x:c>
      <x:c r="R874" s="66" t="b">
        <x:f aca="0">OR(O874&gt;$E$7,O874&lt;$E$6)</x:f>
        <x:v>0</x:v>
      </x:c>
      <x:c r="S874" s="66" t="b">
        <x:f aca="0">AND(OR(P874,Q874,R874),A874-AH873&gt;$E$8)</x:f>
        <x:v>0</x:v>
      </x:c>
      <x:c r="T874" s="67" t="str">
        <x:f aca="0">IF(NOT(OR(P874,Q874,R874)),"不调",IF(NOT(S874),"间隔规则跳过",IF(P874,"年末+季度",IF(AND(Q874,R874),"季度+动态",IF(Q874,"季度","动态")))))</x:f>
        <x:v>不调</x:v>
      </x:c>
      <x:c r="U874" s="64" t="n">
        <x:f aca="0">IF(OR(T874="年末+季度",T874="季度+动态"),N874*$E$5/2,IF(T874="季度",(J874+K874)/2,IF(T874="动态",N874*$E$5*IF(J874+K874=0,0.5,J874/(J874+K874)),J874)))</x:f>
        <x:v>0.12316380279237177</x:v>
      </x:c>
      <x:c r="V874" s="64" t="n">
        <x:f aca="0">IF(OR(T874="年末+季度",T874="季度+动态"),N874*$E$5/2,IF(T874="季度",(J874+K874)/2,IF(T874="动态",N874*$E$5*IF(J874+K874=0,0.5,K874/(J874+K874)),K874)))</x:f>
        <x:v>0.11529558371004338</x:v>
      </x:c>
      <x:c r="W874" s="64" t="n">
        <x:f aca="0">IF(OR(T874="年末+季度",T874="季度+动态",T874="动态"),N874*(1-$E$5)*IF(L874+M874=0,$B$7/($B$7+$B$8),L874/(L874+M874)),L874)</x:f>
        <x:v>0.86400954540385</x:v>
      </x:c>
      <x:c r="X874" s="64" t="n">
        <x:f aca="0">IF(OR(T874="年末+季度",T874="季度+动态",T874="动态"),N874*(1-$E$5)*IF(L874+M874=0,$B$8/($B$7+$B$8),M874/(L874+M874)),M874)</x:f>
        <x:v>0.06508648727477936</x:v>
      </x:c>
      <x:c r="Y874" s="64" t="n">
        <x:f aca="0">POWER(1-$H$5,(A874-A873)/$H$8)</x:f>
        <x:v>0.9999862671029998</x:v>
      </x:c>
      <x:c r="Z874" s="64" t="n">
        <x:f aca="0">U874*Y874</x:f>
        <x:v>0.12316211139655386</x:v>
      </x:c>
      <x:c r="AA874" s="64" t="n">
        <x:f aca="0">V874*Y874</x:f>
        <x:v>0.11529400036766771</x:v>
      </x:c>
      <x:c r="AB874" s="64" t="n">
        <x:f aca="0">W874*Y874</x:f>
        <x:v>0.8639976800497557</x:v>
      </x:c>
      <x:c r="AC874" s="64" t="n">
        <x:f aca="0">X874*Y874</x:f>
        <x:v>0.06508559344875352</x:v>
      </x:c>
      <x:c r="AD874" s="64" t="n">
        <x:f aca="0">SUM(Z874:AC874)</x:f>
        <x:v>1.167539385262731</x:v>
      </x:c>
      <x:c r="AE874" s="64" t="n">
        <x:f aca="0">MAX(AE873,AD874)</x:f>
        <x:v>1.171744815875466</x:v>
      </x:c>
      <x:c r="AF874" s="63" t="n">
        <x:f aca="0">AD874/AE874-1</x:f>
        <x:v>-0.0035890328301498853</x:v>
      </x:c>
      <x:c r="AG874" s="63" t="n">
        <x:f aca="0">AD874/AD873-1</x:f>
        <x:v>0.0015015226879557808</x:v>
      </x:c>
      <x:c r="AH874" s="61" t="n">
        <x:f aca="0">IF(OR(T874="年末+季度",T874="季度+动态",T874="季度",T874="动态"),A874,AH873)</x:f>
        <x:v>45016</x:v>
      </x:c>
      <x:c r="AI874" s="68" t="n">
        <x:f aca="0">YEAR(A874)</x:f>
        <x:v>2023</x:v>
      </x:c>
      <x:c r="AJ874" s="68" t="n">
        <x:f aca="0">MONTH(A874)</x:f>
        <x:v>6</x:v>
      </x:c>
      <x:c r="AK874" s="66" t="n">
        <x:f aca="0">IF(MONTH(A874)&lt;&gt;MONTH(A875),1,0)</x:f>
        <x:v>0</x:v>
      </x:c>
      <x:c r="AL874" s="64" t="n">
        <x:f aca="0">IF(AK873,AD873,AL873)</x:f>
        <x:v>1.1632713835326658</x:v>
      </x:c>
      <x:c r="AM874" s="65" t="str">
        <x:f aca="0">IF(AK874,AD874/AL874-1,"")</x:f>
      </x:c>
      <x:c r="AN874" s="64" t="n">
        <x:f aca="0">IF(AI874&lt;&gt;AI873,AD874,MAX(AN873,AD874))</x:f>
        <x:v>1.171744815875466</x:v>
      </x:c>
      <x:c r="AO874" s="65" t="n">
        <x:f aca="0">AD874/AN874-1</x:f>
        <x:v>-0.0035890328301498853</x:v>
      </x:c>
      <x:c r="AP874" s="69" t="n">
        <x:f aca="0">IFERROR(SUM(Z874:AC874)/AD874,0)</x:f>
        <x:v>1</x:v>
      </x:c>
      <x:c r="AQ874" s="66" t="b">
        <x:f aca="0">AND(B874&gt;0,C874&gt;0,D874&gt;0,E874&gt;0)</x:f>
        <x:v>1</x:v>
      </x:c>
    </x:row>
    <x:row r="875" ht="13.5" hidden="0">
      <x:c r="A875" s="61" t="n">
        <x:f aca="0">'净值底稿'!A837</x:f>
        <x:v>45089</x:v>
      </x:c>
      <x:c r="B875" s="62" t="n">
        <x:f aca="0">'净值底稿'!W837</x:f>
        <x:v>1.3406174079276276</x:v>
      </x:c>
      <x:c r="C875" s="62" t="n">
        <x:f aca="0">'净值底稿'!T837</x:f>
        <x:v>1.2808351140960785</x:v>
      </x:c>
      <x:c r="D875" s="62" t="n">
        <x:f aca="0">'净值底稿'!U837</x:f>
        <x:v>1.6035</x:v>
      </x:c>
      <x:c r="E875" s="62" t="n">
        <x:f aca="0">'净值底稿'!V837</x:f>
        <x:v>1.6176</x:v>
      </x:c>
      <x:c r="F875" s="63" t="n">
        <x:f aca="0">IFERROR(B875/B874-1,0)</x:f>
        <x:v>-0.0039421517208291235</x:v>
      </x:c>
      <x:c r="G875" s="63" t="n">
        <x:f aca="0">IFERROR(C875/C874-1,0)</x:f>
        <x:v>0.006300764965622374</x:v>
      </x:c>
      <x:c r="H875" s="63" t="n">
        <x:f aca="0">IFERROR(D875/D874-1,0)</x:f>
        <x:v>0.0006240249609983373</x:v>
      </x:c>
      <x:c r="I875" s="63" t="n">
        <x:f aca="0">IFERROR(E875/E874-1,0)</x:f>
        <x:v>0.0011759608838275426</x:v>
      </x:c>
      <x:c r="J875" s="64" t="n">
        <x:f aca="0">Z874*(1+F875)</x:f>
        <x:v>0.12267658766717099</x:v>
      </x:c>
      <x:c r="K875" s="64" t="n">
        <x:f aca="0">AA874*(1+G875)</x:f>
        <x:v>0.11602044076593077</x:v>
      </x:c>
      <x:c r="L875" s="64" t="n">
        <x:f aca="0">AB874*(1+H875)</x:f>
        <x:v>0.8645368361683514</x:v>
      </x:c>
      <x:c r="M875" s="64" t="n">
        <x:f aca="0">AC874*(1+I875)</x:f>
        <x:v>0.06516213156074996</x:v>
      </x:c>
      <x:c r="N875" s="64" t="n">
        <x:f aca="0">SUM(J875:M875)</x:f>
        <x:v>1.1683959961622032</x:v>
      </x:c>
      <x:c r="O875" s="65" t="n">
        <x:f aca="0">IFERROR((J875+K875)/N875,0)</x:f>
        <x:v>0.20429463060224703</x:v>
      </x:c>
      <x:c r="P875" s="66" t="b">
        <x:f aca="0">AND(MONTH(A875)=12,OR(A876="",YEAR(A875)&lt;&gt;YEAR(A876)))</x:f>
        <x:v>0</x:v>
      </x:c>
      <x:c r="Q875" s="66" t="b">
        <x:f aca="0">AND(MOD(MONTH(A875),3)=0,OR(A876="",MONTH(A875)&lt;&gt;MONTH(A876)))</x:f>
        <x:v>0</x:v>
      </x:c>
      <x:c r="R875" s="66" t="b">
        <x:f aca="0">OR(O875&gt;$E$7,O875&lt;$E$6)</x:f>
        <x:v>0</x:v>
      </x:c>
      <x:c r="S875" s="66" t="b">
        <x:f aca="0">AND(OR(P875,Q875,R875),A875-AH874&gt;$E$8)</x:f>
        <x:v>0</x:v>
      </x:c>
      <x:c r="T875" s="67" t="str">
        <x:f aca="0">IF(NOT(OR(P875,Q875,R875)),"不调",IF(NOT(S875),"间隔规则跳过",IF(P875,"年末+季度",IF(AND(Q875,R875),"季度+动态",IF(Q875,"季度","动态")))))</x:f>
        <x:v>不调</x:v>
      </x:c>
      <x:c r="U875" s="64" t="n">
        <x:f aca="0">IF(OR(T875="年末+季度",T875="季度+动态"),N875*$E$5/2,IF(T875="季度",(J875+K875)/2,IF(T875="动态",N875*$E$5*IF(J875+K875=0,0.5,J875/(J875+K875)),J875)))</x:f>
        <x:v>0.12267658766717099</x:v>
      </x:c>
      <x:c r="V875" s="64" t="n">
        <x:f aca="0">IF(OR(T875="年末+季度",T875="季度+动态"),N875*$E$5/2,IF(T875="季度",(J875+K875)/2,IF(T875="动态",N875*$E$5*IF(J875+K875=0,0.5,K875/(J875+K875)),K875)))</x:f>
        <x:v>0.11602044076593077</x:v>
      </x:c>
      <x:c r="W875" s="64" t="n">
        <x:f aca="0">IF(OR(T875="年末+季度",T875="季度+动态",T875="动态"),N875*(1-$E$5)*IF(L875+M875=0,$B$7/($B$7+$B$8),L875/(L875+M875)),L875)</x:f>
        <x:v>0.8645368361683514</x:v>
      </x:c>
      <x:c r="X875" s="64" t="n">
        <x:f aca="0">IF(OR(T875="年末+季度",T875="季度+动态",T875="动态"),N875*(1-$E$5)*IF(L875+M875=0,$B$8/($B$7+$B$8),M875/(L875+M875)),M875)</x:f>
        <x:v>0.06516213156074996</x:v>
      </x:c>
      <x:c r="Y875" s="64" t="n">
        <x:f aca="0">POWER(1-$H$5,(A875-A874)/$H$8)</x:f>
        <x:v>0.9999588018747739</x:v>
      </x:c>
      <x:c r="Z875" s="64" t="n">
        <x:f aca="0">U875*Y875</x:f>
        <x:v>0.12267153362174997</x:v>
      </x:c>
      <x:c r="AA875" s="64" t="n">
        <x:f aca="0">V875*Y875</x:f>
        <x:v>0.11601566094128331</x:v>
      </x:c>
      <x:c r="AB875" s="64" t="n">
        <x:f aca="0">W875*Y875</x:f>
        <x:v>0.8645012188715124</x:v>
      </x:c>
      <x:c r="AC875" s="64" t="n">
        <x:f aca="0">X875*Y875</x:f>
        <x:v>0.06515944700309392</x:v>
      </x:c>
      <x:c r="AD875" s="64" t="n">
        <x:f aca="0">SUM(Z875:AC875)</x:f>
        <x:v>1.1683478604376396</x:v>
      </x:c>
      <x:c r="AE875" s="64" t="n">
        <x:f aca="0">MAX(AE874,AD875)</x:f>
        <x:v>1.171744815875466</x:v>
      </x:c>
      <x:c r="AF875" s="63" t="n">
        <x:f aca="0">AD875/AE875-1</x:f>
        <x:v>-0.00289905736454088</x:v>
      </x:c>
      <x:c r="AG875" s="63" t="n">
        <x:f aca="0">AD875/AD874-1</x:f>
        <x:v>0.0006924607299023666</x:v>
      </x:c>
      <x:c r="AH875" s="61" t="n">
        <x:f aca="0">IF(OR(T875="年末+季度",T875="季度+动态",T875="季度",T875="动态"),A875,AH874)</x:f>
        <x:v>45016</x:v>
      </x:c>
      <x:c r="AI875" s="68" t="n">
        <x:f aca="0">YEAR(A875)</x:f>
        <x:v>2023</x:v>
      </x:c>
      <x:c r="AJ875" s="68" t="n">
        <x:f aca="0">MONTH(A875)</x:f>
        <x:v>6</x:v>
      </x:c>
      <x:c r="AK875" s="66" t="n">
        <x:f aca="0">IF(MONTH(A875)&lt;&gt;MONTH(A876),1,0)</x:f>
        <x:v>0</x:v>
      </x:c>
      <x:c r="AL875" s="64" t="n">
        <x:f aca="0">IF(AK874,AD874,AL874)</x:f>
        <x:v>1.1632713835326658</x:v>
      </x:c>
      <x:c r="AM875" s="65" t="str">
        <x:f aca="0">IF(AK875,AD875/AL875-1,"")</x:f>
      </x:c>
      <x:c r="AN875" s="64" t="n">
        <x:f aca="0">IF(AI875&lt;&gt;AI874,AD875,MAX(AN874,AD875))</x:f>
        <x:v>1.171744815875466</x:v>
      </x:c>
      <x:c r="AO875" s="65" t="n">
        <x:f aca="0">AD875/AN875-1</x:f>
        <x:v>-0.00289905736454088</x:v>
      </x:c>
      <x:c r="AP875" s="69" t="n">
        <x:f aca="0">IFERROR(SUM(Z875:AC875)/AD875,0)</x:f>
        <x:v>1</x:v>
      </x:c>
      <x:c r="AQ875" s="66" t="b">
        <x:f aca="0">AND(B875&gt;0,C875&gt;0,D875&gt;0,E875&gt;0)</x:f>
        <x:v>1</x:v>
      </x:c>
    </x:row>
    <x:row r="876" ht="13.5" hidden="0">
      <x:c r="A876" s="61" t="n">
        <x:f aca="0">'净值底稿'!A838</x:f>
        <x:v>45090</x:v>
      </x:c>
      <x:c r="B876" s="62" t="n">
        <x:f aca="0">'净值底稿'!W838</x:f>
        <x:v>1.338555124140151</x:v>
      </x:c>
      <x:c r="C876" s="62" t="n">
        <x:f aca="0">'净值底稿'!T838</x:f>
        <x:v>1.2861282358911663</x:v>
      </x:c>
      <x:c r="D876" s="62" t="n">
        <x:f aca="0">'净值底稿'!U838</x:f>
        <x:v>1.6052</x:v>
      </x:c>
      <x:c r="E876" s="62" t="n">
        <x:f aca="0">'净值底稿'!V838</x:f>
        <x:v>1.6236</x:v>
      </x:c>
      <x:c r="F876" s="63" t="n">
        <x:f aca="0">IFERROR(B876/B875-1,0)</x:f>
        <x:v>-0.0015383089726281884</x:v>
      </x:c>
      <x:c r="G876" s="63" t="n">
        <x:f aca="0">IFERROR(C876/C875-1,0)</x:f>
        <x:v>0.004132555187498443</x:v>
      </x:c>
      <x:c r="H876" s="63" t="n">
        <x:f aca="0">IFERROR(D876/D875-1,0)</x:f>
        <x:v>0.0010601808543810876</x:v>
      </x:c>
      <x:c r="I876" s="63" t="n">
        <x:f aca="0">IFERROR(E876/E875-1,0)</x:f>
        <x:v>0.0037091988130564246</x:v>
      </x:c>
      <x:c r="J876" s="64" t="n">
        <x:f aca="0">Z875*(1+F876)</x:f>
        <x:v>0.12248282690089357</x:v>
      </x:c>
      <x:c r="K876" s="64" t="n">
        <x:f aca="0">AA875*(1+G876)</x:f>
        <x:v>0.11649510206273726</x:v>
      </x:c>
      <x:c r="L876" s="64" t="n">
        <x:f aca="0">AB875*(1+H876)</x:f>
        <x:v>0.8654177465123492</x:v>
      </x:c>
      <x:c r="M876" s="64" t="n">
        <x:f aca="0">AC875*(1+I876)</x:f>
        <x:v>0.06540113634657721</x:v>
      </x:c>
      <x:c r="N876" s="64" t="n">
        <x:f aca="0">SUM(J876:M876)</x:f>
        <x:v>1.1697968118225572</x:v>
      </x:c>
      <x:c r="O876" s="65" t="n">
        <x:f aca="0">IFERROR((J876+K876)/N876,0)</x:f>
        <x:v>0.20429011820548598</x:v>
      </x:c>
      <x:c r="P876" s="66" t="b">
        <x:f aca="0">AND(MONTH(A876)=12,OR(A877="",YEAR(A876)&lt;&gt;YEAR(A877)))</x:f>
        <x:v>0</x:v>
      </x:c>
      <x:c r="Q876" s="66" t="b">
        <x:f aca="0">AND(MOD(MONTH(A876),3)=0,OR(A877="",MONTH(A876)&lt;&gt;MONTH(A877)))</x:f>
        <x:v>0</x:v>
      </x:c>
      <x:c r="R876" s="66" t="b">
        <x:f aca="0">OR(O876&gt;$E$7,O876&lt;$E$6)</x:f>
        <x:v>0</x:v>
      </x:c>
      <x:c r="S876" s="66" t="b">
        <x:f aca="0">AND(OR(P876,Q876,R876),A876-AH875&gt;$E$8)</x:f>
        <x:v>0</x:v>
      </x:c>
      <x:c r="T876" s="67" t="str">
        <x:f aca="0">IF(NOT(OR(P876,Q876,R876)),"不调",IF(NOT(S876),"间隔规则跳过",IF(P876,"年末+季度",IF(AND(Q876,R876),"季度+动态",IF(Q876,"季度","动态")))))</x:f>
        <x:v>不调</x:v>
      </x:c>
      <x:c r="U876" s="64" t="n">
        <x:f aca="0">IF(OR(T876="年末+季度",T876="季度+动态"),N876*$E$5/2,IF(T876="季度",(J876+K876)/2,IF(T876="动态",N876*$E$5*IF(J876+K876=0,0.5,J876/(J876+K876)),J876)))</x:f>
        <x:v>0.12248282690089357</x:v>
      </x:c>
      <x:c r="V876" s="64" t="n">
        <x:f aca="0">IF(OR(T876="年末+季度",T876="季度+动态"),N876*$E$5/2,IF(T876="季度",(J876+K876)/2,IF(T876="动态",N876*$E$5*IF(J876+K876=0,0.5,K876/(J876+K876)),K876)))</x:f>
        <x:v>0.11649510206273726</x:v>
      </x:c>
      <x:c r="W876" s="64" t="n">
        <x:f aca="0">IF(OR(T876="年末+季度",T876="季度+动态",T876="动态"),N876*(1-$E$5)*IF(L876+M876=0,$B$7/($B$7+$B$8),L876/(L876+M876)),L876)</x:f>
        <x:v>0.8654177465123492</x:v>
      </x:c>
      <x:c r="X876" s="64" t="n">
        <x:f aca="0">IF(OR(T876="年末+季度",T876="季度+动态",T876="动态"),N876*(1-$E$5)*IF(L876+M876=0,$B$8/($B$7+$B$8),M876/(L876+M876)),M876)</x:f>
        <x:v>0.06540113634657721</x:v>
      </x:c>
      <x:c r="Y876" s="64" t="n">
        <x:f aca="0">POWER(1-$H$5,(A876-A875)/$H$8)</x:f>
        <x:v>0.9999862671029998</x:v>
      </x:c>
      <x:c r="Z876" s="64" t="n">
        <x:f aca="0">U876*Y876</x:f>
        <x:v>0.12248114485684744</x:v>
      </x:c>
      <x:c r="AA876" s="64" t="n">
        <x:f aca="0">V876*Y876</x:f>
        <x:v>0.1164935022474996</x:v>
      </x:c>
      <x:c r="AB876" s="64" t="n">
        <x:f aca="0">W876*Y876</x:f>
        <x:v>0.8654058618195741</x:v>
      </x:c>
      <x:c r="AC876" s="64" t="n">
        <x:f aca="0">X876*Y876</x:f>
        <x:v>0.06540023819950806</x:v>
      </x:c>
      <x:c r="AD876" s="64" t="n">
        <x:f aca="0">SUM(Z876:AC876)</x:f>
        <x:v>1.1697807471234292</x:v>
      </x:c>
      <x:c r="AE876" s="64" t="n">
        <x:f aca="0">MAX(AE875,AD876)</x:f>
        <x:v>1.171744815875466</x:v>
      </x:c>
      <x:c r="AF876" s="63" t="n">
        <x:f aca="0">AD876/AE876-1</x:f>
        <x:v>-0.001676191543949268</x:v>
      </x:c>
      <x:c r="AG876" s="63" t="n">
        <x:f aca="0">AD876/AD875-1</x:f>
        <x:v>0.0012264212862536095</x:v>
      </x:c>
      <x:c r="AH876" s="61" t="n">
        <x:f aca="0">IF(OR(T876="年末+季度",T876="季度+动态",T876="季度",T876="动态"),A876,AH875)</x:f>
        <x:v>45016</x:v>
      </x:c>
      <x:c r="AI876" s="68" t="n">
        <x:f aca="0">YEAR(A876)</x:f>
        <x:v>2023</x:v>
      </x:c>
      <x:c r="AJ876" s="68" t="n">
        <x:f aca="0">MONTH(A876)</x:f>
        <x:v>6</x:v>
      </x:c>
      <x:c r="AK876" s="66" t="n">
        <x:f aca="0">IF(MONTH(A876)&lt;&gt;MONTH(A877),1,0)</x:f>
        <x:v>0</x:v>
      </x:c>
      <x:c r="AL876" s="64" t="n">
        <x:f aca="0">IF(AK875,AD875,AL875)</x:f>
        <x:v>1.1632713835326658</x:v>
      </x:c>
      <x:c r="AM876" s="65" t="str">
        <x:f aca="0">IF(AK876,AD876/AL876-1,"")</x:f>
      </x:c>
      <x:c r="AN876" s="64" t="n">
        <x:f aca="0">IF(AI876&lt;&gt;AI875,AD876,MAX(AN875,AD876))</x:f>
        <x:v>1.171744815875466</x:v>
      </x:c>
      <x:c r="AO876" s="65" t="n">
        <x:f aca="0">AD876/AN876-1</x:f>
        <x:v>-0.001676191543949268</x:v>
      </x:c>
      <x:c r="AP876" s="69" t="n">
        <x:f aca="0">IFERROR(SUM(Z876:AC876)/AD876,0)</x:f>
        <x:v>1</x:v>
      </x:c>
      <x:c r="AQ876" s="66" t="b">
        <x:f aca="0">AND(B876&gt;0,C876&gt;0,D876&gt;0,E876&gt;0)</x:f>
        <x:v>1</x:v>
      </x:c>
    </x:row>
    <x:row r="877" ht="13.5" hidden="0">
      <x:c r="A877" s="61" t="n">
        <x:f aca="0">'净值底稿'!A839</x:f>
        <x:v>45091</x:v>
      </x:c>
      <x:c r="B877" s="62" t="n">
        <x:f aca="0">'净值底稿'!W839</x:f>
        <x:v>1.3330823227760042</x:v>
      </x:c>
      <x:c r="C877" s="62" t="n">
        <x:f aca="0">'净值底稿'!T839</x:f>
        <x:v>1.288462017731287</x:v>
      </x:c>
      <x:c r="D877" s="62" t="n">
        <x:f aca="0">'净值底稿'!U839</x:f>
        <x:v>1.6062</x:v>
      </x:c>
      <x:c r="E877" s="62" t="n">
        <x:f aca="0">'净值底稿'!V839</x:f>
        <x:v>1.6133</x:v>
      </x:c>
      <x:c r="F877" s="63" t="n">
        <x:f aca="0">IFERROR(B877/B876-1,0)</x:f>
        <x:v>-0.004088588706918084</x:v>
      </x:c>
      <x:c r="G877" s="63" t="n">
        <x:f aca="0">IFERROR(C877/C876-1,0)</x:f>
        <x:v>0.0018145794291684059</x:v>
      </x:c>
      <x:c r="H877" s="63" t="n">
        <x:f aca="0">IFERROR(D877/D876-1,0)</x:f>
        <x:v>0.0006229753301769669</x:v>
      </x:c>
      <x:c r="I877" s="63" t="n">
        <x:f aca="0">IFERROR(E877/E876-1,0)</x:f>
        <x:v>-0.006343927075634359</x:v>
      </x:c>
      <x:c r="J877" s="64" t="n">
        <x:f aca="0">Z876*(1+F877)</x:f>
        <x:v>0.12198036983117534</x:v>
      </x:c>
      <x:c r="K877" s="64" t="n">
        <x:f aca="0">AA876*(1+G877)</x:f>
        <x:v>0.1167048889603097</x:v>
      </x:c>
      <x:c r="L877" s="64" t="n">
        <x:f aca="0">AB876*(1+H877)</x:f>
        <x:v>0.8659449883220782</x:v>
      </x:c>
      <x:c r="M877" s="64" t="n">
        <x:f aca="0">AC876*(1+I877)</x:f>
        <x:v>0.06498534385764126</x:v>
      </x:c>
      <x:c r="N877" s="64" t="n">
        <x:f aca="0">SUM(J877:M877)</x:f>
        <x:v>1.1696155909712045</x:v>
      </x:c>
      <x:c r="O877" s="65" t="n">
        <x:f aca="0">IFERROR((J877+K877)/N877,0)</x:f>
        <x:v>0.20407154336348224</x:v>
      </x:c>
      <x:c r="P877" s="66" t="b">
        <x:f aca="0">AND(MONTH(A877)=12,OR(A878="",YEAR(A877)&lt;&gt;YEAR(A878)))</x:f>
        <x:v>0</x:v>
      </x:c>
      <x:c r="Q877" s="66" t="b">
        <x:f aca="0">AND(MOD(MONTH(A877),3)=0,OR(A878="",MONTH(A877)&lt;&gt;MONTH(A878)))</x:f>
        <x:v>0</x:v>
      </x:c>
      <x:c r="R877" s="66" t="b">
        <x:f aca="0">OR(O877&gt;$E$7,O877&lt;$E$6)</x:f>
        <x:v>0</x:v>
      </x:c>
      <x:c r="S877" s="66" t="b">
        <x:f aca="0">AND(OR(P877,Q877,R877),A877-AH876&gt;$E$8)</x:f>
        <x:v>0</x:v>
      </x:c>
      <x:c r="T877" s="67" t="str">
        <x:f aca="0">IF(NOT(OR(P877,Q877,R877)),"不调",IF(NOT(S877),"间隔规则跳过",IF(P877,"年末+季度",IF(AND(Q877,R877),"季度+动态",IF(Q877,"季度","动态")))))</x:f>
        <x:v>不调</x:v>
      </x:c>
      <x:c r="U877" s="64" t="n">
        <x:f aca="0">IF(OR(T877="年末+季度",T877="季度+动态"),N877*$E$5/2,IF(T877="季度",(J877+K877)/2,IF(T877="动态",N877*$E$5*IF(J877+K877=0,0.5,J877/(J877+K877)),J877)))</x:f>
        <x:v>0.12198036983117534</x:v>
      </x:c>
      <x:c r="V877" s="64" t="n">
        <x:f aca="0">IF(OR(T877="年末+季度",T877="季度+动态"),N877*$E$5/2,IF(T877="季度",(J877+K877)/2,IF(T877="动态",N877*$E$5*IF(J877+K877=0,0.5,K877/(J877+K877)),K877)))</x:f>
        <x:v>0.1167048889603097</x:v>
      </x:c>
      <x:c r="W877" s="64" t="n">
        <x:f aca="0">IF(OR(T877="年末+季度",T877="季度+动态",T877="动态"),N877*(1-$E$5)*IF(L877+M877=0,$B$7/($B$7+$B$8),L877/(L877+M877)),L877)</x:f>
        <x:v>0.8659449883220782</x:v>
      </x:c>
      <x:c r="X877" s="64" t="n">
        <x:f aca="0">IF(OR(T877="年末+季度",T877="季度+动态",T877="动态"),N877*(1-$E$5)*IF(L877+M877=0,$B$8/($B$7+$B$8),M877/(L877+M877)),M877)</x:f>
        <x:v>0.06498534385764126</x:v>
      </x:c>
      <x:c r="Y877" s="64" t="n">
        <x:f aca="0">POWER(1-$H$5,(A877-A876)/$H$8)</x:f>
        <x:v>0.9999862671029998</x:v>
      </x:c>
      <x:c r="Z877" s="64" t="n">
        <x:f aca="0">U877*Y877</x:f>
        <x:v>0.1219786946873204</x:v>
      </x:c>
      <x:c r="AA877" s="64" t="n">
        <x:f aca="0">V877*Y877</x:f>
        <x:v>0.11670328626409018</x:v>
      </x:c>
      <x:c r="AB877" s="64" t="n">
        <x:f aca="0">W877*Y877</x:f>
        <x:v>0.8659330963887457</x:v>
      </x:c>
      <x:c r="AC877" s="64" t="n">
        <x:f aca="0">X877*Y877</x:f>
        <x:v>0.06498445142060755</x:v>
      </x:c>
      <x:c r="AD877" s="64" t="n">
        <x:f aca="0">SUM(Z877:AC877)</x:f>
        <x:v>1.169599528760764</x:v>
      </x:c>
      <x:c r="AE877" s="64" t="n">
        <x:f aca="0">MAX(AE876,AD877)</x:f>
        <x:v>1.171744815875466</x:v>
      </x:c>
      <x:c r="AF877" s="63" t="n">
        <x:f aca="0">AD877/AE877-1</x:f>
        <x:v>-0.0018308483943231257</x:v>
      </x:c>
      <x:c r="AG877" s="63" t="n">
        <x:f aca="0">AD877/AD876-1</x:f>
        <x:v>-0.00015491652013499557</x:v>
      </x:c>
      <x:c r="AH877" s="61" t="n">
        <x:f aca="0">IF(OR(T877="年末+季度",T877="季度+动态",T877="季度",T877="动态"),A877,AH876)</x:f>
        <x:v>45016</x:v>
      </x:c>
      <x:c r="AI877" s="68" t="n">
        <x:f aca="0">YEAR(A877)</x:f>
        <x:v>2023</x:v>
      </x:c>
      <x:c r="AJ877" s="68" t="n">
        <x:f aca="0">MONTH(A877)</x:f>
        <x:v>6</x:v>
      </x:c>
      <x:c r="AK877" s="66" t="n">
        <x:f aca="0">IF(MONTH(A877)&lt;&gt;MONTH(A878),1,0)</x:f>
        <x:v>0</x:v>
      </x:c>
      <x:c r="AL877" s="64" t="n">
        <x:f aca="0">IF(AK876,AD876,AL876)</x:f>
        <x:v>1.1632713835326658</x:v>
      </x:c>
      <x:c r="AM877" s="65" t="str">
        <x:f aca="0">IF(AK877,AD877/AL877-1,"")</x:f>
      </x:c>
      <x:c r="AN877" s="64" t="n">
        <x:f aca="0">IF(AI877&lt;&gt;AI876,AD877,MAX(AN876,AD877))</x:f>
        <x:v>1.171744815875466</x:v>
      </x:c>
      <x:c r="AO877" s="65" t="n">
        <x:f aca="0">AD877/AN877-1</x:f>
        <x:v>-0.0018308483943231257</x:v>
      </x:c>
      <x:c r="AP877" s="69" t="n">
        <x:f aca="0">IFERROR(SUM(Z877:AC877)/AD877,0)</x:f>
        <x:v>1</x:v>
      </x:c>
      <x:c r="AQ877" s="66" t="b">
        <x:f aca="0">AND(B877&gt;0,C877&gt;0,D877&gt;0,E877&gt;0)</x:f>
        <x:v>1</x:v>
      </x:c>
    </x:row>
    <x:row r="878" ht="13.5" hidden="0">
      <x:c r="A878" s="61" t="n">
        <x:f aca="0">'净值底稿'!A840</x:f>
        <x:v>45092</x:v>
      </x:c>
      <x:c r="B878" s="62" t="n">
        <x:f aca="0">'净值底稿'!W840</x:f>
        <x:v>1.3376562135854342</x:v>
      </x:c>
      <x:c r="C878" s="62" t="n">
        <x:f aca="0">'净值底稿'!T840</x:f>
        <x:v>1.297831611800577</x:v>
      </x:c>
      <x:c r="D878" s="62" t="n">
        <x:f aca="0">'净值底稿'!U840</x:f>
        <x:v>1.6057</x:v>
      </x:c>
      <x:c r="E878" s="62" t="n">
        <x:f aca="0">'净值底稿'!V840</x:f>
        <x:v>1.5998</x:v>
      </x:c>
      <x:c r="F878" s="63" t="n">
        <x:f aca="0">IFERROR(B878/B877-1,0)</x:f>
        <x:v>0.003431064032043629</x:v>
      </x:c>
      <x:c r="G878" s="63" t="n">
        <x:f aca="0">IFERROR(C878/C877-1,0)</x:f>
        <x:v>0.007271921050329366</x:v>
      </x:c>
      <x:c r="H878" s="63" t="n">
        <x:f aca="0">IFERROR(D878/D877-1,0)</x:f>
        <x:v>-0.00031129373677007965</x:v>
      </x:c>
      <x:c r="I878" s="63" t="n">
        <x:f aca="0">IFERROR(E878/E877-1,0)</x:f>
        <x:v>-0.008367941486394304</x:v>
      </x:c>
      <x:c r="J878" s="64" t="n">
        <x:f aca="0">Z877*(1+F878)</x:f>
        <x:v>0.1223972113993377</x:v>
      </x:c>
      <x:c r="K878" s="64" t="n">
        <x:f aca="0">AA877*(1+G878)</x:f>
        <x:v>0.11755194334811664</x:v>
      </x:c>
      <x:c r="L878" s="64" t="n">
        <x:f aca="0">AB877*(1+H878)</x:f>
        <x:v>0.865663536839378</x:v>
      </x:c>
      <x:c r="M878" s="64" t="n">
        <x:f aca="0">AC877*(1+I878)</x:f>
        <x:v>0.06444066533359447</x:v>
      </x:c>
      <x:c r="N878" s="64" t="n">
        <x:f aca="0">SUM(J878:M878)</x:f>
        <x:v>1.1700533569204268</x:v>
      </x:c>
      <x:c r="O878" s="65" t="n">
        <x:f aca="0">IFERROR((J878+K878)/N878,0)</x:f>
        <x:v>0.2050753953469259</x:v>
      </x:c>
      <x:c r="P878" s="66" t="b">
        <x:f aca="0">AND(MONTH(A878)=12,OR(A879="",YEAR(A878)&lt;&gt;YEAR(A879)))</x:f>
        <x:v>0</x:v>
      </x:c>
      <x:c r="Q878" s="66" t="b">
        <x:f aca="0">AND(MOD(MONTH(A878),3)=0,OR(A879="",MONTH(A878)&lt;&gt;MONTH(A879)))</x:f>
        <x:v>0</x:v>
      </x:c>
      <x:c r="R878" s="66" t="b">
        <x:f aca="0">OR(O878&gt;$E$7,O878&lt;$E$6)</x:f>
        <x:v>0</x:v>
      </x:c>
      <x:c r="S878" s="66" t="b">
        <x:f aca="0">AND(OR(P878,Q878,R878),A878-AH877&gt;$E$8)</x:f>
        <x:v>0</x:v>
      </x:c>
      <x:c r="T878" s="67" t="str">
        <x:f aca="0">IF(NOT(OR(P878,Q878,R878)),"不调",IF(NOT(S878),"间隔规则跳过",IF(P878,"年末+季度",IF(AND(Q878,R878),"季度+动态",IF(Q878,"季度","动态")))))</x:f>
        <x:v>不调</x:v>
      </x:c>
      <x:c r="U878" s="64" t="n">
        <x:f aca="0">IF(OR(T878="年末+季度",T878="季度+动态"),N878*$E$5/2,IF(T878="季度",(J878+K878)/2,IF(T878="动态",N878*$E$5*IF(J878+K878=0,0.5,J878/(J878+K878)),J878)))</x:f>
        <x:v>0.1223972113993377</x:v>
      </x:c>
      <x:c r="V878" s="64" t="n">
        <x:f aca="0">IF(OR(T878="年末+季度",T878="季度+动态"),N878*$E$5/2,IF(T878="季度",(J878+K878)/2,IF(T878="动态",N878*$E$5*IF(J878+K878=0,0.5,K878/(J878+K878)),K878)))</x:f>
        <x:v>0.11755194334811664</x:v>
      </x:c>
      <x:c r="W878" s="64" t="n">
        <x:f aca="0">IF(OR(T878="年末+季度",T878="季度+动态",T878="动态"),N878*(1-$E$5)*IF(L878+M878=0,$B$7/($B$7+$B$8),L878/(L878+M878)),L878)</x:f>
        <x:v>0.865663536839378</x:v>
      </x:c>
      <x:c r="X878" s="64" t="n">
        <x:f aca="0">IF(OR(T878="年末+季度",T878="季度+动态",T878="动态"),N878*(1-$E$5)*IF(L878+M878=0,$B$8/($B$7+$B$8),M878/(L878+M878)),M878)</x:f>
        <x:v>0.06444066533359447</x:v>
      </x:c>
      <x:c r="Y878" s="64" t="n">
        <x:f aca="0">POWER(1-$H$5,(A878-A877)/$H$8)</x:f>
        <x:v>0.9999862671029998</x:v>
      </x:c>
      <x:c r="Z878" s="64" t="n">
        <x:f aca="0">U878*Y878</x:f>
        <x:v>0.12239553053104044</x:v>
      </x:c>
      <x:c r="AA878" s="64" t="n">
        <x:f aca="0">V878*Y878</x:f>
        <x:v>0.11755032901938646</x:v>
      </x:c>
      <x:c r="AB878" s="64" t="n">
        <x:f aca="0">W878*Y878</x:f>
        <x:v>0.8656516487711897</x:v>
      </x:c>
      <x:c r="AC878" s="64" t="n">
        <x:f aca="0">X878*Y878</x:f>
        <x:v>0.06443978037657482</x:v>
      </x:c>
      <x:c r="AD878" s="64" t="n">
        <x:f aca="0">SUM(Z878:AC878)</x:f>
        <x:v>1.1700372886981916</x:v>
      </x:c>
      <x:c r="AE878" s="64" t="n">
        <x:f aca="0">MAX(AE877,AD878)</x:f>
        <x:v>1.171744815875466</x:v>
      </x:c>
      <x:c r="AF878" s="63" t="n">
        <x:f aca="0">AD878/AE878-1</x:f>
        <x:v>-0.00145725174469713</x:v>
      </x:c>
      <x:c r="AG878" s="63" t="n">
        <x:f aca="0">AD878/AD877-1</x:f>
        <x:v>0.0003742819030472244</x:v>
      </x:c>
      <x:c r="AH878" s="61" t="n">
        <x:f aca="0">IF(OR(T878="年末+季度",T878="季度+动态",T878="季度",T878="动态"),A878,AH877)</x:f>
        <x:v>45016</x:v>
      </x:c>
      <x:c r="AI878" s="68" t="n">
        <x:f aca="0">YEAR(A878)</x:f>
        <x:v>2023</x:v>
      </x:c>
      <x:c r="AJ878" s="68" t="n">
        <x:f aca="0">MONTH(A878)</x:f>
        <x:v>6</x:v>
      </x:c>
      <x:c r="AK878" s="66" t="n">
        <x:f aca="0">IF(MONTH(A878)&lt;&gt;MONTH(A879),1,0)</x:f>
        <x:v>0</x:v>
      </x:c>
      <x:c r="AL878" s="64" t="n">
        <x:f aca="0">IF(AK877,AD877,AL877)</x:f>
        <x:v>1.1632713835326658</x:v>
      </x:c>
      <x:c r="AM878" s="65" t="str">
        <x:f aca="0">IF(AK878,AD878/AL878-1,"")</x:f>
      </x:c>
      <x:c r="AN878" s="64" t="n">
        <x:f aca="0">IF(AI878&lt;&gt;AI877,AD878,MAX(AN877,AD878))</x:f>
        <x:v>1.171744815875466</x:v>
      </x:c>
      <x:c r="AO878" s="65" t="n">
        <x:f aca="0">AD878/AN878-1</x:f>
        <x:v>-0.00145725174469713</x:v>
      </x:c>
      <x:c r="AP878" s="69" t="n">
        <x:f aca="0">IFERROR(SUM(Z878:AC878)/AD878,0)</x:f>
        <x:v>1</x:v>
      </x:c>
      <x:c r="AQ878" s="66" t="b">
        <x:f aca="0">AND(B878&gt;0,C878&gt;0,D878&gt;0,E878&gt;0)</x:f>
        <x:v>1</x:v>
      </x:c>
    </x:row>
    <x:row r="879" ht="13.5" hidden="0">
      <x:c r="A879" s="61" t="n">
        <x:f aca="0">'净值底稿'!A841</x:f>
        <x:v>45093</x:v>
      </x:c>
      <x:c r="B879" s="62" t="n">
        <x:f aca="0">'净值底稿'!W841</x:f>
        <x:v>1.3380350035297537</x:v>
      </x:c>
      <x:c r="C879" s="62" t="n">
        <x:f aca="0">'净值底稿'!T841</x:f>
        <x:v>1.3078626237271636</x:v>
      </x:c>
      <x:c r="D879" s="62" t="n">
        <x:f aca="0">'净值底稿'!U841</x:f>
        <x:v>1.6044</x:v>
      </x:c>
      <x:c r="E879" s="62" t="n">
        <x:f aca="0">'净值底稿'!V841</x:f>
        <x:v>1.6122</x:v>
      </x:c>
      <x:c r="F879" s="63" t="n">
        <x:f aca="0">IFERROR(B879/B878-1,0)</x:f>
        <x:v>0.0002831743615978599</x:v>
      </x:c>
      <x:c r="G879" s="63" t="n">
        <x:f aca="0">IFERROR(C879/C878-1,0)</x:f>
        <x:v>0.007729055014055186</x:v>
      </x:c>
      <x:c r="H879" s="63" t="n">
        <x:f aca="0">IFERROR(D879/D878-1,0)</x:f>
        <x:v>-0.0008096157439122509</x:v>
      </x:c>
      <x:c r="I879" s="63" t="n">
        <x:f aca="0">IFERROR(E879/E878-1,0)</x:f>
        <x:v>0.007750968871108821</x:v>
      </x:c>
      <x:c r="J879" s="64" t="n">
        <x:f aca="0">Z878*(1+F879)</x:f>
        <x:v>0.12243018980726099</x:v>
      </x:c>
      <x:c r="K879" s="64" t="n">
        <x:f aca="0">AA878*(1+G879)</x:f>
        <x:v>0.11845888197929759</x:v>
      </x:c>
      <x:c r="L879" s="64" t="n">
        <x:f aca="0">AB878*(1+H879)</x:f>
        <x:v>0.864950803567601</x:v>
      </x:c>
      <x:c r="M879" s="64" t="n">
        <x:f aca="0">AC878*(1+I879)</x:f>
        <x:v>0.06493925110833473</x:v>
      </x:c>
      <x:c r="N879" s="64" t="n">
        <x:f aca="0">SUM(J879:M879)</x:f>
        <x:v>1.1707791264624943</x:v>
      </x:c>
      <x:c r="O879" s="65" t="n">
        <x:f aca="0">IFERROR((J879+K879)/N879,0)</x:f>
        <x:v>0.20575108177270313</x:v>
      </x:c>
      <x:c r="P879" s="66" t="b">
        <x:f aca="0">AND(MONTH(A879)=12,OR(A880="",YEAR(A879)&lt;&gt;YEAR(A880)))</x:f>
        <x:v>0</x:v>
      </x:c>
      <x:c r="Q879" s="66" t="b">
        <x:f aca="0">AND(MOD(MONTH(A879),3)=0,OR(A880="",MONTH(A879)&lt;&gt;MONTH(A880)))</x:f>
        <x:v>0</x:v>
      </x:c>
      <x:c r="R879" s="66" t="b">
        <x:f aca="0">OR(O879&gt;$E$7,O879&lt;$E$6)</x:f>
        <x:v>0</x:v>
      </x:c>
      <x:c r="S879" s="66" t="b">
        <x:f aca="0">AND(OR(P879,Q879,R879),A879-AH878&gt;$E$8)</x:f>
        <x:v>0</x:v>
      </x:c>
      <x:c r="T879" s="67" t="str">
        <x:f aca="0">IF(NOT(OR(P879,Q879,R879)),"不调",IF(NOT(S879),"间隔规则跳过",IF(P879,"年末+季度",IF(AND(Q879,R879),"季度+动态",IF(Q879,"季度","动态")))))</x:f>
        <x:v>不调</x:v>
      </x:c>
      <x:c r="U879" s="64" t="n">
        <x:f aca="0">IF(OR(T879="年末+季度",T879="季度+动态"),N879*$E$5/2,IF(T879="季度",(J879+K879)/2,IF(T879="动态",N879*$E$5*IF(J879+K879=0,0.5,J879/(J879+K879)),J879)))</x:f>
        <x:v>0.12243018980726099</x:v>
      </x:c>
      <x:c r="V879" s="64" t="n">
        <x:f aca="0">IF(OR(T879="年末+季度",T879="季度+动态"),N879*$E$5/2,IF(T879="季度",(J879+K879)/2,IF(T879="动态",N879*$E$5*IF(J879+K879=0,0.5,K879/(J879+K879)),K879)))</x:f>
        <x:v>0.11845888197929759</x:v>
      </x:c>
      <x:c r="W879" s="64" t="n">
        <x:f aca="0">IF(OR(T879="年末+季度",T879="季度+动态",T879="动态"),N879*(1-$E$5)*IF(L879+M879=0,$B$7/($B$7+$B$8),L879/(L879+M879)),L879)</x:f>
        <x:v>0.864950803567601</x:v>
      </x:c>
      <x:c r="X879" s="64" t="n">
        <x:f aca="0">IF(OR(T879="年末+季度",T879="季度+动态",T879="动态"),N879*(1-$E$5)*IF(L879+M879=0,$B$8/($B$7+$B$8),M879/(L879+M879)),M879)</x:f>
        <x:v>0.06493925110833473</x:v>
      </x:c>
      <x:c r="Y879" s="64" t="n">
        <x:f aca="0">POWER(1-$H$5,(A879-A878)/$H$8)</x:f>
        <x:v>0.9999862671029998</x:v>
      </x:c>
      <x:c r="Z879" s="64" t="n">
        <x:f aca="0">U879*Y879</x:f>
        <x:v>0.12242850848607464</x:v>
      </x:c>
      <x:c r="AA879" s="64" t="n">
        <x:f aca="0">V879*Y879</x:f>
        <x:v>0.1184572551956726</x:v>
      </x:c>
      <x:c r="AB879" s="64" t="n">
        <x:f aca="0">W879*Y879</x:f>
        <x:v>0.8649389252873053</x:v>
      </x:c>
      <x:c r="AC879" s="64" t="n">
        <x:f aca="0">X879*Y879</x:f>
        <x:v>0.06493835930428798</x:v>
      </x:c>
      <x:c r="AD879" s="64" t="n">
        <x:f aca="0">SUM(Z879:AC879)</x:f>
        <x:v>1.1707630482733407</x:v>
      </x:c>
      <x:c r="AE879" s="64" t="n">
        <x:f aca="0">MAX(AE878,AD879)</x:f>
        <x:v>1.171744815875466</x:v>
      </x:c>
      <x:c r="AF879" s="63" t="n">
        <x:f aca="0">AD879/AE879-1</x:f>
        <x:v>-0.0008378680996269372</x:v>
      </x:c>
      <x:c r="AG879" s="63" t="n">
        <x:f aca="0">AD879/AD878-1</x:f>
        <x:v>0.000620287560199495</x:v>
      </x:c>
      <x:c r="AH879" s="61" t="n">
        <x:f aca="0">IF(OR(T879="年末+季度",T879="季度+动态",T879="季度",T879="动态"),A879,AH878)</x:f>
        <x:v>45016</x:v>
      </x:c>
      <x:c r="AI879" s="68" t="n">
        <x:f aca="0">YEAR(A879)</x:f>
        <x:v>2023</x:v>
      </x:c>
      <x:c r="AJ879" s="68" t="n">
        <x:f aca="0">MONTH(A879)</x:f>
        <x:v>6</x:v>
      </x:c>
      <x:c r="AK879" s="66" t="n">
        <x:f aca="0">IF(MONTH(A879)&lt;&gt;MONTH(A880),1,0)</x:f>
        <x:v>0</x:v>
      </x:c>
      <x:c r="AL879" s="64" t="n">
        <x:f aca="0">IF(AK878,AD878,AL878)</x:f>
        <x:v>1.1632713835326658</x:v>
      </x:c>
      <x:c r="AM879" s="65" t="str">
        <x:f aca="0">IF(AK879,AD879/AL879-1,"")</x:f>
      </x:c>
      <x:c r="AN879" s="64" t="n">
        <x:f aca="0">IF(AI879&lt;&gt;AI878,AD879,MAX(AN878,AD879))</x:f>
        <x:v>1.171744815875466</x:v>
      </x:c>
      <x:c r="AO879" s="65" t="n">
        <x:f aca="0">AD879/AN879-1</x:f>
        <x:v>-0.0008378680996269372</x:v>
      </x:c>
      <x:c r="AP879" s="69" t="n">
        <x:f aca="0">IFERROR(SUM(Z879:AC879)/AD879,0)</x:f>
        <x:v>1</x:v>
      </x:c>
      <x:c r="AQ879" s="66" t="b">
        <x:f aca="0">AND(B879&gt;0,C879&gt;0,D879&gt;0,E879&gt;0)</x:f>
        <x:v>1</x:v>
      </x:c>
    </x:row>
    <x:row r="880" ht="13.5" hidden="0">
      <x:c r="A880" s="61" t="n">
        <x:f aca="0">'净值底稿'!A842</x:f>
        <x:v>45096</x:v>
      </x:c>
      <x:c r="B880" s="62" t="n">
        <x:f aca="0">'净值底稿'!W842</x:f>
        <x:v>1.3260000401499878</x:v>
      </x:c>
      <x:c r="C880" s="62" t="n">
        <x:f aca="0">'净值底稿'!T842</x:f>
        <x:v>1.3079267668343981</x:v>
      </x:c>
      <x:c r="D880" s="62" t="n">
        <x:f aca="0">'净值底稿'!U842</x:f>
        <x:v>1.6028</x:v>
      </x:c>
      <x:c r="E880" s="62" t="n">
        <x:f aca="0">'净值底稿'!V842</x:f>
        <x:v>1.6133</x:v>
      </x:c>
      <x:c r="F880" s="63" t="n">
        <x:f aca="0">IFERROR(B880/B879-1,0)</x:f>
        <x:v>-0.008994505635515848</x:v>
      </x:c>
      <x:c r="G880" s="63" t="n">
        <x:f aca="0">IFERROR(C880/C879-1,0)</x:f>
        <x:v>0.000049044223812799714</x:v>
      </x:c>
      <x:c r="H880" s="63" t="n">
        <x:f aca="0">IFERROR(D880/D879-1,0)</x:f>
        <x:v>-0.000997257541760166</x:v>
      </x:c>
      <x:c r="I880" s="63" t="n">
        <x:f aca="0">IFERROR(E880/E879-1,0)</x:f>
        <x:v>0.00068229748170201</x:v>
      </x:c>
      <x:c r="J880" s="64" t="n">
        <x:f aca="0">Z879*(1+F880)</x:f>
        <x:v>0.12132732457654885</x:v>
      </x:c>
      <x:c r="K880" s="64" t="n">
        <x:f aca="0">AA879*(1+G880)</x:f>
        <x:v>0.11846306483980867</x:v>
      </x:c>
      <x:c r="L880" s="64" t="n">
        <x:f aca="0">AB879*(1+H880)</x:f>
        <x:v>0.8640763584209006</x:v>
      </x:c>
      <x:c r="M880" s="64" t="n">
        <x:f aca="0">AC879*(1+I880)</x:f>
        <x:v>0.06498266658330716</x:v>
      </x:c>
      <x:c r="N880" s="64" t="n">
        <x:f aca="0">SUM(J880:M880)</x:f>
        <x:v>1.1688494144205652</x:v>
      </x:c>
      <x:c r="O880" s="65" t="n">
        <x:f aca="0">IFERROR((J880+K880)/N880,0)</x:f>
        <x:v>0.2051507974063785</x:v>
      </x:c>
      <x:c r="P880" s="66" t="b">
        <x:f aca="0">AND(MONTH(A880)=12,OR(A881="",YEAR(A880)&lt;&gt;YEAR(A881)))</x:f>
        <x:v>0</x:v>
      </x:c>
      <x:c r="Q880" s="66" t="b">
        <x:f aca="0">AND(MOD(MONTH(A880),3)=0,OR(A881="",MONTH(A880)&lt;&gt;MONTH(A881)))</x:f>
        <x:v>0</x:v>
      </x:c>
      <x:c r="R880" s="66" t="b">
        <x:f aca="0">OR(O880&gt;$E$7,O880&lt;$E$6)</x:f>
        <x:v>0</x:v>
      </x:c>
      <x:c r="S880" s="66" t="b">
        <x:f aca="0">AND(OR(P880,Q880,R880),A880-AH879&gt;$E$8)</x:f>
        <x:v>0</x:v>
      </x:c>
      <x:c r="T880" s="67" t="str">
        <x:f aca="0">IF(NOT(OR(P880,Q880,R880)),"不调",IF(NOT(S880),"间隔规则跳过",IF(P880,"年末+季度",IF(AND(Q880,R880),"季度+动态",IF(Q880,"季度","动态")))))</x:f>
        <x:v>不调</x:v>
      </x:c>
      <x:c r="U880" s="64" t="n">
        <x:f aca="0">IF(OR(T880="年末+季度",T880="季度+动态"),N880*$E$5/2,IF(T880="季度",(J880+K880)/2,IF(T880="动态",N880*$E$5*IF(J880+K880=0,0.5,J880/(J880+K880)),J880)))</x:f>
        <x:v>0.12132732457654885</x:v>
      </x:c>
      <x:c r="V880" s="64" t="n">
        <x:f aca="0">IF(OR(T880="年末+季度",T880="季度+动态"),N880*$E$5/2,IF(T880="季度",(J880+K880)/2,IF(T880="动态",N880*$E$5*IF(J880+K880=0,0.5,K880/(J880+K880)),K880)))</x:f>
        <x:v>0.11846306483980867</x:v>
      </x:c>
      <x:c r="W880" s="64" t="n">
        <x:f aca="0">IF(OR(T880="年末+季度",T880="季度+动态",T880="动态"),N880*(1-$E$5)*IF(L880+M880=0,$B$7/($B$7+$B$8),L880/(L880+M880)),L880)</x:f>
        <x:v>0.8640763584209006</x:v>
      </x:c>
      <x:c r="X880" s="64" t="n">
        <x:f aca="0">IF(OR(T880="年末+季度",T880="季度+动态",T880="动态"),N880*(1-$E$5)*IF(L880+M880=0,$B$8/($B$7+$B$8),M880/(L880+M880)),M880)</x:f>
        <x:v>0.06498266658330716</x:v>
      </x:c>
      <x:c r="Y880" s="64" t="n">
        <x:f aca="0">POWER(1-$H$5,(A880-A879)/$H$8)</x:f>
        <x:v>0.9999588018747739</x:v>
      </x:c>
      <x:c r="Z880" s="64" t="n">
        <x:f aca="0">U880*Y880</x:f>
        <x:v>0.12132232611823761</x:v>
      </x:c>
      <x:c r="AA880" s="64" t="n">
        <x:f aca="0">V880*Y880</x:f>
        <x:v>0.11845818438362873</x:v>
      </x:c>
      <x:c r="AB880" s="64" t="n">
        <x:f aca="0">W880*Y880</x:f>
        <x:v>0.8640407600948815</x:v>
      </x:c>
      <x:c r="AC880" s="64" t="n">
        <x:f aca="0">X880*Y880</x:f>
        <x:v>0.06497998941927174</x:v>
      </x:c>
      <x:c r="AD880" s="64" t="n">
        <x:f aca="0">SUM(Z880:AC880)</x:f>
        <x:v>1.1688012600160196</x:v>
      </x:c>
      <x:c r="AE880" s="64" t="n">
        <x:f aca="0">MAX(AE879,AD880)</x:f>
        <x:v>1.171744815875466</x:v>
      </x:c>
      <x:c r="AF880" s="63" t="n">
        <x:f aca="0">AD880/AE880-1</x:f>
        <x:v>-0.0025121134052102922</x:v>
      </x:c>
      <x:c r="AG880" s="63" t="n">
        <x:f aca="0">AD880/AD879-1</x:f>
        <x:v>-0.0016756492786600408</x:v>
      </x:c>
      <x:c r="AH880" s="61" t="n">
        <x:f aca="0">IF(OR(T880="年末+季度",T880="季度+动态",T880="季度",T880="动态"),A880,AH879)</x:f>
        <x:v>45016</x:v>
      </x:c>
      <x:c r="AI880" s="68" t="n">
        <x:f aca="0">YEAR(A880)</x:f>
        <x:v>2023</x:v>
      </x:c>
      <x:c r="AJ880" s="68" t="n">
        <x:f aca="0">MONTH(A880)</x:f>
        <x:v>6</x:v>
      </x:c>
      <x:c r="AK880" s="66" t="n">
        <x:f aca="0">IF(MONTH(A880)&lt;&gt;MONTH(A881),1,0)</x:f>
        <x:v>0</x:v>
      </x:c>
      <x:c r="AL880" s="64" t="n">
        <x:f aca="0">IF(AK879,AD879,AL879)</x:f>
        <x:v>1.1632713835326658</x:v>
      </x:c>
      <x:c r="AM880" s="65" t="str">
        <x:f aca="0">IF(AK880,AD880/AL880-1,"")</x:f>
      </x:c>
      <x:c r="AN880" s="64" t="n">
        <x:f aca="0">IF(AI880&lt;&gt;AI879,AD880,MAX(AN879,AD880))</x:f>
        <x:v>1.171744815875466</x:v>
      </x:c>
      <x:c r="AO880" s="65" t="n">
        <x:f aca="0">AD880/AN880-1</x:f>
        <x:v>-0.0025121134052102922</x:v>
      </x:c>
      <x:c r="AP880" s="69" t="n">
        <x:f aca="0">IFERROR(SUM(Z880:AC880)/AD880,0)</x:f>
        <x:v>1</x:v>
      </x:c>
      <x:c r="AQ880" s="66" t="b">
        <x:f aca="0">AND(B880&gt;0,C880&gt;0,D880&gt;0,E880&gt;0)</x:f>
        <x:v>1</x:v>
      </x:c>
    </x:row>
    <x:row r="881" ht="13.5" hidden="0">
      <x:c r="A881" s="61" t="n">
        <x:f aca="0">'净值底稿'!A843</x:f>
        <x:v>45097</x:v>
      </x:c>
      <x:c r="B881" s="62" t="n">
        <x:f aca="0">'净值底稿'!W843</x:f>
        <x:v>1.3166610277120723</x:v>
      </x:c>
      <x:c r="C881" s="62" t="n">
        <x:f aca="0">'净值底稿'!T843</x:f>
        <x:v>1.3059041849329316</x:v>
      </x:c>
      <x:c r="D881" s="62" t="n">
        <x:f aca="0">'净值底稿'!U843</x:f>
        <x:v>1.6029</x:v>
      </x:c>
      <x:c r="E881" s="62" t="n">
        <x:f aca="0">'净值底稿'!V843</x:f>
        <x:v>1.6159</x:v>
      </x:c>
      <x:c r="F881" s="63" t="n">
        <x:f aca="0">IFERROR(B881/B880-1,0)</x:f>
        <x:v>-0.00704299559211119</x:v>
      </x:c>
      <x:c r="G881" s="63" t="n">
        <x:f aca="0">IFERROR(C881/C880-1,0)</x:f>
        <x:v>-0.0015464030194609624</x:v>
      </x:c>
      <x:c r="H881" s="63" t="n">
        <x:f aca="0">IFERROR(D881/D880-1,0)</x:f>
        <x:v>0.00006239081607195551</x:v>
      </x:c>
      <x:c r="I881" s="63" t="n">
        <x:f aca="0">IFERROR(E881/E880-1,0)</x:f>
        <x:v>0.0016116035455278066</x:v>
      </x:c>
      <x:c r="J881" s="64" t="n">
        <x:f aca="0">Z880*(1+F881)</x:f>
        <x:v>0.12046785351016219</x:v>
      </x:c>
      <x:c r="K881" s="64" t="n">
        <x:f aca="0">AA880*(1+G881)</x:f>
        <x:v>0.11827500028961803</x:v>
      </x:c>
      <x:c r="L881" s="64" t="n">
        <x:f aca="0">AB880*(1+H881)</x:f>
        <x:v>0.8640946683030233</x:v>
      </x:c>
      <x:c r="M881" s="64" t="n">
        <x:f aca="0">AC880*(1+I881)</x:f>
        <x:v>0.0650847114006082</x:v>
      </x:c>
      <x:c r="N881" s="64" t="n">
        <x:f aca="0">SUM(J881:M881)</x:f>
        <x:v>1.1679222335034116</x:v>
      </x:c>
      <x:c r="O881" s="65" t="n">
        <x:f aca="0">IFERROR((J881+K881)/N881,0)</x:f>
        <x:v>0.20441673850460423</x:v>
      </x:c>
      <x:c r="P881" s="66" t="b">
        <x:f aca="0">AND(MONTH(A881)=12,OR(A882="",YEAR(A881)&lt;&gt;YEAR(A882)))</x:f>
        <x:v>0</x:v>
      </x:c>
      <x:c r="Q881" s="66" t="b">
        <x:f aca="0">AND(MOD(MONTH(A881),3)=0,OR(A882="",MONTH(A881)&lt;&gt;MONTH(A882)))</x:f>
        <x:v>0</x:v>
      </x:c>
      <x:c r="R881" s="66" t="b">
        <x:f aca="0">OR(O881&gt;$E$7,O881&lt;$E$6)</x:f>
        <x:v>0</x:v>
      </x:c>
      <x:c r="S881" s="66" t="b">
        <x:f aca="0">AND(OR(P881,Q881,R881),A881-AH880&gt;$E$8)</x:f>
        <x:v>0</x:v>
      </x:c>
      <x:c r="T881" s="67" t="str">
        <x:f aca="0">IF(NOT(OR(P881,Q881,R881)),"不调",IF(NOT(S881),"间隔规则跳过",IF(P881,"年末+季度",IF(AND(Q881,R881),"季度+动态",IF(Q881,"季度","动态")))))</x:f>
        <x:v>不调</x:v>
      </x:c>
      <x:c r="U881" s="64" t="n">
        <x:f aca="0">IF(OR(T881="年末+季度",T881="季度+动态"),N881*$E$5/2,IF(T881="季度",(J881+K881)/2,IF(T881="动态",N881*$E$5*IF(J881+K881=0,0.5,J881/(J881+K881)),J881)))</x:f>
        <x:v>0.12046785351016219</x:v>
      </x:c>
      <x:c r="V881" s="64" t="n">
        <x:f aca="0">IF(OR(T881="年末+季度",T881="季度+动态"),N881*$E$5/2,IF(T881="季度",(J881+K881)/2,IF(T881="动态",N881*$E$5*IF(J881+K881=0,0.5,K881/(J881+K881)),K881)))</x:f>
        <x:v>0.11827500028961803</x:v>
      </x:c>
      <x:c r="W881" s="64" t="n">
        <x:f aca="0">IF(OR(T881="年末+季度",T881="季度+动态",T881="动态"),N881*(1-$E$5)*IF(L881+M881=0,$B$7/($B$7+$B$8),L881/(L881+M881)),L881)</x:f>
        <x:v>0.8640946683030233</x:v>
      </x:c>
      <x:c r="X881" s="64" t="n">
        <x:f aca="0">IF(OR(T881="年末+季度",T881="季度+动态",T881="动态"),N881*(1-$E$5)*IF(L881+M881=0,$B$8/($B$7+$B$8),M881/(L881+M881)),M881)</x:f>
        <x:v>0.0650847114006082</x:v>
      </x:c>
      <x:c r="Y881" s="64" t="n">
        <x:f aca="0">POWER(1-$H$5,(A881-A880)/$H$8)</x:f>
        <x:v>0.9999862671029998</x:v>
      </x:c>
      <x:c r="Z881" s="64" t="n">
        <x:f aca="0">U881*Y881</x:f>
        <x:v>0.12046619913753809</x:v>
      </x:c>
      <x:c r="AA881" s="64" t="n">
        <x:f aca="0">V881*Y881</x:f>
        <x:v>0.11827337603122134</x:v>
      </x:c>
      <x:c r="AB881" s="64" t="n">
        <x:f aca="0">W881*Y881</x:f>
        <x:v>0.864082801779945</x:v>
      </x:c>
      <x:c r="AC881" s="64" t="n">
        <x:f aca="0">X881*Y881</x:f>
        <x:v>0.06508381759897025</x:v>
      </x:c>
      <x:c r="AD881" s="64" t="n">
        <x:f aca="0">SUM(Z881:AC881)</x:f>
        <x:v>1.1679061945476747</x:v>
      </x:c>
      <x:c r="AE881" s="64" t="n">
        <x:f aca="0">MAX(AE880,AD881)</x:f>
        <x:v>1.171744815875466</x:v>
      </x:c>
      <x:c r="AF881" s="63" t="n">
        <x:f aca="0">AD881/AE881-1</x:f>
        <x:v>-0.0032759874639797237</x:v>
      </x:c>
      <x:c r="AG881" s="63" t="n">
        <x:f aca="0">AD881/AD880-1</x:f>
        <x:v>-0.0007657978297632706</x:v>
      </x:c>
      <x:c r="AH881" s="61" t="n">
        <x:f aca="0">IF(OR(T881="年末+季度",T881="季度+动态",T881="季度",T881="动态"),A881,AH880)</x:f>
        <x:v>45016</x:v>
      </x:c>
      <x:c r="AI881" s="68" t="n">
        <x:f aca="0">YEAR(A881)</x:f>
        <x:v>2023</x:v>
      </x:c>
      <x:c r="AJ881" s="68" t="n">
        <x:f aca="0">MONTH(A881)</x:f>
        <x:v>6</x:v>
      </x:c>
      <x:c r="AK881" s="66" t="n">
        <x:f aca="0">IF(MONTH(A881)&lt;&gt;MONTH(A882),1,0)</x:f>
        <x:v>0</x:v>
      </x:c>
      <x:c r="AL881" s="64" t="n">
        <x:f aca="0">IF(AK880,AD880,AL880)</x:f>
        <x:v>1.1632713835326658</x:v>
      </x:c>
      <x:c r="AM881" s="65" t="str">
        <x:f aca="0">IF(AK881,AD881/AL881-1,"")</x:f>
      </x:c>
      <x:c r="AN881" s="64" t="n">
        <x:f aca="0">IF(AI881&lt;&gt;AI880,AD881,MAX(AN880,AD881))</x:f>
        <x:v>1.171744815875466</x:v>
      </x:c>
      <x:c r="AO881" s="65" t="n">
        <x:f aca="0">AD881/AN881-1</x:f>
        <x:v>-0.0032759874639797237</x:v>
      </x:c>
      <x:c r="AP881" s="69" t="n">
        <x:f aca="0">IFERROR(SUM(Z881:AC881)/AD881,0)</x:f>
        <x:v>1</x:v>
      </x:c>
      <x:c r="AQ881" s="66" t="b">
        <x:f aca="0">AND(B881&gt;0,C881&gt;0,D881&gt;0,E881&gt;0)</x:f>
        <x:v>1</x:v>
      </x:c>
    </x:row>
    <x:row r="882" ht="13.5" hidden="0">
      <x:c r="A882" s="61" t="n">
        <x:f aca="0">'净值底稿'!A844</x:f>
        <x:v>45098</x:v>
      </x:c>
      <x:c r="B882" s="62" t="n">
        <x:f aca="0">'净值底稿'!W844</x:f>
        <x:v>1.3061180261655203</x:v>
      </x:c>
      <x:c r="C882" s="62" t="n">
        <x:f aca="0">'净值底稿'!T844</x:f>
        <x:v>1.2839026301002132</x:v>
      </x:c>
      <x:c r="D882" s="62" t="n">
        <x:f aca="0">'净值底稿'!U844</x:f>
        <x:v>1.6032</x:v>
      </x:c>
      <x:c r="E882" s="62" t="n">
        <x:f aca="0">'净值底稿'!V844</x:f>
        <x:v>1.6114</x:v>
      </x:c>
      <x:c r="F882" s="63" t="n">
        <x:f aca="0">IFERROR(B882/B881-1,0)</x:f>
        <x:v>-0.008007377240345837</x:v>
      </x:c>
      <x:c r="G882" s="63" t="n">
        <x:f aca="0">IFERROR(C882/C881-1,0)</x:f>
        <x:v>-0.016847755820499466</x:v>
      </x:c>
      <x:c r="H882" s="63" t="n">
        <x:f aca="0">IFERROR(D882/D881-1,0)</x:f>
        <x:v>0.00018716077110236817</x:v>
      </x:c>
      <x:c r="I882" s="63" t="n">
        <x:f aca="0">IFERROR(E882/E881-1,0)</x:f>
        <x:v>-0.0027848257936753384</x:v>
      </x:c>
      <x:c r="J882" s="64" t="n">
        <x:f aca="0">Z881*(1+F882)</x:f>
        <x:v>0.1195015808363332</x:v>
      </x:c>
      <x:c r="K882" s="64" t="n">
        <x:f aca="0">AA881*(1+G882)</x:f>
        <x:v>0.11628073507178122</x:v>
      </x:c>
      <x:c r="L882" s="64" t="n">
        <x:f aca="0">AB881*(1+H882)</x:f>
        <x:v>0.8642445241834225</x:v>
      </x:c>
      <x:c r="M882" s="64" t="n">
        <x:f aca="0">AC881*(1+I882)</x:f>
        <x:v>0.06490257050496978</x:v>
      </x:c>
      <x:c r="N882" s="64" t="n">
        <x:f aca="0">SUM(J882:M882)</x:f>
        <x:v>1.1649294105965067</x:v>
      </x:c>
      <x:c r="O882" s="65" t="n">
        <x:f aca="0">IFERROR((J882+K882)/N882,0)</x:f>
        <x:v>0.20240051780251744</x:v>
      </x:c>
      <x:c r="P882" s="66" t="b">
        <x:f aca="0">AND(MONTH(A882)=12,OR(A883="",YEAR(A882)&lt;&gt;YEAR(A883)))</x:f>
        <x:v>0</x:v>
      </x:c>
      <x:c r="Q882" s="66" t="b">
        <x:f aca="0">AND(MOD(MONTH(A882),3)=0,OR(A883="",MONTH(A882)&lt;&gt;MONTH(A883)))</x:f>
        <x:v>0</x:v>
      </x:c>
      <x:c r="R882" s="66" t="b">
        <x:f aca="0">OR(O882&gt;$E$7,O882&lt;$E$6)</x:f>
        <x:v>0</x:v>
      </x:c>
      <x:c r="S882" s="66" t="b">
        <x:f aca="0">AND(OR(P882,Q882,R882),A882-AH881&gt;$E$8)</x:f>
        <x:v>0</x:v>
      </x:c>
      <x:c r="T882" s="67" t="str">
        <x:f aca="0">IF(NOT(OR(P882,Q882,R882)),"不调",IF(NOT(S882),"间隔规则跳过",IF(P882,"年末+季度",IF(AND(Q882,R882),"季度+动态",IF(Q882,"季度","动态")))))</x:f>
        <x:v>不调</x:v>
      </x:c>
      <x:c r="U882" s="64" t="n">
        <x:f aca="0">IF(OR(T882="年末+季度",T882="季度+动态"),N882*$E$5/2,IF(T882="季度",(J882+K882)/2,IF(T882="动态",N882*$E$5*IF(J882+K882=0,0.5,J882/(J882+K882)),J882)))</x:f>
        <x:v>0.1195015808363332</x:v>
      </x:c>
      <x:c r="V882" s="64" t="n">
        <x:f aca="0">IF(OR(T882="年末+季度",T882="季度+动态"),N882*$E$5/2,IF(T882="季度",(J882+K882)/2,IF(T882="动态",N882*$E$5*IF(J882+K882=0,0.5,K882/(J882+K882)),K882)))</x:f>
        <x:v>0.11628073507178122</x:v>
      </x:c>
      <x:c r="W882" s="64" t="n">
        <x:f aca="0">IF(OR(T882="年末+季度",T882="季度+动态",T882="动态"),N882*(1-$E$5)*IF(L882+M882=0,$B$7/($B$7+$B$8),L882/(L882+M882)),L882)</x:f>
        <x:v>0.8642445241834225</x:v>
      </x:c>
      <x:c r="X882" s="64" t="n">
        <x:f aca="0">IF(OR(T882="年末+季度",T882="季度+动态",T882="动态"),N882*(1-$E$5)*IF(L882+M882=0,$B$8/($B$7+$B$8),M882/(L882+M882)),M882)</x:f>
        <x:v>0.06490257050496978</x:v>
      </x:c>
      <x:c r="Y882" s="64" t="n">
        <x:f aca="0">POWER(1-$H$5,(A882-A881)/$H$8)</x:f>
        <x:v>0.9999862671029998</x:v>
      </x:c>
      <x:c r="Z882" s="64" t="n">
        <x:f aca="0">U882*Y882</x:f>
        <x:v>0.1194999397334322</x:v>
      </x:c>
      <x:c r="AA882" s="64" t="n">
        <x:f aca="0">V882*Y882</x:f>
        <x:v>0.11627913820042336</x:v>
      </x:c>
      <x:c r="AB882" s="64" t="n">
        <x:f aca="0">W882*Y882</x:f>
        <x:v>0.8642326556023888</x:v>
      </x:c>
      <x:c r="AC882" s="64" t="n">
        <x:f aca="0">X882*Y882</x:f>
        <x:v>0.06490167920465399</x:v>
      </x:c>
      <x:c r="AD882" s="64" t="n">
        <x:f aca="0">SUM(Z882:AC882)</x:f>
        <x:v>1.1649134127408984</x:v>
      </x:c>
      <x:c r="AE882" s="64" t="n">
        <x:f aca="0">MAX(AE881,AD882)</x:f>
        <x:v>1.171744815875466</x:v>
      </x:c>
      <x:c r="AF882" s="63" t="n">
        <x:f aca="0">AD882/AE882-1</x:f>
        <x:v>-0.005830111677911254</x:v>
      </x:c>
      <x:c r="AG882" s="63" t="n">
        <x:f aca="0">AD882/AD881-1</x:f>
        <x:v>-0.002562518994032259</x:v>
      </x:c>
      <x:c r="AH882" s="61" t="n">
        <x:f aca="0">IF(OR(T882="年末+季度",T882="季度+动态",T882="季度",T882="动态"),A882,AH881)</x:f>
        <x:v>45016</x:v>
      </x:c>
      <x:c r="AI882" s="68" t="n">
        <x:f aca="0">YEAR(A882)</x:f>
        <x:v>2023</x:v>
      </x:c>
      <x:c r="AJ882" s="68" t="n">
        <x:f aca="0">MONTH(A882)</x:f>
        <x:v>6</x:v>
      </x:c>
      <x:c r="AK882" s="66" t="n">
        <x:f aca="0">IF(MONTH(A882)&lt;&gt;MONTH(A883),1,0)</x:f>
        <x:v>0</x:v>
      </x:c>
      <x:c r="AL882" s="64" t="n">
        <x:f aca="0">IF(AK881,AD881,AL881)</x:f>
        <x:v>1.1632713835326658</x:v>
      </x:c>
      <x:c r="AM882" s="65" t="str">
        <x:f aca="0">IF(AK882,AD882/AL882-1,"")</x:f>
      </x:c>
      <x:c r="AN882" s="64" t="n">
        <x:f aca="0">IF(AI882&lt;&gt;AI881,AD882,MAX(AN881,AD882))</x:f>
        <x:v>1.171744815875466</x:v>
      </x:c>
      <x:c r="AO882" s="65" t="n">
        <x:f aca="0">AD882/AN882-1</x:f>
        <x:v>-0.005830111677911254</x:v>
      </x:c>
      <x:c r="AP882" s="69" t="n">
        <x:f aca="0">IFERROR(SUM(Z882:AC882)/AD882,0)</x:f>
        <x:v>1</x:v>
      </x:c>
      <x:c r="AQ882" s="66" t="b">
        <x:f aca="0">AND(B882&gt;0,C882&gt;0,D882&gt;0,E882&gt;0)</x:f>
        <x:v>1</x:v>
      </x:c>
    </x:row>
    <x:row r="883" ht="13.5" hidden="0">
      <x:c r="A883" s="61" t="n">
        <x:f aca="0">'净值底稿'!A845</x:f>
        <x:v>45103</x:v>
      </x:c>
      <x:c r="B883" s="62" t="n">
        <x:f aca="0">'净值底稿'!W845</x:f>
        <x:v>1.28621878056265</x:v>
      </x:c>
      <x:c r="C883" s="62" t="n">
        <x:f aca="0">'净值底稿'!T845</x:f>
        <x:v>1.2615565534420345</x:v>
      </x:c>
      <x:c r="D883" s="62" t="n">
        <x:f aca="0">'净值底稿'!U845</x:f>
        <x:v>1.6039</x:v>
      </x:c>
      <x:c r="E883" s="62" t="n">
        <x:f aca="0">'净值底稿'!V845</x:f>
        <x:v>1.609</x:v>
      </x:c>
      <x:c r="F883" s="63" t="n">
        <x:f aca="0">IFERROR(B883/B882-1,0)</x:f>
        <x:v>-0.015235411505107432</x:v>
      </x:c>
      <x:c r="G883" s="63" t="n">
        <x:f aca="0">IFERROR(C883/C882-1,0)</x:f>
        <x:v>-0.017404806357032343</x:v>
      </x:c>
      <x:c r="H883" s="63" t="n">
        <x:f aca="0">IFERROR(D883/D882-1,0)</x:f>
        <x:v>0.0004366267465070184</x:v>
      </x:c>
      <x:c r="I883" s="63" t="n">
        <x:f aca="0">IFERROR(E883/E882-1,0)</x:f>
        <x:v>-0.001489388109718215</x:v>
      </x:c>
      <x:c r="J883" s="64" t="n">
        <x:f aca="0">Z882*(1+F883)</x:f>
        <x:v>0.11767930897675782</x:v>
      </x:c>
      <x:c r="K883" s="64" t="n">
        <x:f aca="0">AA882*(1+G883)</x:f>
        <x:v>0.1142553223166824</x:v>
      </x:c>
      <x:c r="L883" s="64" t="n">
        <x:f aca="0">AB882*(1+H883)</x:f>
        <x:v>0.8646100026950296</x:v>
      </x:c>
      <x:c r="M883" s="64" t="n">
        <x:f aca="0">AC882*(1+I883)</x:f>
        <x:v>0.06480501541534583</x:v>
      </x:c>
      <x:c r="N883" s="64" t="n">
        <x:f aca="0">SUM(J883:M883)</x:f>
        <x:v>1.1613496494038158</x:v>
      </x:c>
      <x:c r="O883" s="65" t="n">
        <x:f aca="0">IFERROR((J883+K883)/N883,0)</x:f>
        <x:v>0.19971128541047473</x:v>
      </x:c>
      <x:c r="P883" s="66" t="b">
        <x:f aca="0">AND(MONTH(A883)=12,OR(A884="",YEAR(A883)&lt;&gt;YEAR(A884)))</x:f>
        <x:v>0</x:v>
      </x:c>
      <x:c r="Q883" s="66" t="b">
        <x:f aca="0">AND(MOD(MONTH(A883),3)=0,OR(A884="",MONTH(A883)&lt;&gt;MONTH(A884)))</x:f>
        <x:v>0</x:v>
      </x:c>
      <x:c r="R883" s="66" t="b">
        <x:f aca="0">OR(O883&gt;$E$7,O883&lt;$E$6)</x:f>
        <x:v>0</x:v>
      </x:c>
      <x:c r="S883" s="66" t="b">
        <x:f aca="0">AND(OR(P883,Q883,R883),A883-AH882&gt;$E$8)</x:f>
        <x:v>0</x:v>
      </x:c>
      <x:c r="T883" s="67" t="str">
        <x:f aca="0">IF(NOT(OR(P883,Q883,R883)),"不调",IF(NOT(S883),"间隔规则跳过",IF(P883,"年末+季度",IF(AND(Q883,R883),"季度+动态",IF(Q883,"季度","动态")))))</x:f>
        <x:v>不调</x:v>
      </x:c>
      <x:c r="U883" s="64" t="n">
        <x:f aca="0">IF(OR(T883="年末+季度",T883="季度+动态"),N883*$E$5/2,IF(T883="季度",(J883+K883)/2,IF(T883="动态",N883*$E$5*IF(J883+K883=0,0.5,J883/(J883+K883)),J883)))</x:f>
        <x:v>0.11767930897675782</x:v>
      </x:c>
      <x:c r="V883" s="64" t="n">
        <x:f aca="0">IF(OR(T883="年末+季度",T883="季度+动态"),N883*$E$5/2,IF(T883="季度",(J883+K883)/2,IF(T883="动态",N883*$E$5*IF(J883+K883=0,0.5,K883/(J883+K883)),K883)))</x:f>
        <x:v>0.1142553223166824</x:v>
      </x:c>
      <x:c r="W883" s="64" t="n">
        <x:f aca="0">IF(OR(T883="年末+季度",T883="季度+动态",T883="动态"),N883*(1-$E$5)*IF(L883+M883=0,$B$7/($B$7+$B$8),L883/(L883+M883)),L883)</x:f>
        <x:v>0.8646100026950296</x:v>
      </x:c>
      <x:c r="X883" s="64" t="n">
        <x:f aca="0">IF(OR(T883="年末+季度",T883="季度+动态",T883="动态"),N883*(1-$E$5)*IF(L883+M883=0,$B$8/($B$7+$B$8),M883/(L883+M883)),M883)</x:f>
        <x:v>0.06480501541534583</x:v>
      </x:c>
      <x:c r="Y883" s="64" t="n">
        <x:f aca="0">POWER(1-$H$5,(A883-A882)/$H$8)</x:f>
        <x:v>0.9999313374008972</x:v>
      </x:c>
      <x:c r="Z883" s="64" t="n">
        <x:f aca="0">U883*Y883</x:f>
        <x:v>0.11767122880954287</x:v>
      </x:c>
      <x:c r="AA883" s="64" t="n">
        <x:f aca="0">V883*Y883</x:f>
        <x:v>0.11424747724929081</x:v>
      </x:c>
      <x:c r="AB883" s="64" t="n">
        <x:f aca="0">W883*Y883</x:f>
        <x:v>0.8645506363250344</x:v>
      </x:c>
      <x:c r="AC883" s="64" t="n">
        <x:f aca="0">X883*Y883</x:f>
        <x:v>0.06480056573455252</x:v>
      </x:c>
      <x:c r="AD883" s="64" t="n">
        <x:f aca="0">SUM(Z883:AC883)</x:f>
        <x:v>1.1612699081184206</x:v>
      </x:c>
      <x:c r="AE883" s="64" t="n">
        <x:f aca="0">MAX(AE882,AD883)</x:f>
        <x:v>1.171744815875466</x:v>
      </x:c>
      <x:c r="AF883" s="63" t="n">
        <x:f aca="0">AD883/AE883-1</x:f>
        <x:v>-0.008939581054787205</x:v>
      </x:c>
      <x:c r="AG883" s="63" t="n">
        <x:f aca="0">AD883/AD882-1</x:f>
        <x:v>-0.0031277042419016743</x:v>
      </x:c>
      <x:c r="AH883" s="61" t="n">
        <x:f aca="0">IF(OR(T883="年末+季度",T883="季度+动态",T883="季度",T883="动态"),A883,AH882)</x:f>
        <x:v>45016</x:v>
      </x:c>
      <x:c r="AI883" s="68" t="n">
        <x:f aca="0">YEAR(A883)</x:f>
        <x:v>2023</x:v>
      </x:c>
      <x:c r="AJ883" s="68" t="n">
        <x:f aca="0">MONTH(A883)</x:f>
        <x:v>6</x:v>
      </x:c>
      <x:c r="AK883" s="66" t="n">
        <x:f aca="0">IF(MONTH(A883)&lt;&gt;MONTH(A884),1,0)</x:f>
        <x:v>0</x:v>
      </x:c>
      <x:c r="AL883" s="64" t="n">
        <x:f aca="0">IF(AK882,AD882,AL882)</x:f>
        <x:v>1.1632713835326658</x:v>
      </x:c>
      <x:c r="AM883" s="65" t="str">
        <x:f aca="0">IF(AK883,AD883/AL883-1,"")</x:f>
      </x:c>
      <x:c r="AN883" s="64" t="n">
        <x:f aca="0">IF(AI883&lt;&gt;AI882,AD883,MAX(AN882,AD883))</x:f>
        <x:v>1.171744815875466</x:v>
      </x:c>
      <x:c r="AO883" s="65" t="n">
        <x:f aca="0">AD883/AN883-1</x:f>
        <x:v>-0.008939581054787205</x:v>
      </x:c>
      <x:c r="AP883" s="69" t="n">
        <x:f aca="0">IFERROR(SUM(Z883:AC883)/AD883,0)</x:f>
        <x:v>1</x:v>
      </x:c>
      <x:c r="AQ883" s="66" t="b">
        <x:f aca="0">AND(B883&gt;0,C883&gt;0,D883&gt;0,E883&gt;0)</x:f>
        <x:v>1</x:v>
      </x:c>
    </x:row>
    <x:row r="884" ht="13.5" hidden="0">
      <x:c r="A884" s="61" t="n">
        <x:f aca="0">'净值底稿'!A846</x:f>
        <x:v>45104</x:v>
      </x:c>
      <x:c r="B884" s="62" t="n">
        <x:f aca="0">'净值底稿'!W846</x:f>
        <x:v>1.307584370550911</x:v>
      </x:c>
      <x:c r="C884" s="62" t="n">
        <x:f aca="0">'净值底稿'!T846</x:f>
        <x:v>1.2800552754077708</x:v>
      </x:c>
      <x:c r="D884" s="62" t="n">
        <x:f aca="0">'净值底稿'!U846</x:f>
        <x:v>1.6035</x:v>
      </x:c>
      <x:c r="E884" s="62" t="n">
        <x:f aca="0">'净值底稿'!V846</x:f>
        <x:v>1.609</x:v>
      </x:c>
      <x:c r="F884" s="63" t="n">
        <x:f aca="0">IFERROR(B884/B883-1,0)</x:f>
        <x:v>0.01661116313269395</x:v>
      </x:c>
      <x:c r="G884" s="63" t="n">
        <x:f aca="0">IFERROR(C884/C883-1,0)</x:f>
        <x:v>0.014663410780328734</x:v>
      </x:c>
      <x:c r="H884" s="63" t="n">
        <x:f aca="0">IFERROR(D884/D883-1,0)</x:f>
        <x:v>-0.00024939210673990964</x:v>
      </x:c>
      <x:c r="I884" s="63" t="n">
        <x:f aca="0">IFERROR(E884/E883-1,0)</x:f>
        <x:v>0</x:v>
      </x:c>
      <x:c r="J884" s="64" t="n">
        <x:f aca="0">Z883*(1+F884)</x:f>
        <x:v>0.11962588478732274</x:v>
      </x:c>
      <x:c r="K884" s="64" t="n">
        <x:f aca="0">AA883*(1+G884)</x:f>
        <x:v>0.11592273493881343</x:v>
      </x:c>
      <x:c r="L884" s="64" t="n">
        <x:f aca="0">AB883*(1+H884)</x:f>
        <x:v>0.8643350242204579</x:v>
      </x:c>
      <x:c r="M884" s="64" t="n">
        <x:f aca="0">AC883*(1+I884)</x:f>
        <x:v>0.06480056573455252</x:v>
      </x:c>
      <x:c r="N884" s="64" t="n">
        <x:f aca="0">SUM(J884:M884)</x:f>
        <x:v>1.1646842096811465</x:v>
      </x:c>
      <x:c r="O884" s="65" t="n">
        <x:f aca="0">IFERROR((J884+K884)/N884,0)</x:f>
        <x:v>0.20224247720386102</x:v>
      </x:c>
      <x:c r="P884" s="66" t="b">
        <x:f aca="0">AND(MONTH(A884)=12,OR(A885="",YEAR(A884)&lt;&gt;YEAR(A885)))</x:f>
        <x:v>0</x:v>
      </x:c>
      <x:c r="Q884" s="66" t="b">
        <x:f aca="0">AND(MOD(MONTH(A884),3)=0,OR(A885="",MONTH(A884)&lt;&gt;MONTH(A885)))</x:f>
        <x:v>0</x:v>
      </x:c>
      <x:c r="R884" s="66" t="b">
        <x:f aca="0">OR(O884&gt;$E$7,O884&lt;$E$6)</x:f>
        <x:v>0</x:v>
      </x:c>
      <x:c r="S884" s="66" t="b">
        <x:f aca="0">AND(OR(P884,Q884,R884),A884-AH883&gt;$E$8)</x:f>
        <x:v>0</x:v>
      </x:c>
      <x:c r="T884" s="67" t="str">
        <x:f aca="0">IF(NOT(OR(P884,Q884,R884)),"不调",IF(NOT(S884),"间隔规则跳过",IF(P884,"年末+季度",IF(AND(Q884,R884),"季度+动态",IF(Q884,"季度","动态")))))</x:f>
        <x:v>不调</x:v>
      </x:c>
      <x:c r="U884" s="64" t="n">
        <x:f aca="0">IF(OR(T884="年末+季度",T884="季度+动态"),N884*$E$5/2,IF(T884="季度",(J884+K884)/2,IF(T884="动态",N884*$E$5*IF(J884+K884=0,0.5,J884/(J884+K884)),J884)))</x:f>
        <x:v>0.11962588478732274</x:v>
      </x:c>
      <x:c r="V884" s="64" t="n">
        <x:f aca="0">IF(OR(T884="年末+季度",T884="季度+动态"),N884*$E$5/2,IF(T884="季度",(J884+K884)/2,IF(T884="动态",N884*$E$5*IF(J884+K884=0,0.5,K884/(J884+K884)),K884)))</x:f>
        <x:v>0.11592273493881343</x:v>
      </x:c>
      <x:c r="W884" s="64" t="n">
        <x:f aca="0">IF(OR(T884="年末+季度",T884="季度+动态",T884="动态"),N884*(1-$E$5)*IF(L884+M884=0,$B$7/($B$7+$B$8),L884/(L884+M884)),L884)</x:f>
        <x:v>0.8643350242204579</x:v>
      </x:c>
      <x:c r="X884" s="64" t="n">
        <x:f aca="0">IF(OR(T884="年末+季度",T884="季度+动态",T884="动态"),N884*(1-$E$5)*IF(L884+M884=0,$B$8/($B$7+$B$8),M884/(L884+M884)),M884)</x:f>
        <x:v>0.06480056573455252</x:v>
      </x:c>
      <x:c r="Y884" s="64" t="n">
        <x:f aca="0">POWER(1-$H$5,(A884-A883)/$H$8)</x:f>
        <x:v>0.9999862671029998</x:v>
      </x:c>
      <x:c r="Z884" s="64" t="n">
        <x:f aca="0">U884*Y884</x:f>
        <x:v>0.11962424197736839</x:v>
      </x:c>
      <x:c r="AA884" s="64" t="n">
        <x:f aca="0">V884*Y884</x:f>
        <x:v>0.11592114298383453</x:v>
      </x:c>
      <x:c r="AB884" s="64" t="n">
        <x:f aca="0">W884*Y884</x:f>
        <x:v>0.8643231543965966</x:v>
      </x:c>
      <x:c r="AC884" s="64" t="n">
        <x:f aca="0">X884*Y884</x:f>
        <x:v>0.06479967583505773</x:v>
      </x:c>
      <x:c r="AD884" s="64" t="n">
        <x:f aca="0">SUM(Z884:AC884)</x:f>
        <x:v>1.1646682151928573</x:v>
      </x:c>
      <x:c r="AE884" s="64" t="n">
        <x:f aca="0">MAX(AE883,AD884)</x:f>
        <x:v>1.171744815875466</x:v>
      </x:c>
      <x:c r="AF884" s="63" t="n">
        <x:f aca="0">AD884/AE884-1</x:f>
        <x:v>-0.00603937016552647</x:v>
      </x:c>
      <x:c r="AG884" s="63" t="n">
        <x:f aca="0">AD884/AD883-1</x:f>
        <x:v>0.002926371423800145</x:v>
      </x:c>
      <x:c r="AH884" s="61" t="n">
        <x:f aca="0">IF(OR(T884="年末+季度",T884="季度+动态",T884="季度",T884="动态"),A884,AH883)</x:f>
        <x:v>45016</x:v>
      </x:c>
      <x:c r="AI884" s="68" t="n">
        <x:f aca="0">YEAR(A884)</x:f>
        <x:v>2023</x:v>
      </x:c>
      <x:c r="AJ884" s="68" t="n">
        <x:f aca="0">MONTH(A884)</x:f>
        <x:v>6</x:v>
      </x:c>
      <x:c r="AK884" s="66" t="n">
        <x:f aca="0">IF(MONTH(A884)&lt;&gt;MONTH(A885),1,0)</x:f>
        <x:v>0</x:v>
      </x:c>
      <x:c r="AL884" s="64" t="n">
        <x:f aca="0">IF(AK883,AD883,AL883)</x:f>
        <x:v>1.1632713835326658</x:v>
      </x:c>
      <x:c r="AM884" s="65" t="str">
        <x:f aca="0">IF(AK884,AD884/AL884-1,"")</x:f>
      </x:c>
      <x:c r="AN884" s="64" t="n">
        <x:f aca="0">IF(AI884&lt;&gt;AI883,AD884,MAX(AN883,AD884))</x:f>
        <x:v>1.171744815875466</x:v>
      </x:c>
      <x:c r="AO884" s="65" t="n">
        <x:f aca="0">AD884/AN884-1</x:f>
        <x:v>-0.00603937016552647</x:v>
      </x:c>
      <x:c r="AP884" s="69" t="n">
        <x:f aca="0">IFERROR(SUM(Z884:AC884)/AD884,0)</x:f>
        <x:v>1</x:v>
      </x:c>
      <x:c r="AQ884" s="66" t="b">
        <x:f aca="0">AND(B884&gt;0,C884&gt;0,D884&gt;0,E884&gt;0)</x:f>
        <x:v>1</x:v>
      </x:c>
    </x:row>
    <x:row r="885" ht="13.5" hidden="0">
      <x:c r="A885" s="61" t="n">
        <x:f aca="0">'净值底稿'!A847</x:f>
        <x:v>45105</x:v>
      </x:c>
      <x:c r="B885" s="62" t="n">
        <x:f aca="0">'净值底稿'!W847</x:f>
        <x:v>1.311001019027408</x:v>
      </x:c>
      <x:c r="C885" s="62" t="n">
        <x:f aca="0">'净值底稿'!T847</x:f>
        <x:v>1.2766002227282118</x:v>
      </x:c>
      <x:c r="D885" s="62" t="n">
        <x:f aca="0">'净值底稿'!U847</x:f>
        <x:v>1.6038</x:v>
      </x:c>
      <x:c r="E885" s="62" t="n">
        <x:f aca="0">'净值底稿'!V847</x:f>
        <x:v>1.6004</x:v>
      </x:c>
      <x:c r="F885" s="63" t="n">
        <x:f aca="0">IFERROR(B885/B884-1,0)</x:f>
        <x:v>0.0026129468609796813</x:v>
      </x:c>
      <x:c r="G885" s="63" t="n">
        <x:f aca="0">IFERROR(C885/C884-1,0)</x:f>
        <x:v>-0.0026991433463358083</x:v>
      </x:c>
      <x:c r="H885" s="63" t="n">
        <x:f aca="0">IFERROR(D885/D884-1,0)</x:f>
        <x:v>0.0001870907390084664</x:v>
      </x:c>
      <x:c r="I885" s="63" t="n">
        <x:f aca="0">IFERROR(E885/E884-1,0)</x:f>
        <x:v>-0.005344934742075758</x:v>
      </x:c>
      <x:c r="J885" s="64" t="n">
        <x:f aca="0">Z884*(1+F885)</x:f>
        <x:v>0.11993681376494023</x:v>
      </x:c>
      <x:c r="K885" s="64" t="n">
        <x:f aca="0">AA884*(1+G885)</x:f>
        <x:v>0.11560825520205008</x:v>
      </x:c>
      <x:c r="L885" s="64" t="n">
        <x:f aca="0">AB884*(1+H885)</x:f>
        <x:v>0.8644848612542948</x:v>
      </x:c>
      <x:c r="M885" s="64" t="n">
        <x:f aca="0">AC884*(1+I885)</x:f>
        <x:v>0.06445332579641168</x:v>
      </x:c>
      <x:c r="N885" s="64" t="n">
        <x:f aca="0">SUM(J885:M885)</x:f>
        <x:v>1.1644832560176968</x:v>
      </x:c>
      <x:c r="O885" s="65" t="n">
        <x:f aca="0">IFERROR((J885+K885)/N885,0)</x:f>
        <x:v>0.20227432876322154</x:v>
      </x:c>
      <x:c r="P885" s="66" t="b">
        <x:f aca="0">AND(MONTH(A885)=12,OR(A886="",YEAR(A885)&lt;&gt;YEAR(A886)))</x:f>
        <x:v>0</x:v>
      </x:c>
      <x:c r="Q885" s="66" t="b">
        <x:f aca="0">AND(MOD(MONTH(A885),3)=0,OR(A886="",MONTH(A885)&lt;&gt;MONTH(A886)))</x:f>
        <x:v>0</x:v>
      </x:c>
      <x:c r="R885" s="66" t="b">
        <x:f aca="0">OR(O885&gt;$E$7,O885&lt;$E$6)</x:f>
        <x:v>0</x:v>
      </x:c>
      <x:c r="S885" s="66" t="b">
        <x:f aca="0">AND(OR(P885,Q885,R885),A885-AH884&gt;$E$8)</x:f>
        <x:v>0</x:v>
      </x:c>
      <x:c r="T885" s="67" t="str">
        <x:f aca="0">IF(NOT(OR(P885,Q885,R885)),"不调",IF(NOT(S885),"间隔规则跳过",IF(P885,"年末+季度",IF(AND(Q885,R885),"季度+动态",IF(Q885,"季度","动态")))))</x:f>
        <x:v>不调</x:v>
      </x:c>
      <x:c r="U885" s="64" t="n">
        <x:f aca="0">IF(OR(T885="年末+季度",T885="季度+动态"),N885*$E$5/2,IF(T885="季度",(J885+K885)/2,IF(T885="动态",N885*$E$5*IF(J885+K885=0,0.5,J885/(J885+K885)),J885)))</x:f>
        <x:v>0.11993681376494023</x:v>
      </x:c>
      <x:c r="V885" s="64" t="n">
        <x:f aca="0">IF(OR(T885="年末+季度",T885="季度+动态"),N885*$E$5/2,IF(T885="季度",(J885+K885)/2,IF(T885="动态",N885*$E$5*IF(J885+K885=0,0.5,K885/(J885+K885)),K885)))</x:f>
        <x:v>0.11560825520205008</x:v>
      </x:c>
      <x:c r="W885" s="64" t="n">
        <x:f aca="0">IF(OR(T885="年末+季度",T885="季度+动态",T885="动态"),N885*(1-$E$5)*IF(L885+M885=0,$B$7/($B$7+$B$8),L885/(L885+M885)),L885)</x:f>
        <x:v>0.8644848612542948</x:v>
      </x:c>
      <x:c r="X885" s="64" t="n">
        <x:f aca="0">IF(OR(T885="年末+季度",T885="季度+动态",T885="动态"),N885*(1-$E$5)*IF(L885+M885=0,$B$8/($B$7+$B$8),M885/(L885+M885)),M885)</x:f>
        <x:v>0.06445332579641168</x:v>
      </x:c>
      <x:c r="Y885" s="64" t="n">
        <x:f aca="0">POWER(1-$H$5,(A885-A884)/$H$8)</x:f>
        <x:v>0.9999862671029998</x:v>
      </x:c>
      <x:c r="Z885" s="64" t="n">
        <x:f aca="0">U885*Y885</x:f>
        <x:v>0.11993516668503025</x:v>
      </x:c>
      <x:c r="AA885" s="64" t="n">
        <x:f aca="0">V885*Y885</x:f>
        <x:v>0.11560666756578901</x:v>
      </x:c>
      <x:c r="AB885" s="64" t="n">
        <x:f aca="0">W885*Y885</x:f>
        <x:v>0.864472989372737</x:v>
      </x:c>
      <x:c r="AC885" s="64" t="n">
        <x:f aca="0">X885*Y885</x:f>
        <x:v>0.06445244066552719</x:v>
      </x:c>
      <x:c r="AD885" s="64" t="n">
        <x:f aca="0">SUM(Z885:AC885)</x:f>
        <x:v>1.1644672642890834</x:v>
      </x:c>
      <x:c r="AE885" s="64" t="n">
        <x:f aca="0">MAX(AE884,AD885)</x:f>
        <x:v>1.171744815875466</x:v>
      </x:c>
      <x:c r="AF885" s="63" t="n">
        <x:f aca="0">AD885/AE885-1</x:f>
        <x:v>-0.006210867321777003</x:v>
      </x:c>
      <x:c r="AG885" s="63" t="n">
        <x:f aca="0">AD885/AD884-1</x:f>
        <x:v>-0.0001725391842523072</x:v>
      </x:c>
      <x:c r="AH885" s="61" t="n">
        <x:f aca="0">IF(OR(T885="年末+季度",T885="季度+动态",T885="季度",T885="动态"),A885,AH884)</x:f>
        <x:v>45016</x:v>
      </x:c>
      <x:c r="AI885" s="68" t="n">
        <x:f aca="0">YEAR(A885)</x:f>
        <x:v>2023</x:v>
      </x:c>
      <x:c r="AJ885" s="68" t="n">
        <x:f aca="0">MONTH(A885)</x:f>
        <x:v>6</x:v>
      </x:c>
      <x:c r="AK885" s="66" t="n">
        <x:f aca="0">IF(MONTH(A885)&lt;&gt;MONTH(A886),1,0)</x:f>
        <x:v>0</x:v>
      </x:c>
      <x:c r="AL885" s="64" t="n">
        <x:f aca="0">IF(AK884,AD884,AL884)</x:f>
        <x:v>1.1632713835326658</x:v>
      </x:c>
      <x:c r="AM885" s="65" t="str">
        <x:f aca="0">IF(AK885,AD885/AL885-1,"")</x:f>
      </x:c>
      <x:c r="AN885" s="64" t="n">
        <x:f aca="0">IF(AI885&lt;&gt;AI884,AD885,MAX(AN884,AD885))</x:f>
        <x:v>1.171744815875466</x:v>
      </x:c>
      <x:c r="AO885" s="65" t="n">
        <x:f aca="0">AD885/AN885-1</x:f>
        <x:v>-0.006210867321777003</x:v>
      </x:c>
      <x:c r="AP885" s="69" t="n">
        <x:f aca="0">IFERROR(SUM(Z885:AC885)/AD885,0)</x:f>
        <x:v>1</x:v>
      </x:c>
      <x:c r="AQ885" s="66" t="b">
        <x:f aca="0">AND(B885&gt;0,C885&gt;0,D885&gt;0,E885&gt;0)</x:f>
        <x:v>1</x:v>
      </x:c>
    </x:row>
    <x:row r="886" ht="13.5" hidden="0">
      <x:c r="A886" s="61" t="n">
        <x:f aca="0">'净值底稿'!A848</x:f>
        <x:v>45106</x:v>
      </x:c>
      <x:c r="B886" s="62" t="n">
        <x:f aca="0">'净值底稿'!W848</x:f>
        <x:v>1.3088500760359758</x:v>
      </x:c>
      <x:c r="C886" s="62" t="n">
        <x:f aca="0">'净值底稿'!T848</x:f>
        <x:v>1.2852311591356056</x:v>
      </x:c>
      <x:c r="D886" s="62" t="n">
        <x:f aca="0">'净值底稿'!U848</x:f>
        <x:v>1.6043</x:v>
      </x:c>
      <x:c r="E886" s="62" t="n">
        <x:f aca="0">'净值底稿'!V848</x:f>
        <x:v>1.6014</x:v>
      </x:c>
      <x:c r="F886" s="63" t="n">
        <x:f aca="0">IFERROR(B886/B885-1,0)</x:f>
        <x:v>-0.001640687505359728</x:v>
      </x:c>
      <x:c r="G886" s="63" t="n">
        <x:f aca="0">IFERROR(C886/C885-1,0)</x:f>
        <x:v>0.006760876469963817</x:v>
      </x:c>
      <x:c r="H886" s="63" t="n">
        <x:f aca="0">IFERROR(D886/D885-1,0)</x:f>
        <x:v>0.0003117595710189214</x:v>
      </x:c>
      <x:c r="I886" s="63" t="n">
        <x:f aca="0">IFERROR(E886/E885-1,0)</x:f>
        <x:v>0.0006248437890525871</x:v>
      </x:c>
      <x:c r="J886" s="64" t="n">
        <x:f aca="0">Z885*(1+F886)</x:f>
        <x:v>0.11973839055559689</x:v>
      </x:c>
      <x:c r="K886" s="64" t="n">
        <x:f aca="0">AA885*(1+G886)</x:f>
        <x:v>0.11638826996430549</x:v>
      </x:c>
      <x:c r="L886" s="64" t="n">
        <x:f aca="0">AB885*(1+H886)</x:f>
        <x:v>0.8647424971010612</x:v>
      </x:c>
      <x:c r="M886" s="64" t="n">
        <x:f aca="0">AC885*(1+I886)</x:f>
        <x:v>0.06449271337276632</x:v>
      </x:c>
      <x:c r="N886" s="64" t="n">
        <x:f aca="0">SUM(J886:M886)</x:f>
        <x:v>1.1653618709937301</x:v>
      </x:c>
      <x:c r="O886" s="65" t="n">
        <x:f aca="0">IFERROR((J886+K886)/N886,0)</x:f>
        <x:v>0.20262089089850854</x:v>
      </x:c>
      <x:c r="P886" s="66" t="b">
        <x:f aca="0">AND(MONTH(A886)=12,OR(A887="",YEAR(A886)&lt;&gt;YEAR(A887)))</x:f>
        <x:v>0</x:v>
      </x:c>
      <x:c r="Q886" s="66" t="b">
        <x:f aca="0">AND(MOD(MONTH(A886),3)=0,OR(A887="",MONTH(A886)&lt;&gt;MONTH(A887)))</x:f>
        <x:v>0</x:v>
      </x:c>
      <x:c r="R886" s="66" t="b">
        <x:f aca="0">OR(O886&gt;$E$7,O886&lt;$E$6)</x:f>
        <x:v>0</x:v>
      </x:c>
      <x:c r="S886" s="66" t="b">
        <x:f aca="0">AND(OR(P886,Q886,R886),A886-AH885&gt;$E$8)</x:f>
        <x:v>0</x:v>
      </x:c>
      <x:c r="T886" s="67" t="str">
        <x:f aca="0">IF(NOT(OR(P886,Q886,R886)),"不调",IF(NOT(S886),"间隔规则跳过",IF(P886,"年末+季度",IF(AND(Q886,R886),"季度+动态",IF(Q886,"季度","动态")))))</x:f>
        <x:v>不调</x:v>
      </x:c>
      <x:c r="U886" s="64" t="n">
        <x:f aca="0">IF(OR(T886="年末+季度",T886="季度+动态"),N886*$E$5/2,IF(T886="季度",(J886+K886)/2,IF(T886="动态",N886*$E$5*IF(J886+K886=0,0.5,J886/(J886+K886)),J886)))</x:f>
        <x:v>0.11973839055559689</x:v>
      </x:c>
      <x:c r="V886" s="64" t="n">
        <x:f aca="0">IF(OR(T886="年末+季度",T886="季度+动态"),N886*$E$5/2,IF(T886="季度",(J886+K886)/2,IF(T886="动态",N886*$E$5*IF(J886+K886=0,0.5,K886/(J886+K886)),K886)))</x:f>
        <x:v>0.11638826996430549</x:v>
      </x:c>
      <x:c r="W886" s="64" t="n">
        <x:f aca="0">IF(OR(T886="年末+季度",T886="季度+动态",T886="动态"),N886*(1-$E$5)*IF(L886+M886=0,$B$7/($B$7+$B$8),L886/(L886+M886)),L886)</x:f>
        <x:v>0.8647424971010612</x:v>
      </x:c>
      <x:c r="X886" s="64" t="n">
        <x:f aca="0">IF(OR(T886="年末+季度",T886="季度+动态",T886="动态"),N886*(1-$E$5)*IF(L886+M886=0,$B$8/($B$7+$B$8),M886/(L886+M886)),M886)</x:f>
        <x:v>0.06449271337276632</x:v>
      </x:c>
      <x:c r="Y886" s="64" t="n">
        <x:f aca="0">POWER(1-$H$5,(A886-A885)/$H$8)</x:f>
        <x:v>0.9999862671029998</x:v>
      </x:c>
      <x:c r="Z886" s="64" t="n">
        <x:f aca="0">U886*Y886</x:f>
        <x:v>0.1197367462006124</x:v>
      </x:c>
      <x:c r="AA886" s="64" t="n">
        <x:f aca="0">V886*Y886</x:f>
        <x:v>0.11638667161618203</x:v>
      </x:c>
      <x:c r="AB886" s="64" t="n">
        <x:f aca="0">W886*Y886</x:f>
        <x:v>0.8647306216814168</x:v>
      </x:c>
      <x:c r="AC886" s="64" t="n">
        <x:f aca="0">X886*Y886</x:f>
        <x:v>0.0644918277009763</x:v>
      </x:c>
      <x:c r="AD886" s="64" t="n">
        <x:f aca="0">SUM(Z886:AC886)</x:f>
        <x:v>1.1653458671991874</x:v>
      </x:c>
      <x:c r="AE886" s="64" t="n">
        <x:f aca="0">MAX(AE885,AD886)</x:f>
        <x:v>1.171744815875466</x:v>
      </x:c>
      <x:c r="AF886" s="63" t="n">
        <x:f aca="0">AD886/AE886-1</x:f>
        <x:v>-0.005461042873484034</x:v>
      </x:c>
      <x:c r="AG886" s="63" t="n">
        <x:f aca="0">AD886/AD885-1</x:f>
        <x:v>0.0007545106136068735</x:v>
      </x:c>
      <x:c r="AH886" s="61" t="n">
        <x:f aca="0">IF(OR(T886="年末+季度",T886="季度+动态",T886="季度",T886="动态"),A886,AH885)</x:f>
        <x:v>45016</x:v>
      </x:c>
      <x:c r="AI886" s="68" t="n">
        <x:f aca="0">YEAR(A886)</x:f>
        <x:v>2023</x:v>
      </x:c>
      <x:c r="AJ886" s="68" t="n">
        <x:f aca="0">MONTH(A886)</x:f>
        <x:v>6</x:v>
      </x:c>
      <x:c r="AK886" s="66" t="n">
        <x:f aca="0">IF(MONTH(A886)&lt;&gt;MONTH(A887),1,0)</x:f>
        <x:v>0</x:v>
      </x:c>
      <x:c r="AL886" s="64" t="n">
        <x:f aca="0">IF(AK885,AD885,AL885)</x:f>
        <x:v>1.1632713835326658</x:v>
      </x:c>
      <x:c r="AM886" s="65" t="str">
        <x:f aca="0">IF(AK886,AD886/AL886-1,"")</x:f>
      </x:c>
      <x:c r="AN886" s="64" t="n">
        <x:f aca="0">IF(AI886&lt;&gt;AI885,AD886,MAX(AN885,AD886))</x:f>
        <x:v>1.171744815875466</x:v>
      </x:c>
      <x:c r="AO886" s="65" t="n">
        <x:f aca="0">AD886/AN886-1</x:f>
        <x:v>-0.005461042873484034</x:v>
      </x:c>
      <x:c r="AP886" s="69" t="n">
        <x:f aca="0">IFERROR(SUM(Z886:AC886)/AD886,0)</x:f>
        <x:v>1</x:v>
      </x:c>
      <x:c r="AQ886" s="66" t="b">
        <x:f aca="0">AND(B886&gt;0,C886&gt;0,D886&gt;0,E886&gt;0)</x:f>
        <x:v>1</x:v>
      </x:c>
    </x:row>
    <x:row r="887" ht="13.5" hidden="0">
      <x:c r="A887" s="61" t="n">
        <x:f aca="0">'净值底稿'!A849</x:f>
        <x:v>45107</x:v>
      </x:c>
      <x:c r="B887" s="62" t="n">
        <x:f aca="0">'净值底稿'!W849</x:f>
        <x:v>1.3151186629734757</x:v>
      </x:c>
      <x:c r="C887" s="62" t="n">
        <x:f aca="0">'净值底稿'!T849</x:f>
        <x:v>1.297052365045703</x:v>
      </x:c>
      <x:c r="D887" s="62" t="n">
        <x:f aca="0">'净值底稿'!U849</x:f>
        <x:v>1.6051</x:v>
      </x:c>
      <x:c r="E887" s="62" t="n">
        <x:f aca="0">'净值底稿'!V849</x:f>
        <x:v>1.6061</x:v>
      </x:c>
      <x:c r="F887" s="63" t="n">
        <x:f aca="0">IFERROR(B887/B886-1,0)</x:f>
        <x:v>0.0047893850122888715</x:v>
      </x:c>
      <x:c r="G887" s="63" t="n">
        <x:f aca="0">IFERROR(C887/C886-1,0)</x:f>
        <x:v>0.009197727448537751</x:v>
      </x:c>
      <x:c r="H887" s="63" t="n">
        <x:f aca="0">IFERROR(D887/D886-1,0)</x:f>
        <x:v>0.0004986598516485419</x:v>
      </x:c>
      <x:c r="I887" s="63" t="n">
        <x:f aca="0">IFERROR(E887/E886-1,0)</x:f>
        <x:v>0.0029349319345572944</x:v>
      </x:c>
      <x:c r="J887" s="64" t="n">
        <x:f aca="0">Z886*(1+F887)</x:f>
        <x:v>0.12031021157828585</x:v>
      </x:c>
      <x:c r="K887" s="64" t="n">
        <x:f aca="0">AA886*(1+G887)</x:f>
        <x:v>0.11745716450035014</x:v>
      </x:c>
      <x:c r="L887" s="64" t="n">
        <x:f aca="0">AB886*(1+H887)</x:f>
        <x:v>0.8651618281249404</x:v>
      </x:c>
      <x:c r="M887" s="64" t="n">
        <x:f aca="0">AC886*(1+I887)</x:f>
        <x:v>0.06468110682561387</x:v>
      </x:c>
      <x:c r="N887" s="64" t="n">
        <x:f aca="0">SUM(J887:M887)</x:f>
        <x:v>1.1676103110291902</x:v>
      </x:c>
      <x:c r="O887" s="65" t="n">
        <x:f aca="0">IFERROR((J887+K887)/N887,0)</x:f>
        <x:v>0.2036358996085397</x:v>
      </x:c>
      <x:c r="P887" s="66" t="b">
        <x:f aca="0">AND(MONTH(A887)=12,OR(A888="",YEAR(A887)&lt;&gt;YEAR(A888)))</x:f>
        <x:v>0</x:v>
      </x:c>
      <x:c r="Q887" s="66" t="b">
        <x:f aca="0">AND(MOD(MONTH(A887),3)=0,OR(A888="",MONTH(A887)&lt;&gt;MONTH(A888)))</x:f>
        <x:v>1</x:v>
      </x:c>
      <x:c r="R887" s="66" t="b">
        <x:f aca="0">OR(O887&gt;$E$7,O887&lt;$E$6)</x:f>
        <x:v>0</x:v>
      </x:c>
      <x:c r="S887" s="66" t="b">
        <x:f aca="0">AND(OR(P887,Q887,R887),A887-AH886&gt;$E$8)</x:f>
        <x:v>1</x:v>
      </x:c>
      <x:c r="T887" s="67" t="str">
        <x:f aca="0">IF(NOT(OR(P887,Q887,R887)),"不调",IF(NOT(S887),"间隔规则跳过",IF(P887,"年末+季度",IF(AND(Q887,R887),"季度+动态",IF(Q887,"季度","动态")))))</x:f>
        <x:v>季度</x:v>
      </x:c>
      <x:c r="U887" s="64" t="n">
        <x:f aca="0">IF(OR(T887="年末+季度",T887="季度+动态"),N887*$E$5/2,IF(T887="季度",(J887+K887)/2,IF(T887="动态",N887*$E$5*IF(J887+K887=0,0.5,J887/(J887+K887)),J887)))</x:f>
        <x:v>0.118883688039318</x:v>
      </x:c>
      <x:c r="V887" s="64" t="n">
        <x:f aca="0">IF(OR(T887="年末+季度",T887="季度+动态"),N887*$E$5/2,IF(T887="季度",(J887+K887)/2,IF(T887="动态",N887*$E$5*IF(J887+K887=0,0.5,K887/(J887+K887)),K887)))</x:f>
        <x:v>0.118883688039318</x:v>
      </x:c>
      <x:c r="W887" s="64" t="n">
        <x:f aca="0">IF(OR(T887="年末+季度",T887="季度+动态",T887="动态"),N887*(1-$E$5)*IF(L887+M887=0,$B$7/($B$7+$B$8),L887/(L887+M887)),L887)</x:f>
        <x:v>0.8651618281249404</x:v>
      </x:c>
      <x:c r="X887" s="64" t="n">
        <x:f aca="0">IF(OR(T887="年末+季度",T887="季度+动态",T887="动态"),N887*(1-$E$5)*IF(L887+M887=0,$B$8/($B$7+$B$8),M887/(L887+M887)),M887)</x:f>
        <x:v>0.06468110682561387</x:v>
      </x:c>
      <x:c r="Y887" s="64" t="n">
        <x:f aca="0">POWER(1-$H$5,(A887-A886)/$H$8)</x:f>
        <x:v>0.9999862671029998</x:v>
      </x:c>
      <x:c r="Z887" s="64" t="n">
        <x:f aca="0">U887*Y887</x:f>
        <x:v>0.11888205542187515</x:v>
      </x:c>
      <x:c r="AA887" s="64" t="n">
        <x:f aca="0">V887*Y887</x:f>
        <x:v>0.11888205542187515</x:v>
      </x:c>
      <x:c r="AB887" s="64" t="n">
        <x:f aca="0">W887*Y887</x:f>
        <x:v>0.8651499469466661</x:v>
      </x:c>
      <x:c r="AC887" s="64" t="n">
        <x:f aca="0">X887*Y887</x:f>
        <x:v>0.06468021856663597</x:v>
      </x:c>
      <x:c r="AD887" s="64" t="n">
        <x:f aca="0">SUM(Z887:AC887)</x:f>
        <x:v>1.1675942763570524</x:v>
      </x:c>
      <x:c r="AE887" s="64" t="n">
        <x:f aca="0">MAX(AE886,AD887)</x:f>
        <x:v>1.171744815875466</x:v>
      </x:c>
      <x:c r="AF887" s="63" t="n">
        <x:f aca="0">AD887/AE887-1</x:f>
        <x:v>-0.003542187225562876</x:v>
      </x:c>
      <x:c r="AG887" s="63" t="n">
        <x:f aca="0">AD887/AD886-1</x:f>
        <x:v>0.0019293921411236425</x:v>
      </x:c>
      <x:c r="AH887" s="61" t="n">
        <x:f aca="0">IF(OR(T887="年末+季度",T887="季度+动态",T887="季度",T887="动态"),A887,AH886)</x:f>
        <x:v>45107</x:v>
      </x:c>
      <x:c r="AI887" s="68" t="n">
        <x:f aca="0">YEAR(A887)</x:f>
        <x:v>2023</x:v>
      </x:c>
      <x:c r="AJ887" s="68" t="n">
        <x:f aca="0">MONTH(A887)</x:f>
        <x:v>6</x:v>
      </x:c>
      <x:c r="AK887" s="66" t="n">
        <x:f aca="0">IF(MONTH(A887)&lt;&gt;MONTH(A888),1,0)</x:f>
        <x:v>1</x:v>
      </x:c>
      <x:c r="AL887" s="64" t="n">
        <x:f aca="0">IF(AK886,AD886,AL886)</x:f>
        <x:v>1.1632713835326658</x:v>
      </x:c>
      <x:c r="AM887" s="65" t="n">
        <x:f aca="0">IF(AK887,AD887/AL887-1,"")</x:f>
        <x:v>0.003716151609660212</x:v>
      </x:c>
      <x:c r="AN887" s="64" t="n">
        <x:f aca="0">IF(AI887&lt;&gt;AI886,AD887,MAX(AN886,AD887))</x:f>
        <x:v>1.171744815875466</x:v>
      </x:c>
      <x:c r="AO887" s="65" t="n">
        <x:f aca="0">AD887/AN887-1</x:f>
        <x:v>-0.003542187225562876</x:v>
      </x:c>
      <x:c r="AP887" s="69" t="n">
        <x:f aca="0">IFERROR(SUM(Z887:AC887)/AD887,0)</x:f>
        <x:v>1</x:v>
      </x:c>
      <x:c r="AQ887" s="66" t="b">
        <x:f aca="0">AND(B887&gt;0,C887&gt;0,D887&gt;0,E887&gt;0)</x:f>
        <x:v>1</x:v>
      </x:c>
    </x:row>
    <x:row r="888" ht="13.5" hidden="0">
      <x:c r="A888" s="61" t="n">
        <x:f aca="0">'净值底稿'!A850</x:f>
        <x:v>45110</x:v>
      </x:c>
      <x:c r="B888" s="62" t="n">
        <x:f aca="0">'净值底稿'!W850</x:f>
        <x:v>1.328819222376717</x:v>
      </x:c>
      <x:c r="C888" s="62" t="n">
        <x:f aca="0">'净值底稿'!T850</x:f>
        <x:v>1.303418959912956</x:v>
      </x:c>
      <x:c r="D888" s="62" t="n">
        <x:f aca="0">'净值底稿'!U850</x:f>
        <x:v>1.6054</x:v>
      </x:c>
      <x:c r="E888" s="62" t="n">
        <x:f aca="0">'净值底稿'!V850</x:f>
        <x:v>1.6098</x:v>
      </x:c>
      <x:c r="F888" s="63" t="n">
        <x:f aca="0">IFERROR(B888/B887-1,0)</x:f>
        <x:v>0.010417736276561174</x:v>
      </x:c>
      <x:c r="G888" s="63" t="n">
        <x:f aca="0">IFERROR(C888/C887-1,0)</x:f>
        <x:v>0.0049085102797901126</x:v>
      </x:c>
      <x:c r="H888" s="63" t="n">
        <x:f aca="0">IFERROR(D888/D887-1,0)</x:f>
        <x:v>0.00018690424272627126</x:v>
      </x:c>
      <x:c r="I888" s="63" t="n">
        <x:f aca="0">IFERROR(E888/E887-1,0)</x:f>
        <x:v>0.002303717078637524</x:v>
      </x:c>
      <x:c r="J888" s="64" t="n">
        <x:f aca="0">Z887*(1+F888)</x:f>
        <x:v>0.12012053732327577</x:v>
      </x:c>
      <x:c r="K888" s="64" t="n">
        <x:f aca="0">AA887*(1+G888)</x:f>
        <x:v>0.11946558921299599</x:v>
      </x:c>
      <x:c r="L888" s="64" t="n">
        <x:f aca="0">AB887*(1+H888)</x:f>
        <x:v>0.8653116471423449</x:v>
      </x:c>
      <x:c r="M888" s="64" t="n">
        <x:f aca="0">AC887*(1+I888)</x:f>
        <x:v>0.06482922349079794</x:v>
      </x:c>
      <x:c r="N888" s="64" t="n">
        <x:f aca="0">SUM(J888:M888)</x:f>
        <x:v>1.1697269971694144</x:v>
      </x:c>
      <x:c r="O888" s="65" t="n">
        <x:f aca="0">IFERROR((J888+K888)/N888,0)</x:f>
        <x:v>0.20482225948109148</x:v>
      </x:c>
      <x:c r="P888" s="66" t="b">
        <x:f aca="0">AND(MONTH(A888)=12,OR(A889="",YEAR(A888)&lt;&gt;YEAR(A889)))</x:f>
        <x:v>0</x:v>
      </x:c>
      <x:c r="Q888" s="66" t="b">
        <x:f aca="0">AND(MOD(MONTH(A888),3)=0,OR(A889="",MONTH(A888)&lt;&gt;MONTH(A889)))</x:f>
        <x:v>0</x:v>
      </x:c>
      <x:c r="R888" s="66" t="b">
        <x:f aca="0">OR(O888&gt;$E$7,O888&lt;$E$6)</x:f>
        <x:v>0</x:v>
      </x:c>
      <x:c r="S888" s="66" t="b">
        <x:f aca="0">AND(OR(P888,Q888,R888),A888-AH887&gt;$E$8)</x:f>
        <x:v>0</x:v>
      </x:c>
      <x:c r="T888" s="67" t="str">
        <x:f aca="0">IF(NOT(OR(P888,Q888,R888)),"不调",IF(NOT(S888),"间隔规则跳过",IF(P888,"年末+季度",IF(AND(Q888,R888),"季度+动态",IF(Q888,"季度","动态")))))</x:f>
        <x:v>不调</x:v>
      </x:c>
      <x:c r="U888" s="64" t="n">
        <x:f aca="0">IF(OR(T888="年末+季度",T888="季度+动态"),N888*$E$5/2,IF(T888="季度",(J888+K888)/2,IF(T888="动态",N888*$E$5*IF(J888+K888=0,0.5,J888/(J888+K888)),J888)))</x:f>
        <x:v>0.12012053732327577</x:v>
      </x:c>
      <x:c r="V888" s="64" t="n">
        <x:f aca="0">IF(OR(T888="年末+季度",T888="季度+动态"),N888*$E$5/2,IF(T888="季度",(J888+K888)/2,IF(T888="动态",N888*$E$5*IF(J888+K888=0,0.5,K888/(J888+K888)),K888)))</x:f>
        <x:v>0.11946558921299599</x:v>
      </x:c>
      <x:c r="W888" s="64" t="n">
        <x:f aca="0">IF(OR(T888="年末+季度",T888="季度+动态",T888="动态"),N888*(1-$E$5)*IF(L888+M888=0,$B$7/($B$7+$B$8),L888/(L888+M888)),L888)</x:f>
        <x:v>0.8653116471423449</x:v>
      </x:c>
      <x:c r="X888" s="64" t="n">
        <x:f aca="0">IF(OR(T888="年末+季度",T888="季度+动态",T888="动态"),N888*(1-$E$5)*IF(L888+M888=0,$B$8/($B$7+$B$8),M888/(L888+M888)),M888)</x:f>
        <x:v>0.06482922349079794</x:v>
      </x:c>
      <x:c r="Y888" s="64" t="n">
        <x:f aca="0">POWER(1-$H$5,(A888-A887)/$H$8)</x:f>
        <x:v>0.9999588018747739</x:v>
      </x:c>
      <x:c r="Z888" s="64" t="n">
        <x:f aca="0">U888*Y888</x:f>
        <x:v>0.1201155885823369</x:v>
      </x:c>
      <x:c r="AA888" s="64" t="n">
        <x:f aca="0">V888*Y888</x:f>
        <x:v>0.11946066745469139</x:v>
      </x:c>
      <x:c r="AB888" s="64" t="n">
        <x:f aca="0">W888*Y888</x:f>
        <x:v>0.8652759979247463</x:v>
      </x:c>
      <x:c r="AC888" s="64" t="n">
        <x:f aca="0">X888*Y888</x:f>
        <x:v>0.06482655264833025</x:v>
      </x:c>
      <x:c r="AD888" s="64" t="n">
        <x:f aca="0">SUM(Z888:AC888)</x:f>
        <x:v>1.169678806610105</x:v>
      </x:c>
      <x:c r="AE888" s="64" t="n">
        <x:f aca="0">MAX(AE887,AD888)</x:f>
        <x:v>1.171744815875466</x:v>
      </x:c>
      <x:c r="AF888" s="63" t="n">
        <x:f aca="0">AD888/AE888-1</x:f>
        <x:v>-0.0017631904467334536</x:v>
      </x:c>
      <x:c r="AG888" s="63" t="n">
        <x:f aca="0">AD888/AD887-1</x:f>
        <x:v>0.0017853207190741127</x:v>
      </x:c>
      <x:c r="AH888" s="61" t="n">
        <x:f aca="0">IF(OR(T888="年末+季度",T888="季度+动态",T888="季度",T888="动态"),A888,AH887)</x:f>
        <x:v>45107</x:v>
      </x:c>
      <x:c r="AI888" s="68" t="n">
        <x:f aca="0">YEAR(A888)</x:f>
        <x:v>2023</x:v>
      </x:c>
      <x:c r="AJ888" s="68" t="n">
        <x:f aca="0">MONTH(A888)</x:f>
        <x:v>7</x:v>
      </x:c>
      <x:c r="AK888" s="66" t="n">
        <x:f aca="0">IF(MONTH(A888)&lt;&gt;MONTH(A889),1,0)</x:f>
        <x:v>0</x:v>
      </x:c>
      <x:c r="AL888" s="64" t="n">
        <x:f aca="0">IF(AK887,AD887,AL887)</x:f>
        <x:v>1.1675942763570524</x:v>
      </x:c>
      <x:c r="AM888" s="65" t="str">
        <x:f aca="0">IF(AK888,AD888/AL888-1,"")</x:f>
      </x:c>
      <x:c r="AN888" s="64" t="n">
        <x:f aca="0">IF(AI888&lt;&gt;AI887,AD888,MAX(AN887,AD888))</x:f>
        <x:v>1.171744815875466</x:v>
      </x:c>
      <x:c r="AO888" s="65" t="n">
        <x:f aca="0">AD888/AN888-1</x:f>
        <x:v>-0.0017631904467334536</x:v>
      </x:c>
      <x:c r="AP888" s="69" t="n">
        <x:f aca="0">IFERROR(SUM(Z888:AC888)/AD888,0)</x:f>
        <x:v>1</x:v>
      </x:c>
      <x:c r="AQ888" s="66" t="b">
        <x:f aca="0">AND(B888&gt;0,C888&gt;0,D888&gt;0,E888&gt;0)</x:f>
        <x:v>1</x:v>
      </x:c>
    </x:row>
    <x:row r="889" ht="13.5" hidden="0">
      <x:c r="A889" s="61" t="n">
        <x:f aca="0">'净值底稿'!A851</x:f>
        <x:v>45111</x:v>
      </x:c>
      <x:c r="B889" s="62" t="n">
        <x:f aca="0">'净值底稿'!W851</x:f>
        <x:v>1.3258395311747104</x:v>
      </x:c>
      <x:c r="C889" s="62" t="n">
        <x:f aca="0">'净值底稿'!T851</x:f>
        <x:v>1.3074741460236479</x:v>
      </x:c>
      <x:c r="D889" s="62" t="n">
        <x:f aca="0">'净值底稿'!U851</x:f>
        <x:v>1.6057</x:v>
      </x:c>
      <x:c r="E889" s="62" t="n">
        <x:f aca="0">'净值底稿'!V851</x:f>
        <x:v>1.6115</x:v>
      </x:c>
      <x:c r="F889" s="63" t="n">
        <x:f aca="0">IFERROR(B889/B888-1,0)</x:f>
        <x:v>-0.0022423600982209857</x:v>
      </x:c>
      <x:c r="G889" s="63" t="n">
        <x:f aca="0">IFERROR(C889/C888-1,0)</x:f>
        <x:v>0.0031111915933481615</x:v>
      </x:c>
      <x:c r="H889" s="63" t="n">
        <x:f aca="0">IFERROR(D889/D888-1,0)</x:f>
        <x:v>0.00018686931605826906</x:v>
      </x:c>
      <x:c r="I889" s="63" t="n">
        <x:f aca="0">IFERROR(E889/E888-1,0)</x:f>
        <x:v>0.0010560318051933137</x:v>
      </x:c>
      <x:c r="J889" s="64" t="n">
        <x:f aca="0">Z888*(1+F889)</x:f>
        <x:v>0.11984624617932553</x:v>
      </x:c>
      <x:c r="K889" s="64" t="n">
        <x:f aca="0">AA888*(1+G889)</x:f>
        <x:v>0.11983233247901219</x:v>
      </x:c>
      <x:c r="L889" s="64" t="n">
        <x:f aca="0">AB888*(1+H889)</x:f>
        <x:v>0.8654376914586801</x:v>
      </x:c>
      <x:c r="M889" s="64" t="n">
        <x:f aca="0">AC888*(1+I889)</x:f>
        <x:v>0.06489501154974792</x:v>
      </x:c>
      <x:c r="N889" s="64" t="n">
        <x:f aca="0">SUM(J889:M889)</x:f>
        <x:v>1.1700112816667658</x:v>
      </x:c>
      <x:c r="O889" s="65" t="n">
        <x:f aca="0">IFERROR((J889+K889)/N889,0)</x:f>
        <x:v>0.2048515107622708</x:v>
      </x:c>
      <x:c r="P889" s="66" t="b">
        <x:f aca="0">AND(MONTH(A889)=12,OR(A890="",YEAR(A889)&lt;&gt;YEAR(A890)))</x:f>
        <x:v>0</x:v>
      </x:c>
      <x:c r="Q889" s="66" t="b">
        <x:f aca="0">AND(MOD(MONTH(A889),3)=0,OR(A890="",MONTH(A889)&lt;&gt;MONTH(A890)))</x:f>
        <x:v>0</x:v>
      </x:c>
      <x:c r="R889" s="66" t="b">
        <x:f aca="0">OR(O889&gt;$E$7,O889&lt;$E$6)</x:f>
        <x:v>0</x:v>
      </x:c>
      <x:c r="S889" s="66" t="b">
        <x:f aca="0">AND(OR(P889,Q889,R889),A889-AH888&gt;$E$8)</x:f>
        <x:v>0</x:v>
      </x:c>
      <x:c r="T889" s="67" t="str">
        <x:f aca="0">IF(NOT(OR(P889,Q889,R889)),"不调",IF(NOT(S889),"间隔规则跳过",IF(P889,"年末+季度",IF(AND(Q889,R889),"季度+动态",IF(Q889,"季度","动态")))))</x:f>
        <x:v>不调</x:v>
      </x:c>
      <x:c r="U889" s="64" t="n">
        <x:f aca="0">IF(OR(T889="年末+季度",T889="季度+动态"),N889*$E$5/2,IF(T889="季度",(J889+K889)/2,IF(T889="动态",N889*$E$5*IF(J889+K889=0,0.5,J889/(J889+K889)),J889)))</x:f>
        <x:v>0.11984624617932553</x:v>
      </x:c>
      <x:c r="V889" s="64" t="n">
        <x:f aca="0">IF(OR(T889="年末+季度",T889="季度+动态"),N889*$E$5/2,IF(T889="季度",(J889+K889)/2,IF(T889="动态",N889*$E$5*IF(J889+K889=0,0.5,K889/(J889+K889)),K889)))</x:f>
        <x:v>0.11983233247901219</x:v>
      </x:c>
      <x:c r="W889" s="64" t="n">
        <x:f aca="0">IF(OR(T889="年末+季度",T889="季度+动态",T889="动态"),N889*(1-$E$5)*IF(L889+M889=0,$B$7/($B$7+$B$8),L889/(L889+M889)),L889)</x:f>
        <x:v>0.8654376914586801</x:v>
      </x:c>
      <x:c r="X889" s="64" t="n">
        <x:f aca="0">IF(OR(T889="年末+季度",T889="季度+动态",T889="动态"),N889*(1-$E$5)*IF(L889+M889=0,$B$8/($B$7+$B$8),M889/(L889+M889)),M889)</x:f>
        <x:v>0.06489501154974792</x:v>
      </x:c>
      <x:c r="Y889" s="64" t="n">
        <x:f aca="0">POWER(1-$H$5,(A889-A888)/$H$8)</x:f>
        <x:v>0.9999862671029998</x:v>
      </x:c>
      <x:c r="Z889" s="64" t="n">
        <x:f aca="0">U889*Y889</x:f>
        <x:v>0.11984460034317089</x:v>
      </x:c>
      <x:c r="AA889" s="64" t="n">
        <x:f aca="0">V889*Y889</x:f>
        <x:v>0.11983068683393296</x:v>
      </x:c>
      <x:c r="AB889" s="64" t="n">
        <x:f aca="0">W889*Y889</x:f>
        <x:v>0.8654258064920032</x:v>
      </x:c>
      <x:c r="AC889" s="64" t="n">
        <x:f aca="0">X889*Y889</x:f>
        <x:v>0.06489412035323848</x:v>
      </x:c>
      <x:c r="AD889" s="64" t="n">
        <x:f aca="0">SUM(Z889:AC889)</x:f>
        <x:v>1.1699952140223455</x:v>
      </x:c>
      <x:c r="AE889" s="64" t="n">
        <x:f aca="0">MAX(AE888,AD889)</x:f>
        <x:v>1.171744815875466</x:v>
      </x:c>
      <x:c r="AF889" s="63" t="n">
        <x:f aca="0">AD889/AE889-1</x:f>
        <x:v>-0.0014931594570898321</x:v>
      </x:c>
      <x:c r="AG889" s="63" t="n">
        <x:f aca="0">AD889/AD888-1</x:f>
        <x:v>0.00027050794667093925</x:v>
      </x:c>
      <x:c r="AH889" s="61" t="n">
        <x:f aca="0">IF(OR(T889="年末+季度",T889="季度+动态",T889="季度",T889="动态"),A889,AH888)</x:f>
        <x:v>45107</x:v>
      </x:c>
      <x:c r="AI889" s="68" t="n">
        <x:f aca="0">YEAR(A889)</x:f>
        <x:v>2023</x:v>
      </x:c>
      <x:c r="AJ889" s="68" t="n">
        <x:f aca="0">MONTH(A889)</x:f>
        <x:v>7</x:v>
      </x:c>
      <x:c r="AK889" s="66" t="n">
        <x:f aca="0">IF(MONTH(A889)&lt;&gt;MONTH(A890),1,0)</x:f>
        <x:v>0</x:v>
      </x:c>
      <x:c r="AL889" s="64" t="n">
        <x:f aca="0">IF(AK888,AD888,AL888)</x:f>
        <x:v>1.1675942763570524</x:v>
      </x:c>
      <x:c r="AM889" s="65" t="str">
        <x:f aca="0">IF(AK889,AD889/AL889-1,"")</x:f>
      </x:c>
      <x:c r="AN889" s="64" t="n">
        <x:f aca="0">IF(AI889&lt;&gt;AI888,AD889,MAX(AN888,AD889))</x:f>
        <x:v>1.171744815875466</x:v>
      </x:c>
      <x:c r="AO889" s="65" t="n">
        <x:f aca="0">AD889/AN889-1</x:f>
        <x:v>-0.0014931594570898321</x:v>
      </x:c>
      <x:c r="AP889" s="69" t="n">
        <x:f aca="0">IFERROR(SUM(Z889:AC889)/AD889,0)</x:f>
        <x:v>1</x:v>
      </x:c>
      <x:c r="AQ889" s="66" t="b">
        <x:f aca="0">AND(B889&gt;0,C889&gt;0,D889&gt;0,E889&gt;0)</x:f>
        <x:v>1</x:v>
      </x:c>
    </x:row>
    <x:row r="890" ht="13.5" hidden="0">
      <x:c r="A890" s="61" t="n">
        <x:f aca="0">'净值底稿'!A852</x:f>
        <x:v>45112</x:v>
      </x:c>
      <x:c r="B890" s="62" t="n">
        <x:f aca="0">'净值底稿'!W852</x:f>
        <x:v>1.3222361697945153</x:v>
      </x:c>
      <x:c r="C890" s="62" t="n">
        <x:f aca="0">'净值底稿'!T852</x:f>
        <x:v>1.2982288679380964</x:v>
      </x:c>
      <x:c r="D890" s="62" t="n">
        <x:f aca="0">'净值底稿'!U852</x:f>
        <x:v>1.6062</x:v>
      </x:c>
      <x:c r="E890" s="62" t="n">
        <x:f aca="0">'净值底稿'!V852</x:f>
        <x:v>1.614</x:v>
      </x:c>
      <x:c r="F890" s="63" t="n">
        <x:f aca="0">IFERROR(B890/B889-1,0)</x:f>
        <x:v>-0.002717796004319206</x:v>
      </x:c>
      <x:c r="G890" s="63" t="n">
        <x:f aca="0">IFERROR(C890/C889-1,0)</x:f>
        <x:v>-0.007071098203867865</x:v>
      </x:c>
      <x:c r="H890" s="63" t="n">
        <x:f aca="0">IFERROR(D890/D889-1,0)</x:f>
        <x:v>0.0003113906707357117</x:v>
      </x:c>
      <x:c r="I890" s="63" t="n">
        <x:f aca="0">IFERROR(E890/E889-1,0)</x:f>
        <x:v>0.0015513496742167732</x:v>
      </x:c>
      <x:c r="J890" s="64" t="n">
        <x:f aca="0">Z889*(1+F890)</x:f>
        <x:v>0.11951888716721899</x:v>
      </x:c>
      <x:c r="K890" s="64" t="n">
        <x:f aca="0">AA889*(1+G890)</x:f>
        <x:v>0.11898335227949328</x:v>
      </x:c>
      <x:c r="L890" s="64" t="n">
        <x:f aca="0">AB889*(1+H890)</x:f>
        <x:v>0.8656952920143587</x:v>
      </x:c>
      <x:c r="M890" s="64" t="n">
        <x:f aca="0">AC889*(1+I890)</x:f>
        <x:v>0.06499479382570705</x:v>
      </x:c>
      <x:c r="N890" s="64" t="n">
        <x:f aca="0">SUM(J890:M890)</x:f>
        <x:v>1.1691923252867782</x:v>
      </x:c>
      <x:c r="O890" s="65" t="n">
        <x:f aca="0">IFERROR((J890+K890)/N890,0)</x:f>
        <x:v>0.20398888556526637</x:v>
      </x:c>
      <x:c r="P890" s="66" t="b">
        <x:f aca="0">AND(MONTH(A890)=12,OR(A891="",YEAR(A890)&lt;&gt;YEAR(A891)))</x:f>
        <x:v>0</x:v>
      </x:c>
      <x:c r="Q890" s="66" t="b">
        <x:f aca="0">AND(MOD(MONTH(A890),3)=0,OR(A891="",MONTH(A890)&lt;&gt;MONTH(A891)))</x:f>
        <x:v>0</x:v>
      </x:c>
      <x:c r="R890" s="66" t="b">
        <x:f aca="0">OR(O890&gt;$E$7,O890&lt;$E$6)</x:f>
        <x:v>0</x:v>
      </x:c>
      <x:c r="S890" s="66" t="b">
        <x:f aca="0">AND(OR(P890,Q890,R890),A890-AH889&gt;$E$8)</x:f>
        <x:v>0</x:v>
      </x:c>
      <x:c r="T890" s="67" t="str">
        <x:f aca="0">IF(NOT(OR(P890,Q890,R890)),"不调",IF(NOT(S890),"间隔规则跳过",IF(P890,"年末+季度",IF(AND(Q890,R890),"季度+动态",IF(Q890,"季度","动态")))))</x:f>
        <x:v>不调</x:v>
      </x:c>
      <x:c r="U890" s="64" t="n">
        <x:f aca="0">IF(OR(T890="年末+季度",T890="季度+动态"),N890*$E$5/2,IF(T890="季度",(J890+K890)/2,IF(T890="动态",N890*$E$5*IF(J890+K890=0,0.5,J890/(J890+K890)),J890)))</x:f>
        <x:v>0.11951888716721899</x:v>
      </x:c>
      <x:c r="V890" s="64" t="n">
        <x:f aca="0">IF(OR(T890="年末+季度",T890="季度+动态"),N890*$E$5/2,IF(T890="季度",(J890+K890)/2,IF(T890="动态",N890*$E$5*IF(J890+K890=0,0.5,K890/(J890+K890)),K890)))</x:f>
        <x:v>0.11898335227949328</x:v>
      </x:c>
      <x:c r="W890" s="64" t="n">
        <x:f aca="0">IF(OR(T890="年末+季度",T890="季度+动态",T890="动态"),N890*(1-$E$5)*IF(L890+M890=0,$B$7/($B$7+$B$8),L890/(L890+M890)),L890)</x:f>
        <x:v>0.8656952920143587</x:v>
      </x:c>
      <x:c r="X890" s="64" t="n">
        <x:f aca="0">IF(OR(T890="年末+季度",T890="季度+动态",T890="动态"),N890*(1-$E$5)*IF(L890+M890=0,$B$8/($B$7+$B$8),M890/(L890+M890)),M890)</x:f>
        <x:v>0.06499479382570705</x:v>
      </x:c>
      <x:c r="Y890" s="64" t="n">
        <x:f aca="0">POWER(1-$H$5,(A890-A889)/$H$8)</x:f>
        <x:v>0.9999862671029998</x:v>
      </x:c>
      <x:c r="Z890" s="64" t="n">
        <x:f aca="0">U890*Y890</x:f>
        <x:v>0.11951724582665194</x:v>
      </x:c>
      <x:c r="AA890" s="64" t="n">
        <x:f aca="0">V890*Y890</x:f>
        <x:v>0.11898171829337167</x:v>
      </x:c>
      <x:c r="AB890" s="64" t="n">
        <x:f aca="0">W890*Y890</x:f>
        <x:v>0.8656834035100799</x:v>
      </x:c>
      <x:c r="AC890" s="64" t="n">
        <x:f aca="0">X890*Y890</x:f>
        <x:v>0.0649939012588979</x:v>
      </x:c>
      <x:c r="AD890" s="64" t="n">
        <x:f aca="0">SUM(Z890:AC890)</x:f>
        <x:v>1.1691762688890013</x:v>
      </x:c>
      <x:c r="AE890" s="64" t="n">
        <x:f aca="0">MAX(AE889,AD890)</x:f>
        <x:v>1.171744815875466</x:v>
      </x:c>
      <x:c r="AF890" s="63" t="n">
        <x:f aca="0">AD890/AE890-1</x:f>
        <x:v>-0.002192070279863456</x:v>
      </x:c>
      <x:c r="AG890" s="63" t="n">
        <x:f aca="0">AD890/AD889-1</x:f>
        <x:v>-0.000699955968647803</x:v>
      </x:c>
      <x:c r="AH890" s="61" t="n">
        <x:f aca="0">IF(OR(T890="年末+季度",T890="季度+动态",T890="季度",T890="动态"),A890,AH889)</x:f>
        <x:v>45107</x:v>
      </x:c>
      <x:c r="AI890" s="68" t="n">
        <x:f aca="0">YEAR(A890)</x:f>
        <x:v>2023</x:v>
      </x:c>
      <x:c r="AJ890" s="68" t="n">
        <x:f aca="0">MONTH(A890)</x:f>
        <x:v>7</x:v>
      </x:c>
      <x:c r="AK890" s="66" t="n">
        <x:f aca="0">IF(MONTH(A890)&lt;&gt;MONTH(A891),1,0)</x:f>
        <x:v>0</x:v>
      </x:c>
      <x:c r="AL890" s="64" t="n">
        <x:f aca="0">IF(AK889,AD889,AL889)</x:f>
        <x:v>1.1675942763570524</x:v>
      </x:c>
      <x:c r="AM890" s="65" t="str">
        <x:f aca="0">IF(AK890,AD890/AL890-1,"")</x:f>
      </x:c>
      <x:c r="AN890" s="64" t="n">
        <x:f aca="0">IF(AI890&lt;&gt;AI889,AD890,MAX(AN889,AD890))</x:f>
        <x:v>1.171744815875466</x:v>
      </x:c>
      <x:c r="AO890" s="65" t="n">
        <x:f aca="0">AD890/AN890-1</x:f>
        <x:v>-0.002192070279863456</x:v>
      </x:c>
      <x:c r="AP890" s="69" t="n">
        <x:f aca="0">IFERROR(SUM(Z890:AC890)/AD890,0)</x:f>
        <x:v>1</x:v>
      </x:c>
      <x:c r="AQ890" s="66" t="b">
        <x:f aca="0">AND(B890&gt;0,C890&gt;0,D890&gt;0,E890&gt;0)</x:f>
        <x:v>1</x:v>
      </x:c>
    </x:row>
    <x:row r="891" ht="13.5" hidden="0">
      <x:c r="A891" s="61" t="n">
        <x:f aca="0">'净值底稿'!A853</x:f>
        <x:v>45113</x:v>
      </x:c>
      <x:c r="B891" s="62" t="n">
        <x:f aca="0">'净值底稿'!W853</x:f>
        <x:v>1.3145444525469265</x:v>
      </x:c>
      <x:c r="C891" s="62" t="n">
        <x:f aca="0">'净值底稿'!T853</x:f>
        <x:v>1.2947313728406544</x:v>
      </x:c>
      <x:c r="D891" s="62" t="n">
        <x:f aca="0">'净值底稿'!U853</x:f>
        <x:v>1.6065</x:v>
      </x:c>
      <x:c r="E891" s="62" t="n">
        <x:f aca="0">'净值底稿'!V853</x:f>
        <x:v>1.6129</x:v>
      </x:c>
      <x:c r="F891" s="63" t="n">
        <x:f aca="0">IFERROR(B891/B890-1,0)</x:f>
        <x:v>-0.005817203781971925</x:v>
      </x:c>
      <x:c r="G891" s="63" t="n">
        <x:f aca="0">IFERROR(C891/C890-1,0)</x:f>
        <x:v>-0.0026940512445982057</x:v>
      </x:c>
      <x:c r="H891" s="63" t="n">
        <x:f aca="0">IFERROR(D891/D890-1,0)</x:f>
        <x:v>0.00018677624206198118</x:v>
      </x:c>
      <x:c r="I891" s="63" t="n">
        <x:f aca="0">IFERROR(E891/E890-1,0)</x:f>
        <x:v>-0.0006815365551425812</x:v>
      </x:c>
      <x:c r="J891" s="64" t="n">
        <x:f aca="0">Z890*(1+F891)</x:f>
        <x:v>0.11882198965221827</x:v>
      </x:c>
      <x:c r="K891" s="64" t="n">
        <x:f aca="0">AA890*(1+G891)</x:f>
        <x:v>0.11866117544711899</x:v>
      </x:c>
      <x:c r="L891" s="64" t="n">
        <x:f aca="0">AB890*(1+H891)</x:f>
        <x:v>0.8658450926030029</x:v>
      </x:c>
      <x:c r="M891" s="64" t="n">
        <x:f aca="0">AC890*(1+I891)</x:f>
        <x:v>0.06494960553932863</x:v>
      </x:c>
      <x:c r="N891" s="64" t="n">
        <x:f aca="0">SUM(J891:M891)</x:f>
        <x:v>1.1682778632416688</x:v>
      </x:c>
      <x:c r="O891" s="65" t="n">
        <x:f aca="0">IFERROR((J891+K891)/N891,0)</x:f>
        <x:v>0.20327626891806622</x:v>
      </x:c>
      <x:c r="P891" s="66" t="b">
        <x:f aca="0">AND(MONTH(A891)=12,OR(A892="",YEAR(A891)&lt;&gt;YEAR(A892)))</x:f>
        <x:v>0</x:v>
      </x:c>
      <x:c r="Q891" s="66" t="b">
        <x:f aca="0">AND(MOD(MONTH(A891),3)=0,OR(A892="",MONTH(A891)&lt;&gt;MONTH(A892)))</x:f>
        <x:v>0</x:v>
      </x:c>
      <x:c r="R891" s="66" t="b">
        <x:f aca="0">OR(O891&gt;$E$7,O891&lt;$E$6)</x:f>
        <x:v>0</x:v>
      </x:c>
      <x:c r="S891" s="66" t="b">
        <x:f aca="0">AND(OR(P891,Q891,R891),A891-AH890&gt;$E$8)</x:f>
        <x:v>0</x:v>
      </x:c>
      <x:c r="T891" s="67" t="str">
        <x:f aca="0">IF(NOT(OR(P891,Q891,R891)),"不调",IF(NOT(S891),"间隔规则跳过",IF(P891,"年末+季度",IF(AND(Q891,R891),"季度+动态",IF(Q891,"季度","动态")))))</x:f>
        <x:v>不调</x:v>
      </x:c>
      <x:c r="U891" s="64" t="n">
        <x:f aca="0">IF(OR(T891="年末+季度",T891="季度+动态"),N891*$E$5/2,IF(T891="季度",(J891+K891)/2,IF(T891="动态",N891*$E$5*IF(J891+K891=0,0.5,J891/(J891+K891)),J891)))</x:f>
        <x:v>0.11882198965221827</x:v>
      </x:c>
      <x:c r="V891" s="64" t="n">
        <x:f aca="0">IF(OR(T891="年末+季度",T891="季度+动态"),N891*$E$5/2,IF(T891="季度",(J891+K891)/2,IF(T891="动态",N891*$E$5*IF(J891+K891=0,0.5,K891/(J891+K891)),K891)))</x:f>
        <x:v>0.11866117544711899</x:v>
      </x:c>
      <x:c r="W891" s="64" t="n">
        <x:f aca="0">IF(OR(T891="年末+季度",T891="季度+动态",T891="动态"),N891*(1-$E$5)*IF(L891+M891=0,$B$7/($B$7+$B$8),L891/(L891+M891)),L891)</x:f>
        <x:v>0.8658450926030029</x:v>
      </x:c>
      <x:c r="X891" s="64" t="n">
        <x:f aca="0">IF(OR(T891="年末+季度",T891="季度+动态",T891="动态"),N891*(1-$E$5)*IF(L891+M891=0,$B$8/($B$7+$B$8),M891/(L891+M891)),M891)</x:f>
        <x:v>0.06494960553932863</x:v>
      </x:c>
      <x:c r="Y891" s="64" t="n">
        <x:f aca="0">POWER(1-$H$5,(A891-A890)/$H$8)</x:f>
        <x:v>0.9999862671029998</x:v>
      </x:c>
      <x:c r="Z891" s="64" t="n">
        <x:f aca="0">U891*Y891</x:f>
        <x:v>0.11882035788207301</x:v>
      </x:c>
      <x:c r="AA891" s="64" t="n">
        <x:f aca="0">V891*Y891</x:f>
        <x:v>0.11865954588541865</x:v>
      </x:c>
      <x:c r="AB891" s="64" t="n">
        <x:f aca="0">W891*Y891</x:f>
        <x:v>0.865833202041528</x:v>
      </x:c>
      <x:c r="AC891" s="64" t="n">
        <x:f aca="0">X891*Y891</x:f>
        <x:v>0.06494871359308556</x:v>
      </x:c>
      <x:c r="AD891" s="64" t="n">
        <x:f aca="0">SUM(Z891:AC891)</x:f>
        <x:v>1.1682618194021053</x:v>
      </x:c>
      <x:c r="AE891" s="64" t="n">
        <x:f aca="0">MAX(AE890,AD891)</x:f>
        <x:v>1.171744815875466</x:v>
      </x:c>
      <x:c r="AF891" s="63" t="n">
        <x:f aca="0">AD891/AE891-1</x:f>
        <x:v>-0.0029724872055511</x:v>
      </x:c>
      <x:c r="AG891" s="63" t="n">
        <x:f aca="0">AD891/AD890-1</x:f>
        <x:v>-0.000782131412712439</x:v>
      </x:c>
      <x:c r="AH891" s="61" t="n">
        <x:f aca="0">IF(OR(T891="年末+季度",T891="季度+动态",T891="季度",T891="动态"),A891,AH890)</x:f>
        <x:v>45107</x:v>
      </x:c>
      <x:c r="AI891" s="68" t="n">
        <x:f aca="0">YEAR(A891)</x:f>
        <x:v>2023</x:v>
      </x:c>
      <x:c r="AJ891" s="68" t="n">
        <x:f aca="0">MONTH(A891)</x:f>
        <x:v>7</x:v>
      </x:c>
      <x:c r="AK891" s="66" t="n">
        <x:f aca="0">IF(MONTH(A891)&lt;&gt;MONTH(A892),1,0)</x:f>
        <x:v>0</x:v>
      </x:c>
      <x:c r="AL891" s="64" t="n">
        <x:f aca="0">IF(AK890,AD890,AL890)</x:f>
        <x:v>1.1675942763570524</x:v>
      </x:c>
      <x:c r="AM891" s="65" t="str">
        <x:f aca="0">IF(AK891,AD891/AL891-1,"")</x:f>
      </x:c>
      <x:c r="AN891" s="64" t="n">
        <x:f aca="0">IF(AI891&lt;&gt;AI890,AD891,MAX(AN890,AD891))</x:f>
        <x:v>1.171744815875466</x:v>
      </x:c>
      <x:c r="AO891" s="65" t="n">
        <x:f aca="0">AD891/AN891-1</x:f>
        <x:v>-0.0029724872055511</x:v>
      </x:c>
      <x:c r="AP891" s="69" t="n">
        <x:f aca="0">IFERROR(SUM(Z891:AC891)/AD891,0)</x:f>
        <x:v>1</x:v>
      </x:c>
      <x:c r="AQ891" s="66" t="b">
        <x:f aca="0">AND(B891&gt;0,C891&gt;0,D891&gt;0,E891&gt;0)</x:f>
        <x:v>1</x:v>
      </x:c>
    </x:row>
    <x:row r="892" ht="13.5" hidden="0">
      <x:c r="A892" s="61" t="n">
        <x:f aca="0">'净值底稿'!A854</x:f>
        <x:v>45114</x:v>
      </x:c>
      <x:c r="B892" s="62" t="n">
        <x:f aca="0">'净值底稿'!W854</x:f>
        <x:v>1.3156610365010892</x:v>
      </x:c>
      <x:c r="C892" s="62" t="n">
        <x:f aca="0">'净值底稿'!T854</x:f>
        <x:v>1.288753491347127</x:v>
      </x:c>
      <x:c r="D892" s="62" t="n">
        <x:f aca="0">'净值底稿'!U854</x:f>
        <x:v>1.6067</x:v>
      </x:c>
      <x:c r="E892" s="62" t="n">
        <x:f aca="0">'净值底稿'!V854</x:f>
        <x:v>1.6106</x:v>
      </x:c>
      <x:c r="F892" s="63" t="n">
        <x:f aca="0">IFERROR(B892/B891-1,0)</x:f>
        <x:v>0.0008494075282119429</x:v>
      </x:c>
      <x:c r="G892" s="63" t="n">
        <x:f aca="0">IFERROR(C892/C891-1,0)</x:f>
        <x:v>-0.004617082445767751</x:v>
      </x:c>
      <x:c r="H892" s="63" t="n">
        <x:f aca="0">IFERROR(D892/D891-1,0)</x:f>
        <x:v>0.0001244942421412265</x:v>
      </x:c>
      <x:c r="I892" s="63" t="n">
        <x:f aca="0">IFERROR(E892/E891-1,0)</x:f>
        <x:v>-0.00142600285200567</x:v>
      </x:c>
      <x:c r="J892" s="64" t="n">
        <x:f aca="0">Z891*(1+F892)</x:f>
        <x:v>0.11892128478856288</x:v>
      </x:c>
      <x:c r="K892" s="64" t="n">
        <x:f aca="0">AA891*(1+G892)</x:f>
        <x:v>0.1181116849790883</x:v>
      </x:c>
      <x:c r="L892" s="64" t="n">
        <x:f aca="0">AB891*(1+H892)</x:f>
        <x:v>0.8659409932898369</x:v>
      </x:c>
      <x:c r="M892" s="64" t="n">
        <x:f aca="0">AC891*(1+I892)</x:f>
        <x:v>0.06485609654226772</x:v>
      </x:c>
      <x:c r="N892" s="64" t="n">
        <x:f aca="0">SUM(J892:M892)</x:f>
        <x:v>1.1678300595997557</x:v>
      </x:c>
      <x:c r="O892" s="65" t="n">
        <x:f aca="0">IFERROR((J892+K892)/N892,0)</x:f>
        <x:v>0.20296871776779601</x:v>
      </x:c>
      <x:c r="P892" s="66" t="b">
        <x:f aca="0">AND(MONTH(A892)=12,OR(A893="",YEAR(A892)&lt;&gt;YEAR(A893)))</x:f>
        <x:v>0</x:v>
      </x:c>
      <x:c r="Q892" s="66" t="b">
        <x:f aca="0">AND(MOD(MONTH(A892),3)=0,OR(A893="",MONTH(A892)&lt;&gt;MONTH(A893)))</x:f>
        <x:v>0</x:v>
      </x:c>
      <x:c r="R892" s="66" t="b">
        <x:f aca="0">OR(O892&gt;$E$7,O892&lt;$E$6)</x:f>
        <x:v>0</x:v>
      </x:c>
      <x:c r="S892" s="66" t="b">
        <x:f aca="0">AND(OR(P892,Q892,R892),A892-AH891&gt;$E$8)</x:f>
        <x:v>0</x:v>
      </x:c>
      <x:c r="T892" s="67" t="str">
        <x:f aca="0">IF(NOT(OR(P892,Q892,R892)),"不调",IF(NOT(S892),"间隔规则跳过",IF(P892,"年末+季度",IF(AND(Q892,R892),"季度+动态",IF(Q892,"季度","动态")))))</x:f>
        <x:v>不调</x:v>
      </x:c>
      <x:c r="U892" s="64" t="n">
        <x:f aca="0">IF(OR(T892="年末+季度",T892="季度+动态"),N892*$E$5/2,IF(T892="季度",(J892+K892)/2,IF(T892="动态",N892*$E$5*IF(J892+K892=0,0.5,J892/(J892+K892)),J892)))</x:f>
        <x:v>0.11892128478856288</x:v>
      </x:c>
      <x:c r="V892" s="64" t="n">
        <x:f aca="0">IF(OR(T892="年末+季度",T892="季度+动态"),N892*$E$5/2,IF(T892="季度",(J892+K892)/2,IF(T892="动态",N892*$E$5*IF(J892+K892=0,0.5,K892/(J892+K892)),K892)))</x:f>
        <x:v>0.1181116849790883</x:v>
      </x:c>
      <x:c r="W892" s="64" t="n">
        <x:f aca="0">IF(OR(T892="年末+季度",T892="季度+动态",T892="动态"),N892*(1-$E$5)*IF(L892+M892=0,$B$7/($B$7+$B$8),L892/(L892+M892)),L892)</x:f>
        <x:v>0.8659409932898369</x:v>
      </x:c>
      <x:c r="X892" s="64" t="n">
        <x:f aca="0">IF(OR(T892="年末+季度",T892="季度+动态",T892="动态"),N892*(1-$E$5)*IF(L892+M892=0,$B$8/($B$7+$B$8),M892/(L892+M892)),M892)</x:f>
        <x:v>0.06485609654226772</x:v>
      </x:c>
      <x:c r="Y892" s="64" t="n">
        <x:f aca="0">POWER(1-$H$5,(A892-A891)/$H$8)</x:f>
        <x:v>0.9999862671029998</x:v>
      </x:c>
      <x:c r="Z892" s="64" t="n">
        <x:f aca="0">U892*Y892</x:f>
        <x:v>0.11891965165480775</x:v>
      </x:c>
      <x:c r="AA892" s="64" t="n">
        <x:f aca="0">V892*Y892</x:f>
        <x:v>0.11811006296348396</x:v>
      </x:c>
      <x:c r="AB892" s="64" t="n">
        <x:f aca="0">W892*Y892</x:f>
        <x:v>0.8659291014113677</x:v>
      </x:c>
      <x:c r="AC892" s="64" t="n">
        <x:f aca="0">X892*Y892</x:f>
        <x:v>0.06485520588017407</x:v>
      </x:c>
      <x:c r="AD892" s="64" t="n">
        <x:f aca="0">SUM(Z892:AC892)</x:f>
        <x:v>1.1678140219098336</x:v>
      </x:c>
      <x:c r="AE892" s="64" t="n">
        <x:f aca="0">MAX(AE891,AD892)</x:f>
        <x:v>1.171744815875466</x:v>
      </x:c>
      <x:c r="AF892" s="63" t="n">
        <x:f aca="0">AD892/AE892-1</x:f>
        <x:v>-0.0033546501869483603</x:v>
      </x:c>
      <x:c r="AG892" s="63" t="n">
        <x:f aca="0">AD892/AD891-1</x:f>
        <x:v>-0.00038330234270667063</x:v>
      </x:c>
      <x:c r="AH892" s="61" t="n">
        <x:f aca="0">IF(OR(T892="年末+季度",T892="季度+动态",T892="季度",T892="动态"),A892,AH891)</x:f>
        <x:v>45107</x:v>
      </x:c>
      <x:c r="AI892" s="68" t="n">
        <x:f aca="0">YEAR(A892)</x:f>
        <x:v>2023</x:v>
      </x:c>
      <x:c r="AJ892" s="68" t="n">
        <x:f aca="0">MONTH(A892)</x:f>
        <x:v>7</x:v>
      </x:c>
      <x:c r="AK892" s="66" t="n">
        <x:f aca="0">IF(MONTH(A892)&lt;&gt;MONTH(A893),1,0)</x:f>
        <x:v>0</x:v>
      </x:c>
      <x:c r="AL892" s="64" t="n">
        <x:f aca="0">IF(AK891,AD891,AL891)</x:f>
        <x:v>1.1675942763570524</x:v>
      </x:c>
      <x:c r="AM892" s="65" t="str">
        <x:f aca="0">IF(AK892,AD892/AL892-1,"")</x:f>
      </x:c>
      <x:c r="AN892" s="64" t="n">
        <x:f aca="0">IF(AI892&lt;&gt;AI891,AD892,MAX(AN891,AD892))</x:f>
        <x:v>1.171744815875466</x:v>
      </x:c>
      <x:c r="AO892" s="65" t="n">
        <x:f aca="0">AD892/AN892-1</x:f>
        <x:v>-0.0033546501869483603</x:v>
      </x:c>
      <x:c r="AP892" s="69" t="n">
        <x:f aca="0">IFERROR(SUM(Z892:AC892)/AD892,0)</x:f>
        <x:v>1</x:v>
      </x:c>
      <x:c r="AQ892" s="66" t="b">
        <x:f aca="0">AND(B892&gt;0,C892&gt;0,D892&gt;0,E892&gt;0)</x:f>
        <x:v>1</x:v>
      </x:c>
    </x:row>
    <x:row r="893" ht="13.5" hidden="0">
      <x:c r="A893" s="61" t="n">
        <x:f aca="0">'净值底稿'!A855</x:f>
        <x:v>45117</x:v>
      </x:c>
      <x:c r="B893" s="62" t="n">
        <x:f aca="0">'净值底稿'!W855</x:f>
        <x:v>1.3181894581272238</x:v>
      </x:c>
      <x:c r="C893" s="62" t="n">
        <x:f aca="0">'净值底稿'!T855</x:f>
        <x:v>1.2904114963224642</x:v>
      </x:c>
      <x:c r="D893" s="62" t="n">
        <x:f aca="0">'净值底稿'!U855</x:f>
        <x:v>1.6073</x:v>
      </x:c>
      <x:c r="E893" s="62" t="n">
        <x:f aca="0">'净值底稿'!V855</x:f>
        <x:v>1.6158</x:v>
      </x:c>
      <x:c r="F893" s="63" t="n">
        <x:f aca="0">IFERROR(B893/B892-1,0)</x:f>
        <x:v>0.0019217880259330133</x:v>
      </x:c>
      <x:c r="G893" s="63" t="n">
        <x:f aca="0">IFERROR(C893/C892-1,0)</x:f>
        <x:v>0.0012865183190340357</x:v>
      </x:c>
      <x:c r="H893" s="63" t="n">
        <x:f aca="0">IFERROR(D893/D892-1,0)</x:f>
        <x:v>0.00037343623576280294</x:v>
      </x:c>
      <x:c r="I893" s="63" t="n">
        <x:f aca="0">IFERROR(E893/E892-1,0)</x:f>
        <x:v>0.0032286104557306405</x:v>
      </x:c>
      <x:c r="J893" s="64" t="n">
        <x:f aca="0">Z892*(1+F893)</x:f>
        <x:v>0.11914819001740609</x:v>
      </x:c>
      <x:c r="K893" s="64" t="n">
        <x:f aca="0">AA892*(1+G893)</x:f>
        <x:v>0.11826201372314875</x:v>
      </x:c>
      <x:c r="L893" s="64" t="n">
        <x:f aca="0">AB892*(1+H893)</x:f>
        <x:v>0.8662524707154362</x:v>
      </x:c>
      <x:c r="M893" s="64" t="n">
        <x:f aca="0">AC892*(1+I893)</x:f>
        <x:v>0.06506459807598737</x:v>
      </x:c>
      <x:c r="N893" s="64" t="n">
        <x:f aca="0">SUM(J893:M893)</x:f>
        <x:v>1.1687272725319784</x:v>
      </x:c>
      <x:c r="O893" s="65" t="n">
        <x:f aca="0">IFERROR((J893+K893)/N893,0)</x:f>
        <x:v>0.20313567529421958</x:v>
      </x:c>
      <x:c r="P893" s="66" t="b">
        <x:f aca="0">AND(MONTH(A893)=12,OR(A894="",YEAR(A893)&lt;&gt;YEAR(A894)))</x:f>
        <x:v>0</x:v>
      </x:c>
      <x:c r="Q893" s="66" t="b">
        <x:f aca="0">AND(MOD(MONTH(A893),3)=0,OR(A894="",MONTH(A893)&lt;&gt;MONTH(A894)))</x:f>
        <x:v>0</x:v>
      </x:c>
      <x:c r="R893" s="66" t="b">
        <x:f aca="0">OR(O893&gt;$E$7,O893&lt;$E$6)</x:f>
        <x:v>0</x:v>
      </x:c>
      <x:c r="S893" s="66" t="b">
        <x:f aca="0">AND(OR(P893,Q893,R893),A893-AH892&gt;$E$8)</x:f>
        <x:v>0</x:v>
      </x:c>
      <x:c r="T893" s="67" t="str">
        <x:f aca="0">IF(NOT(OR(P893,Q893,R893)),"不调",IF(NOT(S893),"间隔规则跳过",IF(P893,"年末+季度",IF(AND(Q893,R893),"季度+动态",IF(Q893,"季度","动态")))))</x:f>
        <x:v>不调</x:v>
      </x:c>
      <x:c r="U893" s="64" t="n">
        <x:f aca="0">IF(OR(T893="年末+季度",T893="季度+动态"),N893*$E$5/2,IF(T893="季度",(J893+K893)/2,IF(T893="动态",N893*$E$5*IF(J893+K893=0,0.5,J893/(J893+K893)),J893)))</x:f>
        <x:v>0.11914819001740609</x:v>
      </x:c>
      <x:c r="V893" s="64" t="n">
        <x:f aca="0">IF(OR(T893="年末+季度",T893="季度+动态"),N893*$E$5/2,IF(T893="季度",(J893+K893)/2,IF(T893="动态",N893*$E$5*IF(J893+K893=0,0.5,K893/(J893+K893)),K893)))</x:f>
        <x:v>0.11826201372314875</x:v>
      </x:c>
      <x:c r="W893" s="64" t="n">
        <x:f aca="0">IF(OR(T893="年末+季度",T893="季度+动态",T893="动态"),N893*(1-$E$5)*IF(L893+M893=0,$B$7/($B$7+$B$8),L893/(L893+M893)),L893)</x:f>
        <x:v>0.8662524707154362</x:v>
      </x:c>
      <x:c r="X893" s="64" t="n">
        <x:f aca="0">IF(OR(T893="年末+季度",T893="季度+动态",T893="动态"),N893*(1-$E$5)*IF(L893+M893=0,$B$8/($B$7+$B$8),M893/(L893+M893)),M893)</x:f>
        <x:v>0.06506459807598737</x:v>
      </x:c>
      <x:c r="Y893" s="64" t="n">
        <x:f aca="0">POWER(1-$H$5,(A893-A892)/$H$8)</x:f>
        <x:v>0.9999588018747739</x:v>
      </x:c>
      <x:c r="Z893" s="64" t="n">
        <x:f aca="0">U893*Y893</x:f>
        <x:v>0.11914328133535329</x:v>
      </x:c>
      <x:c r="AA893" s="64" t="n">
        <x:f aca="0">V893*Y893</x:f>
        <x:v>0.1182571415498979</x:v>
      </x:c>
      <x:c r="AB893" s="64" t="n">
        <x:f aca="0">W893*Y893</x:f>
        <x:v>0.8662167827376703</x:v>
      </x:c>
      <x:c r="AC893" s="64" t="n">
        <x:f aca="0">X893*Y893</x:f>
        <x:v>0.06506191753652805</x:v>
      </x:c>
      <x:c r="AD893" s="64" t="n">
        <x:f aca="0">SUM(Z893:AC893)</x:f>
        <x:v>1.1686791231594498</x:v>
      </x:c>
      <x:c r="AE893" s="64" t="n">
        <x:f aca="0">MAX(AE892,AD893)</x:f>
        <x:v>1.171744815875466</x:v>
      </x:c>
      <x:c r="AF893" s="63" t="n">
        <x:f aca="0">AD893/AE893-1</x:f>
        <x:v>-0.0026163484356666045</x:v>
      </x:c>
      <x:c r="AG893" s="63" t="n">
        <x:f aca="0">AD893/AD892-1</x:f>
        <x:v>0.0007407868319659894</x:v>
      </x:c>
      <x:c r="AH893" s="61" t="n">
        <x:f aca="0">IF(OR(T893="年末+季度",T893="季度+动态",T893="季度",T893="动态"),A893,AH892)</x:f>
        <x:v>45107</x:v>
      </x:c>
      <x:c r="AI893" s="68" t="n">
        <x:f aca="0">YEAR(A893)</x:f>
        <x:v>2023</x:v>
      </x:c>
      <x:c r="AJ893" s="68" t="n">
        <x:f aca="0">MONTH(A893)</x:f>
        <x:v>7</x:v>
      </x:c>
      <x:c r="AK893" s="66" t="n">
        <x:f aca="0">IF(MONTH(A893)&lt;&gt;MONTH(A894),1,0)</x:f>
        <x:v>0</x:v>
      </x:c>
      <x:c r="AL893" s="64" t="n">
        <x:f aca="0">IF(AK892,AD892,AL892)</x:f>
        <x:v>1.1675942763570524</x:v>
      </x:c>
      <x:c r="AM893" s="65" t="str">
        <x:f aca="0">IF(AK893,AD893/AL893-1,"")</x:f>
      </x:c>
      <x:c r="AN893" s="64" t="n">
        <x:f aca="0">IF(AI893&lt;&gt;AI892,AD893,MAX(AN892,AD893))</x:f>
        <x:v>1.171744815875466</x:v>
      </x:c>
      <x:c r="AO893" s="65" t="n">
        <x:f aca="0">AD893/AN893-1</x:f>
        <x:v>-0.0026163484356666045</x:v>
      </x:c>
      <x:c r="AP893" s="69" t="n">
        <x:f aca="0">IFERROR(SUM(Z893:AC893)/AD893,0)</x:f>
        <x:v>1</x:v>
      </x:c>
      <x:c r="AQ893" s="66" t="b">
        <x:f aca="0">AND(B893&gt;0,C893&gt;0,D893&gt;0,E893&gt;0)</x:f>
        <x:v>1</x:v>
      </x:c>
    </x:row>
    <x:row r="894" ht="13.5" hidden="0">
      <x:c r="A894" s="61" t="n">
        <x:f aca="0">'净值底稿'!A856</x:f>
        <x:v>45118</x:v>
      </x:c>
      <x:c r="B894" s="62" t="n">
        <x:f aca="0">'净值底稿'!W856</x:f>
        <x:v>1.3213779075917536</x:v>
      </x:c>
      <x:c r="C894" s="62" t="n">
        <x:f aca="0">'净值底稿'!T856</x:f>
        <x:v>1.2991841859121633</x:v>
      </x:c>
      <x:c r="D894" s="62" t="n">
        <x:f aca="0">'净值底稿'!U856</x:f>
        <x:v>1.6077</x:v>
      </x:c>
      <x:c r="E894" s="62" t="n">
        <x:f aca="0">'净值底稿'!V856</x:f>
        <x:v>1.612</x:v>
      </x:c>
      <x:c r="F894" s="63" t="n">
        <x:f aca="0">IFERROR(B894/B893-1,0)</x:f>
        <x:v>0.002418809712724901</x:v>
      </x:c>
      <x:c r="G894" s="63" t="n">
        <x:f aca="0">IFERROR(C894/C893-1,0)</x:f>
        <x:v>0.00679836595899852</x:v>
      </x:c>
      <x:c r="H894" s="63" t="n">
        <x:f aca="0">IFERROR(D894/D893-1,0)</x:f>
        <x:v>0.00024886455546568875</x:v>
      </x:c>
      <x:c r="I894" s="63" t="n">
        <x:f aca="0">IFERROR(E894/E893-1,0)</x:f>
        <x:v>-0.0023517762099268813</x:v>
      </x:c>
      <x:c r="J894" s="64" t="n">
        <x:f aca="0">Z893*(1+F894)</x:f>
        <x:v>0.11943146626145316</x:v>
      </x:c>
      <x:c r="K894" s="64" t="n">
        <x:f aca="0">AA893*(1+G894)</x:f>
        <x:v>0.1190610968754192</x:v>
      </x:c>
      <x:c r="L894" s="64" t="n">
        <x:f aca="0">AB893*(1+H894)</x:f>
        <x:v>0.8664323533922432</x:v>
      </x:c>
      <x:c r="M894" s="64" t="n">
        <x:f aca="0">AC893*(1+I894)</x:f>
        <x:v>0.06490890646669342</x:v>
      </x:c>
      <x:c r="N894" s="64" t="n">
        <x:f aca="0">SUM(J894:M894)</x:f>
        <x:v>1.169833822995809</x:v>
      </x:c>
      <x:c r="O894" s="65" t="n">
        <x:f aca="0">IFERROR((J894+K894)/N894,0)</x:f>
        <x:v>0.20386875336372182</x:v>
      </x:c>
      <x:c r="P894" s="66" t="b">
        <x:f aca="0">AND(MONTH(A894)=12,OR(A895="",YEAR(A894)&lt;&gt;YEAR(A895)))</x:f>
        <x:v>0</x:v>
      </x:c>
      <x:c r="Q894" s="66" t="b">
        <x:f aca="0">AND(MOD(MONTH(A894),3)=0,OR(A895="",MONTH(A894)&lt;&gt;MONTH(A895)))</x:f>
        <x:v>0</x:v>
      </x:c>
      <x:c r="R894" s="66" t="b">
        <x:f aca="0">OR(O894&gt;$E$7,O894&lt;$E$6)</x:f>
        <x:v>0</x:v>
      </x:c>
      <x:c r="S894" s="66" t="b">
        <x:f aca="0">AND(OR(P894,Q894,R894),A894-AH893&gt;$E$8)</x:f>
        <x:v>0</x:v>
      </x:c>
      <x:c r="T894" s="67" t="str">
        <x:f aca="0">IF(NOT(OR(P894,Q894,R894)),"不调",IF(NOT(S894),"间隔规则跳过",IF(P894,"年末+季度",IF(AND(Q894,R894),"季度+动态",IF(Q894,"季度","动态")))))</x:f>
        <x:v>不调</x:v>
      </x:c>
      <x:c r="U894" s="64" t="n">
        <x:f aca="0">IF(OR(T894="年末+季度",T894="季度+动态"),N894*$E$5/2,IF(T894="季度",(J894+K894)/2,IF(T894="动态",N894*$E$5*IF(J894+K894=0,0.5,J894/(J894+K894)),J894)))</x:f>
        <x:v>0.11943146626145316</x:v>
      </x:c>
      <x:c r="V894" s="64" t="n">
        <x:f aca="0">IF(OR(T894="年末+季度",T894="季度+动态"),N894*$E$5/2,IF(T894="季度",(J894+K894)/2,IF(T894="动态",N894*$E$5*IF(J894+K894=0,0.5,K894/(J894+K894)),K894)))</x:f>
        <x:v>0.1190610968754192</x:v>
      </x:c>
      <x:c r="W894" s="64" t="n">
        <x:f aca="0">IF(OR(T894="年末+季度",T894="季度+动态",T894="动态"),N894*(1-$E$5)*IF(L894+M894=0,$B$7/($B$7+$B$8),L894/(L894+M894)),L894)</x:f>
        <x:v>0.8664323533922432</x:v>
      </x:c>
      <x:c r="X894" s="64" t="n">
        <x:f aca="0">IF(OR(T894="年末+季度",T894="季度+动态",T894="动态"),N894*(1-$E$5)*IF(L894+M894=0,$B$8/($B$7+$B$8),M894/(L894+M894)),M894)</x:f>
        <x:v>0.06490890646669342</x:v>
      </x:c>
      <x:c r="Y894" s="64" t="n">
        <x:f aca="0">POWER(1-$H$5,(A894-A893)/$H$8)</x:f>
        <x:v>0.9999862671029998</x:v>
      </x:c>
      <x:c r="Z894" s="64" t="n">
        <x:f aca="0">U894*Y894</x:f>
        <x:v>0.11942982612142841</x:v>
      </x:c>
      <x:c r="AA894" s="64" t="n">
        <x:f aca="0">V894*Y894</x:f>
        <x:v>0.11905946182163908</x:v>
      </x:c>
      <x:c r="AB894" s="64" t="n">
        <x:f aca="0">W894*Y894</x:f>
        <x:v>0.8664204547659764</x:v>
      </x:c>
      <x:c r="AC894" s="64" t="n">
        <x:f aca="0">X894*Y894</x:f>
        <x:v>0.06490801507936651</x:v>
      </x:c>
      <x:c r="AD894" s="64" t="n">
        <x:f aca="0">SUM(Z894:AC894)</x:f>
        <x:v>1.1698177577884106</x:v>
      </x:c>
      <x:c r="AE894" s="64" t="n">
        <x:f aca="0">MAX(AE893,AD894)</x:f>
        <x:v>1.171744815875466</x:v>
      </x:c>
      <x:c r="AF894" s="63" t="n">
        <x:f aca="0">AD894/AE894-1</x:f>
        <x:v>-0.0016446056009350452</x:v>
      </x:c>
      <x:c r="AG894" s="63" t="n">
        <x:f aca="0">AD894/AD893-1</x:f>
        <x:v>0.0009742919218771462</x:v>
      </x:c>
      <x:c r="AH894" s="61" t="n">
        <x:f aca="0">IF(OR(T894="年末+季度",T894="季度+动态",T894="季度",T894="动态"),A894,AH893)</x:f>
        <x:v>45107</x:v>
      </x:c>
      <x:c r="AI894" s="68" t="n">
        <x:f aca="0">YEAR(A894)</x:f>
        <x:v>2023</x:v>
      </x:c>
      <x:c r="AJ894" s="68" t="n">
        <x:f aca="0">MONTH(A894)</x:f>
        <x:v>7</x:v>
      </x:c>
      <x:c r="AK894" s="66" t="n">
        <x:f aca="0">IF(MONTH(A894)&lt;&gt;MONTH(A895),1,0)</x:f>
        <x:v>0</x:v>
      </x:c>
      <x:c r="AL894" s="64" t="n">
        <x:f aca="0">IF(AK893,AD893,AL893)</x:f>
        <x:v>1.1675942763570524</x:v>
      </x:c>
      <x:c r="AM894" s="65" t="str">
        <x:f aca="0">IF(AK894,AD894/AL894-1,"")</x:f>
      </x:c>
      <x:c r="AN894" s="64" t="n">
        <x:f aca="0">IF(AI894&lt;&gt;AI893,AD894,MAX(AN893,AD894))</x:f>
        <x:v>1.171744815875466</x:v>
      </x:c>
      <x:c r="AO894" s="65" t="n">
        <x:f aca="0">AD894/AN894-1</x:f>
        <x:v>-0.0016446056009350452</x:v>
      </x:c>
      <x:c r="AP894" s="69" t="n">
        <x:f aca="0">IFERROR(SUM(Z894:AC894)/AD894,0)</x:f>
        <x:v>1</x:v>
      </x:c>
      <x:c r="AQ894" s="66" t="b">
        <x:f aca="0">AND(B894&gt;0,C894&gt;0,D894&gt;0,E894&gt;0)</x:f>
        <x:v>1</x:v>
      </x:c>
    </x:row>
    <x:row r="895" ht="13.5" hidden="0">
      <x:c r="A895" s="61" t="n">
        <x:f aca="0">'净值底稿'!A857</x:f>
        <x:v>45119</x:v>
      </x:c>
      <x:c r="B895" s="62" t="n">
        <x:f aca="0">'净值底稿'!W857</x:f>
        <x:v>1.3161476631823805</x:v>
      </x:c>
      <x:c r="C895" s="62" t="n">
        <x:f aca="0">'净值底稿'!T857</x:f>
        <x:v>1.2851657628319715</x:v>
      </x:c>
      <x:c r="D895" s="62" t="n">
        <x:f aca="0">'净值底稿'!U857</x:f>
        <x:v>1.6083</x:v>
      </x:c>
      <x:c r="E895" s="62" t="n">
        <x:f aca="0">'净值底稿'!V857</x:f>
        <x:v>1.6155</x:v>
      </x:c>
      <x:c r="F895" s="63" t="n">
        <x:f aca="0">IFERROR(B895/B894-1,0)</x:f>
        <x:v>-0.0039581745534895685</x:v>
      </x:c>
      <x:c r="G895" s="63" t="n">
        <x:f aca="0">IFERROR(C895/C894-1,0)</x:f>
        <x:v>-0.010790173735334863</x:v>
      </x:c>
      <x:c r="H895" s="63" t="n">
        <x:f aca="0">IFERROR(D895/D894-1,0)</x:f>
        <x:v>0.0003732039559620759</x:v>
      </x:c>
      <x:c r="I895" s="63" t="n">
        <x:f aca="0">IFERROR(E895/E894-1,0)</x:f>
        <x:v>0.002171215880893307</x:v>
      </x:c>
      <x:c r="J895" s="64" t="n">
        <x:f aca="0">Z894*(1+F895)</x:f>
        <x:v>0.1189571020227469</x:v>
      </x:c>
      <x:c r="K895" s="64" t="n">
        <x:f aca="0">AA894*(1+G895)</x:f>
        <x:v>0.11777478954374813</x:v>
      </x:c>
      <x:c r="L895" s="64" t="n">
        <x:f aca="0">AB894*(1+H895)</x:f>
        <x:v>0.8667438063072215</x:v>
      </x:c>
      <x:c r="M895" s="64" t="n">
        <x:f aca="0">AC894*(1+I895)</x:f>
        <x:v>0.0650489443925041</x:v>
      </x:c>
      <x:c r="N895" s="64" t="n">
        <x:f aca="0">SUM(J895:M895)</x:f>
        <x:v>1.1685246422662208</x:v>
      </x:c>
      <x:c r="O895" s="65" t="n">
        <x:f aca="0">IFERROR((J895+K895)/N895,0)</x:f>
        <x:v>0.2025904144455015</x:v>
      </x:c>
      <x:c r="P895" s="66" t="b">
        <x:f aca="0">AND(MONTH(A895)=12,OR(A896="",YEAR(A895)&lt;&gt;YEAR(A896)))</x:f>
        <x:v>0</x:v>
      </x:c>
      <x:c r="Q895" s="66" t="b">
        <x:f aca="0">AND(MOD(MONTH(A895),3)=0,OR(A896="",MONTH(A895)&lt;&gt;MONTH(A896)))</x:f>
        <x:v>0</x:v>
      </x:c>
      <x:c r="R895" s="66" t="b">
        <x:f aca="0">OR(O895&gt;$E$7,O895&lt;$E$6)</x:f>
        <x:v>0</x:v>
      </x:c>
      <x:c r="S895" s="66" t="b">
        <x:f aca="0">AND(OR(P895,Q895,R895),A895-AH894&gt;$E$8)</x:f>
        <x:v>0</x:v>
      </x:c>
      <x:c r="T895" s="67" t="str">
        <x:f aca="0">IF(NOT(OR(P895,Q895,R895)),"不调",IF(NOT(S895),"间隔规则跳过",IF(P895,"年末+季度",IF(AND(Q895,R895),"季度+动态",IF(Q895,"季度","动态")))))</x:f>
        <x:v>不调</x:v>
      </x:c>
      <x:c r="U895" s="64" t="n">
        <x:f aca="0">IF(OR(T895="年末+季度",T895="季度+动态"),N895*$E$5/2,IF(T895="季度",(J895+K895)/2,IF(T895="动态",N895*$E$5*IF(J895+K895=0,0.5,J895/(J895+K895)),J895)))</x:f>
        <x:v>0.1189571020227469</x:v>
      </x:c>
      <x:c r="V895" s="64" t="n">
        <x:f aca="0">IF(OR(T895="年末+季度",T895="季度+动态"),N895*$E$5/2,IF(T895="季度",(J895+K895)/2,IF(T895="动态",N895*$E$5*IF(J895+K895=0,0.5,K895/(J895+K895)),K895)))</x:f>
        <x:v>0.11777478954374813</x:v>
      </x:c>
      <x:c r="W895" s="64" t="n">
        <x:f aca="0">IF(OR(T895="年末+季度",T895="季度+动态",T895="动态"),N895*(1-$E$5)*IF(L895+M895=0,$B$7/($B$7+$B$8),L895/(L895+M895)),L895)</x:f>
        <x:v>0.8667438063072215</x:v>
      </x:c>
      <x:c r="X895" s="64" t="n">
        <x:f aca="0">IF(OR(T895="年末+季度",T895="季度+动态",T895="动态"),N895*(1-$E$5)*IF(L895+M895=0,$B$8/($B$7+$B$8),M895/(L895+M895)),M895)</x:f>
        <x:v>0.0650489443925041</x:v>
      </x:c>
      <x:c r="Y895" s="64" t="n">
        <x:f aca="0">POWER(1-$H$5,(A895-A894)/$H$8)</x:f>
        <x:v>0.9999862671029998</x:v>
      </x:c>
      <x:c r="Z895" s="64" t="n">
        <x:f aca="0">U895*Y895</x:f>
        <x:v>0.11895546839711738</x:v>
      </x:c>
      <x:c r="AA895" s="64" t="n">
        <x:f aca="0">V895*Y895</x:f>
        <x:v>0.1177731721546941</x:v>
      </x:c>
      <x:c r="AB895" s="64" t="n">
        <x:f aca="0">W895*Y895</x:f>
        <x:v>0.8667319034038039</x:v>
      </x:c>
      <x:c r="AC895" s="64" t="n">
        <x:f aca="0">X895*Y895</x:f>
        <x:v>0.06504805108205078</x:v>
      </x:c>
      <x:c r="AD895" s="64" t="n">
        <x:f aca="0">SUM(Z895:AC895)</x:f>
        <x:v>1.1685085950376661</x:v>
      </x:c>
      <x:c r="AE895" s="64" t="n">
        <x:f aca="0">MAX(AE894,AD895)</x:f>
        <x:v>1.171744815875466</x:v>
      </x:c>
      <x:c r="AF895" s="63" t="n">
        <x:f aca="0">AD895/AE895-1</x:f>
        <x:v>-0.0027618819336374667</x:v>
      </x:c>
      <x:c r="AG895" s="63" t="n">
        <x:f aca="0">AD895/AD894-1</x:f>
        <x:v>-0.001119116838523171</x:v>
      </x:c>
      <x:c r="AH895" s="61" t="n">
        <x:f aca="0">IF(OR(T895="年末+季度",T895="季度+动态",T895="季度",T895="动态"),A895,AH894)</x:f>
        <x:v>45107</x:v>
      </x:c>
      <x:c r="AI895" s="68" t="n">
        <x:f aca="0">YEAR(A895)</x:f>
        <x:v>2023</x:v>
      </x:c>
      <x:c r="AJ895" s="68" t="n">
        <x:f aca="0">MONTH(A895)</x:f>
        <x:v>7</x:v>
      </x:c>
      <x:c r="AK895" s="66" t="n">
        <x:f aca="0">IF(MONTH(A895)&lt;&gt;MONTH(A896),1,0)</x:f>
        <x:v>0</x:v>
      </x:c>
      <x:c r="AL895" s="64" t="n">
        <x:f aca="0">IF(AK894,AD894,AL894)</x:f>
        <x:v>1.1675942763570524</x:v>
      </x:c>
      <x:c r="AM895" s="65" t="str">
        <x:f aca="0">IF(AK895,AD895/AL895-1,"")</x:f>
      </x:c>
      <x:c r="AN895" s="64" t="n">
        <x:f aca="0">IF(AI895&lt;&gt;AI894,AD895,MAX(AN894,AD895))</x:f>
        <x:v>1.171744815875466</x:v>
      </x:c>
      <x:c r="AO895" s="65" t="n">
        <x:f aca="0">AD895/AN895-1</x:f>
        <x:v>-0.0027618819336374667</x:v>
      </x:c>
      <x:c r="AP895" s="69" t="n">
        <x:f aca="0">IFERROR(SUM(Z895:AC895)/AD895,0)</x:f>
        <x:v>1</x:v>
      </x:c>
      <x:c r="AQ895" s="66" t="b">
        <x:f aca="0">AND(B895&gt;0,C895&gt;0,D895&gt;0,E895&gt;0)</x:f>
        <x:v>1</x:v>
      </x:c>
    </x:row>
    <x:row r="896" ht="13.5" hidden="0">
      <x:c r="A896" s="61" t="n">
        <x:f aca="0">'净值底稿'!A858</x:f>
        <x:v>45120</x:v>
      </x:c>
      <x:c r="B896" s="62" t="n">
        <x:f aca="0">'净值底稿'!W858</x:f>
        <x:v>1.330377772504894</x:v>
      </x:c>
      <x:c r="C896" s="62" t="n">
        <x:f aca="0">'净值底稿'!T858</x:f>
        <x:v>1.3005054945294618</x:v>
      </x:c>
      <x:c r="D896" s="62" t="n">
        <x:f aca="0">'净值底稿'!U858</x:f>
        <x:v>1.6084</x:v>
      </x:c>
      <x:c r="E896" s="62" t="n">
        <x:f aca="0">'净值底稿'!V858</x:f>
        <x:v>1.6281</x:v>
      </x:c>
      <x:c r="F896" s="63" t="n">
        <x:f aca="0">IFERROR(B896/B895-1,0)</x:f>
        <x:v>0.010811939815404736</x:v>
      </x:c>
      <x:c r="G896" s="63" t="n">
        <x:f aca="0">IFERROR(C896/C895-1,0)</x:f>
        <x:v>0.011935994671759653</x:v>
      </x:c>
      <x:c r="H896" s="63" t="n">
        <x:f aca="0">IFERROR(D896/D895-1,0)</x:f>
        <x:v>0.00006217745445491474</x:v>
      </x:c>
      <x:c r="I896" s="63" t="n">
        <x:f aca="0">IFERROR(E896/E895-1,0)</x:f>
        <x:v>0.007799442896936126</x:v>
      </x:c>
      <x:c r="J896" s="64" t="n">
        <x:f aca="0">Z895*(1+F896)</x:f>
        <x:v>0.12024160776214028</x:v>
      </x:c>
      <x:c r="K896" s="64" t="n">
        <x:f aca="0">AA895*(1+G896)</x:f>
        <x:v>0.11917891211000876</x:v>
      </x:c>
      <x:c r="L896" s="64" t="n">
        <x:f aca="0">AB895*(1+H896)</x:f>
        <x:v>0.8667857945872525</x:v>
      </x:c>
      <x:c r="M896" s="64" t="n">
        <x:f aca="0">AC895*(1+I896)</x:f>
        <x:v>0.06555538964202222</x:v>
      </x:c>
      <x:c r="N896" s="64" t="n">
        <x:f aca="0">SUM(J896:M896)</x:f>
        <x:v>1.1717617041014237</x:v>
      </x:c>
      <x:c r="O896" s="65" t="n">
        <x:f aca="0">IFERROR((J896+K896)/N896,0)</x:f>
        <x:v>0.20432526428720496</x:v>
      </x:c>
      <x:c r="P896" s="66" t="b">
        <x:f aca="0">AND(MONTH(A896)=12,OR(A897="",YEAR(A896)&lt;&gt;YEAR(A897)))</x:f>
        <x:v>0</x:v>
      </x:c>
      <x:c r="Q896" s="66" t="b">
        <x:f aca="0">AND(MOD(MONTH(A896),3)=0,OR(A897="",MONTH(A896)&lt;&gt;MONTH(A897)))</x:f>
        <x:v>0</x:v>
      </x:c>
      <x:c r="R896" s="66" t="b">
        <x:f aca="0">OR(O896&gt;$E$7,O896&lt;$E$6)</x:f>
        <x:v>0</x:v>
      </x:c>
      <x:c r="S896" s="66" t="b">
        <x:f aca="0">AND(OR(P896,Q896,R896),A896-AH895&gt;$E$8)</x:f>
        <x:v>0</x:v>
      </x:c>
      <x:c r="T896" s="67" t="str">
        <x:f aca="0">IF(NOT(OR(P896,Q896,R896)),"不调",IF(NOT(S896),"间隔规则跳过",IF(P896,"年末+季度",IF(AND(Q896,R896),"季度+动态",IF(Q896,"季度","动态")))))</x:f>
        <x:v>不调</x:v>
      </x:c>
      <x:c r="U896" s="64" t="n">
        <x:f aca="0">IF(OR(T896="年末+季度",T896="季度+动态"),N896*$E$5/2,IF(T896="季度",(J896+K896)/2,IF(T896="动态",N896*$E$5*IF(J896+K896=0,0.5,J896/(J896+K896)),J896)))</x:f>
        <x:v>0.12024160776214028</x:v>
      </x:c>
      <x:c r="V896" s="64" t="n">
        <x:f aca="0">IF(OR(T896="年末+季度",T896="季度+动态"),N896*$E$5/2,IF(T896="季度",(J896+K896)/2,IF(T896="动态",N896*$E$5*IF(J896+K896=0,0.5,K896/(J896+K896)),K896)))</x:f>
        <x:v>0.11917891211000876</x:v>
      </x:c>
      <x:c r="W896" s="64" t="n">
        <x:f aca="0">IF(OR(T896="年末+季度",T896="季度+动态",T896="动态"),N896*(1-$E$5)*IF(L896+M896=0,$B$7/($B$7+$B$8),L896/(L896+M896)),L896)</x:f>
        <x:v>0.8667857945872525</x:v>
      </x:c>
      <x:c r="X896" s="64" t="n">
        <x:f aca="0">IF(OR(T896="年末+季度",T896="季度+动态",T896="动态"),N896*(1-$E$5)*IF(L896+M896=0,$B$8/($B$7+$B$8),M896/(L896+M896)),M896)</x:f>
        <x:v>0.06555538964202222</x:v>
      </x:c>
      <x:c r="Y896" s="64" t="n">
        <x:f aca="0">POWER(1-$H$5,(A896-A895)/$H$8)</x:f>
        <x:v>0.9999862671029998</x:v>
      </x:c>
      <x:c r="Z896" s="64" t="n">
        <x:f aca="0">U896*Y896</x:f>
        <x:v>0.12023995649652575</x:v>
      </x:c>
      <x:c r="AA896" s="64" t="n">
        <x:f aca="0">V896*Y896</x:f>
        <x:v>0.11917727543828416</x:v>
      </x:c>
      <x:c r="AB896" s="64" t="n">
        <x:f aca="0">W896*Y896</x:f>
        <x:v>0.8667738911072141</x:v>
      </x:c>
      <x:c r="AC896" s="64" t="n">
        <x:f aca="0">X896*Y896</x:f>
        <x:v>0.06555448937660846</x:v>
      </x:c>
      <x:c r="AD896" s="64" t="n">
        <x:f aca="0">SUM(Z896:AC896)</x:f>
        <x:v>1.1717456124186325</x:v>
      </x:c>
      <x:c r="AE896" s="64" t="n">
        <x:f aca="0">MAX(AE895,AD896)</x:f>
        <x:v>1.1717456124186325</x:v>
      </x:c>
      <x:c r="AF896" s="63" t="n">
        <x:f aca="0">AD896/AE896-1</x:f>
        <x:v>0</x:v>
      </x:c>
      <x:c r="AG896" s="63" t="n">
        <x:f aca="0">AD896/AD895-1</x:f>
        <x:v>0.0027702127264730425</x:v>
      </x:c>
      <x:c r="AH896" s="61" t="n">
        <x:f aca="0">IF(OR(T896="年末+季度",T896="季度+动态",T896="季度",T896="动态"),A896,AH895)</x:f>
        <x:v>45107</x:v>
      </x:c>
      <x:c r="AI896" s="68" t="n">
        <x:f aca="0">YEAR(A896)</x:f>
        <x:v>2023</x:v>
      </x:c>
      <x:c r="AJ896" s="68" t="n">
        <x:f aca="0">MONTH(A896)</x:f>
        <x:v>7</x:v>
      </x:c>
      <x:c r="AK896" s="66" t="n">
        <x:f aca="0">IF(MONTH(A896)&lt;&gt;MONTH(A897),1,0)</x:f>
        <x:v>0</x:v>
      </x:c>
      <x:c r="AL896" s="64" t="n">
        <x:f aca="0">IF(AK895,AD895,AL895)</x:f>
        <x:v>1.1675942763570524</x:v>
      </x:c>
      <x:c r="AM896" s="65" t="str">
        <x:f aca="0">IF(AK896,AD896/AL896-1,"")</x:f>
      </x:c>
      <x:c r="AN896" s="64" t="n">
        <x:f aca="0">IF(AI896&lt;&gt;AI895,AD896,MAX(AN895,AD896))</x:f>
        <x:v>1.1717456124186325</x:v>
      </x:c>
      <x:c r="AO896" s="65" t="n">
        <x:f aca="0">AD896/AN896-1</x:f>
        <x:v>0</x:v>
      </x:c>
      <x:c r="AP896" s="69" t="n">
        <x:f aca="0">IFERROR(SUM(Z896:AC896)/AD896,0)</x:f>
        <x:v>1</x:v>
      </x:c>
      <x:c r="AQ896" s="66" t="b">
        <x:f aca="0">AND(B896&gt;0,C896&gt;0,D896&gt;0,E896&gt;0)</x:f>
        <x:v>1</x:v>
      </x:c>
    </x:row>
    <x:row r="897" ht="13.5" hidden="0">
      <x:c r="A897" s="61" t="n">
        <x:f aca="0">'净值底稿'!A859</x:f>
        <x:v>45121</x:v>
      </x:c>
      <x:c r="B897" s="62" t="n">
        <x:f aca="0">'净值底稿'!W859</x:f>
        <x:v>1.3329294069530544</x:v>
      </x:c>
      <x:c r="C897" s="62" t="n">
        <x:f aca="0">'净值底稿'!T859</x:f>
        <x:v>1.2992738431280209</x:v>
      </x:c>
      <x:c r="D897" s="62" t="n">
        <x:f aca="0">'净值底稿'!U859</x:f>
        <x:v>1.6086</x:v>
      </x:c>
      <x:c r="E897" s="62" t="n">
        <x:f aca="0">'净值底稿'!V859</x:f>
        <x:v>1.6202</x:v>
      </x:c>
      <x:c r="F897" s="63" t="n">
        <x:f aca="0">IFERROR(B897/B896-1,0)</x:f>
        <x:v>0.001917977360186951</x:v>
      </x:c>
      <x:c r="G897" s="63" t="n">
        <x:f aca="0">IFERROR(C897/C896-1,0)</x:f>
        <x:v>-0.0009470558998957435</x:v>
      </x:c>
      <x:c r="H897" s="63" t="n">
        <x:f aca="0">IFERROR(D897/D896-1,0)</x:f>
        <x:v>0.00012434717731912848</x:v>
      </x:c>
      <x:c r="I897" s="63" t="n">
        <x:f aca="0">IFERROR(E897/E896-1,0)</x:f>
        <x:v>-0.00485228180087216</x:v>
      </x:c>
      <x:c r="J897" s="64" t="n">
        <x:f aca="0">Z896*(1+F897)</x:f>
        <x:v>0.12047057401087595</x:v>
      </x:c>
      <x:c r="K897" s="64" t="n">
        <x:f aca="0">AA896*(1+G897)</x:f>
        <x:v>0.11906440789644683</x:v>
      </x:c>
      <x:c r="L897" s="64" t="n">
        <x:f aca="0">AB896*(1+H897)</x:f>
        <x:v>0.8668816719939473</x:v>
      </x:c>
      <x:c r="M897" s="64" t="n">
        <x:f aca="0">AC896*(1+I897)</x:f>
        <x:v>0.06523640052084087</x:v>
      </x:c>
      <x:c r="N897" s="64" t="n">
        <x:f aca="0">SUM(J897:M897)</x:f>
        <x:v>1.1716530544221109</x:v>
      </x:c>
      <x:c r="O897" s="65" t="n">
        <x:f aca="0">IFERROR((J897+K897)/N897,0)</x:f>
        <x:v>0.20444190454098848</x:v>
      </x:c>
      <x:c r="P897" s="66" t="b">
        <x:f aca="0">AND(MONTH(A897)=12,OR(A898="",YEAR(A897)&lt;&gt;YEAR(A898)))</x:f>
        <x:v>0</x:v>
      </x:c>
      <x:c r="Q897" s="66" t="b">
        <x:f aca="0">AND(MOD(MONTH(A897),3)=0,OR(A898="",MONTH(A897)&lt;&gt;MONTH(A898)))</x:f>
        <x:v>0</x:v>
      </x:c>
      <x:c r="R897" s="66" t="b">
        <x:f aca="0">OR(O897&gt;$E$7,O897&lt;$E$6)</x:f>
        <x:v>0</x:v>
      </x:c>
      <x:c r="S897" s="66" t="b">
        <x:f aca="0">AND(OR(P897,Q897,R897),A897-AH896&gt;$E$8)</x:f>
        <x:v>0</x:v>
      </x:c>
      <x:c r="T897" s="67" t="str">
        <x:f aca="0">IF(NOT(OR(P897,Q897,R897)),"不调",IF(NOT(S897),"间隔规则跳过",IF(P897,"年末+季度",IF(AND(Q897,R897),"季度+动态",IF(Q897,"季度","动态")))))</x:f>
        <x:v>不调</x:v>
      </x:c>
      <x:c r="U897" s="64" t="n">
        <x:f aca="0">IF(OR(T897="年末+季度",T897="季度+动态"),N897*$E$5/2,IF(T897="季度",(J897+K897)/2,IF(T897="动态",N897*$E$5*IF(J897+K897=0,0.5,J897/(J897+K897)),J897)))</x:f>
        <x:v>0.12047057401087595</x:v>
      </x:c>
      <x:c r="V897" s="64" t="n">
        <x:f aca="0">IF(OR(T897="年末+季度",T897="季度+动态"),N897*$E$5/2,IF(T897="季度",(J897+K897)/2,IF(T897="动态",N897*$E$5*IF(J897+K897=0,0.5,K897/(J897+K897)),K897)))</x:f>
        <x:v>0.11906440789644683</x:v>
      </x:c>
      <x:c r="W897" s="64" t="n">
        <x:f aca="0">IF(OR(T897="年末+季度",T897="季度+动态",T897="动态"),N897*(1-$E$5)*IF(L897+M897=0,$B$7/($B$7+$B$8),L897/(L897+M897)),L897)</x:f>
        <x:v>0.8668816719939473</x:v>
      </x:c>
      <x:c r="X897" s="64" t="n">
        <x:f aca="0">IF(OR(T897="年末+季度",T897="季度+动态",T897="动态"),N897*(1-$E$5)*IF(L897+M897=0,$B$8/($B$7+$B$8),M897/(L897+M897)),M897)</x:f>
        <x:v>0.06523640052084087</x:v>
      </x:c>
      <x:c r="Y897" s="64" t="n">
        <x:f aca="0">POWER(1-$H$5,(A897-A896)/$H$8)</x:f>
        <x:v>0.9999862671029998</x:v>
      </x:c>
      <x:c r="Z897" s="64" t="n">
        <x:f aca="0">U897*Y897</x:f>
        <x:v>0.1204689196008915</x:v>
      </x:c>
      <x:c r="AA897" s="64" t="n">
        <x:f aca="0">V897*Y897</x:f>
        <x:v>0.11906277279719679</x:v>
      </x:c>
      <x:c r="AB897" s="64" t="n">
        <x:f aca="0">W897*Y897</x:f>
        <x:v>0.8668697671972344</x:v>
      </x:c>
      <x:c r="AC897" s="64" t="n">
        <x:f aca="0">X897*Y897</x:f>
        <x:v>0.06523550463607185</x:v>
      </x:c>
      <x:c r="AD897" s="64" t="n">
        <x:f aca="0">SUM(Z897:AC897)</x:f>
        <x:v>1.1716369642313944</x:v>
      </x:c>
      <x:c r="AE897" s="64" t="n">
        <x:f aca="0">MAX(AE896,AD897)</x:f>
        <x:v>1.1717456124186325</x:v>
      </x:c>
      <x:c r="AF897" s="63" t="n">
        <x:f aca="0">AD897/AE897-1</x:f>
        <x:v>-0.00009272335743071292</x:v>
      </x:c>
      <x:c r="AG897" s="63" t="n">
        <x:f aca="0">AD897/AD896-1</x:f>
        <x:v>-0.00009272335743071292</x:v>
      </x:c>
      <x:c r="AH897" s="61" t="n">
        <x:f aca="0">IF(OR(T897="年末+季度",T897="季度+动态",T897="季度",T897="动态"),A897,AH896)</x:f>
        <x:v>45107</x:v>
      </x:c>
      <x:c r="AI897" s="68" t="n">
        <x:f aca="0">YEAR(A897)</x:f>
        <x:v>2023</x:v>
      </x:c>
      <x:c r="AJ897" s="68" t="n">
        <x:f aca="0">MONTH(A897)</x:f>
        <x:v>7</x:v>
      </x:c>
      <x:c r="AK897" s="66" t="n">
        <x:f aca="0">IF(MONTH(A897)&lt;&gt;MONTH(A898),1,0)</x:f>
        <x:v>0</x:v>
      </x:c>
      <x:c r="AL897" s="64" t="n">
        <x:f aca="0">IF(AK896,AD896,AL896)</x:f>
        <x:v>1.1675942763570524</x:v>
      </x:c>
      <x:c r="AM897" s="65" t="str">
        <x:f aca="0">IF(AK897,AD897/AL897-1,"")</x:f>
      </x:c>
      <x:c r="AN897" s="64" t="n">
        <x:f aca="0">IF(AI897&lt;&gt;AI896,AD897,MAX(AN896,AD897))</x:f>
        <x:v>1.1717456124186325</x:v>
      </x:c>
      <x:c r="AO897" s="65" t="n">
        <x:f aca="0">AD897/AN897-1</x:f>
        <x:v>-0.00009272335743071292</x:v>
      </x:c>
      <x:c r="AP897" s="69" t="n">
        <x:f aca="0">IFERROR(SUM(Z897:AC897)/AD897,0)</x:f>
        <x:v>1</x:v>
      </x:c>
      <x:c r="AQ897" s="66" t="b">
        <x:f aca="0">AND(B897&gt;0,C897&gt;0,D897&gt;0,E897&gt;0)</x:f>
        <x:v>1</x:v>
      </x:c>
    </x:row>
    <x:row r="898" ht="13.5" hidden="0">
      <x:c r="A898" s="61" t="n">
        <x:f aca="0">'净值底稿'!A860</x:f>
        <x:v>45124</x:v>
      </x:c>
      <x:c r="B898" s="62" t="n">
        <x:f aca="0">'净值底稿'!W860</x:f>
        <x:v>1.3269129212658808</x:v>
      </x:c>
      <x:c r="C898" s="62" t="n">
        <x:f aca="0">'净值底稿'!T860</x:f>
        <x:v>1.2952706038916135</x:v>
      </x:c>
      <x:c r="D898" s="62" t="n">
        <x:f aca="0">'净值底稿'!U860</x:f>
        <x:v>1.6092</x:v>
      </x:c>
      <x:c r="E898" s="62" t="n">
        <x:f aca="0">'净值底稿'!V860</x:f>
        <x:v>1.6256</x:v>
      </x:c>
      <x:c r="F898" s="63" t="n">
        <x:f aca="0">IFERROR(B898/B897-1,0)</x:f>
        <x:v>-0.0045137316768535385</x:v>
      </x:c>
      <x:c r="G898" s="63" t="n">
        <x:f aca="0">IFERROR(C898/C897-1,0)</x:f>
        <x:v>-0.0030811358649147635</x:v>
      </x:c>
      <x:c r="H898" s="63" t="n">
        <x:f aca="0">IFERROR(D898/D897-1,0)</x:f>
        <x:v>0.000372995151062927</x:v>
      </x:c>
      <x:c r="I898" s="63" t="n">
        <x:f aca="0">IFERROR(E898/E897-1,0)</x:f>
        <x:v>0.0033329218614985834</x:v>
      </x:c>
      <x:c r="J898" s="64" t="n">
        <x:f aca="0">Z897*(1+F898)</x:f>
        <x:v>0.11992515522241264</x:v>
      </x:c>
      <x:c r="K898" s="64" t="n">
        <x:f aca="0">AA897*(1+G898)</x:f>
        <x:v>0.11869592421775516</x:v>
      </x:c>
      <x:c r="L898" s="64" t="n">
        <x:f aca="0">AB897*(1+H898)</x:f>
        <x:v>0.867193105417002</x:v>
      </x:c>
      <x:c r="M898" s="64" t="n">
        <x:f aca="0">AC897*(1+I898)</x:f>
        <x:v>0.0654529294756193</x:v>
      </x:c>
      <x:c r="N898" s="64" t="n">
        <x:f aca="0">SUM(J898:M898)</x:f>
        <x:v>1.171267114332789</x:v>
      </x:c>
      <x:c r="O898" s="65" t="n">
        <x:f aca="0">IFERROR((J898+K898)/N898,0)</x:f>
        <x:v>0.203729001284304</x:v>
      </x:c>
      <x:c r="P898" s="66" t="b">
        <x:f aca="0">AND(MONTH(A898)=12,OR(A899="",YEAR(A898)&lt;&gt;YEAR(A899)))</x:f>
        <x:v>0</x:v>
      </x:c>
      <x:c r="Q898" s="66" t="b">
        <x:f aca="0">AND(MOD(MONTH(A898),3)=0,OR(A899="",MONTH(A898)&lt;&gt;MONTH(A899)))</x:f>
        <x:v>0</x:v>
      </x:c>
      <x:c r="R898" s="66" t="b">
        <x:f aca="0">OR(O898&gt;$E$7,O898&lt;$E$6)</x:f>
        <x:v>0</x:v>
      </x:c>
      <x:c r="S898" s="66" t="b">
        <x:f aca="0">AND(OR(P898,Q898,R898),A898-AH897&gt;$E$8)</x:f>
        <x:v>0</x:v>
      </x:c>
      <x:c r="T898" s="67" t="str">
        <x:f aca="0">IF(NOT(OR(P898,Q898,R898)),"不调",IF(NOT(S898),"间隔规则跳过",IF(P898,"年末+季度",IF(AND(Q898,R898),"季度+动态",IF(Q898,"季度","动态")))))</x:f>
        <x:v>不调</x:v>
      </x:c>
      <x:c r="U898" s="64" t="n">
        <x:f aca="0">IF(OR(T898="年末+季度",T898="季度+动态"),N898*$E$5/2,IF(T898="季度",(J898+K898)/2,IF(T898="动态",N898*$E$5*IF(J898+K898=0,0.5,J898/(J898+K898)),J898)))</x:f>
        <x:v>0.11992515522241264</x:v>
      </x:c>
      <x:c r="V898" s="64" t="n">
        <x:f aca="0">IF(OR(T898="年末+季度",T898="季度+动态"),N898*$E$5/2,IF(T898="季度",(J898+K898)/2,IF(T898="动态",N898*$E$5*IF(J898+K898=0,0.5,K898/(J898+K898)),K898)))</x:f>
        <x:v>0.11869592421775516</x:v>
      </x:c>
      <x:c r="W898" s="64" t="n">
        <x:f aca="0">IF(OR(T898="年末+季度",T898="季度+动态",T898="动态"),N898*(1-$E$5)*IF(L898+M898=0,$B$7/($B$7+$B$8),L898/(L898+M898)),L898)</x:f>
        <x:v>0.867193105417002</x:v>
      </x:c>
      <x:c r="X898" s="64" t="n">
        <x:f aca="0">IF(OR(T898="年末+季度",T898="季度+动态",T898="动态"),N898*(1-$E$5)*IF(L898+M898=0,$B$8/($B$7+$B$8),M898/(L898+M898)),M898)</x:f>
        <x:v>0.0654529294756193</x:v>
      </x:c>
      <x:c r="Y898" s="64" t="n">
        <x:f aca="0">POWER(1-$H$5,(A898-A897)/$H$8)</x:f>
        <x:v>0.9999588018747739</x:v>
      </x:c>
      <x:c r="Z898" s="64" t="n">
        <x:f aca="0">U898*Y898</x:f>
        <x:v>0.11992021453085003</x:v>
      </x:c>
      <x:c r="AA898" s="64" t="n">
        <x:f aca="0">V898*Y898</x:f>
        <x:v>0.11869103416820541</x:v>
      </x:c>
      <x:c r="AB898" s="64" t="n">
        <x:f aca="0">W898*Y898</x:f>
        <x:v>0.8671573786868498</x:v>
      </x:c>
      <x:c r="AC898" s="64" t="n">
        <x:f aca="0">X898*Y898</x:f>
        <x:v>0.06545023293763436</x:v>
      </x:c>
      <x:c r="AD898" s="64" t="n">
        <x:f aca="0">SUM(Z898:AC898)</x:f>
        <x:v>1.1712188603235396</x:v>
      </x:c>
      <x:c r="AE898" s="64" t="n">
        <x:f aca="0">MAX(AE897,AD898)</x:f>
        <x:v>1.1717456124186325</x:v>
      </x:c>
      <x:c r="AF898" s="63" t="n">
        <x:f aca="0">AD898/AE898-1</x:f>
        <x:v>-0.0004495447557133492</x:v>
      </x:c>
      <x:c r="AG898" s="63" t="n">
        <x:f aca="0">AD898/AD897-1</x:f>
        <x:v>-0.0003568544870288237</x:v>
      </x:c>
      <x:c r="AH898" s="61" t="n">
        <x:f aca="0">IF(OR(T898="年末+季度",T898="季度+动态",T898="季度",T898="动态"),A898,AH897)</x:f>
        <x:v>45107</x:v>
      </x:c>
      <x:c r="AI898" s="68" t="n">
        <x:f aca="0">YEAR(A898)</x:f>
        <x:v>2023</x:v>
      </x:c>
      <x:c r="AJ898" s="68" t="n">
        <x:f aca="0">MONTH(A898)</x:f>
        <x:v>7</x:v>
      </x:c>
      <x:c r="AK898" s="66" t="n">
        <x:f aca="0">IF(MONTH(A898)&lt;&gt;MONTH(A899),1,0)</x:f>
        <x:v>0</x:v>
      </x:c>
      <x:c r="AL898" s="64" t="n">
        <x:f aca="0">IF(AK897,AD897,AL897)</x:f>
        <x:v>1.1675942763570524</x:v>
      </x:c>
      <x:c r="AM898" s="65" t="str">
        <x:f aca="0">IF(AK898,AD898/AL898-1,"")</x:f>
      </x:c>
      <x:c r="AN898" s="64" t="n">
        <x:f aca="0">IF(AI898&lt;&gt;AI897,AD898,MAX(AN897,AD898))</x:f>
        <x:v>1.1717456124186325</x:v>
      </x:c>
      <x:c r="AO898" s="65" t="n">
        <x:f aca="0">AD898/AN898-1</x:f>
        <x:v>-0.0004495447557133492</x:v>
      </x:c>
      <x:c r="AP898" s="69" t="n">
        <x:f aca="0">IFERROR(SUM(Z898:AC898)/AD898,0)</x:f>
        <x:v>1</x:v>
      </x:c>
      <x:c r="AQ898" s="66" t="b">
        <x:f aca="0">AND(B898&gt;0,C898&gt;0,D898&gt;0,E898&gt;0)</x:f>
        <x:v>1</x:v>
      </x:c>
    </x:row>
    <x:row r="899" ht="13.5" hidden="0">
      <x:c r="A899" s="61" t="n">
        <x:f aca="0">'净值底稿'!A861</x:f>
        <x:v>45125</x:v>
      </x:c>
      <x:c r="B899" s="62" t="n">
        <x:f aca="0">'净值底稿'!W861</x:f>
        <x:v>1.324243057162113</x:v>
      </x:c>
      <x:c r="C899" s="62" t="n">
        <x:f aca="0">'净值底稿'!T861</x:f>
        <x:v>1.2925121854126043</x:v>
      </x:c>
      <x:c r="D899" s="62" t="n">
        <x:f aca="0">'净值底稿'!U861</x:f>
        <x:v>1.6098</x:v>
      </x:c>
      <x:c r="E899" s="62" t="n">
        <x:f aca="0">'净值底稿'!V861</x:f>
        <x:v>1.6331</x:v>
      </x:c>
      <x:c r="F899" s="63" t="n">
        <x:f aca="0">IFERROR(B899/B898-1,0)</x:f>
        <x:v>-0.002012086898076637</x:v>
      </x:c>
      <x:c r="G899" s="63" t="n">
        <x:f aca="0">IFERROR(C899/C898-1,0)</x:f>
        <x:v>-0.0021296078755448367</x:v>
      </x:c>
      <x:c r="H899" s="63" t="n">
        <x:f aca="0">IFERROR(D899/D898-1,0)</x:f>
        <x:v>0.00037285607755399575</x:v>
      </x:c>
      <x:c r="I899" s="63" t="n">
        <x:f aca="0">IFERROR(E899/E898-1,0)</x:f>
        <x:v>0.004613681102362266</x:v>
      </x:c>
      <x:c r="J899" s="64" t="n">
        <x:f aca="0">Z898*(1+F899)</x:f>
        <x:v>0.11967892463837797</x:v>
      </x:c>
      <x:c r="K899" s="64" t="n">
        <x:f aca="0">AA898*(1+G899)</x:f>
        <x:v>0.11843826880708423</x:v>
      </x:c>
      <x:c r="L899" s="64" t="n">
        <x:f aca="0">AB898*(1+H899)</x:f>
        <x:v>0.8674807035856891</x:v>
      </x:c>
      <x:c r="M899" s="64" t="n">
        <x:f aca="0">AC898*(1+I899)</x:f>
        <x:v>0.06575219944048392</x:v>
      </x:c>
      <x:c r="N899" s="64" t="n">
        <x:f aca="0">SUM(J899:M899)</x:f>
        <x:v>1.1713500964716352</x:v>
      </x:c>
      <x:c r="O899" s="65" t="n">
        <x:f aca="0">IFERROR((J899+K899)/N899,0)</x:f>
        <x:v>0.20328439308002252</x:v>
      </x:c>
      <x:c r="P899" s="66" t="b">
        <x:f aca="0">AND(MONTH(A899)=12,OR(A900="",YEAR(A899)&lt;&gt;YEAR(A900)))</x:f>
        <x:v>0</x:v>
      </x:c>
      <x:c r="Q899" s="66" t="b">
        <x:f aca="0">AND(MOD(MONTH(A899),3)=0,OR(A900="",MONTH(A899)&lt;&gt;MONTH(A900)))</x:f>
        <x:v>0</x:v>
      </x:c>
      <x:c r="R899" s="66" t="b">
        <x:f aca="0">OR(O899&gt;$E$7,O899&lt;$E$6)</x:f>
        <x:v>0</x:v>
      </x:c>
      <x:c r="S899" s="66" t="b">
        <x:f aca="0">AND(OR(P899,Q899,R899),A899-AH898&gt;$E$8)</x:f>
        <x:v>0</x:v>
      </x:c>
      <x:c r="T899" s="67" t="str">
        <x:f aca="0">IF(NOT(OR(P899,Q899,R899)),"不调",IF(NOT(S899),"间隔规则跳过",IF(P899,"年末+季度",IF(AND(Q899,R899),"季度+动态",IF(Q899,"季度","动态")))))</x:f>
        <x:v>不调</x:v>
      </x:c>
      <x:c r="U899" s="64" t="n">
        <x:f aca="0">IF(OR(T899="年末+季度",T899="季度+动态"),N899*$E$5/2,IF(T899="季度",(J899+K899)/2,IF(T899="动态",N899*$E$5*IF(J899+K899=0,0.5,J899/(J899+K899)),J899)))</x:f>
        <x:v>0.11967892463837797</x:v>
      </x:c>
      <x:c r="V899" s="64" t="n">
        <x:f aca="0">IF(OR(T899="年末+季度",T899="季度+动态"),N899*$E$5/2,IF(T899="季度",(J899+K899)/2,IF(T899="动态",N899*$E$5*IF(J899+K899=0,0.5,K899/(J899+K899)),K899)))</x:f>
        <x:v>0.11843826880708423</x:v>
      </x:c>
      <x:c r="W899" s="64" t="n">
        <x:f aca="0">IF(OR(T899="年末+季度",T899="季度+动态",T899="动态"),N899*(1-$E$5)*IF(L899+M899=0,$B$7/($B$7+$B$8),L899/(L899+M899)),L899)</x:f>
        <x:v>0.8674807035856891</x:v>
      </x:c>
      <x:c r="X899" s="64" t="n">
        <x:f aca="0">IF(OR(T899="年末+季度",T899="季度+动态",T899="动态"),N899*(1-$E$5)*IF(L899+M899=0,$B$8/($B$7+$B$8),M899/(L899+M899)),M899)</x:f>
        <x:v>0.06575219944048392</x:v>
      </x:c>
      <x:c r="Y899" s="64" t="n">
        <x:f aca="0">POWER(1-$H$5,(A899-A898)/$H$8)</x:f>
        <x:v>0.9999862671029998</x:v>
      </x:c>
      <x:c r="Z899" s="64" t="n">
        <x:f aca="0">U899*Y899</x:f>
        <x:v>0.11967728110003281</x:v>
      </x:c>
      <x:c r="AA899" s="64" t="n">
        <x:f aca="0">V899*Y899</x:f>
        <x:v>0.11843664230653782</x:v>
      </x:c>
      <x:c r="AB899" s="64" t="n">
        <x:f aca="0">W899*Y899</x:f>
        <x:v>0.867468790562537</x:v>
      </x:c>
      <x:c r="AC899" s="64" t="n">
        <x:f aca="0">X899*Y899</x:f>
        <x:v>0.06575129647230146</x:v>
      </x:c>
      <x:c r="AD899" s="64" t="n">
        <x:f aca="0">SUM(Z899:AC899)</x:f>
        <x:v>1.1713340104414092</x:v>
      </x:c>
      <x:c r="AE899" s="64" t="n">
        <x:f aca="0">MAX(AE898,AD899)</x:f>
        <x:v>1.1717456124186325</x:v>
      </x:c>
      <x:c r="AF899" s="63" t="n">
        <x:f aca="0">AD899/AE899-1</x:f>
        <x:v>-0.0003512724714826998</x:v>
      </x:c>
      <x:c r="AG899" s="63" t="n">
        <x:f aca="0">AD899/AD898-1</x:f>
        <x:v>0.00009831648188951547</x:v>
      </x:c>
      <x:c r="AH899" s="61" t="n">
        <x:f aca="0">IF(OR(T899="年末+季度",T899="季度+动态",T899="季度",T899="动态"),A899,AH898)</x:f>
        <x:v>45107</x:v>
      </x:c>
      <x:c r="AI899" s="68" t="n">
        <x:f aca="0">YEAR(A899)</x:f>
        <x:v>2023</x:v>
      </x:c>
      <x:c r="AJ899" s="68" t="n">
        <x:f aca="0">MONTH(A899)</x:f>
        <x:v>7</x:v>
      </x:c>
      <x:c r="AK899" s="66" t="n">
        <x:f aca="0">IF(MONTH(A899)&lt;&gt;MONTH(A900),1,0)</x:f>
        <x:v>0</x:v>
      </x:c>
      <x:c r="AL899" s="64" t="n">
        <x:f aca="0">IF(AK898,AD898,AL898)</x:f>
        <x:v>1.1675942763570524</x:v>
      </x:c>
      <x:c r="AM899" s="65" t="str">
        <x:f aca="0">IF(AK899,AD899/AL899-1,"")</x:f>
      </x:c>
      <x:c r="AN899" s="64" t="n">
        <x:f aca="0">IF(AI899&lt;&gt;AI898,AD899,MAX(AN898,AD899))</x:f>
        <x:v>1.1717456124186325</x:v>
      </x:c>
      <x:c r="AO899" s="65" t="n">
        <x:f aca="0">AD899/AN899-1</x:f>
        <x:v>-0.0003512724714826998</x:v>
      </x:c>
      <x:c r="AP899" s="69" t="n">
        <x:f aca="0">IFERROR(SUM(Z899:AC899)/AD899,0)</x:f>
        <x:v>1</x:v>
      </x:c>
      <x:c r="AQ899" s="66" t="b">
        <x:f aca="0">AND(B899&gt;0,C899&gt;0,D899&gt;0,E899&gt;0)</x:f>
        <x:v>1</x:v>
      </x:c>
    </x:row>
    <x:row r="900" ht="13.5" hidden="0">
      <x:c r="A900" s="61" t="n">
        <x:f aca="0">'净值底稿'!A862</x:f>
        <x:v>45126</x:v>
      </x:c>
      <x:c r="B900" s="62" t="n">
        <x:f aca="0">'净值底稿'!W862</x:f>
        <x:v>1.3304039386579443</x:v>
      </x:c>
      <x:c r="C900" s="62" t="n">
        <x:f aca="0">'净值底稿'!T862</x:f>
        <x:v>1.2911746153159274</x:v>
      </x:c>
      <x:c r="D900" s="62" t="n">
        <x:f aca="0">'净值底稿'!U862</x:f>
        <x:v>1.6102</x:v>
      </x:c>
      <x:c r="E900" s="62" t="n">
        <x:f aca="0">'净值底稿'!V862</x:f>
        <x:v>1.6536</x:v>
      </x:c>
      <x:c r="F900" s="63" t="n">
        <x:f aca="0">IFERROR(B900/B899-1,0)</x:f>
        <x:v>0.004652379684009222</x:v>
      </x:c>
      <x:c r="G900" s="63" t="n">
        <x:f aca="0">IFERROR(C900/C899-1,0)</x:f>
        <x:v>-0.001034860724543174</x:v>
      </x:c>
      <x:c r="H900" s="63" t="n">
        <x:f aca="0">IFERROR(D900/D899-1,0)</x:f>
        <x:v>0.00024847807181016535</x:v>
      </x:c>
      <x:c r="I900" s="63" t="n">
        <x:f aca="0">IFERROR(E900/E899-1,0)</x:f>
        <x:v>0.012552813667258578</x:v>
      </x:c>
      <x:c r="J900" s="64" t="n">
        <x:f aca="0">Z899*(1+F900)</x:f>
        <x:v>0.12023406525126007</x:v>
      </x:c>
      <x:c r="K900" s="64" t="n">
        <x:f aca="0">AA899*(1+G900)</x:f>
        <x:v>0.11831407687706802</x:v>
      </x:c>
      <x:c r="L900" s="64" t="n">
        <x:f aca="0">AB899*(1+H900)</x:f>
        <x:v>0.8676843375349714</x:v>
      </x:c>
      <x:c r="M900" s="64" t="n">
        <x:f aca="0">AC899*(1+I900)</x:f>
        <x:v>0.06657666024529894</x:v>
      </x:c>
      <x:c r="N900" s="64" t="n">
        <x:f aca="0">SUM(J900:M900)</x:f>
        <x:v>1.1728091399085985</x:v>
      </x:c>
      <x:c r="O900" s="65" t="n">
        <x:f aca="0">IFERROR((J900+K900)/N900,0)</x:f>
        <x:v>0.20339894532789798</x:v>
      </x:c>
      <x:c r="P900" s="66" t="b">
        <x:f aca="0">AND(MONTH(A900)=12,OR(A901="",YEAR(A900)&lt;&gt;YEAR(A901)))</x:f>
        <x:v>0</x:v>
      </x:c>
      <x:c r="Q900" s="66" t="b">
        <x:f aca="0">AND(MOD(MONTH(A900),3)=0,OR(A901="",MONTH(A900)&lt;&gt;MONTH(A901)))</x:f>
        <x:v>0</x:v>
      </x:c>
      <x:c r="R900" s="66" t="b">
        <x:f aca="0">OR(O900&gt;$E$7,O900&lt;$E$6)</x:f>
        <x:v>0</x:v>
      </x:c>
      <x:c r="S900" s="66" t="b">
        <x:f aca="0">AND(OR(P900,Q900,R900),A900-AH899&gt;$E$8)</x:f>
        <x:v>0</x:v>
      </x:c>
      <x:c r="T900" s="67" t="str">
        <x:f aca="0">IF(NOT(OR(P900,Q900,R900)),"不调",IF(NOT(S900),"间隔规则跳过",IF(P900,"年末+季度",IF(AND(Q900,R900),"季度+动态",IF(Q900,"季度","动态")))))</x:f>
        <x:v>不调</x:v>
      </x:c>
      <x:c r="U900" s="64" t="n">
        <x:f aca="0">IF(OR(T900="年末+季度",T900="季度+动态"),N900*$E$5/2,IF(T900="季度",(J900+K900)/2,IF(T900="动态",N900*$E$5*IF(J900+K900=0,0.5,J900/(J900+K900)),J900)))</x:f>
        <x:v>0.12023406525126007</x:v>
      </x:c>
      <x:c r="V900" s="64" t="n">
        <x:f aca="0">IF(OR(T900="年末+季度",T900="季度+动态"),N900*$E$5/2,IF(T900="季度",(J900+K900)/2,IF(T900="动态",N900*$E$5*IF(J900+K900=0,0.5,K900/(J900+K900)),K900)))</x:f>
        <x:v>0.11831407687706802</x:v>
      </x:c>
      <x:c r="W900" s="64" t="n">
        <x:f aca="0">IF(OR(T900="年末+季度",T900="季度+动态",T900="动态"),N900*(1-$E$5)*IF(L900+M900=0,$B$7/($B$7+$B$8),L900/(L900+M900)),L900)</x:f>
        <x:v>0.8676843375349714</x:v>
      </x:c>
      <x:c r="X900" s="64" t="n">
        <x:f aca="0">IF(OR(T900="年末+季度",T900="季度+动态",T900="动态"),N900*(1-$E$5)*IF(L900+M900=0,$B$8/($B$7+$B$8),M900/(L900+M900)),M900)</x:f>
        <x:v>0.06657666024529894</x:v>
      </x:c>
      <x:c r="Y900" s="64" t="n">
        <x:f aca="0">POWER(1-$H$5,(A900-A899)/$H$8)</x:f>
        <x:v>0.9999862671029998</x:v>
      </x:c>
      <x:c r="Z900" s="64" t="n">
        <x:f aca="0">U900*Y900</x:f>
        <x:v>0.12023241408922605</x:v>
      </x:c>
      <x:c r="AA900" s="64" t="n">
        <x:f aca="0">V900*Y900</x:f>
        <x:v>0.11831245208203658</x:v>
      </x:c>
      <x:c r="AB900" s="64" t="n">
        <x:f aca="0">W900*Y900</x:f>
        <x:v>0.8676724217153353</x:v>
      </x:c>
      <x:c r="AC900" s="64" t="n">
        <x:f aca="0">X900*Y900</x:f>
        <x:v>0.06657574595488118</x:v>
      </x:c>
      <x:c r="AD900" s="64" t="n">
        <x:f aca="0">SUM(Z900:AC900)</x:f>
        <x:v>1.1727930338414791</x:v>
      </x:c>
      <x:c r="AE900" s="64" t="n">
        <x:f aca="0">MAX(AE899,AD900)</x:f>
        <x:v>1.1727930338414791</x:v>
      </x:c>
      <x:c r="AF900" s="63" t="n">
        <x:f aca="0">AD900/AE900-1</x:f>
        <x:v>0</x:v>
      </x:c>
      <x:c r="AG900" s="63" t="n">
        <x:f aca="0">AD900/AD899-1</x:f>
        <x:v>0.001245608329532022</x:v>
      </x:c>
      <x:c r="AH900" s="61" t="n">
        <x:f aca="0">IF(OR(T900="年末+季度",T900="季度+动态",T900="季度",T900="动态"),A900,AH899)</x:f>
        <x:v>45107</x:v>
      </x:c>
      <x:c r="AI900" s="68" t="n">
        <x:f aca="0">YEAR(A900)</x:f>
        <x:v>2023</x:v>
      </x:c>
      <x:c r="AJ900" s="68" t="n">
        <x:f aca="0">MONTH(A900)</x:f>
        <x:v>7</x:v>
      </x:c>
      <x:c r="AK900" s="66" t="n">
        <x:f aca="0">IF(MONTH(A900)&lt;&gt;MONTH(A901),1,0)</x:f>
        <x:v>0</x:v>
      </x:c>
      <x:c r="AL900" s="64" t="n">
        <x:f aca="0">IF(AK899,AD899,AL899)</x:f>
        <x:v>1.1675942763570524</x:v>
      </x:c>
      <x:c r="AM900" s="65" t="str">
        <x:f aca="0">IF(AK900,AD900/AL900-1,"")</x:f>
      </x:c>
      <x:c r="AN900" s="64" t="n">
        <x:f aca="0">IF(AI900&lt;&gt;AI899,AD900,MAX(AN899,AD900))</x:f>
        <x:v>1.1727930338414791</x:v>
      </x:c>
      <x:c r="AO900" s="65" t="n">
        <x:f aca="0">AD900/AN900-1</x:f>
        <x:v>0</x:v>
      </x:c>
      <x:c r="AP900" s="69" t="n">
        <x:f aca="0">IFERROR(SUM(Z900:AC900)/AD900,0)</x:f>
        <x:v>1</x:v>
      </x:c>
      <x:c r="AQ900" s="66" t="b">
        <x:f aca="0">AND(B900&gt;0,C900&gt;0,D900&gt;0,E900&gt;0)</x:f>
        <x:v>1</x:v>
      </x:c>
    </x:row>
    <x:row r="901" ht="13.5" hidden="0">
      <x:c r="A901" s="61" t="n">
        <x:f aca="0">'净值底稿'!A863</x:f>
        <x:v>45127</x:v>
      </x:c>
      <x:c r="B901" s="62" t="n">
        <x:f aca="0">'净值底稿'!W863</x:f>
        <x:v>1.325183178475091</x:v>
      </x:c>
      <x:c r="C901" s="62" t="n">
        <x:f aca="0">'净值底稿'!T863</x:f>
        <x:v>1.276252109712632</x:v>
      </x:c>
      <x:c r="D901" s="62" t="n">
        <x:f aca="0">'净值底稿'!U863</x:f>
        <x:v>1.6107</x:v>
      </x:c>
      <x:c r="E901" s="62" t="n">
        <x:f aca="0">'净值底稿'!V863</x:f>
        <x:v>1.6498</x:v>
      </x:c>
      <x:c r="F901" s="63" t="n">
        <x:f aca="0">IFERROR(B901/B900-1,0)</x:f>
        <x:v>-0.003924191766990548</x:v>
      </x:c>
      <x:c r="G901" s="63" t="n">
        <x:f aca="0">IFERROR(C901/C900-1,0)</x:f>
        <x:v>-0.011557310240059238</x:v>
      </x:c>
      <x:c r="H901" s="63" t="n">
        <x:f aca="0">IFERROR(D901/D900-1,0)</x:f>
        <x:v>0.00031052043224444326</x:v>
      </x:c>
      <x:c r="I901" s="63" t="n">
        <x:f aca="0">IFERROR(E901/E900-1,0)</x:f>
        <x:v>-0.002298016448959883</x:v>
      </x:c>
      <x:c r="J901" s="64" t="n">
        <x:f aca="0">Z900*(1+F901)</x:f>
        <x:v>0.11976059903973171</x:v>
      </x:c>
      <x:c r="K901" s="64" t="n">
        <x:f aca="0">AA900*(1+G901)</x:f>
        <x:v>0.11694507836806234</x:v>
      </x:c>
      <x:c r="L901" s="64" t="n">
        <x:f aca="0">AB900*(1+H901)</x:f>
        <x:v>0.867941851730773</x:v>
      </x:c>
      <x:c r="M901" s="64" t="n">
        <x:f aca="0">AC900*(1+I901)</x:f>
        <x:v>0.06642275379557509</x:v>
      </x:c>
      <x:c r="N901" s="64" t="n">
        <x:f aca="0">SUM(J901:M901)</x:f>
        <x:v>1.1710702829341422</x:v>
      </x:c>
      <x:c r="O901" s="65" t="n">
        <x:f aca="0">IFERROR((J901+K901)/N901,0)</x:f>
        <x:v>0.20212764413654388</x:v>
      </x:c>
      <x:c r="P901" s="66" t="b">
        <x:f aca="0">AND(MONTH(A901)=12,OR(A902="",YEAR(A901)&lt;&gt;YEAR(A902)))</x:f>
        <x:v>0</x:v>
      </x:c>
      <x:c r="Q901" s="66" t="b">
        <x:f aca="0">AND(MOD(MONTH(A901),3)=0,OR(A902="",MONTH(A901)&lt;&gt;MONTH(A902)))</x:f>
        <x:v>0</x:v>
      </x:c>
      <x:c r="R901" s="66" t="b">
        <x:f aca="0">OR(O901&gt;$E$7,O901&lt;$E$6)</x:f>
        <x:v>0</x:v>
      </x:c>
      <x:c r="S901" s="66" t="b">
        <x:f aca="0">AND(OR(P901,Q901,R901),A901-AH900&gt;$E$8)</x:f>
        <x:v>0</x:v>
      </x:c>
      <x:c r="T901" s="67" t="str">
        <x:f aca="0">IF(NOT(OR(P901,Q901,R901)),"不调",IF(NOT(S901),"间隔规则跳过",IF(P901,"年末+季度",IF(AND(Q901,R901),"季度+动态",IF(Q901,"季度","动态")))))</x:f>
        <x:v>不调</x:v>
      </x:c>
      <x:c r="U901" s="64" t="n">
        <x:f aca="0">IF(OR(T901="年末+季度",T901="季度+动态"),N901*$E$5/2,IF(T901="季度",(J901+K901)/2,IF(T901="动态",N901*$E$5*IF(J901+K901=0,0.5,J901/(J901+K901)),J901)))</x:f>
        <x:v>0.11976059903973171</x:v>
      </x:c>
      <x:c r="V901" s="64" t="n">
        <x:f aca="0">IF(OR(T901="年末+季度",T901="季度+动态"),N901*$E$5/2,IF(T901="季度",(J901+K901)/2,IF(T901="动态",N901*$E$5*IF(J901+K901=0,0.5,K901/(J901+K901)),K901)))</x:f>
        <x:v>0.11694507836806234</x:v>
      </x:c>
      <x:c r="W901" s="64" t="n">
        <x:f aca="0">IF(OR(T901="年末+季度",T901="季度+动态",T901="动态"),N901*(1-$E$5)*IF(L901+M901=0,$B$7/($B$7+$B$8),L901/(L901+M901)),L901)</x:f>
        <x:v>0.867941851730773</x:v>
      </x:c>
      <x:c r="X901" s="64" t="n">
        <x:f aca="0">IF(OR(T901="年末+季度",T901="季度+动态",T901="动态"),N901*(1-$E$5)*IF(L901+M901=0,$B$8/($B$7+$B$8),M901/(L901+M901)),M901)</x:f>
        <x:v>0.06642275379557509</x:v>
      </x:c>
      <x:c r="Y901" s="64" t="n">
        <x:f aca="0">POWER(1-$H$5,(A901-A900)/$H$8)</x:f>
        <x:v>0.9999862671029998</x:v>
      </x:c>
      <x:c r="Z901" s="64" t="n">
        <x:f aca="0">U901*Y901</x:f>
        <x:v>0.11975895437976042</x:v>
      </x:c>
      <x:c r="AA901" s="64" t="n">
        <x:f aca="0">V901*Y901</x:f>
        <x:v>0.11694347237334643</x:v>
      </x:c>
      <x:c r="AB901" s="64" t="n">
        <x:f aca="0">W901*Y901</x:f>
        <x:v>0.8679299323747209</x:v>
      </x:c>
      <x:c r="AC901" s="64" t="n">
        <x:f aca="0">X901*Y901</x:f>
        <x:v>0.06642184161873875</x:v>
      </x:c>
      <x:c r="AD901" s="64" t="n">
        <x:f aca="0">SUM(Z901:AC901)</x:f>
        <x:v>1.1710542007465665</x:v>
      </x:c>
      <x:c r="AE901" s="64" t="n">
        <x:f aca="0">MAX(AE900,AD901)</x:f>
        <x:v>1.1727930338414791</x:v>
      </x:c>
      <x:c r="AF901" s="63" t="n">
        <x:f aca="0">AD901/AE901-1</x:f>
        <x:v>-0.001482642755147534</x:v>
      </x:c>
      <x:c r="AG901" s="63" t="n">
        <x:f aca="0">AD901/AD900-1</x:f>
        <x:v>-0.001482642755147534</x:v>
      </x:c>
      <x:c r="AH901" s="61" t="n">
        <x:f aca="0">IF(OR(T901="年末+季度",T901="季度+动态",T901="季度",T901="动态"),A901,AH900)</x:f>
        <x:v>45107</x:v>
      </x:c>
      <x:c r="AI901" s="68" t="n">
        <x:f aca="0">YEAR(A901)</x:f>
        <x:v>2023</x:v>
      </x:c>
      <x:c r="AJ901" s="68" t="n">
        <x:f aca="0">MONTH(A901)</x:f>
        <x:v>7</x:v>
      </x:c>
      <x:c r="AK901" s="66" t="n">
        <x:f aca="0">IF(MONTH(A901)&lt;&gt;MONTH(A902),1,0)</x:f>
        <x:v>0</x:v>
      </x:c>
      <x:c r="AL901" s="64" t="n">
        <x:f aca="0">IF(AK900,AD900,AL900)</x:f>
        <x:v>1.1675942763570524</x:v>
      </x:c>
      <x:c r="AM901" s="65" t="str">
        <x:f aca="0">IF(AK901,AD901/AL901-1,"")</x:f>
      </x:c>
      <x:c r="AN901" s="64" t="n">
        <x:f aca="0">IF(AI901&lt;&gt;AI900,AD901,MAX(AN900,AD901))</x:f>
        <x:v>1.1727930338414791</x:v>
      </x:c>
      <x:c r="AO901" s="65" t="n">
        <x:f aca="0">AD901/AN901-1</x:f>
        <x:v>-0.001482642755147534</x:v>
      </x:c>
      <x:c r="AP901" s="69" t="n">
        <x:f aca="0">IFERROR(SUM(Z901:AC901)/AD901,0)</x:f>
        <x:v>1</x:v>
      </x:c>
      <x:c r="AQ901" s="66" t="b">
        <x:f aca="0">AND(B901&gt;0,C901&gt;0,D901&gt;0,E901&gt;0)</x:f>
        <x:v>1</x:v>
      </x:c>
    </x:row>
    <x:row r="902" ht="13.5" hidden="0">
      <x:c r="A902" s="61" t="n">
        <x:f aca="0">'净值底稿'!A864</x:f>
        <x:v>45128</x:v>
      </x:c>
      <x:c r="B902" s="62" t="n">
        <x:f aca="0">'净值底稿'!W864</x:f>
        <x:v>1.3259962470491744</x:v>
      </x:c>
      <x:c r="C902" s="62" t="n">
        <x:f aca="0">'净值底稿'!T864</x:f>
        <x:v>1.2739831152136225</x:v>
      </x:c>
      <x:c r="D902" s="62" t="n">
        <x:f aca="0">'净值底稿'!U864</x:f>
        <x:v>1.6116</x:v>
      </x:c>
      <x:c r="E902" s="62" t="n">
        <x:f aca="0">'净值底稿'!V864</x:f>
        <x:v>1.6404</x:v>
      </x:c>
      <x:c r="F902" s="63" t="n">
        <x:f aca="0">IFERROR(B902/B901-1,0)</x:f>
        <x:v>0.0006135518374290605</x:v>
      </x:c>
      <x:c r="G902" s="63" t="n">
        <x:f aca="0">IFERROR(C902/C901-1,0)</x:f>
        <x:v>-0.0017778575892191117</x:v>
      </x:c>
      <x:c r="H902" s="63" t="n">
        <x:f aca="0">IFERROR(D902/D901-1,0)</x:f>
        <x:v>0.0005587632706276491</x:v>
      </x:c>
      <x:c r="I902" s="63" t="n">
        <x:f aca="0">IFERROR(E902/E901-1,0)</x:f>
        <x:v>-0.005697660322463216</x:v>
      </x:c>
      <x:c r="J902" s="64" t="n">
        <x:f aca="0">Z901*(1+F902)</x:f>
        <x:v>0.1198324327062687</x:v>
      </x:c>
      <x:c r="K902" s="64" t="n">
        <x:f aca="0">AA901*(1+G902)</x:f>
        <x:v>0.11673556353347785</x:v>
      </x:c>
      <x:c r="L902" s="64" t="n">
        <x:f aca="0">AB901*(1+H902)</x:f>
        <x:v>0.8684148997424103</x:v>
      </x:c>
      <x:c r="M902" s="64" t="n">
        <x:f aca="0">AC901*(1+I902)</x:f>
        <x:v>0.06604339252720273</x:v>
      </x:c>
      <x:c r="N902" s="64" t="n">
        <x:f aca="0">SUM(J902:M902)</x:f>
        <x:v>1.1710262885093596</x:v>
      </x:c>
      <x:c r="O902" s="65" t="n">
        <x:f aca="0">IFERROR((J902+K902)/N902,0)</x:f>
        <x:v>0.2020176648133854</x:v>
      </x:c>
      <x:c r="P902" s="66" t="b">
        <x:f aca="0">AND(MONTH(A902)=12,OR(A903="",YEAR(A902)&lt;&gt;YEAR(A903)))</x:f>
        <x:v>0</x:v>
      </x:c>
      <x:c r="Q902" s="66" t="b">
        <x:f aca="0">AND(MOD(MONTH(A902),3)=0,OR(A903="",MONTH(A902)&lt;&gt;MONTH(A903)))</x:f>
        <x:v>0</x:v>
      </x:c>
      <x:c r="R902" s="66" t="b">
        <x:f aca="0">OR(O902&gt;$E$7,O902&lt;$E$6)</x:f>
        <x:v>0</x:v>
      </x:c>
      <x:c r="S902" s="66" t="b">
        <x:f aca="0">AND(OR(P902,Q902,R902),A902-AH901&gt;$E$8)</x:f>
        <x:v>0</x:v>
      </x:c>
      <x:c r="T902" s="67" t="str">
        <x:f aca="0">IF(NOT(OR(P902,Q902,R902)),"不调",IF(NOT(S902),"间隔规则跳过",IF(P902,"年末+季度",IF(AND(Q902,R902),"季度+动态",IF(Q902,"季度","动态")))))</x:f>
        <x:v>不调</x:v>
      </x:c>
      <x:c r="U902" s="64" t="n">
        <x:f aca="0">IF(OR(T902="年末+季度",T902="季度+动态"),N902*$E$5/2,IF(T902="季度",(J902+K902)/2,IF(T902="动态",N902*$E$5*IF(J902+K902=0,0.5,J902/(J902+K902)),J902)))</x:f>
        <x:v>0.1198324327062687</x:v>
      </x:c>
      <x:c r="V902" s="64" t="n">
        <x:f aca="0">IF(OR(T902="年末+季度",T902="季度+动态"),N902*$E$5/2,IF(T902="季度",(J902+K902)/2,IF(T902="动态",N902*$E$5*IF(J902+K902=0,0.5,K902/(J902+K902)),K902)))</x:f>
        <x:v>0.11673556353347785</x:v>
      </x:c>
      <x:c r="W902" s="64" t="n">
        <x:f aca="0">IF(OR(T902="年末+季度",T902="季度+动态",T902="动态"),N902*(1-$E$5)*IF(L902+M902=0,$B$7/($B$7+$B$8),L902/(L902+M902)),L902)</x:f>
        <x:v>0.8684148997424103</x:v>
      </x:c>
      <x:c r="X902" s="64" t="n">
        <x:f aca="0">IF(OR(T902="年末+季度",T902="季度+动态",T902="动态"),N902*(1-$E$5)*IF(L902+M902=0,$B$8/($B$7+$B$8),M902/(L902+M902)),M902)</x:f>
        <x:v>0.06604339252720273</x:v>
      </x:c>
      <x:c r="Y902" s="64" t="n">
        <x:f aca="0">POWER(1-$H$5,(A902-A901)/$H$8)</x:f>
        <x:v>0.9999862671029998</x:v>
      </x:c>
      <x:c r="Z902" s="64" t="n">
        <x:f aca="0">U902*Y902</x:f>
        <x:v>0.11983078705981305</x:v>
      </x:c>
      <x:c r="AA902" s="64" t="n">
        <x:f aca="0">V902*Y902</x:f>
        <x:v>0.11673396041600757</x:v>
      </x:c>
      <x:c r="AB902" s="64" t="n">
        <x:f aca="0">W902*Y902</x:f>
        <x:v>0.8684029738900386</x:v>
      </x:c>
      <x:c r="AC902" s="64" t="n">
        <x:f aca="0">X902*Y902</x:f>
        <x:v>0.0660424855600956</x:v>
      </x:c>
      <x:c r="AD902" s="64" t="n">
        <x:f aca="0">SUM(Z902:AC902)</x:f>
        <x:v>1.171010206925955</x:v>
      </x:c>
      <x:c r="AE902" s="64" t="n">
        <x:f aca="0">MAX(AE901,AD902)</x:f>
        <x:v>1.1727930338414791</x:v>
      </x:c>
      <x:c r="AF902" s="63" t="n">
        <x:f aca="0">AD902/AE902-1</x:f>
        <x:v>-0.0015201547622469835</x:v>
      </x:c>
      <x:c r="AG902" s="63" t="n">
        <x:f aca="0">AD902/AD901-1</x:f>
        <x:v>-0.000037567706587360306</x:v>
      </x:c>
      <x:c r="AH902" s="61" t="n">
        <x:f aca="0">IF(OR(T902="年末+季度",T902="季度+动态",T902="季度",T902="动态"),A902,AH901)</x:f>
        <x:v>45107</x:v>
      </x:c>
      <x:c r="AI902" s="68" t="n">
        <x:f aca="0">YEAR(A902)</x:f>
        <x:v>2023</x:v>
      </x:c>
      <x:c r="AJ902" s="68" t="n">
        <x:f aca="0">MONTH(A902)</x:f>
        <x:v>7</x:v>
      </x:c>
      <x:c r="AK902" s="66" t="n">
        <x:f aca="0">IF(MONTH(A902)&lt;&gt;MONTH(A903),1,0)</x:f>
        <x:v>0</x:v>
      </x:c>
      <x:c r="AL902" s="64" t="n">
        <x:f aca="0">IF(AK901,AD901,AL901)</x:f>
        <x:v>1.1675942763570524</x:v>
      </x:c>
      <x:c r="AM902" s="65" t="str">
        <x:f aca="0">IF(AK902,AD902/AL902-1,"")</x:f>
      </x:c>
      <x:c r="AN902" s="64" t="n">
        <x:f aca="0">IF(AI902&lt;&gt;AI901,AD902,MAX(AN901,AD902))</x:f>
        <x:v>1.1727930338414791</x:v>
      </x:c>
      <x:c r="AO902" s="65" t="n">
        <x:f aca="0">AD902/AN902-1</x:f>
        <x:v>-0.0015201547622469835</x:v>
      </x:c>
      <x:c r="AP902" s="69" t="n">
        <x:f aca="0">IFERROR(SUM(Z902:AC902)/AD902,0)</x:f>
        <x:v>1</x:v>
      </x:c>
      <x:c r="AQ902" s="66" t="b">
        <x:f aca="0">AND(B902&gt;0,C902&gt;0,D902&gt;0,E902&gt;0)</x:f>
        <x:v>1</x:v>
      </x:c>
    </x:row>
    <x:row r="903" ht="13.5" hidden="0">
      <x:c r="A903" s="61" t="n">
        <x:f aca="0">'净值底稿'!A865</x:f>
        <x:v>45131</x:v>
      </x:c>
      <x:c r="B903" s="62" t="n">
        <x:f aca="0">'净值底稿'!W865</x:f>
        <x:v>1.323156232512199</x:v>
      </x:c>
      <x:c r="C903" s="62" t="n">
        <x:f aca="0">'净值底稿'!T865</x:f>
        <x:v>1.2746852677491347</x:v>
      </x:c>
      <x:c r="D903" s="62" t="n">
        <x:f aca="0">'净值底稿'!U865</x:f>
        <x:v>1.6124</x:v>
      </x:c>
      <x:c r="E903" s="62" t="n">
        <x:f aca="0">'净值底稿'!V865</x:f>
        <x:v>1.6411</x:v>
      </x:c>
      <x:c r="F903" s="63" t="n">
        <x:f aca="0">IFERROR(B903/B902-1,0)</x:f>
        <x:v>-0.002141796813750707</x:v>
      </x:c>
      <x:c r="G903" s="63" t="n">
        <x:f aca="0">IFERROR(C903/C902-1,0)</x:f>
        <x:v>0.0005511474423225415</x:v>
      </x:c>
      <x:c r="H903" s="63" t="n">
        <x:f aca="0">IFERROR(D903/D902-1,0)</x:f>
        <x:v>0.000496401092082488</x:v>
      </x:c>
      <x:c r="I903" s="63" t="n">
        <x:f aca="0">IFERROR(E903/E902-1,0)</x:f>
        <x:v>0.00042672518897823863</x:v>
      </x:c>
      <x:c r="J903" s="64" t="n">
        <x:f aca="0">Z902*(1+F903)</x:f>
        <x:v>0.1195741338618991</x:v>
      </x:c>
      <x:c r="K903" s="64" t="n">
        <x:f aca="0">AA902*(1+G903)</x:f>
        <x:v>0.11679829803972304</x:v>
      </x:c>
      <x:c r="L903" s="64" t="n">
        <x:f aca="0">AB902*(1+H903)</x:f>
        <x:v>0.8688340500746453</x:v>
      </x:c>
      <x:c r="M903" s="64" t="n">
        <x:f aca="0">AC902*(1+I903)</x:f>
        <x:v>0.06607066755222683</x:v>
      </x:c>
      <x:c r="N903" s="64" t="n">
        <x:f aca="0">SUM(J903:M903)</x:f>
        <x:v>1.1712771495284944</x:v>
      </x:c>
      <x:c r="O903" s="65" t="n">
        <x:f aca="0">IFERROR((J903+K903)/N903,0)</x:f>
        <x:v>0.2018074304589443</x:v>
      </x:c>
      <x:c r="P903" s="66" t="b">
        <x:f aca="0">AND(MONTH(A903)=12,OR(A904="",YEAR(A903)&lt;&gt;YEAR(A904)))</x:f>
        <x:v>0</x:v>
      </x:c>
      <x:c r="Q903" s="66" t="b">
        <x:f aca="0">AND(MOD(MONTH(A903),3)=0,OR(A904="",MONTH(A903)&lt;&gt;MONTH(A904)))</x:f>
        <x:v>0</x:v>
      </x:c>
      <x:c r="R903" s="66" t="b">
        <x:f aca="0">OR(O903&gt;$E$7,O903&lt;$E$6)</x:f>
        <x:v>0</x:v>
      </x:c>
      <x:c r="S903" s="66" t="b">
        <x:f aca="0">AND(OR(P903,Q903,R903),A903-AH902&gt;$E$8)</x:f>
        <x:v>0</x:v>
      </x:c>
      <x:c r="T903" s="67" t="str">
        <x:f aca="0">IF(NOT(OR(P903,Q903,R903)),"不调",IF(NOT(S903),"间隔规则跳过",IF(P903,"年末+季度",IF(AND(Q903,R903),"季度+动态",IF(Q903,"季度","动态")))))</x:f>
        <x:v>不调</x:v>
      </x:c>
      <x:c r="U903" s="64" t="n">
        <x:f aca="0">IF(OR(T903="年末+季度",T903="季度+动态"),N903*$E$5/2,IF(T903="季度",(J903+K903)/2,IF(T903="动态",N903*$E$5*IF(J903+K903=0,0.5,J903/(J903+K903)),J903)))</x:f>
        <x:v>0.1195741338618991</x:v>
      </x:c>
      <x:c r="V903" s="64" t="n">
        <x:f aca="0">IF(OR(T903="年末+季度",T903="季度+动态"),N903*$E$5/2,IF(T903="季度",(J903+K903)/2,IF(T903="动态",N903*$E$5*IF(J903+K903=0,0.5,K903/(J903+K903)),K903)))</x:f>
        <x:v>0.11679829803972304</x:v>
      </x:c>
      <x:c r="W903" s="64" t="n">
        <x:f aca="0">IF(OR(T903="年末+季度",T903="季度+动态",T903="动态"),N903*(1-$E$5)*IF(L903+M903=0,$B$7/($B$7+$B$8),L903/(L903+M903)),L903)</x:f>
        <x:v>0.8688340500746453</x:v>
      </x:c>
      <x:c r="X903" s="64" t="n">
        <x:f aca="0">IF(OR(T903="年末+季度",T903="季度+动态",T903="动态"),N903*(1-$E$5)*IF(L903+M903=0,$B$8/($B$7+$B$8),M903/(L903+M903)),M903)</x:f>
        <x:v>0.06607066755222683</x:v>
      </x:c>
      <x:c r="Y903" s="64" t="n">
        <x:f aca="0">POWER(1-$H$5,(A903-A902)/$H$8)</x:f>
        <x:v>0.9999588018747739</x:v>
      </x:c>
      <x:c r="Z903" s="64" t="n">
        <x:f aca="0">U903*Y903</x:f>
        <x:v>0.11956920763175846</x:v>
      </x:c>
      <x:c r="AA903" s="64" t="n">
        <x:f aca="0">V903*Y903</x:f>
        <x:v>0.1167934861688142</x:v>
      </x:c>
      <x:c r="AB903" s="64" t="n">
        <x:f aca="0">W903*Y903</x:f>
        <x:v>0.8687982557406496</x:v>
      </x:c>
      <x:c r="AC903" s="64" t="n">
        <x:f aca="0">X903*Y903</x:f>
        <x:v>0.06606794556459125</x:v>
      </x:c>
      <x:c r="AD903" s="64" t="n">
        <x:f aca="0">SUM(Z903:AC903)</x:f>
        <x:v>1.1712288951058134</x:v>
      </x:c>
      <x:c r="AE903" s="64" t="n">
        <x:f aca="0">MAX(AE902,AD903)</x:f>
        <x:v>1.1727930338414791</x:v>
      </x:c>
      <x:c r="AF903" s="63" t="n">
        <x:f aca="0">AD903/AE903-1</x:f>
        <x:v>-0.0013336869255970996</x:v>
      </x:c>
      <x:c r="AG903" s="63" t="n">
        <x:f aca="0">AD903/AD902-1</x:f>
        <x:v>0.00018675172817883556</x:v>
      </x:c>
      <x:c r="AH903" s="61" t="n">
        <x:f aca="0">IF(OR(T903="年末+季度",T903="季度+动态",T903="季度",T903="动态"),A903,AH902)</x:f>
        <x:v>45107</x:v>
      </x:c>
      <x:c r="AI903" s="68" t="n">
        <x:f aca="0">YEAR(A903)</x:f>
        <x:v>2023</x:v>
      </x:c>
      <x:c r="AJ903" s="68" t="n">
        <x:f aca="0">MONTH(A903)</x:f>
        <x:v>7</x:v>
      </x:c>
      <x:c r="AK903" s="66" t="n">
        <x:f aca="0">IF(MONTH(A903)&lt;&gt;MONTH(A904),1,0)</x:f>
        <x:v>0</x:v>
      </x:c>
      <x:c r="AL903" s="64" t="n">
        <x:f aca="0">IF(AK902,AD902,AL902)</x:f>
        <x:v>1.1675942763570524</x:v>
      </x:c>
      <x:c r="AM903" s="65" t="str">
        <x:f aca="0">IF(AK903,AD903/AL903-1,"")</x:f>
      </x:c>
      <x:c r="AN903" s="64" t="n">
        <x:f aca="0">IF(AI903&lt;&gt;AI902,AD903,MAX(AN902,AD903))</x:f>
        <x:v>1.1727930338414791</x:v>
      </x:c>
      <x:c r="AO903" s="65" t="n">
        <x:f aca="0">AD903/AN903-1</x:f>
        <x:v>-0.0013336869255970996</x:v>
      </x:c>
      <x:c r="AP903" s="69" t="n">
        <x:f aca="0">IFERROR(SUM(Z903:AC903)/AD903,0)</x:f>
        <x:v>1</x:v>
      </x:c>
      <x:c r="AQ903" s="66" t="b">
        <x:f aca="0">AND(B903&gt;0,C903&gt;0,D903&gt;0,E903&gt;0)</x:f>
        <x:v>1</x:v>
      </x:c>
    </x:row>
    <x:row r="904" ht="13.5" hidden="0">
      <x:c r="A904" s="61" t="n">
        <x:f aca="0">'净值底稿'!A866</x:f>
        <x:v>45132</x:v>
      </x:c>
      <x:c r="B904" s="62" t="n">
        <x:f aca="0">'净值底稿'!W866</x:f>
        <x:v>1.3470282812256595</x:v>
      </x:c>
      <x:c r="C904" s="62" t="n">
        <x:f aca="0">'净值底稿'!T866</x:f>
        <x:v>1.296486445269938</x:v>
      </x:c>
      <x:c r="D904" s="62" t="n">
        <x:f aca="0">'净值底稿'!U866</x:f>
        <x:v>1.6102</x:v>
      </x:c>
      <x:c r="E904" s="62" t="n">
        <x:f aca="0">'净值底稿'!V866</x:f>
        <x:v>1.6307</x:v>
      </x:c>
      <x:c r="F904" s="63" t="n">
        <x:f aca="0">IFERROR(B904/B903-1,0)</x:f>
        <x:v>0.018041746036396633</x:v>
      </x:c>
      <x:c r="G904" s="63" t="n">
        <x:f aca="0">IFERROR(C904/C903-1,0)</x:f>
        <x:v>0.017103184662438542</x:v>
      </x:c>
      <x:c r="H904" s="63" t="n">
        <x:f aca="0">IFERROR(D904/D903-1,0)</x:f>
        <x:v>-0.0013644257008186278</x:v>
      </x:c>
      <x:c r="I904" s="63" t="n">
        <x:f aca="0">IFERROR(E904/E903-1,0)</x:f>
        <x:v>-0.006337212845042961</x:v>
      </x:c>
      <x:c r="J904" s="64" t="n">
        <x:f aca="0">Z903*(1+F904)</x:f>
        <x:v>0.12172644490962382</x:v>
      </x:c>
      <x:c r="K904" s="64" t="n">
        <x:f aca="0">AA903*(1+G904)</x:f>
        <x:v>0.1187910267301294</x:v>
      </x:c>
      <x:c r="L904" s="64" t="n">
        <x:f aca="0">AB903*(1+H904)</x:f>
        <x:v>0.8676128450716907</x:v>
      </x:c>
      <x:c r="M904" s="64" t="n">
        <x:f aca="0">AC903*(1+I904)</x:f>
        <x:v>0.06564925893131372</x:v>
      </x:c>
      <x:c r="N904" s="64" t="n">
        <x:f aca="0">SUM(J904:M904)</x:f>
        <x:v>1.1737795756427576</x:v>
      </x:c>
      <x:c r="O904" s="65" t="n">
        <x:f aca="0">IFERROR((J904+K904)/N904,0)</x:f>
        <x:v>0.204908550660414</x:v>
      </x:c>
      <x:c r="P904" s="66" t="b">
        <x:f aca="0">AND(MONTH(A904)=12,OR(A905="",YEAR(A904)&lt;&gt;YEAR(A905)))</x:f>
        <x:v>0</x:v>
      </x:c>
      <x:c r="Q904" s="66" t="b">
        <x:f aca="0">AND(MOD(MONTH(A904),3)=0,OR(A905="",MONTH(A904)&lt;&gt;MONTH(A905)))</x:f>
        <x:v>0</x:v>
      </x:c>
      <x:c r="R904" s="66" t="b">
        <x:f aca="0">OR(O904&gt;$E$7,O904&lt;$E$6)</x:f>
        <x:v>0</x:v>
      </x:c>
      <x:c r="S904" s="66" t="b">
        <x:f aca="0">AND(OR(P904,Q904,R904),A904-AH903&gt;$E$8)</x:f>
        <x:v>0</x:v>
      </x:c>
      <x:c r="T904" s="67" t="str">
        <x:f aca="0">IF(NOT(OR(P904,Q904,R904)),"不调",IF(NOT(S904),"间隔规则跳过",IF(P904,"年末+季度",IF(AND(Q904,R904),"季度+动态",IF(Q904,"季度","动态")))))</x:f>
        <x:v>不调</x:v>
      </x:c>
      <x:c r="U904" s="64" t="n">
        <x:f aca="0">IF(OR(T904="年末+季度",T904="季度+动态"),N904*$E$5/2,IF(T904="季度",(J904+K904)/2,IF(T904="动态",N904*$E$5*IF(J904+K904=0,0.5,J904/(J904+K904)),J904)))</x:f>
        <x:v>0.12172644490962382</x:v>
      </x:c>
      <x:c r="V904" s="64" t="n">
        <x:f aca="0">IF(OR(T904="年末+季度",T904="季度+动态"),N904*$E$5/2,IF(T904="季度",(J904+K904)/2,IF(T904="动态",N904*$E$5*IF(J904+K904=0,0.5,K904/(J904+K904)),K904)))</x:f>
        <x:v>0.1187910267301294</x:v>
      </x:c>
      <x:c r="W904" s="64" t="n">
        <x:f aca="0">IF(OR(T904="年末+季度",T904="季度+动态",T904="动态"),N904*(1-$E$5)*IF(L904+M904=0,$B$7/($B$7+$B$8),L904/(L904+M904)),L904)</x:f>
        <x:v>0.8676128450716907</x:v>
      </x:c>
      <x:c r="X904" s="64" t="n">
        <x:f aca="0">IF(OR(T904="年末+季度",T904="季度+动态",T904="动态"),N904*(1-$E$5)*IF(L904+M904=0,$B$8/($B$7+$B$8),M904/(L904+M904)),M904)</x:f>
        <x:v>0.06564925893131372</x:v>
      </x:c>
      <x:c r="Y904" s="64" t="n">
        <x:f aca="0">POWER(1-$H$5,(A904-A903)/$H$8)</x:f>
        <x:v>0.9999862671029998</x:v>
      </x:c>
      <x:c r="Z904" s="64" t="n">
        <x:f aca="0">U904*Y904</x:f>
        <x:v>0.12172477325289367</x:v>
      </x:c>
      <x:c r="AA904" s="64" t="n">
        <x:f aca="0">V904*Y904</x:f>
        <x:v>0.11878939538519476</x:v>
      </x:c>
      <x:c r="AB904" s="64" t="n">
        <x:f aca="0">W904*Y904</x:f>
        <x:v>0.8676009302338532</x:v>
      </x:c>
      <x:c r="AC904" s="64" t="n">
        <x:f aca="0">X904*Y904</x:f>
        <x:v>0.06564835737680268</x:v>
      </x:c>
      <x:c r="AD904" s="64" t="n">
        <x:f aca="0">SUM(Z904:AC904)</x:f>
        <x:v>1.1737634562487445</x:v>
      </x:c>
      <x:c r="AE904" s="64" t="n">
        <x:f aca="0">MAX(AE903,AD904)</x:f>
        <x:v>1.1737634562487445</x:v>
      </x:c>
      <x:c r="AF904" s="63" t="n">
        <x:f aca="0">AD904/AE904-1</x:f>
        <x:v>0</x:v>
      </x:c>
      <x:c r="AG904" s="63" t="n">
        <x:f aca="0">AD904/AD903-1</x:f>
        <x:v>0.0021640186248155224</x:v>
      </x:c>
      <x:c r="AH904" s="61" t="n">
        <x:f aca="0">IF(OR(T904="年末+季度",T904="季度+动态",T904="季度",T904="动态"),A904,AH903)</x:f>
        <x:v>45107</x:v>
      </x:c>
      <x:c r="AI904" s="68" t="n">
        <x:f aca="0">YEAR(A904)</x:f>
        <x:v>2023</x:v>
      </x:c>
      <x:c r="AJ904" s="68" t="n">
        <x:f aca="0">MONTH(A904)</x:f>
        <x:v>7</x:v>
      </x:c>
      <x:c r="AK904" s="66" t="n">
        <x:f aca="0">IF(MONTH(A904)&lt;&gt;MONTH(A905),1,0)</x:f>
        <x:v>0</x:v>
      </x:c>
      <x:c r="AL904" s="64" t="n">
        <x:f aca="0">IF(AK903,AD903,AL903)</x:f>
        <x:v>1.1675942763570524</x:v>
      </x:c>
      <x:c r="AM904" s="65" t="str">
        <x:f aca="0">IF(AK904,AD904/AL904-1,"")</x:f>
      </x:c>
      <x:c r="AN904" s="64" t="n">
        <x:f aca="0">IF(AI904&lt;&gt;AI903,AD904,MAX(AN903,AD904))</x:f>
        <x:v>1.1737634562487445</x:v>
      </x:c>
      <x:c r="AO904" s="65" t="n">
        <x:f aca="0">AD904/AN904-1</x:f>
        <x:v>0</x:v>
      </x:c>
      <x:c r="AP904" s="69" t="n">
        <x:f aca="0">IFERROR(SUM(Z904:AC904)/AD904,0)</x:f>
        <x:v>1</x:v>
      </x:c>
      <x:c r="AQ904" s="66" t="b">
        <x:f aca="0">AND(B904&gt;0,C904&gt;0,D904&gt;0,E904&gt;0)</x:f>
        <x:v>1</x:v>
      </x:c>
    </x:row>
    <x:row r="905" ht="13.5" hidden="0">
      <x:c r="A905" s="61" t="n">
        <x:f aca="0">'净值底稿'!A867</x:f>
        <x:v>45133</x:v>
      </x:c>
      <x:c r="B905" s="62" t="n">
        <x:f aca="0">'净值底稿'!W867</x:f>
        <x:v>1.3461679123058643</x:v>
      </x:c>
      <x:c r="C905" s="62" t="n">
        <x:f aca="0">'净值底稿'!T867</x:f>
        <x:v>1.2877920165139134</x:v>
      </x:c>
      <x:c r="D905" s="62" t="n">
        <x:f aca="0">'净值底稿'!U867</x:f>
        <x:v>1.6102</x:v>
      </x:c>
      <x:c r="E905" s="62" t="n">
        <x:f aca="0">'净值底稿'!V867</x:f>
        <x:v>1.6385</x:v>
      </x:c>
      <x:c r="F905" s="63" t="n">
        <x:f aca="0">IFERROR(B905/B904-1,0)</x:f>
        <x:v>-0.0006387163000114437</x:v>
      </x:c>
      <x:c r="G905" s="63" t="n">
        <x:f aca="0">IFERROR(C905/C904-1,0)</x:f>
        <x:v>-0.006706147054406308</x:v>
      </x:c>
      <x:c r="H905" s="63" t="n">
        <x:f aca="0">IFERROR(D905/D904-1,0)</x:f>
        <x:v>0</x:v>
      </x:c>
      <x:c r="I905" s="63" t="n">
        <x:f aca="0">IFERROR(E905/E904-1,0)</x:f>
        <x:v>0.0047832219292329725</x:v>
      </x:c>
      <x:c r="J905" s="64" t="n">
        <x:f aca="0">Z904*(1+F905)</x:f>
        <x:v>0.12164702565610186</x:v>
      </x:c>
      <x:c r="K905" s="64" t="n">
        <x:f aca="0">AA904*(1+G905)</x:f>
        <x:v>0.11799277623123763</x:v>
      </x:c>
      <x:c r="L905" s="64" t="n">
        <x:f aca="0">AB904*(1+H905)</x:f>
        <x:v>0.8676009302338532</x:v>
      </x:c>
      <x:c r="M905" s="64" t="n">
        <x:f aca="0">AC904*(1+I905)</x:f>
        <x:v>0.06596236803942553</x:v>
      </x:c>
      <x:c r="N905" s="64" t="n">
        <x:f aca="0">SUM(J905:M905)</x:f>
        <x:v>1.1732031001606182</x:v>
      </x:c>
      <x:c r="O905" s="65" t="n">
        <x:f aca="0">IFERROR((J905+K905)/N905,0)</x:f>
        <x:v>0.20426113931554685</x:v>
      </x:c>
      <x:c r="P905" s="66" t="b">
        <x:f aca="0">AND(MONTH(A905)=12,OR(A906="",YEAR(A905)&lt;&gt;YEAR(A906)))</x:f>
        <x:v>0</x:v>
      </x:c>
      <x:c r="Q905" s="66" t="b">
        <x:f aca="0">AND(MOD(MONTH(A905),3)=0,OR(A906="",MONTH(A905)&lt;&gt;MONTH(A906)))</x:f>
        <x:v>0</x:v>
      </x:c>
      <x:c r="R905" s="66" t="b">
        <x:f aca="0">OR(O905&gt;$E$7,O905&lt;$E$6)</x:f>
        <x:v>0</x:v>
      </x:c>
      <x:c r="S905" s="66" t="b">
        <x:f aca="0">AND(OR(P905,Q905,R905),A905-AH904&gt;$E$8)</x:f>
        <x:v>0</x:v>
      </x:c>
      <x:c r="T905" s="67" t="str">
        <x:f aca="0">IF(NOT(OR(P905,Q905,R905)),"不调",IF(NOT(S905),"间隔规则跳过",IF(P905,"年末+季度",IF(AND(Q905,R905),"季度+动态",IF(Q905,"季度","动态")))))</x:f>
        <x:v>不调</x:v>
      </x:c>
      <x:c r="U905" s="64" t="n">
        <x:f aca="0">IF(OR(T905="年末+季度",T905="季度+动态"),N905*$E$5/2,IF(T905="季度",(J905+K905)/2,IF(T905="动态",N905*$E$5*IF(J905+K905=0,0.5,J905/(J905+K905)),J905)))</x:f>
        <x:v>0.12164702565610186</x:v>
      </x:c>
      <x:c r="V905" s="64" t="n">
        <x:f aca="0">IF(OR(T905="年末+季度",T905="季度+动态"),N905*$E$5/2,IF(T905="季度",(J905+K905)/2,IF(T905="动态",N905*$E$5*IF(J905+K905=0,0.5,K905/(J905+K905)),K905)))</x:f>
        <x:v>0.11799277623123763</x:v>
      </x:c>
      <x:c r="W905" s="64" t="n">
        <x:f aca="0">IF(OR(T905="年末+季度",T905="季度+动态",T905="动态"),N905*(1-$E$5)*IF(L905+M905=0,$B$7/($B$7+$B$8),L905/(L905+M905)),L905)</x:f>
        <x:v>0.8676009302338532</x:v>
      </x:c>
      <x:c r="X905" s="64" t="n">
        <x:f aca="0">IF(OR(T905="年末+季度",T905="季度+动态",T905="动态"),N905*(1-$E$5)*IF(L905+M905=0,$B$8/($B$7+$B$8),M905/(L905+M905)),M905)</x:f>
        <x:v>0.06596236803942553</x:v>
      </x:c>
      <x:c r="Y905" s="64" t="n">
        <x:f aca="0">POWER(1-$H$5,(A905-A904)/$H$8)</x:f>
        <x:v>0.9999862671029998</x:v>
      </x:c>
      <x:c r="Z905" s="64" t="n">
        <x:f aca="0">U905*Y905</x:f>
        <x:v>0.12164535509002813</x:v>
      </x:c>
      <x:c r="AA905" s="64" t="n">
        <x:f aca="0">V905*Y905</x:f>
        <x:v>0.11799115584859488</x:v>
      </x:c>
      <x:c r="AB905" s="64" t="n">
        <x:f aca="0">W905*Y905</x:f>
        <x:v>0.867589015559641</x:v>
      </x:c>
      <x:c r="AC905" s="64" t="n">
        <x:f aca="0">X905*Y905</x:f>
        <x:v>0.06596146218501935</x:v>
      </x:c>
      <x:c r="AD905" s="64" t="n">
        <x:f aca="0">SUM(Z905:AC905)</x:f>
        <x:v>1.1731869886832833</x:v>
      </x:c>
      <x:c r="AE905" s="64" t="n">
        <x:f aca="0">MAX(AE904,AD905)</x:f>
        <x:v>1.1737634562487445</x:v>
      </x:c>
      <x:c r="AF905" s="63" t="n">
        <x:f aca="0">AD905/AE905-1</x:f>
        <x:v>-0.0004911275456670472</x:v>
      </x:c>
      <x:c r="AG905" s="63" t="n">
        <x:f aca="0">AD905/AD904-1</x:f>
        <x:v>-0.0004911275456670472</x:v>
      </x:c>
      <x:c r="AH905" s="61" t="n">
        <x:f aca="0">IF(OR(T905="年末+季度",T905="季度+动态",T905="季度",T905="动态"),A905,AH904)</x:f>
        <x:v>45107</x:v>
      </x:c>
      <x:c r="AI905" s="68" t="n">
        <x:f aca="0">YEAR(A905)</x:f>
        <x:v>2023</x:v>
      </x:c>
      <x:c r="AJ905" s="68" t="n">
        <x:f aca="0">MONTH(A905)</x:f>
        <x:v>7</x:v>
      </x:c>
      <x:c r="AK905" s="66" t="n">
        <x:f aca="0">IF(MONTH(A905)&lt;&gt;MONTH(A906),1,0)</x:f>
        <x:v>0</x:v>
      </x:c>
      <x:c r="AL905" s="64" t="n">
        <x:f aca="0">IF(AK904,AD904,AL904)</x:f>
        <x:v>1.1675942763570524</x:v>
      </x:c>
      <x:c r="AM905" s="65" t="str">
        <x:f aca="0">IF(AK905,AD905/AL905-1,"")</x:f>
      </x:c>
      <x:c r="AN905" s="64" t="n">
        <x:f aca="0">IF(AI905&lt;&gt;AI904,AD905,MAX(AN904,AD905))</x:f>
        <x:v>1.1737634562487445</x:v>
      </x:c>
      <x:c r="AO905" s="65" t="n">
        <x:f aca="0">AD905/AN905-1</x:f>
        <x:v>-0.0004911275456670472</x:v>
      </x:c>
      <x:c r="AP905" s="69" t="n">
        <x:f aca="0">IFERROR(SUM(Z905:AC905)/AD905,0)</x:f>
        <x:v>1</x:v>
      </x:c>
      <x:c r="AQ905" s="66" t="b">
        <x:f aca="0">AND(B905&gt;0,C905&gt;0,D905&gt;0,E905&gt;0)</x:f>
        <x:v>1</x:v>
      </x:c>
    </x:row>
    <x:row r="906" ht="13.5" hidden="0">
      <x:c r="A906" s="61" t="n">
        <x:f aca="0">'净值底稿'!A868</x:f>
        <x:v>45134</x:v>
      </x:c>
      <x:c r="B906" s="62" t="n">
        <x:f aca="0">'净值底稿'!W868</x:f>
        <x:v>1.3471479167471938</x:v>
      </x:c>
      <x:c r="C906" s="62" t="n">
        <x:f aca="0">'净值底稿'!T868</x:f>
        <x:v>1.279937500174949</x:v>
      </x:c>
      <x:c r="D906" s="62" t="n">
        <x:f aca="0">'净值底稿'!U868</x:f>
        <x:v>1.6111</x:v>
      </x:c>
      <x:c r="E906" s="62" t="n">
        <x:f aca="0">'净值底稿'!V868</x:f>
        <x:v>1.6418</x:v>
      </x:c>
      <x:c r="F906" s="63" t="n">
        <x:f aca="0">IFERROR(B906/B905-1,0)</x:f>
        <x:v>0.0007279956923433861</x:v>
      </x:c>
      <x:c r="G906" s="63" t="n">
        <x:f aca="0">IFERROR(C906/C905-1,0)</x:f>
        <x:v>-0.006099211858935805</x:v>
      </x:c>
      <x:c r="H906" s="63" t="n">
        <x:f aca="0">IFERROR(D906/D905-1,0)</x:f>
        <x:v>0.0005589367780398646</x:v>
      </x:c>
      <x:c r="I906" s="63" t="n">
        <x:f aca="0">IFERROR(E906/E905-1,0)</x:f>
        <x:v>0.002014037229173038</x:v>
      </x:c>
      <x:c r="J906" s="64" t="n">
        <x:f aca="0">Z905*(1+F906)</x:f>
        <x:v>0.12173391238452726</x:v>
      </x:c>
      <x:c r="K906" s="64" t="n">
        <x:f aca="0">AA905*(1+G906)</x:f>
        <x:v>0.11727150279159358</x:v>
      </x:c>
      <x:c r="L906" s="64" t="n">
        <x:f aca="0">AB905*(1+H906)</x:f>
        <x:v>0.8680739429686607</x:v>
      </x:c>
      <x:c r="M906" s="64" t="n">
        <x:f aca="0">AC905*(1+I906)</x:f>
        <x:v>0.06609431102555066</x:v>
      </x:c>
      <x:c r="N906" s="64" t="n">
        <x:f aca="0">SUM(J906:M906)</x:f>
        <x:v>1.1731736691703323</x:v>
      </x:c>
      <x:c r="O906" s="65" t="n">
        <x:f aca="0">IFERROR((J906+K906)/N906,0)</x:f>
        <x:v>0.20372551946647877</x:v>
      </x:c>
      <x:c r="P906" s="66" t="b">
        <x:f aca="0">AND(MONTH(A906)=12,OR(A907="",YEAR(A906)&lt;&gt;YEAR(A907)))</x:f>
        <x:v>0</x:v>
      </x:c>
      <x:c r="Q906" s="66" t="b">
        <x:f aca="0">AND(MOD(MONTH(A906),3)=0,OR(A907="",MONTH(A906)&lt;&gt;MONTH(A907)))</x:f>
        <x:v>0</x:v>
      </x:c>
      <x:c r="R906" s="66" t="b">
        <x:f aca="0">OR(O906&gt;$E$7,O906&lt;$E$6)</x:f>
        <x:v>0</x:v>
      </x:c>
      <x:c r="S906" s="66" t="b">
        <x:f aca="0">AND(OR(P906,Q906,R906),A906-AH905&gt;$E$8)</x:f>
        <x:v>0</x:v>
      </x:c>
      <x:c r="T906" s="67" t="str">
        <x:f aca="0">IF(NOT(OR(P906,Q906,R906)),"不调",IF(NOT(S906),"间隔规则跳过",IF(P906,"年末+季度",IF(AND(Q906,R906),"季度+动态",IF(Q906,"季度","动态")))))</x:f>
        <x:v>不调</x:v>
      </x:c>
      <x:c r="U906" s="64" t="n">
        <x:f aca="0">IF(OR(T906="年末+季度",T906="季度+动态"),N906*$E$5/2,IF(T906="季度",(J906+K906)/2,IF(T906="动态",N906*$E$5*IF(J906+K906=0,0.5,J906/(J906+K906)),J906)))</x:f>
        <x:v>0.12173391238452726</x:v>
      </x:c>
      <x:c r="V906" s="64" t="n">
        <x:f aca="0">IF(OR(T906="年末+季度",T906="季度+动态"),N906*$E$5/2,IF(T906="季度",(J906+K906)/2,IF(T906="动态",N906*$E$5*IF(J906+K906=0,0.5,K906/(J906+K906)),K906)))</x:f>
        <x:v>0.11727150279159358</x:v>
      </x:c>
      <x:c r="W906" s="64" t="n">
        <x:f aca="0">IF(OR(T906="年末+季度",T906="季度+动态",T906="动态"),N906*(1-$E$5)*IF(L906+M906=0,$B$7/($B$7+$B$8),L906/(L906+M906)),L906)</x:f>
        <x:v>0.8680739429686607</x:v>
      </x:c>
      <x:c r="X906" s="64" t="n">
        <x:f aca="0">IF(OR(T906="年末+季度",T906="季度+动态",T906="动态"),N906*(1-$E$5)*IF(L906+M906=0,$B$8/($B$7+$B$8),M906/(L906+M906)),M906)</x:f>
        <x:v>0.06609431102555066</x:v>
      </x:c>
      <x:c r="Y906" s="64" t="n">
        <x:f aca="0">POWER(1-$H$5,(A906-A905)/$H$8)</x:f>
        <x:v>0.9999862671029998</x:v>
      </x:c>
      <x:c r="Z906" s="64" t="n">
        <x:f aca="0">U906*Y906</x:f>
        <x:v>0.12173224062524704</x:v>
      </x:c>
      <x:c r="AA906" s="64" t="n">
        <x:f aca="0">V906*Y906</x:f>
        <x:v>0.11726989231412469</x:v>
      </x:c>
      <x:c r="AB906" s="64" t="n">
        <x:f aca="0">W906*Y906</x:f>
        <x:v>0.8680620217986134</x:v>
      </x:c>
      <x:c r="AC906" s="64" t="n">
        <x:f aca="0">X906*Y906</x:f>
        <x:v>0.06609340335918505</x:v>
      </x:c>
      <x:c r="AD906" s="64" t="n">
        <x:f aca="0">SUM(Z906:AC906)</x:f>
        <x:v>1.1731575580971703</x:v>
      </x:c>
      <x:c r="AE906" s="64" t="n">
        <x:f aca="0">MAX(AE905,AD906)</x:f>
        <x:v>1.1737634562487445</x:v>
      </x:c>
      <x:c r="AF906" s="63" t="n">
        <x:f aca="0">AD906/AE906-1</x:f>
        <x:v>-0.0005162012399930749</x:v>
      </x:c>
      <x:c r="AG906" s="63" t="n">
        <x:f aca="0">AD906/AD905-1</x:f>
        <x:v>-0.000025086014758923803</x:v>
      </x:c>
      <x:c r="AH906" s="61" t="n">
        <x:f aca="0">IF(OR(T906="年末+季度",T906="季度+动态",T906="季度",T906="动态"),A906,AH905)</x:f>
        <x:v>45107</x:v>
      </x:c>
      <x:c r="AI906" s="68" t="n">
        <x:f aca="0">YEAR(A906)</x:f>
        <x:v>2023</x:v>
      </x:c>
      <x:c r="AJ906" s="68" t="n">
        <x:f aca="0">MONTH(A906)</x:f>
        <x:v>7</x:v>
      </x:c>
      <x:c r="AK906" s="66" t="n">
        <x:f aca="0">IF(MONTH(A906)&lt;&gt;MONTH(A907),1,0)</x:f>
        <x:v>0</x:v>
      </x:c>
      <x:c r="AL906" s="64" t="n">
        <x:f aca="0">IF(AK905,AD905,AL905)</x:f>
        <x:v>1.1675942763570524</x:v>
      </x:c>
      <x:c r="AM906" s="65" t="str">
        <x:f aca="0">IF(AK906,AD906/AL906-1,"")</x:f>
      </x:c>
      <x:c r="AN906" s="64" t="n">
        <x:f aca="0">IF(AI906&lt;&gt;AI905,AD906,MAX(AN905,AD906))</x:f>
        <x:v>1.1737634562487445</x:v>
      </x:c>
      <x:c r="AO906" s="65" t="n">
        <x:f aca="0">AD906/AN906-1</x:f>
        <x:v>-0.0005162012399930749</x:v>
      </x:c>
      <x:c r="AP906" s="69" t="n">
        <x:f aca="0">IFERROR(SUM(Z906:AC906)/AD906,0)</x:f>
        <x:v>1</x:v>
      </x:c>
      <x:c r="AQ906" s="66" t="b">
        <x:f aca="0">AND(B906&gt;0,C906&gt;0,D906&gt;0,E906&gt;0)</x:f>
        <x:v>1</x:v>
      </x:c>
    </x:row>
    <x:row r="907" ht="13.5" hidden="0">
      <x:c r="A907" s="61" t="n">
        <x:f aca="0">'净值底稿'!A869</x:f>
        <x:v>45135</x:v>
      </x:c>
      <x:c r="B907" s="62" t="n">
        <x:f aca="0">'净值底稿'!W869</x:f>
        <x:v>1.3654875886164144</x:v>
      </x:c>
      <x:c r="C907" s="62" t="n">
        <x:f aca="0">'净值底稿'!T869</x:f>
        <x:v>1.2939168455352754</x:v>
      </x:c>
      <x:c r="D907" s="62" t="n">
        <x:f aca="0">'净值底稿'!U869</x:f>
        <x:v>1.6111</x:v>
      </x:c>
      <x:c r="E907" s="62" t="n">
        <x:f aca="0">'净值底稿'!V869</x:f>
        <x:v>1.6306</x:v>
      </x:c>
      <x:c r="F907" s="63" t="n">
        <x:f aca="0">IFERROR(B907/B906-1,0)</x:f>
        <x:v>0.013613703173370295</x:v>
      </x:c>
      <x:c r="G907" s="63" t="n">
        <x:f aca="0">IFERROR(C907/C906-1,0)</x:f>
        <x:v>0.010921896857007285</x:v>
      </x:c>
      <x:c r="H907" s="63" t="n">
        <x:f aca="0">IFERROR(D907/D906-1,0)</x:f>
        <x:v>0</x:v>
      </x:c>
      <x:c r="I907" s="63" t="n">
        <x:f aca="0">IFERROR(E907/E906-1,0)</x:f>
        <x:v>-0.00682178097210373</x:v>
      </x:c>
      <x:c r="J907" s="64" t="n">
        <x:f aca="0">Z906*(1+F907)</x:f>
        <x:v>0.12338946721574844</x:v>
      </x:c>
      <x:c r="K907" s="64" t="n">
        <x:f aca="0">AA906*(1+G907)</x:f>
        <x:v>0.11855070198241191</x:v>
      </x:c>
      <x:c r="L907" s="64" t="n">
        <x:f aca="0">AB906*(1+H907)</x:f>
        <x:v>0.8680620217986134</x:v>
      </x:c>
      <x:c r="M907" s="64" t="n">
        <x:f aca="0">AC906*(1+I907)</x:f>
        <x:v>0.06564252863776779</x:v>
      </x:c>
      <x:c r="N907" s="64" t="n">
        <x:f aca="0">SUM(J907:M907)</x:f>
        <x:v>1.1756447196345414</x:v>
      </x:c>
      <x:c r="O907" s="65" t="n">
        <x:f aca="0">IFERROR((J907+K907)/N907,0)</x:f>
        <x:v>0.20579360852602596</x:v>
      </x:c>
      <x:c r="P907" s="66" t="b">
        <x:f aca="0">AND(MONTH(A907)=12,OR(A908="",YEAR(A907)&lt;&gt;YEAR(A908)))</x:f>
        <x:v>0</x:v>
      </x:c>
      <x:c r="Q907" s="66" t="b">
        <x:f aca="0">AND(MOD(MONTH(A907),3)=0,OR(A908="",MONTH(A907)&lt;&gt;MONTH(A908)))</x:f>
        <x:v>0</x:v>
      </x:c>
      <x:c r="R907" s="66" t="b">
        <x:f aca="0">OR(O907&gt;$E$7,O907&lt;$E$6)</x:f>
        <x:v>0</x:v>
      </x:c>
      <x:c r="S907" s="66" t="b">
        <x:f aca="0">AND(OR(P907,Q907,R907),A907-AH906&gt;$E$8)</x:f>
        <x:v>0</x:v>
      </x:c>
      <x:c r="T907" s="67" t="str">
        <x:f aca="0">IF(NOT(OR(P907,Q907,R907)),"不调",IF(NOT(S907),"间隔规则跳过",IF(P907,"年末+季度",IF(AND(Q907,R907),"季度+动态",IF(Q907,"季度","动态")))))</x:f>
        <x:v>不调</x:v>
      </x:c>
      <x:c r="U907" s="64" t="n">
        <x:f aca="0">IF(OR(T907="年末+季度",T907="季度+动态"),N907*$E$5/2,IF(T907="季度",(J907+K907)/2,IF(T907="动态",N907*$E$5*IF(J907+K907=0,0.5,J907/(J907+K907)),J907)))</x:f>
        <x:v>0.12338946721574844</x:v>
      </x:c>
      <x:c r="V907" s="64" t="n">
        <x:f aca="0">IF(OR(T907="年末+季度",T907="季度+动态"),N907*$E$5/2,IF(T907="季度",(J907+K907)/2,IF(T907="动态",N907*$E$5*IF(J907+K907=0,0.5,K907/(J907+K907)),K907)))</x:f>
        <x:v>0.11855070198241191</x:v>
      </x:c>
      <x:c r="W907" s="64" t="n">
        <x:f aca="0">IF(OR(T907="年末+季度",T907="季度+动态",T907="动态"),N907*(1-$E$5)*IF(L907+M907=0,$B$7/($B$7+$B$8),L907/(L907+M907)),L907)</x:f>
        <x:v>0.8680620217986134</x:v>
      </x:c>
      <x:c r="X907" s="64" t="n">
        <x:f aca="0">IF(OR(T907="年末+季度",T907="季度+动态",T907="动态"),N907*(1-$E$5)*IF(L907+M907=0,$B$8/($B$7+$B$8),M907/(L907+M907)),M907)</x:f>
        <x:v>0.06564252863776779</x:v>
      </x:c>
      <x:c r="Y907" s="64" t="n">
        <x:f aca="0">POWER(1-$H$5,(A907-A906)/$H$8)</x:f>
        <x:v>0.9999862671029998</x:v>
      </x:c>
      <x:c r="Z907" s="64" t="n">
        <x:f aca="0">U907*Y907</x:f>
        <x:v>0.12338777272090425</x:v>
      </x:c>
      <x:c r="AA907" s="64" t="n">
        <x:f aca="0">V907*Y907</x:f>
        <x:v>0.11854907393783227</x:v>
      </x:c>
      <x:c r="AB907" s="64" t="n">
        <x:f aca="0">W907*Y907</x:f>
        <x:v>0.8680501007922782</x:v>
      </x:c>
      <x:c r="AC907" s="64" t="n">
        <x:f aca="0">X907*Y907</x:f>
        <x:v>0.06564162717568317</x:v>
      </x:c>
      <x:c r="AD907" s="64" t="n">
        <x:f aca="0">SUM(Z907:AC907)</x:f>
        <x:v>1.175628574626698</x:v>
      </x:c>
      <x:c r="AE907" s="64" t="n">
        <x:f aca="0">MAX(AE906,AD907)</x:f>
        <x:v>1.175628574626698</x:v>
      </x:c>
      <x:c r="AF907" s="63" t="n">
        <x:f aca="0">AD907/AE907-1</x:f>
        <x:v>0</x:v>
      </x:c>
      <x:c r="AG907" s="63" t="n">
        <x:f aca="0">AD907/AD906-1</x:f>
        <x:v>0.0021062955376049963</x:v>
      </x:c>
      <x:c r="AH907" s="61" t="n">
        <x:f aca="0">IF(OR(T907="年末+季度",T907="季度+动态",T907="季度",T907="动态"),A907,AH906)</x:f>
        <x:v>45107</x:v>
      </x:c>
      <x:c r="AI907" s="68" t="n">
        <x:f aca="0">YEAR(A907)</x:f>
        <x:v>2023</x:v>
      </x:c>
      <x:c r="AJ907" s="68" t="n">
        <x:f aca="0">MONTH(A907)</x:f>
        <x:v>7</x:v>
      </x:c>
      <x:c r="AK907" s="66" t="n">
        <x:f aca="0">IF(MONTH(A907)&lt;&gt;MONTH(A908),1,0)</x:f>
        <x:v>0</x:v>
      </x:c>
      <x:c r="AL907" s="64" t="n">
        <x:f aca="0">IF(AK906,AD906,AL906)</x:f>
        <x:v>1.1675942763570524</x:v>
      </x:c>
      <x:c r="AM907" s="65" t="str">
        <x:f aca="0">IF(AK907,AD907/AL907-1,"")</x:f>
      </x:c>
      <x:c r="AN907" s="64" t="n">
        <x:f aca="0">IF(AI907&lt;&gt;AI906,AD907,MAX(AN906,AD907))</x:f>
        <x:v>1.175628574626698</x:v>
      </x:c>
      <x:c r="AO907" s="65" t="n">
        <x:f aca="0">AD907/AN907-1</x:f>
        <x:v>0</x:v>
      </x:c>
      <x:c r="AP907" s="69" t="n">
        <x:f aca="0">IFERROR(SUM(Z907:AC907)/AD907,0)</x:f>
        <x:v>1</x:v>
      </x:c>
      <x:c r="AQ907" s="66" t="b">
        <x:f aca="0">AND(B907&gt;0,C907&gt;0,D907&gt;0,E907&gt;0)</x:f>
        <x:v>1</x:v>
      </x:c>
    </x:row>
    <x:row r="908" ht="13.5" hidden="0">
      <x:c r="A908" s="61" t="n">
        <x:f aca="0">'净值底稿'!A870</x:f>
        <x:v>45138</x:v>
      </x:c>
      <x:c r="B908" s="62" t="n">
        <x:f aca="0">'净值底稿'!W870</x:f>
        <x:v>1.3764759027354914</x:v>
      </x:c>
      <x:c r="C908" s="62" t="n">
        <x:f aca="0">'净值底稿'!T870</x:f>
        <x:v>1.3029399041453453</x:v>
      </x:c>
      <x:c r="D908" s="62" t="n">
        <x:f aca="0">'净值底稿'!U870</x:f>
        <x:v>1.6104</x:v>
      </x:c>
      <x:c r="E908" s="62" t="n">
        <x:f aca="0">'净值底稿'!V870</x:f>
        <x:v>1.6295</x:v>
      </x:c>
      <x:c r="F908" s="63" t="n">
        <x:f aca="0">IFERROR(B908/B907-1,0)</x:f>
        <x:v>0.00804717246109199</x:v>
      </x:c>
      <x:c r="G908" s="63" t="n">
        <x:f aca="0">IFERROR(C908/C907-1,0)</x:f>
        <x:v>0.006973445504789844</x:v>
      </x:c>
      <x:c r="H908" s="63" t="n">
        <x:f aca="0">IFERROR(D908/D907-1,0)</x:f>
        <x:v>-0.0004344857550740988</x:v>
      </x:c>
      <x:c r="I908" s="63" t="n">
        <x:f aca="0">IFERROR(E908/E907-1,0)</x:f>
        <x:v>-0.0006745983073715989</x:v>
      </x:c>
      <x:c r="J908" s="64" t="n">
        <x:f aca="0">Z907*(1+F908)</x:f>
        <x:v>0.12438069540757939</x:v>
      </x:c>
      <x:c r="K908" s="64" t="n">
        <x:f aca="0">AA907*(1+G908)</x:f>
        <x:v>0.11937576944458105</x:v>
      </x:c>
      <x:c r="L908" s="64" t="n">
        <x:f aca="0">AB907*(1+H908)</x:f>
        <x:v>0.8676729453887932</x:v>
      </x:c>
      <x:c r="M908" s="64" t="n">
        <x:f aca="0">AC907*(1+I908)</x:f>
        <x:v>0.06559734544509734</x:v>
      </x:c>
      <x:c r="N908" s="64" t="n">
        <x:f aca="0">SUM(J908:M908)</x:f>
        <x:v>1.177026755686051</x:v>
      </x:c>
      <x:c r="O908" s="65" t="n">
        <x:f aca="0">IFERROR((J908+K908)/N908,0)</x:f>
        <x:v>0.20709509250712202</x:v>
      </x:c>
      <x:c r="P908" s="66" t="b">
        <x:f aca="0">AND(MONTH(A908)=12,OR(A909="",YEAR(A908)&lt;&gt;YEAR(A909)))</x:f>
        <x:v>0</x:v>
      </x:c>
      <x:c r="Q908" s="66" t="b">
        <x:f aca="0">AND(MOD(MONTH(A908),3)=0,OR(A909="",MONTH(A908)&lt;&gt;MONTH(A909)))</x:f>
        <x:v>0</x:v>
      </x:c>
      <x:c r="R908" s="66" t="b">
        <x:f aca="0">OR(O908&gt;$E$7,O908&lt;$E$6)</x:f>
        <x:v>0</x:v>
      </x:c>
      <x:c r="S908" s="66" t="b">
        <x:f aca="0">AND(OR(P908,Q908,R908),A908-AH907&gt;$E$8)</x:f>
        <x:v>0</x:v>
      </x:c>
      <x:c r="T908" s="67" t="str">
        <x:f aca="0">IF(NOT(OR(P908,Q908,R908)),"不调",IF(NOT(S908),"间隔规则跳过",IF(P908,"年末+季度",IF(AND(Q908,R908),"季度+动态",IF(Q908,"季度","动态")))))</x:f>
        <x:v>不调</x:v>
      </x:c>
      <x:c r="U908" s="64" t="n">
        <x:f aca="0">IF(OR(T908="年末+季度",T908="季度+动态"),N908*$E$5/2,IF(T908="季度",(J908+K908)/2,IF(T908="动态",N908*$E$5*IF(J908+K908=0,0.5,J908/(J908+K908)),J908)))</x:f>
        <x:v>0.12438069540757939</x:v>
      </x:c>
      <x:c r="V908" s="64" t="n">
        <x:f aca="0">IF(OR(T908="年末+季度",T908="季度+动态"),N908*$E$5/2,IF(T908="季度",(J908+K908)/2,IF(T908="动态",N908*$E$5*IF(J908+K908=0,0.5,K908/(J908+K908)),K908)))</x:f>
        <x:v>0.11937576944458105</x:v>
      </x:c>
      <x:c r="W908" s="64" t="n">
        <x:f aca="0">IF(OR(T908="年末+季度",T908="季度+动态",T908="动态"),N908*(1-$E$5)*IF(L908+M908=0,$B$7/($B$7+$B$8),L908/(L908+M908)),L908)</x:f>
        <x:v>0.8676729453887932</x:v>
      </x:c>
      <x:c r="X908" s="64" t="n">
        <x:f aca="0">IF(OR(T908="年末+季度",T908="季度+动态",T908="动态"),N908*(1-$E$5)*IF(L908+M908=0,$B$8/($B$7+$B$8),M908/(L908+M908)),M908)</x:f>
        <x:v>0.06559734544509734</x:v>
      </x:c>
      <x:c r="Y908" s="64" t="n">
        <x:f aca="0">POWER(1-$H$5,(A908-A907)/$H$8)</x:f>
        <x:v>0.9999588018747739</x:v>
      </x:c>
      <x:c r="Z908" s="64" t="n">
        <x:f aca="0">U908*Y908</x:f>
        <x:v>0.12437557115611428</x:v>
      </x:c>
      <x:c r="AA908" s="64" t="n">
        <x:f aca="0">V908*Y908</x:f>
        <x:v>0.1193708513866825</x:v>
      </x:c>
      <x:c r="AB908" s="64" t="n">
        <x:f aca="0">W908*Y908</x:f>
        <x:v>0.8676371988901338</x:v>
      </x:c>
      <x:c r="AC908" s="64" t="n">
        <x:f aca="0">X908*Y908</x:f>
        <x:v>0.06559464295744519</x:v>
      </x:c>
      <x:c r="AD908" s="64" t="n">
        <x:f aca="0">SUM(Z908:AC908)</x:f>
        <x:v>1.1769782643903757</x:v>
      </x:c>
      <x:c r="AE908" s="64" t="n">
        <x:f aca="0">MAX(AE907,AD908)</x:f>
        <x:v>1.1769782643903757</x:v>
      </x:c>
      <x:c r="AF908" s="63" t="n">
        <x:f aca="0">AD908/AE908-1</x:f>
        <x:v>0</x:v>
      </x:c>
      <x:c r="AG908" s="63" t="n">
        <x:f aca="0">AD908/AD907-1</x:f>
        <x:v>0.001148057977500505</x:v>
      </x:c>
      <x:c r="AH908" s="61" t="n">
        <x:f aca="0">IF(OR(T908="年末+季度",T908="季度+动态",T908="季度",T908="动态"),A908,AH907)</x:f>
        <x:v>45107</x:v>
      </x:c>
      <x:c r="AI908" s="68" t="n">
        <x:f aca="0">YEAR(A908)</x:f>
        <x:v>2023</x:v>
      </x:c>
      <x:c r="AJ908" s="68" t="n">
        <x:f aca="0">MONTH(A908)</x:f>
        <x:v>7</x:v>
      </x:c>
      <x:c r="AK908" s="66" t="n">
        <x:f aca="0">IF(MONTH(A908)&lt;&gt;MONTH(A909),1,0)</x:f>
        <x:v>1</x:v>
      </x:c>
      <x:c r="AL908" s="64" t="n">
        <x:f aca="0">IF(AK907,AD907,AL907)</x:f>
        <x:v>1.1675942763570524</x:v>
      </x:c>
      <x:c r="AM908" s="65" t="n">
        <x:f aca="0">IF(AK908,AD908/AL908-1,"")</x:f>
        <x:v>0.008037028121276713</x:v>
      </x:c>
      <x:c r="AN908" s="64" t="n">
        <x:f aca="0">IF(AI908&lt;&gt;AI907,AD908,MAX(AN907,AD908))</x:f>
        <x:v>1.1769782643903757</x:v>
      </x:c>
      <x:c r="AO908" s="65" t="n">
        <x:f aca="0">AD908/AN908-1</x:f>
        <x:v>0</x:v>
      </x:c>
      <x:c r="AP908" s="69" t="n">
        <x:f aca="0">IFERROR(SUM(Z908:AC908)/AD908,0)</x:f>
        <x:v>1</x:v>
      </x:c>
      <x:c r="AQ908" s="66" t="b">
        <x:f aca="0">AND(B908&gt;0,C908&gt;0,D908&gt;0,E908&gt;0)</x:f>
        <x:v>1</x:v>
      </x:c>
    </x:row>
    <x:row r="909" ht="13.5" hidden="0">
      <x:c r="A909" s="61" t="n">
        <x:f aca="0">'净值底稿'!A871</x:f>
        <x:v>45139</x:v>
      </x:c>
      <x:c r="B909" s="62" t="n">
        <x:f aca="0">'净值底稿'!W871</x:f>
        <x:v>1.3761272820989507</x:v>
      </x:c>
      <x:c r="C909" s="62" t="n">
        <x:f aca="0">'净值底稿'!T871</x:f>
        <x:v>1.300251034265949</x:v>
      </x:c>
      <x:c r="D909" s="62" t="n">
        <x:f aca="0">'净值底稿'!U871</x:f>
        <x:v>1.6108</x:v>
      </x:c>
      <x:c r="E909" s="62" t="n">
        <x:f aca="0">'净值底稿'!V871</x:f>
        <x:v>1.6335</x:v>
      </x:c>
      <x:c r="F909" s="63" t="n">
        <x:f aca="0">IFERROR(B909/B908-1,0)</x:f>
        <x:v>-0.0002532704247475426</x:v>
      </x:c>
      <x:c r="G909" s="63" t="n">
        <x:f aca="0">IFERROR(C909/C908-1,0)</x:f>
        <x:v>-0.0020636944734301332</x:v>
      </x:c>
      <x:c r="H909" s="63" t="n">
        <x:f aca="0">IFERROR(D909/D908-1,0)</x:f>
        <x:v>0.00024838549428718437</x:v>
      </x:c>
      <x:c r="I909" s="63" t="n">
        <x:f aca="0">IFERROR(E909/E908-1,0)</x:f>
        <x:v>0.002454740718011772</x:v>
      </x:c>
      <x:c r="J909" s="64" t="n">
        <x:f aca="0">Z908*(1+F909)</x:f>
        <x:v>0.12434407050237935</x:v>
      </x:c>
      <x:c r="K909" s="64" t="n">
        <x:f aca="0">AA908*(1+G909)</x:f>
        <x:v>0.11912450642038716</x:v>
      </x:c>
      <x:c r="L909" s="64" t="n">
        <x:f aca="0">AB908*(1+H909)</x:f>
        <x:v>0.867852707384642</x:v>
      </x:c>
      <x:c r="M909" s="64" t="n">
        <x:f aca="0">AC908*(1+I909)</x:f>
        <x:v>0.06575566079839627</x:v>
      </x:c>
      <x:c r="N909" s="64" t="n">
        <x:f aca="0">SUM(J909:M909)</x:f>
        <x:v>1.1770769451058047</x:v>
      </x:c>
      <x:c r="O909" s="65" t="n">
        <x:f aca="0">IFERROR((J909+K909)/N909,0)</x:f>
        <x:v>0.2068416834898433</x:v>
      </x:c>
      <x:c r="P909" s="66" t="b">
        <x:f aca="0">AND(MONTH(A909)=12,OR(A910="",YEAR(A909)&lt;&gt;YEAR(A910)))</x:f>
        <x:v>0</x:v>
      </x:c>
      <x:c r="Q909" s="66" t="b">
        <x:f aca="0">AND(MOD(MONTH(A909),3)=0,OR(A910="",MONTH(A909)&lt;&gt;MONTH(A910)))</x:f>
        <x:v>0</x:v>
      </x:c>
      <x:c r="R909" s="66" t="b">
        <x:f aca="0">OR(O909&gt;$E$7,O909&lt;$E$6)</x:f>
        <x:v>0</x:v>
      </x:c>
      <x:c r="S909" s="66" t="b">
        <x:f aca="0">AND(OR(P909,Q909,R909),A909-AH908&gt;$E$8)</x:f>
        <x:v>0</x:v>
      </x:c>
      <x:c r="T909" s="67" t="str">
        <x:f aca="0">IF(NOT(OR(P909,Q909,R909)),"不调",IF(NOT(S909),"间隔规则跳过",IF(P909,"年末+季度",IF(AND(Q909,R909),"季度+动态",IF(Q909,"季度","动态")))))</x:f>
        <x:v>不调</x:v>
      </x:c>
      <x:c r="U909" s="64" t="n">
        <x:f aca="0">IF(OR(T909="年末+季度",T909="季度+动态"),N909*$E$5/2,IF(T909="季度",(J909+K909)/2,IF(T909="动态",N909*$E$5*IF(J909+K909=0,0.5,J909/(J909+K909)),J909)))</x:f>
        <x:v>0.12434407050237935</x:v>
      </x:c>
      <x:c r="V909" s="64" t="n">
        <x:f aca="0">IF(OR(T909="年末+季度",T909="季度+动态"),N909*$E$5/2,IF(T909="季度",(J909+K909)/2,IF(T909="动态",N909*$E$5*IF(J909+K909=0,0.5,K909/(J909+K909)),K909)))</x:f>
        <x:v>0.11912450642038716</x:v>
      </x:c>
      <x:c r="W909" s="64" t="n">
        <x:f aca="0">IF(OR(T909="年末+季度",T909="季度+动态",T909="动态"),N909*(1-$E$5)*IF(L909+M909=0,$B$7/($B$7+$B$8),L909/(L909+M909)),L909)</x:f>
        <x:v>0.867852707384642</x:v>
      </x:c>
      <x:c r="X909" s="64" t="n">
        <x:f aca="0">IF(OR(T909="年末+季度",T909="季度+动态",T909="动态"),N909*(1-$E$5)*IF(L909+M909=0,$B$8/($B$7+$B$8),M909/(L909+M909)),M909)</x:f>
        <x:v>0.06575566079839627</x:v>
      </x:c>
      <x:c r="Y909" s="64" t="n">
        <x:f aca="0">POWER(1-$H$5,(A909-A908)/$H$8)</x:f>
        <x:v>0.9999862671029998</x:v>
      </x:c>
      <x:c r="Z909" s="64" t="n">
        <x:f aca="0">U909*Y909</x:f>
        <x:v>0.12434236289806655</x:v>
      </x:c>
      <x:c r="AA909" s="64" t="n">
        <x:f aca="0">V909*Y909</x:f>
        <x:v>0.11912287049581029</x:v>
      </x:c>
      <x:c r="AB909" s="64" t="n">
        <x:f aca="0">W909*Y909</x:f>
        <x:v>0.8678407892528002</x:v>
      </x:c>
      <x:c r="AC909" s="64" t="n">
        <x:f aca="0">X909*Y909</x:f>
        <x:v>0.06575475778267935</x:v>
      </x:c>
      <x:c r="AD909" s="64" t="n">
        <x:f aca="0">SUM(Z909:AC909)</x:f>
        <x:v>1.1770607804293562</x:v>
      </x:c>
      <x:c r="AE909" s="64" t="n">
        <x:f aca="0">MAX(AE908,AD909)</x:f>
        <x:v>1.1770607804293562</x:v>
      </x:c>
      <x:c r="AF909" s="63" t="n">
        <x:f aca="0">AD909/AE909-1</x:f>
        <x:v>0</x:v>
      </x:c>
      <x:c r="AG909" s="63" t="n">
        <x:f aca="0">AD909/AD908-1</x:f>
        <x:v>0.00007010837963372651</x:v>
      </x:c>
      <x:c r="AH909" s="61" t="n">
        <x:f aca="0">IF(OR(T909="年末+季度",T909="季度+动态",T909="季度",T909="动态"),A909,AH908)</x:f>
        <x:v>45107</x:v>
      </x:c>
      <x:c r="AI909" s="68" t="n">
        <x:f aca="0">YEAR(A909)</x:f>
        <x:v>2023</x:v>
      </x:c>
      <x:c r="AJ909" s="68" t="n">
        <x:f aca="0">MONTH(A909)</x:f>
        <x:v>8</x:v>
      </x:c>
      <x:c r="AK909" s="66" t="n">
        <x:f aca="0">IF(MONTH(A909)&lt;&gt;MONTH(A910),1,0)</x:f>
        <x:v>0</x:v>
      </x:c>
      <x:c r="AL909" s="64" t="n">
        <x:f aca="0">IF(AK908,AD908,AL908)</x:f>
        <x:v>1.1769782643903757</x:v>
      </x:c>
      <x:c r="AM909" s="65" t="str">
        <x:f aca="0">IF(AK909,AD909/AL909-1,"")</x:f>
      </x:c>
      <x:c r="AN909" s="64" t="n">
        <x:f aca="0">IF(AI909&lt;&gt;AI908,AD909,MAX(AN908,AD909))</x:f>
        <x:v>1.1770607804293562</x:v>
      </x:c>
      <x:c r="AO909" s="65" t="n">
        <x:f aca="0">AD909/AN909-1</x:f>
        <x:v>0</x:v>
      </x:c>
      <x:c r="AP909" s="69" t="n">
        <x:f aca="0">IFERROR(SUM(Z909:AC909)/AD909,0)</x:f>
        <x:v>1</x:v>
      </x:c>
      <x:c r="AQ909" s="66" t="b">
        <x:f aca="0">AND(B909&gt;0,C909&gt;0,D909&gt;0,E909&gt;0)</x:f>
        <x:v>1</x:v>
      </x:c>
    </x:row>
    <x:row r="910" ht="13.5" hidden="0">
      <x:c r="A910" s="61" t="n">
        <x:f aca="0">'净值底稿'!A872</x:f>
        <x:v>45140</x:v>
      </x:c>
      <x:c r="B910" s="62" t="n">
        <x:f aca="0">'净值底稿'!W872</x:f>
        <x:v>1.3632909889525133</x:v>
      </x:c>
      <x:c r="C910" s="62" t="n">
        <x:f aca="0">'净值底稿'!T872</x:f>
        <x:v>1.2972417640682794</x:v>
      </x:c>
      <x:c r="D910" s="62" t="n">
        <x:f aca="0">'净值底稿'!U872</x:f>
        <x:v>1.6114</x:v>
      </x:c>
      <x:c r="E910" s="62" t="n">
        <x:f aca="0">'净值底稿'!V872</x:f>
        <x:v>1.6343</x:v>
      </x:c>
      <x:c r="F910" s="63" t="n">
        <x:f aca="0">IFERROR(B910/B909-1,0)</x:f>
        <x:v>-0.009327838575265202</x:v>
      </x:c>
      <x:c r="G910" s="63" t="n">
        <x:f aca="0">IFERROR(C910/C909-1,0)</x:f>
        <x:v>-0.002314376315315503</x:v>
      </x:c>
      <x:c r="H910" s="63" t="n">
        <x:f aca="0">IFERROR(D910/D909-1,0)</x:f>
        <x:v>0.0003724857213807109</x:v>
      </x:c>
      <x:c r="I910" s="63" t="n">
        <x:f aca="0">IFERROR(E910/E909-1,0)</x:f>
        <x:v>0.0004897459442914087</x:v>
      </x:c>
      <x:c r="J910" s="64" t="n">
        <x:f aca="0">Z909*(1+F910)</x:f>
        <x:v>0.12318251740888635</x:v>
      </x:c>
      <x:c r="K910" s="64" t="n">
        <x:f aca="0">AA909*(1+G910)</x:f>
        <x:v>0.1188471753457224</x:v>
      </x:c>
      <x:c r="L910" s="64" t="n">
        <x:f aca="0">AB909*(1+H910)</x:f>
        <x:v>0.8681640475552286</x:v>
      </x:c>
      <x:c r="M910" s="64" t="n">
        <x:f aca="0">AC909*(1+I910)</x:f>
        <x:v>0.06578696090862128</x:v>
      </x:c>
      <x:c r="N910" s="64" t="n">
        <x:f aca="0">SUM(J910:M910)</x:f>
        <x:v>1.1759807012184584</x:v>
      </x:c>
      <x:c r="O910" s="65" t="n">
        <x:f aca="0">IFERROR((J910+K910)/N910,0)</x:f>
        <x:v>0.2058109393324539</x:v>
      </x:c>
      <x:c r="P910" s="66" t="b">
        <x:f aca="0">AND(MONTH(A910)=12,OR(A911="",YEAR(A910)&lt;&gt;YEAR(A911)))</x:f>
        <x:v>0</x:v>
      </x:c>
      <x:c r="Q910" s="66" t="b">
        <x:f aca="0">AND(MOD(MONTH(A910),3)=0,OR(A911="",MONTH(A910)&lt;&gt;MONTH(A911)))</x:f>
        <x:v>0</x:v>
      </x:c>
      <x:c r="R910" s="66" t="b">
        <x:f aca="0">OR(O910&gt;$E$7,O910&lt;$E$6)</x:f>
        <x:v>0</x:v>
      </x:c>
      <x:c r="S910" s="66" t="b">
        <x:f aca="0">AND(OR(P910,Q910,R910),A910-AH909&gt;$E$8)</x:f>
        <x:v>0</x:v>
      </x:c>
      <x:c r="T910" s="67" t="str">
        <x:f aca="0">IF(NOT(OR(P910,Q910,R910)),"不调",IF(NOT(S910),"间隔规则跳过",IF(P910,"年末+季度",IF(AND(Q910,R910),"季度+动态",IF(Q910,"季度","动态")))))</x:f>
        <x:v>不调</x:v>
      </x:c>
      <x:c r="U910" s="64" t="n">
        <x:f aca="0">IF(OR(T910="年末+季度",T910="季度+动态"),N910*$E$5/2,IF(T910="季度",(J910+K910)/2,IF(T910="动态",N910*$E$5*IF(J910+K910=0,0.5,J910/(J910+K910)),J910)))</x:f>
        <x:v>0.12318251740888635</x:v>
      </x:c>
      <x:c r="V910" s="64" t="n">
        <x:f aca="0">IF(OR(T910="年末+季度",T910="季度+动态"),N910*$E$5/2,IF(T910="季度",(J910+K910)/2,IF(T910="动态",N910*$E$5*IF(J910+K910=0,0.5,K910/(J910+K910)),K910)))</x:f>
        <x:v>0.1188471753457224</x:v>
      </x:c>
      <x:c r="W910" s="64" t="n">
        <x:f aca="0">IF(OR(T910="年末+季度",T910="季度+动态",T910="动态"),N910*(1-$E$5)*IF(L910+M910=0,$B$7/($B$7+$B$8),L910/(L910+M910)),L910)</x:f>
        <x:v>0.8681640475552286</x:v>
      </x:c>
      <x:c r="X910" s="64" t="n">
        <x:f aca="0">IF(OR(T910="年末+季度",T910="季度+动态",T910="动态"),N910*(1-$E$5)*IF(L910+M910=0,$B$8/($B$7+$B$8),M910/(L910+M910)),M910)</x:f>
        <x:v>0.06578696090862128</x:v>
      </x:c>
      <x:c r="Y910" s="64" t="n">
        <x:f aca="0">POWER(1-$H$5,(A910-A909)/$H$8)</x:f>
        <x:v>0.9999862671029998</x:v>
      </x:c>
      <x:c r="Z910" s="64" t="n">
        <x:f aca="0">U910*Y910</x:f>
        <x:v>0.12318082575606254</x:v>
      </x:c>
      <x:c r="AA910" s="64" t="n">
        <x:f aca="0">V910*Y910</x:f>
        <x:v>0.1188455432297046</x:v>
      </x:c>
      <x:c r="AB910" s="64" t="n">
        <x:f aca="0">W910*Y910</x:f>
        <x:v>0.8681521251477842</x:v>
      </x:c>
      <x:c r="AC910" s="64" t="n">
        <x:f aca="0">X910*Y910</x:f>
        <x:v>0.06578605746306317</x:v>
      </x:c>
      <x:c r="AD910" s="64" t="n">
        <x:f aca="0">SUM(Z910:AC910)</x:f>
        <x:v>1.1759645515966144</x:v>
      </x:c>
      <x:c r="AE910" s="64" t="n">
        <x:f aca="0">MAX(AE909,AD910)</x:f>
        <x:v>1.1770607804293562</x:v>
      </x:c>
      <x:c r="AF910" s="63" t="n">
        <x:f aca="0">AD910/AE910-1</x:f>
        <x:v>-0.0009313272950458584</x:v>
      </x:c>
      <x:c r="AG910" s="63" t="n">
        <x:f aca="0">AD910/AD909-1</x:f>
        <x:v>-0.0009313272950458584</x:v>
      </x:c>
      <x:c r="AH910" s="61" t="n">
        <x:f aca="0">IF(OR(T910="年末+季度",T910="季度+动态",T910="季度",T910="动态"),A910,AH909)</x:f>
        <x:v>45107</x:v>
      </x:c>
      <x:c r="AI910" s="68" t="n">
        <x:f aca="0">YEAR(A910)</x:f>
        <x:v>2023</x:v>
      </x:c>
      <x:c r="AJ910" s="68" t="n">
        <x:f aca="0">MONTH(A910)</x:f>
        <x:v>8</x:v>
      </x:c>
      <x:c r="AK910" s="66" t="n">
        <x:f aca="0">IF(MONTH(A910)&lt;&gt;MONTH(A911),1,0)</x:f>
        <x:v>0</x:v>
      </x:c>
      <x:c r="AL910" s="64" t="n">
        <x:f aca="0">IF(AK909,AD909,AL909)</x:f>
        <x:v>1.1769782643903757</x:v>
      </x:c>
      <x:c r="AM910" s="65" t="str">
        <x:f aca="0">IF(AK910,AD910/AL910-1,"")</x:f>
      </x:c>
      <x:c r="AN910" s="64" t="n">
        <x:f aca="0">IF(AI910&lt;&gt;AI909,AD910,MAX(AN909,AD910))</x:f>
        <x:v>1.1770607804293562</x:v>
      </x:c>
      <x:c r="AO910" s="65" t="n">
        <x:f aca="0">AD910/AN910-1</x:f>
        <x:v>-0.0009313272950458584</x:v>
      </x:c>
      <x:c r="AP910" s="69" t="n">
        <x:f aca="0">IFERROR(SUM(Z910:AC910)/AD910,0)</x:f>
        <x:v>1</x:v>
      </x:c>
      <x:c r="AQ910" s="66" t="b">
        <x:f aca="0">AND(B910&gt;0,C910&gt;0,D910&gt;0,E910&gt;0)</x:f>
        <x:v>1</x:v>
      </x:c>
    </x:row>
    <x:row r="911" ht="13.5" hidden="0">
      <x:c r="A911" s="61" t="n">
        <x:f aca="0">'净值底稿'!A873</x:f>
        <x:v>45141</x:v>
      </x:c>
      <x:c r="B911" s="62" t="n">
        <x:f aca="0">'净值底稿'!W873</x:f>
        <x:v>1.3663247388443587</x:v>
      </x:c>
      <x:c r="C911" s="62" t="n">
        <x:f aca="0">'净值底稿'!T873</x:f>
        <x:v>1.299600118000125</x:v>
      </x:c>
      <x:c r="D911" s="62" t="n">
        <x:f aca="0">'净值底稿'!U873</x:f>
        <x:v>1.6121</x:v>
      </x:c>
      <x:c r="E911" s="62" t="n">
        <x:f aca="0">'净值底稿'!V873</x:f>
        <x:v>1.6271</x:v>
      </x:c>
      <x:c r="F911" s="63" t="n">
        <x:f aca="0">IFERROR(B911/B910-1,0)</x:f>
        <x:v>0.002225313536456719</x:v>
      </x:c>
      <x:c r="G911" s="63" t="n">
        <x:f aca="0">IFERROR(C911/C910-1,0)</x:f>
        <x:v>0.00181797564430064</x:v>
      </x:c>
      <x:c r="H911" s="63" t="n">
        <x:f aca="0">IFERROR(D911/D910-1,0)</x:f>
        <x:v>0.0004344048653346366</x:v>
      </x:c>
      <x:c r="I911" s="63" t="n">
        <x:f aca="0">IFERROR(E911/E910-1,0)</x:f>
        <x:v>-0.0044055558954905205</x:v>
      </x:c>
      <x:c r="J911" s="64" t="n">
        <x:f aca="0">Z910*(1+F911)</x:f>
        <x:v>0.12345494171504942</x:v>
      </x:c>
      <x:c r="K911" s="64" t="n">
        <x:f aca="0">AA910*(1+G911)</x:f>
        <x:v>0.11906160153272988</x:v>
      </x:c>
      <x:c r="L911" s="64" t="n">
        <x:f aca="0">AB910*(1+H911)</x:f>
        <x:v>0.868529254654799</x:v>
      </x:c>
      <x:c r="M911" s="64" t="n">
        <x:f aca="0">AC910*(1+I911)</x:f>
        <x:v>0.06549623330976569</x:v>
      </x:c>
      <x:c r="N911" s="64" t="n">
        <x:f aca="0">SUM(J911:M911)</x:f>
        <x:v>1.176542031212344</x:v>
      </x:c>
      <x:c r="O911" s="65" t="n">
        <x:f aca="0">IFERROR((J911+K911)/N911,0)</x:f>
        <x:v>0.20612654441072795</x:v>
      </x:c>
      <x:c r="P911" s="66" t="b">
        <x:f aca="0">AND(MONTH(A911)=12,OR(A912="",YEAR(A911)&lt;&gt;YEAR(A912)))</x:f>
        <x:v>0</x:v>
      </x:c>
      <x:c r="Q911" s="66" t="b">
        <x:f aca="0">AND(MOD(MONTH(A911),3)=0,OR(A912="",MONTH(A911)&lt;&gt;MONTH(A912)))</x:f>
        <x:v>0</x:v>
      </x:c>
      <x:c r="R911" s="66" t="b">
        <x:f aca="0">OR(O911&gt;$E$7,O911&lt;$E$6)</x:f>
        <x:v>0</x:v>
      </x:c>
      <x:c r="S911" s="66" t="b">
        <x:f aca="0">AND(OR(P911,Q911,R911),A911-AH910&gt;$E$8)</x:f>
        <x:v>0</x:v>
      </x:c>
      <x:c r="T911" s="67" t="str">
        <x:f aca="0">IF(NOT(OR(P911,Q911,R911)),"不调",IF(NOT(S911),"间隔规则跳过",IF(P911,"年末+季度",IF(AND(Q911,R911),"季度+动态",IF(Q911,"季度","动态")))))</x:f>
        <x:v>不调</x:v>
      </x:c>
      <x:c r="U911" s="64" t="n">
        <x:f aca="0">IF(OR(T911="年末+季度",T911="季度+动态"),N911*$E$5/2,IF(T911="季度",(J911+K911)/2,IF(T911="动态",N911*$E$5*IF(J911+K911=0,0.5,J911/(J911+K911)),J911)))</x:f>
        <x:v>0.12345494171504942</x:v>
      </x:c>
      <x:c r="V911" s="64" t="n">
        <x:f aca="0">IF(OR(T911="年末+季度",T911="季度+动态"),N911*$E$5/2,IF(T911="季度",(J911+K911)/2,IF(T911="动态",N911*$E$5*IF(J911+K911=0,0.5,K911/(J911+K911)),K911)))</x:f>
        <x:v>0.11906160153272988</x:v>
      </x:c>
      <x:c r="W911" s="64" t="n">
        <x:f aca="0">IF(OR(T911="年末+季度",T911="季度+动态",T911="动态"),N911*(1-$E$5)*IF(L911+M911=0,$B$7/($B$7+$B$8),L911/(L911+M911)),L911)</x:f>
        <x:v>0.868529254654799</x:v>
      </x:c>
      <x:c r="X911" s="64" t="n">
        <x:f aca="0">IF(OR(T911="年末+季度",T911="季度+动态",T911="动态"),N911*(1-$E$5)*IF(L911+M911=0,$B$8/($B$7+$B$8),M911/(L911+M911)),M911)</x:f>
        <x:v>0.06549623330976569</x:v>
      </x:c>
      <x:c r="Y911" s="64" t="n">
        <x:f aca="0">POWER(1-$H$5,(A911-A910)/$H$8)</x:f>
        <x:v>0.9999862671029998</x:v>
      </x:c>
      <x:c r="Z911" s="64" t="n">
        <x:f aca="0">U911*Y911</x:f>
        <x:v>0.12345324632105067</x:v>
      </x:c>
      <x:c r="AA911" s="64" t="n">
        <x:f aca="0">V911*Y911</x:f>
        <x:v>0.11905996647201934</x:v>
      </x:c>
      <x:c r="AB911" s="64" t="n">
        <x:f aca="0">W911*Y911</x:f>
        <x:v>0.8685173272320031</x:v>
      </x:c>
      <x:c r="AC911" s="64" t="n">
        <x:f aca="0">X911*Y911</x:f>
        <x:v>0.06549533385673974</x:v>
      </x:c>
      <x:c r="AD911" s="64" t="n">
        <x:f aca="0">SUM(Z911:AC911)</x:f>
        <x:v>1.1765258738818127</x:v>
      </x:c>
      <x:c r="AE911" s="64" t="n">
        <x:f aca="0">MAX(AE910,AD911)</x:f>
        <x:v>1.1770607804293562</x:v>
      </x:c>
      <x:c r="AF911" s="63" t="n">
        <x:f aca="0">AD911/AE911-1</x:f>
        <x:v>-0.0004544425882140324</x:v>
      </x:c>
      <x:c r="AG911" s="63" t="n">
        <x:f aca="0">AD911/AD910-1</x:f>
        <x:v>0.00047732925659715875</x:v>
      </x:c>
      <x:c r="AH911" s="61" t="n">
        <x:f aca="0">IF(OR(T911="年末+季度",T911="季度+动态",T911="季度",T911="动态"),A911,AH910)</x:f>
        <x:v>45107</x:v>
      </x:c>
      <x:c r="AI911" s="68" t="n">
        <x:f aca="0">YEAR(A911)</x:f>
        <x:v>2023</x:v>
      </x:c>
      <x:c r="AJ911" s="68" t="n">
        <x:f aca="0">MONTH(A911)</x:f>
        <x:v>8</x:v>
      </x:c>
      <x:c r="AK911" s="66" t="n">
        <x:f aca="0">IF(MONTH(A911)&lt;&gt;MONTH(A912),1,0)</x:f>
        <x:v>0</x:v>
      </x:c>
      <x:c r="AL911" s="64" t="n">
        <x:f aca="0">IF(AK910,AD910,AL910)</x:f>
        <x:v>1.1769782643903757</x:v>
      </x:c>
      <x:c r="AM911" s="65" t="str">
        <x:f aca="0">IF(AK911,AD911/AL911-1,"")</x:f>
      </x:c>
      <x:c r="AN911" s="64" t="n">
        <x:f aca="0">IF(AI911&lt;&gt;AI910,AD911,MAX(AN910,AD911))</x:f>
        <x:v>1.1770607804293562</x:v>
      </x:c>
      <x:c r="AO911" s="65" t="n">
        <x:f aca="0">AD911/AN911-1</x:f>
        <x:v>-0.0004544425882140324</x:v>
      </x:c>
      <x:c r="AP911" s="69" t="n">
        <x:f aca="0">IFERROR(SUM(Z911:AC911)/AD911,0)</x:f>
        <x:v>1</x:v>
      </x:c>
      <x:c r="AQ911" s="66" t="b">
        <x:f aca="0">AND(B911&gt;0,C911&gt;0,D911&gt;0,E911&gt;0)</x:f>
        <x:v>1</x:v>
      </x:c>
    </x:row>
    <x:row r="912" ht="13.5" hidden="0">
      <x:c r="A912" s="61" t="n">
        <x:f aca="0">'净值底稿'!A874</x:f>
        <x:v>45142</x:v>
      </x:c>
      <x:c r="B912" s="62" t="n">
        <x:f aca="0">'净值底稿'!W874</x:f>
        <x:v>1.3662118066678248</x:v>
      </x:c>
      <x:c r="C912" s="62" t="n">
        <x:f aca="0">'净值底稿'!T874</x:f>
        <x:v>1.3050078097270104</x:v>
      </x:c>
      <x:c r="D912" s="62" t="n">
        <x:f aca="0">'净值底稿'!U874</x:f>
        <x:v>1.6123</x:v>
      </x:c>
      <x:c r="E912" s="62" t="n">
        <x:f aca="0">'净值底稿'!V874</x:f>
        <x:v>1.6246</x:v>
      </x:c>
      <x:c r="F912" s="63" t="n">
        <x:f aca="0">IFERROR(B912/B911-1,0)</x:f>
        <x:v>-0.00008265397919193784</x:v>
      </x:c>
      <x:c r="G912" s="63" t="n">
        <x:f aca="0">IFERROR(C912/C911-1,0)</x:f>
        <x:v>0.0041610428100042895</x:v>
      </x:c>
      <x:c r="H912" s="63" t="n">
        <x:f aca="0">IFERROR(D912/D911-1,0)</x:f>
        <x:v>0.00012406178276780366</x:v>
      </x:c>
      <x:c r="I912" s="63" t="n">
        <x:f aca="0">IFERROR(E912/E911-1,0)</x:f>
        <x:v>-0.0015364759387868077</x:v>
      </x:c>
      <x:c r="J912" s="64" t="n">
        <x:f aca="0">Z911*(1+F912)</x:f>
        <x:v>0.12344304241899808</x:v>
      </x:c>
      <x:c r="K912" s="64" t="n">
        <x:f aca="0">AA911*(1+G912)</x:f>
        <x:v>0.11955538008946709</x:v>
      </x:c>
      <x:c r="L912" s="64" t="n">
        <x:f aca="0">AB911*(1+H912)</x:f>
        <x:v>0.8686250770399843</x:v>
      </x:c>
      <x:c r="M912" s="64" t="n">
        <x:f aca="0">AC911*(1+I912)</x:f>
        <x:v>0.06539470185216605</x:v>
      </x:c>
      <x:c r="N912" s="64" t="n">
        <x:f aca="0">SUM(J912:M912)</x:f>
        <x:v>1.1770182014006156</x:v>
      </x:c>
      <x:c r="O912" s="65" t="n">
        <x:f aca="0">IFERROR((J912+K912)/N912,0)</x:f>
        <x:v>0.20645256141264806</x:v>
      </x:c>
      <x:c r="P912" s="66" t="b">
        <x:f aca="0">AND(MONTH(A912)=12,OR(A913="",YEAR(A912)&lt;&gt;YEAR(A913)))</x:f>
        <x:v>0</x:v>
      </x:c>
      <x:c r="Q912" s="66" t="b">
        <x:f aca="0">AND(MOD(MONTH(A912),3)=0,OR(A913="",MONTH(A912)&lt;&gt;MONTH(A913)))</x:f>
        <x:v>0</x:v>
      </x:c>
      <x:c r="R912" s="66" t="b">
        <x:f aca="0">OR(O912&gt;$E$7,O912&lt;$E$6)</x:f>
        <x:v>0</x:v>
      </x:c>
      <x:c r="S912" s="66" t="b">
        <x:f aca="0">AND(OR(P912,Q912,R912),A912-AH911&gt;$E$8)</x:f>
        <x:v>0</x:v>
      </x:c>
      <x:c r="T912" s="67" t="str">
        <x:f aca="0">IF(NOT(OR(P912,Q912,R912)),"不调",IF(NOT(S912),"间隔规则跳过",IF(P912,"年末+季度",IF(AND(Q912,R912),"季度+动态",IF(Q912,"季度","动态")))))</x:f>
        <x:v>不调</x:v>
      </x:c>
      <x:c r="U912" s="64" t="n">
        <x:f aca="0">IF(OR(T912="年末+季度",T912="季度+动态"),N912*$E$5/2,IF(T912="季度",(J912+K912)/2,IF(T912="动态",N912*$E$5*IF(J912+K912=0,0.5,J912/(J912+K912)),J912)))</x:f>
        <x:v>0.12344304241899808</x:v>
      </x:c>
      <x:c r="V912" s="64" t="n">
        <x:f aca="0">IF(OR(T912="年末+季度",T912="季度+动态"),N912*$E$5/2,IF(T912="季度",(J912+K912)/2,IF(T912="动态",N912*$E$5*IF(J912+K912=0,0.5,K912/(J912+K912)),K912)))</x:f>
        <x:v>0.11955538008946709</x:v>
      </x:c>
      <x:c r="W912" s="64" t="n">
        <x:f aca="0">IF(OR(T912="年末+季度",T912="季度+动态",T912="动态"),N912*(1-$E$5)*IF(L912+M912=0,$B$7/($B$7+$B$8),L912/(L912+M912)),L912)</x:f>
        <x:v>0.8686250770399843</x:v>
      </x:c>
      <x:c r="X912" s="64" t="n">
        <x:f aca="0">IF(OR(T912="年末+季度",T912="季度+动态",T912="动态"),N912*(1-$E$5)*IF(L912+M912=0,$B$8/($B$7+$B$8),M912/(L912+M912)),M912)</x:f>
        <x:v>0.06539470185216605</x:v>
      </x:c>
      <x:c r="Y912" s="64" t="n">
        <x:f aca="0">POWER(1-$H$5,(A912-A911)/$H$8)</x:f>
        <x:v>0.9999862671029998</x:v>
      </x:c>
      <x:c r="Z912" s="64" t="n">
        <x:f aca="0">U912*Y912</x:f>
        <x:v>0.12344134718841114</x:v>
      </x:c>
      <x:c r="AA912" s="64" t="n">
        <x:f aca="0">V912*Y912</x:f>
        <x:v>0.1195537382477465</x:v>
      </x:c>
      <x:c r="AB912" s="64" t="n">
        <x:f aca="0">W912*Y912</x:f>
        <x:v>0.8686131483012695</x:v>
      </x:c>
      <x:c r="AC912" s="64" t="n">
        <x:f aca="0">X912*Y912</x:f>
        <x:v>0.06539380379346114</x:v>
      </x:c>
      <x:c r="AD912" s="64" t="n">
        <x:f aca="0">SUM(Z912:AC912)</x:f>
        <x:v>1.1770020375308883</x:v>
      </x:c>
      <x:c r="AE912" s="64" t="n">
        <x:f aca="0">MAX(AE911,AD912)</x:f>
        <x:v>1.1770607804293562</x:v>
      </x:c>
      <x:c r="AF912" s="63" t="n">
        <x:f aca="0">AD912/AE912-1</x:f>
        <x:v>-0.00004990642747138008</x:v>
      </x:c>
      <x:c r="AG912" s="63" t="n">
        <x:f aca="0">AD912/AD911-1</x:f>
        <x:v>0.00040472008278458205</x:v>
      </x:c>
      <x:c r="AH912" s="61" t="n">
        <x:f aca="0">IF(OR(T912="年末+季度",T912="季度+动态",T912="季度",T912="动态"),A912,AH911)</x:f>
        <x:v>45107</x:v>
      </x:c>
      <x:c r="AI912" s="68" t="n">
        <x:f aca="0">YEAR(A912)</x:f>
        <x:v>2023</x:v>
      </x:c>
      <x:c r="AJ912" s="68" t="n">
        <x:f aca="0">MONTH(A912)</x:f>
        <x:v>8</x:v>
      </x:c>
      <x:c r="AK912" s="66" t="n">
        <x:f aca="0">IF(MONTH(A912)&lt;&gt;MONTH(A913),1,0)</x:f>
        <x:v>0</x:v>
      </x:c>
      <x:c r="AL912" s="64" t="n">
        <x:f aca="0">IF(AK911,AD911,AL911)</x:f>
        <x:v>1.1769782643903757</x:v>
      </x:c>
      <x:c r="AM912" s="65" t="str">
        <x:f aca="0">IF(AK912,AD912/AL912-1,"")</x:f>
      </x:c>
      <x:c r="AN912" s="64" t="n">
        <x:f aca="0">IF(AI912&lt;&gt;AI911,AD912,MAX(AN911,AD912))</x:f>
        <x:v>1.1770607804293562</x:v>
      </x:c>
      <x:c r="AO912" s="65" t="n">
        <x:f aca="0">AD912/AN912-1</x:f>
        <x:v>-0.00004990642747138008</x:v>
      </x:c>
      <x:c r="AP912" s="69" t="n">
        <x:f aca="0">IFERROR(SUM(Z912:AC912)/AD912,0)</x:f>
        <x:v>1</x:v>
      </x:c>
      <x:c r="AQ912" s="66" t="b">
        <x:f aca="0">AND(B912&gt;0,C912&gt;0,D912&gt;0,E912&gt;0)</x:f>
        <x:v>1</x:v>
      </x:c>
    </x:row>
    <x:row r="913" ht="13.5" hidden="0">
      <x:c r="A913" s="61" t="n">
        <x:f aca="0">'净值底稿'!A875</x:f>
        <x:v>45145</x:v>
      </x:c>
      <x:c r="B913" s="62" t="n">
        <x:f aca="0">'净值底稿'!W875</x:f>
        <x:v>1.356434540278107</x:v>
      </x:c>
      <x:c r="C913" s="62" t="n">
        <x:f aca="0">'净值底稿'!T875</x:f>
        <x:v>1.2975601290155563</x:v>
      </x:c>
      <x:c r="D913" s="62" t="n">
        <x:f aca="0">'净值底稿'!U875</x:f>
        <x:v>1.6133</x:v>
      </x:c>
      <x:c r="E913" s="62" t="n">
        <x:f aca="0">'净值底稿'!V875</x:f>
        <x:v>1.6277</x:v>
      </x:c>
      <x:c r="F913" s="63" t="n">
        <x:f aca="0">IFERROR(B913/B912-1,0)</x:f>
        <x:v>-0.007156479209153077</x:v>
      </x:c>
      <x:c r="G913" s="63" t="n">
        <x:f aca="0">IFERROR(C913/C912-1,0)</x:f>
        <x:v>-0.00570700087458631</x:v>
      </x:c>
      <x:c r="H913" s="63" t="n">
        <x:f aca="0">IFERROR(D913/D912-1,0)</x:f>
        <x:v>0.0006202319667554246</x:v>
      </x:c>
      <x:c r="I913" s="63" t="n">
        <x:f aca="0">IFERROR(E913/E912-1,0)</x:f>
        <x:v>0.001908162009109926</x:v>
      </x:c>
      <x:c r="J913" s="64" t="n">
        <x:f aca="0">Z912*(1+F913)</x:f>
        <x:v>0.12255794175370743</x:v>
      </x:c>
      <x:c r="K913" s="64" t="n">
        <x:f aca="0">AA912*(1+G913)</x:f>
        <x:v>0.11887144495900655</x:v>
      </x:c>
      <x:c r="L913" s="64" t="n">
        <x:f aca="0">AB912*(1+H913)</x:f>
        <x:v>0.86915188994259</x:v>
      </x:c>
      <x:c r="M913" s="64" t="n">
        <x:f aca="0">AC912*(1+I913)</x:f>
        <x:v>0.06551858576549102</x:v>
      </x:c>
      <x:c r="N913" s="64" t="n">
        <x:f aca="0">SUM(J913:M913)</x:f>
        <x:v>1.1760998624207948</x:v>
      </x:c>
      <x:c r="O913" s="65" t="n">
        <x:f aca="0">IFERROR((J913+K913)/N913,0)</x:f>
        <x:v>0.20527966580641718</x:v>
      </x:c>
      <x:c r="P913" s="66" t="b">
        <x:f aca="0">AND(MONTH(A913)=12,OR(A914="",YEAR(A913)&lt;&gt;YEAR(A914)))</x:f>
        <x:v>0</x:v>
      </x:c>
      <x:c r="Q913" s="66" t="b">
        <x:f aca="0">AND(MOD(MONTH(A913),3)=0,OR(A914="",MONTH(A913)&lt;&gt;MONTH(A914)))</x:f>
        <x:v>0</x:v>
      </x:c>
      <x:c r="R913" s="66" t="b">
        <x:f aca="0">OR(O913&gt;$E$7,O913&lt;$E$6)</x:f>
        <x:v>0</x:v>
      </x:c>
      <x:c r="S913" s="66" t="b">
        <x:f aca="0">AND(OR(P913,Q913,R913),A913-AH912&gt;$E$8)</x:f>
        <x:v>0</x:v>
      </x:c>
      <x:c r="T913" s="67" t="str">
        <x:f aca="0">IF(NOT(OR(P913,Q913,R913)),"不调",IF(NOT(S913),"间隔规则跳过",IF(P913,"年末+季度",IF(AND(Q913,R913),"季度+动态",IF(Q913,"季度","动态")))))</x:f>
        <x:v>不调</x:v>
      </x:c>
      <x:c r="U913" s="64" t="n">
        <x:f aca="0">IF(OR(T913="年末+季度",T913="季度+动态"),N913*$E$5/2,IF(T913="季度",(J913+K913)/2,IF(T913="动态",N913*$E$5*IF(J913+K913=0,0.5,J913/(J913+K913)),J913)))</x:f>
        <x:v>0.12255794175370743</x:v>
      </x:c>
      <x:c r="V913" s="64" t="n">
        <x:f aca="0">IF(OR(T913="年末+季度",T913="季度+动态"),N913*$E$5/2,IF(T913="季度",(J913+K913)/2,IF(T913="动态",N913*$E$5*IF(J913+K913=0,0.5,K913/(J913+K913)),K913)))</x:f>
        <x:v>0.11887144495900655</x:v>
      </x:c>
      <x:c r="W913" s="64" t="n">
        <x:f aca="0">IF(OR(T913="年末+季度",T913="季度+动态",T913="动态"),N913*(1-$E$5)*IF(L913+M913=0,$B$7/($B$7+$B$8),L913/(L913+M913)),L913)</x:f>
        <x:v>0.86915188994259</x:v>
      </x:c>
      <x:c r="X913" s="64" t="n">
        <x:f aca="0">IF(OR(T913="年末+季度",T913="季度+动态",T913="动态"),N913*(1-$E$5)*IF(L913+M913=0,$B$8/($B$7+$B$8),M913/(L913+M913)),M913)</x:f>
        <x:v>0.06551858576549102</x:v>
      </x:c>
      <x:c r="Y913" s="64" t="n">
        <x:f aca="0">POWER(1-$H$5,(A913-A912)/$H$8)</x:f>
        <x:v>0.9999588018747739</x:v>
      </x:c>
      <x:c r="Z913" s="64" t="n">
        <x:f aca="0">U913*Y913</x:f>
        <x:v>0.12255289259627561</x:v>
      </x:c>
      <x:c r="AA913" s="64" t="n">
        <x:f aca="0">V913*Y913</x:f>
        <x:v>0.11886654767833132</x:v>
      </x:c>
      <x:c r="AB913" s="64" t="n">
        <x:f aca="0">W913*Y913</x:f>
        <x:v>0.8691160825141876</x:v>
      </x:c>
      <x:c r="AC913" s="64" t="n">
        <x:f aca="0">X913*Y913</x:f>
        <x:v>0.06551588652259002</x:v>
      </x:c>
      <x:c r="AD913" s="64" t="n">
        <x:f aca="0">SUM(Z913:AC913)</x:f>
        <x:v>1.1760514093113845</x:v>
      </x:c>
      <x:c r="AE913" s="64" t="n">
        <x:f aca="0">MAX(AE912,AD913)</x:f>
        <x:v>1.1770607804293562</x:v>
      </x:c>
      <x:c r="AF913" s="63" t="n">
        <x:f aca="0">AD913/AE913-1</x:f>
        <x:v>-0.0008575352562537608</x:v>
      </x:c>
      <x:c r="AG913" s="63" t="n">
        <x:f aca="0">AD913/AD912-1</x:f>
        <x:v>-0.0008076691366635247</x:v>
      </x:c>
      <x:c r="AH913" s="61" t="n">
        <x:f aca="0">IF(OR(T913="年末+季度",T913="季度+动态",T913="季度",T913="动态"),A913,AH912)</x:f>
        <x:v>45107</x:v>
      </x:c>
      <x:c r="AI913" s="68" t="n">
        <x:f aca="0">YEAR(A913)</x:f>
        <x:v>2023</x:v>
      </x:c>
      <x:c r="AJ913" s="68" t="n">
        <x:f aca="0">MONTH(A913)</x:f>
        <x:v>8</x:v>
      </x:c>
      <x:c r="AK913" s="66" t="n">
        <x:f aca="0">IF(MONTH(A913)&lt;&gt;MONTH(A914),1,0)</x:f>
        <x:v>0</x:v>
      </x:c>
      <x:c r="AL913" s="64" t="n">
        <x:f aca="0">IF(AK912,AD912,AL912)</x:f>
        <x:v>1.1769782643903757</x:v>
      </x:c>
      <x:c r="AM913" s="65" t="str">
        <x:f aca="0">IF(AK913,AD913/AL913-1,"")</x:f>
      </x:c>
      <x:c r="AN913" s="64" t="n">
        <x:f aca="0">IF(AI913&lt;&gt;AI912,AD913,MAX(AN912,AD913))</x:f>
        <x:v>1.1770607804293562</x:v>
      </x:c>
      <x:c r="AO913" s="65" t="n">
        <x:f aca="0">AD913/AN913-1</x:f>
        <x:v>-0.0008575352562537608</x:v>
      </x:c>
      <x:c r="AP913" s="69" t="n">
        <x:f aca="0">IFERROR(SUM(Z913:AC913)/AD913,0)</x:f>
        <x:v>1</x:v>
      </x:c>
      <x:c r="AQ913" s="66" t="b">
        <x:f aca="0">AND(B913&gt;0,C913&gt;0,D913&gt;0,E913&gt;0)</x:f>
        <x:v>1</x:v>
      </x:c>
    </x:row>
    <x:row r="914" ht="13.5" hidden="0">
      <x:c r="A914" s="61" t="n">
        <x:f aca="0">'净值底稿'!A876</x:f>
        <x:v>45146</x:v>
      </x:c>
      <x:c r="B914" s="62" t="n">
        <x:f aca="0">'净值底稿'!W876</x:f>
        <x:v>1.3549292983128056</x:v>
      </x:c>
      <x:c r="C914" s="62" t="n">
        <x:f aca="0">'净值底稿'!T876</x:f>
        <x:v>1.2947389124824953</x:v>
      </x:c>
      <x:c r="D914" s="62" t="n">
        <x:f aca="0">'净值底稿'!U876</x:f>
        <x:v>1.6135</x:v>
      </x:c>
      <x:c r="E914" s="62" t="n">
        <x:f aca="0">'净值底稿'!V876</x:f>
        <x:v>1.6275</x:v>
      </x:c>
      <x:c r="F914" s="63" t="n">
        <x:f aca="0">IFERROR(B914/B913-1,0)</x:f>
        <x:v>-0.0011097048332261439</x:v>
      </x:c>
      <x:c r="G914" s="63" t="n">
        <x:f aca="0">IFERROR(C914/C913-1,0)</x:f>
        <x:v>-0.0021742472429400195</x:v>
      </x:c>
      <x:c r="H914" s="63" t="n">
        <x:f aca="0">IFERROR(D914/D913-1,0)</x:f>
        <x:v>0.0001239695035020194</x:v>
      </x:c>
      <x:c r="I914" s="63" t="n">
        <x:f aca="0">IFERROR(E914/E913-1,0)</x:f>
        <x:v>-0.00012287276525158042</x:v>
      </x:c>
      <x:c r="J914" s="64" t="n">
        <x:f aca="0">Z913*(1+F914)</x:f>
        <x:v>0.12241689505903568</x:v>
      </x:c>
      <x:c r="K914" s="64" t="n">
        <x:f aca="0">AA913*(1+G914)</x:f>
        <x:v>0.11860810241476391</x:v>
      </x:c>
      <x:c r="L914" s="64" t="n">
        <x:f aca="0">AB913*(1+H914)</x:f>
        <x:v>0.8692238264034226</x:v>
      </x:c>
      <x:c r="M914" s="64" t="n">
        <x:f aca="0">AC913*(1+I914)</x:f>
        <x:v>0.06550783640444509</x:v>
      </x:c>
      <x:c r="N914" s="64" t="n">
        <x:f aca="0">SUM(J914:M914)</x:f>
        <x:v>1.1757566602816671</x:v>
      </x:c>
      <x:c r="O914" s="65" t="n">
        <x:f aca="0">IFERROR((J914+K914)/N914,0)</x:f>
        <x:v>0.2049956471571754</x:v>
      </x:c>
      <x:c r="P914" s="66" t="b">
        <x:f aca="0">AND(MONTH(A914)=12,OR(A915="",YEAR(A914)&lt;&gt;YEAR(A915)))</x:f>
        <x:v>0</x:v>
      </x:c>
      <x:c r="Q914" s="66" t="b">
        <x:f aca="0">AND(MOD(MONTH(A914),3)=0,OR(A915="",MONTH(A914)&lt;&gt;MONTH(A915)))</x:f>
        <x:v>0</x:v>
      </x:c>
      <x:c r="R914" s="66" t="b">
        <x:f aca="0">OR(O914&gt;$E$7,O914&lt;$E$6)</x:f>
        <x:v>0</x:v>
      </x:c>
      <x:c r="S914" s="66" t="b">
        <x:f aca="0">AND(OR(P914,Q914,R914),A914-AH913&gt;$E$8)</x:f>
        <x:v>0</x:v>
      </x:c>
      <x:c r="T914" s="67" t="str">
        <x:f aca="0">IF(NOT(OR(P914,Q914,R914)),"不调",IF(NOT(S914),"间隔规则跳过",IF(P914,"年末+季度",IF(AND(Q914,R914),"季度+动态",IF(Q914,"季度","动态")))))</x:f>
        <x:v>不调</x:v>
      </x:c>
      <x:c r="U914" s="64" t="n">
        <x:f aca="0">IF(OR(T914="年末+季度",T914="季度+动态"),N914*$E$5/2,IF(T914="季度",(J914+K914)/2,IF(T914="动态",N914*$E$5*IF(J914+K914=0,0.5,J914/(J914+K914)),J914)))</x:f>
        <x:v>0.12241689505903568</x:v>
      </x:c>
      <x:c r="V914" s="64" t="n">
        <x:f aca="0">IF(OR(T914="年末+季度",T914="季度+动态"),N914*$E$5/2,IF(T914="季度",(J914+K914)/2,IF(T914="动态",N914*$E$5*IF(J914+K914=0,0.5,K914/(J914+K914)),K914)))</x:f>
        <x:v>0.11860810241476391</x:v>
      </x:c>
      <x:c r="W914" s="64" t="n">
        <x:f aca="0">IF(OR(T914="年末+季度",T914="季度+动态",T914="动态"),N914*(1-$E$5)*IF(L914+M914=0,$B$7/($B$7+$B$8),L914/(L914+M914)),L914)</x:f>
        <x:v>0.8692238264034226</x:v>
      </x:c>
      <x:c r="X914" s="64" t="n">
        <x:f aca="0">IF(OR(T914="年末+季度",T914="季度+动态",T914="动态"),N914*(1-$E$5)*IF(L914+M914=0,$B$8/($B$7+$B$8),M914/(L914+M914)),M914)</x:f>
        <x:v>0.06550783640444509</x:v>
      </x:c>
      <x:c r="Y914" s="64" t="n">
        <x:f aca="0">POWER(1-$H$5,(A914-A913)/$H$8)</x:f>
        <x:v>0.9999862671029998</x:v>
      </x:c>
      <x:c r="Z914" s="64" t="n">
        <x:f aca="0">U914*Y914</x:f>
        <x:v>0.12241521392042475</x:v>
      </x:c>
      <x:c r="AA914" s="64" t="n">
        <x:f aca="0">V914*Y914</x:f>
        <x:v>0.11860647358191005</x:v>
      </x:c>
      <x:c r="AB914" s="64" t="n">
        <x:f aca="0">W914*Y914</x:f>
        <x:v>0.8692118894421444</x:v>
      </x:c>
      <x:c r="AC914" s="64" t="n">
        <x:f aca="0">X914*Y914</x:f>
        <x:v>0.06550693679207503</x:v>
      </x:c>
      <x:c r="AD914" s="64" t="n">
        <x:f aca="0">SUM(Z914:AC914)</x:f>
        <x:v>1.1757405137365544</x:v>
      </x:c>
      <x:c r="AE914" s="64" t="n">
        <x:f aca="0">MAX(AE913,AD914)</x:f>
        <x:v>1.1770607804293562</x:v>
      </x:c>
      <x:c r="AF914" s="63" t="n">
        <x:f aca="0">AD914/AE914-1</x:f>
        <x:v>-0.0011216639911494353</x:v>
      </x:c>
      <x:c r="AG914" s="63" t="n">
        <x:f aca="0">AD914/AD913-1</x:f>
        <x:v>-0.0002643554289961658</x:v>
      </x:c>
      <x:c r="AH914" s="61" t="n">
        <x:f aca="0">IF(OR(T914="年末+季度",T914="季度+动态",T914="季度",T914="动态"),A914,AH913)</x:f>
        <x:v>45107</x:v>
      </x:c>
      <x:c r="AI914" s="68" t="n">
        <x:f aca="0">YEAR(A914)</x:f>
        <x:v>2023</x:v>
      </x:c>
      <x:c r="AJ914" s="68" t="n">
        <x:f aca="0">MONTH(A914)</x:f>
        <x:v>8</x:v>
      </x:c>
      <x:c r="AK914" s="66" t="n">
        <x:f aca="0">IF(MONTH(A914)&lt;&gt;MONTH(A915),1,0)</x:f>
        <x:v>0</x:v>
      </x:c>
      <x:c r="AL914" s="64" t="n">
        <x:f aca="0">IF(AK913,AD913,AL913)</x:f>
        <x:v>1.1769782643903757</x:v>
      </x:c>
      <x:c r="AM914" s="65" t="str">
        <x:f aca="0">IF(AK914,AD914/AL914-1,"")</x:f>
      </x:c>
      <x:c r="AN914" s="64" t="n">
        <x:f aca="0">IF(AI914&lt;&gt;AI913,AD914,MAX(AN913,AD914))</x:f>
        <x:v>1.1770607804293562</x:v>
      </x:c>
      <x:c r="AO914" s="65" t="n">
        <x:f aca="0">AD914/AN914-1</x:f>
        <x:v>-0.0011216639911494353</x:v>
      </x:c>
      <x:c r="AP914" s="69" t="n">
        <x:f aca="0">IFERROR(SUM(Z914:AC914)/AD914,0)</x:f>
        <x:v>1</x:v>
      </x:c>
      <x:c r="AQ914" s="66" t="b">
        <x:f aca="0">AND(B914&gt;0,C914&gt;0,D914&gt;0,E914&gt;0)</x:f>
        <x:v>1</x:v>
      </x:c>
    </x:row>
    <x:row r="915" ht="13.5" hidden="0">
      <x:c r="A915" s="61" t="n">
        <x:f aca="0">'净值底稿'!A877</x:f>
        <x:v>45147</x:v>
      </x:c>
      <x:c r="B915" s="62" t="n">
        <x:f aca="0">'净值底稿'!W877</x:f>
        <x:v>1.350310346901998</x:v>
      </x:c>
      <x:c r="C915" s="62" t="n">
        <x:f aca="0">'净值底稿'!T877</x:f>
        <x:v>1.2844317186335763</x:v>
      </x:c>
      <x:c r="D915" s="62" t="n">
        <x:f aca="0">'净值底稿'!U877</x:f>
        <x:v>1.6139</x:v>
      </x:c>
      <x:c r="E915" s="62" t="n">
        <x:f aca="0">'净值底稿'!V877</x:f>
        <x:v>1.628</x:v>
      </x:c>
      <x:c r="F915" s="63" t="n">
        <x:f aca="0">IFERROR(B915/B914-1,0)</x:f>
        <x:v>-0.0034089981053323504</x:v>
      </x:c>
      <x:c r="G915" s="63" t="n">
        <x:f aca="0">IFERROR(C915/C914-1,0)</x:f>
        <x:v>-0.007960828047684387</x:v>
      </x:c>
      <x:c r="H915" s="63" t="n">
        <x:f aca="0">IFERROR(D915/D914-1,0)</x:f>
        <x:v>0.0002479082739386129</x:v>
      </x:c>
      <x:c r="I915" s="63" t="n">
        <x:f aca="0">IFERROR(E915/E914-1,0)</x:f>
        <x:v>0.0003072196620583778</x:v>
      </x:c>
      <x:c r="J915" s="64" t="n">
        <x:f aca="0">Z914*(1+F915)</x:f>
        <x:v>0.12199790068810616</x:v>
      </x:c>
      <x:c r="K915" s="64" t="n">
        <x:f aca="0">AA914*(1+G915)</x:f>
        <x:v>0.11766226784038225</x:v>
      </x:c>
      <x:c r="L915" s="64" t="n">
        <x:f aca="0">AB914*(1+H915)</x:f>
        <x:v>0.869427374261343</x:v>
      </x:c>
      <x:c r="M915" s="64" t="n">
        <x:f aca="0">AC914*(1+I915)</x:f>
        <x:v>0.06552706181105877</x:v>
      </x:c>
      <x:c r="N915" s="64" t="n">
        <x:f aca="0">SUM(J915:M915)</x:f>
        <x:v>1.1746146046008903</x:v>
      </x:c>
      <x:c r="O915" s="65" t="n">
        <x:f aca="0">IFERROR((J915+K915)/N915,0)</x:f>
        <x:v>0.20403302290790093</x:v>
      </x:c>
      <x:c r="P915" s="66" t="b">
        <x:f aca="0">AND(MONTH(A915)=12,OR(A916="",YEAR(A915)&lt;&gt;YEAR(A916)))</x:f>
        <x:v>0</x:v>
      </x:c>
      <x:c r="Q915" s="66" t="b">
        <x:f aca="0">AND(MOD(MONTH(A915),3)=0,OR(A916="",MONTH(A915)&lt;&gt;MONTH(A916)))</x:f>
        <x:v>0</x:v>
      </x:c>
      <x:c r="R915" s="66" t="b">
        <x:f aca="0">OR(O915&gt;$E$7,O915&lt;$E$6)</x:f>
        <x:v>0</x:v>
      </x:c>
      <x:c r="S915" s="66" t="b">
        <x:f aca="0">AND(OR(P915,Q915,R915),A915-AH914&gt;$E$8)</x:f>
        <x:v>0</x:v>
      </x:c>
      <x:c r="T915" s="67" t="str">
        <x:f aca="0">IF(NOT(OR(P915,Q915,R915)),"不调",IF(NOT(S915),"间隔规则跳过",IF(P915,"年末+季度",IF(AND(Q915,R915),"季度+动态",IF(Q915,"季度","动态")))))</x:f>
        <x:v>不调</x:v>
      </x:c>
      <x:c r="U915" s="64" t="n">
        <x:f aca="0">IF(OR(T915="年末+季度",T915="季度+动态"),N915*$E$5/2,IF(T915="季度",(J915+K915)/2,IF(T915="动态",N915*$E$5*IF(J915+K915=0,0.5,J915/(J915+K915)),J915)))</x:f>
        <x:v>0.12199790068810616</x:v>
      </x:c>
      <x:c r="V915" s="64" t="n">
        <x:f aca="0">IF(OR(T915="年末+季度",T915="季度+动态"),N915*$E$5/2,IF(T915="季度",(J915+K915)/2,IF(T915="动态",N915*$E$5*IF(J915+K915=0,0.5,K915/(J915+K915)),K915)))</x:f>
        <x:v>0.11766226784038225</x:v>
      </x:c>
      <x:c r="W915" s="64" t="n">
        <x:f aca="0">IF(OR(T915="年末+季度",T915="季度+动态",T915="动态"),N915*(1-$E$5)*IF(L915+M915=0,$B$7/($B$7+$B$8),L915/(L915+M915)),L915)</x:f>
        <x:v>0.869427374261343</x:v>
      </x:c>
      <x:c r="X915" s="64" t="n">
        <x:f aca="0">IF(OR(T915="年末+季度",T915="季度+动态",T915="动态"),N915*(1-$E$5)*IF(L915+M915=0,$B$8/($B$7+$B$8),M915/(L915+M915)),M915)</x:f>
        <x:v>0.06552706181105877</x:v>
      </x:c>
      <x:c r="Y915" s="64" t="n">
        <x:f aca="0">POWER(1-$H$5,(A915-A914)/$H$8)</x:f>
        <x:v>0.9999862671029998</x:v>
      </x:c>
      <x:c r="Z915" s="64" t="n">
        <x:f aca="0">U915*Y915</x:f>
        <x:v>0.12199622530350177</x:v>
      </x:c>
      <x:c r="AA915" s="64" t="n">
        <x:f aca="0">V915*Y915</x:f>
        <x:v>0.11766065199657719</x:v>
      </x:c>
      <x:c r="AB915" s="64" t="n">
        <x:f aca="0">W915*Y915</x:f>
        <x:v>0.8694154345047631</x:v>
      </x:c>
      <x:c r="AC915" s="64" t="n">
        <x:f aca="0">X915*Y915</x:f>
        <x:v>0.06552616193466819</x:v>
      </x:c>
      <x:c r="AD915" s="64" t="n">
        <x:f aca="0">SUM(Z915:AC915)</x:f>
        <x:v>1.17459847373951</x:v>
      </x:c>
      <x:c r="AE915" s="64" t="n">
        <x:f aca="0">MAX(AE914,AD915)</x:f>
        <x:v>1.1770607804293562</x:v>
      </x:c>
      <x:c r="AF915" s="63" t="n">
        <x:f aca="0">AD915/AE915-1</x:f>
        <x:v>-0.0020919112511318394</x:v>
      </x:c>
      <x:c r="AG915" s="63" t="n">
        <x:f aca="0">AD915/AD914-1</x:f>
        <x:v>-0.000971336773464504</x:v>
      </x:c>
      <x:c r="AH915" s="61" t="n">
        <x:f aca="0">IF(OR(T915="年末+季度",T915="季度+动态",T915="季度",T915="动态"),A915,AH914)</x:f>
        <x:v>45107</x:v>
      </x:c>
      <x:c r="AI915" s="68" t="n">
        <x:f aca="0">YEAR(A915)</x:f>
        <x:v>2023</x:v>
      </x:c>
      <x:c r="AJ915" s="68" t="n">
        <x:f aca="0">MONTH(A915)</x:f>
        <x:v>8</x:v>
      </x:c>
      <x:c r="AK915" s="66" t="n">
        <x:f aca="0">IF(MONTH(A915)&lt;&gt;MONTH(A916),1,0)</x:f>
        <x:v>0</x:v>
      </x:c>
      <x:c r="AL915" s="64" t="n">
        <x:f aca="0">IF(AK914,AD914,AL914)</x:f>
        <x:v>1.1769782643903757</x:v>
      </x:c>
      <x:c r="AM915" s="65" t="str">
        <x:f aca="0">IF(AK915,AD915/AL915-1,"")</x:f>
      </x:c>
      <x:c r="AN915" s="64" t="n">
        <x:f aca="0">IF(AI915&lt;&gt;AI914,AD915,MAX(AN914,AD915))</x:f>
        <x:v>1.1770607804293562</x:v>
      </x:c>
      <x:c r="AO915" s="65" t="n">
        <x:f aca="0">AD915/AN915-1</x:f>
        <x:v>-0.0020919112511318394</x:v>
      </x:c>
      <x:c r="AP915" s="69" t="n">
        <x:f aca="0">IFERROR(SUM(Z915:AC915)/AD915,0)</x:f>
        <x:v>1</x:v>
      </x:c>
      <x:c r="AQ915" s="66" t="b">
        <x:f aca="0">AND(B915&gt;0,C915&gt;0,D915&gt;0,E915&gt;0)</x:f>
        <x:v>1</x:v>
      </x:c>
    </x:row>
    <x:row r="916" ht="13.5" hidden="0">
      <x:c r="A916" s="61" t="n">
        <x:f aca="0">'净值底稿'!A878</x:f>
        <x:v>45148</x:v>
      </x:c>
      <x:c r="B916" s="62" t="n">
        <x:f aca="0">'净值底稿'!W878</x:f>
        <x:v>1.3532089029697483</x:v>
      </x:c>
      <x:c r="C916" s="62" t="n">
        <x:f aca="0">'净值底稿'!T878</x:f>
        <x:v>1.286586428041564</x:v>
      </x:c>
      <x:c r="D916" s="62" t="n">
        <x:f aca="0">'净值底稿'!U878</x:f>
        <x:v>1.614</x:v>
      </x:c>
      <x:c r="E916" s="62" t="n">
        <x:f aca="0">'净值底稿'!V878</x:f>
        <x:v>1.623</x:v>
      </x:c>
      <x:c r="F916" s="63" t="n">
        <x:f aca="0">IFERROR(B916/B915-1,0)</x:f>
        <x:v>0.002146585097567044</x:v>
      </x:c>
      <x:c r="G916" s="63" t="n">
        <x:f aca="0">IFERROR(C916/C915-1,0)</x:f>
        <x:v>0.001677558547277247</x:v>
      </x:c>
      <x:c r="H916" s="63" t="n">
        <x:f aca="0">IFERROR(D916/D915-1,0)</x:f>
        <x:v>0.00006196170766470388</x:v>
      </x:c>
      <x:c r="I916" s="63" t="n">
        <x:f aca="0">IFERROR(E916/E915-1,0)</x:f>
        <x:v>-0.0030712530712529995</x:v>
      </x:c>
      <x:c r="J916" s="64" t="n">
        <x:f aca="0">Z915*(1+F916)</x:f>
        <x:v>0.12225810058269769</x:v>
      </x:c>
      <x:c r="K916" s="64" t="n">
        <x:f aca="0">AA915*(1+G916)</x:f>
        <x:v>0.11785803462901226</x:v>
      </x:c>
      <x:c r="L916" s="64" t="n">
        <x:f aca="0">AB915*(1+H916)</x:f>
        <x:v>0.869469304969755</x:v>
      </x:c>
      <x:c r="M916" s="64" t="n">
        <x:f aca="0">AC915*(1+I916)</x:f>
        <x:v>0.06532491450857891</x:v>
      </x:c>
      <x:c r="N916" s="64" t="n">
        <x:f aca="0">SUM(J916:M916)</x:f>
        <x:v>1.1749103546900441</x:v>
      </x:c>
      <x:c r="O916" s="65" t="n">
        <x:f aca="0">IFERROR((J916+K916)/N916,0)</x:f>
        <x:v>0.20436974978831943</x:v>
      </x:c>
      <x:c r="P916" s="66" t="b">
        <x:f aca="0">AND(MONTH(A916)=12,OR(A917="",YEAR(A916)&lt;&gt;YEAR(A917)))</x:f>
        <x:v>0</x:v>
      </x:c>
      <x:c r="Q916" s="66" t="b">
        <x:f aca="0">AND(MOD(MONTH(A916),3)=0,OR(A917="",MONTH(A916)&lt;&gt;MONTH(A917)))</x:f>
        <x:v>0</x:v>
      </x:c>
      <x:c r="R916" s="66" t="b">
        <x:f aca="0">OR(O916&gt;$E$7,O916&lt;$E$6)</x:f>
        <x:v>0</x:v>
      </x:c>
      <x:c r="S916" s="66" t="b">
        <x:f aca="0">AND(OR(P916,Q916,R916),A916-AH915&gt;$E$8)</x:f>
        <x:v>0</x:v>
      </x:c>
      <x:c r="T916" s="67" t="str">
        <x:f aca="0">IF(NOT(OR(P916,Q916,R916)),"不调",IF(NOT(S916),"间隔规则跳过",IF(P916,"年末+季度",IF(AND(Q916,R916),"季度+动态",IF(Q916,"季度","动态")))))</x:f>
        <x:v>不调</x:v>
      </x:c>
      <x:c r="U916" s="64" t="n">
        <x:f aca="0">IF(OR(T916="年末+季度",T916="季度+动态"),N916*$E$5/2,IF(T916="季度",(J916+K916)/2,IF(T916="动态",N916*$E$5*IF(J916+K916=0,0.5,J916/(J916+K916)),J916)))</x:f>
        <x:v>0.12225810058269769</x:v>
      </x:c>
      <x:c r="V916" s="64" t="n">
        <x:f aca="0">IF(OR(T916="年末+季度",T916="季度+动态"),N916*$E$5/2,IF(T916="季度",(J916+K916)/2,IF(T916="动态",N916*$E$5*IF(J916+K916=0,0.5,K916/(J916+K916)),K916)))</x:f>
        <x:v>0.11785803462901226</x:v>
      </x:c>
      <x:c r="W916" s="64" t="n">
        <x:f aca="0">IF(OR(T916="年末+季度",T916="季度+动态",T916="动态"),N916*(1-$E$5)*IF(L916+M916=0,$B$7/($B$7+$B$8),L916/(L916+M916)),L916)</x:f>
        <x:v>0.869469304969755</x:v>
      </x:c>
      <x:c r="X916" s="64" t="n">
        <x:f aca="0">IF(OR(T916="年末+季度",T916="季度+动态",T916="动态"),N916*(1-$E$5)*IF(L916+M916=0,$B$8/($B$7+$B$8),M916/(L916+M916)),M916)</x:f>
        <x:v>0.06532491450857891</x:v>
      </x:c>
      <x:c r="Y916" s="64" t="n">
        <x:f aca="0">POWER(1-$H$5,(A916-A915)/$H$8)</x:f>
        <x:v>0.9999862671029998</x:v>
      </x:c>
      <x:c r="Z916" s="64" t="n">
        <x:f aca="0">U916*Y916</x:f>
        <x:v>0.12225642162479494</x:v>
      </x:c>
      <x:c r="AA916" s="64" t="n">
        <x:f aca="0">V916*Y916</x:f>
        <x:v>0.11785641609676205</x:v>
      </x:c>
      <x:c r="AB916" s="64" t="n">
        <x:f aca="0">W916*Y916</x:f>
        <x:v>0.869457364637345</x:v>
      </x:c>
      <x:c r="AC916" s="64" t="n">
        <x:f aca="0">X916*Y916</x:f>
        <x:v>0.06532401740825641</x:v>
      </x:c>
      <x:c r="AD916" s="64" t="n">
        <x:f aca="0">SUM(Z916:AC916)</x:f>
        <x:v>1.1748942197671584</x:v>
      </x:c>
      <x:c r="AE916" s="64" t="n">
        <x:f aca="0">MAX(AE915,AD916)</x:f>
        <x:v>1.1770607804293562</x:v>
      </x:c>
      <x:c r="AF916" s="63" t="n">
        <x:f aca="0">AD916/AE916-1</x:f>
        <x:v>-0.0018406531746029131</x:v>
      </x:c>
      <x:c r="AG916" s="63" t="n">
        <x:f aca="0">AD916/AD915-1</x:f>
        <x:v>0.00025178478795973014</x:v>
      </x:c>
      <x:c r="AH916" s="61" t="n">
        <x:f aca="0">IF(OR(T916="年末+季度",T916="季度+动态",T916="季度",T916="动态"),A916,AH915)</x:f>
        <x:v>45107</x:v>
      </x:c>
      <x:c r="AI916" s="68" t="n">
        <x:f aca="0">YEAR(A916)</x:f>
        <x:v>2023</x:v>
      </x:c>
      <x:c r="AJ916" s="68" t="n">
        <x:f aca="0">MONTH(A916)</x:f>
        <x:v>8</x:v>
      </x:c>
      <x:c r="AK916" s="66" t="n">
        <x:f aca="0">IF(MONTH(A916)&lt;&gt;MONTH(A917),1,0)</x:f>
        <x:v>0</x:v>
      </x:c>
      <x:c r="AL916" s="64" t="n">
        <x:f aca="0">IF(AK915,AD915,AL915)</x:f>
        <x:v>1.1769782643903757</x:v>
      </x:c>
      <x:c r="AM916" s="65" t="str">
        <x:f aca="0">IF(AK916,AD916/AL916-1,"")</x:f>
      </x:c>
      <x:c r="AN916" s="64" t="n">
        <x:f aca="0">IF(AI916&lt;&gt;AI915,AD916,MAX(AN915,AD916))</x:f>
        <x:v>1.1770607804293562</x:v>
      </x:c>
      <x:c r="AO916" s="65" t="n">
        <x:f aca="0">AD916/AN916-1</x:f>
        <x:v>-0.0018406531746029131</x:v>
      </x:c>
      <x:c r="AP916" s="69" t="n">
        <x:f aca="0">IFERROR(SUM(Z916:AC916)/AD916,0)</x:f>
        <x:v>1</x:v>
      </x:c>
      <x:c r="AQ916" s="66" t="b">
        <x:f aca="0">AND(B916&gt;0,C916&gt;0,D916&gt;0,E916&gt;0)</x:f>
        <x:v>1</x:v>
      </x:c>
    </x:row>
    <x:row r="917" ht="13.5" hidden="0">
      <x:c r="A917" s="61" t="n">
        <x:f aca="0">'净值底稿'!A879</x:f>
        <x:v>45149</x:v>
      </x:c>
      <x:c r="B917" s="62" t="n">
        <x:f aca="0">'净值底稿'!W879</x:f>
        <x:v>1.3350204108750185</x:v>
      </x:c>
      <x:c r="C917" s="62" t="n">
        <x:f aca="0">'净值底稿'!T879</x:f>
        <x:v>1.264416481869633</x:v>
      </x:c>
      <x:c r="D917" s="62" t="n">
        <x:f aca="0">'净值底稿'!U879</x:f>
        <x:v>1.6147</x:v>
      </x:c>
      <x:c r="E917" s="62" t="n">
        <x:f aca="0">'净值底稿'!V879</x:f>
        <x:v>1.6286</x:v>
      </x:c>
      <x:c r="F917" s="63" t="n">
        <x:f aca="0">IFERROR(B917/B916-1,0)</x:f>
        <x:v>-0.013441008298728518</x:v>
      </x:c>
      <x:c r="G917" s="63" t="n">
        <x:f aca="0">IFERROR(C917/C916-1,0)</x:f>
        <x:v>-0.0172316027036582</x:v>
      </x:c>
      <x:c r="H917" s="63" t="n">
        <x:f aca="0">IFERROR(D917/D916-1,0)</x:f>
        <x:v>0.0004337050805451881</x:v>
      </x:c>
      <x:c r="I917" s="63" t="n">
        <x:f aca="0">IFERROR(E917/E916-1,0)</x:f>
        <x:v>0.0034504004929143406</x:v>
      </x:c>
      <x:c r="J917" s="64" t="n">
        <x:f aca="0">Z916*(1+F917)</x:f>
        <x:v>0.12061317204716322</x:v>
      </x:c>
      <x:c r="K917" s="64" t="n">
        <x:f aca="0">AA916*(1+G917)</x:f>
        <x:v>0.11582556115850562</x:v>
      </x:c>
      <x:c r="L917" s="64" t="n">
        <x:f aca="0">AB916*(1+H917)</x:f>
        <x:v>0.8698344527137056</x:v>
      </x:c>
      <x:c r="M917" s="64" t="n">
        <x:f aca="0">AC916*(1+I917)</x:f>
        <x:v>0.06554941143012101</x:v>
      </x:c>
      <x:c r="N917" s="64" t="n">
        <x:f aca="0">SUM(J917:M917)</x:f>
        <x:v>1.1718225973494953</x:v>
      </x:c>
      <x:c r="O917" s="65" t="n">
        <x:f aca="0">IFERROR((J917+K917)/N917,0)</x:f>
        <x:v>0.20177007487350163</x:v>
      </x:c>
      <x:c r="P917" s="66" t="b">
        <x:f aca="0">AND(MONTH(A917)=12,OR(A918="",YEAR(A917)&lt;&gt;YEAR(A918)))</x:f>
        <x:v>0</x:v>
      </x:c>
      <x:c r="Q917" s="66" t="b">
        <x:f aca="0">AND(MOD(MONTH(A917),3)=0,OR(A918="",MONTH(A917)&lt;&gt;MONTH(A918)))</x:f>
        <x:v>0</x:v>
      </x:c>
      <x:c r="R917" s="66" t="b">
        <x:f aca="0">OR(O917&gt;$E$7,O917&lt;$E$6)</x:f>
        <x:v>0</x:v>
      </x:c>
      <x:c r="S917" s="66" t="b">
        <x:f aca="0">AND(OR(P917,Q917,R917),A917-AH916&gt;$E$8)</x:f>
        <x:v>0</x:v>
      </x:c>
      <x:c r="T917" s="67" t="str">
        <x:f aca="0">IF(NOT(OR(P917,Q917,R917)),"不调",IF(NOT(S917),"间隔规则跳过",IF(P917,"年末+季度",IF(AND(Q917,R917),"季度+动态",IF(Q917,"季度","动态")))))</x:f>
        <x:v>不调</x:v>
      </x:c>
      <x:c r="U917" s="64" t="n">
        <x:f aca="0">IF(OR(T917="年末+季度",T917="季度+动态"),N917*$E$5/2,IF(T917="季度",(J917+K917)/2,IF(T917="动态",N917*$E$5*IF(J917+K917=0,0.5,J917/(J917+K917)),J917)))</x:f>
        <x:v>0.12061317204716322</x:v>
      </x:c>
      <x:c r="V917" s="64" t="n">
        <x:f aca="0">IF(OR(T917="年末+季度",T917="季度+动态"),N917*$E$5/2,IF(T917="季度",(J917+K917)/2,IF(T917="动态",N917*$E$5*IF(J917+K917=0,0.5,K917/(J917+K917)),K917)))</x:f>
        <x:v>0.11582556115850562</x:v>
      </x:c>
      <x:c r="W917" s="64" t="n">
        <x:f aca="0">IF(OR(T917="年末+季度",T917="季度+动态",T917="动态"),N917*(1-$E$5)*IF(L917+M917=0,$B$7/($B$7+$B$8),L917/(L917+M917)),L917)</x:f>
        <x:v>0.8698344527137056</x:v>
      </x:c>
      <x:c r="X917" s="64" t="n">
        <x:f aca="0">IF(OR(T917="年末+季度",T917="季度+动态",T917="动态"),N917*(1-$E$5)*IF(L917+M917=0,$B$8/($B$7+$B$8),M917/(L917+M917)),M917)</x:f>
        <x:v>0.06554941143012101</x:v>
      </x:c>
      <x:c r="Y917" s="64" t="n">
        <x:f aca="0">POWER(1-$H$5,(A917-A916)/$H$8)</x:f>
        <x:v>0.9999862671029998</x:v>
      </x:c>
      <x:c r="Z917" s="64" t="n">
        <x:f aca="0">U917*Y917</x:f>
        <x:v>0.12061151567889462</x:v>
      </x:c>
      <x:c r="AA917" s="64" t="n">
        <x:f aca="0">V917*Y917</x:f>
        <x:v>0.11582397053800424</x:v>
      </x:c>
      <x:c r="AB917" s="64" t="n">
        <x:f aca="0">W917*Y917</x:f>
        <x:v>0.8698225073667593</x:v>
      </x:c>
      <x:c r="AC917" s="64" t="n">
        <x:f aca="0">X917*Y917</x:f>
        <x:v>0.06554851124680541</x:v>
      </x:c>
      <x:c r="AD917" s="64" t="n">
        <x:f aca="0">SUM(Z917:AC917)</x:f>
        <x:v>1.1718065048304636</x:v>
      </x:c>
      <x:c r="AE917" s="64" t="n">
        <x:f aca="0">MAX(AE916,AD917)</x:f>
        <x:v>1.1770607804293562</x:v>
      </x:c>
      <x:c r="AF917" s="63" t="n">
        <x:f aca="0">AD917/AE917-1</x:f>
        <x:v>-0.004463894886529207</x:v>
      </x:c>
      <x:c r="AG917" s="63" t="n">
        <x:f aca="0">AD917/AD916-1</x:f>
        <x:v>-0.0026280790940538257</x:v>
      </x:c>
      <x:c r="AH917" s="61" t="n">
        <x:f aca="0">IF(OR(T917="年末+季度",T917="季度+动态",T917="季度",T917="动态"),A917,AH916)</x:f>
        <x:v>45107</x:v>
      </x:c>
      <x:c r="AI917" s="68" t="n">
        <x:f aca="0">YEAR(A917)</x:f>
        <x:v>2023</x:v>
      </x:c>
      <x:c r="AJ917" s="68" t="n">
        <x:f aca="0">MONTH(A917)</x:f>
        <x:v>8</x:v>
      </x:c>
      <x:c r="AK917" s="66" t="n">
        <x:f aca="0">IF(MONTH(A917)&lt;&gt;MONTH(A918),1,0)</x:f>
        <x:v>0</x:v>
      </x:c>
      <x:c r="AL917" s="64" t="n">
        <x:f aca="0">IF(AK916,AD916,AL916)</x:f>
        <x:v>1.1769782643903757</x:v>
      </x:c>
      <x:c r="AM917" s="65" t="str">
        <x:f aca="0">IF(AK917,AD917/AL917-1,"")</x:f>
      </x:c>
      <x:c r="AN917" s="64" t="n">
        <x:f aca="0">IF(AI917&lt;&gt;AI916,AD917,MAX(AN916,AD917))</x:f>
        <x:v>1.1770607804293562</x:v>
      </x:c>
      <x:c r="AO917" s="65" t="n">
        <x:f aca="0">AD917/AN917-1</x:f>
        <x:v>-0.004463894886529207</x:v>
      </x:c>
      <x:c r="AP917" s="69" t="n">
        <x:f aca="0">IFERROR(SUM(Z917:AC917)/AD917,0)</x:f>
        <x:v>1</x:v>
      </x:c>
      <x:c r="AQ917" s="66" t="b">
        <x:f aca="0">AND(B917&gt;0,C917&gt;0,D917&gt;0,E917&gt;0)</x:f>
        <x:v>1</x:v>
      </x:c>
    </x:row>
    <x:row r="918" ht="13.5" hidden="0">
      <x:c r="A918" s="61" t="n">
        <x:f aca="0">'净值底稿'!A880</x:f>
        <x:v>45152</x:v>
      </x:c>
      <x:c r="B918" s="62" t="n">
        <x:f aca="0">'净值底稿'!W880</x:f>
        <x:v>1.3329135876516</x:v>
      </x:c>
      <x:c r="C918" s="62" t="n">
        <x:f aca="0">'净值底稿'!T880</x:f>
        <x:v>1.2671428315516073</x:v>
      </x:c>
      <x:c r="D918" s="62" t="n">
        <x:f aca="0">'净值底稿'!U880</x:f>
        <x:v>1.616</x:v>
      </x:c>
      <x:c r="E918" s="62" t="n">
        <x:f aca="0">'净值底稿'!V880</x:f>
        <x:v>1.6313</x:v>
      </x:c>
      <x:c r="F918" s="63" t="n">
        <x:f aca="0">IFERROR(B918/B917-1,0)</x:f>
        <x:v>-0.0015781206086861177</x:v>
      </x:c>
      <x:c r="G918" s="63" t="n">
        <x:f aca="0">IFERROR(C918/C917-1,0)</x:f>
        <x:v>0.0021562117554358995</x:v>
      </x:c>
      <x:c r="H918" s="63" t="n">
        <x:f aca="0">IFERROR(D918/D917-1,0)</x:f>
        <x:v>0.0008051031151297128</x:v>
      </x:c>
      <x:c r="I918" s="63" t="n">
        <x:f aca="0">IFERROR(E918/E917-1,0)</x:f>
        <x:v>0.0016578656514798507</x:v>
      </x:c>
      <x:c r="J918" s="64" t="n">
        <x:f aca="0">Z917*(1+F918)</x:f>
        <x:v>0.12042117616035689</x:v>
      </x:c>
      <x:c r="K918" s="64" t="n">
        <x:f aca="0">AA917*(1+G918)</x:f>
        <x:v>0.11607371154483954</x:v>
      </x:c>
      <x:c r="L918" s="64" t="n">
        <x:f aca="0">AB917*(1+H918)</x:f>
        <x:v>0.8705228041770502</x:v>
      </x:c>
      <x:c r="M918" s="64" t="n">
        <x:f aca="0">AC917*(1+I918)</x:f>
        <x:v>0.06565718187210713</x:v>
      </x:c>
      <x:c r="N918" s="64" t="n">
        <x:f aca="0">SUM(J918:M918)</x:f>
        <x:v>1.1726748737543538</x:v>
      </x:c>
      <x:c r="O918" s="65" t="n">
        <x:f aca="0">IFERROR((J918+K918)/N918,0)</x:f>
        <x:v>0.2016713182811285</x:v>
      </x:c>
      <x:c r="P918" s="66" t="b">
        <x:f aca="0">AND(MONTH(A918)=12,OR(A919="",YEAR(A918)&lt;&gt;YEAR(A919)))</x:f>
        <x:v>0</x:v>
      </x:c>
      <x:c r="Q918" s="66" t="b">
        <x:f aca="0">AND(MOD(MONTH(A918),3)=0,OR(A919="",MONTH(A918)&lt;&gt;MONTH(A919)))</x:f>
        <x:v>0</x:v>
      </x:c>
      <x:c r="R918" s="66" t="b">
        <x:f aca="0">OR(O918&gt;$E$7,O918&lt;$E$6)</x:f>
        <x:v>0</x:v>
      </x:c>
      <x:c r="S918" s="66" t="b">
        <x:f aca="0">AND(OR(P918,Q918,R918),A918-AH917&gt;$E$8)</x:f>
        <x:v>0</x:v>
      </x:c>
      <x:c r="T918" s="67" t="str">
        <x:f aca="0">IF(NOT(OR(P918,Q918,R918)),"不调",IF(NOT(S918),"间隔规则跳过",IF(P918,"年末+季度",IF(AND(Q918,R918),"季度+动态",IF(Q918,"季度","动态")))))</x:f>
        <x:v>不调</x:v>
      </x:c>
      <x:c r="U918" s="64" t="n">
        <x:f aca="0">IF(OR(T918="年末+季度",T918="季度+动态"),N918*$E$5/2,IF(T918="季度",(J918+K918)/2,IF(T918="动态",N918*$E$5*IF(J918+K918=0,0.5,J918/(J918+K918)),J918)))</x:f>
        <x:v>0.12042117616035689</x:v>
      </x:c>
      <x:c r="V918" s="64" t="n">
        <x:f aca="0">IF(OR(T918="年末+季度",T918="季度+动态"),N918*$E$5/2,IF(T918="季度",(J918+K918)/2,IF(T918="动态",N918*$E$5*IF(J918+K918=0,0.5,K918/(J918+K918)),K918)))</x:f>
        <x:v>0.11607371154483954</x:v>
      </x:c>
      <x:c r="W918" s="64" t="n">
        <x:f aca="0">IF(OR(T918="年末+季度",T918="季度+动态",T918="动态"),N918*(1-$E$5)*IF(L918+M918=0,$B$7/($B$7+$B$8),L918/(L918+M918)),L918)</x:f>
        <x:v>0.8705228041770502</x:v>
      </x:c>
      <x:c r="X918" s="64" t="n">
        <x:f aca="0">IF(OR(T918="年末+季度",T918="季度+动态",T918="动态"),N918*(1-$E$5)*IF(L918+M918=0,$B$8/($B$7+$B$8),M918/(L918+M918)),M918)</x:f>
        <x:v>0.06565718187210713</x:v>
      </x:c>
      <x:c r="Y918" s="64" t="n">
        <x:f aca="0">POWER(1-$H$5,(A918-A917)/$H$8)</x:f>
        <x:v>0.9999588018747739</x:v>
      </x:c>
      <x:c r="Z918" s="64" t="n">
        <x:f aca="0">U918*Y918</x:f>
        <x:v>0.12041621503366157</x:v>
      </x:c>
      <x:c r="AA918" s="64" t="n">
        <x:f aca="0">V918*Y918</x:f>
        <x:v>0.11606892952553587</x:v>
      </x:c>
      <x:c r="AB918" s="64" t="n">
        <x:f aca="0">W918*Y918</x:f>
        <x:v>0.8704869402695515</x:v>
      </x:c>
      <x:c r="AC918" s="64" t="n">
        <x:f aca="0">X918*Y918</x:f>
        <x:v>0.06565447691930637</x:v>
      </x:c>
      <x:c r="AD918" s="64" t="n">
        <x:f aca="0">SUM(Z918:AC918)</x:f>
        <x:v>1.1726265617480554</x:v>
      </x:c>
      <x:c r="AE918" s="64" t="n">
        <x:f aca="0">MAX(AE917,AD918)</x:f>
        <x:v>1.1770607804293562</x:v>
      </x:c>
      <x:c r="AF918" s="63" t="n">
        <x:f aca="0">AD918/AE918-1</x:f>
        <x:v>-0.003767196014876517</x:v>
      </x:c>
      <x:c r="AG918" s="63" t="n">
        <x:f aca="0">AD918/AD917-1</x:f>
        <x:v>0.0006998228071029011</x:v>
      </x:c>
      <x:c r="AH918" s="61" t="n">
        <x:f aca="0">IF(OR(T918="年末+季度",T918="季度+动态",T918="季度",T918="动态"),A918,AH917)</x:f>
        <x:v>45107</x:v>
      </x:c>
      <x:c r="AI918" s="68" t="n">
        <x:f aca="0">YEAR(A918)</x:f>
        <x:v>2023</x:v>
      </x:c>
      <x:c r="AJ918" s="68" t="n">
        <x:f aca="0">MONTH(A918)</x:f>
        <x:v>8</x:v>
      </x:c>
      <x:c r="AK918" s="66" t="n">
        <x:f aca="0">IF(MONTH(A918)&lt;&gt;MONTH(A919),1,0)</x:f>
        <x:v>0</x:v>
      </x:c>
      <x:c r="AL918" s="64" t="n">
        <x:f aca="0">IF(AK917,AD917,AL917)</x:f>
        <x:v>1.1769782643903757</x:v>
      </x:c>
      <x:c r="AM918" s="65" t="str">
        <x:f aca="0">IF(AK918,AD918/AL918-1,"")</x:f>
      </x:c>
      <x:c r="AN918" s="64" t="n">
        <x:f aca="0">IF(AI918&lt;&gt;AI917,AD918,MAX(AN917,AD918))</x:f>
        <x:v>1.1770607804293562</x:v>
      </x:c>
      <x:c r="AO918" s="65" t="n">
        <x:f aca="0">AD918/AN918-1</x:f>
        <x:v>-0.003767196014876517</x:v>
      </x:c>
      <x:c r="AP918" s="69" t="n">
        <x:f aca="0">IFERROR(SUM(Z918:AC918)/AD918,0)</x:f>
        <x:v>1</x:v>
      </x:c>
      <x:c r="AQ918" s="66" t="b">
        <x:f aca="0">AND(B918&gt;0,C918&gt;0,D918&gt;0,E918&gt;0)</x:f>
        <x:v>1</x:v>
      </x:c>
    </x:row>
    <x:row r="919" ht="13.5" hidden="0">
      <x:c r="A919" s="61" t="n">
        <x:f aca="0">'净值底稿'!A881</x:f>
        <x:v>45153</x:v>
      </x:c>
      <x:c r="B919" s="62" t="n">
        <x:f aca="0">'净值底稿'!W881</x:f>
        <x:v>1.3368989495704109</x:v>
      </x:c>
      <x:c r="C919" s="62" t="n">
        <x:f aca="0">'净值底稿'!T881</x:f>
        <x:v>1.2608143590584178</x:v>
      </x:c>
      <x:c r="D919" s="62" t="n">
        <x:f aca="0">'净值底稿'!U881</x:f>
        <x:v>1.6186</x:v>
      </x:c>
      <x:c r="E919" s="62" t="n">
        <x:f aca="0">'净值底稿'!V881</x:f>
        <x:v>1.6314</x:v>
      </x:c>
      <x:c r="F919" s="63" t="n">
        <x:f aca="0">IFERROR(B919/B918-1,0)</x:f>
        <x:v>0.0029899627070593127</x:v>
      </x:c>
      <x:c r="G919" s="63" t="n">
        <x:f aca="0">IFERROR(C919/C918-1,0)</x:f>
        <x:v>-0.004994285044757296</x:v>
      </x:c>
      <x:c r="H919" s="63" t="n">
        <x:f aca="0">IFERROR(D919/D918-1,0)</x:f>
        <x:v>0.0016089108910890548</x:v>
      </x:c>
      <x:c r="I919" s="63" t="n">
        <x:f aca="0">IFERROR(E919/E918-1,0)</x:f>
        <x:v>0.00006130080304056484</x:v>
      </x:c>
      <x:c r="J919" s="64" t="n">
        <x:f aca="0">Z918*(1+F919)</x:f>
        <x:v>0.12077625502593745</x:v>
      </x:c>
      <x:c r="K919" s="64" t="n">
        <x:f aca="0">AA918*(1+G919)</x:f>
        <x:v>0.1154892482066455</x:v>
      </x:c>
      <x:c r="L919" s="64" t="n">
        <x:f aca="0">AB918*(1+H919)</x:f>
        <x:v>0.871887476188302</x:v>
      </x:c>
      <x:c r="M919" s="64" t="n">
        <x:f aca="0">AC918*(1+I919)</x:f>
        <x:v>0.06565850159146473</x:v>
      </x:c>
      <x:c r="N919" s="64" t="n">
        <x:f aca="0">SUM(J919:M919)</x:f>
        <x:v>1.1738114810123497</x:v>
      </x:c>
      <x:c r="O919" s="65" t="n">
        <x:f aca="0">IFERROR((J919+K919)/N919,0)</x:f>
        <x:v>0.2012806204867042</x:v>
      </x:c>
      <x:c r="P919" s="66" t="b">
        <x:f aca="0">AND(MONTH(A919)=12,OR(A920="",YEAR(A919)&lt;&gt;YEAR(A920)))</x:f>
        <x:v>0</x:v>
      </x:c>
      <x:c r="Q919" s="66" t="b">
        <x:f aca="0">AND(MOD(MONTH(A919),3)=0,OR(A920="",MONTH(A919)&lt;&gt;MONTH(A920)))</x:f>
        <x:v>0</x:v>
      </x:c>
      <x:c r="R919" s="66" t="b">
        <x:f aca="0">OR(O919&gt;$E$7,O919&lt;$E$6)</x:f>
        <x:v>0</x:v>
      </x:c>
      <x:c r="S919" s="66" t="b">
        <x:f aca="0">AND(OR(P919,Q919,R919),A919-AH918&gt;$E$8)</x:f>
        <x:v>0</x:v>
      </x:c>
      <x:c r="T919" s="67" t="str">
        <x:f aca="0">IF(NOT(OR(P919,Q919,R919)),"不调",IF(NOT(S919),"间隔规则跳过",IF(P919,"年末+季度",IF(AND(Q919,R919),"季度+动态",IF(Q919,"季度","动态")))))</x:f>
        <x:v>不调</x:v>
      </x:c>
      <x:c r="U919" s="64" t="n">
        <x:f aca="0">IF(OR(T919="年末+季度",T919="季度+动态"),N919*$E$5/2,IF(T919="季度",(J919+K919)/2,IF(T919="动态",N919*$E$5*IF(J919+K919=0,0.5,J919/(J919+K919)),J919)))</x:f>
        <x:v>0.12077625502593745</x:v>
      </x:c>
      <x:c r="V919" s="64" t="n">
        <x:f aca="0">IF(OR(T919="年末+季度",T919="季度+动态"),N919*$E$5/2,IF(T919="季度",(J919+K919)/2,IF(T919="动态",N919*$E$5*IF(J919+K919=0,0.5,K919/(J919+K919)),K919)))</x:f>
        <x:v>0.1154892482066455</x:v>
      </x:c>
      <x:c r="W919" s="64" t="n">
        <x:f aca="0">IF(OR(T919="年末+季度",T919="季度+动态",T919="动态"),N919*(1-$E$5)*IF(L919+M919=0,$B$7/($B$7+$B$8),L919/(L919+M919)),L919)</x:f>
        <x:v>0.871887476188302</x:v>
      </x:c>
      <x:c r="X919" s="64" t="n">
        <x:f aca="0">IF(OR(T919="年末+季度",T919="季度+动态",T919="动态"),N919*(1-$E$5)*IF(L919+M919=0,$B$8/($B$7+$B$8),M919/(L919+M919)),M919)</x:f>
        <x:v>0.06565850159146473</x:v>
      </x:c>
      <x:c r="Y919" s="64" t="n">
        <x:f aca="0">POWER(1-$H$5,(A919-A918)/$H$8)</x:f>
        <x:v>0.9999862671029998</x:v>
      </x:c>
      <x:c r="Z919" s="64" t="n">
        <x:f aca="0">U919*Y919</x:f>
        <x:v>0.12077459641806709</x:v>
      </x:c>
      <x:c r="AA919" s="64" t="n">
        <x:f aca="0">V919*Y919</x:f>
        <x:v>0.11548766220469524</x:v>
      </x:c>
      <x:c r="AB919" s="64" t="n">
        <x:f aca="0">W919*Y919</x:f>
        <x:v>0.8718755026473957</x:v>
      </x:c>
      <x:c r="AC919" s="64" t="n">
        <x:f aca="0">X919*Y919</x:f>
        <x:v>0.06565759991002519</x:v>
      </x:c>
      <x:c r="AD919" s="64" t="n">
        <x:f aca="0">SUM(Z919:AC919)</x:f>
        <x:v>1.1737953611801832</x:v>
      </x:c>
      <x:c r="AE919" s="64" t="n">
        <x:f aca="0">MAX(AE918,AD919)</x:f>
        <x:v>1.1770607804293562</x:v>
      </x:c>
      <x:c r="AF919" s="63" t="n">
        <x:f aca="0">AD919/AE919-1</x:f>
        <x:v>-0.002774214639945649</x:v>
      </x:c>
      <x:c r="AG919" s="63" t="n">
        <x:f aca="0">AD919/AD918-1</x:f>
        <x:v>0.0009967362758571685</x:v>
      </x:c>
      <x:c r="AH919" s="61" t="n">
        <x:f aca="0">IF(OR(T919="年末+季度",T919="季度+动态",T919="季度",T919="动态"),A919,AH918)</x:f>
        <x:v>45107</x:v>
      </x:c>
      <x:c r="AI919" s="68" t="n">
        <x:f aca="0">YEAR(A919)</x:f>
        <x:v>2023</x:v>
      </x:c>
      <x:c r="AJ919" s="68" t="n">
        <x:f aca="0">MONTH(A919)</x:f>
        <x:v>8</x:v>
      </x:c>
      <x:c r="AK919" s="66" t="n">
        <x:f aca="0">IF(MONTH(A919)&lt;&gt;MONTH(A920),1,0)</x:f>
        <x:v>0</x:v>
      </x:c>
      <x:c r="AL919" s="64" t="n">
        <x:f aca="0">IF(AK918,AD918,AL918)</x:f>
        <x:v>1.1769782643903757</x:v>
      </x:c>
      <x:c r="AM919" s="65" t="str">
        <x:f aca="0">IF(AK919,AD919/AL919-1,"")</x:f>
      </x:c>
      <x:c r="AN919" s="64" t="n">
        <x:f aca="0">IF(AI919&lt;&gt;AI918,AD919,MAX(AN918,AD919))</x:f>
        <x:v>1.1770607804293562</x:v>
      </x:c>
      <x:c r="AO919" s="65" t="n">
        <x:f aca="0">AD919/AN919-1</x:f>
        <x:v>-0.002774214639945649</x:v>
      </x:c>
      <x:c r="AP919" s="69" t="n">
        <x:f aca="0">IFERROR(SUM(Z919:AC919)/AD919,0)</x:f>
        <x:v>1</x:v>
      </x:c>
      <x:c r="AQ919" s="66" t="b">
        <x:f aca="0">AND(B919&gt;0,C919&gt;0,D919&gt;0,E919&gt;0)</x:f>
        <x:v>1</x:v>
      </x:c>
    </x:row>
    <x:row r="920" ht="13.5" hidden="0">
      <x:c r="A920" s="61" t="n">
        <x:f aca="0">'净值底稿'!A882</x:f>
        <x:v>45154</x:v>
      </x:c>
      <x:c r="B920" s="62" t="n">
        <x:f aca="0">'净值底稿'!W882</x:f>
        <x:v>1.331182800209281</x:v>
      </x:c>
      <x:c r="C920" s="62" t="n">
        <x:f aca="0">'净值底稿'!T882</x:f>
        <x:v>1.2493499516988225</x:v>
      </x:c>
      <x:c r="D920" s="62" t="n">
        <x:f aca="0">'净值底稿'!U882</x:f>
        <x:v>1.6197</x:v>
      </x:c>
      <x:c r="E920" s="62" t="n">
        <x:f aca="0">'净值底稿'!V882</x:f>
        <x:v>1.6343</x:v>
      </x:c>
      <x:c r="F920" s="63" t="n">
        <x:f aca="0">IFERROR(B920/B919-1,0)</x:f>
        <x:v>-0.004275677950803081</x:v>
      </x:c>
      <x:c r="G920" s="63" t="n">
        <x:f aca="0">IFERROR(C920/C919-1,0)</x:f>
        <x:v>-0.009092859132852071</x:v>
      </x:c>
      <x:c r="H920" s="63" t="n">
        <x:f aca="0">IFERROR(D920/D919-1,0)</x:f>
        <x:v>0.0006795996540218674</x:v>
      </x:c>
      <x:c r="I920" s="63" t="n">
        <x:f aca="0">IFERROR(E920/E919-1,0)</x:f>
        <x:v>0.0017776143189898175</x:v>
      </x:c>
      <x:c r="J920" s="64" t="n">
        <x:f aca="0">Z919*(1+F920)</x:f>
        <x:v>0.12025820313914522</x:v>
      </x:c>
      <x:c r="K920" s="64" t="n">
        <x:f aca="0">AA919*(1+G920)</x:f>
        <x:v>0.11443754916068553</x:v>
      </x:c>
      <x:c r="L920" s="64" t="n">
        <x:f aca="0">AB919*(1+H920)</x:f>
        <x:v>0.872468028937345</x:v>
      </x:c>
      <x:c r="M920" s="64" t="n">
        <x:f aca="0">AC919*(1+I920)</x:f>
        <x:v>0.06577431379977576</x:v>
      </x:c>
      <x:c r="N920" s="64" t="n">
        <x:f aca="0">SUM(J920:M920)</x:f>
        <x:v>1.1729380950369515</x:v>
      </x:c>
      <x:c r="O920" s="65" t="n">
        <x:f aca="0">IFERROR((J920+K920)/N920,0)</x:f>
        <x:v>0.20009219011037155</x:v>
      </x:c>
      <x:c r="P920" s="66" t="b">
        <x:f aca="0">AND(MONTH(A920)=12,OR(A921="",YEAR(A920)&lt;&gt;YEAR(A921)))</x:f>
        <x:v>0</x:v>
      </x:c>
      <x:c r="Q920" s="66" t="b">
        <x:f aca="0">AND(MOD(MONTH(A920),3)=0,OR(A921="",MONTH(A920)&lt;&gt;MONTH(A921)))</x:f>
        <x:v>0</x:v>
      </x:c>
      <x:c r="R920" s="66" t="b">
        <x:f aca="0">OR(O920&gt;$E$7,O920&lt;$E$6)</x:f>
        <x:v>0</x:v>
      </x:c>
      <x:c r="S920" s="66" t="b">
        <x:f aca="0">AND(OR(P920,Q920,R920),A920-AH919&gt;$E$8)</x:f>
        <x:v>0</x:v>
      </x:c>
      <x:c r="T920" s="67" t="str">
        <x:f aca="0">IF(NOT(OR(P920,Q920,R920)),"不调",IF(NOT(S920),"间隔规则跳过",IF(P920,"年末+季度",IF(AND(Q920,R920),"季度+动态",IF(Q920,"季度","动态")))))</x:f>
        <x:v>不调</x:v>
      </x:c>
      <x:c r="U920" s="64" t="n">
        <x:f aca="0">IF(OR(T920="年末+季度",T920="季度+动态"),N920*$E$5/2,IF(T920="季度",(J920+K920)/2,IF(T920="动态",N920*$E$5*IF(J920+K920=0,0.5,J920/(J920+K920)),J920)))</x:f>
        <x:v>0.12025820313914522</x:v>
      </x:c>
      <x:c r="V920" s="64" t="n">
        <x:f aca="0">IF(OR(T920="年末+季度",T920="季度+动态"),N920*$E$5/2,IF(T920="季度",(J920+K920)/2,IF(T920="动态",N920*$E$5*IF(J920+K920=0,0.5,K920/(J920+K920)),K920)))</x:f>
        <x:v>0.11443754916068553</x:v>
      </x:c>
      <x:c r="W920" s="64" t="n">
        <x:f aca="0">IF(OR(T920="年末+季度",T920="季度+动态",T920="动态"),N920*(1-$E$5)*IF(L920+M920=0,$B$7/($B$7+$B$8),L920/(L920+M920)),L920)</x:f>
        <x:v>0.872468028937345</x:v>
      </x:c>
      <x:c r="X920" s="64" t="n">
        <x:f aca="0">IF(OR(T920="年末+季度",T920="季度+动态",T920="动态"),N920*(1-$E$5)*IF(L920+M920=0,$B$8/($B$7+$B$8),M920/(L920+M920)),M920)</x:f>
        <x:v>0.06577431379977576</x:v>
      </x:c>
      <x:c r="Y920" s="64" t="n">
        <x:f aca="0">POWER(1-$H$5,(A920-A919)/$H$8)</x:f>
        <x:v>0.9999862671029998</x:v>
      </x:c>
      <x:c r="Z920" s="64" t="n">
        <x:f aca="0">U920*Y920</x:f>
        <x:v>0.12025655164562807</x:v>
      </x:c>
      <x:c r="AA920" s="64" t="n">
        <x:f aca="0">V920*Y920</x:f>
        <x:v>0.11443597760160995</x:v>
      </x:c>
      <x:c r="AB920" s="64" t="n">
        <x:f aca="0">W920*Y920</x:f>
        <x:v>0.8724560474237676</x:v>
      </x:c>
      <x:c r="AC920" s="64" t="n">
        <x:f aca="0">X920*Y920</x:f>
        <x:v>0.06577341052789909</x:v>
      </x:c>
      <x:c r="AD920" s="64" t="n">
        <x:f aca="0">SUM(Z920:AC920)</x:f>
        <x:v>1.1729219871989047</x:v>
      </x:c>
      <x:c r="AE920" s="64" t="n">
        <x:f aca="0">MAX(AE919,AD920)</x:f>
        <x:v>1.1770607804293562</x:v>
      </x:c>
      <x:c r="AF920" s="63" t="n">
        <x:f aca="0">AD920/AE920-1</x:f>
        <x:v>-0.0035162102919967797</x:v>
      </x:c>
      <x:c r="AG920" s="63" t="n">
        <x:f aca="0">AD920/AD919-1</x:f>
        <x:v>-0.0007440598337349336</x:v>
      </x:c>
      <x:c r="AH920" s="61" t="n">
        <x:f aca="0">IF(OR(T920="年末+季度",T920="季度+动态",T920="季度",T920="动态"),A920,AH919)</x:f>
        <x:v>45107</x:v>
      </x:c>
      <x:c r="AI920" s="68" t="n">
        <x:f aca="0">YEAR(A920)</x:f>
        <x:v>2023</x:v>
      </x:c>
      <x:c r="AJ920" s="68" t="n">
        <x:f aca="0">MONTH(A920)</x:f>
        <x:v>8</x:v>
      </x:c>
      <x:c r="AK920" s="66" t="n">
        <x:f aca="0">IF(MONTH(A920)&lt;&gt;MONTH(A921),1,0)</x:f>
        <x:v>0</x:v>
      </x:c>
      <x:c r="AL920" s="64" t="n">
        <x:f aca="0">IF(AK919,AD919,AL919)</x:f>
        <x:v>1.1769782643903757</x:v>
      </x:c>
      <x:c r="AM920" s="65" t="str">
        <x:f aca="0">IF(AK920,AD920/AL920-1,"")</x:f>
      </x:c>
      <x:c r="AN920" s="64" t="n">
        <x:f aca="0">IF(AI920&lt;&gt;AI919,AD920,MAX(AN919,AD920))</x:f>
        <x:v>1.1770607804293562</x:v>
      </x:c>
      <x:c r="AO920" s="65" t="n">
        <x:f aca="0">AD920/AN920-1</x:f>
        <x:v>-0.0035162102919967797</x:v>
      </x:c>
      <x:c r="AP920" s="69" t="n">
        <x:f aca="0">IFERROR(SUM(Z920:AC920)/AD920,0)</x:f>
        <x:v>1</x:v>
      </x:c>
      <x:c r="AQ920" s="66" t="b">
        <x:f aca="0">AND(B920&gt;0,C920&gt;0,D920&gt;0,E920&gt;0)</x:f>
        <x:v>1</x:v>
      </x:c>
    </x:row>
    <x:row r="921" ht="13.5" hidden="0">
      <x:c r="A921" s="61" t="n">
        <x:f aca="0">'净值底稿'!A883</x:f>
        <x:v>45155</x:v>
      </x:c>
      <x:c r="B921" s="62" t="n">
        <x:f aca="0">'净值底稿'!W883</x:f>
        <x:v>1.33196802951145</x:v>
      </x:c>
      <x:c r="C921" s="62" t="n">
        <x:f aca="0">'净值底稿'!T883</x:f>
        <x:v>1.2607785539079304</x:v>
      </x:c>
      <x:c r="D921" s="62" t="n">
        <x:f aca="0">'净值底稿'!U883</x:f>
        <x:v>1.6202</x:v>
      </x:c>
      <x:c r="E921" s="62" t="n">
        <x:f aca="0">'净值底稿'!V883</x:f>
        <x:v>1.634</x:v>
      </x:c>
      <x:c r="F921" s="63" t="n">
        <x:f aca="0">IFERROR(B921/B920-1,0)</x:f>
        <x:v>0.0005898733833140657</x:v>
      </x:c>
      <x:c r="G921" s="63" t="n">
        <x:f aca="0">IFERROR(C921/C920-1,0)</x:f>
        <x:v>0.009147638892984089</x:v>
      </x:c>
      <x:c r="H921" s="63" t="n">
        <x:f aca="0">IFERROR(D921/D920-1,0)</x:f>
        <x:v>0.00030869914181641533</x:v>
      </x:c>
      <x:c r="I921" s="63" t="n">
        <x:f aca="0">IFERROR(E921/E920-1,0)</x:f>
        <x:v>-0.00018356482897885495</x:v>
      </x:c>
      <x:c r="J921" s="64" t="n">
        <x:f aca="0">Z920*(1+F921)</x:f>
        <x:v>0.12032748778461295</x:v>
      </x:c>
      <x:c r="K921" s="64" t="n">
        <x:f aca="0">AA920*(1+G921)</x:f>
        <x:v>0.11548279660107509</x:v>
      </x:c>
      <x:c r="L921" s="64" t="n">
        <x:f aca="0">AB920*(1+H921)</x:f>
        <x:v>0.8727253738568799</x:v>
      </x:c>
      <x:c r="M921" s="64" t="n">
        <x:f aca="0">AC920*(1+I921)</x:f>
        <x:v>0.06576133684304418</x:v>
      </x:c>
      <x:c r="N921" s="64" t="n">
        <x:f aca="0">SUM(J921:M921)</x:f>
        <x:v>1.174296995085612</x:v>
      </x:c>
      <x:c r="O921" s="65" t="n">
        <x:f aca="0">IFERROR((J921+K921)/N921,0)</x:f>
        <x:v>0.200809748617722</x:v>
      </x:c>
      <x:c r="P921" s="66" t="b">
        <x:f aca="0">AND(MONTH(A921)=12,OR(A922="",YEAR(A921)&lt;&gt;YEAR(A922)))</x:f>
        <x:v>0</x:v>
      </x:c>
      <x:c r="Q921" s="66" t="b">
        <x:f aca="0">AND(MOD(MONTH(A921),3)=0,OR(A922="",MONTH(A921)&lt;&gt;MONTH(A922)))</x:f>
        <x:v>0</x:v>
      </x:c>
      <x:c r="R921" s="66" t="b">
        <x:f aca="0">OR(O921&gt;$E$7,O921&lt;$E$6)</x:f>
        <x:v>0</x:v>
      </x:c>
      <x:c r="S921" s="66" t="b">
        <x:f aca="0">AND(OR(P921,Q921,R921),A921-AH920&gt;$E$8)</x:f>
        <x:v>0</x:v>
      </x:c>
      <x:c r="T921" s="67" t="str">
        <x:f aca="0">IF(NOT(OR(P921,Q921,R921)),"不调",IF(NOT(S921),"间隔规则跳过",IF(P921,"年末+季度",IF(AND(Q921,R921),"季度+动态",IF(Q921,"季度","动态")))))</x:f>
        <x:v>不调</x:v>
      </x:c>
      <x:c r="U921" s="64" t="n">
        <x:f aca="0">IF(OR(T921="年末+季度",T921="季度+动态"),N921*$E$5/2,IF(T921="季度",(J921+K921)/2,IF(T921="动态",N921*$E$5*IF(J921+K921=0,0.5,J921/(J921+K921)),J921)))</x:f>
        <x:v>0.12032748778461295</x:v>
      </x:c>
      <x:c r="V921" s="64" t="n">
        <x:f aca="0">IF(OR(T921="年末+季度",T921="季度+动态"),N921*$E$5/2,IF(T921="季度",(J921+K921)/2,IF(T921="动态",N921*$E$5*IF(J921+K921=0,0.5,K921/(J921+K921)),K921)))</x:f>
        <x:v>0.11548279660107509</x:v>
      </x:c>
      <x:c r="W921" s="64" t="n">
        <x:f aca="0">IF(OR(T921="年末+季度",T921="季度+动态",T921="动态"),N921*(1-$E$5)*IF(L921+M921=0,$B$7/($B$7+$B$8),L921/(L921+M921)),L921)</x:f>
        <x:v>0.8727253738568799</x:v>
      </x:c>
      <x:c r="X921" s="64" t="n">
        <x:f aca="0">IF(OR(T921="年末+季度",T921="季度+动态",T921="动态"),N921*(1-$E$5)*IF(L921+M921=0,$B$8/($B$7+$B$8),M921/(L921+M921)),M921)</x:f>
        <x:v>0.06576133684304418</x:v>
      </x:c>
      <x:c r="Y921" s="64" t="n">
        <x:f aca="0">POWER(1-$H$5,(A921-A920)/$H$8)</x:f>
        <x:v>0.9999862671029998</x:v>
      </x:c>
      <x:c r="Z921" s="64" t="n">
        <x:f aca="0">U921*Y921</x:f>
        <x:v>0.12032583533961691</x:v>
      </x:c>
      <x:c r="AA921" s="64" t="n">
        <x:f aca="0">V921*Y921</x:f>
        <x:v>0.11548121068772407</x:v>
      </x:c>
      <x:c r="AB921" s="64" t="n">
        <x:f aca="0">W921*Y921</x:f>
        <x:v>0.8727133888092112</x:v>
      </x:c>
      <x:c r="AC921" s="64" t="n">
        <x:f aca="0">X921*Y921</x:f>
        <x:v>0.06576043374937872</x:v>
      </x:c>
      <x:c r="AD921" s="64" t="n">
        <x:f aca="0">SUM(Z921:AC921)</x:f>
        <x:v>1.174280868585931</x:v>
      </x:c>
      <x:c r="AE921" s="64" t="n">
        <x:f aca="0">MAX(AE920,AD921)</x:f>
        <x:v>1.1770607804293562</x:v>
      </x:c>
      <x:c r="AF921" s="63" t="n">
        <x:f aca="0">AD921/AE921-1</x:f>
        <x:v>-0.00236174026834135</x:v>
      </x:c>
      <x:c r="AG921" s="63" t="n">
        <x:f aca="0">AD921/AD920-1</x:f>
        <x:v>0.0011585437069616678</x:v>
      </x:c>
      <x:c r="AH921" s="61" t="n">
        <x:f aca="0">IF(OR(T921="年末+季度",T921="季度+动态",T921="季度",T921="动态"),A921,AH920)</x:f>
        <x:v>45107</x:v>
      </x:c>
      <x:c r="AI921" s="68" t="n">
        <x:f aca="0">YEAR(A921)</x:f>
        <x:v>2023</x:v>
      </x:c>
      <x:c r="AJ921" s="68" t="n">
        <x:f aca="0">MONTH(A921)</x:f>
        <x:v>8</x:v>
      </x:c>
      <x:c r="AK921" s="66" t="n">
        <x:f aca="0">IF(MONTH(A921)&lt;&gt;MONTH(A922),1,0)</x:f>
        <x:v>0</x:v>
      </x:c>
      <x:c r="AL921" s="64" t="n">
        <x:f aca="0">IF(AK920,AD920,AL920)</x:f>
        <x:v>1.1769782643903757</x:v>
      </x:c>
      <x:c r="AM921" s="65" t="str">
        <x:f aca="0">IF(AK921,AD921/AL921-1,"")</x:f>
      </x:c>
      <x:c r="AN921" s="64" t="n">
        <x:f aca="0">IF(AI921&lt;&gt;AI920,AD921,MAX(AN920,AD921))</x:f>
        <x:v>1.1770607804293562</x:v>
      </x:c>
      <x:c r="AO921" s="65" t="n">
        <x:f aca="0">AD921/AN921-1</x:f>
        <x:v>-0.00236174026834135</x:v>
      </x:c>
      <x:c r="AP921" s="69" t="n">
        <x:f aca="0">IFERROR(SUM(Z921:AC921)/AD921,0)</x:f>
        <x:v>1</x:v>
      </x:c>
      <x:c r="AQ921" s="66" t="b">
        <x:f aca="0">AND(B921&gt;0,C921&gt;0,D921&gt;0,E921&gt;0)</x:f>
        <x:v>1</x:v>
      </x:c>
    </x:row>
    <x:row r="922" ht="13.5" hidden="0">
      <x:c r="A922" s="61" t="n">
        <x:f aca="0">'净值底稿'!A884</x:f>
        <x:v>45156</x:v>
      </x:c>
      <x:c r="B922" s="62" t="n">
        <x:f aca="0">'净值底稿'!W884</x:f>
        <x:v>1.3238154238320663</x:v>
      </x:c>
      <x:c r="C922" s="62" t="n">
        <x:f aca="0">'净值底稿'!T884</x:f>
        <x:v>1.2420474055242436</x:v>
      </x:c>
      <x:c r="D922" s="62" t="n">
        <x:f aca="0">'净值底稿'!U884</x:f>
        <x:v>1.6207</x:v>
      </x:c>
      <x:c r="E922" s="62" t="n">
        <x:f aca="0">'净值底稿'!V884</x:f>
        <x:v>1.6318</x:v>
      </x:c>
      <x:c r="F922" s="63" t="n">
        <x:f aca="0">IFERROR(B922/B921-1,0)</x:f>
        <x:v>-0.006120721743129165</x:v>
      </x:c>
      <x:c r="G922" s="63" t="n">
        <x:f aca="0">IFERROR(C922/C921-1,0)</x:f>
        <x:v>-0.014856810758421712</x:v>
      </x:c>
      <x:c r="H922" s="63" t="n">
        <x:f aca="0">IFERROR(D922/D921-1,0)</x:f>
        <x:v>0.00030860387606468365</x:v>
      </x:c>
      <x:c r="I922" s="63" t="n">
        <x:f aca="0">IFERROR(E922/E921-1,0)</x:f>
        <x:v>-0.0013463892288861912</x:v>
      </x:c>
      <x:c r="J922" s="64" t="n">
        <x:f aca="0">Z921*(1+F922)</x:f>
        <x:v>0.11958935438299353</x:v>
      </x:c>
      <x:c r="K922" s="64" t="n">
        <x:f aca="0">AA921*(1+G922)</x:f>
        <x:v>0.11376552819438313</x:v>
      </x:c>
      <x:c r="L922" s="64" t="n">
        <x:f aca="0">AB921*(1+H922)</x:f>
        <x:v>0.8729827115436913</x:v>
      </x:c>
      <x:c r="M922" s="64" t="n">
        <x:f aca="0">AC921*(1+I922)</x:f>
        <x:v>0.06567189460969167</x:v>
      </x:c>
      <x:c r="N922" s="64" t="n">
        <x:f aca="0">SUM(J922:M922)</x:f>
        <x:v>1.1720094887307597</x:v>
      </x:c>
      <x:c r="O922" s="65" t="n">
        <x:f aca="0">IFERROR((J922+K922)/N922,0)</x:f>
        <x:v>0.1991066495801931</x:v>
      </x:c>
      <x:c r="P922" s="66" t="b">
        <x:f aca="0">AND(MONTH(A922)=12,OR(A923="",YEAR(A922)&lt;&gt;YEAR(A923)))</x:f>
        <x:v>0</x:v>
      </x:c>
      <x:c r="Q922" s="66" t="b">
        <x:f aca="0">AND(MOD(MONTH(A922),3)=0,OR(A923="",MONTH(A922)&lt;&gt;MONTH(A923)))</x:f>
        <x:v>0</x:v>
      </x:c>
      <x:c r="R922" s="66" t="b">
        <x:f aca="0">OR(O922&gt;$E$7,O922&lt;$E$6)</x:f>
        <x:v>0</x:v>
      </x:c>
      <x:c r="S922" s="66" t="b">
        <x:f aca="0">AND(OR(P922,Q922,R922),A922-AH921&gt;$E$8)</x:f>
        <x:v>0</x:v>
      </x:c>
      <x:c r="T922" s="67" t="str">
        <x:f aca="0">IF(NOT(OR(P922,Q922,R922)),"不调",IF(NOT(S922),"间隔规则跳过",IF(P922,"年末+季度",IF(AND(Q922,R922),"季度+动态",IF(Q922,"季度","动态")))))</x:f>
        <x:v>不调</x:v>
      </x:c>
      <x:c r="U922" s="64" t="n">
        <x:f aca="0">IF(OR(T922="年末+季度",T922="季度+动态"),N922*$E$5/2,IF(T922="季度",(J922+K922)/2,IF(T922="动态",N922*$E$5*IF(J922+K922=0,0.5,J922/(J922+K922)),J922)))</x:f>
        <x:v>0.11958935438299353</x:v>
      </x:c>
      <x:c r="V922" s="64" t="n">
        <x:f aca="0">IF(OR(T922="年末+季度",T922="季度+动态"),N922*$E$5/2,IF(T922="季度",(J922+K922)/2,IF(T922="动态",N922*$E$5*IF(J922+K922=0,0.5,K922/(J922+K922)),K922)))</x:f>
        <x:v>0.11376552819438313</x:v>
      </x:c>
      <x:c r="W922" s="64" t="n">
        <x:f aca="0">IF(OR(T922="年末+季度",T922="季度+动态",T922="动态"),N922*(1-$E$5)*IF(L922+M922=0,$B$7/($B$7+$B$8),L922/(L922+M922)),L922)</x:f>
        <x:v>0.8729827115436913</x:v>
      </x:c>
      <x:c r="X922" s="64" t="n">
        <x:f aca="0">IF(OR(T922="年末+季度",T922="季度+动态",T922="动态"),N922*(1-$E$5)*IF(L922+M922=0,$B$8/($B$7+$B$8),M922/(L922+M922)),M922)</x:f>
        <x:v>0.06567189460969167</x:v>
      </x:c>
      <x:c r="Y922" s="64" t="n">
        <x:f aca="0">POWER(1-$H$5,(A922-A921)/$H$8)</x:f>
        <x:v>0.9999862671029998</x:v>
      </x:c>
      <x:c r="Z922" s="64" t="n">
        <x:f aca="0">U922*Y922</x:f>
        <x:v>0.11958771207470746</x:v>
      </x:c>
      <x:c r="AA922" s="64" t="n">
        <x:f aca="0">V922*Y922</x:f>
        <x:v>0.11376396586410226</x:v>
      </x:c>
      <x:c r="AB922" s="64" t="n">
        <x:f aca="0">W922*Y922</x:f>
        <x:v>0.8729707229620307</x:v>
      </x:c>
      <x:c r="AC922" s="64" t="n">
        <x:f aca="0">X922*Y922</x:f>
        <x:v>0.06567099274432718</x:v>
      </x:c>
      <x:c r="AD922" s="64" t="n">
        <x:f aca="0">SUM(Z922:AC922)</x:f>
        <x:v>1.1719933936451676</x:v>
      </x:c>
      <x:c r="AE922" s="64" t="n">
        <x:f aca="0">MAX(AE921,AD922)</x:f>
        <x:v>1.1770607804293562</x:v>
      </x:c>
      <x:c r="AF922" s="63" t="n">
        <x:f aca="0">AD922/AE922-1</x:f>
        <x:v>-0.00430511904605313</x:v>
      </x:c>
      <x:c r="AG922" s="63" t="n">
        <x:f aca="0">AD922/AD921-1</x:f>
        <x:v>-0.001947979399100519</x:v>
      </x:c>
      <x:c r="AH922" s="61" t="n">
        <x:f aca="0">IF(OR(T922="年末+季度",T922="季度+动态",T922="季度",T922="动态"),A922,AH921)</x:f>
        <x:v>45107</x:v>
      </x:c>
      <x:c r="AI922" s="68" t="n">
        <x:f aca="0">YEAR(A922)</x:f>
        <x:v>2023</x:v>
      </x:c>
      <x:c r="AJ922" s="68" t="n">
        <x:f aca="0">MONTH(A922)</x:f>
        <x:v>8</x:v>
      </x:c>
      <x:c r="AK922" s="66" t="n">
        <x:f aca="0">IF(MONTH(A922)&lt;&gt;MONTH(A923),1,0)</x:f>
        <x:v>0</x:v>
      </x:c>
      <x:c r="AL922" s="64" t="n">
        <x:f aca="0">IF(AK921,AD921,AL921)</x:f>
        <x:v>1.1769782643903757</x:v>
      </x:c>
      <x:c r="AM922" s="65" t="str">
        <x:f aca="0">IF(AK922,AD922/AL922-1,"")</x:f>
      </x:c>
      <x:c r="AN922" s="64" t="n">
        <x:f aca="0">IF(AI922&lt;&gt;AI921,AD922,MAX(AN921,AD922))</x:f>
        <x:v>1.1770607804293562</x:v>
      </x:c>
      <x:c r="AO922" s="65" t="n">
        <x:f aca="0">AD922/AN922-1</x:f>
        <x:v>-0.00430511904605313</x:v>
      </x:c>
      <x:c r="AP922" s="69" t="n">
        <x:f aca="0">IFERROR(SUM(Z922:AC922)/AD922,0)</x:f>
        <x:v>1</x:v>
      </x:c>
      <x:c r="AQ922" s="66" t="b">
        <x:f aca="0">AND(B922&gt;0,C922&gt;0,D922&gt;0,E922&gt;0)</x:f>
        <x:v>1</x:v>
      </x:c>
    </x:row>
    <x:row r="923" ht="13.5" hidden="0">
      <x:c r="A923" s="61" t="n">
        <x:f aca="0">'净值底稿'!A885</x:f>
        <x:v>45159</x:v>
      </x:c>
      <x:c r="B923" s="62" t="n">
        <x:f aca="0">'净值底稿'!W885</x:f>
        <x:v>1.311551536930054</x:v>
      </x:c>
      <x:c r="C923" s="62" t="n">
        <x:f aca="0">'净值底稿'!T885</x:f>
        <x:v>1.2313311900001576</x:v>
      </x:c>
      <x:c r="D923" s="62" t="n">
        <x:f aca="0">'净值底稿'!U885</x:f>
        <x:v>1.622</x:v>
      </x:c>
      <x:c r="E923" s="62" t="n">
        <x:f aca="0">'净值底稿'!V885</x:f>
        <x:v>1.6381</x:v>
      </x:c>
      <x:c r="F923" s="63" t="n">
        <x:f aca="0">IFERROR(B923/B922-1,0)</x:f>
        <x:v>-0.009264045939661125</x:v>
      </x:c>
      <x:c r="G923" s="63" t="n">
        <x:f aca="0">IFERROR(C923/C922-1,0)</x:f>
        <x:v>-0.008627863539204417</x:v>
      </x:c>
      <x:c r="H923" s="63" t="n">
        <x:f aca="0">IFERROR(D923/D922-1,0)</x:f>
        <x:v>0.0008021225396435128</x:v>
      </x:c>
      <x:c r="I923" s="63" t="n">
        <x:f aca="0">IFERROR(E923/E922-1,0)</x:f>
        <x:v>0.003860767250888575</x:v>
      </x:c>
      <x:c r="J923" s="64" t="n">
        <x:f aca="0">Z922*(1+F923)</x:f>
        <x:v>0.11847984601622841</x:v>
      </x:c>
      <x:c r="K923" s="64" t="n">
        <x:f aca="0">AA922*(1+G923)</x:f>
        <x:v>0.11278242589094807</x:v>
      </x:c>
      <x:c r="L923" s="64" t="n">
        <x:f aca="0">AB922*(1+H923)</x:f>
        <x:v>0.8736709524553674</x:v>
      </x:c>
      <x:c r="M923" s="64" t="n">
        <x:f aca="0">AC922*(1+I923)</x:f>
        <x:v>0.06592453316244783</x:v>
      </x:c>
      <x:c r="N923" s="64" t="n">
        <x:f aca="0">SUM(J923:M923)</x:f>
        <x:v>1.1708577575249917</x:v>
      </x:c>
      <x:c r="O923" s="65" t="n">
        <x:f aca="0">IFERROR((J923+K923)/N923,0)</x:f>
        <x:v>0.19751525787045932</x:v>
      </x:c>
      <x:c r="P923" s="66" t="b">
        <x:f aca="0">AND(MONTH(A923)=12,OR(A924="",YEAR(A923)&lt;&gt;YEAR(A924)))</x:f>
        <x:v>0</x:v>
      </x:c>
      <x:c r="Q923" s="66" t="b">
        <x:f aca="0">AND(MOD(MONTH(A923),3)=0,OR(A924="",MONTH(A923)&lt;&gt;MONTH(A924)))</x:f>
        <x:v>0</x:v>
      </x:c>
      <x:c r="R923" s="66" t="b">
        <x:f aca="0">OR(O923&gt;$E$7,O923&lt;$E$6)</x:f>
        <x:v>0</x:v>
      </x:c>
      <x:c r="S923" s="66" t="b">
        <x:f aca="0">AND(OR(P923,Q923,R923),A923-AH922&gt;$E$8)</x:f>
        <x:v>0</x:v>
      </x:c>
      <x:c r="T923" s="67" t="str">
        <x:f aca="0">IF(NOT(OR(P923,Q923,R923)),"不调",IF(NOT(S923),"间隔规则跳过",IF(P923,"年末+季度",IF(AND(Q923,R923),"季度+动态",IF(Q923,"季度","动态")))))</x:f>
        <x:v>不调</x:v>
      </x:c>
      <x:c r="U923" s="64" t="n">
        <x:f aca="0">IF(OR(T923="年末+季度",T923="季度+动态"),N923*$E$5/2,IF(T923="季度",(J923+K923)/2,IF(T923="动态",N923*$E$5*IF(J923+K923=0,0.5,J923/(J923+K923)),J923)))</x:f>
        <x:v>0.11847984601622841</x:v>
      </x:c>
      <x:c r="V923" s="64" t="n">
        <x:f aca="0">IF(OR(T923="年末+季度",T923="季度+动态"),N923*$E$5/2,IF(T923="季度",(J923+K923)/2,IF(T923="动态",N923*$E$5*IF(J923+K923=0,0.5,K923/(J923+K923)),K923)))</x:f>
        <x:v>0.11278242589094807</x:v>
      </x:c>
      <x:c r="W923" s="64" t="n">
        <x:f aca="0">IF(OR(T923="年末+季度",T923="季度+动态",T923="动态"),N923*(1-$E$5)*IF(L923+M923=0,$B$7/($B$7+$B$8),L923/(L923+M923)),L923)</x:f>
        <x:v>0.8736709524553674</x:v>
      </x:c>
      <x:c r="X923" s="64" t="n">
        <x:f aca="0">IF(OR(T923="年末+季度",T923="季度+动态",T923="动态"),N923*(1-$E$5)*IF(L923+M923=0,$B$8/($B$7+$B$8),M923/(L923+M923)),M923)</x:f>
        <x:v>0.06592453316244783</x:v>
      </x:c>
      <x:c r="Y923" s="64" t="n">
        <x:f aca="0">POWER(1-$H$5,(A923-A922)/$H$8)</x:f>
        <x:v>0.9999588018747739</x:v>
      </x:c>
      <x:c r="Z923" s="64" t="n">
        <x:f aca="0">U923*Y923</x:f>
        <x:v>0.11847496486869546</x:v>
      </x:c>
      <x:c r="AA923" s="64" t="n">
        <x:f aca="0">V923*Y923</x:f>
        <x:v>0.11277777946644292</x:v>
      </x:c>
      <x:c r="AB923" s="64" t="n">
        <x:f aca="0">W923*Y923</x:f>
        <x:v>0.8736349588500618</x:v>
      </x:c>
      <x:c r="AC923" s="64" t="n">
        <x:f aca="0">X923*Y923</x:f>
        <x:v>0.06592181719527512</x:v>
      </x:c>
      <x:c r="AD923" s="64" t="n">
        <x:f aca="0">SUM(Z923:AC923)</x:f>
        <x:v>1.1708095203804754</x:v>
      </x:c>
      <x:c r="AE923" s="64" t="n">
        <x:f aca="0">MAX(AE922,AD923)</x:f>
        <x:v>1.1770607804293562</x:v>
      </x:c>
      <x:c r="AF923" s="63" t="n">
        <x:f aca="0">AD923/AE923-1</x:f>
        <x:v>-0.0053109067541954325</x:v>
      </x:c>
      <x:c r="AG923" s="63" t="n">
        <x:f aca="0">AD923/AD922-1</x:f>
        <x:v>-0.0010101364658806622</x:v>
      </x:c>
      <x:c r="AH923" s="61" t="n">
        <x:f aca="0">IF(OR(T923="年末+季度",T923="季度+动态",T923="季度",T923="动态"),A923,AH922)</x:f>
        <x:v>45107</x:v>
      </x:c>
      <x:c r="AI923" s="68" t="n">
        <x:f aca="0">YEAR(A923)</x:f>
        <x:v>2023</x:v>
      </x:c>
      <x:c r="AJ923" s="68" t="n">
        <x:f aca="0">MONTH(A923)</x:f>
        <x:v>8</x:v>
      </x:c>
      <x:c r="AK923" s="66" t="n">
        <x:f aca="0">IF(MONTH(A923)&lt;&gt;MONTH(A924),1,0)</x:f>
        <x:v>0</x:v>
      </x:c>
      <x:c r="AL923" s="64" t="n">
        <x:f aca="0">IF(AK922,AD922,AL922)</x:f>
        <x:v>1.1769782643903757</x:v>
      </x:c>
      <x:c r="AM923" s="65" t="str">
        <x:f aca="0">IF(AK923,AD923/AL923-1,"")</x:f>
      </x:c>
      <x:c r="AN923" s="64" t="n">
        <x:f aca="0">IF(AI923&lt;&gt;AI922,AD923,MAX(AN922,AD923))</x:f>
        <x:v>1.1770607804293562</x:v>
      </x:c>
      <x:c r="AO923" s="65" t="n">
        <x:f aca="0">AD923/AN923-1</x:f>
        <x:v>-0.0053109067541954325</x:v>
      </x:c>
      <x:c r="AP923" s="69" t="n">
        <x:f aca="0">IFERROR(SUM(Z923:AC923)/AD923,0)</x:f>
        <x:v>1</x:v>
      </x:c>
      <x:c r="AQ923" s="66" t="b">
        <x:f aca="0">AND(B923&gt;0,C923&gt;0,D923&gt;0,E923&gt;0)</x:f>
        <x:v>1</x:v>
      </x:c>
    </x:row>
    <x:row r="924" ht="13.5" hidden="0">
      <x:c r="A924" s="61" t="n">
        <x:f aca="0">'净值底稿'!A886</x:f>
        <x:v>45160</x:v>
      </x:c>
      <x:c r="B924" s="62" t="n">
        <x:f aca="0">'净值底稿'!W886</x:f>
        <x:v>1.3223561351620454</x:v>
      </x:c>
      <x:c r="C924" s="62" t="n">
        <x:f aca="0">'净值底稿'!T886</x:f>
        <x:v>1.23924053663818</x:v>
      </x:c>
      <x:c r="D924" s="62" t="n">
        <x:f aca="0">'净值底稿'!U886</x:f>
        <x:v>1.6222</x:v>
      </x:c>
      <x:c r="E924" s="62" t="n">
        <x:f aca="0">'净值底稿'!V886</x:f>
        <x:v>1.6376</x:v>
      </x:c>
      <x:c r="F924" s="63" t="n">
        <x:f aca="0">IFERROR(B924/B923-1,0)</x:f>
        <x:v>0.008238027959832639</x:v>
      </x:c>
      <x:c r="G924" s="63" t="n">
        <x:f aca="0">IFERROR(C924/C923-1,0)</x:f>
        <x:v>0.0064234112659986575</x:v>
      </x:c>
      <x:c r="H924" s="63" t="n">
        <x:f aca="0">IFERROR(D924/D923-1,0)</x:f>
        <x:v>0.00012330456226883335</x:v>
      </x:c>
      <x:c r="I924" s="63" t="n">
        <x:f aca="0">IFERROR(E924/E923-1,0)</x:f>
        <x:v>-0.0003052316708381797</x:v>
      </x:c>
      <x:c r="J924" s="64" t="n">
        <x:f aca="0">Z923*(1+F924)</x:f>
        <x:v>0.11945096494182397</x:v>
      </x:c>
      <x:c r="K924" s="64" t="n">
        <x:f aca="0">AA923*(1+G924)</x:f>
        <x:v>0.11350219752562198</x:v>
      </x:c>
      <x:c r="L924" s="64" t="n">
        <x:f aca="0">AB923*(1+H924)</x:f>
        <x:v>0.8737426820262456</x:v>
      </x:c>
      <x:c r="M924" s="64" t="n">
        <x:f aca="0">AC923*(1+I924)</x:f>
        <x:v>0.06590169576886792</x:v>
      </x:c>
      <x:c r="N924" s="64" t="n">
        <x:f aca="0">SUM(J924:M924)</x:f>
        <x:v>1.1725975402625595</x:v>
      </x:c>
      <x:c r="O924" s="65" t="n">
        <x:f aca="0">IFERROR((J924+K924)/N924,0)</x:f>
        <x:v>0.19866420870649684</x:v>
      </x:c>
      <x:c r="P924" s="66" t="b">
        <x:f aca="0">AND(MONTH(A924)=12,OR(A925="",YEAR(A924)&lt;&gt;YEAR(A925)))</x:f>
        <x:v>0</x:v>
      </x:c>
      <x:c r="Q924" s="66" t="b">
        <x:f aca="0">AND(MOD(MONTH(A924),3)=0,OR(A925="",MONTH(A924)&lt;&gt;MONTH(A925)))</x:f>
        <x:v>0</x:v>
      </x:c>
      <x:c r="R924" s="66" t="b">
        <x:f aca="0">OR(O924&gt;$E$7,O924&lt;$E$6)</x:f>
        <x:v>0</x:v>
      </x:c>
      <x:c r="S924" s="66" t="b">
        <x:f aca="0">AND(OR(P924,Q924,R924),A924-AH923&gt;$E$8)</x:f>
        <x:v>0</x:v>
      </x:c>
      <x:c r="T924" s="67" t="str">
        <x:f aca="0">IF(NOT(OR(P924,Q924,R924)),"不调",IF(NOT(S924),"间隔规则跳过",IF(P924,"年末+季度",IF(AND(Q924,R924),"季度+动态",IF(Q924,"季度","动态")))))</x:f>
        <x:v>不调</x:v>
      </x:c>
      <x:c r="U924" s="64" t="n">
        <x:f aca="0">IF(OR(T924="年末+季度",T924="季度+动态"),N924*$E$5/2,IF(T924="季度",(J924+K924)/2,IF(T924="动态",N924*$E$5*IF(J924+K924=0,0.5,J924/(J924+K924)),J924)))</x:f>
        <x:v>0.11945096494182397</x:v>
      </x:c>
      <x:c r="V924" s="64" t="n">
        <x:f aca="0">IF(OR(T924="年末+季度",T924="季度+动态"),N924*$E$5/2,IF(T924="季度",(J924+K924)/2,IF(T924="动态",N924*$E$5*IF(J924+K924=0,0.5,K924/(J924+K924)),K924)))</x:f>
        <x:v>0.11350219752562198</x:v>
      </x:c>
      <x:c r="W924" s="64" t="n">
        <x:f aca="0">IF(OR(T924="年末+季度",T924="季度+动态",T924="动态"),N924*(1-$E$5)*IF(L924+M924=0,$B$7/($B$7+$B$8),L924/(L924+M924)),L924)</x:f>
        <x:v>0.8737426820262456</x:v>
      </x:c>
      <x:c r="X924" s="64" t="n">
        <x:f aca="0">IF(OR(T924="年末+季度",T924="季度+动态",T924="动态"),N924*(1-$E$5)*IF(L924+M924=0,$B$8/($B$7+$B$8),M924/(L924+M924)),M924)</x:f>
        <x:v>0.06590169576886792</x:v>
      </x:c>
      <x:c r="Y924" s="64" t="n">
        <x:f aca="0">POWER(1-$H$5,(A924-A923)/$H$8)</x:f>
        <x:v>0.9999862671029998</x:v>
      </x:c>
      <x:c r="Z924" s="64" t="n">
        <x:f aca="0">U924*Y924</x:f>
        <x:v>0.11944932453402585</x:v>
      </x:c>
      <x:c r="AA924" s="64" t="n">
        <x:f aca="0">V924*Y924</x:f>
        <x:v>0.11350063881163405</x:v>
      </x:c>
      <x:c r="AB924" s="64" t="n">
        <x:f aca="0">W924*Y924</x:f>
        <x:v>0.8737306830079886</x:v>
      </x:c>
      <x:c r="AC924" s="64" t="n">
        <x:f aca="0">X924*Y924</x:f>
        <x:v>0.06590079074766779</x:v>
      </x:c>
      <x:c r="AD924" s="64" t="n">
        <x:f aca="0">SUM(Z924:AC924)</x:f>
        <x:v>1.1725814371013163</x:v>
      </x:c>
      <x:c r="AE924" s="64" t="n">
        <x:f aca="0">MAX(AE923,AD924)</x:f>
        <x:v>1.1770607804293562</x:v>
      </x:c>
      <x:c r="AF924" s="63" t="n">
        <x:f aca="0">AD924/AE924-1</x:f>
        <x:v>-0.0038055327324778565</x:v>
      </x:c>
      <x:c r="AG924" s="63" t="n">
        <x:f aca="0">AD924/AD923-1</x:f>
        <x:v>0.0015134116096571226</x:v>
      </x:c>
      <x:c r="AH924" s="61" t="n">
        <x:f aca="0">IF(OR(T924="年末+季度",T924="季度+动态",T924="季度",T924="动态"),A924,AH923)</x:f>
        <x:v>45107</x:v>
      </x:c>
      <x:c r="AI924" s="68" t="n">
        <x:f aca="0">YEAR(A924)</x:f>
        <x:v>2023</x:v>
      </x:c>
      <x:c r="AJ924" s="68" t="n">
        <x:f aca="0">MONTH(A924)</x:f>
        <x:v>8</x:v>
      </x:c>
      <x:c r="AK924" s="66" t="n">
        <x:f aca="0">IF(MONTH(A924)&lt;&gt;MONTH(A925),1,0)</x:f>
        <x:v>0</x:v>
      </x:c>
      <x:c r="AL924" s="64" t="n">
        <x:f aca="0">IF(AK923,AD923,AL923)</x:f>
        <x:v>1.1769782643903757</x:v>
      </x:c>
      <x:c r="AM924" s="65" t="str">
        <x:f aca="0">IF(AK924,AD924/AL924-1,"")</x:f>
      </x:c>
      <x:c r="AN924" s="64" t="n">
        <x:f aca="0">IF(AI924&lt;&gt;AI923,AD924,MAX(AN923,AD924))</x:f>
        <x:v>1.1770607804293562</x:v>
      </x:c>
      <x:c r="AO924" s="65" t="n">
        <x:f aca="0">AD924/AN924-1</x:f>
        <x:v>-0.0038055327324778565</x:v>
      </x:c>
      <x:c r="AP924" s="69" t="n">
        <x:f aca="0">IFERROR(SUM(Z924:AC924)/AD924,0)</x:f>
        <x:v>1</x:v>
      </x:c>
      <x:c r="AQ924" s="66" t="b">
        <x:f aca="0">AND(B924&gt;0,C924&gt;0,D924&gt;0,E924&gt;0)</x:f>
        <x:v>1</x:v>
      </x:c>
    </x:row>
    <x:row r="925" ht="13.5" hidden="0">
      <x:c r="A925" s="61" t="n">
        <x:f aca="0">'净值底稿'!A887</x:f>
        <x:v>45161</x:v>
      </x:c>
      <x:c r="B925" s="62" t="n">
        <x:f aca="0">'净值底稿'!W887</x:f>
        <x:v>1.317118301092131</x:v>
      </x:c>
      <x:c r="C925" s="62" t="n">
        <x:f aca="0">'净值底稿'!T887</x:f>
        <x:v>1.219856491239895</x:v>
      </x:c>
      <x:c r="D925" s="62" t="n">
        <x:f aca="0">'净值底稿'!U887</x:f>
        <x:v>1.6224</x:v>
      </x:c>
      <x:c r="E925" s="62" t="n">
        <x:f aca="0">'净值底稿'!V887</x:f>
        <x:v>1.6395</x:v>
      </x:c>
      <x:c r="F925" s="63" t="n">
        <x:f aca="0">IFERROR(B925/B924-1,0)</x:f>
        <x:v>-0.003960985948216256</x:v>
      </x:c>
      <x:c r="G925" s="63" t="n">
        <x:f aca="0">IFERROR(C925/C924-1,0)</x:f>
        <x:v>-0.01564187486222013</x:v>
      </x:c>
      <x:c r="H925" s="63" t="n">
        <x:f aca="0">IFERROR(D925/D924-1,0)</x:f>
        <x:v>0.00012328936012817593</x:v>
      </x:c>
      <x:c r="I925" s="63" t="n">
        <x:f aca="0">IFERROR(E925/E924-1,0)</x:f>
        <x:v>0.0011602344894967587</x:v>
      </x:c>
      <x:c r="J925" s="64" t="n">
        <x:f aca="0">Z924*(1+F925)</x:f>
        <x:v>0.11897618743802264</x:v>
      </x:c>
      <x:c r="K925" s="64" t="n">
        <x:f aca="0">AA924*(1+G925)</x:f>
        <x:v>0.11172527602256042</x:v>
      </x:c>
      <x:c r="L925" s="64" t="n">
        <x:f aca="0">AB924*(1+H925)</x:f>
        <x:v>0.873838404704821</x:v>
      </x:c>
      <x:c r="M925" s="64" t="n">
        <x:f aca="0">AC924*(1+I925)</x:f>
        <x:v>0.06597725111797834</x:v>
      </x:c>
      <x:c r="N925" s="64" t="n">
        <x:f aca="0">SUM(J925:M925)</x:f>
        <x:v>1.1705171192833823</x:v>
      </x:c>
      <x:c r="O925" s="65" t="n">
        <x:f aca="0">IFERROR((J925+K925)/N925,0)</x:f>
        <x:v>0.19709362610759923</x:v>
      </x:c>
      <x:c r="P925" s="66" t="b">
        <x:f aca="0">AND(MONTH(A925)=12,OR(A926="",YEAR(A925)&lt;&gt;YEAR(A926)))</x:f>
        <x:v>0</x:v>
      </x:c>
      <x:c r="Q925" s="66" t="b">
        <x:f aca="0">AND(MOD(MONTH(A925),3)=0,OR(A926="",MONTH(A925)&lt;&gt;MONTH(A926)))</x:f>
        <x:v>0</x:v>
      </x:c>
      <x:c r="R925" s="66" t="b">
        <x:f aca="0">OR(O925&gt;$E$7,O925&lt;$E$6)</x:f>
        <x:v>0</x:v>
      </x:c>
      <x:c r="S925" s="66" t="b">
        <x:f aca="0">AND(OR(P925,Q925,R925),A925-AH924&gt;$E$8)</x:f>
        <x:v>0</x:v>
      </x:c>
      <x:c r="T925" s="67" t="str">
        <x:f aca="0">IF(NOT(OR(P925,Q925,R925)),"不调",IF(NOT(S925),"间隔规则跳过",IF(P925,"年末+季度",IF(AND(Q925,R925),"季度+动态",IF(Q925,"季度","动态")))))</x:f>
        <x:v>不调</x:v>
      </x:c>
      <x:c r="U925" s="64" t="n">
        <x:f aca="0">IF(OR(T925="年末+季度",T925="季度+动态"),N925*$E$5/2,IF(T925="季度",(J925+K925)/2,IF(T925="动态",N925*$E$5*IF(J925+K925=0,0.5,J925/(J925+K925)),J925)))</x:f>
        <x:v>0.11897618743802264</x:v>
      </x:c>
      <x:c r="V925" s="64" t="n">
        <x:f aca="0">IF(OR(T925="年末+季度",T925="季度+动态"),N925*$E$5/2,IF(T925="季度",(J925+K925)/2,IF(T925="动态",N925*$E$5*IF(J925+K925=0,0.5,K925/(J925+K925)),K925)))</x:f>
        <x:v>0.11172527602256042</x:v>
      </x:c>
      <x:c r="W925" s="64" t="n">
        <x:f aca="0">IF(OR(T925="年末+季度",T925="季度+动态",T925="动态"),N925*(1-$E$5)*IF(L925+M925=0,$B$7/($B$7+$B$8),L925/(L925+M925)),L925)</x:f>
        <x:v>0.873838404704821</x:v>
      </x:c>
      <x:c r="X925" s="64" t="n">
        <x:f aca="0">IF(OR(T925="年末+季度",T925="季度+动态",T925="动态"),N925*(1-$E$5)*IF(L925+M925=0,$B$8/($B$7+$B$8),M925/(L925+M925)),M925)</x:f>
        <x:v>0.06597725111797834</x:v>
      </x:c>
      <x:c r="Y925" s="64" t="n">
        <x:f aca="0">POWER(1-$H$5,(A925-A924)/$H$8)</x:f>
        <x:v>0.9999862671029998</x:v>
      </x:c>
      <x:c r="Z925" s="64" t="n">
        <x:f aca="0">U925*Y925</x:f>
        <x:v>0.11897455355029507</x:v>
      </x:c>
      <x:c r="AA925" s="64" t="n">
        <x:f aca="0">V925*Y925</x:f>
        <x:v>0.11172374171085249</x:v>
      </x:c>
      <x:c r="AB925" s="64" t="n">
        <x:f aca="0">W925*Y925</x:f>
        <x:v>0.8738264043720143</x:v>
      </x:c>
      <x:c r="AC925" s="64" t="n">
        <x:f aca="0">X925*Y925</x:f>
        <x:v>0.06597634505918437</x:v>
      </x:c>
      <x:c r="AD925" s="64" t="n">
        <x:f aca="0">SUM(Z925:AC925)</x:f>
        <x:v>1.1705010446923463</x:v>
      </x:c>
      <x:c r="AE925" s="64" t="n">
        <x:f aca="0">MAX(AE924,AD925)</x:f>
        <x:v>1.1770607804293562</x:v>
      </x:c>
      <x:c r="AF925" s="63" t="n">
        <x:f aca="0">AD925/AE925-1</x:f>
        <x:v>-0.0055729796167510726</x:v>
      </x:c>
      <x:c r="AG925" s="63" t="n">
        <x:f aca="0">AD925/AD924-1</x:f>
        <x:v>-0.001774198655330017</x:v>
      </x:c>
      <x:c r="AH925" s="61" t="n">
        <x:f aca="0">IF(OR(T925="年末+季度",T925="季度+动态",T925="季度",T925="动态"),A925,AH924)</x:f>
        <x:v>45107</x:v>
      </x:c>
      <x:c r="AI925" s="68" t="n">
        <x:f aca="0">YEAR(A925)</x:f>
        <x:v>2023</x:v>
      </x:c>
      <x:c r="AJ925" s="68" t="n">
        <x:f aca="0">MONTH(A925)</x:f>
        <x:v>8</x:v>
      </x:c>
      <x:c r="AK925" s="66" t="n">
        <x:f aca="0">IF(MONTH(A925)&lt;&gt;MONTH(A926),1,0)</x:f>
        <x:v>0</x:v>
      </x:c>
      <x:c r="AL925" s="64" t="n">
        <x:f aca="0">IF(AK924,AD924,AL924)</x:f>
        <x:v>1.1769782643903757</x:v>
      </x:c>
      <x:c r="AM925" s="65" t="str">
        <x:f aca="0">IF(AK925,AD925/AL925-1,"")</x:f>
      </x:c>
      <x:c r="AN925" s="64" t="n">
        <x:f aca="0">IF(AI925&lt;&gt;AI924,AD925,MAX(AN924,AD925))</x:f>
        <x:v>1.1770607804293562</x:v>
      </x:c>
      <x:c r="AO925" s="65" t="n">
        <x:f aca="0">AD925/AN925-1</x:f>
        <x:v>-0.0055729796167510726</x:v>
      </x:c>
      <x:c r="AP925" s="69" t="n">
        <x:f aca="0">IFERROR(SUM(Z925:AC925)/AD925,0)</x:f>
        <x:v>1</x:v>
      </x:c>
      <x:c r="AQ925" s="66" t="b">
        <x:f aca="0">AND(B925&gt;0,C925&gt;0,D925&gt;0,E925&gt;0)</x:f>
        <x:v>1</x:v>
      </x:c>
    </x:row>
    <x:row r="926" ht="13.5" hidden="0">
      <x:c r="A926" s="61" t="n">
        <x:f aca="0">'净值底稿'!A888</x:f>
        <x:v>45162</x:v>
      </x:c>
      <x:c r="B926" s="62" t="n">
        <x:f aca="0">'净值底稿'!W888</x:f>
        <x:v>1.3143880492401292</x:v>
      </x:c>
      <x:c r="C926" s="62" t="n">
        <x:f aca="0">'净值底稿'!T888</x:f>
        <x:v>1.2238793065397635</x:v>
      </x:c>
      <x:c r="D926" s="62" t="n">
        <x:f aca="0">'净值底稿'!U888</x:f>
        <x:v>1.6225</x:v>
      </x:c>
      <x:c r="E926" s="62" t="n">
        <x:f aca="0">'净值底稿'!V888</x:f>
        <x:v>1.6445</x:v>
      </x:c>
      <x:c r="F926" s="63" t="n">
        <x:f aca="0">IFERROR(B926/B925-1,0)</x:f>
        <x:v>-0.0020728979695582295</x:v>
      </x:c>
      <x:c r="G926" s="63" t="n">
        <x:f aca="0">IFERROR(C926/C925-1,0)</x:f>
        <x:v>0.0032977775080571536</x:v>
      </x:c>
      <x:c r="H926" s="63" t="n">
        <x:f aca="0">IFERROR(D926/D925-1,0)</x:f>
        <x:v>0.00006163708086792674</x:v>
      </x:c>
      <x:c r="I926" s="63" t="n">
        <x:f aca="0">IFERROR(E926/E925-1,0)</x:f>
        <x:v>0.003049710277523765</x:v>
      </x:c>
      <x:c r="J926" s="64" t="n">
        <x:f aca="0">Z925*(1+F926)</x:f>
        <x:v>0.11872793143981157</x:v>
      </x:c>
      <x:c r="K926" s="64" t="n">
        <x:f aca="0">AA925*(1+G926)</x:f>
        <x:v>0.11209218175338252</x:v>
      </x:c>
      <x:c r="L926" s="64" t="n">
        <x:f aca="0">AB925*(1+H926)</x:f>
        <x:v>0.8738802644807652</x:v>
      </x:c>
      <x:c r="M926" s="64" t="n">
        <x:f aca="0">AC925*(1+I926)</x:f>
        <x:v>0.06617755379678482</x:v>
      </x:c>
      <x:c r="N926" s="64" t="n">
        <x:f aca="0">SUM(J926:M926)</x:f>
        <x:v>1.170877931470744</x:v>
      </x:c>
      <x:c r="O926" s="65" t="n">
        <x:f aca="0">IFERROR((J926+K926)/N926,0)</x:f>
        <x:v>0.1971342246610286</x:v>
      </x:c>
      <x:c r="P926" s="66" t="b">
        <x:f aca="0">AND(MONTH(A926)=12,OR(A927="",YEAR(A926)&lt;&gt;YEAR(A927)))</x:f>
        <x:v>0</x:v>
      </x:c>
      <x:c r="Q926" s="66" t="b">
        <x:f aca="0">AND(MOD(MONTH(A926),3)=0,OR(A927="",MONTH(A926)&lt;&gt;MONTH(A927)))</x:f>
        <x:v>0</x:v>
      </x:c>
      <x:c r="R926" s="66" t="b">
        <x:f aca="0">OR(O926&gt;$E$7,O926&lt;$E$6)</x:f>
        <x:v>0</x:v>
      </x:c>
      <x:c r="S926" s="66" t="b">
        <x:f aca="0">AND(OR(P926,Q926,R926),A926-AH925&gt;$E$8)</x:f>
        <x:v>0</x:v>
      </x:c>
      <x:c r="T926" s="67" t="str">
        <x:f aca="0">IF(NOT(OR(P926,Q926,R926)),"不调",IF(NOT(S926),"间隔规则跳过",IF(P926,"年末+季度",IF(AND(Q926,R926),"季度+动态",IF(Q926,"季度","动态")))))</x:f>
        <x:v>不调</x:v>
      </x:c>
      <x:c r="U926" s="64" t="n">
        <x:f aca="0">IF(OR(T926="年末+季度",T926="季度+动态"),N926*$E$5/2,IF(T926="季度",(J926+K926)/2,IF(T926="动态",N926*$E$5*IF(J926+K926=0,0.5,J926/(J926+K926)),J926)))</x:f>
        <x:v>0.11872793143981157</x:v>
      </x:c>
      <x:c r="V926" s="64" t="n">
        <x:f aca="0">IF(OR(T926="年末+季度",T926="季度+动态"),N926*$E$5/2,IF(T926="季度",(J926+K926)/2,IF(T926="动态",N926*$E$5*IF(J926+K926=0,0.5,K926/(J926+K926)),K926)))</x:f>
        <x:v>0.11209218175338252</x:v>
      </x:c>
      <x:c r="W926" s="64" t="n">
        <x:f aca="0">IF(OR(T926="年末+季度",T926="季度+动态",T926="动态"),N926*(1-$E$5)*IF(L926+M926=0,$B$7/($B$7+$B$8),L926/(L926+M926)),L926)</x:f>
        <x:v>0.8738802644807652</x:v>
      </x:c>
      <x:c r="X926" s="64" t="n">
        <x:f aca="0">IF(OR(T926="年末+季度",T926="季度+动态",T926="动态"),N926*(1-$E$5)*IF(L926+M926=0,$B$8/($B$7+$B$8),M926/(L926+M926)),M926)</x:f>
        <x:v>0.06617755379678482</x:v>
      </x:c>
      <x:c r="Y926" s="64" t="n">
        <x:f aca="0">POWER(1-$H$5,(A926-A925)/$H$8)</x:f>
        <x:v>0.9999862671029998</x:v>
      </x:c>
      <x:c r="Z926" s="64" t="n">
        <x:f aca="0">U926*Y926</x:f>
        <x:v>0.11872630096135806</x:v>
      </x:c>
      <x:c r="AA926" s="64" t="n">
        <x:f aca="0">V926*Y926</x:f>
        <x:v>0.11209064240299597</x:v>
      </x:c>
      <x:c r="AB926" s="64" t="n">
        <x:f aca="0">W926*Y926</x:f>
        <x:v>0.8738682635731025</x:v>
      </x:c>
      <x:c r="AC926" s="64" t="n">
        <x:f aca="0">X926*Y926</x:f>
        <x:v>0.0661766449872548</x:v>
      </x:c>
      <x:c r="AD926" s="64" t="n">
        <x:f aca="0">SUM(Z926:AC926)</x:f>
        <x:v>1.1708618519247114</x:v>
      </x:c>
      <x:c r="AE926" s="64" t="n">
        <x:f aca="0">MAX(AE925,AD926)</x:f>
        <x:v>1.1770607804293562</x:v>
      </x:c>
      <x:c r="AF926" s="63" t="n">
        <x:f aca="0">AD926/AE926-1</x:f>
        <x:v>-0.005266447245301675</x:v>
      </x:c>
      <x:c r="AG926" s="63" t="n">
        <x:f aca="0">AD926/AD925-1</x:f>
        <x:v>0.00030825024377478805</x:v>
      </x:c>
      <x:c r="AH926" s="61" t="n">
        <x:f aca="0">IF(OR(T926="年末+季度",T926="季度+动态",T926="季度",T926="动态"),A926,AH925)</x:f>
        <x:v>45107</x:v>
      </x:c>
      <x:c r="AI926" s="68" t="n">
        <x:f aca="0">YEAR(A926)</x:f>
        <x:v>2023</x:v>
      </x:c>
      <x:c r="AJ926" s="68" t="n">
        <x:f aca="0">MONTH(A926)</x:f>
        <x:v>8</x:v>
      </x:c>
      <x:c r="AK926" s="66" t="n">
        <x:f aca="0">IF(MONTH(A926)&lt;&gt;MONTH(A927),1,0)</x:f>
        <x:v>0</x:v>
      </x:c>
      <x:c r="AL926" s="64" t="n">
        <x:f aca="0">IF(AK925,AD925,AL925)</x:f>
        <x:v>1.1769782643903757</x:v>
      </x:c>
      <x:c r="AM926" s="65" t="str">
        <x:f aca="0">IF(AK926,AD926/AL926-1,"")</x:f>
      </x:c>
      <x:c r="AN926" s="64" t="n">
        <x:f aca="0">IF(AI926&lt;&gt;AI925,AD926,MAX(AN925,AD926))</x:f>
        <x:v>1.1770607804293562</x:v>
      </x:c>
      <x:c r="AO926" s="65" t="n">
        <x:f aca="0">AD926/AN926-1</x:f>
        <x:v>-0.005266447245301675</x:v>
      </x:c>
      <x:c r="AP926" s="69" t="n">
        <x:f aca="0">IFERROR(SUM(Z926:AC926)/AD926,0)</x:f>
        <x:v>1</x:v>
      </x:c>
      <x:c r="AQ926" s="66" t="b">
        <x:f aca="0">AND(B926&gt;0,C926&gt;0,D926&gt;0,E926&gt;0)</x:f>
        <x:v>1</x:v>
      </x:c>
    </x:row>
    <x:row r="927" ht="13.5" hidden="0">
      <x:c r="A927" s="61" t="n">
        <x:f aca="0">'净值底稿'!A889</x:f>
        <x:v>45163</x:v>
      </x:c>
      <x:c r="B927" s="62" t="n">
        <x:f aca="0">'净值底稿'!W889</x:f>
        <x:v>1.3136001025908537</x:v>
      </x:c>
      <x:c r="C927" s="62" t="n">
        <x:f aca="0">'净值底稿'!T889</x:f>
        <x:v>1.2067173400901705</x:v>
      </x:c>
      <x:c r="D927" s="62" t="n">
        <x:f aca="0">'净值底稿'!U889</x:f>
        <x:v>1.622</x:v>
      </x:c>
      <x:c r="E927" s="62" t="n">
        <x:f aca="0">'净值底稿'!V889</x:f>
        <x:v>1.642</x:v>
      </x:c>
      <x:c r="F927" s="63" t="n">
        <x:f aca="0">IFERROR(B927/B926-1,0)</x:f>
        <x:v>-0.0005994779469662426</x:v>
      </x:c>
      <x:c r="G927" s="63" t="n">
        <x:f aca="0">IFERROR(C927/C926-1,0)</x:f>
        <x:v>-0.014022597128563685</x:v>
      </x:c>
      <x:c r="H927" s="63" t="n">
        <x:f aca="0">IFERROR(D927/D926-1,0)</x:f>
        <x:v>-0.00030816640986131016</x:v>
      </x:c>
      <x:c r="I927" s="63" t="n">
        <x:f aca="0">IFERROR(E927/E926-1,0)</x:f>
        <x:v>-0.001520218911523319</x:v>
      </x:c>
      <x:c r="J927" s="64" t="n">
        <x:f aca="0">Z926*(1+F927)</x:f>
        <x:v>0.11865512716220684</x:v>
      </x:c>
      <x:c r="K927" s="64" t="n">
        <x:f aca="0">AA926*(1+G927)</x:f>
        <x:v>0.11051884048269686</x:v>
      </x:c>
      <x:c r="L927" s="64" t="n">
        <x:f aca="0">AB926*(1+H927)</x:f>
        <x:v>0.8735989667276255</x:v>
      </x:c>
      <x:c r="M927" s="64" t="n">
        <x:f aca="0">AC926*(1+I927)</x:f>
        <x:v>0.06607604200004401</x:v>
      </x:c>
      <x:c r="N927" s="64" t="n">
        <x:f aca="0">SUM(J927:M927)</x:f>
        <x:v>1.1688489763725731</x:v>
      </x:c>
      <x:c r="O927" s="65" t="n">
        <x:f aca="0">IFERROR((J927+K927)/N927,0)</x:f>
        <x:v>0.19606807404334334</x:v>
      </x:c>
      <x:c r="P927" s="66" t="b">
        <x:f aca="0">AND(MONTH(A927)=12,OR(A928="",YEAR(A927)&lt;&gt;YEAR(A928)))</x:f>
        <x:v>0</x:v>
      </x:c>
      <x:c r="Q927" s="66" t="b">
        <x:f aca="0">AND(MOD(MONTH(A927),3)=0,OR(A928="",MONTH(A927)&lt;&gt;MONTH(A928)))</x:f>
        <x:v>0</x:v>
      </x:c>
      <x:c r="R927" s="66" t="b">
        <x:f aca="0">OR(O927&gt;$E$7,O927&lt;$E$6)</x:f>
        <x:v>0</x:v>
      </x:c>
      <x:c r="S927" s="66" t="b">
        <x:f aca="0">AND(OR(P927,Q927,R927),A927-AH926&gt;$E$8)</x:f>
        <x:v>0</x:v>
      </x:c>
      <x:c r="T927" s="67" t="str">
        <x:f aca="0">IF(NOT(OR(P927,Q927,R927)),"不调",IF(NOT(S927),"间隔规则跳过",IF(P927,"年末+季度",IF(AND(Q927,R927),"季度+动态",IF(Q927,"季度","动态")))))</x:f>
        <x:v>不调</x:v>
      </x:c>
      <x:c r="U927" s="64" t="n">
        <x:f aca="0">IF(OR(T927="年末+季度",T927="季度+动态"),N927*$E$5/2,IF(T927="季度",(J927+K927)/2,IF(T927="动态",N927*$E$5*IF(J927+K927=0,0.5,J927/(J927+K927)),J927)))</x:f>
        <x:v>0.11865512716220684</x:v>
      </x:c>
      <x:c r="V927" s="64" t="n">
        <x:f aca="0">IF(OR(T927="年末+季度",T927="季度+动态"),N927*$E$5/2,IF(T927="季度",(J927+K927)/2,IF(T927="动态",N927*$E$5*IF(J927+K927=0,0.5,K927/(J927+K927)),K927)))</x:f>
        <x:v>0.11051884048269686</x:v>
      </x:c>
      <x:c r="W927" s="64" t="n">
        <x:f aca="0">IF(OR(T927="年末+季度",T927="季度+动态",T927="动态"),N927*(1-$E$5)*IF(L927+M927=0,$B$7/($B$7+$B$8),L927/(L927+M927)),L927)</x:f>
        <x:v>0.8735989667276255</x:v>
      </x:c>
      <x:c r="X927" s="64" t="n">
        <x:f aca="0">IF(OR(T927="年末+季度",T927="季度+动态",T927="动态"),N927*(1-$E$5)*IF(L927+M927=0,$B$8/($B$7+$B$8),M927/(L927+M927)),M927)</x:f>
        <x:v>0.06607604200004401</x:v>
      </x:c>
      <x:c r="Y927" s="64" t="n">
        <x:f aca="0">POWER(1-$H$5,(A927-A926)/$H$8)</x:f>
        <x:v>0.9999862671029998</x:v>
      </x:c>
      <x:c r="Z927" s="64" t="n">
        <x:f aca="0">U927*Y927</x:f>
        <x:v>0.11865349768356698</x:v>
      </x:c>
      <x:c r="AA927" s="64" t="n">
        <x:f aca="0">V927*Y927</x:f>
        <x:v>0.11051732273884393</x:v>
      </x:c>
      <x:c r="AB927" s="64" t="n">
        <x:f aca="0">W927*Y927</x:f>
        <x:v>0.8735869696829959</x:v>
      </x:c>
      <x:c r="AC927" s="64" t="n">
        <x:f aca="0">X927*Y927</x:f>
        <x:v>0.06607513458456504</x:v>
      </x:c>
      <x:c r="AD927" s="64" t="n">
        <x:f aca="0">SUM(Z927:AC927)</x:f>
        <x:v>1.1688329246899718</x:v>
      </x:c>
      <x:c r="AE927" s="64" t="n">
        <x:f aca="0">MAX(AE926,AD927)</x:f>
        <x:v>1.1770607804293562</x:v>
      </x:c>
      <x:c r="AF927" s="63" t="n">
        <x:f aca="0">AD927/AE927-1</x:f>
        <x:v>-0.006990170665938877</x:v>
      </x:c>
      <x:c r="AG927" s="63" t="n">
        <x:f aca="0">AD927/AD926-1</x:f>
        <x:v>-0.0017328493804835698</x:v>
      </x:c>
      <x:c r="AH927" s="61" t="n">
        <x:f aca="0">IF(OR(T927="年末+季度",T927="季度+动态",T927="季度",T927="动态"),A927,AH926)</x:f>
        <x:v>45107</x:v>
      </x:c>
      <x:c r="AI927" s="68" t="n">
        <x:f aca="0">YEAR(A927)</x:f>
        <x:v>2023</x:v>
      </x:c>
      <x:c r="AJ927" s="68" t="n">
        <x:f aca="0">MONTH(A927)</x:f>
        <x:v>8</x:v>
      </x:c>
      <x:c r="AK927" s="66" t="n">
        <x:f aca="0">IF(MONTH(A927)&lt;&gt;MONTH(A928),1,0)</x:f>
        <x:v>0</x:v>
      </x:c>
      <x:c r="AL927" s="64" t="n">
        <x:f aca="0">IF(AK926,AD926,AL926)</x:f>
        <x:v>1.1769782643903757</x:v>
      </x:c>
      <x:c r="AM927" s="65" t="str">
        <x:f aca="0">IF(AK927,AD927/AL927-1,"")</x:f>
      </x:c>
      <x:c r="AN927" s="64" t="n">
        <x:f aca="0">IF(AI927&lt;&gt;AI926,AD927,MAX(AN926,AD927))</x:f>
        <x:v>1.1770607804293562</x:v>
      </x:c>
      <x:c r="AO927" s="65" t="n">
        <x:f aca="0">AD927/AN927-1</x:f>
        <x:v>-0.006990170665938877</x:v>
      </x:c>
      <x:c r="AP927" s="69" t="n">
        <x:f aca="0">IFERROR(SUM(Z927:AC927)/AD927,0)</x:f>
        <x:v>1</x:v>
      </x:c>
      <x:c r="AQ927" s="66" t="b">
        <x:f aca="0">AND(B927&gt;0,C927&gt;0,D927&gt;0,E927&gt;0)</x:f>
        <x:v>1</x:v>
      </x:c>
    </x:row>
    <x:row r="928" ht="13.5" hidden="0">
      <x:c r="A928" s="61" t="n">
        <x:f aca="0">'净值底稿'!A890</x:f>
        <x:v>45166</x:v>
      </x:c>
      <x:c r="B928" s="62" t="n">
        <x:f aca="0">'净值底稿'!W890</x:f>
        <x:v>1.327498764973079</x:v>
      </x:c>
      <x:c r="C928" s="62" t="n">
        <x:f aca="0">'净值底稿'!T890</x:f>
        <x:v>1.2186992036621198</x:v>
      </x:c>
      <x:c r="D928" s="62" t="n">
        <x:f aca="0">'净值底稿'!U890</x:f>
        <x:v>1.6213</x:v>
      </x:c>
      <x:c r="E928" s="62" t="n">
        <x:f aca="0">'净值底稿'!V890</x:f>
        <x:v>1.6423</x:v>
      </x:c>
      <x:c r="F928" s="63" t="n">
        <x:f aca="0">IFERROR(B928/B927-1,0)</x:f>
        <x:v>0.010580588685104697</x:v>
      </x:c>
      <x:c r="G928" s="63" t="n">
        <x:f aca="0">IFERROR(C928/C927-1,0)</x:f>
        <x:v>0.009929304215562151</x:v>
      </x:c>
      <x:c r="H928" s="63" t="n">
        <x:f aca="0">IFERROR(D928/D927-1,0)</x:f>
        <x:v>-0.00043156596794091673</x:v>
      </x:c>
      <x:c r="I928" s="63" t="n">
        <x:f aca="0">IFERROR(E928/E927-1,0)</x:f>
        <x:v>0.00018270401948861092</x:v>
      </x:c>
      <x:c r="J928" s="64" t="n">
        <x:f aca="0">Z927*(1+F928)</x:f>
        <x:v>0.11990892153860583</x:v>
      </x:c>
      <x:c r="K928" s="64" t="n">
        <x:f aca="0">AA927*(1+G928)</x:f>
        <x:v>0.11161468285740737</x:v>
      </x:c>
      <x:c r="L928" s="64" t="n">
        <x:f aca="0">AB927*(1+H928)</x:f>
        <x:v>0.8732099592768441</x:v>
      </x:c>
      <x:c r="M928" s="64" t="n">
        <x:f aca="0">AC927*(1+I928)</x:f>
        <x:v>0.06608720677724189</x:v>
      </x:c>
      <x:c r="N928" s="64" t="n">
        <x:f aca="0">SUM(J928:M928)</x:f>
        <x:v>1.1708207704500992</x:v>
      </x:c>
      <x:c r="O928" s="65" t="n">
        <x:f aca="0">IFERROR((J928+K928)/N928,0)</x:f>
        <x:v>0.1977447020409524</x:v>
      </x:c>
      <x:c r="P928" s="66" t="b">
        <x:f aca="0">AND(MONTH(A928)=12,OR(A929="",YEAR(A928)&lt;&gt;YEAR(A929)))</x:f>
        <x:v>0</x:v>
      </x:c>
      <x:c r="Q928" s="66" t="b">
        <x:f aca="0">AND(MOD(MONTH(A928),3)=0,OR(A929="",MONTH(A928)&lt;&gt;MONTH(A929)))</x:f>
        <x:v>0</x:v>
      </x:c>
      <x:c r="R928" s="66" t="b">
        <x:f aca="0">OR(O928&gt;$E$7,O928&lt;$E$6)</x:f>
        <x:v>0</x:v>
      </x:c>
      <x:c r="S928" s="66" t="b">
        <x:f aca="0">AND(OR(P928,Q928,R928),A928-AH927&gt;$E$8)</x:f>
        <x:v>0</x:v>
      </x:c>
      <x:c r="T928" s="67" t="str">
        <x:f aca="0">IF(NOT(OR(P928,Q928,R928)),"不调",IF(NOT(S928),"间隔规则跳过",IF(P928,"年末+季度",IF(AND(Q928,R928),"季度+动态",IF(Q928,"季度","动态")))))</x:f>
        <x:v>不调</x:v>
      </x:c>
      <x:c r="U928" s="64" t="n">
        <x:f aca="0">IF(OR(T928="年末+季度",T928="季度+动态"),N928*$E$5/2,IF(T928="季度",(J928+K928)/2,IF(T928="动态",N928*$E$5*IF(J928+K928=0,0.5,J928/(J928+K928)),J928)))</x:f>
        <x:v>0.11990892153860583</x:v>
      </x:c>
      <x:c r="V928" s="64" t="n">
        <x:f aca="0">IF(OR(T928="年末+季度",T928="季度+动态"),N928*$E$5/2,IF(T928="季度",(J928+K928)/2,IF(T928="动态",N928*$E$5*IF(J928+K928=0,0.5,K928/(J928+K928)),K928)))</x:f>
        <x:v>0.11161468285740737</x:v>
      </x:c>
      <x:c r="W928" s="64" t="n">
        <x:f aca="0">IF(OR(T928="年末+季度",T928="季度+动态",T928="动态"),N928*(1-$E$5)*IF(L928+M928=0,$B$7/($B$7+$B$8),L928/(L928+M928)),L928)</x:f>
        <x:v>0.8732099592768441</x:v>
      </x:c>
      <x:c r="X928" s="64" t="n">
        <x:f aca="0">IF(OR(T928="年末+季度",T928="季度+动态",T928="动态"),N928*(1-$E$5)*IF(L928+M928=0,$B$8/($B$7+$B$8),M928/(L928+M928)),M928)</x:f>
        <x:v>0.06608720677724189</x:v>
      </x:c>
      <x:c r="Y928" s="64" t="n">
        <x:f aca="0">POWER(1-$H$5,(A928-A927)/$H$8)</x:f>
        <x:v>0.9999588018747739</x:v>
      </x:c>
      <x:c r="Z928" s="64" t="n">
        <x:f aca="0">U928*Y928</x:f>
        <x:v>0.11990398151584056</x:v>
      </x:c>
      <x:c r="AA928" s="64" t="n">
        <x:f aca="0">V928*Y928</x:f>
        <x:v>0.11161008454172594</x:v>
      </x:c>
      <x:c r="AB928" s="64" t="n">
        <x:f aca="0">W928*Y928</x:f>
        <x:v>0.8731739846635932</x:v>
      </x:c>
      <x:c r="AC928" s="64" t="n">
        <x:f aca="0">X928*Y928</x:f>
        <x:v>0.06608448410822124</x:v>
      </x:c>
      <x:c r="AD928" s="64" t="n">
        <x:f aca="0">SUM(Z928:AC928)</x:f>
        <x:v>1.170772534829381</x:v>
      </x:c>
      <x:c r="AE928" s="64" t="n">
        <x:f aca="0">MAX(AE927,AD928)</x:f>
        <x:v>1.1770607804293562</x:v>
      </x:c>
      <x:c r="AF928" s="63" t="n">
        <x:f aca="0">AD928/AE928-1</x:f>
        <x:v>-0.005342328709382005</x:v>
      </x:c>
      <x:c r="AG928" s="63" t="n">
        <x:f aca="0">AD928/AD927-1</x:f>
        <x:v>0.0016594417375124237</x:v>
      </x:c>
      <x:c r="AH928" s="61" t="n">
        <x:f aca="0">IF(OR(T928="年末+季度",T928="季度+动态",T928="季度",T928="动态"),A928,AH927)</x:f>
        <x:v>45107</x:v>
      </x:c>
      <x:c r="AI928" s="68" t="n">
        <x:f aca="0">YEAR(A928)</x:f>
        <x:v>2023</x:v>
      </x:c>
      <x:c r="AJ928" s="68" t="n">
        <x:f aca="0">MONTH(A928)</x:f>
        <x:v>8</x:v>
      </x:c>
      <x:c r="AK928" s="66" t="n">
        <x:f aca="0">IF(MONTH(A928)&lt;&gt;MONTH(A929),1,0)</x:f>
        <x:v>0</x:v>
      </x:c>
      <x:c r="AL928" s="64" t="n">
        <x:f aca="0">IF(AK927,AD927,AL927)</x:f>
        <x:v>1.1769782643903757</x:v>
      </x:c>
      <x:c r="AM928" s="65" t="str">
        <x:f aca="0">IF(AK928,AD928/AL928-1,"")</x:f>
      </x:c>
      <x:c r="AN928" s="64" t="n">
        <x:f aca="0">IF(AI928&lt;&gt;AI927,AD928,MAX(AN927,AD928))</x:f>
        <x:v>1.1770607804293562</x:v>
      </x:c>
      <x:c r="AO928" s="65" t="n">
        <x:f aca="0">AD928/AN928-1</x:f>
        <x:v>-0.005342328709382005</x:v>
      </x:c>
      <x:c r="AP928" s="69" t="n">
        <x:f aca="0">IFERROR(SUM(Z928:AC928)/AD928,0)</x:f>
        <x:v>1</x:v>
      </x:c>
      <x:c r="AQ928" s="66" t="b">
        <x:f aca="0">AND(B928&gt;0,C928&gt;0,D928&gt;0,E928&gt;0)</x:f>
        <x:v>1</x:v>
      </x:c>
    </x:row>
    <x:row r="929" ht="13.5" hidden="0">
      <x:c r="A929" s="61" t="n">
        <x:f aca="0">'净值底稿'!A891</x:f>
        <x:v>45167</x:v>
      </x:c>
      <x:c r="B929" s="62" t="n">
        <x:f aca="0">'净值底稿'!W891</x:f>
        <x:v>1.334641734493276</x:v>
      </x:c>
      <x:c r="C929" s="62" t="n">
        <x:f aca="0">'净值底稿'!T891</x:f>
        <x:v>1.2495762775658001</x:v>
      </x:c>
      <x:c r="D929" s="62" t="n">
        <x:f aca="0">'净值底稿'!U891</x:f>
        <x:v>1.6207</x:v>
      </x:c>
      <x:c r="E929" s="62" t="n">
        <x:f aca="0">'净值底稿'!V891</x:f>
        <x:v>1.6467</x:v>
      </x:c>
      <x:c r="F929" s="63" t="n">
        <x:f aca="0">IFERROR(B929/B928-1,0)</x:f>
        <x:v>0.005380773006099071</x:v>
      </x:c>
      <x:c r="G929" s="63" t="n">
        <x:f aca="0">IFERROR(C929/C928-1,0)</x:f>
        <x:v>0.025336090982004844</x:v>
      </x:c>
      <x:c r="H929" s="63" t="n">
        <x:f aca="0">IFERROR(D929/D928-1,0)</x:f>
        <x:v>-0.0003700733978905246</x:v>
      </x:c>
      <x:c r="I929" s="63" t="n">
        <x:f aca="0">IFERROR(E929/E928-1,0)</x:f>
        <x:v>0.0026791694574681557</x:v>
      </x:c>
      <x:c r="J929" s="64" t="n">
        <x:f aca="0">Z928*(1+F929)</x:f>
        <x:v>0.1205491576229048</x:v>
      </x:c>
      <x:c r="K929" s="64" t="n">
        <x:f aca="0">AA928*(1+G929)</x:f>
        <x:v>0.11443784779818436</x:v>
      </x:c>
      <x:c r="L929" s="64" t="n">
        <x:f aca="0">AB928*(1+H929)</x:f>
        <x:v>0.8728508462001391</x:v>
      </x:c>
      <x:c r="M929" s="64" t="n">
        <x:f aca="0">AC928*(1+I929)</x:f>
        <x:v>0.06626153563965652</x:v>
      </x:c>
      <x:c r="N929" s="64" t="n">
        <x:f aca="0">SUM(J929:M929)</x:f>
        <x:v>1.1740993872608847</x:v>
      </x:c>
      <x:c r="O929" s="65" t="n">
        <x:f aca="0">IFERROR((J929+K929)/N929,0)</x:f>
        <x:v>0.20014234567424666</x:v>
      </x:c>
      <x:c r="P929" s="66" t="b">
        <x:f aca="0">AND(MONTH(A929)=12,OR(A930="",YEAR(A929)&lt;&gt;YEAR(A930)))</x:f>
        <x:v>0</x:v>
      </x:c>
      <x:c r="Q929" s="66" t="b">
        <x:f aca="0">AND(MOD(MONTH(A929),3)=0,OR(A930="",MONTH(A929)&lt;&gt;MONTH(A930)))</x:f>
        <x:v>0</x:v>
      </x:c>
      <x:c r="R929" s="66" t="b">
        <x:f aca="0">OR(O929&gt;$E$7,O929&lt;$E$6)</x:f>
        <x:v>0</x:v>
      </x:c>
      <x:c r="S929" s="66" t="b">
        <x:f aca="0">AND(OR(P929,Q929,R929),A929-AH928&gt;$E$8)</x:f>
        <x:v>0</x:v>
      </x:c>
      <x:c r="T929" s="67" t="str">
        <x:f aca="0">IF(NOT(OR(P929,Q929,R929)),"不调",IF(NOT(S929),"间隔规则跳过",IF(P929,"年末+季度",IF(AND(Q929,R929),"季度+动态",IF(Q929,"季度","动态")))))</x:f>
        <x:v>不调</x:v>
      </x:c>
      <x:c r="U929" s="64" t="n">
        <x:f aca="0">IF(OR(T929="年末+季度",T929="季度+动态"),N929*$E$5/2,IF(T929="季度",(J929+K929)/2,IF(T929="动态",N929*$E$5*IF(J929+K929=0,0.5,J929/(J929+K929)),J929)))</x:f>
        <x:v>0.1205491576229048</x:v>
      </x:c>
      <x:c r="V929" s="64" t="n">
        <x:f aca="0">IF(OR(T929="年末+季度",T929="季度+动态"),N929*$E$5/2,IF(T929="季度",(J929+K929)/2,IF(T929="动态",N929*$E$5*IF(J929+K929=0,0.5,K929/(J929+K929)),K929)))</x:f>
        <x:v>0.11443784779818436</x:v>
      </x:c>
      <x:c r="W929" s="64" t="n">
        <x:f aca="0">IF(OR(T929="年末+季度",T929="季度+动态",T929="动态"),N929*(1-$E$5)*IF(L929+M929=0,$B$7/($B$7+$B$8),L929/(L929+M929)),L929)</x:f>
        <x:v>0.8728508462001391</x:v>
      </x:c>
      <x:c r="X929" s="64" t="n">
        <x:f aca="0">IF(OR(T929="年末+季度",T929="季度+动态",T929="动态"),N929*(1-$E$5)*IF(L929+M929=0,$B$8/($B$7+$B$8),M929/(L929+M929)),M929)</x:f>
        <x:v>0.06626153563965652</x:v>
      </x:c>
      <x:c r="Y929" s="64" t="n">
        <x:f aca="0">POWER(1-$H$5,(A929-A928)/$H$8)</x:f>
        <x:v>0.9999862671029998</x:v>
      </x:c>
      <x:c r="Z929" s="64" t="n">
        <x:f aca="0">U929*Y929</x:f>
        <x:v>0.1205475021337397</x:v>
      </x:c>
      <x:c r="AA929" s="64" t="n">
        <x:f aca="0">V929*Y929</x:f>
        <x:v>0.11443627623500761</x:v>
      </x:c>
      <x:c r="AB929" s="64" t="n">
        <x:f aca="0">W929*Y929</x:f>
        <x:v>0.8728388594293717</x:v>
      </x:c>
      <x:c r="AC929" s="64" t="n">
        <x:f aca="0">X929*Y929</x:f>
        <x:v>0.0662606256768125</x:v>
      </x:c>
      <x:c r="AD929" s="64" t="n">
        <x:f aca="0">SUM(Z929:AC929)</x:f>
        <x:v>1.1740832634749316</x:v>
      </x:c>
      <x:c r="AE929" s="64" t="n">
        <x:f aca="0">MAX(AE928,AD929)</x:f>
        <x:v>1.1770607804293562</x:v>
      </x:c>
      <x:c r="AF929" s="63" t="n">
        <x:f aca="0">AD929/AE929-1</x:f>
        <x:v>-0.002529620393382337</x:v>
      </x:c>
      <x:c r="AG929" s="63" t="n">
        <x:f aca="0">AD929/AD928-1</x:f>
        <x:v>0.0028278154355860785</x:v>
      </x:c>
      <x:c r="AH929" s="61" t="n">
        <x:f aca="0">IF(OR(T929="年末+季度",T929="季度+动态",T929="季度",T929="动态"),A929,AH928)</x:f>
        <x:v>45107</x:v>
      </x:c>
      <x:c r="AI929" s="68" t="n">
        <x:f aca="0">YEAR(A929)</x:f>
        <x:v>2023</x:v>
      </x:c>
      <x:c r="AJ929" s="68" t="n">
        <x:f aca="0">MONTH(A929)</x:f>
        <x:v>8</x:v>
      </x:c>
      <x:c r="AK929" s="66" t="n">
        <x:f aca="0">IF(MONTH(A929)&lt;&gt;MONTH(A930),1,0)</x:f>
        <x:v>0</x:v>
      </x:c>
      <x:c r="AL929" s="64" t="n">
        <x:f aca="0">IF(AK928,AD928,AL928)</x:f>
        <x:v>1.1769782643903757</x:v>
      </x:c>
      <x:c r="AM929" s="65" t="str">
        <x:f aca="0">IF(AK929,AD929/AL929-1,"")</x:f>
      </x:c>
      <x:c r="AN929" s="64" t="n">
        <x:f aca="0">IF(AI929&lt;&gt;AI928,AD929,MAX(AN928,AD929))</x:f>
        <x:v>1.1770607804293562</x:v>
      </x:c>
      <x:c r="AO929" s="65" t="n">
        <x:f aca="0">AD929/AN929-1</x:f>
        <x:v>-0.002529620393382337</x:v>
      </x:c>
      <x:c r="AP929" s="69" t="n">
        <x:f aca="0">IFERROR(SUM(Z929:AC929)/AD929,0)</x:f>
        <x:v>1</x:v>
      </x:c>
      <x:c r="AQ929" s="66" t="b">
        <x:f aca="0">AND(B929&gt;0,C929&gt;0,D929&gt;0,E929&gt;0)</x:f>
        <x:v>1</x:v>
      </x:c>
    </x:row>
    <x:row r="930" ht="13.5" hidden="0">
      <x:c r="A930" s="61" t="n">
        <x:f aca="0">'净值底稿'!A892</x:f>
        <x:v>45168</x:v>
      </x:c>
      <x:c r="B930" s="62" t="n">
        <x:f aca="0">'净值底稿'!W892</x:f>
        <x:v>1.327895051189656</x:v>
      </x:c>
      <x:c r="C930" s="62" t="n">
        <x:f aca="0">'净值底稿'!T892</x:f>
        <x:v>1.2544614466568844</x:v>
      </x:c>
      <x:c r="D930" s="62" t="n">
        <x:f aca="0">'净值底稿'!U892</x:f>
        <x:v>1.6207</x:v>
      </x:c>
      <x:c r="E930" s="62" t="n">
        <x:f aca="0">'净值底稿'!V892</x:f>
        <x:v>1.6523</x:v>
      </x:c>
      <x:c r="F930" s="63" t="n">
        <x:f aca="0">IFERROR(B930/B929-1,0)</x:f>
        <x:v>-0.0050550519508379965</x:v>
      </x:c>
      <x:c r="G930" s="63" t="n">
        <x:f aca="0">IFERROR(C930/C929-1,0)</x:f>
        <x:v>0.003909460493760841</x:v>
      </x:c>
      <x:c r="H930" s="63" t="n">
        <x:f aca="0">IFERROR(D930/D929-1,0)</x:f>
        <x:v>0</x:v>
      </x:c>
      <x:c r="I930" s="63" t="n">
        <x:f aca="0">IFERROR(E930/E929-1,0)</x:f>
        <x:v>0.0034007408756908664</x:v>
      </x:c>
      <x:c r="J930" s="64" t="n">
        <x:f aca="0">Z929*(1+F930)</x:f>
        <x:v>0.11993812824790989</x:v>
      </x:c>
      <x:c r="K930" s="64" t="n">
        <x:f aca="0">AA929*(1+G930)</x:f>
        <x:v>0.11488366033600148</x:v>
      </x:c>
      <x:c r="L930" s="64" t="n">
        <x:f aca="0">AB929*(1+H930)</x:f>
        <x:v>0.8728388594293717</x:v>
      </x:c>
      <x:c r="M930" s="64" t="n">
        <x:f aca="0">AC929*(1+I930)</x:f>
        <x:v>0.06648596089500049</x:v>
      </x:c>
      <x:c r="N930" s="64" t="n">
        <x:f aca="0">SUM(J930:M930)</x:f>
        <x:v>1.1741466089082837</x:v>
      </x:c>
      <x:c r="O930" s="65" t="n">
        <x:f aca="0">IFERROR((J930+K930)/N930,0)</x:f>
        <x:v>0.19999358410807627</x:v>
      </x:c>
      <x:c r="P930" s="66" t="b">
        <x:f aca="0">AND(MONTH(A930)=12,OR(A931="",YEAR(A930)&lt;&gt;YEAR(A931)))</x:f>
        <x:v>0</x:v>
      </x:c>
      <x:c r="Q930" s="66" t="b">
        <x:f aca="0">AND(MOD(MONTH(A930),3)=0,OR(A931="",MONTH(A930)&lt;&gt;MONTH(A931)))</x:f>
        <x:v>0</x:v>
      </x:c>
      <x:c r="R930" s="66" t="b">
        <x:f aca="0">OR(O930&gt;$E$7,O930&lt;$E$6)</x:f>
        <x:v>0</x:v>
      </x:c>
      <x:c r="S930" s="66" t="b">
        <x:f aca="0">AND(OR(P930,Q930,R930),A930-AH929&gt;$E$8)</x:f>
        <x:v>0</x:v>
      </x:c>
      <x:c r="T930" s="67" t="str">
        <x:f aca="0">IF(NOT(OR(P930,Q930,R930)),"不调",IF(NOT(S930),"间隔规则跳过",IF(P930,"年末+季度",IF(AND(Q930,R930),"季度+动态",IF(Q930,"季度","动态")))))</x:f>
        <x:v>不调</x:v>
      </x:c>
      <x:c r="U930" s="64" t="n">
        <x:f aca="0">IF(OR(T930="年末+季度",T930="季度+动态"),N930*$E$5/2,IF(T930="季度",(J930+K930)/2,IF(T930="动态",N930*$E$5*IF(J930+K930=0,0.5,J930/(J930+K930)),J930)))</x:f>
        <x:v>0.11993812824790989</x:v>
      </x:c>
      <x:c r="V930" s="64" t="n">
        <x:f aca="0">IF(OR(T930="年末+季度",T930="季度+动态"),N930*$E$5/2,IF(T930="季度",(J930+K930)/2,IF(T930="动态",N930*$E$5*IF(J930+K930=0,0.5,K930/(J930+K930)),K930)))</x:f>
        <x:v>0.11488366033600148</x:v>
      </x:c>
      <x:c r="W930" s="64" t="n">
        <x:f aca="0">IF(OR(T930="年末+季度",T930="季度+动态",T930="动态"),N930*(1-$E$5)*IF(L930+M930=0,$B$7/($B$7+$B$8),L930/(L930+M930)),L930)</x:f>
        <x:v>0.8728388594293717</x:v>
      </x:c>
      <x:c r="X930" s="64" t="n">
        <x:f aca="0">IF(OR(T930="年末+季度",T930="季度+动态",T930="动态"),N930*(1-$E$5)*IF(L930+M930=0,$B$8/($B$7+$B$8),M930/(L930+M930)),M930)</x:f>
        <x:v>0.06648596089500049</x:v>
      </x:c>
      <x:c r="Y930" s="64" t="n">
        <x:f aca="0">POWER(1-$H$5,(A930-A929)/$H$8)</x:f>
        <x:v>0.9999862671029998</x:v>
      </x:c>
      <x:c r="Z930" s="64" t="n">
        <x:f aca="0">U930*Y930</x:f>
        <x:v>0.11993648114994826</x:v>
      </x:c>
      <x:c r="AA930" s="64" t="n">
        <x:f aca="0">V930*Y930</x:f>
        <x:v>0.11488208265052707</x:v>
      </x:c>
      <x:c r="AB930" s="64" t="n">
        <x:f aca="0">W930*Y930</x:f>
        <x:v>0.8728268728232174</x:v>
      </x:c>
      <x:c r="AC930" s="64" t="n">
        <x:f aca="0">X930*Y930</x:f>
        <x:v>0.06648504785014756</x:v>
      </x:c>
      <x:c r="AD930" s="64" t="n">
        <x:f aca="0">SUM(Z930:AC930)</x:f>
        <x:v>1.1741304844738403</x:v>
      </x:c>
      <x:c r="AE930" s="64" t="n">
        <x:f aca="0">MAX(AE929,AD930)</x:f>
        <x:v>1.1770607804293562</x:v>
      </x:c>
      <x:c r="AF930" s="63" t="n">
        <x:f aca="0">AD930/AE930-1</x:f>
        <x:v>-0.0024895026699021106</x:v>
      </x:c>
      <x:c r="AG930" s="63" t="n">
        <x:f aca="0">AD930/AD929-1</x:f>
        <x:v>0.000040219463455226645</x:v>
      </x:c>
      <x:c r="AH930" s="61" t="n">
        <x:f aca="0">IF(OR(T930="年末+季度",T930="季度+动态",T930="季度",T930="动态"),A930,AH929)</x:f>
        <x:v>45107</x:v>
      </x:c>
      <x:c r="AI930" s="68" t="n">
        <x:f aca="0">YEAR(A930)</x:f>
        <x:v>2023</x:v>
      </x:c>
      <x:c r="AJ930" s="68" t="n">
        <x:f aca="0">MONTH(A930)</x:f>
        <x:v>8</x:v>
      </x:c>
      <x:c r="AK930" s="66" t="n">
        <x:f aca="0">IF(MONTH(A930)&lt;&gt;MONTH(A931),1,0)</x:f>
        <x:v>0</x:v>
      </x:c>
      <x:c r="AL930" s="64" t="n">
        <x:f aca="0">IF(AK929,AD929,AL929)</x:f>
        <x:v>1.1769782643903757</x:v>
      </x:c>
      <x:c r="AM930" s="65" t="str">
        <x:f aca="0">IF(AK930,AD930/AL930-1,"")</x:f>
      </x:c>
      <x:c r="AN930" s="64" t="n">
        <x:f aca="0">IF(AI930&lt;&gt;AI929,AD930,MAX(AN929,AD930))</x:f>
        <x:v>1.1770607804293562</x:v>
      </x:c>
      <x:c r="AO930" s="65" t="n">
        <x:f aca="0">AD930/AN930-1</x:f>
        <x:v>-0.0024895026699021106</x:v>
      </x:c>
      <x:c r="AP930" s="69" t="n">
        <x:f aca="0">IFERROR(SUM(Z930:AC930)/AD930,0)</x:f>
        <x:v>1</x:v>
      </x:c>
      <x:c r="AQ930" s="66" t="b">
        <x:f aca="0">AND(B930&gt;0,C930&gt;0,D930&gt;0,E930&gt;0)</x:f>
        <x:v>1</x:v>
      </x:c>
    </x:row>
    <x:row r="931" ht="13.5" hidden="0">
      <x:c r="A931" s="61" t="n">
        <x:f aca="0">'净值底稿'!A893</x:f>
        <x:v>45169</x:v>
      </x:c>
      <x:c r="B931" s="62" t="n">
        <x:f aca="0">'净值底稿'!W893</x:f>
        <x:v>1.3193107771050394</x:v>
      </x:c>
      <x:c r="C931" s="62" t="n">
        <x:f aca="0">'净值底稿'!T893</x:f>
        <x:v>1.247031710271225</x:v>
      </x:c>
      <x:c r="D931" s="62" t="n">
        <x:f aca="0">'净值底稿'!U893</x:f>
        <x:v>1.621</x:v>
      </x:c>
      <x:c r="E931" s="62" t="n">
        <x:f aca="0">'净值底稿'!V893</x:f>
        <x:v>1.6599</x:v>
      </x:c>
      <x:c r="F931" s="63" t="n">
        <x:f aca="0">IFERROR(B931/B930-1,0)</x:f>
        <x:v>-0.006464572691136872</x:v>
      </x:c>
      <x:c r="G931" s="63" t="n">
        <x:f aca="0">IFERROR(C931/C930-1,0)</x:f>
        <x:v>-0.005922650238044058</x:v>
      </x:c>
      <x:c r="H931" s="63" t="n">
        <x:f aca="0">IFERROR(D931/D930-1,0)</x:f>
        <x:v>0.00018510520145609277</x:v>
      </x:c>
      <x:c r="I931" s="63" t="n">
        <x:f aca="0">IFERROR(E931/E930-1,0)</x:f>
        <x:v>0.0045996489741571</x:v>
      </x:c>
      <x:c r="J931" s="64" t="n">
        <x:f aca="0">Z930*(1+F931)</x:f>
        <x:v>0.11916114304923525</x:v>
      </x:c>
      <x:c r="K931" s="64" t="n">
        <x:f aca="0">AA930*(1+G931)</x:f>
        <x:v>0.11420167625636993</x:v>
      </x:c>
      <x:c r="L931" s="64" t="n">
        <x:f aca="0">AB930*(1+H931)</x:f>
        <x:v>0.8729884376173476</x:v>
      </x:c>
      <x:c r="M931" s="64" t="n">
        <x:f aca="0">AC930*(1+I931)</x:f>
        <x:v>0.06679085573228827</x:v>
      </x:c>
      <x:c r="N931" s="64" t="n">
        <x:f aca="0">SUM(J931:M931)</x:f>
        <x:v>1.173142112655241</x:v>
      </x:c>
      <x:c r="O931" s="65" t="n">
        <x:f aca="0">IFERROR((J931+K931)/N931,0)</x:f>
        <x:v>0.1989211850705977</x:v>
      </x:c>
      <x:c r="P931" s="66" t="b">
        <x:f aca="0">AND(MONTH(A931)=12,OR(A932="",YEAR(A931)&lt;&gt;YEAR(A932)))</x:f>
        <x:v>0</x:v>
      </x:c>
      <x:c r="Q931" s="66" t="b">
        <x:f aca="0">AND(MOD(MONTH(A931),3)=0,OR(A932="",MONTH(A931)&lt;&gt;MONTH(A932)))</x:f>
        <x:v>0</x:v>
      </x:c>
      <x:c r="R931" s="66" t="b">
        <x:f aca="0">OR(O931&gt;$E$7,O931&lt;$E$6)</x:f>
        <x:v>0</x:v>
      </x:c>
      <x:c r="S931" s="66" t="b">
        <x:f aca="0">AND(OR(P931,Q931,R931),A931-AH930&gt;$E$8)</x:f>
        <x:v>0</x:v>
      </x:c>
      <x:c r="T931" s="67" t="str">
        <x:f aca="0">IF(NOT(OR(P931,Q931,R931)),"不调",IF(NOT(S931),"间隔规则跳过",IF(P931,"年末+季度",IF(AND(Q931,R931),"季度+动态",IF(Q931,"季度","动态")))))</x:f>
        <x:v>不调</x:v>
      </x:c>
      <x:c r="U931" s="64" t="n">
        <x:f aca="0">IF(OR(T931="年末+季度",T931="季度+动态"),N931*$E$5/2,IF(T931="季度",(J931+K931)/2,IF(T931="动态",N931*$E$5*IF(J931+K931=0,0.5,J931/(J931+K931)),J931)))</x:f>
        <x:v>0.11916114304923525</x:v>
      </x:c>
      <x:c r="V931" s="64" t="n">
        <x:f aca="0">IF(OR(T931="年末+季度",T931="季度+动态"),N931*$E$5/2,IF(T931="季度",(J931+K931)/2,IF(T931="动态",N931*$E$5*IF(J931+K931=0,0.5,K931/(J931+K931)),K931)))</x:f>
        <x:v>0.11420167625636993</x:v>
      </x:c>
      <x:c r="W931" s="64" t="n">
        <x:f aca="0">IF(OR(T931="年末+季度",T931="季度+动态",T931="动态"),N931*(1-$E$5)*IF(L931+M931=0,$B$7/($B$7+$B$8),L931/(L931+M931)),L931)</x:f>
        <x:v>0.8729884376173476</x:v>
      </x:c>
      <x:c r="X931" s="64" t="n">
        <x:f aca="0">IF(OR(T931="年末+季度",T931="季度+动态",T931="动态"),N931*(1-$E$5)*IF(L931+M931=0,$B$8/($B$7+$B$8),M931/(L931+M931)),M931)</x:f>
        <x:v>0.06679085573228827</x:v>
      </x:c>
      <x:c r="Y931" s="64" t="n">
        <x:f aca="0">POWER(1-$H$5,(A931-A930)/$H$8)</x:f>
        <x:v>0.9999862671029998</x:v>
      </x:c>
      <x:c r="Z931" s="64" t="n">
        <x:f aca="0">U931*Y931</x:f>
        <x:v>0.11915950662153132</x:v>
      </x:c>
      <x:c r="AA931" s="64" t="n">
        <x:f aca="0">V931*Y931</x:f>
        <x:v>0.11420010793651264</x:v>
      </x:c>
      <x:c r="AB931" s="64" t="n">
        <x:f aca="0">W931*Y931</x:f>
        <x:v>0.8729764489570514</x:v>
      </x:c>
      <x:c r="AC931" s="64" t="n">
        <x:f aca="0">X931*Y931</x:f>
        <x:v>0.06678993850034594</x:v>
      </x:c>
      <x:c r="AD931" s="64" t="n">
        <x:f aca="0">SUM(Z931:AC931)</x:f>
        <x:v>1.1731260020154413</x:v>
      </x:c>
      <x:c r="AE931" s="64" t="n">
        <x:f aca="0">MAX(AE930,AD931)</x:f>
        <x:v>1.1770607804293562</x:v>
      </x:c>
      <x:c r="AF931" s="63" t="n">
        <x:f aca="0">AD931/AE931-1</x:f>
        <x:v>-0.003342884649066069</x:v>
      </x:c>
      <x:c r="AG931" s="63" t="n">
        <x:f aca="0">AD931/AD930-1</x:f>
        <x:v>-0.0008555117780194577</x:v>
      </x:c>
      <x:c r="AH931" s="61" t="n">
        <x:f aca="0">IF(OR(T931="年末+季度",T931="季度+动态",T931="季度",T931="动态"),A931,AH930)</x:f>
        <x:v>45107</x:v>
      </x:c>
      <x:c r="AI931" s="68" t="n">
        <x:f aca="0">YEAR(A931)</x:f>
        <x:v>2023</x:v>
      </x:c>
      <x:c r="AJ931" s="68" t="n">
        <x:f aca="0">MONTH(A931)</x:f>
        <x:v>8</x:v>
      </x:c>
      <x:c r="AK931" s="66" t="n">
        <x:f aca="0">IF(MONTH(A931)&lt;&gt;MONTH(A932),1,0)</x:f>
        <x:v>1</x:v>
      </x:c>
      <x:c r="AL931" s="64" t="n">
        <x:f aca="0">IF(AK930,AD930,AL930)</x:f>
        <x:v>1.1769782643903757</x:v>
      </x:c>
      <x:c r="AM931" s="65" t="n">
        <x:f aca="0">IF(AK931,AD931/AL931-1,"")</x:f>
        <x:v>-0.0032730106336583686</x:v>
      </x:c>
      <x:c r="AN931" s="64" t="n">
        <x:f aca="0">IF(AI931&lt;&gt;AI930,AD931,MAX(AN930,AD931))</x:f>
        <x:v>1.1770607804293562</x:v>
      </x:c>
      <x:c r="AO931" s="65" t="n">
        <x:f aca="0">AD931/AN931-1</x:f>
        <x:v>-0.003342884649066069</x:v>
      </x:c>
      <x:c r="AP931" s="69" t="n">
        <x:f aca="0">IFERROR(SUM(Z931:AC931)/AD931,0)</x:f>
        <x:v>1</x:v>
      </x:c>
      <x:c r="AQ931" s="66" t="b">
        <x:f aca="0">AND(B931&gt;0,C931&gt;0,D931&gt;0,E931&gt;0)</x:f>
        <x:v>1</x:v>
      </x:c>
    </x:row>
    <x:row r="932" ht="13.5" hidden="0">
      <x:c r="A932" s="61" t="n">
        <x:f aca="0">'净值底稿'!A894</x:f>
        <x:v>45170</x:v>
      </x:c>
      <x:c r="B932" s="62" t="n">
        <x:f aca="0">'净值底稿'!W894</x:f>
        <x:v>1.3285808399710324</x:v>
      </x:c>
      <x:c r="C932" s="62" t="n">
        <x:f aca="0">'净值底稿'!T894</x:f>
        <x:v>1.2493416279635654</x:v>
      </x:c>
      <x:c r="D932" s="62" t="n">
        <x:f aca="0">'净值底稿'!U894</x:f>
        <x:v>1.6199</x:v>
      </x:c>
      <x:c r="E932" s="62" t="n">
        <x:f aca="0">'净值底稿'!V894</x:f>
        <x:v>1.6586</x:v>
      </x:c>
      <x:c r="F932" s="63" t="n">
        <x:f aca="0">IFERROR(B932/B931-1,0)</x:f>
        <x:v>0.00702644367563976</x:v>
      </x:c>
      <x:c r="G932" s="63" t="n">
        <x:f aca="0">IFERROR(C932/C931-1,0)</x:f>
        <x:v>0.0018523327621220442</x:v>
      </x:c>
      <x:c r="H932" s="63" t="n">
        <x:f aca="0">IFERROR(D932/D931-1,0)</x:f>
        <x:v>-0.0006785934608266597</x:v>
      </x:c>
      <x:c r="I932" s="63" t="n">
        <x:f aca="0">IFERROR(E932/E931-1,0)</x:f>
        <x:v>-0.0007831797096209403</x:v>
      </x:c>
      <x:c r="J932" s="64" t="n">
        <x:f aca="0">Z931*(1+F932)</x:f>
        <x:v>0.11999677418322453</x:v>
      </x:c>
      <x:c r="K932" s="64" t="n">
        <x:f aca="0">AA931*(1+G932)</x:f>
        <x:v>0.11441164453788132</x:v>
      </x:c>
      <x:c r="L932" s="64" t="n">
        <x:f aca="0">AB931*(1+H932)</x:f>
        <x:v>0.8723840528473334</x:v>
      </x:c>
      <x:c r="M932" s="64" t="n">
        <x:f aca="0">AC931*(1+I932)</x:f>
        <x:v>0.06673762997570563</x:v>
      </x:c>
      <x:c r="N932" s="64" t="n">
        <x:f aca="0">SUM(J932:M932)</x:f>
        <x:v>1.173530101544145</x:v>
      </x:c>
      <x:c r="O932" s="65" t="n">
        <x:f aca="0">IFERROR((J932+K932)/N932,0)</x:f>
        <x:v>0.19974640481114922</x:v>
      </x:c>
      <x:c r="P932" s="66" t="b">
        <x:f aca="0">AND(MONTH(A932)=12,OR(A933="",YEAR(A932)&lt;&gt;YEAR(A933)))</x:f>
        <x:v>0</x:v>
      </x:c>
      <x:c r="Q932" s="66" t="b">
        <x:f aca="0">AND(MOD(MONTH(A932),3)=0,OR(A933="",MONTH(A932)&lt;&gt;MONTH(A933)))</x:f>
        <x:v>0</x:v>
      </x:c>
      <x:c r="R932" s="66" t="b">
        <x:f aca="0">OR(O932&gt;$E$7,O932&lt;$E$6)</x:f>
        <x:v>0</x:v>
      </x:c>
      <x:c r="S932" s="66" t="b">
        <x:f aca="0">AND(OR(P932,Q932,R932),A932-AH931&gt;$E$8)</x:f>
        <x:v>0</x:v>
      </x:c>
      <x:c r="T932" s="67" t="str">
        <x:f aca="0">IF(NOT(OR(P932,Q932,R932)),"不调",IF(NOT(S932),"间隔规则跳过",IF(P932,"年末+季度",IF(AND(Q932,R932),"季度+动态",IF(Q932,"季度","动态")))))</x:f>
        <x:v>不调</x:v>
      </x:c>
      <x:c r="U932" s="64" t="n">
        <x:f aca="0">IF(OR(T932="年末+季度",T932="季度+动态"),N932*$E$5/2,IF(T932="季度",(J932+K932)/2,IF(T932="动态",N932*$E$5*IF(J932+K932=0,0.5,J932/(J932+K932)),J932)))</x:f>
        <x:v>0.11999677418322453</x:v>
      </x:c>
      <x:c r="V932" s="64" t="n">
        <x:f aca="0">IF(OR(T932="年末+季度",T932="季度+动态"),N932*$E$5/2,IF(T932="季度",(J932+K932)/2,IF(T932="动态",N932*$E$5*IF(J932+K932=0,0.5,K932/(J932+K932)),K932)))</x:f>
        <x:v>0.11441164453788132</x:v>
      </x:c>
      <x:c r="W932" s="64" t="n">
        <x:f aca="0">IF(OR(T932="年末+季度",T932="季度+动态",T932="动态"),N932*(1-$E$5)*IF(L932+M932=0,$B$7/($B$7+$B$8),L932/(L932+M932)),L932)</x:f>
        <x:v>0.8723840528473334</x:v>
      </x:c>
      <x:c r="X932" s="64" t="n">
        <x:f aca="0">IF(OR(T932="年末+季度",T932="季度+动态",T932="动态"),N932*(1-$E$5)*IF(L932+M932=0,$B$8/($B$7+$B$8),M932/(L932+M932)),M932)</x:f>
        <x:v>0.06673762997570563</x:v>
      </x:c>
      <x:c r="Y932" s="64" t="n">
        <x:f aca="0">POWER(1-$H$5,(A932-A931)/$H$8)</x:f>
        <x:v>0.9999862671029998</x:v>
      </x:c>
      <x:c r="Z932" s="64" t="n">
        <x:f aca="0">U932*Y932</x:f>
        <x:v>0.11999512627988432</x:v>
      </x:c>
      <x:c r="AA932" s="64" t="n">
        <x:f aca="0">V932*Y932</x:f>
        <x:v>0.11441007333455125</x:v>
      </x:c>
      <x:c r="AB932" s="64" t="n">
        <x:f aca="0">W932*Y932</x:f>
        <x:v>0.872372072486991</x:v>
      </x:c>
      <x:c r="AC932" s="64" t="n">
        <x:f aca="0">X932*Y932</x:f>
        <x:v>0.06673671347470714</x:v>
      </x:c>
      <x:c r="AD932" s="64" t="n">
        <x:f aca="0">SUM(Z932:AC932)</x:f>
        <x:v>1.1735139855761338</x:v>
      </x:c>
      <x:c r="AE932" s="64" t="n">
        <x:f aca="0">MAX(AE931,AD932)</x:f>
        <x:v>1.1770607804293562</x:v>
      </x:c>
      <x:c r="AF932" s="63" t="n">
        <x:f aca="0">AD932/AE932-1</x:f>
        <x:v>-0.003013263981090808</x:v>
      </x:c>
      <x:c r="AG932" s="63" t="n">
        <x:f aca="0">AD932/AD931-1</x:f>
        <x:v>0.0003307262476717199</x:v>
      </x:c>
      <x:c r="AH932" s="61" t="n">
        <x:f aca="0">IF(OR(T932="年末+季度",T932="季度+动态",T932="季度",T932="动态"),A932,AH931)</x:f>
        <x:v>45107</x:v>
      </x:c>
      <x:c r="AI932" s="68" t="n">
        <x:f aca="0">YEAR(A932)</x:f>
        <x:v>2023</x:v>
      </x:c>
      <x:c r="AJ932" s="68" t="n">
        <x:f aca="0">MONTH(A932)</x:f>
        <x:v>9</x:v>
      </x:c>
      <x:c r="AK932" s="66" t="n">
        <x:f aca="0">IF(MONTH(A932)&lt;&gt;MONTH(A933),1,0)</x:f>
        <x:v>0</x:v>
      </x:c>
      <x:c r="AL932" s="64" t="n">
        <x:f aca="0">IF(AK931,AD931,AL931)</x:f>
        <x:v>1.1731260020154413</x:v>
      </x:c>
      <x:c r="AM932" s="65" t="str">
        <x:f aca="0">IF(AK932,AD932/AL932-1,"")</x:f>
      </x:c>
      <x:c r="AN932" s="64" t="n">
        <x:f aca="0">IF(AI932&lt;&gt;AI931,AD932,MAX(AN931,AD932))</x:f>
        <x:v>1.1770607804293562</x:v>
      </x:c>
      <x:c r="AO932" s="65" t="n">
        <x:f aca="0">AD932/AN932-1</x:f>
        <x:v>-0.003013263981090808</x:v>
      </x:c>
      <x:c r="AP932" s="69" t="n">
        <x:f aca="0">IFERROR(SUM(Z932:AC932)/AD932,0)</x:f>
        <x:v>1</x:v>
      </x:c>
      <x:c r="AQ932" s="66" t="b">
        <x:f aca="0">AND(B932&gt;0,C932&gt;0,D932&gt;0,E932&gt;0)</x:f>
        <x:v>1</x:v>
      </x:c>
    </x:row>
    <x:row r="933" ht="13.5" hidden="0">
      <x:c r="A933" s="61" t="n">
        <x:f aca="0">'净值底稿'!A895</x:f>
        <x:v>45173</x:v>
      </x:c>
      <x:c r="B933" s="62" t="n">
        <x:f aca="0">'净值底稿'!W895</x:f>
        <x:v>1.3513387989235217</x:v>
      </x:c>
      <x:c r="C933" s="62" t="n">
        <x:f aca="0">'净值底稿'!T895</x:f>
        <x:v>1.2655937535078459</x:v>
      </x:c>
      <x:c r="D933" s="62" t="n">
        <x:f aca="0">'净值底稿'!U895</x:f>
        <x:v>1.6177</x:v>
      </x:c>
      <x:c r="E933" s="62" t="n">
        <x:f aca="0">'净值底稿'!V895</x:f>
        <x:v>1.6647</x:v>
      </x:c>
      <x:c r="F933" s="63" t="n">
        <x:f aca="0">IFERROR(B933/B932-1,0)</x:f>
        <x:v>0.017129525180406446</x:v>
      </x:c>
      <x:c r="G933" s="63" t="n">
        <x:f aca="0">IFERROR(C933/C932-1,0)</x:f>
        <x:v>0.013008552008926033</x:v>
      </x:c>
      <x:c r="H933" s="63" t="n">
        <x:f aca="0">IFERROR(D933/D932-1,0)</x:f>
        <x:v>-0.0013581085252175606</x:v>
      </x:c>
      <x:c r="I933" s="63" t="n">
        <x:f aca="0">IFERROR(E933/E932-1,0)</x:f>
        <x:v>0.003677800554684696</x:v>
      </x:c>
      <x:c r="J933" s="64" t="n">
        <x:f aca="0">Z932*(1+F933)</x:f>
        <x:v>0.12205058581702165</x:v>
      </x:c>
      <x:c r="K933" s="64" t="n">
        <x:f aca="0">AA932*(1+G933)</x:f>
        <x:v>0.1158983827238688</x:v>
      </x:c>
      <x:c r="L933" s="64" t="n">
        <x:f aca="0">AB932*(1+H933)</x:f>
        <x:v>0.8711872965381847</x:v>
      </x:c>
      <x:c r="M933" s="64" t="n">
        <x:f aca="0">AC932*(1+I933)</x:f>
        <x:v>0.06698215779654225</x:v>
      </x:c>
      <x:c r="N933" s="64" t="n">
        <x:f aca="0">SUM(J933:M933)</x:f>
        <x:v>1.1761184228756174</x:v>
      </x:c>
      <x:c r="O933" s="65" t="n">
        <x:f aca="0">IFERROR((J933+K933)/N933,0)</x:f>
        <x:v>0.20231718499834705</x:v>
      </x:c>
      <x:c r="P933" s="66" t="b">
        <x:f aca="0">AND(MONTH(A933)=12,OR(A934="",YEAR(A933)&lt;&gt;YEAR(A934)))</x:f>
        <x:v>0</x:v>
      </x:c>
      <x:c r="Q933" s="66" t="b">
        <x:f aca="0">AND(MOD(MONTH(A933),3)=0,OR(A934="",MONTH(A933)&lt;&gt;MONTH(A934)))</x:f>
        <x:v>0</x:v>
      </x:c>
      <x:c r="R933" s="66" t="b">
        <x:f aca="0">OR(O933&gt;$E$7,O933&lt;$E$6)</x:f>
        <x:v>0</x:v>
      </x:c>
      <x:c r="S933" s="66" t="b">
        <x:f aca="0">AND(OR(P933,Q933,R933),A933-AH932&gt;$E$8)</x:f>
        <x:v>0</x:v>
      </x:c>
      <x:c r="T933" s="67" t="str">
        <x:f aca="0">IF(NOT(OR(P933,Q933,R933)),"不调",IF(NOT(S933),"间隔规则跳过",IF(P933,"年末+季度",IF(AND(Q933,R933),"季度+动态",IF(Q933,"季度","动态")))))</x:f>
        <x:v>不调</x:v>
      </x:c>
      <x:c r="U933" s="64" t="n">
        <x:f aca="0">IF(OR(T933="年末+季度",T933="季度+动态"),N933*$E$5/2,IF(T933="季度",(J933+K933)/2,IF(T933="动态",N933*$E$5*IF(J933+K933=0,0.5,J933/(J933+K933)),J933)))</x:f>
        <x:v>0.12205058581702165</x:v>
      </x:c>
      <x:c r="V933" s="64" t="n">
        <x:f aca="0">IF(OR(T933="年末+季度",T933="季度+动态"),N933*$E$5/2,IF(T933="季度",(J933+K933)/2,IF(T933="动态",N933*$E$5*IF(J933+K933=0,0.5,K933/(J933+K933)),K933)))</x:f>
        <x:v>0.1158983827238688</x:v>
      </x:c>
      <x:c r="W933" s="64" t="n">
        <x:f aca="0">IF(OR(T933="年末+季度",T933="季度+动态",T933="动态"),N933*(1-$E$5)*IF(L933+M933=0,$B$7/($B$7+$B$8),L933/(L933+M933)),L933)</x:f>
        <x:v>0.8711872965381847</x:v>
      </x:c>
      <x:c r="X933" s="64" t="n">
        <x:f aca="0">IF(OR(T933="年末+季度",T933="季度+动态",T933="动态"),N933*(1-$E$5)*IF(L933+M933=0,$B$8/($B$7+$B$8),M933/(L933+M933)),M933)</x:f>
        <x:v>0.06698215779654225</x:v>
      </x:c>
      <x:c r="Y933" s="64" t="n">
        <x:f aca="0">POWER(1-$H$5,(A933-A932)/$H$8)</x:f>
        <x:v>0.9999588018747739</x:v>
      </x:c>
      <x:c r="Z933" s="64" t="n">
        <x:f aca="0">U933*Y933</x:f>
        <x:v>0.12204555756170324</x:v>
      </x:c>
      <x:c r="AA933" s="64" t="n">
        <x:f aca="0">V933*Y933</x:f>
        <x:v>0.11589360792778385</x:v>
      </x:c>
      <x:c r="AB933" s="64" t="n">
        <x:f aca="0">W933*Y933</x:f>
        <x:v>0.8711514052548466</x:v>
      </x:c>
      <x:c r="AC933" s="64" t="n">
        <x:f aca="0">X933*Y933</x:f>
        <x:v>0.06697939825721744</x:v>
      </x:c>
      <x:c r="AD933" s="64" t="n">
        <x:f aca="0">SUM(Z933:AC933)</x:f>
        <x:v>1.176069969001551</x:v>
      </x:c>
      <x:c r="AE933" s="64" t="n">
        <x:f aca="0">MAX(AE932,AD933)</x:f>
        <x:v>1.1770607804293562</x:v>
      </x:c>
      <x:c r="AF933" s="63" t="n">
        <x:f aca="0">AD933/AE933-1</x:f>
        <x:v>-0.0008417674297531708</x:v>
      </x:c>
      <x:c r="AG933" s="63" t="n">
        <x:f aca="0">AD933/AD932-1</x:f>
        <x:v>0.002178059619939221</x:v>
      </x:c>
      <x:c r="AH933" s="61" t="n">
        <x:f aca="0">IF(OR(T933="年末+季度",T933="季度+动态",T933="季度",T933="动态"),A933,AH932)</x:f>
        <x:v>45107</x:v>
      </x:c>
      <x:c r="AI933" s="68" t="n">
        <x:f aca="0">YEAR(A933)</x:f>
        <x:v>2023</x:v>
      </x:c>
      <x:c r="AJ933" s="68" t="n">
        <x:f aca="0">MONTH(A933)</x:f>
        <x:v>9</x:v>
      </x:c>
      <x:c r="AK933" s="66" t="n">
        <x:f aca="0">IF(MONTH(A933)&lt;&gt;MONTH(A934),1,0)</x:f>
        <x:v>0</x:v>
      </x:c>
      <x:c r="AL933" s="64" t="n">
        <x:f aca="0">IF(AK932,AD932,AL932)</x:f>
        <x:v>1.1731260020154413</x:v>
      </x:c>
      <x:c r="AM933" s="65" t="str">
        <x:f aca="0">IF(AK933,AD933/AL933-1,"")</x:f>
      </x:c>
      <x:c r="AN933" s="64" t="n">
        <x:f aca="0">IF(AI933&lt;&gt;AI932,AD933,MAX(AN932,AD933))</x:f>
        <x:v>1.1770607804293562</x:v>
      </x:c>
      <x:c r="AO933" s="65" t="n">
        <x:f aca="0">AD933/AN933-1</x:f>
        <x:v>-0.0008417674297531708</x:v>
      </x:c>
      <x:c r="AP933" s="69" t="n">
        <x:f aca="0">IFERROR(SUM(Z933:AC933)/AD933,0)</x:f>
        <x:v>1</x:v>
      </x:c>
      <x:c r="AQ933" s="66" t="b">
        <x:f aca="0">AND(B933&gt;0,C933&gt;0,D933&gt;0,E933&gt;0)</x:f>
        <x:v>1</x:v>
      </x:c>
    </x:row>
    <x:row r="934" ht="13.5" hidden="0">
      <x:c r="A934" s="61" t="n">
        <x:f aca="0">'净值底稿'!A896</x:f>
        <x:v>45174</x:v>
      </x:c>
      <x:c r="B934" s="62" t="n">
        <x:f aca="0">'净值底稿'!W896</x:f>
        <x:v>1.3405131703955164</x:v>
      </x:c>
      <x:c r="C934" s="62" t="n">
        <x:f aca="0">'净值底稿'!T896</x:f>
        <x:v>1.259248269711437</x:v>
      </x:c>
      <x:c r="D934" s="62" t="n">
        <x:f aca="0">'净值底稿'!U896</x:f>
        <x:v>1.6172</x:v>
      </x:c>
      <x:c r="E934" s="62" t="n">
        <x:f aca="0">'净值底稿'!V896</x:f>
        <x:v>1.6659</x:v>
      </x:c>
      <x:c r="F934" s="63" t="n">
        <x:f aca="0">IFERROR(B934/B933-1,0)</x:f>
        <x:v>-0.008011039523640573</x:v>
      </x:c>
      <x:c r="G934" s="63" t="n">
        <x:f aca="0">IFERROR(C934/C933-1,0)</x:f>
        <x:v>-0.005013839376830864</x:v>
      </x:c>
      <x:c r="H934" s="63" t="n">
        <x:f aca="0">IFERROR(D934/D933-1,0)</x:f>
        <x:v>-0.00030908079371949615</x:v>
      </x:c>
      <x:c r="I934" s="63" t="n">
        <x:f aca="0">IFERROR(E934/E933-1,0)</x:f>
        <x:v>0.0007208506037124085</x:v>
      </x:c>
      <x:c r="J934" s="64" t="n">
        <x:f aca="0">Z933*(1+F934)</x:f>
        <x:v>0.12106784577639168</x:v>
      </x:c>
      <x:c r="K934" s="64" t="n">
        <x:f aca="0">AA933*(1+G934)</x:f>
        <x:v>0.11531253599283252</x:v>
      </x:c>
      <x:c r="L934" s="64" t="n">
        <x:f aca="0">AB933*(1+H934)</x:f>
        <x:v>0.8708821490870605</x:v>
      </x:c>
      <x:c r="M934" s="64" t="n">
        <x:f aca="0">AC933*(1+I934)</x:f>
        <x:v>0.06702768039688745</x:v>
      </x:c>
      <x:c r="N934" s="64" t="n">
        <x:f aca="0">SUM(J934:M934)</x:f>
        <x:v>1.1742902112531721</x:v>
      </x:c>
      <x:c r="O934" s="65" t="n">
        <x:f aca="0">IFERROR((J934+K934)/N934,0)</x:f>
        <x:v>0.20129639121913925</x:v>
      </x:c>
      <x:c r="P934" s="66" t="b">
        <x:f aca="0">AND(MONTH(A934)=12,OR(A935="",YEAR(A934)&lt;&gt;YEAR(A935)))</x:f>
        <x:v>0</x:v>
      </x:c>
      <x:c r="Q934" s="66" t="b">
        <x:f aca="0">AND(MOD(MONTH(A934),3)=0,OR(A935="",MONTH(A934)&lt;&gt;MONTH(A935)))</x:f>
        <x:v>0</x:v>
      </x:c>
      <x:c r="R934" s="66" t="b">
        <x:f aca="0">OR(O934&gt;$E$7,O934&lt;$E$6)</x:f>
        <x:v>0</x:v>
      </x:c>
      <x:c r="S934" s="66" t="b">
        <x:f aca="0">AND(OR(P934,Q934,R934),A934-AH933&gt;$E$8)</x:f>
        <x:v>0</x:v>
      </x:c>
      <x:c r="T934" s="67" t="str">
        <x:f aca="0">IF(NOT(OR(P934,Q934,R934)),"不调",IF(NOT(S934),"间隔规则跳过",IF(P934,"年末+季度",IF(AND(Q934,R934),"季度+动态",IF(Q934,"季度","动态")))))</x:f>
        <x:v>不调</x:v>
      </x:c>
      <x:c r="U934" s="64" t="n">
        <x:f aca="0">IF(OR(T934="年末+季度",T934="季度+动态"),N934*$E$5/2,IF(T934="季度",(J934+K934)/2,IF(T934="动态",N934*$E$5*IF(J934+K934=0,0.5,J934/(J934+K934)),J934)))</x:f>
        <x:v>0.12106784577639168</x:v>
      </x:c>
      <x:c r="V934" s="64" t="n">
        <x:f aca="0">IF(OR(T934="年末+季度",T934="季度+动态"),N934*$E$5/2,IF(T934="季度",(J934+K934)/2,IF(T934="动态",N934*$E$5*IF(J934+K934=0,0.5,K934/(J934+K934)),K934)))</x:f>
        <x:v>0.11531253599283252</x:v>
      </x:c>
      <x:c r="W934" s="64" t="n">
        <x:f aca="0">IF(OR(T934="年末+季度",T934="季度+动态",T934="动态"),N934*(1-$E$5)*IF(L934+M934=0,$B$7/($B$7+$B$8),L934/(L934+M934)),L934)</x:f>
        <x:v>0.8708821490870605</x:v>
      </x:c>
      <x:c r="X934" s="64" t="n">
        <x:f aca="0">IF(OR(T934="年末+季度",T934="季度+动态",T934="动态"),N934*(1-$E$5)*IF(L934+M934=0,$B$8/($B$7+$B$8),M934/(L934+M934)),M934)</x:f>
        <x:v>0.06702768039688745</x:v>
      </x:c>
      <x:c r="Y934" s="64" t="n">
        <x:f aca="0">POWER(1-$H$5,(A934-A933)/$H$8)</x:f>
        <x:v>0.9999862671029998</x:v>
      </x:c>
      <x:c r="Z934" s="64" t="n">
        <x:f aca="0">U934*Y934</x:f>
        <x:v>0.12106618316413559</x:v>
      </x:c>
      <x:c r="AA934" s="64" t="n">
        <x:f aca="0">V934*Y934</x:f>
        <x:v>0.11531095241765289</x:v>
      </x:c>
      <x:c r="AB934" s="64" t="n">
        <x:f aca="0">W934*Y934</x:f>
        <x:v>0.8708701893522077</x:v>
      </x:c>
      <x:c r="AC934" s="64" t="n">
        <x:f aca="0">X934*Y934</x:f>
        <x:v>0.06702675991265639</x:v>
      </x:c>
      <x:c r="AD934" s="64" t="n">
        <x:f aca="0">SUM(Z934:AC934)</x:f>
        <x:v>1.1742740848466526</x:v>
      </x:c>
      <x:c r="AE934" s="64" t="n">
        <x:f aca="0">MAX(AE933,AD934)</x:f>
        <x:v>1.1770607804293562</x:v>
      </x:c>
      <x:c r="AF934" s="63" t="n">
        <x:f aca="0">AD934/AE934-1</x:f>
        <x:v>-0.002367503555497863</x:v>
      </x:c>
      <x:c r="AG934" s="63" t="n">
        <x:f aca="0">AD934/AD933-1</x:f>
        <x:v>-0.0015270215227271011</x:v>
      </x:c>
      <x:c r="AH934" s="61" t="n">
        <x:f aca="0">IF(OR(T934="年末+季度",T934="季度+动态",T934="季度",T934="动态"),A934,AH933)</x:f>
        <x:v>45107</x:v>
      </x:c>
      <x:c r="AI934" s="68" t="n">
        <x:f aca="0">YEAR(A934)</x:f>
        <x:v>2023</x:v>
      </x:c>
      <x:c r="AJ934" s="68" t="n">
        <x:f aca="0">MONTH(A934)</x:f>
        <x:v>9</x:v>
      </x:c>
      <x:c r="AK934" s="66" t="n">
        <x:f aca="0">IF(MONTH(A934)&lt;&gt;MONTH(A935),1,0)</x:f>
        <x:v>0</x:v>
      </x:c>
      <x:c r="AL934" s="64" t="n">
        <x:f aca="0">IF(AK933,AD933,AL933)</x:f>
        <x:v>1.1731260020154413</x:v>
      </x:c>
      <x:c r="AM934" s="65" t="str">
        <x:f aca="0">IF(AK934,AD934/AL934-1,"")</x:f>
      </x:c>
      <x:c r="AN934" s="64" t="n">
        <x:f aca="0">IF(AI934&lt;&gt;AI933,AD934,MAX(AN933,AD934))</x:f>
        <x:v>1.1770607804293562</x:v>
      </x:c>
      <x:c r="AO934" s="65" t="n">
        <x:f aca="0">AD934/AN934-1</x:f>
        <x:v>-0.002367503555497863</x:v>
      </x:c>
      <x:c r="AP934" s="69" t="n">
        <x:f aca="0">IFERROR(SUM(Z934:AC934)/AD934,0)</x:f>
        <x:v>1</x:v>
      </x:c>
      <x:c r="AQ934" s="66" t="b">
        <x:f aca="0">AND(B934&gt;0,C934&gt;0,D934&gt;0,E934&gt;0)</x:f>
        <x:v>1</x:v>
      </x:c>
    </x:row>
    <x:row r="935" ht="13.5" hidden="0">
      <x:c r="A935" s="61" t="n">
        <x:f aca="0">'净值底稿'!A897</x:f>
        <x:v>45175</x:v>
      </x:c>
      <x:c r="B935" s="62" t="n">
        <x:f aca="0">'净值底稿'!W897</x:f>
        <x:v>1.3399312842946562</x:v>
      </x:c>
      <x:c r="C935" s="62" t="n">
        <x:f aca="0">'净值底稿'!T897</x:f>
        <x:v>1.2609991166468564</x:v>
      </x:c>
      <x:c r="D935" s="62" t="n">
        <x:f aca="0">'净值底稿'!U897</x:f>
        <x:v>1.6154</x:v>
      </x:c>
      <x:c r="E935" s="62" t="n">
        <x:f aca="0">'净值底稿'!V897</x:f>
        <x:v>1.6602</x:v>
      </x:c>
      <x:c r="F935" s="63" t="n">
        <x:f aca="0">IFERROR(B935/B934-1,0)</x:f>
        <x:v>-0.00043407712338139337</x:v>
      </x:c>
      <x:c r="G935" s="63" t="n">
        <x:f aca="0">IFERROR(C935/C934-1,0)</x:f>
        <x:v>0.00139039058264534</x:v>
      </x:c>
      <x:c r="H935" s="63" t="n">
        <x:f aca="0">IFERROR(D935/D934-1,0)</x:f>
        <x:v>-0.0011130348750927332</x:v>
      </x:c>
      <x:c r="I935" s="63" t="n">
        <x:f aca="0">IFERROR(E935/E934-1,0)</x:f>
        <x:v>-0.0034215739240051057</x:v>
      </x:c>
      <x:c r="J935" s="64" t="n">
        <x:f aca="0">Z934*(1+F935)</x:f>
        <x:v>0.12101363110360894</x:v>
      </x:c>
      <x:c r="K935" s="64" t="n">
        <x:f aca="0">AA934*(1+G935)</x:f>
        <x:v>0.11547127967997026</x:v>
      </x:c>
      <x:c r="L935" s="64" t="n">
        <x:f aca="0">AB934*(1+H935)</x:f>
        <x:v>0.8699008804597801</x:v>
      </x:c>
      <x:c r="M935" s="64" t="n">
        <x:f aca="0">AC934*(1+I935)</x:f>
        <x:v>0.06679742289872868</x:v>
      </x:c>
      <x:c r="N935" s="64" t="n">
        <x:f aca="0">SUM(J935:M935)</x:f>
        <x:v>1.173183214142088</x:v>
      </x:c>
      <x:c r="O935" s="65" t="n">
        <x:f aca="0">IFERROR((J935+K935)/N935,0)</x:f>
        <x:v>0.2015754299353091</x:v>
      </x:c>
      <x:c r="P935" s="66" t="b">
        <x:f aca="0">AND(MONTH(A935)=12,OR(A936="",YEAR(A935)&lt;&gt;YEAR(A936)))</x:f>
        <x:v>0</x:v>
      </x:c>
      <x:c r="Q935" s="66" t="b">
        <x:f aca="0">AND(MOD(MONTH(A935),3)=0,OR(A936="",MONTH(A935)&lt;&gt;MONTH(A936)))</x:f>
        <x:v>0</x:v>
      </x:c>
      <x:c r="R935" s="66" t="b">
        <x:f aca="0">OR(O935&gt;$E$7,O935&lt;$E$6)</x:f>
        <x:v>0</x:v>
      </x:c>
      <x:c r="S935" s="66" t="b">
        <x:f aca="0">AND(OR(P935,Q935,R935),A935-AH934&gt;$E$8)</x:f>
        <x:v>0</x:v>
      </x:c>
      <x:c r="T935" s="67" t="str">
        <x:f aca="0">IF(NOT(OR(P935,Q935,R935)),"不调",IF(NOT(S935),"间隔规则跳过",IF(P935,"年末+季度",IF(AND(Q935,R935),"季度+动态",IF(Q935,"季度","动态")))))</x:f>
        <x:v>不调</x:v>
      </x:c>
      <x:c r="U935" s="64" t="n">
        <x:f aca="0">IF(OR(T935="年末+季度",T935="季度+动态"),N935*$E$5/2,IF(T935="季度",(J935+K935)/2,IF(T935="动态",N935*$E$5*IF(J935+K935=0,0.5,J935/(J935+K935)),J935)))</x:f>
        <x:v>0.12101363110360894</x:v>
      </x:c>
      <x:c r="V935" s="64" t="n">
        <x:f aca="0">IF(OR(T935="年末+季度",T935="季度+动态"),N935*$E$5/2,IF(T935="季度",(J935+K935)/2,IF(T935="动态",N935*$E$5*IF(J935+K935=0,0.5,K935/(J935+K935)),K935)))</x:f>
        <x:v>0.11547127967997026</x:v>
      </x:c>
      <x:c r="W935" s="64" t="n">
        <x:f aca="0">IF(OR(T935="年末+季度",T935="季度+动态",T935="动态"),N935*(1-$E$5)*IF(L935+M935=0,$B$7/($B$7+$B$8),L935/(L935+M935)),L935)</x:f>
        <x:v>0.8699008804597801</x:v>
      </x:c>
      <x:c r="X935" s="64" t="n">
        <x:f aca="0">IF(OR(T935="年末+季度",T935="季度+动态",T935="动态"),N935*(1-$E$5)*IF(L935+M935=0,$B$8/($B$7+$B$8),M935/(L935+M935)),M935)</x:f>
        <x:v>0.06679742289872868</x:v>
      </x:c>
      <x:c r="Y935" s="64" t="n">
        <x:f aca="0">POWER(1-$H$5,(A935-A934)/$H$8)</x:f>
        <x:v>0.9999862671029998</x:v>
      </x:c>
      <x:c r="Z935" s="64" t="n">
        <x:f aca="0">U935*Y935</x:f>
        <x:v>0.12101196923587737</x:v>
      </x:c>
      <x:c r="AA935" s="64" t="n">
        <x:f aca="0">V935*Y935</x:f>
        <x:v>0.11546969392477993</x:v>
      </x:c>
      <x:c r="AB935" s="64" t="n">
        <x:f aca="0">W935*Y935</x:f>
        <x:v>0.8698889342005883</x:v>
      </x:c>
      <x:c r="AC935" s="64" t="n">
        <x:f aca="0">X935*Y935</x:f>
        <x:v>0.06679650557660013</x:v>
      </x:c>
      <x:c r="AD935" s="64" t="n">
        <x:f aca="0">SUM(Z935:AC935)</x:f>
        <x:v>1.1731671029378459</x:v>
      </x:c>
      <x:c r="AE935" s="64" t="n">
        <x:f aca="0">MAX(AE934,AD935)</x:f>
        <x:v>1.1770607804293562</x:v>
      </x:c>
      <x:c r="AF935" s="63" t="n">
        <x:f aca="0">AD935/AE935-1</x:f>
        <x:v>-0.003307966382237404</x:v>
      </x:c>
      <x:c r="AG935" s="63" t="n">
        <x:f aca="0">AD935/AD934-1</x:f>
        <x:v>-0.0009426946596980956</x:v>
      </x:c>
      <x:c r="AH935" s="61" t="n">
        <x:f aca="0">IF(OR(T935="年末+季度",T935="季度+动态",T935="季度",T935="动态"),A935,AH934)</x:f>
        <x:v>45107</x:v>
      </x:c>
      <x:c r="AI935" s="68" t="n">
        <x:f aca="0">YEAR(A935)</x:f>
        <x:v>2023</x:v>
      </x:c>
      <x:c r="AJ935" s="68" t="n">
        <x:f aca="0">MONTH(A935)</x:f>
        <x:v>9</x:v>
      </x:c>
      <x:c r="AK935" s="66" t="n">
        <x:f aca="0">IF(MONTH(A935)&lt;&gt;MONTH(A936),1,0)</x:f>
        <x:v>0</x:v>
      </x:c>
      <x:c r="AL935" s="64" t="n">
        <x:f aca="0">IF(AK934,AD934,AL934)</x:f>
        <x:v>1.1731260020154413</x:v>
      </x:c>
      <x:c r="AM935" s="65" t="str">
        <x:f aca="0">IF(AK935,AD935/AL935-1,"")</x:f>
      </x:c>
      <x:c r="AN935" s="64" t="n">
        <x:f aca="0">IF(AI935&lt;&gt;AI934,AD935,MAX(AN934,AD935))</x:f>
        <x:v>1.1770607804293562</x:v>
      </x:c>
      <x:c r="AO935" s="65" t="n">
        <x:f aca="0">AD935/AN935-1</x:f>
        <x:v>-0.003307966382237404</x:v>
      </x:c>
      <x:c r="AP935" s="69" t="n">
        <x:f aca="0">IFERROR(SUM(Z935:AC935)/AD935,0)</x:f>
        <x:v>1</x:v>
      </x:c>
      <x:c r="AQ935" s="66" t="b">
        <x:f aca="0">AND(B935&gt;0,C935&gt;0,D935&gt;0,E935&gt;0)</x:f>
        <x:v>1</x:v>
      </x:c>
    </x:row>
    <x:row r="936" ht="13.5" hidden="0">
      <x:c r="A936" s="61" t="n">
        <x:f aca="0">'净值底稿'!A898</x:f>
        <x:v>45176</x:v>
      </x:c>
      <x:c r="B936" s="62" t="n">
        <x:f aca="0">'净值底稿'!W898</x:f>
        <x:v>1.3324410508825546</x:v>
      </x:c>
      <x:c r="C936" s="62" t="n">
        <x:f aca="0">'净值底稿'!T898</x:f>
        <x:v>1.2420434526337232</x:v>
      </x:c>
      <x:c r="D936" s="62" t="n">
        <x:f aca="0">'净值底稿'!U898</x:f>
        <x:v>1.614</x:v>
      </x:c>
      <x:c r="E936" s="62" t="n">
        <x:f aca="0">'净值底稿'!V898</x:f>
        <x:v>1.661</x:v>
      </x:c>
      <x:c r="F936" s="63" t="n">
        <x:f aca="0">IFERROR(B936/B935-1,0)</x:f>
        <x:v>-0.005590013084920686</x:v>
      </x:c>
      <x:c r="G936" s="63" t="n">
        <x:f aca="0">IFERROR(C936/C935-1,0)</x:f>
        <x:v>-0.01503225796346197</x:v>
      </x:c>
      <x:c r="H936" s="63" t="n">
        <x:f aca="0">IFERROR(D936/D935-1,0)</x:f>
        <x:v>-0.0008666584127768884</x:v>
      </x:c>
      <x:c r="I936" s="63" t="n">
        <x:f aca="0">IFERROR(E936/E935-1,0)</x:f>
        <x:v>0.0004818696542585599</x:v>
      </x:c>
      <x:c r="J936" s="64" t="n">
        <x:f aca="0">Z935*(1+F936)</x:f>
        <x:v>0.1203355107444168</x:v>
      </x:c>
      <x:c r="K936" s="64" t="n">
        <x:f aca="0">AA935*(1+G936)</x:f>
        <x:v>0.11373392369874064</x:v>
      </x:c>
      <x:c r="L936" s="64" t="n">
        <x:f aca="0">AB935*(1+H936)</x:f>
        <x:v>0.8691350376375818</x:v>
      </x:c>
      <x:c r="M936" s="64" t="n">
        <x:f aca="0">AC935*(1+I936)</x:f>
        <x:v>0.06682869278564801</x:v>
      </x:c>
      <x:c r="N936" s="64" t="n">
        <x:f aca="0">SUM(J936:M936)</x:f>
        <x:v>1.1700331648663873</x:v>
      </x:c>
      <x:c r="O936" s="65" t="n">
        <x:f aca="0">IFERROR((J936+K936)/N936,0)</x:f>
        <x:v>0.20005367494851065</x:v>
      </x:c>
      <x:c r="P936" s="66" t="b">
        <x:f aca="0">AND(MONTH(A936)=12,OR(A937="",YEAR(A936)&lt;&gt;YEAR(A937)))</x:f>
        <x:v>0</x:v>
      </x:c>
      <x:c r="Q936" s="66" t="b">
        <x:f aca="0">AND(MOD(MONTH(A936),3)=0,OR(A937="",MONTH(A936)&lt;&gt;MONTH(A937)))</x:f>
        <x:v>0</x:v>
      </x:c>
      <x:c r="R936" s="66" t="b">
        <x:f aca="0">OR(O936&gt;$E$7,O936&lt;$E$6)</x:f>
        <x:v>0</x:v>
      </x:c>
      <x:c r="S936" s="66" t="b">
        <x:f aca="0">AND(OR(P936,Q936,R936),A936-AH935&gt;$E$8)</x:f>
        <x:v>0</x:v>
      </x:c>
      <x:c r="T936" s="67" t="str">
        <x:f aca="0">IF(NOT(OR(P936,Q936,R936)),"不调",IF(NOT(S936),"间隔规则跳过",IF(P936,"年末+季度",IF(AND(Q936,R936),"季度+动态",IF(Q936,"季度","动态")))))</x:f>
        <x:v>不调</x:v>
      </x:c>
      <x:c r="U936" s="64" t="n">
        <x:f aca="0">IF(OR(T936="年末+季度",T936="季度+动态"),N936*$E$5/2,IF(T936="季度",(J936+K936)/2,IF(T936="动态",N936*$E$5*IF(J936+K936=0,0.5,J936/(J936+K936)),J936)))</x:f>
        <x:v>0.1203355107444168</x:v>
      </x:c>
      <x:c r="V936" s="64" t="n">
        <x:f aca="0">IF(OR(T936="年末+季度",T936="季度+动态"),N936*$E$5/2,IF(T936="季度",(J936+K936)/2,IF(T936="动态",N936*$E$5*IF(J936+K936=0,0.5,K936/(J936+K936)),K936)))</x:f>
        <x:v>0.11373392369874064</x:v>
      </x:c>
      <x:c r="W936" s="64" t="n">
        <x:f aca="0">IF(OR(T936="年末+季度",T936="季度+动态",T936="动态"),N936*(1-$E$5)*IF(L936+M936=0,$B$7/($B$7+$B$8),L936/(L936+M936)),L936)</x:f>
        <x:v>0.8691350376375818</x:v>
      </x:c>
      <x:c r="X936" s="64" t="n">
        <x:f aca="0">IF(OR(T936="年末+季度",T936="季度+动态",T936="动态"),N936*(1-$E$5)*IF(L936+M936=0,$B$8/($B$7+$B$8),M936/(L936+M936)),M936)</x:f>
        <x:v>0.06682869278564801</x:v>
      </x:c>
      <x:c r="Y936" s="64" t="n">
        <x:f aca="0">POWER(1-$H$5,(A936-A935)/$H$8)</x:f>
        <x:v>0.9999862671029998</x:v>
      </x:c>
      <x:c r="Z936" s="64" t="n">
        <x:f aca="0">U936*Y936</x:f>
        <x:v>0.12033385818924228</x:v>
      </x:c>
      <x:c r="AA936" s="64" t="n">
        <x:f aca="0">V936*Y936</x:f>
        <x:v>0.11373236180248104</x:v>
      </x:c>
      <x:c r="AB936" s="64" t="n">
        <x:f aca="0">W936*Y936</x:f>
        <x:v>0.8691231018956307</x:v>
      </x:c>
      <x:c r="AC936" s="64" t="n">
        <x:f aca="0">X936*Y936</x:f>
        <x:v>0.06682777503409333</x:v>
      </x:c>
      <x:c r="AD936" s="64" t="n">
        <x:f aca="0">SUM(Z936:AC936)</x:f>
        <x:v>1.1700170969214474</x:v>
      </x:c>
      <x:c r="AE936" s="64" t="n">
        <x:f aca="0">MAX(AE935,AD936)</x:f>
        <x:v>1.1770607804293562</x:v>
      </x:c>
      <x:c r="AF936" s="63" t="n">
        <x:f aca="0">AD936/AE936-1</x:f>
        <x:v>-0.0059841289634503525</x:v>
      </x:c>
      <x:c r="AG936" s="63" t="n">
        <x:f aca="0">AD936/AD935-1</x:f>
        <x:v>-0.0026850446185460175</x:v>
      </x:c>
      <x:c r="AH936" s="61" t="n">
        <x:f aca="0">IF(OR(T936="年末+季度",T936="季度+动态",T936="季度",T936="动态"),A936,AH935)</x:f>
        <x:v>45107</x:v>
      </x:c>
      <x:c r="AI936" s="68" t="n">
        <x:f aca="0">YEAR(A936)</x:f>
        <x:v>2023</x:v>
      </x:c>
      <x:c r="AJ936" s="68" t="n">
        <x:f aca="0">MONTH(A936)</x:f>
        <x:v>9</x:v>
      </x:c>
      <x:c r="AK936" s="66" t="n">
        <x:f aca="0">IF(MONTH(A936)&lt;&gt;MONTH(A937),1,0)</x:f>
        <x:v>0</x:v>
      </x:c>
      <x:c r="AL936" s="64" t="n">
        <x:f aca="0">IF(AK935,AD935,AL935)</x:f>
        <x:v>1.1731260020154413</x:v>
      </x:c>
      <x:c r="AM936" s="65" t="str">
        <x:f aca="0">IF(AK936,AD936/AL936-1,"")</x:f>
      </x:c>
      <x:c r="AN936" s="64" t="n">
        <x:f aca="0">IF(AI936&lt;&gt;AI935,AD936,MAX(AN935,AD936))</x:f>
        <x:v>1.1770607804293562</x:v>
      </x:c>
      <x:c r="AO936" s="65" t="n">
        <x:f aca="0">AD936/AN936-1</x:f>
        <x:v>-0.0059841289634503525</x:v>
      </x:c>
      <x:c r="AP936" s="69" t="n">
        <x:f aca="0">IFERROR(SUM(Z936:AC936)/AD936,0)</x:f>
        <x:v>1</x:v>
      </x:c>
      <x:c r="AQ936" s="66" t="b">
        <x:f aca="0">AND(B936&gt;0,C936&gt;0,D936&gt;0,E936&gt;0)</x:f>
        <x:v>1</x:v>
      </x:c>
    </x:row>
    <x:row r="937" ht="13.5" hidden="0">
      <x:c r="A937" s="61" t="n">
        <x:f aca="0">'净值底稿'!A899</x:f>
        <x:v>45177</x:v>
      </x:c>
      <x:c r="B937" s="62" t="n">
        <x:f aca="0">'净值底稿'!W899</x:f>
        <x:v>1.3265756124384012</x:v>
      </x:c>
      <x:c r="C937" s="62" t="n">
        <x:f aca="0">'净值底稿'!T899</x:f>
        <x:v>1.242486350831352</x:v>
      </x:c>
      <x:c r="D937" s="62" t="n">
        <x:f aca="0">'净值底稿'!U899</x:f>
        <x:v>1.613</x:v>
      </x:c>
      <x:c r="E937" s="62" t="n">
        <x:f aca="0">'净值底稿'!V899</x:f>
        <x:v>1.6725</x:v>
      </x:c>
      <x:c r="F937" s="63" t="n">
        <x:f aca="0">IFERROR(B937/B936-1,0)</x:f>
        <x:v>-0.004402024720169373</x:v>
      </x:c>
      <x:c r="G937" s="63" t="n">
        <x:f aca="0">IFERROR(C937/C936-1,0)</x:f>
        <x:v>0.0003565883276384074</x:v>
      </x:c>
      <x:c r="H937" s="63" t="n">
        <x:f aca="0">IFERROR(D937/D936-1,0)</x:f>
        <x:v>-0.0006195786864932051</x:v>
      </x:c>
      <x:c r="I937" s="63" t="n">
        <x:f aca="0">IFERROR(E937/E936-1,0)</x:f>
        <x:v>0.006923540036122944</x:v>
      </x:c>
      <x:c r="J937" s="64" t="n">
        <x:f aca="0">Z936*(1+F937)</x:f>
        <x:v>0.11980414557081988</x:v>
      </x:c>
      <x:c r="K937" s="64" t="n">
        <x:f aca="0">AA936*(1+G937)</x:f>
        <x:v>0.11377291743517455</x:v>
      </x:c>
      <x:c r="L937" s="64" t="n">
        <x:f aca="0">AB936*(1+H937)</x:f>
        <x:v>0.8685846117457573</x:v>
      </x:c>
      <x:c r="M937" s="64" t="n">
        <x:f aca="0">AC936*(1+I937)</x:f>
        <x:v>0.0672904598100669</x:v>
      </x:c>
      <x:c r="N937" s="64" t="n">
        <x:f aca="0">SUM(J937:M937)</x:f>
        <x:v>1.1694521345618187</x:v>
      </x:c>
      <x:c r="O937" s="65" t="n">
        <x:f aca="0">IFERROR((J937+K937)/N937,0)</x:f>
        <x:v>0.19973204212715664</x:v>
      </x:c>
      <x:c r="P937" s="66" t="b">
        <x:f aca="0">AND(MONTH(A937)=12,OR(A938="",YEAR(A937)&lt;&gt;YEAR(A938)))</x:f>
        <x:v>0</x:v>
      </x:c>
      <x:c r="Q937" s="66" t="b">
        <x:f aca="0">AND(MOD(MONTH(A937),3)=0,OR(A938="",MONTH(A937)&lt;&gt;MONTH(A938)))</x:f>
        <x:v>0</x:v>
      </x:c>
      <x:c r="R937" s="66" t="b">
        <x:f aca="0">OR(O937&gt;$E$7,O937&lt;$E$6)</x:f>
        <x:v>0</x:v>
      </x:c>
      <x:c r="S937" s="66" t="b">
        <x:f aca="0">AND(OR(P937,Q937,R937),A937-AH936&gt;$E$8)</x:f>
        <x:v>0</x:v>
      </x:c>
      <x:c r="T937" s="67" t="str">
        <x:f aca="0">IF(NOT(OR(P937,Q937,R937)),"不调",IF(NOT(S937),"间隔规则跳过",IF(P937,"年末+季度",IF(AND(Q937,R937),"季度+动态",IF(Q937,"季度","动态")))))</x:f>
        <x:v>不调</x:v>
      </x:c>
      <x:c r="U937" s="64" t="n">
        <x:f aca="0">IF(OR(T937="年末+季度",T937="季度+动态"),N937*$E$5/2,IF(T937="季度",(J937+K937)/2,IF(T937="动态",N937*$E$5*IF(J937+K937=0,0.5,J937/(J937+K937)),J937)))</x:f>
        <x:v>0.11980414557081988</x:v>
      </x:c>
      <x:c r="V937" s="64" t="n">
        <x:f aca="0">IF(OR(T937="年末+季度",T937="季度+动态"),N937*$E$5/2,IF(T937="季度",(J937+K937)/2,IF(T937="动态",N937*$E$5*IF(J937+K937=0,0.5,K937/(J937+K937)),K937)))</x:f>
        <x:v>0.11377291743517455</x:v>
      </x:c>
      <x:c r="W937" s="64" t="n">
        <x:f aca="0">IF(OR(T937="年末+季度",T937="季度+动态",T937="动态"),N937*(1-$E$5)*IF(L937+M937=0,$B$7/($B$7+$B$8),L937/(L937+M937)),L937)</x:f>
        <x:v>0.8685846117457573</x:v>
      </x:c>
      <x:c r="X937" s="64" t="n">
        <x:f aca="0">IF(OR(T937="年末+季度",T937="季度+动态",T937="动态"),N937*(1-$E$5)*IF(L937+M937=0,$B$8/($B$7+$B$8),M937/(L937+M937)),M937)</x:f>
        <x:v>0.0672904598100669</x:v>
      </x:c>
      <x:c r="Y937" s="64" t="n">
        <x:f aca="0">POWER(1-$H$5,(A937-A936)/$H$8)</x:f>
        <x:v>0.9999862671029998</x:v>
      </x:c>
      <x:c r="Z937" s="64" t="n">
        <x:f aca="0">U937*Y937</x:f>
        <x:v>0.11980250031282855</x:v>
      </x:c>
      <x:c r="AA937" s="64" t="n">
        <x:f aca="0">V937*Y937</x:f>
        <x:v>0.11377135500341799</x:v>
      </x:c>
      <x:c r="AB937" s="64" t="n">
        <x:f aca="0">W937*Y937</x:f>
        <x:v>0.8685726835627482</x:v>
      </x:c>
      <x:c r="AC937" s="64" t="n">
        <x:f aca="0">X937*Y937</x:f>
        <x:v>0.06728953571711323</x:v>
      </x:c>
      <x:c r="AD937" s="64" t="n">
        <x:f aca="0">SUM(Z937:AC937)</x:f>
        <x:v>1.1694360745961079</x:v>
      </x:c>
      <x:c r="AE937" s="64" t="n">
        <x:f aca="0">MAX(AE936,AD937)</x:f>
        <x:v>1.1770607804293562</x:v>
      </x:c>
      <x:c r="AF937" s="63" t="n">
        <x:f aca="0">AD937/AE937-1</x:f>
        <x:v>-0.006477750308244157</x:v>
      </x:c>
      <x:c r="AG937" s="63" t="n">
        <x:f aca="0">AD937/AD936-1</x:f>
        <x:v>-0.0004965930214766434</x:v>
      </x:c>
      <x:c r="AH937" s="61" t="n">
        <x:f aca="0">IF(OR(T937="年末+季度",T937="季度+动态",T937="季度",T937="动态"),A937,AH936)</x:f>
        <x:v>45107</x:v>
      </x:c>
      <x:c r="AI937" s="68" t="n">
        <x:f aca="0">YEAR(A937)</x:f>
        <x:v>2023</x:v>
      </x:c>
      <x:c r="AJ937" s="68" t="n">
        <x:f aca="0">MONTH(A937)</x:f>
        <x:v>9</x:v>
      </x:c>
      <x:c r="AK937" s="66" t="n">
        <x:f aca="0">IF(MONTH(A937)&lt;&gt;MONTH(A938),1,0)</x:f>
        <x:v>0</x:v>
      </x:c>
      <x:c r="AL937" s="64" t="n">
        <x:f aca="0">IF(AK936,AD936,AL936)</x:f>
        <x:v>1.1731260020154413</x:v>
      </x:c>
      <x:c r="AM937" s="65" t="str">
        <x:f aca="0">IF(AK937,AD937/AL937-1,"")</x:f>
      </x:c>
      <x:c r="AN937" s="64" t="n">
        <x:f aca="0">IF(AI937&lt;&gt;AI936,AD937,MAX(AN936,AD937))</x:f>
        <x:v>1.1770607804293562</x:v>
      </x:c>
      <x:c r="AO937" s="65" t="n">
        <x:f aca="0">AD937/AN937-1</x:f>
        <x:v>-0.006477750308244157</x:v>
      </x:c>
      <x:c r="AP937" s="69" t="n">
        <x:f aca="0">IFERROR(SUM(Z937:AC937)/AD937,0)</x:f>
        <x:v>1</x:v>
      </x:c>
      <x:c r="AQ937" s="66" t="b">
        <x:f aca="0">AND(B937&gt;0,C937&gt;0,D937&gt;0,E937&gt;0)</x:f>
        <x:v>1</x:v>
      </x:c>
    </x:row>
    <x:row r="938" ht="13.5" hidden="0">
      <x:c r="A938" s="61" t="n">
        <x:f aca="0">'净值底稿'!A900</x:f>
        <x:v>45180</x:v>
      </x:c>
      <x:c r="B938" s="62" t="n">
        <x:f aca="0">'净值底稿'!W900</x:f>
        <x:v>1.3352583142753367</x:v>
      </x:c>
      <x:c r="C938" s="62" t="n">
        <x:f aca="0">'净值底稿'!T900</x:f>
        <x:v>1.2564003919460844</x:v>
      </x:c>
      <x:c r="D938" s="62" t="n">
        <x:f aca="0">'净值底稿'!U900</x:f>
        <x:v>1.6125</x:v>
      </x:c>
      <x:c r="E938" s="62" t="n">
        <x:f aca="0">'净值底稿'!V900</x:f>
        <x:v>1.6741</x:v>
      </x:c>
      <x:c r="F938" s="63" t="n">
        <x:f aca="0">IFERROR(B938/B937-1,0)</x:f>
        <x:v>0.006545199350511011</x:v>
      </x:c>
      <x:c r="G938" s="63" t="n">
        <x:f aca="0">IFERROR(C938/C937-1,0)</x:f>
        <x:v>0.011198546451172353</x:v>
      </x:c>
      <x:c r="H938" s="63" t="n">
        <x:f aca="0">IFERROR(D938/D937-1,0)</x:f>
        <x:v>-0.000309981401115933</x:v>
      </x:c>
      <x:c r="I938" s="63" t="n">
        <x:f aca="0">IFERROR(E938/E937-1,0)</x:f>
        <x:v>0.0009566517189834034</x:v>
      </x:c>
      <x:c r="J938" s="64" t="n">
        <x:f aca="0">Z937*(1+F938)</x:f>
        <x:v>0.12058663156006567</x:v>
      </x:c>
      <x:c r="K938" s="64" t="n">
        <x:f aca="0">AA937*(1+G938)</x:f>
        <x:v>0.11504542880723659</x:v>
      </x:c>
      <x:c r="L938" s="64" t="n">
        <x:f aca="0">AB937*(1+H938)</x:f>
        <x:v>0.8683034421853264</x:v>
      </x:c>
      <x:c r="M938" s="64" t="n">
        <x:f aca="0">AC937*(1+I938)</x:f>
        <x:v>0.0673539083671266</x:v>
      </x:c>
      <x:c r="N938" s="64" t="n">
        <x:f aca="0">SUM(J938:M938)</x:f>
        <x:v>1.1712894109197554</x:v>
      </x:c>
      <x:c r="O938" s="65" t="n">
        <x:f aca="0">IFERROR((J938+K938)/N938,0)</x:f>
        <x:v>0.20117321831012894</x:v>
      </x:c>
      <x:c r="P938" s="66" t="b">
        <x:f aca="0">AND(MONTH(A938)=12,OR(A939="",YEAR(A938)&lt;&gt;YEAR(A939)))</x:f>
        <x:v>0</x:v>
      </x:c>
      <x:c r="Q938" s="66" t="b">
        <x:f aca="0">AND(MOD(MONTH(A938),3)=0,OR(A939="",MONTH(A938)&lt;&gt;MONTH(A939)))</x:f>
        <x:v>0</x:v>
      </x:c>
      <x:c r="R938" s="66" t="b">
        <x:f aca="0">OR(O938&gt;$E$7,O938&lt;$E$6)</x:f>
        <x:v>0</x:v>
      </x:c>
      <x:c r="S938" s="66" t="b">
        <x:f aca="0">AND(OR(P938,Q938,R938),A938-AH937&gt;$E$8)</x:f>
        <x:v>0</x:v>
      </x:c>
      <x:c r="T938" s="67" t="str">
        <x:f aca="0">IF(NOT(OR(P938,Q938,R938)),"不调",IF(NOT(S938),"间隔规则跳过",IF(P938,"年末+季度",IF(AND(Q938,R938),"季度+动态",IF(Q938,"季度","动态")))))</x:f>
        <x:v>不调</x:v>
      </x:c>
      <x:c r="U938" s="64" t="n">
        <x:f aca="0">IF(OR(T938="年末+季度",T938="季度+动态"),N938*$E$5/2,IF(T938="季度",(J938+K938)/2,IF(T938="动态",N938*$E$5*IF(J938+K938=0,0.5,J938/(J938+K938)),J938)))</x:f>
        <x:v>0.12058663156006567</x:v>
      </x:c>
      <x:c r="V938" s="64" t="n">
        <x:f aca="0">IF(OR(T938="年末+季度",T938="季度+动态"),N938*$E$5/2,IF(T938="季度",(J938+K938)/2,IF(T938="动态",N938*$E$5*IF(J938+K938=0,0.5,K938/(J938+K938)),K938)))</x:f>
        <x:v>0.11504542880723659</x:v>
      </x:c>
      <x:c r="W938" s="64" t="n">
        <x:f aca="0">IF(OR(T938="年末+季度",T938="季度+动态",T938="动态"),N938*(1-$E$5)*IF(L938+M938=0,$B$7/($B$7+$B$8),L938/(L938+M938)),L938)</x:f>
        <x:v>0.8683034421853264</x:v>
      </x:c>
      <x:c r="X938" s="64" t="n">
        <x:f aca="0">IF(OR(T938="年末+季度",T938="季度+动态",T938="动态"),N938*(1-$E$5)*IF(L938+M938=0,$B$8/($B$7+$B$8),M938/(L938+M938)),M938)</x:f>
        <x:v>0.0673539083671266</x:v>
      </x:c>
      <x:c r="Y938" s="64" t="n">
        <x:f aca="0">POWER(1-$H$5,(A938-A937)/$H$8)</x:f>
        <x:v>0.9999588018747739</x:v>
      </x:c>
      <x:c r="Z938" s="64" t="n">
        <x:f aca="0">U938*Y938</x:f>
        <x:v>0.12058166361691808</x:v>
      </x:c>
      <x:c r="AA938" s="64" t="n">
        <x:f aca="0">V938*Y938</x:f>
        <x:v>0.1150406891512539</x:v>
      </x:c>
      <x:c r="AB938" s="64" t="n">
        <x:f aca="0">W938*Y938</x:f>
        <x:v>0.868267669711381</x:v>
      </x:c>
      <x:c r="AC938" s="64" t="n">
        <x:f aca="0">X938*Y938</x:f>
        <x:v>0.06735113351237522</x:v>
      </x:c>
      <x:c r="AD938" s="64" t="n">
        <x:f aca="0">SUM(Z938:AC938)</x:f>
        <x:v>1.1712411559919282</x:v>
      </x:c>
      <x:c r="AE938" s="64" t="n">
        <x:f aca="0">MAX(AE937,AD938)</x:f>
        <x:v>1.1770607804293562</x:v>
      </x:c>
      <x:c r="AF938" s="63" t="n">
        <x:f aca="0">AD938/AE938-1</x:f>
        <x:v>-0.00494420044758026</x:v>
      </x:c>
      <x:c r="AG938" s="63" t="n">
        <x:f aca="0">AD938/AD937-1</x:f>
        <x:v>0.00154354858297312</x:v>
      </x:c>
      <x:c r="AH938" s="61" t="n">
        <x:f aca="0">IF(OR(T938="年末+季度",T938="季度+动态",T938="季度",T938="动态"),A938,AH937)</x:f>
        <x:v>45107</x:v>
      </x:c>
      <x:c r="AI938" s="68" t="n">
        <x:f aca="0">YEAR(A938)</x:f>
        <x:v>2023</x:v>
      </x:c>
      <x:c r="AJ938" s="68" t="n">
        <x:f aca="0">MONTH(A938)</x:f>
        <x:v>9</x:v>
      </x:c>
      <x:c r="AK938" s="66" t="n">
        <x:f aca="0">IF(MONTH(A938)&lt;&gt;MONTH(A939),1,0)</x:f>
        <x:v>0</x:v>
      </x:c>
      <x:c r="AL938" s="64" t="n">
        <x:f aca="0">IF(AK937,AD937,AL937)</x:f>
        <x:v>1.1731260020154413</x:v>
      </x:c>
      <x:c r="AM938" s="65" t="str">
        <x:f aca="0">IF(AK938,AD938/AL938-1,"")</x:f>
      </x:c>
      <x:c r="AN938" s="64" t="n">
        <x:f aca="0">IF(AI938&lt;&gt;AI937,AD938,MAX(AN937,AD938))</x:f>
        <x:v>1.1770607804293562</x:v>
      </x:c>
      <x:c r="AO938" s="65" t="n">
        <x:f aca="0">AD938/AN938-1</x:f>
        <x:v>-0.00494420044758026</x:v>
      </x:c>
      <x:c r="AP938" s="69" t="n">
        <x:f aca="0">IFERROR(SUM(Z938:AC938)/AD938,0)</x:f>
        <x:v>1</x:v>
      </x:c>
      <x:c r="AQ938" s="66" t="b">
        <x:f aca="0">AND(B938&gt;0,C938&gt;0,D938&gt;0,E938&gt;0)</x:f>
        <x:v>1</x:v>
      </x:c>
    </x:row>
    <x:row r="939" ht="13.5" hidden="0">
      <x:c r="A939" s="61" t="n">
        <x:f aca="0">'净值底稿'!A901</x:f>
        <x:v>45181</x:v>
      </x:c>
      <x:c r="B939" s="62" t="n">
        <x:f aca="0">'净值底稿'!W901</x:f>
        <x:v>1.332128956320915</x:v>
      </x:c>
      <x:c r="C939" s="62" t="n">
        <x:f aca="0">'净值底稿'!T901</x:f>
        <x:v>1.2558216069734915</x:v>
      </x:c>
      <x:c r="D939" s="62" t="n">
        <x:f aca="0">'净值底稿'!U901</x:f>
        <x:v>1.6126</x:v>
      </x:c>
      <x:c r="E939" s="62" t="n">
        <x:f aca="0">'净值底稿'!V901</x:f>
        <x:v>1.6784</x:v>
      </x:c>
      <x:c r="F939" s="63" t="n">
        <x:f aca="0">IFERROR(B939/B938-1,0)</x:f>
        <x:v>-0.002343634876462053</x:v>
      </x:c>
      <x:c r="G939" s="63" t="n">
        <x:f aca="0">IFERROR(C939/C938-1,0)</x:f>
        <x:v>-0.0004606692072870455</x:v>
      </x:c>
      <x:c r="H939" s="63" t="n">
        <x:f aca="0">IFERROR(D939/D938-1,0)</x:f>
        <x:v>0.00006201550387596733</x:v>
      </x:c>
      <x:c r="I939" s="63" t="n">
        <x:f aca="0">IFERROR(E939/E938-1,0)</x:f>
        <x:v>0.0025685442924556767</x:v>
      </x:c>
      <x:c r="J939" s="64" t="n">
        <x:f aca="0">Z938*(1+F939)</x:f>
        <x:v>0.12029906422460365</x:v>
      </x:c>
      <x:c r="K939" s="64" t="n">
        <x:f aca="0">AA938*(1+G939)</x:f>
        <x:v>0.11498769344817683</x:v>
      </x:c>
      <x:c r="L939" s="64" t="n">
        <x:f aca="0">AB938*(1+H939)</x:f>
        <x:v>0.8683215157684174</x:v>
      </x:c>
      <x:c r="M939" s="64" t="n">
        <x:f aca="0">AC938*(1+I939)</x:f>
        <x:v>0.06752412788194885</x:v>
      </x:c>
      <x:c r="N939" s="64" t="n">
        <x:f aca="0">SUM(J939:M939)</x:f>
        <x:v>1.1711324013231468</x:v>
      </x:c>
      <x:c r="O939" s="65" t="n">
        <x:f aca="0">IFERROR((J939+K939)/N939,0)</x:f>
        <x:v>0.20090534375699384</x:v>
      </x:c>
      <x:c r="P939" s="66" t="b">
        <x:f aca="0">AND(MONTH(A939)=12,OR(A940="",YEAR(A939)&lt;&gt;YEAR(A940)))</x:f>
        <x:v>0</x:v>
      </x:c>
      <x:c r="Q939" s="66" t="b">
        <x:f aca="0">AND(MOD(MONTH(A939),3)=0,OR(A940="",MONTH(A939)&lt;&gt;MONTH(A940)))</x:f>
        <x:v>0</x:v>
      </x:c>
      <x:c r="R939" s="66" t="b">
        <x:f aca="0">OR(O939&gt;$E$7,O939&lt;$E$6)</x:f>
        <x:v>0</x:v>
      </x:c>
      <x:c r="S939" s="66" t="b">
        <x:f aca="0">AND(OR(P939,Q939,R939),A939-AH938&gt;$E$8)</x:f>
        <x:v>0</x:v>
      </x:c>
      <x:c r="T939" s="67" t="str">
        <x:f aca="0">IF(NOT(OR(P939,Q939,R939)),"不调",IF(NOT(S939),"间隔规则跳过",IF(P939,"年末+季度",IF(AND(Q939,R939),"季度+动态",IF(Q939,"季度","动态")))))</x:f>
        <x:v>不调</x:v>
      </x:c>
      <x:c r="U939" s="64" t="n">
        <x:f aca="0">IF(OR(T939="年末+季度",T939="季度+动态"),N939*$E$5/2,IF(T939="季度",(J939+K939)/2,IF(T939="动态",N939*$E$5*IF(J939+K939=0,0.5,J939/(J939+K939)),J939)))</x:f>
        <x:v>0.12029906422460365</x:v>
      </x:c>
      <x:c r="V939" s="64" t="n">
        <x:f aca="0">IF(OR(T939="年末+季度",T939="季度+动态"),N939*$E$5/2,IF(T939="季度",(J939+K939)/2,IF(T939="动态",N939*$E$5*IF(J939+K939=0,0.5,K939/(J939+K939)),K939)))</x:f>
        <x:v>0.11498769344817683</x:v>
      </x:c>
      <x:c r="W939" s="64" t="n">
        <x:f aca="0">IF(OR(T939="年末+季度",T939="季度+动态",T939="动态"),N939*(1-$E$5)*IF(L939+M939=0,$B$7/($B$7+$B$8),L939/(L939+M939)),L939)</x:f>
        <x:v>0.8683215157684174</x:v>
      </x:c>
      <x:c r="X939" s="64" t="n">
        <x:f aca="0">IF(OR(T939="年末+季度",T939="季度+动态",T939="动态"),N939*(1-$E$5)*IF(L939+M939=0,$B$8/($B$7+$B$8),M939/(L939+M939)),M939)</x:f>
        <x:v>0.06752412788194885</x:v>
      </x:c>
      <x:c r="Y939" s="64" t="n">
        <x:f aca="0">POWER(1-$H$5,(A939-A938)/$H$8)</x:f>
        <x:v>0.9999862671029998</x:v>
      </x:c>
      <x:c r="Z939" s="64" t="n">
        <x:f aca="0">U939*Y939</x:f>
        <x:v>0.12029741216994543</x:v>
      </x:c>
      <x:c r="AA939" s="64" t="n">
        <x:f aca="0">V939*Y939</x:f>
        <x:v>0.11498611433402642</x:v>
      </x:c>
      <x:c r="AB939" s="64" t="n">
        <x:f aca="0">W939*Y939</x:f>
        <x:v>0.8683095911984783</x:v>
      </x:c>
      <x:c r="AC939" s="64" t="n">
        <x:f aca="0">X939*Y939</x:f>
        <x:v>0.06752320058005562</x:v>
      </x:c>
      <x:c r="AD939" s="64" t="n">
        <x:f aca="0">SUM(Z939:AC939)</x:f>
        <x:v>1.1711163182825057</x:v>
      </x:c>
      <x:c r="AE939" s="64" t="n">
        <x:f aca="0">MAX(AE938,AD939)</x:f>
        <x:v>1.1770607804293562</x:v>
      </x:c>
      <x:c r="AF939" s="63" t="n">
        <x:f aca="0">AD939/AE939-1</x:f>
        <x:v>-0.005050259294751225</x:v>
      </x:c>
      <x:c r="AG939" s="63" t="n">
        <x:f aca="0">AD939/AD938-1</x:f>
        <x:v>-0.00010658582887379531</x:v>
      </x:c>
      <x:c r="AH939" s="61" t="n">
        <x:f aca="0">IF(OR(T939="年末+季度",T939="季度+动态",T939="季度",T939="动态"),A939,AH938)</x:f>
        <x:v>45107</x:v>
      </x:c>
      <x:c r="AI939" s="68" t="n">
        <x:f aca="0">YEAR(A939)</x:f>
        <x:v>2023</x:v>
      </x:c>
      <x:c r="AJ939" s="68" t="n">
        <x:f aca="0">MONTH(A939)</x:f>
        <x:v>9</x:v>
      </x:c>
      <x:c r="AK939" s="66" t="n">
        <x:f aca="0">IF(MONTH(A939)&lt;&gt;MONTH(A940),1,0)</x:f>
        <x:v>0</x:v>
      </x:c>
      <x:c r="AL939" s="64" t="n">
        <x:f aca="0">IF(AK938,AD938,AL938)</x:f>
        <x:v>1.1731260020154413</x:v>
      </x:c>
      <x:c r="AM939" s="65" t="str">
        <x:f aca="0">IF(AK939,AD939/AL939-1,"")</x:f>
      </x:c>
      <x:c r="AN939" s="64" t="n">
        <x:f aca="0">IF(AI939&lt;&gt;AI938,AD939,MAX(AN938,AD939))</x:f>
        <x:v>1.1770607804293562</x:v>
      </x:c>
      <x:c r="AO939" s="65" t="n">
        <x:f aca="0">AD939/AN939-1</x:f>
        <x:v>-0.005050259294751225</x:v>
      </x:c>
      <x:c r="AP939" s="69" t="n">
        <x:f aca="0">IFERROR(SUM(Z939:AC939)/AD939,0)</x:f>
        <x:v>1</x:v>
      </x:c>
      <x:c r="AQ939" s="66" t="b">
        <x:f aca="0">AND(B939&gt;0,C939&gt;0,D939&gt;0,E939&gt;0)</x:f>
        <x:v>1</x:v>
      </x:c>
    </x:row>
    <x:row r="940" ht="13.5" hidden="0">
      <x:c r="A940" s="61" t="n">
        <x:f aca="0">'净值底稿'!A902</x:f>
        <x:v>45182</x:v>
      </x:c>
      <x:c r="B940" s="62" t="n">
        <x:f aca="0">'净值底稿'!W902</x:f>
        <x:v>1.3331754594496175</x:v>
      </x:c>
      <x:c r="C940" s="62" t="n">
        <x:f aca="0">'净值底稿'!T902</x:f>
        <x:v>1.2427304289038874</x:v>
      </x:c>
      <x:c r="D940" s="62" t="n">
        <x:f aca="0">'净值底稿'!U902</x:f>
        <x:v>1.6137</x:v>
      </x:c>
      <x:c r="E940" s="62" t="n">
        <x:f aca="0">'净值底稿'!V902</x:f>
        <x:v>1.6814</x:v>
      </x:c>
      <x:c r="F940" s="63" t="n">
        <x:f aca="0">IFERROR(B940/B939-1,0)</x:f>
        <x:v>0.0007855869536779192</x:v>
      </x:c>
      <x:c r="G940" s="63" t="n">
        <x:f aca="0">IFERROR(C940/C939-1,0)</x:f>
        <x:v>-0.01042439308012355</x:v>
      </x:c>
      <x:c r="H940" s="63" t="n">
        <x:f aca="0">IFERROR(D940/D939-1,0)</x:f>
        <x:v>0.0006821282401090478</x:v>
      </x:c>
      <x:c r="I940" s="63" t="n">
        <x:f aca="0">IFERROR(E940/E939-1,0)</x:f>
        <x:v>0.0017874165872260317</x:v>
      </x:c>
      <x:c r="J940" s="64" t="n">
        <x:f aca="0">Z939*(1+F940)</x:f>
        <x:v>0.12039191624750735</x:v>
      </x:c>
      <x:c r="K940" s="64" t="n">
        <x:f aca="0">AA939*(1+G940)</x:f>
        <x:v>0.1137874538794525</x:v>
      </x:c>
      <x:c r="L940" s="64" t="n">
        <x:f aca="0">AB939*(1+H940)</x:f>
        <x:v>0.8689018896917923</x:v>
      </x:c>
      <x:c r="M940" s="64" t="n">
        <x:f aca="0">AC939*(1+I940)</x:f>
        <x:v>0.067643892668795</x:v>
      </x:c>
      <x:c r="N940" s="64" t="n">
        <x:f aca="0">SUM(J940:M940)</x:f>
        <x:v>1.170725152487547</x:v>
      </x:c>
      <x:c r="O940" s="65" t="n">
        <x:f aca="0">IFERROR((J940+K940)/N940,0)</x:f>
        <x:v>0.20002933193104927</x:v>
      </x:c>
      <x:c r="P940" s="66" t="b">
        <x:f aca="0">AND(MONTH(A940)=12,OR(A941="",YEAR(A940)&lt;&gt;YEAR(A941)))</x:f>
        <x:v>0</x:v>
      </x:c>
      <x:c r="Q940" s="66" t="b">
        <x:f aca="0">AND(MOD(MONTH(A940),3)=0,OR(A941="",MONTH(A940)&lt;&gt;MONTH(A941)))</x:f>
        <x:v>0</x:v>
      </x:c>
      <x:c r="R940" s="66" t="b">
        <x:f aca="0">OR(O940&gt;$E$7,O940&lt;$E$6)</x:f>
        <x:v>0</x:v>
      </x:c>
      <x:c r="S940" s="66" t="b">
        <x:f aca="0">AND(OR(P940,Q940,R940),A940-AH939&gt;$E$8)</x:f>
        <x:v>0</x:v>
      </x:c>
      <x:c r="T940" s="67" t="str">
        <x:f aca="0">IF(NOT(OR(P940,Q940,R940)),"不调",IF(NOT(S940),"间隔规则跳过",IF(P940,"年末+季度",IF(AND(Q940,R940),"季度+动态",IF(Q940,"季度","动态")))))</x:f>
        <x:v>不调</x:v>
      </x:c>
      <x:c r="U940" s="64" t="n">
        <x:f aca="0">IF(OR(T940="年末+季度",T940="季度+动态"),N940*$E$5/2,IF(T940="季度",(J940+K940)/2,IF(T940="动态",N940*$E$5*IF(J940+K940=0,0.5,J940/(J940+K940)),J940)))</x:f>
        <x:v>0.12039191624750735</x:v>
      </x:c>
      <x:c r="V940" s="64" t="n">
        <x:f aca="0">IF(OR(T940="年末+季度",T940="季度+动态"),N940*$E$5/2,IF(T940="季度",(J940+K940)/2,IF(T940="动态",N940*$E$5*IF(J940+K940=0,0.5,K940/(J940+K940)),K940)))</x:f>
        <x:v>0.1137874538794525</x:v>
      </x:c>
      <x:c r="W940" s="64" t="n">
        <x:f aca="0">IF(OR(T940="年末+季度",T940="季度+动态",T940="动态"),N940*(1-$E$5)*IF(L940+M940=0,$B$7/($B$7+$B$8),L940/(L940+M940)),L940)</x:f>
        <x:v>0.8689018896917923</x:v>
      </x:c>
      <x:c r="X940" s="64" t="n">
        <x:f aca="0">IF(OR(T940="年末+季度",T940="季度+动态",T940="动态"),N940*(1-$E$5)*IF(L940+M940=0,$B$8/($B$7+$B$8),M940/(L940+M940)),M940)</x:f>
        <x:v>0.067643892668795</x:v>
      </x:c>
      <x:c r="Y940" s="64" t="n">
        <x:f aca="0">POWER(1-$H$5,(A940-A939)/$H$8)</x:f>
        <x:v>0.9999862671029998</x:v>
      </x:c>
      <x:c r="Z940" s="64" t="n">
        <x:f aca="0">U940*Y940</x:f>
        <x:v>0.12039026291772185</x:v>
      </x:c>
      <x:c r="AA940" s="64" t="n">
        <x:f aca="0">V940*Y940</x:f>
        <x:v>0.11378589124806844</x:v>
      </x:c>
      <x:c r="AB940" s="64" t="n">
        <x:f aca="0">W940*Y940</x:f>
        <x:v>0.8688899571516379</x:v>
      </x:c>
      <x:c r="AC940" s="64" t="n">
        <x:f aca="0">X940*Y940</x:f>
        <x:v>0.06764296372218428</x:v>
      </x:c>
      <x:c r="AD940" s="64" t="n">
        <x:f aca="0">SUM(Z940:AC940)</x:f>
        <x:v>1.1707090750396125</x:v>
      </x:c>
      <x:c r="AE940" s="64" t="n">
        <x:f aca="0">MAX(AE939,AD940)</x:f>
        <x:v>1.1770607804293562</x:v>
      </x:c>
      <x:c r="AF940" s="63" t="n">
        <x:f aca="0">AD940/AE940-1</x:f>
        <x:v>-0.005396242484119518</x:v>
      </x:c>
      <x:c r="AG940" s="63" t="n">
        <x:f aca="0">AD940/AD939-1</x:f>
        <x:v>-0.0003477393633199988</x:v>
      </x:c>
      <x:c r="AH940" s="61" t="n">
        <x:f aca="0">IF(OR(T940="年末+季度",T940="季度+动态",T940="季度",T940="动态"),A940,AH939)</x:f>
        <x:v>45107</x:v>
      </x:c>
      <x:c r="AI940" s="68" t="n">
        <x:f aca="0">YEAR(A940)</x:f>
        <x:v>2023</x:v>
      </x:c>
      <x:c r="AJ940" s="68" t="n">
        <x:f aca="0">MONTH(A940)</x:f>
        <x:v>9</x:v>
      </x:c>
      <x:c r="AK940" s="66" t="n">
        <x:f aca="0">IF(MONTH(A940)&lt;&gt;MONTH(A941),1,0)</x:f>
        <x:v>0</x:v>
      </x:c>
      <x:c r="AL940" s="64" t="n">
        <x:f aca="0">IF(AK939,AD939,AL939)</x:f>
        <x:v>1.1731260020154413</x:v>
      </x:c>
      <x:c r="AM940" s="65" t="str">
        <x:f aca="0">IF(AK940,AD940/AL940-1,"")</x:f>
      </x:c>
      <x:c r="AN940" s="64" t="n">
        <x:f aca="0">IF(AI940&lt;&gt;AI939,AD940,MAX(AN939,AD940))</x:f>
        <x:v>1.1770607804293562</x:v>
      </x:c>
      <x:c r="AO940" s="65" t="n">
        <x:f aca="0">AD940/AN940-1</x:f>
        <x:v>-0.005396242484119518</x:v>
      </x:c>
      <x:c r="AP940" s="69" t="n">
        <x:f aca="0">IFERROR(SUM(Z940:AC940)/AD940,0)</x:f>
        <x:v>1</x:v>
      </x:c>
      <x:c r="AQ940" s="66" t="b">
        <x:f aca="0">AND(B940&gt;0,C940&gt;0,D940&gt;0,E940&gt;0)</x:f>
        <x:v>1</x:v>
      </x:c>
    </x:row>
    <x:row r="941" ht="13.5" hidden="0">
      <x:c r="A941" s="61" t="n">
        <x:f aca="0">'净值底稿'!A903</x:f>
        <x:v>45183</x:v>
      </x:c>
      <x:c r="B941" s="62" t="n">
        <x:f aca="0">'净值底稿'!W903</x:f>
        <x:v>1.3427713532547467</x:v>
      </x:c>
      <x:c r="C941" s="62" t="n">
        <x:f aca="0">'净值底稿'!T903</x:f>
        <x:v>1.2372528439258645</x:v>
      </x:c>
      <x:c r="D941" s="62" t="n">
        <x:f aca="0">'净值底稿'!U903</x:f>
        <x:v>1.6145</x:v>
      </x:c>
      <x:c r="E941" s="62" t="n">
        <x:f aca="0">'净值底稿'!V903</x:f>
        <x:v>1.6968</x:v>
      </x:c>
      <x:c r="F941" s="63" t="n">
        <x:f aca="0">IFERROR(B941/B940-1,0)</x:f>
        <x:v>0.007197772609083941</x:v>
      </x:c>
      <x:c r="G941" s="63" t="n">
        <x:f aca="0">IFERROR(C941/C940-1,0)</x:f>
        <x:v>-0.004407701662905494</x:v>
      </x:c>
      <x:c r="H941" s="63" t="n">
        <x:f aca="0">IFERROR(D941/D940-1,0)</x:f>
        <x:v>0.0004957550969821867</x:v>
      </x:c>
      <x:c r="I941" s="63" t="n">
        <x:f aca="0">IFERROR(E941/E940-1,0)</x:f>
        <x:v>0.00915903413821817</x:v>
      </x:c>
      <x:c r="J941" s="64" t="n">
        <x:f aca="0">Z940*(1+F941)</x:f>
        <x:v>0.12125680465455145</x:v>
      </x:c>
      <x:c r="K941" s="64" t="n">
        <x:f aca="0">AA940*(1+G941)</x:f>
        <x:v>0.11328435698599915</x:v>
      </x:c>
      <x:c r="L941" s="64" t="n">
        <x:f aca="0">AB940*(1+H941)</x:f>
        <x:v>0.8693207137766125</x:v>
      </x:c>
      <x:c r="M941" s="64" t="n">
        <x:f aca="0">AC940*(1+I941)</x:f>
        <x:v>0.06826250793612602</x:v>
      </x:c>
      <x:c r="N941" s="64" t="n">
        <x:f aca="0">SUM(J941:M941)</x:f>
        <x:v>1.172124383353289</x:v>
      </x:c>
      <x:c r="O941" s="65" t="n">
        <x:f aca="0">IFERROR((J941+K941)/N941,0)</x:f>
        <x:v>0.20009920872865056</x:v>
      </x:c>
      <x:c r="P941" s="66" t="b">
        <x:f aca="0">AND(MONTH(A941)=12,OR(A942="",YEAR(A941)&lt;&gt;YEAR(A942)))</x:f>
        <x:v>0</x:v>
      </x:c>
      <x:c r="Q941" s="66" t="b">
        <x:f aca="0">AND(MOD(MONTH(A941),3)=0,OR(A942="",MONTH(A941)&lt;&gt;MONTH(A942)))</x:f>
        <x:v>0</x:v>
      </x:c>
      <x:c r="R941" s="66" t="b">
        <x:f aca="0">OR(O941&gt;$E$7,O941&lt;$E$6)</x:f>
        <x:v>0</x:v>
      </x:c>
      <x:c r="S941" s="66" t="b">
        <x:f aca="0">AND(OR(P941,Q941,R941),A941-AH940&gt;$E$8)</x:f>
        <x:v>0</x:v>
      </x:c>
      <x:c r="T941" s="67" t="str">
        <x:f aca="0">IF(NOT(OR(P941,Q941,R941)),"不调",IF(NOT(S941),"间隔规则跳过",IF(P941,"年末+季度",IF(AND(Q941,R941),"季度+动态",IF(Q941,"季度","动态")))))</x:f>
        <x:v>不调</x:v>
      </x:c>
      <x:c r="U941" s="64" t="n">
        <x:f aca="0">IF(OR(T941="年末+季度",T941="季度+动态"),N941*$E$5/2,IF(T941="季度",(J941+K941)/2,IF(T941="动态",N941*$E$5*IF(J941+K941=0,0.5,J941/(J941+K941)),J941)))</x:f>
        <x:v>0.12125680465455145</x:v>
      </x:c>
      <x:c r="V941" s="64" t="n">
        <x:f aca="0">IF(OR(T941="年末+季度",T941="季度+动态"),N941*$E$5/2,IF(T941="季度",(J941+K941)/2,IF(T941="动态",N941*$E$5*IF(J941+K941=0,0.5,K941/(J941+K941)),K941)))</x:f>
        <x:v>0.11328435698599915</x:v>
      </x:c>
      <x:c r="W941" s="64" t="n">
        <x:f aca="0">IF(OR(T941="年末+季度",T941="季度+动态",T941="动态"),N941*(1-$E$5)*IF(L941+M941=0,$B$7/($B$7+$B$8),L941/(L941+M941)),L941)</x:f>
        <x:v>0.8693207137766125</x:v>
      </x:c>
      <x:c r="X941" s="64" t="n">
        <x:f aca="0">IF(OR(T941="年末+季度",T941="季度+动态",T941="动态"),N941*(1-$E$5)*IF(L941+M941=0,$B$8/($B$7+$B$8),M941/(L941+M941)),M941)</x:f>
        <x:v>0.06826250793612602</x:v>
      </x:c>
      <x:c r="Y941" s="64" t="n">
        <x:f aca="0">POWER(1-$H$5,(A941-A940)/$H$8)</x:f>
        <x:v>0.9999862671029998</x:v>
      </x:c>
      <x:c r="Z941" s="64" t="n">
        <x:f aca="0">U941*Y941</x:f>
        <x:v>0.12125513944734255</x:v>
      </x:c>
      <x:c r="AA941" s="64" t="n">
        <x:f aca="0">V941*Y941</x:f>
        <x:v>0.11328280126359291</x:v>
      </x:c>
      <x:c r="AB941" s="64" t="n">
        <x:f aca="0">W941*Y941</x:f>
        <x:v>0.86930877548479</x:v>
      </x:c>
      <x:c r="AC941" s="64" t="n">
        <x:f aca="0">X941*Y941</x:f>
        <x:v>0.06826157049413556</x:v>
      </x:c>
      <x:c r="AD941" s="64" t="n">
        <x:f aca="0">SUM(Z941:AC941)</x:f>
        <x:v>1.1721082866898611</x:v>
      </x:c>
      <x:c r="AE941" s="64" t="n">
        <x:f aca="0">MAX(AE940,AD941)</x:f>
        <x:v>1.1770607804293562</x:v>
      </x:c>
      <x:c r="AF941" s="63" t="n">
        <x:f aca="0">AD941/AE941-1</x:f>
        <x:v>-0.0042075089254852704</x:v>
      </x:c>
      <x:c r="AG941" s="63" t="n">
        <x:f aca="0">AD941/AD940-1</x:f>
        <x:v>0.0011951830562184629</x:v>
      </x:c>
      <x:c r="AH941" s="61" t="n">
        <x:f aca="0">IF(OR(T941="年末+季度",T941="季度+动态",T941="季度",T941="动态"),A941,AH940)</x:f>
        <x:v>45107</x:v>
      </x:c>
      <x:c r="AI941" s="68" t="n">
        <x:f aca="0">YEAR(A941)</x:f>
        <x:v>2023</x:v>
      </x:c>
      <x:c r="AJ941" s="68" t="n">
        <x:f aca="0">MONTH(A941)</x:f>
        <x:v>9</x:v>
      </x:c>
      <x:c r="AK941" s="66" t="n">
        <x:f aca="0">IF(MONTH(A941)&lt;&gt;MONTH(A942),1,0)</x:f>
        <x:v>0</x:v>
      </x:c>
      <x:c r="AL941" s="64" t="n">
        <x:f aca="0">IF(AK940,AD940,AL940)</x:f>
        <x:v>1.1731260020154413</x:v>
      </x:c>
      <x:c r="AM941" s="65" t="str">
        <x:f aca="0">IF(AK941,AD941/AL941-1,"")</x:f>
      </x:c>
      <x:c r="AN941" s="64" t="n">
        <x:f aca="0">IF(AI941&lt;&gt;AI940,AD941,MAX(AN940,AD941))</x:f>
        <x:v>1.1770607804293562</x:v>
      </x:c>
      <x:c r="AO941" s="65" t="n">
        <x:f aca="0">AD941/AN941-1</x:f>
        <x:v>-0.0042075089254852704</x:v>
      </x:c>
      <x:c r="AP941" s="69" t="n">
        <x:f aca="0">IFERROR(SUM(Z941:AC941)/AD941,0)</x:f>
        <x:v>1</x:v>
      </x:c>
      <x:c r="AQ941" s="66" t="b">
        <x:f aca="0">AND(B941&gt;0,C941&gt;0,D941&gt;0,E941&gt;0)</x:f>
        <x:v>1</x:v>
      </x:c>
    </x:row>
    <x:row r="942" ht="13.5" hidden="0">
      <x:c r="A942" s="61" t="n">
        <x:f aca="0">'净值底稿'!A904</x:f>
        <x:v>45184</x:v>
      </x:c>
      <x:c r="B942" s="62" t="n">
        <x:f aca="0">'净值底稿'!W904</x:f>
        <x:v>1.3418222611520885</x:v>
      </x:c>
      <x:c r="C942" s="62" t="n">
        <x:f aca="0">'净值底稿'!T904</x:f>
        <x:v>1.236540305496323</x:v>
      </x:c>
      <x:c r="D942" s="62" t="n">
        <x:f aca="0">'净值底稿'!U904</x:f>
        <x:v>1.6136</x:v>
      </x:c>
      <x:c r="E942" s="62" t="n">
        <x:f aca="0">'净值底稿'!V904</x:f>
        <x:v>1.6803</x:v>
      </x:c>
      <x:c r="F942" s="63" t="n">
        <x:f aca="0">IFERROR(B942/B941-1,0)</x:f>
        <x:v>-0.0007068158702951965</x:v>
      </x:c>
      <x:c r="G942" s="63" t="n">
        <x:f aca="0">IFERROR(C942/C941-1,0)</x:f>
        <x:v>-0.0005759036506075565</x:v>
      </x:c>
      <x:c r="H942" s="63" t="n">
        <x:f aca="0">IFERROR(D942/D941-1,0)</x:f>
        <x:v>-0.0005574481263549425</x:v>
      </x:c>
      <x:c r="I942" s="63" t="n">
        <x:f aca="0">IFERROR(E942/E941-1,0)</x:f>
        <x:v>-0.009724186704384796</x:v>
      </x:c>
      <x:c r="J942" s="64" t="n">
        <x:f aca="0">Z941*(1+F942)</x:f>
        <x:v>0.12116943439042631</x:v>
      </x:c>
      <x:c r="K942" s="64" t="n">
        <x:f aca="0">AA941*(1+G942)</x:f>
        <x:v>0.11321756128479415</x:v>
      </x:c>
      <x:c r="L942" s="64" t="n">
        <x:f aca="0">AB941*(1+H942)</x:f>
        <x:v>0.8688241809366721</x:v>
      </x:c>
      <x:c r="M942" s="64" t="n">
        <x:f aca="0">AC941*(1+I942)</x:f>
        <x:v>0.06759778223791606</x:v>
      </x:c>
      <x:c r="N942" s="64" t="n">
        <x:f aca="0">SUM(J942:M942)</x:f>
        <x:v>1.1708089588498087</x:v>
      </x:c>
      <x:c r="O942" s="65" t="n">
        <x:f aca="0">IFERROR((J942+K942)/N942,0)</x:f>
        <x:v>0.20019234897679633</x:v>
      </x:c>
      <x:c r="P942" s="66" t="b">
        <x:f aca="0">AND(MONTH(A942)=12,OR(A943="",YEAR(A942)&lt;&gt;YEAR(A943)))</x:f>
        <x:v>0</x:v>
      </x:c>
      <x:c r="Q942" s="66" t="b">
        <x:f aca="0">AND(MOD(MONTH(A942),3)=0,OR(A943="",MONTH(A942)&lt;&gt;MONTH(A943)))</x:f>
        <x:v>0</x:v>
      </x:c>
      <x:c r="R942" s="66" t="b">
        <x:f aca="0">OR(O942&gt;$E$7,O942&lt;$E$6)</x:f>
        <x:v>0</x:v>
      </x:c>
      <x:c r="S942" s="66" t="b">
        <x:f aca="0">AND(OR(P942,Q942,R942),A942-AH941&gt;$E$8)</x:f>
        <x:v>0</x:v>
      </x:c>
      <x:c r="T942" s="67" t="str">
        <x:f aca="0">IF(NOT(OR(P942,Q942,R942)),"不调",IF(NOT(S942),"间隔规则跳过",IF(P942,"年末+季度",IF(AND(Q942,R942),"季度+动态",IF(Q942,"季度","动态")))))</x:f>
        <x:v>不调</x:v>
      </x:c>
      <x:c r="U942" s="64" t="n">
        <x:f aca="0">IF(OR(T942="年末+季度",T942="季度+动态"),N942*$E$5/2,IF(T942="季度",(J942+K942)/2,IF(T942="动态",N942*$E$5*IF(J942+K942=0,0.5,J942/(J942+K942)),J942)))</x:f>
        <x:v>0.12116943439042631</x:v>
      </x:c>
      <x:c r="V942" s="64" t="n">
        <x:f aca="0">IF(OR(T942="年末+季度",T942="季度+动态"),N942*$E$5/2,IF(T942="季度",(J942+K942)/2,IF(T942="动态",N942*$E$5*IF(J942+K942=0,0.5,K942/(J942+K942)),K942)))</x:f>
        <x:v>0.11321756128479415</x:v>
      </x:c>
      <x:c r="W942" s="64" t="n">
        <x:f aca="0">IF(OR(T942="年末+季度",T942="季度+动态",T942="动态"),N942*(1-$E$5)*IF(L942+M942=0,$B$7/($B$7+$B$8),L942/(L942+M942)),L942)</x:f>
        <x:v>0.8688241809366721</x:v>
      </x:c>
      <x:c r="X942" s="64" t="n">
        <x:f aca="0">IF(OR(T942="年末+季度",T942="季度+动态",T942="动态"),N942*(1-$E$5)*IF(L942+M942=0,$B$8/($B$7+$B$8),M942/(L942+M942)),M942)</x:f>
        <x:v>0.06759778223791606</x:v>
      </x:c>
      <x:c r="Y942" s="64" t="n">
        <x:f aca="0">POWER(1-$H$5,(A942-A941)/$H$8)</x:f>
        <x:v>0.9999862671029998</x:v>
      </x:c>
      <x:c r="Z942" s="64" t="n">
        <x:f aca="0">U942*Y942</x:f>
        <x:v>0.12116777038306424</x:v>
      </x:c>
      <x:c r="AA942" s="64" t="n">
        <x:f aca="0">V942*Y942</x:f>
        <x:v>0.11321600647968641</x:v>
      </x:c>
      <x:c r="AB942" s="64" t="n">
        <x:f aca="0">W942*Y942</x:f>
        <x:v>0.868812249463684</x:v>
      </x:c>
      <x:c r="AC942" s="64" t="n">
        <x:f aca="0">X942*Y942</x:f>
        <x:v>0.06759685392453514</x:v>
      </x:c>
      <x:c r="AD942" s="64" t="n">
        <x:f aca="0">SUM(Z942:AC942)</x:f>
        <x:v>1.1707928802509697</x:v>
      </x:c>
      <x:c r="AE942" s="64" t="n">
        <x:f aca="0">MAX(AE941,AD942)</x:f>
        <x:v>1.1770607804293562</x:v>
      </x:c>
      <x:c r="AF942" s="63" t="n">
        <x:f aca="0">AD942/AE942-1</x:f>
        <x:v>-0.005325043772251181</x:v>
      </x:c>
      <x:c r="AG942" s="63" t="n">
        <x:f aca="0">AD942/AD941-1</x:f>
        <x:v>-0.001122256752067008</x:v>
      </x:c>
      <x:c r="AH942" s="61" t="n">
        <x:f aca="0">IF(OR(T942="年末+季度",T942="季度+动态",T942="季度",T942="动态"),A942,AH941)</x:f>
        <x:v>45107</x:v>
      </x:c>
      <x:c r="AI942" s="68" t="n">
        <x:f aca="0">YEAR(A942)</x:f>
        <x:v>2023</x:v>
      </x:c>
      <x:c r="AJ942" s="68" t="n">
        <x:f aca="0">MONTH(A942)</x:f>
        <x:v>9</x:v>
      </x:c>
      <x:c r="AK942" s="66" t="n">
        <x:f aca="0">IF(MONTH(A942)&lt;&gt;MONTH(A943),1,0)</x:f>
        <x:v>0</x:v>
      </x:c>
      <x:c r="AL942" s="64" t="n">
        <x:f aca="0">IF(AK941,AD941,AL941)</x:f>
        <x:v>1.1731260020154413</x:v>
      </x:c>
      <x:c r="AM942" s="65" t="str">
        <x:f aca="0">IF(AK942,AD942/AL942-1,"")</x:f>
      </x:c>
      <x:c r="AN942" s="64" t="n">
        <x:f aca="0">IF(AI942&lt;&gt;AI941,AD942,MAX(AN941,AD942))</x:f>
        <x:v>1.1770607804293562</x:v>
      </x:c>
      <x:c r="AO942" s="65" t="n">
        <x:f aca="0">AD942/AN942-1</x:f>
        <x:v>-0.005325043772251181</x:v>
      </x:c>
      <x:c r="AP942" s="69" t="n">
        <x:f aca="0">IFERROR(SUM(Z942:AC942)/AD942,0)</x:f>
        <x:v>1</x:v>
      </x:c>
      <x:c r="AQ942" s="66" t="b">
        <x:f aca="0">AND(B942&gt;0,C942&gt;0,D942&gt;0,E942&gt;0)</x:f>
        <x:v>1</x:v>
      </x:c>
    </x:row>
    <x:row r="943" ht="13.5" hidden="0">
      <x:c r="A943" s="61" t="n">
        <x:f aca="0">'净值底稿'!A905</x:f>
        <x:v>45187</x:v>
      </x:c>
      <x:c r="B943" s="62" t="n">
        <x:f aca="0">'净值底稿'!W905</x:f>
        <x:v>1.3419759942641978</x:v>
      </x:c>
      <x:c r="C943" s="62" t="n">
        <x:f aca="0">'净值底稿'!T905</x:f>
        <x:v>1.2416985489054793</x:v>
      </x:c>
      <x:c r="D943" s="62" t="n">
        <x:f aca="0">'净值底稿'!U905</x:f>
        <x:v>1.6128</x:v>
      </x:c>
      <x:c r="E943" s="62" t="n">
        <x:f aca="0">'净值底稿'!V905</x:f>
        <x:v>1.6775</x:v>
      </x:c>
      <x:c r="F943" s="63" t="n">
        <x:f aca="0">IFERROR(B943/B942-1,0)</x:f>
        <x:v>0.00011457039919537948</x:v>
      </x:c>
      <x:c r="G943" s="63" t="n">
        <x:f aca="0">IFERROR(C943/C942-1,0)</x:f>
        <x:v>0.004171512555011914</x:v>
      </x:c>
      <x:c r="H943" s="63" t="n">
        <x:f aca="0">IFERROR(D943/D942-1,0)</x:f>
        <x:v>-0.0004957858205254517</x:v>
      </x:c>
      <x:c r="I943" s="63" t="n">
        <x:f aca="0">IFERROR(E943/E942-1,0)</x:f>
        <x:v>-0.0016663691007557935</x:v>
      </x:c>
      <x:c r="J943" s="64" t="n">
        <x:f aca="0">Z942*(1+F943)</x:f>
        <x:v>0.12118165262288665</x:v>
      </x:c>
      <x:c r="K943" s="64" t="n">
        <x:f aca="0">AA942*(1+G943)</x:f>
        <x:v>0.11368828847214474</x:v>
      </x:c>
      <x:c r="L943" s="64" t="n">
        <x:f aca="0">AB942*(1+H943)</x:f>
        <x:v>0.8683815046697011</x:v>
      </x:c>
      <x:c r="M943" s="64" t="n">
        <x:f aca="0">AC942*(1+I943)</x:f>
        <x:v>0.06748421261584699</x:v>
      </x:c>
      <x:c r="N943" s="64" t="n">
        <x:f aca="0">SUM(J943:M943)</x:f>
        <x:v>1.1707356583805795</x:v>
      </x:c>
      <x:c r="O943" s="65" t="n">
        <x:f aca="0">IFERROR((J943+K943)/N943,0)</x:f>
        <x:v>0.2006173976283556</x:v>
      </x:c>
      <x:c r="P943" s="66" t="b">
        <x:f aca="0">AND(MONTH(A943)=12,OR(A944="",YEAR(A943)&lt;&gt;YEAR(A944)))</x:f>
        <x:v>0</x:v>
      </x:c>
      <x:c r="Q943" s="66" t="b">
        <x:f aca="0">AND(MOD(MONTH(A943),3)=0,OR(A944="",MONTH(A943)&lt;&gt;MONTH(A944)))</x:f>
        <x:v>0</x:v>
      </x:c>
      <x:c r="R943" s="66" t="b">
        <x:f aca="0">OR(O943&gt;$E$7,O943&lt;$E$6)</x:f>
        <x:v>0</x:v>
      </x:c>
      <x:c r="S943" s="66" t="b">
        <x:f aca="0">AND(OR(P943,Q943,R943),A943-AH942&gt;$E$8)</x:f>
        <x:v>0</x:v>
      </x:c>
      <x:c r="T943" s="67" t="str">
        <x:f aca="0">IF(NOT(OR(P943,Q943,R943)),"不调",IF(NOT(S943),"间隔规则跳过",IF(P943,"年末+季度",IF(AND(Q943,R943),"季度+动态",IF(Q943,"季度","动态")))))</x:f>
        <x:v>不调</x:v>
      </x:c>
      <x:c r="U943" s="64" t="n">
        <x:f aca="0">IF(OR(T943="年末+季度",T943="季度+动态"),N943*$E$5/2,IF(T943="季度",(J943+K943)/2,IF(T943="动态",N943*$E$5*IF(J943+K943=0,0.5,J943/(J943+K943)),J943)))</x:f>
        <x:v>0.12118165262288665</x:v>
      </x:c>
      <x:c r="V943" s="64" t="n">
        <x:f aca="0">IF(OR(T943="年末+季度",T943="季度+动态"),N943*$E$5/2,IF(T943="季度",(J943+K943)/2,IF(T943="动态",N943*$E$5*IF(J943+K943=0,0.5,K943/(J943+K943)),K943)))</x:f>
        <x:v>0.11368828847214474</x:v>
      </x:c>
      <x:c r="W943" s="64" t="n">
        <x:f aca="0">IF(OR(T943="年末+季度",T943="季度+动态",T943="动态"),N943*(1-$E$5)*IF(L943+M943=0,$B$7/($B$7+$B$8),L943/(L943+M943)),L943)</x:f>
        <x:v>0.8683815046697011</x:v>
      </x:c>
      <x:c r="X943" s="64" t="n">
        <x:f aca="0">IF(OR(T943="年末+季度",T943="季度+动态",T943="动态"),N943*(1-$E$5)*IF(L943+M943=0,$B$8/($B$7+$B$8),M943/(L943+M943)),M943)</x:f>
        <x:v>0.06748421261584699</x:v>
      </x:c>
      <x:c r="Y943" s="64" t="n">
        <x:f aca="0">POWER(1-$H$5,(A943-A942)/$H$8)</x:f>
        <x:v>0.9999588018747739</x:v>
      </x:c>
      <x:c r="Z943" s="64" t="n">
        <x:f aca="0">U943*Y943</x:f>
        <x:v>0.12117666016598679</x:v>
      </x:c>
      <x:c r="AA943" s="64" t="n">
        <x:f aca="0">V943*Y943</x:f>
        <x:v>0.11368360472779952</x:v>
      </x:c>
      <x:c r="AB943" s="64" t="n">
        <x:f aca="0">W943*Y943</x:f>
        <x:v>0.8683457289797277</x:v>
      </x:c>
      <x:c r="AC943" s="64" t="n">
        <x:f aca="0">X943*Y943</x:f>
        <x:v>0.06748143239280485</x:v>
      </x:c>
      <x:c r="AD943" s="64" t="n">
        <x:f aca="0">SUM(Z943:AC943)</x:f>
        <x:v>1.170687426266319</x:v>
      </x:c>
      <x:c r="AE943" s="64" t="n">
        <x:f aca="0">MAX(AE942,AD943)</x:f>
        <x:v>1.1770607804293562</x:v>
      </x:c>
      <x:c r="AF943" s="63" t="n">
        <x:f aca="0">AD943/AE943-1</x:f>
        <x:v>-0.005414634714710709</x:v>
      </x:c>
      <x:c r="AG943" s="63" t="n">
        <x:f aca="0">AD943/AD942-1</x:f>
        <x:v>-0.00009007057219900805</x:v>
      </x:c>
      <x:c r="AH943" s="61" t="n">
        <x:f aca="0">IF(OR(T943="年末+季度",T943="季度+动态",T943="季度",T943="动态"),A943,AH942)</x:f>
        <x:v>45107</x:v>
      </x:c>
      <x:c r="AI943" s="68" t="n">
        <x:f aca="0">YEAR(A943)</x:f>
        <x:v>2023</x:v>
      </x:c>
      <x:c r="AJ943" s="68" t="n">
        <x:f aca="0">MONTH(A943)</x:f>
        <x:v>9</x:v>
      </x:c>
      <x:c r="AK943" s="66" t="n">
        <x:f aca="0">IF(MONTH(A943)&lt;&gt;MONTH(A944),1,0)</x:f>
        <x:v>0</x:v>
      </x:c>
      <x:c r="AL943" s="64" t="n">
        <x:f aca="0">IF(AK942,AD942,AL942)</x:f>
        <x:v>1.1731260020154413</x:v>
      </x:c>
      <x:c r="AM943" s="65" t="str">
        <x:f aca="0">IF(AK943,AD943/AL943-1,"")</x:f>
      </x:c>
      <x:c r="AN943" s="64" t="n">
        <x:f aca="0">IF(AI943&lt;&gt;AI942,AD943,MAX(AN942,AD943))</x:f>
        <x:v>1.1770607804293562</x:v>
      </x:c>
      <x:c r="AO943" s="65" t="n">
        <x:f aca="0">AD943/AN943-1</x:f>
        <x:v>-0.005414634714710709</x:v>
      </x:c>
      <x:c r="AP943" s="69" t="n">
        <x:f aca="0">IFERROR(SUM(Z943:AC943)/AD943,0)</x:f>
        <x:v>1</x:v>
      </x:c>
      <x:c r="AQ943" s="66" t="b">
        <x:f aca="0">AND(B943&gt;0,C943&gt;0,D943&gt;0,E943&gt;0)</x:f>
        <x:v>1</x:v>
      </x:c>
    </x:row>
    <x:row r="944" ht="13.5" hidden="0">
      <x:c r="A944" s="61" t="n">
        <x:f aca="0">'净值底稿'!A906</x:f>
        <x:v>45188</x:v>
      </x:c>
      <x:c r="B944" s="62" t="n">
        <x:f aca="0">'净值底稿'!W906</x:f>
        <x:v>1.3482377435395594</x:v>
      </x:c>
      <x:c r="C944" s="62" t="n">
        <x:f aca="0">'净值底稿'!T906</x:f>
        <x:v>1.2325482383020123</x:v>
      </x:c>
      <x:c r="D944" s="62" t="n">
        <x:f aca="0">'净值底稿'!U906</x:f>
        <x:v>1.6123</x:v>
      </x:c>
      <x:c r="E944" s="62" t="n">
        <x:f aca="0">'净值底稿'!V906</x:f>
        <x:v>1.6845</x:v>
      </x:c>
      <x:c r="F944" s="63" t="n">
        <x:f aca="0">IFERROR(B944/B943-1,0)</x:f>
        <x:v>0.0046660665333249085</x:v>
      </x:c>
      <x:c r="G944" s="63" t="n">
        <x:f aca="0">IFERROR(C944/C943-1,0)</x:f>
        <x:v>-0.007369188448784647</x:v>
      </x:c>
      <x:c r="H944" s="63" t="n">
        <x:f aca="0">IFERROR(D944/D943-1,0)</x:f>
        <x:v>-0.0003100198412697708</x:v>
      </x:c>
      <x:c r="I944" s="63" t="n">
        <x:f aca="0">IFERROR(E944/E943-1,0)</x:f>
        <x:v>0.004172876304023854</x:v>
      </x:c>
      <x:c r="J944" s="64" t="n">
        <x:f aca="0">Z943*(1+F944)</x:f>
        <x:v>0.12174207852460738</x:v>
      </x:c>
      <x:c r="K944" s="64" t="n">
        <x:f aca="0">AA943*(1+G944)</x:f>
        <x:v>0.11284584882102322</x:v>
      </x:c>
      <x:c r="L944" s="64" t="n">
        <x:f aca="0">AB943*(1+H944)</x:f>
        <x:v>0.8680765245746621</x:v>
      </x:c>
      <x:c r="M944" s="64" t="n">
        <x:f aca="0">AC943*(1+I944)</x:f>
        <x:v>0.06776302406299838</x:v>
      </x:c>
      <x:c r="N944" s="64" t="n">
        <x:f aca="0">SUM(J944:M944)</x:f>
        <x:v>1.1704274759832909</x:v>
      </x:c>
      <x:c r="O944" s="65" t="n">
        <x:f aca="0">IFERROR((J944+K944)/N944,0)</x:f>
        <x:v>0.20042927234645644</x:v>
      </x:c>
      <x:c r="P944" s="66" t="b">
        <x:f aca="0">AND(MONTH(A944)=12,OR(A945="",YEAR(A944)&lt;&gt;YEAR(A945)))</x:f>
        <x:v>0</x:v>
      </x:c>
      <x:c r="Q944" s="66" t="b">
        <x:f aca="0">AND(MOD(MONTH(A944),3)=0,OR(A945="",MONTH(A944)&lt;&gt;MONTH(A945)))</x:f>
        <x:v>0</x:v>
      </x:c>
      <x:c r="R944" s="66" t="b">
        <x:f aca="0">OR(O944&gt;$E$7,O944&lt;$E$6)</x:f>
        <x:v>0</x:v>
      </x:c>
      <x:c r="S944" s="66" t="b">
        <x:f aca="0">AND(OR(P944,Q944,R944),A944-AH943&gt;$E$8)</x:f>
        <x:v>0</x:v>
      </x:c>
      <x:c r="T944" s="67" t="str">
        <x:f aca="0">IF(NOT(OR(P944,Q944,R944)),"不调",IF(NOT(S944),"间隔规则跳过",IF(P944,"年末+季度",IF(AND(Q944,R944),"季度+动态",IF(Q944,"季度","动态")))))</x:f>
        <x:v>不调</x:v>
      </x:c>
      <x:c r="U944" s="64" t="n">
        <x:f aca="0">IF(OR(T944="年末+季度",T944="季度+动态"),N944*$E$5/2,IF(T944="季度",(J944+K944)/2,IF(T944="动态",N944*$E$5*IF(J944+K944=0,0.5,J944/(J944+K944)),J944)))</x:f>
        <x:v>0.12174207852460738</x:v>
      </x:c>
      <x:c r="V944" s="64" t="n">
        <x:f aca="0">IF(OR(T944="年末+季度",T944="季度+动态"),N944*$E$5/2,IF(T944="季度",(J944+K944)/2,IF(T944="动态",N944*$E$5*IF(J944+K944=0,0.5,K944/(J944+K944)),K944)))</x:f>
        <x:v>0.11284584882102322</x:v>
      </x:c>
      <x:c r="W944" s="64" t="n">
        <x:f aca="0">IF(OR(T944="年末+季度",T944="季度+动态",T944="动态"),N944*(1-$E$5)*IF(L944+M944=0,$B$7/($B$7+$B$8),L944/(L944+M944)),L944)</x:f>
        <x:v>0.8680765245746621</x:v>
      </x:c>
      <x:c r="X944" s="64" t="n">
        <x:f aca="0">IF(OR(T944="年末+季度",T944="季度+动态",T944="动态"),N944*(1-$E$5)*IF(L944+M944=0,$B$8/($B$7+$B$8),M944/(L944+M944)),M944)</x:f>
        <x:v>0.06776302406299838</x:v>
      </x:c>
      <x:c r="Y944" s="64" t="n">
        <x:f aca="0">POWER(1-$H$5,(A944-A943)/$H$8)</x:f>
        <x:v>0.9999862671029998</x:v>
      </x:c>
      <x:c r="Z944" s="64" t="n">
        <x:f aca="0">U944*Y944</x:f>
        <x:v>0.1217404066531824</x:v>
      </x:c>
      <x:c r="AA944" s="64" t="n">
        <x:f aca="0">V944*Y944</x:f>
        <x:v>0.11284429912060445</x:v>
      </x:c>
      <x:c r="AB944" s="64" t="n">
        <x:f aca="0">W944*Y944</x:f>
        <x:v>0.8680646033691618</x:v>
      </x:c>
      <x:c r="AC944" s="64" t="n">
        <x:f aca="0">X944*Y944</x:f>
        <x:v>0.06776209348036849</x:v>
      </x:c>
      <x:c r="AD944" s="64" t="n">
        <x:f aca="0">SUM(Z944:AC944)</x:f>
        <x:v>1.170411402623317</x:v>
      </x:c>
      <x:c r="AE944" s="64" t="n">
        <x:f aca="0">MAX(AE943,AD944)</x:f>
        <x:v>1.1770607804293562</x:v>
      </x:c>
      <x:c r="AF944" s="63" t="n">
        <x:f aca="0">AD944/AE944-1</x:f>
        <x:v>-0.005649137169971619</x:v>
      </x:c>
      <x:c r="AG944" s="63" t="n">
        <x:f aca="0">AD944/AD943-1</x:f>
        <x:v>-0.00023577911303129806</x:v>
      </x:c>
      <x:c r="AH944" s="61" t="n">
        <x:f aca="0">IF(OR(T944="年末+季度",T944="季度+动态",T944="季度",T944="动态"),A944,AH943)</x:f>
        <x:v>45107</x:v>
      </x:c>
      <x:c r="AI944" s="68" t="n">
        <x:f aca="0">YEAR(A944)</x:f>
        <x:v>2023</x:v>
      </x:c>
      <x:c r="AJ944" s="68" t="n">
        <x:f aca="0">MONTH(A944)</x:f>
        <x:v>9</x:v>
      </x:c>
      <x:c r="AK944" s="66" t="n">
        <x:f aca="0">IF(MONTH(A944)&lt;&gt;MONTH(A945),1,0)</x:f>
        <x:v>0</x:v>
      </x:c>
      <x:c r="AL944" s="64" t="n">
        <x:f aca="0">IF(AK943,AD943,AL943)</x:f>
        <x:v>1.1731260020154413</x:v>
      </x:c>
      <x:c r="AM944" s="65" t="str">
        <x:f aca="0">IF(AK944,AD944/AL944-1,"")</x:f>
      </x:c>
      <x:c r="AN944" s="64" t="n">
        <x:f aca="0">IF(AI944&lt;&gt;AI943,AD944,MAX(AN943,AD944))</x:f>
        <x:v>1.1770607804293562</x:v>
      </x:c>
      <x:c r="AO944" s="65" t="n">
        <x:f aca="0">AD944/AN944-1</x:f>
        <x:v>-0.005649137169971619</x:v>
      </x:c>
      <x:c r="AP944" s="69" t="n">
        <x:f aca="0">IFERROR(SUM(Z944:AC944)/AD944,0)</x:f>
        <x:v>1</x:v>
      </x:c>
      <x:c r="AQ944" s="66" t="b">
        <x:f aca="0">AND(B944&gt;0,C944&gt;0,D944&gt;0,E944&gt;0)</x:f>
        <x:v>1</x:v>
      </x:c>
    </x:row>
    <x:row r="945" ht="13.5" hidden="0">
      <x:c r="A945" s="61" t="n">
        <x:f aca="0">'净值底稿'!A907</x:f>
        <x:v>45189</x:v>
      </x:c>
      <x:c r="B945" s="62" t="n">
        <x:f aca="0">'净值底稿'!W907</x:f>
        <x:v>1.3483908016220145</x:v>
      </x:c>
      <x:c r="C945" s="62" t="n">
        <x:f aca="0">'净值底稿'!T907</x:f>
        <x:v>1.225167058379875</x:v>
      </x:c>
      <x:c r="D945" s="62" t="n">
        <x:f aca="0">'净值底稿'!U907</x:f>
        <x:v>1.6125</x:v>
      </x:c>
      <x:c r="E945" s="62" t="n">
        <x:f aca="0">'净值底稿'!V907</x:f>
        <x:v>1.6876</x:v>
      </x:c>
      <x:c r="F945" s="63" t="n">
        <x:f aca="0">IFERROR(B945/B944-1,0)</x:f>
        <x:v>0.00011352454950075419</x:v>
      </x:c>
      <x:c r="G945" s="63" t="n">
        <x:f aca="0">IFERROR(C945/C944-1,0)</x:f>
        <x:v>-0.00598855257162656</x:v>
      </x:c>
      <x:c r="H945" s="63" t="n">
        <x:f aca="0">IFERROR(D945/D944-1,0)</x:f>
        <x:v>0.00012404639335117373</x:v>
      </x:c>
      <x:c r="I945" s="63" t="n">
        <x:f aca="0">IFERROR(E945/E944-1,0)</x:f>
        <x:v>0.0018403086969427385</x:v>
      </x:c>
      <x:c r="J945" s="64" t="n">
        <x:f aca="0">Z944*(1+F945)</x:f>
        <x:v>0.12175422717800374</x:v>
      </x:c>
      <x:c r="K945" s="64" t="n">
        <x:f aca="0">AA944*(1+G945)</x:f>
        <x:v>0.11216852510291236</x:v>
      </x:c>
      <x:c r="L945" s="64" t="n">
        <x:f aca="0">AB944*(1+H945)</x:f>
        <x:v>0.8681722836524056</x:v>
      </x:c>
      <x:c r="M945" s="64" t="n">
        <x:f aca="0">AC944*(1+I945)</x:f>
        <x:v>0.06788679665032346</x:v>
      </x:c>
      <x:c r="N945" s="64" t="n">
        <x:f aca="0">SUM(J945:M945)</x:f>
        <x:v>1.169981832583645</x:v>
      </x:c>
      <x:c r="O945" s="65" t="n">
        <x:f aca="0">IFERROR((J945+K945)/N945,0)</x:f>
        <x:v>0.19993708087274284</x:v>
      </x:c>
      <x:c r="P945" s="66" t="b">
        <x:f aca="0">AND(MONTH(A945)=12,OR(A946="",YEAR(A945)&lt;&gt;YEAR(A946)))</x:f>
        <x:v>0</x:v>
      </x:c>
      <x:c r="Q945" s="66" t="b">
        <x:f aca="0">AND(MOD(MONTH(A945),3)=0,OR(A946="",MONTH(A945)&lt;&gt;MONTH(A946)))</x:f>
        <x:v>0</x:v>
      </x:c>
      <x:c r="R945" s="66" t="b">
        <x:f aca="0">OR(O945&gt;$E$7,O945&lt;$E$6)</x:f>
        <x:v>0</x:v>
      </x:c>
      <x:c r="S945" s="66" t="b">
        <x:f aca="0">AND(OR(P945,Q945,R945),A945-AH944&gt;$E$8)</x:f>
        <x:v>0</x:v>
      </x:c>
      <x:c r="T945" s="67" t="str">
        <x:f aca="0">IF(NOT(OR(P945,Q945,R945)),"不调",IF(NOT(S945),"间隔规则跳过",IF(P945,"年末+季度",IF(AND(Q945,R945),"季度+动态",IF(Q945,"季度","动态")))))</x:f>
        <x:v>不调</x:v>
      </x:c>
      <x:c r="U945" s="64" t="n">
        <x:f aca="0">IF(OR(T945="年末+季度",T945="季度+动态"),N945*$E$5/2,IF(T945="季度",(J945+K945)/2,IF(T945="动态",N945*$E$5*IF(J945+K945=0,0.5,J945/(J945+K945)),J945)))</x:f>
        <x:v>0.12175422717800374</x:v>
      </x:c>
      <x:c r="V945" s="64" t="n">
        <x:f aca="0">IF(OR(T945="年末+季度",T945="季度+动态"),N945*$E$5/2,IF(T945="季度",(J945+K945)/2,IF(T945="动态",N945*$E$5*IF(J945+K945=0,0.5,K945/(J945+K945)),K945)))</x:f>
        <x:v>0.11216852510291236</x:v>
      </x:c>
      <x:c r="W945" s="64" t="n">
        <x:f aca="0">IF(OR(T945="年末+季度",T945="季度+动态",T945="动态"),N945*(1-$E$5)*IF(L945+M945=0,$B$7/($B$7+$B$8),L945/(L945+M945)),L945)</x:f>
        <x:v>0.8681722836524056</x:v>
      </x:c>
      <x:c r="X945" s="64" t="n">
        <x:f aca="0">IF(OR(T945="年末+季度",T945="季度+动态",T945="动态"),N945*(1-$E$5)*IF(L945+M945=0,$B$8/($B$7+$B$8),M945/(L945+M945)),M945)</x:f>
        <x:v>0.06788679665032346</x:v>
      </x:c>
      <x:c r="Y945" s="64" t="n">
        <x:f aca="0">POWER(1-$H$5,(A945-A944)/$H$8)</x:f>
        <x:v>0.9999862671029998</x:v>
      </x:c>
      <x:c r="Z945" s="64" t="n">
        <x:f aca="0">U945*Y945</x:f>
        <x:v>0.12175255513974256</x:v>
      </x:c>
      <x:c r="AA945" s="64" t="n">
        <x:f aca="0">V945*Y945</x:f>
        <x:v>0.11216698470411046</x:v>
      </x:c>
      <x:c r="AB945" s="64" t="n">
        <x:f aca="0">W945*Y945</x:f>
        <x:v>0.8681603611318558</x:v>
      </x:c>
      <x:c r="AC945" s="64" t="n">
        <x:f aca="0">X945*Y945</x:f>
        <x:v>0.06788586436793738</x:v>
      </x:c>
      <x:c r="AD945" s="64" t="n">
        <x:f aca="0">SUM(Z945:AC945)</x:f>
        <x:v>1.1699657653436462</x:v>
      </x:c>
      <x:c r="AE945" s="64" t="n">
        <x:f aca="0">MAX(AE944,AD945)</x:f>
        <x:v>1.1770607804293562</x:v>
      </x:c>
      <x:c r="AF945" s="63" t="n">
        <x:f aca="0">AD945/AE945-1</x:f>
        <x:v>-0.006027738927060322</x:v>
      </x:c>
      <x:c r="AG945" s="63" t="n">
        <x:f aca="0">AD945/AD944-1</x:f>
        <x:v>-0.0003807526812127371</x:v>
      </x:c>
      <x:c r="AH945" s="61" t="n">
        <x:f aca="0">IF(OR(T945="年末+季度",T945="季度+动态",T945="季度",T945="动态"),A945,AH944)</x:f>
        <x:v>45107</x:v>
      </x:c>
      <x:c r="AI945" s="68" t="n">
        <x:f aca="0">YEAR(A945)</x:f>
        <x:v>2023</x:v>
      </x:c>
      <x:c r="AJ945" s="68" t="n">
        <x:f aca="0">MONTH(A945)</x:f>
        <x:v>9</x:v>
      </x:c>
      <x:c r="AK945" s="66" t="n">
        <x:f aca="0">IF(MONTH(A945)&lt;&gt;MONTH(A946),1,0)</x:f>
        <x:v>0</x:v>
      </x:c>
      <x:c r="AL945" s="64" t="n">
        <x:f aca="0">IF(AK944,AD944,AL944)</x:f>
        <x:v>1.1731260020154413</x:v>
      </x:c>
      <x:c r="AM945" s="65" t="str">
        <x:f aca="0">IF(AK945,AD945/AL945-1,"")</x:f>
      </x:c>
      <x:c r="AN945" s="64" t="n">
        <x:f aca="0">IF(AI945&lt;&gt;AI944,AD945,MAX(AN944,AD945))</x:f>
        <x:v>1.1770607804293562</x:v>
      </x:c>
      <x:c r="AO945" s="65" t="n">
        <x:f aca="0">AD945/AN945-1</x:f>
        <x:v>-0.006027738927060322</x:v>
      </x:c>
      <x:c r="AP945" s="69" t="n">
        <x:f aca="0">IFERROR(SUM(Z945:AC945)/AD945,0)</x:f>
        <x:v>1</x:v>
      </x:c>
      <x:c r="AQ945" s="66" t="b">
        <x:f aca="0">AND(B945&gt;0,C945&gt;0,D945&gt;0,E945&gt;0)</x:f>
        <x:v>1</x:v>
      </x:c>
    </x:row>
    <x:row r="946" ht="13.5" hidden="0">
      <x:c r="A946" s="61" t="n">
        <x:f aca="0">'净值底稿'!A908</x:f>
        <x:v>45190</x:v>
      </x:c>
      <x:c r="B946" s="62" t="n">
        <x:f aca="0">'净值底稿'!W908</x:f>
        <x:v>1.3400237891213345</x:v>
      </x:c>
      <x:c r="C946" s="62" t="n">
        <x:f aca="0">'净值底稿'!T908</x:f>
        <x:v>1.2168495749472468</x:v>
      </x:c>
      <x:c r="D946" s="62" t="n">
        <x:f aca="0">'净值底稿'!U908</x:f>
        <x:v>1.613</x:v>
      </x:c>
      <x:c r="E946" s="62" t="n">
        <x:f aca="0">'净值底稿'!V908</x:f>
        <x:v>1.6904</x:v>
      </x:c>
      <x:c r="F946" s="63" t="n">
        <x:f aca="0">IFERROR(B946/B945-1,0)</x:f>
        <x:v>-0.0062051836089471735</x:v>
      </x:c>
      <x:c r="G946" s="63" t="n">
        <x:f aca="0">IFERROR(C946/C945-1,0)</x:f>
        <x:v>-0.0067888565691826</x:v>
      </x:c>
      <x:c r="H946" s="63" t="n">
        <x:f aca="0">IFERROR(D946/D945-1,0)</x:f>
        <x:v>0.00031007751937983663</x:v>
      </x:c>
      <x:c r="I946" s="63" t="n">
        <x:f aca="0">IFERROR(E946/E945-1,0)</x:f>
        <x:v>0.0016591609386109596</x:v>
      </x:c>
      <x:c r="J946" s="64" t="n">
        <x:f aca="0">Z945*(1+F946)</x:f>
        <x:v>0.12099705818024199</x:v>
      </x:c>
      <x:c r="K946" s="64" t="n">
        <x:f aca="0">AA945*(1+G946)</x:f>
        <x:v>0.11140549913315656</x:v>
      </x:c>
      <x:c r="L946" s="64" t="n">
        <x:f aca="0">AB945*(1+H946)</x:f>
        <x:v>0.8684295581430594</x:v>
      </x:c>
      <x:c r="M946" s="64" t="n">
        <x:f aca="0">AC945*(1+I946)</x:f>
        <x:v>0.0679984979423805</x:v>
      </x:c>
      <x:c r="N946" s="64" t="n">
        <x:f aca="0">SUM(J946:M946)</x:f>
        <x:v>1.1688306133988384</x:v>
      </x:c>
      <x:c r="O946" s="65" t="n">
        <x:f aca="0">IFERROR((J946+K946)/N946,0)</x:f>
        <x:v>0.19883339352106458</x:v>
      </x:c>
      <x:c r="P946" s="66" t="b">
        <x:f aca="0">AND(MONTH(A946)=12,OR(A947="",YEAR(A946)&lt;&gt;YEAR(A947)))</x:f>
        <x:v>0</x:v>
      </x:c>
      <x:c r="Q946" s="66" t="b">
        <x:f aca="0">AND(MOD(MONTH(A946),3)=0,OR(A947="",MONTH(A946)&lt;&gt;MONTH(A947)))</x:f>
        <x:v>0</x:v>
      </x:c>
      <x:c r="R946" s="66" t="b">
        <x:f aca="0">OR(O946&gt;$E$7,O946&lt;$E$6)</x:f>
        <x:v>0</x:v>
      </x:c>
      <x:c r="S946" s="66" t="b">
        <x:f aca="0">AND(OR(P946,Q946,R946),A946-AH945&gt;$E$8)</x:f>
        <x:v>0</x:v>
      </x:c>
      <x:c r="T946" s="67" t="str">
        <x:f aca="0">IF(NOT(OR(P946,Q946,R946)),"不调",IF(NOT(S946),"间隔规则跳过",IF(P946,"年末+季度",IF(AND(Q946,R946),"季度+动态",IF(Q946,"季度","动态")))))</x:f>
        <x:v>不调</x:v>
      </x:c>
      <x:c r="U946" s="64" t="n">
        <x:f aca="0">IF(OR(T946="年末+季度",T946="季度+动态"),N946*$E$5/2,IF(T946="季度",(J946+K946)/2,IF(T946="动态",N946*$E$5*IF(J946+K946=0,0.5,J946/(J946+K946)),J946)))</x:f>
        <x:v>0.12099705818024199</x:v>
      </x:c>
      <x:c r="V946" s="64" t="n">
        <x:f aca="0">IF(OR(T946="年末+季度",T946="季度+动态"),N946*$E$5/2,IF(T946="季度",(J946+K946)/2,IF(T946="动态",N946*$E$5*IF(J946+K946=0,0.5,K946/(J946+K946)),K946)))</x:f>
        <x:v>0.11140549913315656</x:v>
      </x:c>
      <x:c r="W946" s="64" t="n">
        <x:f aca="0">IF(OR(T946="年末+季度",T946="季度+动态",T946="动态"),N946*(1-$E$5)*IF(L946+M946=0,$B$7/($B$7+$B$8),L946/(L946+M946)),L946)</x:f>
        <x:v>0.8684295581430594</x:v>
      </x:c>
      <x:c r="X946" s="64" t="n">
        <x:f aca="0">IF(OR(T946="年末+季度",T946="季度+动态",T946="动态"),N946*(1-$E$5)*IF(L946+M946=0,$B$8/($B$7+$B$8),M946/(L946+M946)),M946)</x:f>
        <x:v>0.0679984979423805</x:v>
      </x:c>
      <x:c r="Y946" s="64" t="n">
        <x:f aca="0">POWER(1-$H$5,(A946-A945)/$H$8)</x:f>
        <x:v>0.9999862671029998</x:v>
      </x:c>
      <x:c r="Z946" s="64" t="n">
        <x:f aca="0">U946*Y946</x:f>
        <x:v>0.12099539654010467</x:v>
      </x:c>
      <x:c r="AA946" s="64" t="n">
        <x:f aca="0">V946*Y946</x:f>
        <x:v>0.11140396921291171</x:v>
      </x:c>
      <x:c r="AB946" s="64" t="n">
        <x:f aca="0">W946*Y946</x:f>
        <x:v>0.8684176320893855</x:v>
      </x:c>
      <x:c r="AC946" s="64" t="n">
        <x:f aca="0">X946*Y946</x:f>
        <x:v>0.06799756412601209</x:v>
      </x:c>
      <x:c r="AD946" s="64" t="n">
        <x:f aca="0">SUM(Z946:AC946)</x:f>
        <x:v>1.1688145619684138</x:v>
      </x:c>
      <x:c r="AE946" s="64" t="n">
        <x:f aca="0">MAX(AE945,AD946)</x:f>
        <x:v>1.1770607804293562</x:v>
      </x:c>
      <x:c r="AF946" s="63" t="n">
        <x:f aca="0">AD946/AE946-1</x:f>
        <x:v>-0.007005771153070328</x:v>
      </x:c>
      <x:c r="AG946" s="63" t="n">
        <x:f aca="0">AD946/AD945-1</x:f>
        <x:v>-0.000983963299895585</x:v>
      </x:c>
      <x:c r="AH946" s="61" t="n">
        <x:f aca="0">IF(OR(T946="年末+季度",T946="季度+动态",T946="季度",T946="动态"),A946,AH945)</x:f>
        <x:v>45107</x:v>
      </x:c>
      <x:c r="AI946" s="68" t="n">
        <x:f aca="0">YEAR(A946)</x:f>
        <x:v>2023</x:v>
      </x:c>
      <x:c r="AJ946" s="68" t="n">
        <x:f aca="0">MONTH(A946)</x:f>
        <x:v>9</x:v>
      </x:c>
      <x:c r="AK946" s="66" t="n">
        <x:f aca="0">IF(MONTH(A946)&lt;&gt;MONTH(A947),1,0)</x:f>
        <x:v>0</x:v>
      </x:c>
      <x:c r="AL946" s="64" t="n">
        <x:f aca="0">IF(AK945,AD945,AL945)</x:f>
        <x:v>1.1731260020154413</x:v>
      </x:c>
      <x:c r="AM946" s="65" t="str">
        <x:f aca="0">IF(AK946,AD946/AL946-1,"")</x:f>
      </x:c>
      <x:c r="AN946" s="64" t="n">
        <x:f aca="0">IF(AI946&lt;&gt;AI945,AD946,MAX(AN945,AD946))</x:f>
        <x:v>1.1770607804293562</x:v>
      </x:c>
      <x:c r="AO946" s="65" t="n">
        <x:f aca="0">AD946/AN946-1</x:f>
        <x:v>-0.007005771153070328</x:v>
      </x:c>
      <x:c r="AP946" s="69" t="n">
        <x:f aca="0">IFERROR(SUM(Z946:AC946)/AD946,0)</x:f>
        <x:v>1</x:v>
      </x:c>
      <x:c r="AQ946" s="66" t="b">
        <x:f aca="0">AND(B946&gt;0,C946&gt;0,D946&gt;0,E946&gt;0)</x:f>
        <x:v>1</x:v>
      </x:c>
    </x:row>
    <x:row r="947" ht="13.5" hidden="0">
      <x:c r="A947" s="61" t="n">
        <x:f aca="0">'净值底稿'!A909</x:f>
        <x:v>45191</x:v>
      </x:c>
      <x:c r="B947" s="62" t="n">
        <x:f aca="0">'净值底稿'!W909</x:f>
        <x:v>1.3489978887469647</x:v>
      </x:c>
      <x:c r="C947" s="62" t="n">
        <x:f aca="0">'净值底稿'!T909</x:f>
        <x:v>1.2388110434476247</x:v>
      </x:c>
      <x:c r="D947" s="62" t="n">
        <x:f aca="0">'净值底稿'!U909</x:f>
        <x:v>1.6127</x:v>
      </x:c>
      <x:c r="E947" s="62" t="n">
        <x:f aca="0">'净值底稿'!V909</x:f>
        <x:v>1.6863</x:v>
      </x:c>
      <x:c r="F947" s="63" t="n">
        <x:f aca="0">IFERROR(B947/B946-1,0)</x:f>
        <x:v>0.006696970381036671</x:v>
      </x:c>
      <x:c r="G947" s="63" t="n">
        <x:f aca="0">IFERROR(C947/C946-1,0)</x:f>
        <x:v>0.018047808827422296</x:v>
      </x:c>
      <x:c r="H947" s="63" t="n">
        <x:f aca="0">IFERROR(D947/D946-1,0)</x:f>
        <x:v>-0.00018598884066955979</x:v>
      </x:c>
      <x:c r="I947" s="63" t="n">
        <x:f aca="0">IFERROR(E947/E946-1,0)</x:f>
        <x:v>-0.0024254614292474885</x:v>
      </x:c>
      <x:c r="J947" s="64" t="n">
        <x:f aca="0">Z946*(1+F947)</x:f>
        <x:v>0.12180569912697554</x:v>
      </x:c>
      <x:c r="K947" s="64" t="n">
        <x:f aca="0">AA946*(1+G947)</x:f>
        <x:v>0.11341456675188238</x:v>
      </x:c>
      <x:c r="L947" s="64" t="n">
        <x:f aca="0">AB946*(1+H947)</x:f>
        <x:v>0.8682561161007761</x:v>
      </x:c>
      <x:c r="M947" s="64" t="n">
        <x:f aca="0">AC946*(1+I947)</x:f>
        <x:v>0.06783263865694165</x:v>
      </x:c>
      <x:c r="N947" s="64" t="n">
        <x:f aca="0">SUM(J947:M947)</x:f>
        <x:v>1.1713090206365757</x:v>
      </x:c>
      <x:c r="O947" s="65" t="n">
        <x:f aca="0">IFERROR((J947+K947)/N947,0)</x:f>
        <x:v>0.20081828256647583</x:v>
      </x:c>
      <x:c r="P947" s="66" t="b">
        <x:f aca="0">AND(MONTH(A947)=12,OR(A948="",YEAR(A947)&lt;&gt;YEAR(A948)))</x:f>
        <x:v>0</x:v>
      </x:c>
      <x:c r="Q947" s="66" t="b">
        <x:f aca="0">AND(MOD(MONTH(A947),3)=0,OR(A948="",MONTH(A947)&lt;&gt;MONTH(A948)))</x:f>
        <x:v>0</x:v>
      </x:c>
      <x:c r="R947" s="66" t="b">
        <x:f aca="0">OR(O947&gt;$E$7,O947&lt;$E$6)</x:f>
        <x:v>0</x:v>
      </x:c>
      <x:c r="S947" s="66" t="b">
        <x:f aca="0">AND(OR(P947,Q947,R947),A947-AH946&gt;$E$8)</x:f>
        <x:v>0</x:v>
      </x:c>
      <x:c r="T947" s="67" t="str">
        <x:f aca="0">IF(NOT(OR(P947,Q947,R947)),"不调",IF(NOT(S947),"间隔规则跳过",IF(P947,"年末+季度",IF(AND(Q947,R947),"季度+动态",IF(Q947,"季度","动态")))))</x:f>
        <x:v>不调</x:v>
      </x:c>
      <x:c r="U947" s="64" t="n">
        <x:f aca="0">IF(OR(T947="年末+季度",T947="季度+动态"),N947*$E$5/2,IF(T947="季度",(J947+K947)/2,IF(T947="动态",N947*$E$5*IF(J947+K947=0,0.5,J947/(J947+K947)),J947)))</x:f>
        <x:v>0.12180569912697554</x:v>
      </x:c>
      <x:c r="V947" s="64" t="n">
        <x:f aca="0">IF(OR(T947="年末+季度",T947="季度+动态"),N947*$E$5/2,IF(T947="季度",(J947+K947)/2,IF(T947="动态",N947*$E$5*IF(J947+K947=0,0.5,K947/(J947+K947)),K947)))</x:f>
        <x:v>0.11341456675188238</x:v>
      </x:c>
      <x:c r="W947" s="64" t="n">
        <x:f aca="0">IF(OR(T947="年末+季度",T947="季度+动态",T947="动态"),N947*(1-$E$5)*IF(L947+M947=0,$B$7/($B$7+$B$8),L947/(L947+M947)),L947)</x:f>
        <x:v>0.8682561161007761</x:v>
      </x:c>
      <x:c r="X947" s="64" t="n">
        <x:f aca="0">IF(OR(T947="年末+季度",T947="季度+动态",T947="动态"),N947*(1-$E$5)*IF(L947+M947=0,$B$8/($B$7+$B$8),M947/(L947+M947)),M947)</x:f>
        <x:v>0.06783263865694165</x:v>
      </x:c>
      <x:c r="Y947" s="64" t="n">
        <x:f aca="0">POWER(1-$H$5,(A947-A946)/$H$8)</x:f>
        <x:v>0.9999862671029998</x:v>
      </x:c>
      <x:c r="Z947" s="64" t="n">
        <x:f aca="0">U947*Y947</x:f>
        <x:v>0.12180402638185539</x:v>
      </x:c>
      <x:c r="AA947" s="64" t="n">
        <x:f aca="0">V947*Y947</x:f>
        <x:v>0.11341300924131885</x:v>
      </x:c>
      <x:c r="AB947" s="64" t="n">
        <x:f aca="0">W947*Y947</x:f>
        <x:v>0.8682441924289639</x:v>
      </x:c>
      <x:c r="AC947" s="64" t="n">
        <x:f aca="0">X947*Y947</x:f>
        <x:v>0.06783170711830172</x:v>
      </x:c>
      <x:c r="AD947" s="64" t="n">
        <x:f aca="0">SUM(Z947:AC947)</x:f>
        <x:v>1.1712929351704398</x:v>
      </x:c>
      <x:c r="AE947" s="64" t="n">
        <x:f aca="0">MAX(AE946,AD947)</x:f>
        <x:v>1.1770607804293562</x:v>
      </x:c>
      <x:c r="AF947" s="63" t="n">
        <x:f aca="0">AD947/AE947-1</x:f>
        <x:v>-0.004900210214134004</x:v>
      </x:c>
      <x:c r="AG947" s="63" t="n">
        <x:f aca="0">AD947/AD946-1</x:f>
        <x:v>0.002120416088803756</x:v>
      </x:c>
      <x:c r="AH947" s="61" t="n">
        <x:f aca="0">IF(OR(T947="年末+季度",T947="季度+动态",T947="季度",T947="动态"),A947,AH946)</x:f>
        <x:v>45107</x:v>
      </x:c>
      <x:c r="AI947" s="68" t="n">
        <x:f aca="0">YEAR(A947)</x:f>
        <x:v>2023</x:v>
      </x:c>
      <x:c r="AJ947" s="68" t="n">
        <x:f aca="0">MONTH(A947)</x:f>
        <x:v>9</x:v>
      </x:c>
      <x:c r="AK947" s="66" t="n">
        <x:f aca="0">IF(MONTH(A947)&lt;&gt;MONTH(A948),1,0)</x:f>
        <x:v>0</x:v>
      </x:c>
      <x:c r="AL947" s="64" t="n">
        <x:f aca="0">IF(AK946,AD946,AL946)</x:f>
        <x:v>1.1731260020154413</x:v>
      </x:c>
      <x:c r="AM947" s="65" t="str">
        <x:f aca="0">IF(AK947,AD947/AL947-1,"")</x:f>
      </x:c>
      <x:c r="AN947" s="64" t="n">
        <x:f aca="0">IF(AI947&lt;&gt;AI946,AD947,MAX(AN946,AD947))</x:f>
        <x:v>1.1770607804293562</x:v>
      </x:c>
      <x:c r="AO947" s="65" t="n">
        <x:f aca="0">AD947/AN947-1</x:f>
        <x:v>-0.004900210214134004</x:v>
      </x:c>
      <x:c r="AP947" s="69" t="n">
        <x:f aca="0">IFERROR(SUM(Z947:AC947)/AD947,0)</x:f>
        <x:v>1</x:v>
      </x:c>
      <x:c r="AQ947" s="66" t="b">
        <x:f aca="0">AND(B947&gt;0,C947&gt;0,D947&gt;0,E947&gt;0)</x:f>
        <x:v>1</x:v>
      </x:c>
    </x:row>
    <x:row r="948" ht="13.5" hidden="0">
      <x:c r="A948" s="61" t="n">
        <x:f aca="0">'净值底稿'!A910</x:f>
        <x:v>45194</x:v>
      </x:c>
      <x:c r="B948" s="62" t="n">
        <x:f aca="0">'净值底稿'!W910</x:f>
        <x:v>1.3447211429533155</x:v>
      </x:c>
      <x:c r="C948" s="62" t="n">
        <x:f aca="0">'净值底稿'!T910</x:f>
        <x:v>1.2330116569949567</x:v>
      </x:c>
      <x:c r="D948" s="62" t="n">
        <x:f aca="0">'净值底稿'!U910</x:f>
        <x:v>1.6121</x:v>
      </x:c>
      <x:c r="E948" s="62" t="n">
        <x:f aca="0">'净值底稿'!V910</x:f>
        <x:v>1.6997</x:v>
      </x:c>
      <x:c r="F948" s="63" t="n">
        <x:f aca="0">IFERROR(B948/B947-1,0)</x:f>
        <x:v>-0.003170313185309581</x:v>
      </x:c>
      <x:c r="G948" s="63" t="n">
        <x:f aca="0">IFERROR(C948/C947-1,0)</x:f>
        <x:v>-0.004681413265842593</x:v>
      </x:c>
      <x:c r="H948" s="63" t="n">
        <x:f aca="0">IFERROR(D948/D947-1,0)</x:f>
        <x:v>-0.0003720468779065955</x:v>
      </x:c>
      <x:c r="I948" s="63" t="n">
        <x:f aca="0">IFERROR(E948/E947-1,0)</x:f>
        <x:v>0.007946391508035333</x:v>
      </x:c>
      <x:c r="J948" s="64" t="n">
        <x:f aca="0">Z947*(1+F948)</x:f>
        <x:v>0.1214178694709932</x:v>
      </x:c>
      <x:c r="K948" s="64" t="n">
        <x:f aca="0">AA947*(1+G948)</x:f>
        <x:v>0.11288207607533741</x:v>
      </x:c>
      <x:c r="L948" s="64" t="n">
        <x:f aca="0">AB947*(1+H948)</x:f>
        <x:v>0.8679211648879102</x:v>
      </x:c>
      <x:c r="M948" s="64" t="n">
        <x:f aca="0">AC947*(1+I948)</x:f>
        <x:v>0.06837072441972214</x:v>
      </x:c>
      <x:c r="N948" s="64" t="n">
        <x:f aca="0">SUM(J948:M948)</x:f>
        <x:v>1.1705918348539628</x:v>
      </x:c>
      <x:c r="O948" s="65" t="n">
        <x:f aca="0">IFERROR((J948+K948)/N948,0)</x:f>
        <x:v>0.20015511689910317</x:v>
      </x:c>
      <x:c r="P948" s="66" t="b">
        <x:f aca="0">AND(MONTH(A948)=12,OR(A949="",YEAR(A948)&lt;&gt;YEAR(A949)))</x:f>
        <x:v>0</x:v>
      </x:c>
      <x:c r="Q948" s="66" t="b">
        <x:f aca="0">AND(MOD(MONTH(A948),3)=0,OR(A949="",MONTH(A948)&lt;&gt;MONTH(A949)))</x:f>
        <x:v>0</x:v>
      </x:c>
      <x:c r="R948" s="66" t="b">
        <x:f aca="0">OR(O948&gt;$E$7,O948&lt;$E$6)</x:f>
        <x:v>0</x:v>
      </x:c>
      <x:c r="S948" s="66" t="b">
        <x:f aca="0">AND(OR(P948,Q948,R948),A948-AH947&gt;$E$8)</x:f>
        <x:v>0</x:v>
      </x:c>
      <x:c r="T948" s="67" t="str">
        <x:f aca="0">IF(NOT(OR(P948,Q948,R948)),"不调",IF(NOT(S948),"间隔规则跳过",IF(P948,"年末+季度",IF(AND(Q948,R948),"季度+动态",IF(Q948,"季度","动态")))))</x:f>
        <x:v>不调</x:v>
      </x:c>
      <x:c r="U948" s="64" t="n">
        <x:f aca="0">IF(OR(T948="年末+季度",T948="季度+动态"),N948*$E$5/2,IF(T948="季度",(J948+K948)/2,IF(T948="动态",N948*$E$5*IF(J948+K948=0,0.5,J948/(J948+K948)),J948)))</x:f>
        <x:v>0.1214178694709932</x:v>
      </x:c>
      <x:c r="V948" s="64" t="n">
        <x:f aca="0">IF(OR(T948="年末+季度",T948="季度+动态"),N948*$E$5/2,IF(T948="季度",(J948+K948)/2,IF(T948="动态",N948*$E$5*IF(J948+K948=0,0.5,K948/(J948+K948)),K948)))</x:f>
        <x:v>0.11288207607533741</x:v>
      </x:c>
      <x:c r="W948" s="64" t="n">
        <x:f aca="0">IF(OR(T948="年末+季度",T948="季度+动态",T948="动态"),N948*(1-$E$5)*IF(L948+M948=0,$B$7/($B$7+$B$8),L948/(L948+M948)),L948)</x:f>
        <x:v>0.8679211648879102</x:v>
      </x:c>
      <x:c r="X948" s="64" t="n">
        <x:f aca="0">IF(OR(T948="年末+季度",T948="季度+动态",T948="动态"),N948*(1-$E$5)*IF(L948+M948=0,$B$8/($B$7+$B$8),M948/(L948+M948)),M948)</x:f>
        <x:v>0.06837072441972214</x:v>
      </x:c>
      <x:c r="Y948" s="64" t="n">
        <x:f aca="0">POWER(1-$H$5,(A948-A947)/$H$8)</x:f>
        <x:v>0.9999588018747739</x:v>
      </x:c>
      <x:c r="Z948" s="64" t="n">
        <x:f aca="0">U948*Y948</x:f>
        <x:v>0.12141286728240205</x:v>
      </x:c>
      <x:c r="AA948" s="64" t="n">
        <x:f aca="0">V948*Y948</x:f>
        <x:v>0.11287742554543148</x:v>
      </x:c>
      <x:c r="AB948" s="64" t="n">
        <x:f aca="0">W948*Y948</x:f>
        <x:v>0.8678854081630727</x:v>
      </x:c>
      <x:c r="AC948" s="64" t="n">
        <x:f aca="0">X948*Y948</x:f>
        <x:v>0.0683679076740557</x:v>
      </x:c>
      <x:c r="AD948" s="64" t="n">
        <x:f aca="0">SUM(Z948:AC948)</x:f>
        <x:v>1.1705436086649619</x:v>
      </x:c>
      <x:c r="AE948" s="64" t="n">
        <x:f aca="0">MAX(AE947,AD948)</x:f>
        <x:v>1.1770607804293562</x:v>
      </x:c>
      <x:c r="AF948" s="63" t="n">
        <x:f aca="0">AD948/AE948-1</x:f>
        <x:v>-0.005536818380795117</x:v>
      </x:c>
      <x:c r="AG948" s="63" t="n">
        <x:f aca="0">AD948/AD947-1</x:f>
        <x:v>-0.0006397430420502781</x:v>
      </x:c>
      <x:c r="AH948" s="61" t="n">
        <x:f aca="0">IF(OR(T948="年末+季度",T948="季度+动态",T948="季度",T948="动态"),A948,AH947)</x:f>
        <x:v>45107</x:v>
      </x:c>
      <x:c r="AI948" s="68" t="n">
        <x:f aca="0">YEAR(A948)</x:f>
        <x:v>2023</x:v>
      </x:c>
      <x:c r="AJ948" s="68" t="n">
        <x:f aca="0">MONTH(A948)</x:f>
        <x:v>9</x:v>
      </x:c>
      <x:c r="AK948" s="66" t="n">
        <x:f aca="0">IF(MONTH(A948)&lt;&gt;MONTH(A949),1,0)</x:f>
        <x:v>0</x:v>
      </x:c>
      <x:c r="AL948" s="64" t="n">
        <x:f aca="0">IF(AK947,AD947,AL947)</x:f>
        <x:v>1.1731260020154413</x:v>
      </x:c>
      <x:c r="AM948" s="65" t="str">
        <x:f aca="0">IF(AK948,AD948/AL948-1,"")</x:f>
      </x:c>
      <x:c r="AN948" s="64" t="n">
        <x:f aca="0">IF(AI948&lt;&gt;AI947,AD948,MAX(AN947,AD948))</x:f>
        <x:v>1.1770607804293562</x:v>
      </x:c>
      <x:c r="AO948" s="65" t="n">
        <x:f aca="0">AD948/AN948-1</x:f>
        <x:v>-0.005536818380795117</x:v>
      </x:c>
      <x:c r="AP948" s="69" t="n">
        <x:f aca="0">IFERROR(SUM(Z948:AC948)/AD948,0)</x:f>
        <x:v>1</x:v>
      </x:c>
      <x:c r="AQ948" s="66" t="b">
        <x:f aca="0">AND(B948&gt;0,C948&gt;0,D948&gt;0,E948&gt;0)</x:f>
        <x:v>1</x:v>
      </x:c>
    </x:row>
    <x:row r="949" ht="13.5" hidden="0">
      <x:c r="A949" s="61" t="n">
        <x:f aca="0">'净值底稿'!A911</x:f>
        <x:v>45195</x:v>
      </x:c>
      <x:c r="B949" s="62" t="n">
        <x:f aca="0">'净值底稿'!W911</x:f>
        <x:v>1.3390929795311082</x:v>
      </x:c>
      <x:c r="C949" s="62" t="n">
        <x:f aca="0">'净值底稿'!T911</x:f>
        <x:v>1.2291425626403112</x:v>
      </x:c>
      <x:c r="D949" s="62" t="n">
        <x:f aca="0">'净值底稿'!U911</x:f>
        <x:v>1.6113</x:v>
      </x:c>
      <x:c r="E949" s="62" t="n">
        <x:f aca="0">'净值底稿'!V911</x:f>
        <x:v>1.6941</x:v>
      </x:c>
      <x:c r="F949" s="63" t="n">
        <x:f aca="0">IFERROR(B949/B948-1,0)</x:f>
        <x:v>-0.004185375868967611</x:v>
      </x:c>
      <x:c r="G949" s="63" t="n">
        <x:f aca="0">IFERROR(C949/C948-1,0)</x:f>
        <x:v>-0.00313792195937157</x:v>
      </x:c>
      <x:c r="H949" s="63" t="n">
        <x:f aca="0">IFERROR(D949/D948-1,0)</x:f>
        <x:v>-0.0004962471310713257</x:v>
      </x:c>
      <x:c r="I949" s="63" t="n">
        <x:f aca="0">IFERROR(E949/E948-1,0)</x:f>
        <x:v>-0.003294699064540829</x:v>
      </x:c>
      <x:c r="J949" s="64" t="n">
        <x:f aca="0">Z948*(1+F949)</x:f>
        <x:v>0.12090470879749612</x:v>
      </x:c>
      <x:c r="K949" s="64" t="n">
        <x:f aca="0">AA948*(1+G949)</x:f>
        <x:v>0.11252322499309514</x:v>
      </x:c>
      <x:c r="L949" s="64" t="n">
        <x:f aca="0">AB948*(1+H949)</x:f>
        <x:v>0.8674547225191731</x:v>
      </x:c>
      <x:c r="M949" s="64" t="n">
        <x:f aca="0">AC948*(1+I949)</x:f>
        <x:v>0.06814265599259738</x:v>
      </x:c>
      <x:c r="N949" s="64" t="n">
        <x:f aca="0">SUM(J949:M949)</x:f>
        <x:v>1.1690253123023617</x:v>
      </x:c>
      <x:c r="O949" s="65" t="n">
        <x:f aca="0">IFERROR((J949+K949)/N949,0)</x:f>
        <x:v>0.19967739905551032</x:v>
      </x:c>
      <x:c r="P949" s="66" t="b">
        <x:f aca="0">AND(MONTH(A949)=12,OR(A950="",YEAR(A949)&lt;&gt;YEAR(A950)))</x:f>
        <x:v>0</x:v>
      </x:c>
      <x:c r="Q949" s="66" t="b">
        <x:f aca="0">AND(MOD(MONTH(A949),3)=0,OR(A950="",MONTH(A949)&lt;&gt;MONTH(A950)))</x:f>
        <x:v>0</x:v>
      </x:c>
      <x:c r="R949" s="66" t="b">
        <x:f aca="0">OR(O949&gt;$E$7,O949&lt;$E$6)</x:f>
        <x:v>0</x:v>
      </x:c>
      <x:c r="S949" s="66" t="b">
        <x:f aca="0">AND(OR(P949,Q949,R949),A949-AH948&gt;$E$8)</x:f>
        <x:v>0</x:v>
      </x:c>
      <x:c r="T949" s="67" t="str">
        <x:f aca="0">IF(NOT(OR(P949,Q949,R949)),"不调",IF(NOT(S949),"间隔规则跳过",IF(P949,"年末+季度",IF(AND(Q949,R949),"季度+动态",IF(Q949,"季度","动态")))))</x:f>
        <x:v>不调</x:v>
      </x:c>
      <x:c r="U949" s="64" t="n">
        <x:f aca="0">IF(OR(T949="年末+季度",T949="季度+动态"),N949*$E$5/2,IF(T949="季度",(J949+K949)/2,IF(T949="动态",N949*$E$5*IF(J949+K949=0,0.5,J949/(J949+K949)),J949)))</x:f>
        <x:v>0.12090470879749612</x:v>
      </x:c>
      <x:c r="V949" s="64" t="n">
        <x:f aca="0">IF(OR(T949="年末+季度",T949="季度+动态"),N949*$E$5/2,IF(T949="季度",(J949+K949)/2,IF(T949="动态",N949*$E$5*IF(J949+K949=0,0.5,K949/(J949+K949)),K949)))</x:f>
        <x:v>0.11252322499309514</x:v>
      </x:c>
      <x:c r="W949" s="64" t="n">
        <x:f aca="0">IF(OR(T949="年末+季度",T949="季度+动态",T949="动态"),N949*(1-$E$5)*IF(L949+M949=0,$B$7/($B$7+$B$8),L949/(L949+M949)),L949)</x:f>
        <x:v>0.8674547225191731</x:v>
      </x:c>
      <x:c r="X949" s="64" t="n">
        <x:f aca="0">IF(OR(T949="年末+季度",T949="季度+动态",T949="动态"),N949*(1-$E$5)*IF(L949+M949=0,$B$8/($B$7+$B$8),M949/(L949+M949)),M949)</x:f>
        <x:v>0.06814265599259738</x:v>
      </x:c>
      <x:c r="Y949" s="64" t="n">
        <x:f aca="0">POWER(1-$H$5,(A949-A948)/$H$8)</x:f>
        <x:v>0.9999862671029998</x:v>
      </x:c>
      <x:c r="Z949" s="64" t="n">
        <x:f aca="0">U949*Y949</x:f>
        <x:v>0.12090304842558336</x:v>
      </x:c>
      <x:c r="AA949" s="64" t="n">
        <x:f aca="0">V949*Y949</x:f>
        <x:v>0.11252167972323618</x:v>
      </x:c>
      <x:c r="AB949" s="64" t="n">
        <x:f aca="0">W949*Y949</x:f>
        <x:v>0.8674428098528164</x:v>
      </x:c>
      <x:c r="AC949" s="64" t="n">
        <x:f aca="0">X949*Y949</x:f>
        <x:v>0.0681417201965213</x:v>
      </x:c>
      <x:c r="AD949" s="64" t="n">
        <x:f aca="0">SUM(Z949:AC949)</x:f>
        <x:v>1.1690092581981573</x:v>
      </x:c>
      <x:c r="AE949" s="64" t="n">
        <x:f aca="0">MAX(AE948,AD949)</x:f>
        <x:v>1.1770607804293562</x:v>
      </x:c>
      <x:c r="AF949" s="63" t="n">
        <x:f aca="0">AD949/AE949-1</x:f>
        <x:v>-0.00684036233733154</x:v>
      </x:c>
      <x:c r="AG949" s="63" t="n">
        <x:f aca="0">AD949/AD948-1</x:f>
        <x:v>-0.0013108016270787504</x:v>
      </x:c>
      <x:c r="AH949" s="61" t="n">
        <x:f aca="0">IF(OR(T949="年末+季度",T949="季度+动态",T949="季度",T949="动态"),A949,AH948)</x:f>
        <x:v>45107</x:v>
      </x:c>
      <x:c r="AI949" s="68" t="n">
        <x:f aca="0">YEAR(A949)</x:f>
        <x:v>2023</x:v>
      </x:c>
      <x:c r="AJ949" s="68" t="n">
        <x:f aca="0">MONTH(A949)</x:f>
        <x:v>9</x:v>
      </x:c>
      <x:c r="AK949" s="66" t="n">
        <x:f aca="0">IF(MONTH(A949)&lt;&gt;MONTH(A950),1,0)</x:f>
        <x:v>0</x:v>
      </x:c>
      <x:c r="AL949" s="64" t="n">
        <x:f aca="0">IF(AK948,AD948,AL948)</x:f>
        <x:v>1.1731260020154413</x:v>
      </x:c>
      <x:c r="AM949" s="65" t="str">
        <x:f aca="0">IF(AK949,AD949/AL949-1,"")</x:f>
      </x:c>
      <x:c r="AN949" s="64" t="n">
        <x:f aca="0">IF(AI949&lt;&gt;AI948,AD949,MAX(AN948,AD949))</x:f>
        <x:v>1.1770607804293562</x:v>
      </x:c>
      <x:c r="AO949" s="65" t="n">
        <x:f aca="0">AD949/AN949-1</x:f>
        <x:v>-0.00684036233733154</x:v>
      </x:c>
      <x:c r="AP949" s="69" t="n">
        <x:f aca="0">IFERROR(SUM(Z949:AC949)/AD949,0)</x:f>
        <x:v>1</x:v>
      </x:c>
      <x:c r="AQ949" s="66" t="b">
        <x:f aca="0">AND(B949&gt;0,C949&gt;0,D949&gt;0,E949&gt;0)</x:f>
        <x:v>1</x:v>
      </x:c>
    </x:row>
    <x:row r="950" ht="13.5" hidden="0">
      <x:c r="A950" s="61" t="n">
        <x:f aca="0">'净值底稿'!A912</x:f>
        <x:v>45196</x:v>
      </x:c>
      <x:c r="B950" s="62" t="n">
        <x:f aca="0">'净值底稿'!W912</x:f>
        <x:v>1.3374789094258868</x:v>
      </x:c>
      <x:c r="C950" s="62" t="n">
        <x:f aca="0">'净值底稿'!T912</x:f>
        <x:v>1.23562617221029</x:v>
      </x:c>
      <x:c r="D950" s="62" t="n">
        <x:f aca="0">'净值底稿'!U912</x:f>
        <x:v>1.6113</x:v>
      </x:c>
      <x:c r="E950" s="62" t="n">
        <x:f aca="0">'净值底稿'!V912</x:f>
        <x:v>1.6556</x:v>
      </x:c>
      <x:c r="F950" s="63" t="n">
        <x:f aca="0">IFERROR(B950/B949-1,0)</x:f>
        <x:v>-0.0012053458048795207</x:v>
      </x:c>
      <x:c r="G950" s="63" t="n">
        <x:f aca="0">IFERROR(C950/C949-1,0)</x:f>
        <x:v>0.0052749044472524265</x:v>
      </x:c>
      <x:c r="H950" s="63" t="n">
        <x:f aca="0">IFERROR(D950/D949-1,0)</x:f>
        <x:v>0</x:v>
      </x:c>
      <x:c r="I950" s="63" t="n">
        <x:f aca="0">IFERROR(E950/E949-1,0)</x:f>
        <x:v>-0.02272593117289412</x:v>
      </x:c>
      <x:c r="J950" s="64" t="n">
        <x:f aca="0">Z949*(1+F950)</x:f>
        <x:v>0.12075731844336644</x:v>
      </x:c>
      <x:c r="K950" s="64" t="n">
        <x:f aca="0">AA949*(1+G950)</x:f>
        <x:v>0.1131152208320206</x:v>
      </x:c>
      <x:c r="L950" s="64" t="n">
        <x:f aca="0">AB949*(1+H950)</x:f>
        <x:v>0.8674428098528164</x:v>
      </x:c>
      <x:c r="M950" s="64" t="n">
        <x:f aca="0">AC949*(1+I950)</x:f>
        <x:v>0.06659313615333255</x:v>
      </x:c>
      <x:c r="N950" s="64" t="n">
        <x:f aca="0">SUM(J950:M950)</x:f>
        <x:v>1.167908485281536</x:v>
      </x:c>
      <x:c r="O950" s="65" t="n">
        <x:f aca="0">IFERROR((J950+K950)/N950,0)</x:f>
        <x:v>0.20024902826098548</x:v>
      </x:c>
      <x:c r="P950" s="66" t="b">
        <x:f aca="0">AND(MONTH(A950)=12,OR(A951="",YEAR(A950)&lt;&gt;YEAR(A951)))</x:f>
        <x:v>0</x:v>
      </x:c>
      <x:c r="Q950" s="66" t="b">
        <x:f aca="0">AND(MOD(MONTH(A950),3)=0,OR(A951="",MONTH(A950)&lt;&gt;MONTH(A951)))</x:f>
        <x:v>0</x:v>
      </x:c>
      <x:c r="R950" s="66" t="b">
        <x:f aca="0">OR(O950&gt;$E$7,O950&lt;$E$6)</x:f>
        <x:v>0</x:v>
      </x:c>
      <x:c r="S950" s="66" t="b">
        <x:f aca="0">AND(OR(P950,Q950,R950),A950-AH949&gt;$E$8)</x:f>
        <x:v>0</x:v>
      </x:c>
      <x:c r="T950" s="67" t="str">
        <x:f aca="0">IF(NOT(OR(P950,Q950,R950)),"不调",IF(NOT(S950),"间隔规则跳过",IF(P950,"年末+季度",IF(AND(Q950,R950),"季度+动态",IF(Q950,"季度","动态")))))</x:f>
        <x:v>不调</x:v>
      </x:c>
      <x:c r="U950" s="64" t="n">
        <x:f aca="0">IF(OR(T950="年末+季度",T950="季度+动态"),N950*$E$5/2,IF(T950="季度",(J950+K950)/2,IF(T950="动态",N950*$E$5*IF(J950+K950=0,0.5,J950/(J950+K950)),J950)))</x:f>
        <x:v>0.12075731844336644</x:v>
      </x:c>
      <x:c r="V950" s="64" t="n">
        <x:f aca="0">IF(OR(T950="年末+季度",T950="季度+动态"),N950*$E$5/2,IF(T950="季度",(J950+K950)/2,IF(T950="动态",N950*$E$5*IF(J950+K950=0,0.5,K950/(J950+K950)),K950)))</x:f>
        <x:v>0.1131152208320206</x:v>
      </x:c>
      <x:c r="W950" s="64" t="n">
        <x:f aca="0">IF(OR(T950="年末+季度",T950="季度+动态",T950="动态"),N950*(1-$E$5)*IF(L950+M950=0,$B$7/($B$7+$B$8),L950/(L950+M950)),L950)</x:f>
        <x:v>0.8674428098528164</x:v>
      </x:c>
      <x:c r="X950" s="64" t="n">
        <x:f aca="0">IF(OR(T950="年末+季度",T950="季度+动态",T950="动态"),N950*(1-$E$5)*IF(L950+M950=0,$B$8/($B$7+$B$8),M950/(L950+M950)),M950)</x:f>
        <x:v>0.06659313615333255</x:v>
      </x:c>
      <x:c r="Y950" s="64" t="n">
        <x:f aca="0">POWER(1-$H$5,(A950-A949)/$H$8)</x:f>
        <x:v>0.9999862671029998</x:v>
      </x:c>
      <x:c r="Z950" s="64" t="n">
        <x:f aca="0">U950*Y950</x:f>
        <x:v>0.12075566009555024</x:v>
      </x:c>
      <x:c r="AA950" s="64" t="n">
        <x:f aca="0">V950*Y950</x:f>
        <x:v>0.11311366743234375</x:v>
      </x:c>
      <x:c r="AB950" s="64" t="n">
        <x:f aca="0">W950*Y950</x:f>
        <x:v>0.8674308973500551</x:v>
      </x:c>
      <x:c r="AC950" s="64" t="n">
        <x:f aca="0">X950*Y950</x:f>
        <x:v>0.06659222163665283</x:v>
      </x:c>
      <x:c r="AD950" s="64" t="n">
        <x:f aca="0">SUM(Z950:AC950)</x:f>
        <x:v>1.167892446514602</x:v>
      </x:c>
      <x:c r="AE950" s="64" t="n">
        <x:f aca="0">MAX(AE949,AD950)</x:f>
        <x:v>1.1770607804293562</x:v>
      </x:c>
      <x:c r="AF950" s="63" t="n">
        <x:f aca="0">AD950/AE950-1</x:f>
        <x:v>-0.0077891762831567846</x:v>
      </x:c>
      <x:c r="AG950" s="63" t="n">
        <x:f aca="0">AD950/AD949-1</x:f>
        <x:v>-0.0009553488783115016</x:v>
      </x:c>
      <x:c r="AH950" s="61" t="n">
        <x:f aca="0">IF(OR(T950="年末+季度",T950="季度+动态",T950="季度",T950="动态"),A950,AH949)</x:f>
        <x:v>45107</x:v>
      </x:c>
      <x:c r="AI950" s="68" t="n">
        <x:f aca="0">YEAR(A950)</x:f>
        <x:v>2023</x:v>
      </x:c>
      <x:c r="AJ950" s="68" t="n">
        <x:f aca="0">MONTH(A950)</x:f>
        <x:v>9</x:v>
      </x:c>
      <x:c r="AK950" s="66" t="n">
        <x:f aca="0">IF(MONTH(A950)&lt;&gt;MONTH(A951),1,0)</x:f>
        <x:v>0</x:v>
      </x:c>
      <x:c r="AL950" s="64" t="n">
        <x:f aca="0">IF(AK949,AD949,AL949)</x:f>
        <x:v>1.1731260020154413</x:v>
      </x:c>
      <x:c r="AM950" s="65" t="str">
        <x:f aca="0">IF(AK950,AD950/AL950-1,"")</x:f>
      </x:c>
      <x:c r="AN950" s="64" t="n">
        <x:f aca="0">IF(AI950&lt;&gt;AI949,AD950,MAX(AN949,AD950))</x:f>
        <x:v>1.1770607804293562</x:v>
      </x:c>
      <x:c r="AO950" s="65" t="n">
        <x:f aca="0">AD950/AN950-1</x:f>
        <x:v>-0.0077891762831567846</x:v>
      </x:c>
      <x:c r="AP950" s="69" t="n">
        <x:f aca="0">IFERROR(SUM(Z950:AC950)/AD950,0)</x:f>
        <x:v>1</x:v>
      </x:c>
      <x:c r="AQ950" s="66" t="b">
        <x:f aca="0">AND(B950&gt;0,C950&gt;0,D950&gt;0,E950&gt;0)</x:f>
        <x:v>1</x:v>
      </x:c>
    </x:row>
    <x:row r="951" ht="13.5" hidden="0">
      <x:c r="A951" s="61" t="n">
        <x:f aca="0">'净值底稿'!A913</x:f>
        <x:v>45197</x:v>
      </x:c>
      <x:c r="B951" s="62" t="n">
        <x:f aca="0">'净值底稿'!W913</x:f>
        <x:v>1.3376937584521922</x:v>
      </x:c>
      <x:c r="C951" s="62" t="n">
        <x:f aca="0">'净值底稿'!T913</x:f>
        <x:v>1.2429772512417694</x:v>
      </x:c>
      <x:c r="D951" s="62" t="n">
        <x:f aca="0">'净值底稿'!U913</x:f>
        <x:v>1.6125</x:v>
      </x:c>
      <x:c r="E951" s="62" t="n">
        <x:f aca="0">'净值底稿'!V913</x:f>
        <x:v>1.6009</x:v>
      </x:c>
      <x:c r="F951" s="63" t="n">
        <x:f aca="0">IFERROR(B951/B950-1,0)</x:f>
        <x:v>0.00016063731905702205</x:v>
      </x:c>
      <x:c r="G951" s="63" t="n">
        <x:f aca="0">IFERROR(C951/C950-1,0)</x:f>
        <x:v>0.005949274300599994</x:v>
      </x:c>
      <x:c r="H951" s="63" t="n">
        <x:f aca="0">IFERROR(D951/D950-1,0)</x:f>
        <x:v>0.0007447402718303575</x:v>
      </x:c>
      <x:c r="I951" s="63" t="n">
        <x:f aca="0">IFERROR(E951/E950-1,0)</x:f>
        <x:v>-0.03303938149311425</x:v>
      </x:c>
      <x:c r="J951" s="64" t="n">
        <x:f aca="0">Z950*(1+F951)</x:f>
        <x:v>0.12077505796104894</x:v>
      </x:c>
      <x:c r="K951" s="64" t="n">
        <x:f aca="0">AA950*(1+G951)</x:f>
        <x:v>0.11378661166704561</x:v>
      </x:c>
      <x:c r="L951" s="64" t="n">
        <x:f aca="0">AB950*(1+H951)</x:f>
        <x:v>0.8680769080723416</x:v>
      </x:c>
      <x:c r="M951" s="64" t="n">
        <x:f aca="0">AC950*(1+I951)</x:f>
        <x:v>0.06439205582152545</x:v>
      </x:c>
      <x:c r="N951" s="64" t="n">
        <x:f aca="0">SUM(J951:M951)</x:f>
        <x:v>1.1670306335219616</x:v>
      </x:c>
      <x:c r="O951" s="65" t="n">
        <x:f aca="0">IFERROR((J951+K951)/N951,0)</x:f>
        <x:v>0.20099015646248714</x:v>
      </x:c>
      <x:c r="P951" s="66" t="b">
        <x:f aca="0">AND(MONTH(A951)=12,OR(A952="",YEAR(A951)&lt;&gt;YEAR(A952)))</x:f>
        <x:v>0</x:v>
      </x:c>
      <x:c r="Q951" s="66" t="b">
        <x:f aca="0">AND(MOD(MONTH(A951),3)=0,OR(A952="",MONTH(A951)&lt;&gt;MONTH(A952)))</x:f>
        <x:v>1</x:v>
      </x:c>
      <x:c r="R951" s="66" t="b">
        <x:f aca="0">OR(O951&gt;$E$7,O951&lt;$E$6)</x:f>
        <x:v>0</x:v>
      </x:c>
      <x:c r="S951" s="66" t="b">
        <x:f aca="0">AND(OR(P951,Q951,R951),A951-AH950&gt;$E$8)</x:f>
        <x:v>1</x:v>
      </x:c>
      <x:c r="T951" s="67" t="str">
        <x:f aca="0">IF(NOT(OR(P951,Q951,R951)),"不调",IF(NOT(S951),"间隔规则跳过",IF(P951,"年末+季度",IF(AND(Q951,R951),"季度+动态",IF(Q951,"季度","动态")))))</x:f>
        <x:v>季度</x:v>
      </x:c>
      <x:c r="U951" s="64" t="n">
        <x:f aca="0">IF(OR(T951="年末+季度",T951="季度+动态"),N951*$E$5/2,IF(T951="季度",(J951+K951)/2,IF(T951="动态",N951*$E$5*IF(J951+K951=0,0.5,J951/(J951+K951)),J951)))</x:f>
        <x:v>0.11728083481404727</x:v>
      </x:c>
      <x:c r="V951" s="64" t="n">
        <x:f aca="0">IF(OR(T951="年末+季度",T951="季度+动态"),N951*$E$5/2,IF(T951="季度",(J951+K951)/2,IF(T951="动态",N951*$E$5*IF(J951+K951=0,0.5,K951/(J951+K951)),K951)))</x:f>
        <x:v>0.11728083481404727</x:v>
      </x:c>
      <x:c r="W951" s="64" t="n">
        <x:f aca="0">IF(OR(T951="年末+季度",T951="季度+动态",T951="动态"),N951*(1-$E$5)*IF(L951+M951=0,$B$7/($B$7+$B$8),L951/(L951+M951)),L951)</x:f>
        <x:v>0.8680769080723416</x:v>
      </x:c>
      <x:c r="X951" s="64" t="n">
        <x:f aca="0">IF(OR(T951="年末+季度",T951="季度+动态",T951="动态"),N951*(1-$E$5)*IF(L951+M951=0,$B$8/($B$7+$B$8),M951/(L951+M951)),M951)</x:f>
        <x:v>0.06439205582152545</x:v>
      </x:c>
      <x:c r="Y951" s="64" t="n">
        <x:f aca="0">POWER(1-$H$5,(A951-A950)/$H$8)</x:f>
        <x:v>0.9999862671029998</x:v>
      </x:c>
      <x:c r="Z951" s="64" t="n">
        <x:f aca="0">U951*Y951</x:f>
        <x:v>0.11727922420842267</x:v>
      </x:c>
      <x:c r="AA951" s="64" t="n">
        <x:f aca="0">V951*Y951</x:f>
        <x:v>0.11727922420842267</x:v>
      </x:c>
      <x:c r="AB951" s="64" t="n">
        <x:f aca="0">W951*Y951</x:f>
        <x:v>0.8680649868615747</x:v>
      </x:c>
      <x:c r="AC951" s="64" t="n">
        <x:f aca="0">X951*Y951</x:f>
        <x:v>0.06439117153205522</x:v>
      </x:c>
      <x:c r="AD951" s="64" t="n">
        <x:f aca="0">SUM(Z951:AC951)</x:f>
        <x:v>1.1670146068104754</x:v>
      </x:c>
      <x:c r="AE951" s="64" t="n">
        <x:f aca="0">MAX(AE950,AD951)</x:f>
        <x:v>1.1770607804293562</x:v>
      </x:c>
      <x:c r="AF951" s="63" t="n">
        <x:f aca="0">AD951/AE951-1</x:f>
        <x:v>-0.008534965896337399</x:v>
      </x:c>
      <x:c r="AG951" s="63" t="n">
        <x:f aca="0">AD951/AD950-1</x:f>
        <x:v>-0.0007516443031601039</x:v>
      </x:c>
      <x:c r="AH951" s="61" t="n">
        <x:f aca="0">IF(OR(T951="年末+季度",T951="季度+动态",T951="季度",T951="动态"),A951,AH950)</x:f>
        <x:v>45197</x:v>
      </x:c>
      <x:c r="AI951" s="68" t="n">
        <x:f aca="0">YEAR(A951)</x:f>
        <x:v>2023</x:v>
      </x:c>
      <x:c r="AJ951" s="68" t="n">
        <x:f aca="0">MONTH(A951)</x:f>
        <x:v>9</x:v>
      </x:c>
      <x:c r="AK951" s="66" t="n">
        <x:f aca="0">IF(MONTH(A951)&lt;&gt;MONTH(A952),1,0)</x:f>
        <x:v>1</x:v>
      </x:c>
      <x:c r="AL951" s="64" t="n">
        <x:f aca="0">IF(AK950,AD950,AL950)</x:f>
        <x:v>1.1731260020154413</x:v>
      </x:c>
      <x:c r="AM951" s="65" t="n">
        <x:f aca="0">IF(AK951,AD951/AL951-1,"")</x:f>
        <x:v>-0.005209495991450597</x:v>
      </x:c>
      <x:c r="AN951" s="64" t="n">
        <x:f aca="0">IF(AI951&lt;&gt;AI950,AD951,MAX(AN950,AD951))</x:f>
        <x:v>1.1770607804293562</x:v>
      </x:c>
      <x:c r="AO951" s="65" t="n">
        <x:f aca="0">AD951/AN951-1</x:f>
        <x:v>-0.008534965896337399</x:v>
      </x:c>
      <x:c r="AP951" s="69" t="n">
        <x:f aca="0">IFERROR(SUM(Z951:AC951)/AD951,0)</x:f>
        <x:v>1</x:v>
      </x:c>
      <x:c r="AQ951" s="66" t="b">
        <x:f aca="0">AND(B951&gt;0,C951&gt;0,D951&gt;0,E951&gt;0)</x:f>
        <x:v>1</x:v>
      </x:c>
    </x:row>
    <x:row r="952" ht="13.5" hidden="0">
      <x:c r="A952" s="61" t="n">
        <x:f aca="0">'净值底稿'!A914</x:f>
        <x:v>45208</x:v>
      </x:c>
      <x:c r="B952" s="62" t="n">
        <x:f aca="0">'净值底稿'!W914</x:f>
        <x:v>1.3319983582859998</x:v>
      </x:c>
      <x:c r="C952" s="62" t="n">
        <x:f aca="0">'净值底稿'!T914</x:f>
        <x:v>1.2384989588065232</x:v>
      </x:c>
      <x:c r="D952" s="62" t="n">
        <x:f aca="0">'净值底稿'!U914</x:f>
        <x:v>1.6137</x:v>
      </x:c>
      <x:c r="E952" s="62" t="n">
        <x:f aca="0">'净值底稿'!V914</x:f>
        <x:v>1.5697</x:v>
      </x:c>
      <x:c r="F952" s="63" t="n">
        <x:f aca="0">IFERROR(B952/B951-1,0)</x:f>
        <x:v>-0.004257626329050357</x:v>
      </x:c>
      <x:c r="G952" s="63" t="n">
        <x:f aca="0">IFERROR(C952/C951-1,0)</x:f>
        <x:v>-0.0036028756204284917</x:v>
      </x:c>
      <x:c r="H952" s="63" t="n">
        <x:f aca="0">IFERROR(D952/D951-1,0)</x:f>
        <x:v>0.0007441860465116079</x:v>
      </x:c>
      <x:c r="I952" s="63" t="n">
        <x:f aca="0">IFERROR(E952/E951-1,0)</x:f>
        <x:v>-0.019489037416453137</x:v>
      </x:c>
      <x:c r="J952" s="64" t="n">
        <x:f aca="0">Z951*(1+F952)</x:f>
        <x:v>0.11677989309558229</x:v>
      </x:c>
      <x:c r="K952" s="64" t="n">
        <x:f aca="0">AA951*(1+G952)</x:f>
        <x:v>0.11685668175073938</x:v>
      </x:c>
      <x:c r="L952" s="64" t="n">
        <x:f aca="0">AB951*(1+H952)</x:f>
        <x:v>0.8687109887122624</x:v>
      </x:c>
      <x:c r="M952" s="64" t="n">
        <x:f aca="0">AC951*(1+I952)</x:f>
        <x:v>0.06313624958077774</x:v>
      </x:c>
      <x:c r="N952" s="64" t="n">
        <x:f aca="0">SUM(J952:M952)</x:f>
        <x:v>1.1654838131393617</x:v>
      </x:c>
      <x:c r="O952" s="65" t="n">
        <x:f aca="0">IFERROR((J952+K952)/N952,0)</x:f>
        <x:v>0.20046316577919285</x:v>
      </x:c>
      <x:c r="P952" s="66" t="b">
        <x:f aca="0">AND(MONTH(A952)=12,OR(A953="",YEAR(A952)&lt;&gt;YEAR(A953)))</x:f>
        <x:v>0</x:v>
      </x:c>
      <x:c r="Q952" s="66" t="b">
        <x:f aca="0">AND(MOD(MONTH(A952),3)=0,OR(A953="",MONTH(A952)&lt;&gt;MONTH(A953)))</x:f>
        <x:v>0</x:v>
      </x:c>
      <x:c r="R952" s="66" t="b">
        <x:f aca="0">OR(O952&gt;$E$7,O952&lt;$E$6)</x:f>
        <x:v>0</x:v>
      </x:c>
      <x:c r="S952" s="66" t="b">
        <x:f aca="0">AND(OR(P952,Q952,R952),A952-AH951&gt;$E$8)</x:f>
        <x:v>0</x:v>
      </x:c>
      <x:c r="T952" s="67" t="str">
        <x:f aca="0">IF(NOT(OR(P952,Q952,R952)),"不调",IF(NOT(S952),"间隔规则跳过",IF(P952,"年末+季度",IF(AND(Q952,R952),"季度+动态",IF(Q952,"季度","动态")))))</x:f>
        <x:v>不调</x:v>
      </x:c>
      <x:c r="U952" s="64" t="n">
        <x:f aca="0">IF(OR(T952="年末+季度",T952="季度+动态"),N952*$E$5/2,IF(T952="季度",(J952+K952)/2,IF(T952="动态",N952*$E$5*IF(J952+K952=0,0.5,J952/(J952+K952)),J952)))</x:f>
        <x:v>0.11677989309558229</x:v>
      </x:c>
      <x:c r="V952" s="64" t="n">
        <x:f aca="0">IF(OR(T952="年末+季度",T952="季度+动态"),N952*$E$5/2,IF(T952="季度",(J952+K952)/2,IF(T952="动态",N952*$E$5*IF(J952+K952=0,0.5,K952/(J952+K952)),K952)))</x:f>
        <x:v>0.11685668175073938</x:v>
      </x:c>
      <x:c r="W952" s="64" t="n">
        <x:f aca="0">IF(OR(T952="年末+季度",T952="季度+动态",T952="动态"),N952*(1-$E$5)*IF(L952+M952=0,$B$7/($B$7+$B$8),L952/(L952+M952)),L952)</x:f>
        <x:v>0.8687109887122624</x:v>
      </x:c>
      <x:c r="X952" s="64" t="n">
        <x:f aca="0">IF(OR(T952="年末+季度",T952="季度+动态",T952="动态"),N952*(1-$E$5)*IF(L952+M952=0,$B$8/($B$7+$B$8),M952/(L952+M952)),M952)</x:f>
        <x:v>0.06313624958077774</x:v>
      </x:c>
      <x:c r="Y952" s="64" t="n">
        <x:f aca="0">POWER(1-$H$5,(A952-A951)/$H$8)</x:f>
        <x:v>0.9998489485051548</x:v>
      </x:c>
      <x:c r="Z952" s="64" t="n">
        <x:f aca="0">U952*Y952</x:f>
        <x:v>0.11676225331816234</x:v>
      </x:c>
      <x:c r="AA952" s="64" t="n">
        <x:f aca="0">V952*Y952</x:f>
        <x:v>0.11683903037427829</x:v>
      </x:c>
      <x:c r="AB952" s="64" t="n">
        <x:f aca="0">W952*Y952</x:f>
        <x:v>0.8685797686188289</x:v>
      </x:c>
      <x:c r="AC952" s="64" t="n">
        <x:f aca="0">X952*Y952</x:f>
        <x:v>0.06312671275589964</x:v>
      </x:c>
      <x:c r="AD952" s="64" t="n">
        <x:f aca="0">SUM(Z952:AC952)</x:f>
        <x:v>1.1653077650671693</x:v>
      </x:c>
      <x:c r="AE952" s="64" t="n">
        <x:f aca="0">MAX(AE951,AD952)</x:f>
        <x:v>1.1770607804293562</x:v>
      </x:c>
      <x:c r="AF952" s="63" t="n">
        <x:f aca="0">AD952/AE952-1</x:f>
        <x:v>-0.009985053922109133</x:v>
      </x:c>
      <x:c r="AG952" s="63" t="n">
        <x:f aca="0">AD952/AD951-1</x:f>
        <x:v>-0.0014625710195445007</x:v>
      </x:c>
      <x:c r="AH952" s="61" t="n">
        <x:f aca="0">IF(OR(T952="年末+季度",T952="季度+动态",T952="季度",T952="动态"),A952,AH951)</x:f>
        <x:v>45197</x:v>
      </x:c>
      <x:c r="AI952" s="68" t="n">
        <x:f aca="0">YEAR(A952)</x:f>
        <x:v>2023</x:v>
      </x:c>
      <x:c r="AJ952" s="68" t="n">
        <x:f aca="0">MONTH(A952)</x:f>
        <x:v>10</x:v>
      </x:c>
      <x:c r="AK952" s="66" t="n">
        <x:f aca="0">IF(MONTH(A952)&lt;&gt;MONTH(A953),1,0)</x:f>
        <x:v>0</x:v>
      </x:c>
      <x:c r="AL952" s="64" t="n">
        <x:f aca="0">IF(AK951,AD951,AL951)</x:f>
        <x:v>1.1670146068104754</x:v>
      </x:c>
      <x:c r="AM952" s="65" t="str">
        <x:f aca="0">IF(AK952,AD952/AL952-1,"")</x:f>
      </x:c>
      <x:c r="AN952" s="64" t="n">
        <x:f aca="0">IF(AI952&lt;&gt;AI951,AD952,MAX(AN951,AD952))</x:f>
        <x:v>1.1770607804293562</x:v>
      </x:c>
      <x:c r="AO952" s="65" t="n">
        <x:f aca="0">AD952/AN952-1</x:f>
        <x:v>-0.009985053922109133</x:v>
      </x:c>
      <x:c r="AP952" s="69" t="n">
        <x:f aca="0">IFERROR(SUM(Z952:AC952)/AD952,0)</x:f>
        <x:v>1</x:v>
      </x:c>
      <x:c r="AQ952" s="66" t="b">
        <x:f aca="0">AND(B952&gt;0,C952&gt;0,D952&gt;0,E952&gt;0)</x:f>
        <x:v>1</x:v>
      </x:c>
    </x:row>
    <x:row r="953" ht="13.5" hidden="0">
      <x:c r="A953" s="61" t="n">
        <x:f aca="0">'净值底稿'!A915</x:f>
        <x:v>45209</x:v>
      </x:c>
      <x:c r="B953" s="62" t="n">
        <x:f aca="0">'净值底稿'!W915</x:f>
        <x:v>1.3210045974079405</x:v>
      </x:c>
      <x:c r="C953" s="62" t="n">
        <x:f aca="0">'净值底稿'!T915</x:f>
        <x:v>1.2312661284056292</x:v>
      </x:c>
      <x:c r="D953" s="62" t="n">
        <x:f aca="0">'净值底稿'!U915</x:f>
        <x:v>1.6132</x:v>
      </x:c>
      <x:c r="E953" s="62" t="n">
        <x:f aca="0">'净值底稿'!V915</x:f>
        <x:v>1.6089</x:v>
      </x:c>
      <x:c r="F953" s="63" t="n">
        <x:f aca="0">IFERROR(B953/B952-1,0)</x:f>
        <x:v>-0.00825358440546875</x:v>
      </x:c>
      <x:c r="G953" s="63" t="n">
        <x:f aca="0">IFERROR(C953/C952-1,0)</x:f>
        <x:v>-0.005839997159031829</x:v>
      </x:c>
      <x:c r="H953" s="63" t="n">
        <x:f aca="0">IFERROR(D953/D952-1,0)</x:f>
        <x:v>-0.00030984693561375565</x:v>
      </x:c>
      <x:c r="I953" s="63" t="n">
        <x:f aca="0">IFERROR(E953/E952-1,0)</x:f>
        <x:v>0.024972924762693527</x:v>
      </x:c>
      <x:c r="J953" s="64" t="n">
        <x:f aca="0">Z952*(1+F953)</x:f>
        <x:v>0.11579854620502816</x:v>
      </x:c>
      <x:c r="K953" s="64" t="n">
        <x:f aca="0">AA952*(1+G953)</x:f>
        <x:v>0.11615669076882847</x:v>
      </x:c>
      <x:c r="L953" s="64" t="n">
        <x:f aca="0">AB952*(1+H953)</x:f>
        <x:v>0.8683106418391863</x:v>
      </x:c>
      <x:c r="M953" s="64" t="n">
        <x:f aca="0">AC952*(1+I953)</x:f>
        <x:v>0.06470317140406888</x:v>
      </x:c>
      <x:c r="N953" s="64" t="n">
        <x:f aca="0">SUM(J953:M953)</x:f>
        <x:v>1.1649690502171117</x:v>
      </x:c>
      <x:c r="O953" s="65" t="n">
        <x:f aca="0">IFERROR((J953+K953)/N953,0)</x:f>
        <x:v>0.1991084972863681</x:v>
      </x:c>
      <x:c r="P953" s="66" t="b">
        <x:f aca="0">AND(MONTH(A953)=12,OR(A954="",YEAR(A953)&lt;&gt;YEAR(A954)))</x:f>
        <x:v>0</x:v>
      </x:c>
      <x:c r="Q953" s="66" t="b">
        <x:f aca="0">AND(MOD(MONTH(A953),3)=0,OR(A954="",MONTH(A953)&lt;&gt;MONTH(A954)))</x:f>
        <x:v>0</x:v>
      </x:c>
      <x:c r="R953" s="66" t="b">
        <x:f aca="0">OR(O953&gt;$E$7,O953&lt;$E$6)</x:f>
        <x:v>0</x:v>
      </x:c>
      <x:c r="S953" s="66" t="b">
        <x:f aca="0">AND(OR(P953,Q953,R953),A953-AH952&gt;$E$8)</x:f>
        <x:v>0</x:v>
      </x:c>
      <x:c r="T953" s="67" t="str">
        <x:f aca="0">IF(NOT(OR(P953,Q953,R953)),"不调",IF(NOT(S953),"间隔规则跳过",IF(P953,"年末+季度",IF(AND(Q953,R953),"季度+动态",IF(Q953,"季度","动态")))))</x:f>
        <x:v>不调</x:v>
      </x:c>
      <x:c r="U953" s="64" t="n">
        <x:f aca="0">IF(OR(T953="年末+季度",T953="季度+动态"),N953*$E$5/2,IF(T953="季度",(J953+K953)/2,IF(T953="动态",N953*$E$5*IF(J953+K953=0,0.5,J953/(J953+K953)),J953)))</x:f>
        <x:v>0.11579854620502816</x:v>
      </x:c>
      <x:c r="V953" s="64" t="n">
        <x:f aca="0">IF(OR(T953="年末+季度",T953="季度+动态"),N953*$E$5/2,IF(T953="季度",(J953+K953)/2,IF(T953="动态",N953*$E$5*IF(J953+K953=0,0.5,K953/(J953+K953)),K953)))</x:f>
        <x:v>0.11615669076882847</x:v>
      </x:c>
      <x:c r="W953" s="64" t="n">
        <x:f aca="0">IF(OR(T953="年末+季度",T953="季度+动态",T953="动态"),N953*(1-$E$5)*IF(L953+M953=0,$B$7/($B$7+$B$8),L953/(L953+M953)),L953)</x:f>
        <x:v>0.8683106418391863</x:v>
      </x:c>
      <x:c r="X953" s="64" t="n">
        <x:f aca="0">IF(OR(T953="年末+季度",T953="季度+动态",T953="动态"),N953*(1-$E$5)*IF(L953+M953=0,$B$8/($B$7+$B$8),M953/(L953+M953)),M953)</x:f>
        <x:v>0.06470317140406888</x:v>
      </x:c>
      <x:c r="Y953" s="64" t="n">
        <x:f aca="0">POWER(1-$H$5,(A953-A952)/$H$8)</x:f>
        <x:v>0.9999862671029998</x:v>
      </x:c>
      <x:c r="Z953" s="64" t="n">
        <x:f aca="0">U953*Y953</x:f>
        <x:v>0.11579695595552035</x:v>
      </x:c>
      <x:c r="AA953" s="64" t="n">
        <x:f aca="0">V953*Y953</x:f>
        <x:v>0.11615509560095826</x:v>
      </x:c>
      <x:c r="AB953" s="64" t="n">
        <x:f aca="0">W953*Y953</x:f>
        <x:v>0.8682987174185777</x:v>
      </x:c>
      <x:c r="AC953" s="64" t="n">
        <x:f aca="0">X953*Y953</x:f>
        <x:v>0.0647022828420804</x:v>
      </x:c>
      <x:c r="AD953" s="64" t="n">
        <x:f aca="0">SUM(Z953:AC953)</x:f>
        <x:v>1.1649530518171367</x:v>
      </x:c>
      <x:c r="AE953" s="64" t="n">
        <x:f aca="0">MAX(AE952,AD953)</x:f>
        <x:v>1.1770607804293562</x:v>
      </x:c>
      <x:c r="AF953" s="63" t="n">
        <x:f aca="0">AD953/AE953-1</x:f>
        <x:v>-0.010286409005831443</x:v>
      </x:c>
      <x:c r="AG953" s="63" t="n">
        <x:f aca="0">AD953/AD952-1</x:f>
        <x:v>-0.00030439447900887373</x:v>
      </x:c>
      <x:c r="AH953" s="61" t="n">
        <x:f aca="0">IF(OR(T953="年末+季度",T953="季度+动态",T953="季度",T953="动态"),A953,AH952)</x:f>
        <x:v>45197</x:v>
      </x:c>
      <x:c r="AI953" s="68" t="n">
        <x:f aca="0">YEAR(A953)</x:f>
        <x:v>2023</x:v>
      </x:c>
      <x:c r="AJ953" s="68" t="n">
        <x:f aca="0">MONTH(A953)</x:f>
        <x:v>10</x:v>
      </x:c>
      <x:c r="AK953" s="66" t="n">
        <x:f aca="0">IF(MONTH(A953)&lt;&gt;MONTH(A954),1,0)</x:f>
        <x:v>0</x:v>
      </x:c>
      <x:c r="AL953" s="64" t="n">
        <x:f aca="0">IF(AK952,AD952,AL952)</x:f>
        <x:v>1.1670146068104754</x:v>
      </x:c>
      <x:c r="AM953" s="65" t="str">
        <x:f aca="0">IF(AK953,AD953/AL953-1,"")</x:f>
      </x:c>
      <x:c r="AN953" s="64" t="n">
        <x:f aca="0">IF(AI953&lt;&gt;AI952,AD953,MAX(AN952,AD953))</x:f>
        <x:v>1.1770607804293562</x:v>
      </x:c>
      <x:c r="AO953" s="65" t="n">
        <x:f aca="0">AD953/AN953-1</x:f>
        <x:v>-0.010286409005831443</x:v>
      </x:c>
      <x:c r="AP953" s="69" t="n">
        <x:f aca="0">IFERROR(SUM(Z953:AC953)/AD953,0)</x:f>
        <x:v>1</x:v>
      </x:c>
      <x:c r="AQ953" s="66" t="b">
        <x:f aca="0">AND(B953&gt;0,C953&gt;0,D953&gt;0,E953&gt;0)</x:f>
        <x:v>1</x:v>
      </x:c>
    </x:row>
    <x:row r="954" ht="13.5" hidden="0">
      <x:c r="A954" s="61" t="n">
        <x:f aca="0">'净值底稿'!A916</x:f>
        <x:v>45210</x:v>
      </x:c>
      <x:c r="B954" s="62" t="n">
        <x:f aca="0">'净值底稿'!W916</x:f>
        <x:v>1.3201238007503995</x:v>
      </x:c>
      <x:c r="C954" s="62" t="n">
        <x:f aca="0">'净值底稿'!T916</x:f>
        <x:v>1.2336498570126269</x:v>
      </x:c>
      <x:c r="D954" s="62" t="n">
        <x:f aca="0">'净值底稿'!U916</x:f>
        <x:v>1.6116</x:v>
      </x:c>
      <x:c r="E954" s="62" t="n">
        <x:f aca="0">'净值底稿'!V916</x:f>
        <x:v>1.6108</x:v>
      </x:c>
      <x:c r="F954" s="63" t="n">
        <x:f aca="0">IFERROR(B954/B953-1,0)</x:f>
        <x:v>-0.0006667627495539064</x:v>
      </x:c>
      <x:c r="G954" s="63" t="n">
        <x:f aca="0">IFERROR(C954/C953-1,0)</x:f>
        <x:v>0.0019359978740618455</x:v>
      </x:c>
      <x:c r="H954" s="63" t="n">
        <x:f aca="0">IFERROR(D954/D953-1,0)</x:f>
        <x:v>-0.0009918175055789735</x:v>
      </x:c>
      <x:c r="I954" s="63" t="n">
        <x:f aca="0">IFERROR(E954/E953-1,0)</x:f>
        <x:v>0.001180931070918101</x:v>
      </x:c>
      <x:c r="J954" s="64" t="n">
        <x:f aca="0">Z953*(1+F954)</x:f>
        <x:v>0.11571974685877748</x:v>
      </x:c>
      <x:c r="K954" s="64" t="n">
        <x:f aca="0">AA953*(1+G954)</x:f>
        <x:v>0.11637997161910316</x:v>
      </x:c>
      <x:c r="L954" s="64" t="n">
        <x:f aca="0">AB953*(1+H954)</x:f>
        <x:v>0.8674375235505701</x:v>
      </x:c>
      <x:c r="M954" s="64" t="n">
        <x:f aca="0">AC953*(1+I954)</x:f>
        <x:v>0.06477869177824795</x:v>
      </x:c>
      <x:c r="N954" s="64" t="n">
        <x:f aca="0">SUM(J954:M954)</x:f>
        <x:v>1.1643159338066988</x:v>
      </x:c>
      <x:c r="O954" s="65" t="n">
        <x:f aca="0">IFERROR((J954+K954)/N954,0)</x:f>
        <x:v>0.19934427738958876</x:v>
      </x:c>
      <x:c r="P954" s="66" t="b">
        <x:f aca="0">AND(MONTH(A954)=12,OR(A955="",YEAR(A954)&lt;&gt;YEAR(A955)))</x:f>
        <x:v>0</x:v>
      </x:c>
      <x:c r="Q954" s="66" t="b">
        <x:f aca="0">AND(MOD(MONTH(A954),3)=0,OR(A955="",MONTH(A954)&lt;&gt;MONTH(A955)))</x:f>
        <x:v>0</x:v>
      </x:c>
      <x:c r="R954" s="66" t="b">
        <x:f aca="0">OR(O954&gt;$E$7,O954&lt;$E$6)</x:f>
        <x:v>0</x:v>
      </x:c>
      <x:c r="S954" s="66" t="b">
        <x:f aca="0">AND(OR(P954,Q954,R954),A954-AH953&gt;$E$8)</x:f>
        <x:v>0</x:v>
      </x:c>
      <x:c r="T954" s="67" t="str">
        <x:f aca="0">IF(NOT(OR(P954,Q954,R954)),"不调",IF(NOT(S954),"间隔规则跳过",IF(P954,"年末+季度",IF(AND(Q954,R954),"季度+动态",IF(Q954,"季度","动态")))))</x:f>
        <x:v>不调</x:v>
      </x:c>
      <x:c r="U954" s="64" t="n">
        <x:f aca="0">IF(OR(T954="年末+季度",T954="季度+动态"),N954*$E$5/2,IF(T954="季度",(J954+K954)/2,IF(T954="动态",N954*$E$5*IF(J954+K954=0,0.5,J954/(J954+K954)),J954)))</x:f>
        <x:v>0.11571974685877748</x:v>
      </x:c>
      <x:c r="V954" s="64" t="n">
        <x:f aca="0">IF(OR(T954="年末+季度",T954="季度+动态"),N954*$E$5/2,IF(T954="季度",(J954+K954)/2,IF(T954="动态",N954*$E$5*IF(J954+K954=0,0.5,K954/(J954+K954)),K954)))</x:f>
        <x:v>0.11637997161910316</x:v>
      </x:c>
      <x:c r="W954" s="64" t="n">
        <x:f aca="0">IF(OR(T954="年末+季度",T954="季度+动态",T954="动态"),N954*(1-$E$5)*IF(L954+M954=0,$B$7/($B$7+$B$8),L954/(L954+M954)),L954)</x:f>
        <x:v>0.8674375235505701</x:v>
      </x:c>
      <x:c r="X954" s="64" t="n">
        <x:f aca="0">IF(OR(T954="年末+季度",T954="季度+动态",T954="动态"),N954*(1-$E$5)*IF(L954+M954=0,$B$8/($B$7+$B$8),M954/(L954+M954)),M954)</x:f>
        <x:v>0.06477869177824795</x:v>
      </x:c>
      <x:c r="Y954" s="64" t="n">
        <x:f aca="0">POWER(1-$H$5,(A954-A953)/$H$8)</x:f>
        <x:v>0.9999862671029998</x:v>
      </x:c>
      <x:c r="Z954" s="64" t="n">
        <x:f aca="0">U954*Y954</x:f>
        <x:v>0.11571815769141297</x:v>
      </x:c>
      <x:c r="AA954" s="64" t="n">
        <x:f aca="0">V954*Y954</x:f>
        <x:v>0.11637837338494002</x:v>
      </x:c>
      <x:c r="AB954" s="64" t="n">
        <x:f aca="0">W954*Y954</x:f>
        <x:v>0.8674256111204051</x:v>
      </x:c>
      <x:c r="AC954" s="64" t="n">
        <x:f aca="0">X954*Y954</x:f>
        <x:v>0.06477780217914596</x:v>
      </x:c>
      <x:c r="AD954" s="64" t="n">
        <x:f aca="0">SUM(Z954:AC954)</x:f>
        <x:v>1.164299944375904</x:v>
      </x:c>
      <x:c r="AE954" s="64" t="n">
        <x:f aca="0">MAX(AE953,AD954)</x:f>
        <x:v>1.1770607804293562</x:v>
      </x:c>
      <x:c r="AF954" s="63" t="n">
        <x:f aca="0">AD954/AE954-1</x:f>
        <x:v>-0.010841271976454459</x:v>
      </x:c>
      <x:c r="AG954" s="63" t="n">
        <x:f aca="0">AD954/AD953-1</x:f>
        <x:v>-0.0005606298384420727</x:v>
      </x:c>
      <x:c r="AH954" s="61" t="n">
        <x:f aca="0">IF(OR(T954="年末+季度",T954="季度+动态",T954="季度",T954="动态"),A954,AH953)</x:f>
        <x:v>45197</x:v>
      </x:c>
      <x:c r="AI954" s="68" t="n">
        <x:f aca="0">YEAR(A954)</x:f>
        <x:v>2023</x:v>
      </x:c>
      <x:c r="AJ954" s="68" t="n">
        <x:f aca="0">MONTH(A954)</x:f>
        <x:v>10</x:v>
      </x:c>
      <x:c r="AK954" s="66" t="n">
        <x:f aca="0">IF(MONTH(A954)&lt;&gt;MONTH(A955),1,0)</x:f>
        <x:v>0</x:v>
      </x:c>
      <x:c r="AL954" s="64" t="n">
        <x:f aca="0">IF(AK953,AD953,AL953)</x:f>
        <x:v>1.1670146068104754</x:v>
      </x:c>
      <x:c r="AM954" s="65" t="str">
        <x:f aca="0">IF(AK954,AD954/AL954-1,"")</x:f>
      </x:c>
      <x:c r="AN954" s="64" t="n">
        <x:f aca="0">IF(AI954&lt;&gt;AI953,AD954,MAX(AN953,AD954))</x:f>
        <x:v>1.1770607804293562</x:v>
      </x:c>
      <x:c r="AO954" s="65" t="n">
        <x:f aca="0">AD954/AN954-1</x:f>
        <x:v>-0.010841271976454459</x:v>
      </x:c>
      <x:c r="AP954" s="69" t="n">
        <x:f aca="0">IFERROR(SUM(Z954:AC954)/AD954,0)</x:f>
        <x:v>1</x:v>
      </x:c>
      <x:c r="AQ954" s="66" t="b">
        <x:f aca="0">AND(B954&gt;0,C954&gt;0,D954&gt;0,E954&gt;0)</x:f>
        <x:v>1</x:v>
      </x:c>
    </x:row>
    <x:row r="955" ht="13.5" hidden="0">
      <x:c r="A955" s="61" t="n">
        <x:f aca="0">'净值底稿'!A917</x:f>
        <x:v>45211</x:v>
      </x:c>
      <x:c r="B955" s="62" t="n">
        <x:f aca="0">'净值底稿'!W917</x:f>
        <x:v>1.333942392157145</x:v>
      </x:c>
      <x:c r="C955" s="62" t="n">
        <x:f aca="0">'净值底稿'!T917</x:f>
        <x:v>1.2412790814688117</x:v>
      </x:c>
      <x:c r="D955" s="62" t="n">
        <x:f aca="0">'净值底稿'!U917</x:f>
        <x:v>1.6111</x:v>
      </x:c>
      <x:c r="E955" s="62" t="n">
        <x:f aca="0">'净值底稿'!V917</x:f>
        <x:v>1.6135</x:v>
      </x:c>
      <x:c r="F955" s="63" t="n">
        <x:f aca="0">IFERROR(B955/B954-1,0)</x:f>
        <x:v>0.010467648109132366</x:v>
      </x:c>
      <x:c r="G955" s="63" t="n">
        <x:f aca="0">IFERROR(C955/C954-1,0)</x:f>
        <x:v>0.006184270530910307</x:v>
      </x:c>
      <x:c r="H955" s="63" t="n">
        <x:f aca="0">IFERROR(D955/D954-1,0)</x:f>
        <x:v>-0.0003102506825514162</x:v>
      </x:c>
      <x:c r="I955" s="63" t="n">
        <x:f aca="0">IFERROR(E955/E954-1,0)</x:f>
        <x:v>0.001676185746213088</x:v>
      </x:c>
      <x:c r="J955" s="64" t="n">
        <x:f aca="0">Z954*(1+F955)</x:f>
        <x:v>0.11692945464596377</x:v>
      </x:c>
      <x:c r="K955" s="64" t="n">
        <x:f aca="0">AA954*(1+G955)</x:f>
        <x:v>0.11709808872989978</x:v>
      </x:c>
      <x:c r="L955" s="64" t="n">
        <x:f aca="0">AB954*(1+H955)</x:f>
        <x:v>0.8671564917324924</x:v>
      </x:c>
      <x:c r="M955" s="64" t="n">
        <x:f aca="0">AC954*(1+I955)</x:f>
        <x:v>0.06488638180782966</x:v>
      </x:c>
      <x:c r="N955" s="64" t="n">
        <x:f aca="0">SUM(J955:M955)</x:f>
        <x:v>1.1660704169161855</x:v>
      </x:c>
      <x:c r="O955" s="65" t="n">
        <x:f aca="0">IFERROR((J955+K955)/N955,0)</x:f>
        <x:v>0.20069760794959343</x:v>
      </x:c>
      <x:c r="P955" s="66" t="b">
        <x:f aca="0">AND(MONTH(A955)=12,OR(A956="",YEAR(A955)&lt;&gt;YEAR(A956)))</x:f>
        <x:v>0</x:v>
      </x:c>
      <x:c r="Q955" s="66" t="b">
        <x:f aca="0">AND(MOD(MONTH(A955),3)=0,OR(A956="",MONTH(A955)&lt;&gt;MONTH(A956)))</x:f>
        <x:v>0</x:v>
      </x:c>
      <x:c r="R955" s="66" t="b">
        <x:f aca="0">OR(O955&gt;$E$7,O955&lt;$E$6)</x:f>
        <x:v>0</x:v>
      </x:c>
      <x:c r="S955" s="66" t="b">
        <x:f aca="0">AND(OR(P955,Q955,R955),A955-AH954&gt;$E$8)</x:f>
        <x:v>0</x:v>
      </x:c>
      <x:c r="T955" s="67" t="str">
        <x:f aca="0">IF(NOT(OR(P955,Q955,R955)),"不调",IF(NOT(S955),"间隔规则跳过",IF(P955,"年末+季度",IF(AND(Q955,R955),"季度+动态",IF(Q955,"季度","动态")))))</x:f>
        <x:v>不调</x:v>
      </x:c>
      <x:c r="U955" s="64" t="n">
        <x:f aca="0">IF(OR(T955="年末+季度",T955="季度+动态"),N955*$E$5/2,IF(T955="季度",(J955+K955)/2,IF(T955="动态",N955*$E$5*IF(J955+K955=0,0.5,J955/(J955+K955)),J955)))</x:f>
        <x:v>0.11692945464596377</x:v>
      </x:c>
      <x:c r="V955" s="64" t="n">
        <x:f aca="0">IF(OR(T955="年末+季度",T955="季度+动态"),N955*$E$5/2,IF(T955="季度",(J955+K955)/2,IF(T955="动态",N955*$E$5*IF(J955+K955=0,0.5,K955/(J955+K955)),K955)))</x:f>
        <x:v>0.11709808872989978</x:v>
      </x:c>
      <x:c r="W955" s="64" t="n">
        <x:f aca="0">IF(OR(T955="年末+季度",T955="季度+动态",T955="动态"),N955*(1-$E$5)*IF(L955+M955=0,$B$7/($B$7+$B$8),L955/(L955+M955)),L955)</x:f>
        <x:v>0.8671564917324924</x:v>
      </x:c>
      <x:c r="X955" s="64" t="n">
        <x:f aca="0">IF(OR(T955="年末+季度",T955="季度+动态",T955="动态"),N955*(1-$E$5)*IF(L955+M955=0,$B$8/($B$7+$B$8),M955/(L955+M955)),M955)</x:f>
        <x:v>0.06488638180782966</x:v>
      </x:c>
      <x:c r="Y955" s="64" t="n">
        <x:f aca="0">POWER(1-$H$5,(A955-A954)/$H$8)</x:f>
        <x:v>0.9999862671029998</x:v>
      </x:c>
      <x:c r="Z955" s="64" t="n">
        <x:f aca="0">U955*Y955</x:f>
        <x:v>0.11692784886580683</x:v>
      </x:c>
      <x:c r="AA955" s="64" t="n">
        <x:f aca="0">V955*Y955</x:f>
        <x:v>0.11709648063390833</x:v>
      </x:c>
      <x:c r="AB955" s="64" t="n">
        <x:f aca="0">W955*Y955</x:f>
        <x:v>0.8671445831617084</x:v>
      </x:c>
      <x:c r="AC955" s="64" t="n">
        <x:f aca="0">X955*Y955</x:f>
        <x:v>0.06488549072983157</x:v>
      </x:c>
      <x:c r="AD955" s="64" t="n">
        <x:f aca="0">SUM(Z955:AC955)</x:f>
        <x:v>1.166054403391255</x:v>
      </x:c>
      <x:c r="AE955" s="64" t="n">
        <x:f aca="0">MAX(AE954,AD955)</x:f>
        <x:v>1.1770607804293562</x:v>
      </x:c>
      <x:c r="AF955" s="63" t="n">
        <x:f aca="0">AD955/AE955-1</x:f>
        <x:v>-0.00935072956392824</x:v>
      </x:c>
      <x:c r="AG955" s="63" t="n">
        <x:f aca="0">AD955/AD954-1</x:f>
        <x:v>0.0015068788964784918</x:v>
      </x:c>
      <x:c r="AH955" s="61" t="n">
        <x:f aca="0">IF(OR(T955="年末+季度",T955="季度+动态",T955="季度",T955="动态"),A955,AH954)</x:f>
        <x:v>45197</x:v>
      </x:c>
      <x:c r="AI955" s="68" t="n">
        <x:f aca="0">YEAR(A955)</x:f>
        <x:v>2023</x:v>
      </x:c>
      <x:c r="AJ955" s="68" t="n">
        <x:f aca="0">MONTH(A955)</x:f>
        <x:v>10</x:v>
      </x:c>
      <x:c r="AK955" s="66" t="n">
        <x:f aca="0">IF(MONTH(A955)&lt;&gt;MONTH(A956),1,0)</x:f>
        <x:v>0</x:v>
      </x:c>
      <x:c r="AL955" s="64" t="n">
        <x:f aca="0">IF(AK954,AD954,AL954)</x:f>
        <x:v>1.1670146068104754</x:v>
      </x:c>
      <x:c r="AM955" s="65" t="str">
        <x:f aca="0">IF(AK955,AD955/AL955-1,"")</x:f>
      </x:c>
      <x:c r="AN955" s="64" t="n">
        <x:f aca="0">IF(AI955&lt;&gt;AI954,AD955,MAX(AN954,AD955))</x:f>
        <x:v>1.1770607804293562</x:v>
      </x:c>
      <x:c r="AO955" s="65" t="n">
        <x:f aca="0">AD955/AN955-1</x:f>
        <x:v>-0.00935072956392824</x:v>
      </x:c>
      <x:c r="AP955" s="69" t="n">
        <x:f aca="0">IFERROR(SUM(Z955:AC955)/AD955,0)</x:f>
        <x:v>1</x:v>
      </x:c>
      <x:c r="AQ955" s="66" t="b">
        <x:f aca="0">AND(B955&gt;0,C955&gt;0,D955&gt;0,E955&gt;0)</x:f>
        <x:v>1</x:v>
      </x:c>
    </x:row>
    <x:row r="956" ht="13.5" hidden="0">
      <x:c r="A956" s="61" t="n">
        <x:f aca="0">'净值底稿'!A918</x:f>
        <x:v>45212</x:v>
      </x:c>
      <x:c r="B956" s="62" t="n">
        <x:f aca="0">'净值底稿'!W918</x:f>
        <x:v>1.3295768971518056</x:v>
      </x:c>
      <x:c r="C956" s="62" t="n">
        <x:f aca="0">'净值底稿'!T918</x:f>
        <x:v>1.2342385892010934</x:v>
      </x:c>
      <x:c r="D956" s="62" t="n">
        <x:f aca="0">'净值底稿'!U918</x:f>
        <x:v>1.6116</x:v>
      </x:c>
      <x:c r="E956" s="62" t="n">
        <x:f aca="0">'净值底稿'!V918</x:f>
        <x:v>1.6228</x:v>
      </x:c>
      <x:c r="F956" s="63" t="n">
        <x:f aca="0">IFERROR(B956/B955-1,0)</x:f>
        <x:v>-0.0032726263375435494</x:v>
      </x:c>
      <x:c r="G956" s="63" t="n">
        <x:f aca="0">IFERROR(C956/C955-1,0)</x:f>
        <x:v>-0.005671965614201135</x:v>
      </x:c>
      <x:c r="H956" s="63" t="n">
        <x:f aca="0">IFERROR(D956/D955-1,0)</x:f>
        <x:v>0.0003103469679099913</x:v>
      </x:c>
      <x:c r="I956" s="63" t="n">
        <x:f aca="0">IFERROR(E956/E955-1,0)</x:f>
        <x:v>0.005763867369073417</x:v>
      </x:c>
      <x:c r="J956" s="64" t="n">
        <x:f aca="0">Z955*(1+F956)</x:f>
        <x:v>0.11654518770801628</x:v>
      </x:c>
      <x:c r="K956" s="64" t="n">
        <x:f aca="0">AA955*(1+G956)</x:f>
        <x:v>0.11643231342220883</x:v>
      </x:c>
      <x:c r="L956" s="64" t="n">
        <x:f aca="0">AB955*(1+H956)</x:f>
        <x:v>0.8674136988538322</x:v>
      </x:c>
      <x:c r="M956" s="64" t="n">
        <x:f aca="0">AC955*(1+I956)</x:f>
        <x:v>0.06525948209257557</x:v>
      </x:c>
      <x:c r="N956" s="64" t="n">
        <x:f aca="0">SUM(J956:M956)</x:f>
        <x:v>1.165650682076633</x:v>
      </x:c>
      <x:c r="O956" s="65" t="n">
        <x:f aca="0">IFERROR((J956+K956)/N956,0)</x:f>
        <x:v>0.19986905572359845</x:v>
      </x:c>
      <x:c r="P956" s="66" t="b">
        <x:f aca="0">AND(MONTH(A956)=12,OR(A957="",YEAR(A956)&lt;&gt;YEAR(A957)))</x:f>
        <x:v>0</x:v>
      </x:c>
      <x:c r="Q956" s="66" t="b">
        <x:f aca="0">AND(MOD(MONTH(A956),3)=0,OR(A957="",MONTH(A956)&lt;&gt;MONTH(A957)))</x:f>
        <x:v>0</x:v>
      </x:c>
      <x:c r="R956" s="66" t="b">
        <x:f aca="0">OR(O956&gt;$E$7,O956&lt;$E$6)</x:f>
        <x:v>0</x:v>
      </x:c>
      <x:c r="S956" s="66" t="b">
        <x:f aca="0">AND(OR(P956,Q956,R956),A956-AH955&gt;$E$8)</x:f>
        <x:v>0</x:v>
      </x:c>
      <x:c r="T956" s="67" t="str">
        <x:f aca="0">IF(NOT(OR(P956,Q956,R956)),"不调",IF(NOT(S956),"间隔规则跳过",IF(P956,"年末+季度",IF(AND(Q956,R956),"季度+动态",IF(Q956,"季度","动态")))))</x:f>
        <x:v>不调</x:v>
      </x:c>
      <x:c r="U956" s="64" t="n">
        <x:f aca="0">IF(OR(T956="年末+季度",T956="季度+动态"),N956*$E$5/2,IF(T956="季度",(J956+K956)/2,IF(T956="动态",N956*$E$5*IF(J956+K956=0,0.5,J956/(J956+K956)),J956)))</x:f>
        <x:v>0.11654518770801628</x:v>
      </x:c>
      <x:c r="V956" s="64" t="n">
        <x:f aca="0">IF(OR(T956="年末+季度",T956="季度+动态"),N956*$E$5/2,IF(T956="季度",(J956+K956)/2,IF(T956="动态",N956*$E$5*IF(J956+K956=0,0.5,K956/(J956+K956)),K956)))</x:f>
        <x:v>0.11643231342220883</x:v>
      </x:c>
      <x:c r="W956" s="64" t="n">
        <x:f aca="0">IF(OR(T956="年末+季度",T956="季度+动态",T956="动态"),N956*(1-$E$5)*IF(L956+M956=0,$B$7/($B$7+$B$8),L956/(L956+M956)),L956)</x:f>
        <x:v>0.8674136988538322</x:v>
      </x:c>
      <x:c r="X956" s="64" t="n">
        <x:f aca="0">IF(OR(T956="年末+季度",T956="季度+动态",T956="动态"),N956*(1-$E$5)*IF(L956+M956=0,$B$8/($B$7+$B$8),M956/(L956+M956)),M956)</x:f>
        <x:v>0.06525948209257557</x:v>
      </x:c>
      <x:c r="Y956" s="64" t="n">
        <x:f aca="0">POWER(1-$H$5,(A956-A955)/$H$8)</x:f>
        <x:v>0.9999862671029998</x:v>
      </x:c>
      <x:c r="Z956" s="64" t="n">
        <x:f aca="0">U956*Y956</x:f>
        <x:v>0.11654358720495761</x:v>
      </x:c>
      <x:c r="AA956" s="64" t="n">
        <x:f aca="0">V956*Y956</x:f>
        <x:v>0.11643071446924111</x:v>
      </x:c>
      <x:c r="AB956" s="64" t="n">
        <x:f aca="0">W956*Y956</x:f>
        <x:v>0.8674017867508493</x:v>
      </x:c>
      <x:c r="AC956" s="64" t="n">
        <x:f aca="0">X956*Y956</x:f>
        <x:v>0.0652585858908297</x:v>
      </x:c>
      <x:c r="AD956" s="64" t="n">
        <x:f aca="0">SUM(Z956:AC956)</x:f>
        <x:v>1.1656346743158776</x:v>
      </x:c>
      <x:c r="AE956" s="64" t="n">
        <x:f aca="0">MAX(AE955,AD956)</x:f>
        <x:v>1.1770607804293562</x:v>
      </x:c>
      <x:c r="AF956" s="63" t="n">
        <x:f aca="0">AD956/AE956-1</x:f>
        <x:v>-0.00970732038944555</x:v>
      </x:c>
      <x:c r="AG956" s="63" t="n">
        <x:f aca="0">AD956/AD955-1</x:f>
        <x:v>-0.0003599566831158363</x:v>
      </x:c>
      <x:c r="AH956" s="61" t="n">
        <x:f aca="0">IF(OR(T956="年末+季度",T956="季度+动态",T956="季度",T956="动态"),A956,AH955)</x:f>
        <x:v>45197</x:v>
      </x:c>
      <x:c r="AI956" s="68" t="n">
        <x:f aca="0">YEAR(A956)</x:f>
        <x:v>2023</x:v>
      </x:c>
      <x:c r="AJ956" s="68" t="n">
        <x:f aca="0">MONTH(A956)</x:f>
        <x:v>10</x:v>
      </x:c>
      <x:c r="AK956" s="66" t="n">
        <x:f aca="0">IF(MONTH(A956)&lt;&gt;MONTH(A957),1,0)</x:f>
        <x:v>0</x:v>
      </x:c>
      <x:c r="AL956" s="64" t="n">
        <x:f aca="0">IF(AK955,AD955,AL955)</x:f>
        <x:v>1.1670146068104754</x:v>
      </x:c>
      <x:c r="AM956" s="65" t="str">
        <x:f aca="0">IF(AK956,AD956/AL956-1,"")</x:f>
      </x:c>
      <x:c r="AN956" s="64" t="n">
        <x:f aca="0">IF(AI956&lt;&gt;AI955,AD956,MAX(AN955,AD956))</x:f>
        <x:v>1.1770607804293562</x:v>
      </x:c>
      <x:c r="AO956" s="65" t="n">
        <x:f aca="0">AD956/AN956-1</x:f>
        <x:v>-0.00970732038944555</x:v>
      </x:c>
      <x:c r="AP956" s="69" t="n">
        <x:f aca="0">IFERROR(SUM(Z956:AC956)/AD956,0)</x:f>
        <x:v>1</x:v>
      </x:c>
      <x:c r="AQ956" s="66" t="b">
        <x:f aca="0">AND(B956&gt;0,C956&gt;0,D956&gt;0,E956&gt;0)</x:f>
        <x:v>1</x:v>
      </x:c>
    </x:row>
    <x:row r="957" ht="13.5" hidden="0">
      <x:c r="A957" s="61" t="n">
        <x:f aca="0">'净值底稿'!A919</x:f>
        <x:v>45215</x:v>
      </x:c>
      <x:c r="B957" s="62" t="n">
        <x:f aca="0">'净值底稿'!W919</x:f>
        <x:v>1.3304105194940024</x:v>
      </x:c>
      <x:c r="C957" s="62" t="n">
        <x:f aca="0">'净值底稿'!T919</x:f>
        <x:v>1.225588572564038</x:v>
      </x:c>
      <x:c r="D957" s="62" t="n">
        <x:f aca="0">'净值底稿'!U919</x:f>
        <x:v>1.6118</x:v>
      </x:c>
      <x:c r="E957" s="62" t="n">
        <x:f aca="0">'净值底稿'!V919</x:f>
        <x:v>1.645</x:v>
      </x:c>
      <x:c r="F957" s="63" t="n">
        <x:f aca="0">IFERROR(B957/B956-1,0)</x:f>
        <x:v>0.0006269831733558551</x:v>
      </x:c>
      <x:c r="G957" s="63" t="n">
        <x:f aca="0">IFERROR(C957/C956-1,0)</x:f>
        <x:v>-0.007008382911325439</x:v>
      </x:c>
      <x:c r="H957" s="63" t="n">
        <x:f aca="0">IFERROR(D957/D956-1,0)</x:f>
        <x:v>0.00012410027302056648</x:v>
      </x:c>
      <x:c r="I957" s="63" t="n">
        <x:f aca="0">IFERROR(E957/E956-1,0)</x:f>
        <x:v>0.013680059157012536</x:v>
      </x:c>
      <x:c r="J957" s="64" t="n">
        <x:f aca="0">Z956*(1+F957)</x:f>
        <x:v>0.11661665807309765</x:v>
      </x:c>
      <x:c r="K957" s="64" t="n">
        <x:f aca="0">AA956*(1+G957)</x:f>
        <x:v>0.11561472343960147</x:v>
      </x:c>
      <x:c r="L957" s="64" t="n">
        <x:f aca="0">AB956*(1+H957)</x:f>
        <x:v>0.8675094315494036</x:v>
      </x:c>
      <x:c r="M957" s="64" t="n">
        <x:f aca="0">AC956*(1+I957)</x:f>
        <x:v>0.06615132720631924</x:v>
      </x:c>
      <x:c r="N957" s="64" t="n">
        <x:f aca="0">SUM(J957:M957)</x:f>
        <x:v>1.165892140268422</x:v>
      </x:c>
      <x:c r="O957" s="65" t="n">
        <x:f aca="0">IFERROR((J957+K957)/N957,0)</x:f>
        <x:v>0.19918770655682846</x:v>
      </x:c>
      <x:c r="P957" s="66" t="b">
        <x:f aca="0">AND(MONTH(A957)=12,OR(A958="",YEAR(A957)&lt;&gt;YEAR(A958)))</x:f>
        <x:v>0</x:v>
      </x:c>
      <x:c r="Q957" s="66" t="b">
        <x:f aca="0">AND(MOD(MONTH(A957),3)=0,OR(A958="",MONTH(A957)&lt;&gt;MONTH(A958)))</x:f>
        <x:v>0</x:v>
      </x:c>
      <x:c r="R957" s="66" t="b">
        <x:f aca="0">OR(O957&gt;$E$7,O957&lt;$E$6)</x:f>
        <x:v>0</x:v>
      </x:c>
      <x:c r="S957" s="66" t="b">
        <x:f aca="0">AND(OR(P957,Q957,R957),A957-AH956&gt;$E$8)</x:f>
        <x:v>0</x:v>
      </x:c>
      <x:c r="T957" s="67" t="str">
        <x:f aca="0">IF(NOT(OR(P957,Q957,R957)),"不调",IF(NOT(S957),"间隔规则跳过",IF(P957,"年末+季度",IF(AND(Q957,R957),"季度+动态",IF(Q957,"季度","动态")))))</x:f>
        <x:v>不调</x:v>
      </x:c>
      <x:c r="U957" s="64" t="n">
        <x:f aca="0">IF(OR(T957="年末+季度",T957="季度+动态"),N957*$E$5/2,IF(T957="季度",(J957+K957)/2,IF(T957="动态",N957*$E$5*IF(J957+K957=0,0.5,J957/(J957+K957)),J957)))</x:f>
        <x:v>0.11661665807309765</x:v>
      </x:c>
      <x:c r="V957" s="64" t="n">
        <x:f aca="0">IF(OR(T957="年末+季度",T957="季度+动态"),N957*$E$5/2,IF(T957="季度",(J957+K957)/2,IF(T957="动态",N957*$E$5*IF(J957+K957=0,0.5,K957/(J957+K957)),K957)))</x:f>
        <x:v>0.11561472343960147</x:v>
      </x:c>
      <x:c r="W957" s="64" t="n">
        <x:f aca="0">IF(OR(T957="年末+季度",T957="季度+动态",T957="动态"),N957*(1-$E$5)*IF(L957+M957=0,$B$7/($B$7+$B$8),L957/(L957+M957)),L957)</x:f>
        <x:v>0.8675094315494036</x:v>
      </x:c>
      <x:c r="X957" s="64" t="n">
        <x:f aca="0">IF(OR(T957="年末+季度",T957="季度+动态",T957="动态"),N957*(1-$E$5)*IF(L957+M957=0,$B$8/($B$7+$B$8),M957/(L957+M957)),M957)</x:f>
        <x:v>0.06615132720631924</x:v>
      </x:c>
      <x:c r="Y957" s="64" t="n">
        <x:f aca="0">POWER(1-$H$5,(A957-A956)/$H$8)</x:f>
        <x:v>0.9999588018747739</x:v>
      </x:c>
      <x:c r="Z957" s="64" t="n">
        <x:f aca="0">U957*Y957</x:f>
        <x:v>0.1166118536854149</x:v>
      </x:c>
      <x:c r="AA957" s="64" t="n">
        <x:f aca="0">V957*Y957</x:f>
        <x:v>0.11560996032974723</x:v>
      </x:c>
      <x:c r="AB957" s="64" t="n">
        <x:f aca="0">W957*Y957</x:f>
        <x:v>0.8674736917872079</x:v>
      </x:c>
      <x:c r="AC957" s="64" t="n">
        <x:f aca="0">X957*Y957</x:f>
        <x:v>0.06614860189565712</x:v>
      </x:c>
      <x:c r="AD957" s="64" t="n">
        <x:f aca="0">SUM(Z957:AC957)</x:f>
        <x:v>1.1658441076980273</x:v>
      </x:c>
      <x:c r="AE957" s="64" t="n">
        <x:f aca="0">MAX(AE956,AD957)</x:f>
        <x:v>1.1770607804293562</x:v>
      </x:c>
      <x:c r="AF957" s="63" t="n">
        <x:f aca="0">AD957/AE957-1</x:f>
        <x:v>-0.009529391275136634</x:v>
      </x:c>
      <x:c r="AG957" s="63" t="n">
        <x:f aca="0">AD957/AD956-1</x:f>
        <x:v>0.00017967326021128827</x:v>
      </x:c>
      <x:c r="AH957" s="61" t="n">
        <x:f aca="0">IF(OR(T957="年末+季度",T957="季度+动态",T957="季度",T957="动态"),A957,AH956)</x:f>
        <x:v>45197</x:v>
      </x:c>
      <x:c r="AI957" s="68" t="n">
        <x:f aca="0">YEAR(A957)</x:f>
        <x:v>2023</x:v>
      </x:c>
      <x:c r="AJ957" s="68" t="n">
        <x:f aca="0">MONTH(A957)</x:f>
        <x:v>10</x:v>
      </x:c>
      <x:c r="AK957" s="66" t="n">
        <x:f aca="0">IF(MONTH(A957)&lt;&gt;MONTH(A958),1,0)</x:f>
        <x:v>0</x:v>
      </x:c>
      <x:c r="AL957" s="64" t="n">
        <x:f aca="0">IF(AK956,AD956,AL956)</x:f>
        <x:v>1.1670146068104754</x:v>
      </x:c>
      <x:c r="AM957" s="65" t="str">
        <x:f aca="0">IF(AK957,AD957/AL957-1,"")</x:f>
      </x:c>
      <x:c r="AN957" s="64" t="n">
        <x:f aca="0">IF(AI957&lt;&gt;AI956,AD957,MAX(AN956,AD957))</x:f>
        <x:v>1.1770607804293562</x:v>
      </x:c>
      <x:c r="AO957" s="65" t="n">
        <x:f aca="0">AD957/AN957-1</x:f>
        <x:v>-0.009529391275136634</x:v>
      </x:c>
      <x:c r="AP957" s="69" t="n">
        <x:f aca="0">IFERROR(SUM(Z957:AC957)/AD957,0)</x:f>
        <x:v>1</x:v>
      </x:c>
      <x:c r="AQ957" s="66" t="b">
        <x:f aca="0">AND(B957&gt;0,C957&gt;0,D957&gt;0,E957&gt;0)</x:f>
        <x:v>1</x:v>
      </x:c>
    </x:row>
    <x:row r="958" ht="13.5" hidden="0">
      <x:c r="A958" s="61" t="n">
        <x:f aca="0">'净值底稿'!A920</x:f>
        <x:v>45216</x:v>
      </x:c>
      <x:c r="B958" s="62" t="n">
        <x:f aca="0">'净值底稿'!W920</x:f>
        <x:v>1.3343944493809423</x:v>
      </x:c>
      <x:c r="C958" s="62" t="n">
        <x:f aca="0">'净值底稿'!T920</x:f>
        <x:v>1.2251807693786503</x:v>
      </x:c>
      <x:c r="D958" s="62" t="n">
        <x:f aca="0">'净值底稿'!U920</x:f>
        <x:v>1.6114</x:v>
      </x:c>
      <x:c r="E958" s="62" t="n">
        <x:f aca="0">'净值底稿'!V920</x:f>
        <x:v>1.6529</x:v>
      </x:c>
      <x:c r="F958" s="63" t="n">
        <x:f aca="0">IFERROR(B958/B957-1,0)</x:f>
        <x:v>0.002994511715417758</x:v>
      </x:c>
      <x:c r="G958" s="63" t="n">
        <x:f aca="0">IFERROR(C958/C957-1,0)</x:f>
        <x:v>-0.00033274068844701965</x:v>
      </x:c>
      <x:c r="H958" s="63" t="n">
        <x:f aca="0">IFERROR(D958/D957-1,0)</x:f>
        <x:v>-0.0002481697481077072</x:v>
      </x:c>
      <x:c r="I958" s="63" t="n">
        <x:f aca="0">IFERROR(E958/E957-1,0)</x:f>
        <x:v>0.004802431610942293</x:v>
      </x:c>
      <x:c r="J958" s="64" t="n">
        <x:f aca="0">Z957*(1+F958)</x:f>
        <x:v>0.11696104924743246</x:v>
      </x:c>
      <x:c r="K958" s="64" t="n">
        <x:f aca="0">AA957*(1+G958)</x:f>
        <x:v>0.11557149219195577</x:v>
      </x:c>
      <x:c r="L958" s="64" t="n">
        <x:f aca="0">AB957*(1+H958)</x:f>
        <x:v>0.867258411059627</x:v>
      </x:c>
      <x:c r="M958" s="64" t="n">
        <x:f aca="0">AC957*(1+I958)</x:f>
        <x:v>0.06646627603242046</x:v>
      </x:c>
      <x:c r="N958" s="64" t="n">
        <x:f aca="0">SUM(J958:M958)</x:f>
        <x:v>1.1662572285314357</x:v>
      </x:c>
      <x:c r="O958" s="65" t="n">
        <x:f aca="0">IFERROR((J958+K958)/N958,0)</x:f>
        <x:v>0.19938358001192913</x:v>
      </x:c>
      <x:c r="P958" s="66" t="b">
        <x:f aca="0">AND(MONTH(A958)=12,OR(A959="",YEAR(A958)&lt;&gt;YEAR(A959)))</x:f>
        <x:v>0</x:v>
      </x:c>
      <x:c r="Q958" s="66" t="b">
        <x:f aca="0">AND(MOD(MONTH(A958),3)=0,OR(A959="",MONTH(A958)&lt;&gt;MONTH(A959)))</x:f>
        <x:v>0</x:v>
      </x:c>
      <x:c r="R958" s="66" t="b">
        <x:f aca="0">OR(O958&gt;$E$7,O958&lt;$E$6)</x:f>
        <x:v>0</x:v>
      </x:c>
      <x:c r="S958" s="66" t="b">
        <x:f aca="0">AND(OR(P958,Q958,R958),A958-AH957&gt;$E$8)</x:f>
        <x:v>0</x:v>
      </x:c>
      <x:c r="T958" s="67" t="str">
        <x:f aca="0">IF(NOT(OR(P958,Q958,R958)),"不调",IF(NOT(S958),"间隔规则跳过",IF(P958,"年末+季度",IF(AND(Q958,R958),"季度+动态",IF(Q958,"季度","动态")))))</x:f>
        <x:v>不调</x:v>
      </x:c>
      <x:c r="U958" s="64" t="n">
        <x:f aca="0">IF(OR(T958="年末+季度",T958="季度+动态"),N958*$E$5/2,IF(T958="季度",(J958+K958)/2,IF(T958="动态",N958*$E$5*IF(J958+K958=0,0.5,J958/(J958+K958)),J958)))</x:f>
        <x:v>0.11696104924743246</x:v>
      </x:c>
      <x:c r="V958" s="64" t="n">
        <x:f aca="0">IF(OR(T958="年末+季度",T958="季度+动态"),N958*$E$5/2,IF(T958="季度",(J958+K958)/2,IF(T958="动态",N958*$E$5*IF(J958+K958=0,0.5,K958/(J958+K958)),K958)))</x:f>
        <x:v>0.11557149219195577</x:v>
      </x:c>
      <x:c r="W958" s="64" t="n">
        <x:f aca="0">IF(OR(T958="年末+季度",T958="季度+动态",T958="动态"),N958*(1-$E$5)*IF(L958+M958=0,$B$7/($B$7+$B$8),L958/(L958+M958)),L958)</x:f>
        <x:v>0.867258411059627</x:v>
      </x:c>
      <x:c r="X958" s="64" t="n">
        <x:f aca="0">IF(OR(T958="年末+季度",T958="季度+动态",T958="动态"),N958*(1-$E$5)*IF(L958+M958=0,$B$8/($B$7+$B$8),M958/(L958+M958)),M958)</x:f>
        <x:v>0.06646627603242046</x:v>
      </x:c>
      <x:c r="Y958" s="64" t="n">
        <x:f aca="0">POWER(1-$H$5,(A958-A957)/$H$8)</x:f>
        <x:v>0.9999862671029998</x:v>
      </x:c>
      <x:c r="Z958" s="64" t="n">
        <x:f aca="0">U958*Y958</x:f>
        <x:v>0.1169594430333901</x:v>
      </x:c>
      <x:c r="AA958" s="64" t="n">
        <x:f aca="0">V958*Y958</x:f>
        <x:v>0.11556990506055734</x:v>
      </x:c>
      <x:c r="AB958" s="64" t="n">
        <x:f aca="0">W958*Y958</x:f>
        <x:v>0.8672465010891953</x:v>
      </x:c>
      <x:c r="AC958" s="64" t="n">
        <x:f aca="0">X958*Y958</x:f>
        <x:v>0.06646536325789772</x:v>
      </x:c>
      <x:c r="AD958" s="64" t="n">
        <x:f aca="0">SUM(Z958:AC958)</x:f>
        <x:v>1.1662412124410404</x:v>
      </x:c>
      <x:c r="AE958" s="64" t="n">
        <x:f aca="0">MAX(AE957,AD958)</x:f>
        <x:v>1.1770607804293562</x:v>
      </x:c>
      <x:c r="AF958" s="63" t="n">
        <x:f aca="0">AD958/AE958-1</x:f>
        <x:v>-0.00919202148963727</x:v>
      </x:c>
      <x:c r="AG958" s="63" t="n">
        <x:f aca="0">AD958/AD957-1</x:f>
        <x:v>0.00034061564525744714</x:v>
      </x:c>
      <x:c r="AH958" s="61" t="n">
        <x:f aca="0">IF(OR(T958="年末+季度",T958="季度+动态",T958="季度",T958="动态"),A958,AH957)</x:f>
        <x:v>45197</x:v>
      </x:c>
      <x:c r="AI958" s="68" t="n">
        <x:f aca="0">YEAR(A958)</x:f>
        <x:v>2023</x:v>
      </x:c>
      <x:c r="AJ958" s="68" t="n">
        <x:f aca="0">MONTH(A958)</x:f>
        <x:v>10</x:v>
      </x:c>
      <x:c r="AK958" s="66" t="n">
        <x:f aca="0">IF(MONTH(A958)&lt;&gt;MONTH(A959),1,0)</x:f>
        <x:v>0</x:v>
      </x:c>
      <x:c r="AL958" s="64" t="n">
        <x:f aca="0">IF(AK957,AD957,AL957)</x:f>
        <x:v>1.1670146068104754</x:v>
      </x:c>
      <x:c r="AM958" s="65" t="str">
        <x:f aca="0">IF(AK958,AD958/AL958-1,"")</x:f>
      </x:c>
      <x:c r="AN958" s="64" t="n">
        <x:f aca="0">IF(AI958&lt;&gt;AI957,AD958,MAX(AN957,AD958))</x:f>
        <x:v>1.1770607804293562</x:v>
      </x:c>
      <x:c r="AO958" s="65" t="n">
        <x:f aca="0">AD958/AN958-1</x:f>
        <x:v>-0.00919202148963727</x:v>
      </x:c>
      <x:c r="AP958" s="69" t="n">
        <x:f aca="0">IFERROR(SUM(Z958:AC958)/AD958,0)</x:f>
        <x:v>1</x:v>
      </x:c>
      <x:c r="AQ958" s="66" t="b">
        <x:f aca="0">AND(B958&gt;0,C958&gt;0,D958&gt;0,E958&gt;0)</x:f>
        <x:v>1</x:v>
      </x:c>
    </x:row>
    <x:row r="959" ht="13.5" hidden="0">
      <x:c r="A959" s="61" t="n">
        <x:f aca="0">'净值底稿'!A921</x:f>
        <x:v>45217</x:v>
      </x:c>
      <x:c r="B959" s="62" t="n">
        <x:f aca="0">'净值底稿'!W921</x:f>
        <x:v>1.3258453519861397</x:v>
      </x:c>
      <x:c r="C959" s="62" t="n">
        <x:f aca="0">'净值底稿'!T921</x:f>
        <x:v>1.2064961430732377</x:v>
      </x:c>
      <x:c r="D959" s="62" t="n">
        <x:f aca="0">'净值底稿'!U921</x:f>
        <x:v>1.6109</x:v>
      </x:c>
      <x:c r="E959" s="62" t="n">
        <x:f aca="0">'净值底稿'!V921</x:f>
        <x:v>1.665</x:v>
      </x:c>
      <x:c r="F959" s="63" t="n">
        <x:f aca="0">IFERROR(B959/B958-1,0)</x:f>
        <x:v>-0.006406724337596481</x:v>
      </x:c>
      <x:c r="G959" s="63" t="n">
        <x:f aca="0">IFERROR(C959/C958-1,0)</x:f>
        <x:v>-0.015250505698753747</x:v>
      </x:c>
      <x:c r="H959" s="63" t="n">
        <x:f aca="0">IFERROR(D959/D958-1,0)</x:f>
        <x:v>-0.00031028918952458184</x:v>
      </x:c>
      <x:c r="I959" s="63" t="n">
        <x:f aca="0">IFERROR(E959/E958-1,0)</x:f>
        <x:v>0.00732046705789835</x:v>
      </x:c>
      <x:c r="J959" s="64" t="n">
        <x:f aca="0">Z958*(1+F959)</x:f>
        <x:v>0.11621011612319636</x:v>
      </x:c>
      <x:c r="K959" s="64" t="n">
        <x:f aca="0">AA958*(1+G959)</x:f>
        <x:v>0.11380740556482688</x:v>
      </x:c>
      <x:c r="L959" s="64" t="n">
        <x:f aca="0">AB958*(1+H959)</x:f>
        <x:v>0.8669774038752543</x:v>
      </x:c>
      <x:c r="M959" s="64" t="n">
        <x:f aca="0">AC958*(1+I959)</x:f>
        <x:v>0.06695192076011841</x:v>
      </x:c>
      <x:c r="N959" s="64" t="n">
        <x:f aca="0">SUM(J959:M959)</x:f>
        <x:v>1.163946846323396</x:v>
      </x:c>
      <x:c r="O959" s="65" t="n">
        <x:f aca="0">IFERROR((J959+K959)/N959,0)</x:f>
        <x:v>0.19761857890211096</x:v>
      </x:c>
      <x:c r="P959" s="66" t="b">
        <x:f aca="0">AND(MONTH(A959)=12,OR(A960="",YEAR(A959)&lt;&gt;YEAR(A960)))</x:f>
        <x:v>0</x:v>
      </x:c>
      <x:c r="Q959" s="66" t="b">
        <x:f aca="0">AND(MOD(MONTH(A959),3)=0,OR(A960="",MONTH(A959)&lt;&gt;MONTH(A960)))</x:f>
        <x:v>0</x:v>
      </x:c>
      <x:c r="R959" s="66" t="b">
        <x:f aca="0">OR(O959&gt;$E$7,O959&lt;$E$6)</x:f>
        <x:v>0</x:v>
      </x:c>
      <x:c r="S959" s="66" t="b">
        <x:f aca="0">AND(OR(P959,Q959,R959),A959-AH958&gt;$E$8)</x:f>
        <x:v>0</x:v>
      </x:c>
      <x:c r="T959" s="67" t="str">
        <x:f aca="0">IF(NOT(OR(P959,Q959,R959)),"不调",IF(NOT(S959),"间隔规则跳过",IF(P959,"年末+季度",IF(AND(Q959,R959),"季度+动态",IF(Q959,"季度","动态")))))</x:f>
        <x:v>不调</x:v>
      </x:c>
      <x:c r="U959" s="64" t="n">
        <x:f aca="0">IF(OR(T959="年末+季度",T959="季度+动态"),N959*$E$5/2,IF(T959="季度",(J959+K959)/2,IF(T959="动态",N959*$E$5*IF(J959+K959=0,0.5,J959/(J959+K959)),J959)))</x:f>
        <x:v>0.11621011612319636</x:v>
      </x:c>
      <x:c r="V959" s="64" t="n">
        <x:f aca="0">IF(OR(T959="年末+季度",T959="季度+动态"),N959*$E$5/2,IF(T959="季度",(J959+K959)/2,IF(T959="动态",N959*$E$5*IF(J959+K959=0,0.5,K959/(J959+K959)),K959)))</x:f>
        <x:v>0.11380740556482688</x:v>
      </x:c>
      <x:c r="W959" s="64" t="n">
        <x:f aca="0">IF(OR(T959="年末+季度",T959="季度+动态",T959="动态"),N959*(1-$E$5)*IF(L959+M959=0,$B$7/($B$7+$B$8),L959/(L959+M959)),L959)</x:f>
        <x:v>0.8669774038752543</x:v>
      </x:c>
      <x:c r="X959" s="64" t="n">
        <x:f aca="0">IF(OR(T959="年末+季度",T959="季度+动态",T959="动态"),N959*(1-$E$5)*IF(L959+M959=0,$B$8/($B$7+$B$8),M959/(L959+M959)),M959)</x:f>
        <x:v>0.06695192076011841</x:v>
      </x:c>
      <x:c r="Y959" s="64" t="n">
        <x:f aca="0">POWER(1-$H$5,(A959-A958)/$H$8)</x:f>
        <x:v>0.9999862671029998</x:v>
      </x:c>
      <x:c r="Z959" s="64" t="n">
        <x:f aca="0">U959*Y959</x:f>
        <x:v>0.11620852022164126</x:v>
      </x:c>
      <x:c r="AA959" s="64" t="n">
        <x:f aca="0">V959*Y959</x:f>
        <x:v>0.11380584265944839</x:v>
      </x:c>
      <x:c r="AB959" s="64" t="n">
        <x:f aca="0">W959*Y959</x:f>
        <x:v>0.8669654977638654</x:v>
      </x:c>
      <x:c r="AC959" s="64" t="n">
        <x:f aca="0">X959*Y959</x:f>
        <x:v>0.06695100131628665</x:v>
      </x:c>
      <x:c r="AD959" s="64" t="n">
        <x:f aca="0">SUM(Z959:AC959)</x:f>
        <x:v>1.1639308619612416</x:v>
      </x:c>
      <x:c r="AE959" s="64" t="n">
        <x:f aca="0">MAX(AE958,AD959)</x:f>
        <x:v>1.1770607804293562</x:v>
      </x:c>
      <x:c r="AF959" s="63" t="n">
        <x:f aca="0">AD959/AE959-1</x:f>
        <x:v>-0.01115483472597334</x:v>
      </x:c>
      <x:c r="AG959" s="63" t="n">
        <x:f aca="0">AD959/AD958-1</x:f>
        <x:v>-0.001981022840860658</x:v>
      </x:c>
      <x:c r="AH959" s="61" t="n">
        <x:f aca="0">IF(OR(T959="年末+季度",T959="季度+动态",T959="季度",T959="动态"),A959,AH958)</x:f>
        <x:v>45197</x:v>
      </x:c>
      <x:c r="AI959" s="68" t="n">
        <x:f aca="0">YEAR(A959)</x:f>
        <x:v>2023</x:v>
      </x:c>
      <x:c r="AJ959" s="68" t="n">
        <x:f aca="0">MONTH(A959)</x:f>
        <x:v>10</x:v>
      </x:c>
      <x:c r="AK959" s="66" t="n">
        <x:f aca="0">IF(MONTH(A959)&lt;&gt;MONTH(A960),1,0)</x:f>
        <x:v>0</x:v>
      </x:c>
      <x:c r="AL959" s="64" t="n">
        <x:f aca="0">IF(AK958,AD958,AL958)</x:f>
        <x:v>1.1670146068104754</x:v>
      </x:c>
      <x:c r="AM959" s="65" t="str">
        <x:f aca="0">IF(AK959,AD959/AL959-1,"")</x:f>
      </x:c>
      <x:c r="AN959" s="64" t="n">
        <x:f aca="0">IF(AI959&lt;&gt;AI958,AD959,MAX(AN958,AD959))</x:f>
        <x:v>1.1770607804293562</x:v>
      </x:c>
      <x:c r="AO959" s="65" t="n">
        <x:f aca="0">AD959/AN959-1</x:f>
        <x:v>-0.01115483472597334</x:v>
      </x:c>
      <x:c r="AP959" s="69" t="n">
        <x:f aca="0">IFERROR(SUM(Z959:AC959)/AD959,0)</x:f>
        <x:v>1</x:v>
      </x:c>
      <x:c r="AQ959" s="66" t="b">
        <x:f aca="0">AND(B959&gt;0,C959&gt;0,D959&gt;0,E959&gt;0)</x:f>
        <x:v>1</x:v>
      </x:c>
    </x:row>
    <x:row r="960" ht="13.5" hidden="0">
      <x:c r="A960" s="61" t="n">
        <x:f aca="0">'净值底稿'!A922</x:f>
        <x:v>45218</x:v>
      </x:c>
      <x:c r="B960" s="62" t="n">
        <x:f aca="0">'净值底稿'!W922</x:f>
        <x:v>1.3050891923198107</x:v>
      </x:c>
      <x:c r="C960" s="62" t="n">
        <x:f aca="0">'净值底稿'!T922</x:f>
        <x:v>1.1927610315487356</x:v>
      </x:c>
      <x:c r="D960" s="62" t="n">
        <x:f aca="0">'净值底稿'!U922</x:f>
        <x:v>1.6091</x:v>
      </x:c>
      <x:c r="E960" s="62" t="n">
        <x:f aca="0">'净值底稿'!V922</x:f>
        <x:v>1.6755</x:v>
      </x:c>
      <x:c r="F960" s="63" t="n">
        <x:f aca="0">IFERROR(B960/B959-1,0)</x:f>
        <x:v>-0.01565503822541292</x:v>
      </x:c>
      <x:c r="G960" s="63" t="n">
        <x:f aca="0">IFERROR(C960/C959-1,0)</x:f>
        <x:v>-0.011384297913721864</x:v>
      </x:c>
      <x:c r="H960" s="63" t="n">
        <x:f aca="0">IFERROR(D960/D959-1,0)</x:f>
        <x:v>-0.0011173877956421885</x:v>
      </x:c>
      <x:c r="I960" s="63" t="n">
        <x:f aca="0">IFERROR(E960/E959-1,0)</x:f>
        <x:v>0.006306306306306242</x:v>
      </x:c>
      <x:c r="J960" s="64" t="n">
        <x:f aca="0">Z959*(1+F960)</x:f>
        <x:v>0.1143892713954528</x:v>
      </x:c>
      <x:c r="K960" s="64" t="n">
        <x:f aca="0">AA959*(1+G960)</x:f>
        <x:v>0.11251024304229107</x:v>
      </x:c>
      <x:c r="L960" s="64" t="n">
        <x:f aca="0">AB959*(1+H960)</x:f>
        <x:v>0.8659967610974213</x:v>
      </x:c>
      <x:c r="M960" s="64" t="n">
        <x:f aca="0">AC959*(1+I960)</x:f>
        <x:v>0.06737321483810106</x:v>
      </x:c>
      <x:c r="N960" s="64" t="n">
        <x:f aca="0">SUM(J960:M960)</x:f>
        <x:v>1.1602694903732662</x:v>
      </x:c>
      <x:c r="O960" s="65" t="n">
        <x:f aca="0">IFERROR((J960+K960)/N960,0)</x:f>
        <x:v>0.19555759788594357</x:v>
      </x:c>
      <x:c r="P960" s="66" t="b">
        <x:f aca="0">AND(MONTH(A960)=12,OR(A961="",YEAR(A960)&lt;&gt;YEAR(A961)))</x:f>
        <x:v>0</x:v>
      </x:c>
      <x:c r="Q960" s="66" t="b">
        <x:f aca="0">AND(MOD(MONTH(A960),3)=0,OR(A961="",MONTH(A960)&lt;&gt;MONTH(A961)))</x:f>
        <x:v>0</x:v>
      </x:c>
      <x:c r="R960" s="66" t="b">
        <x:f aca="0">OR(O960&gt;$E$7,O960&lt;$E$6)</x:f>
        <x:v>0</x:v>
      </x:c>
      <x:c r="S960" s="66" t="b">
        <x:f aca="0">AND(OR(P960,Q960,R960),A960-AH959&gt;$E$8)</x:f>
        <x:v>0</x:v>
      </x:c>
      <x:c r="T960" s="67" t="str">
        <x:f aca="0">IF(NOT(OR(P960,Q960,R960)),"不调",IF(NOT(S960),"间隔规则跳过",IF(P960,"年末+季度",IF(AND(Q960,R960),"季度+动态",IF(Q960,"季度","动态")))))</x:f>
        <x:v>不调</x:v>
      </x:c>
      <x:c r="U960" s="64" t="n">
        <x:f aca="0">IF(OR(T960="年末+季度",T960="季度+动态"),N960*$E$5/2,IF(T960="季度",(J960+K960)/2,IF(T960="动态",N960*$E$5*IF(J960+K960=0,0.5,J960/(J960+K960)),J960)))</x:f>
        <x:v>0.1143892713954528</x:v>
      </x:c>
      <x:c r="V960" s="64" t="n">
        <x:f aca="0">IF(OR(T960="年末+季度",T960="季度+动态"),N960*$E$5/2,IF(T960="季度",(J960+K960)/2,IF(T960="动态",N960*$E$5*IF(J960+K960=0,0.5,K960/(J960+K960)),K960)))</x:f>
        <x:v>0.11251024304229107</x:v>
      </x:c>
      <x:c r="W960" s="64" t="n">
        <x:f aca="0">IF(OR(T960="年末+季度",T960="季度+动态",T960="动态"),N960*(1-$E$5)*IF(L960+M960=0,$B$7/($B$7+$B$8),L960/(L960+M960)),L960)</x:f>
        <x:v>0.8659967610974213</x:v>
      </x:c>
      <x:c r="X960" s="64" t="n">
        <x:f aca="0">IF(OR(T960="年末+季度",T960="季度+动态",T960="动态"),N960*(1-$E$5)*IF(L960+M960=0,$B$8/($B$7+$B$8),M960/(L960+M960)),M960)</x:f>
        <x:v>0.06737321483810106</x:v>
      </x:c>
      <x:c r="Y960" s="64" t="n">
        <x:f aca="0">POWER(1-$H$5,(A960-A959)/$H$8)</x:f>
        <x:v>0.9999862671029998</x:v>
      </x:c>
      <x:c r="Z960" s="64" t="n">
        <x:f aca="0">U960*Y960</x:f>
        <x:v>0.11438770049937079</x:v>
      </x:c>
      <x:c r="AA960" s="64" t="n">
        <x:f aca="0">V960*Y960</x:f>
        <x:v>0.1125086979507119</x:v>
      </x:c>
      <x:c r="AB960" s="64" t="n">
        <x:f aca="0">W960*Y960</x:f>
        <x:v>0.8659848684530986</x:v>
      </x:c>
      <x:c r="AC960" s="64" t="n">
        <x:f aca="0">X960*Y960</x:f>
        <x:v>0.06737228960868112</x:v>
      </x:c>
      <x:c r="AD960" s="64" t="n">
        <x:f aca="0">SUM(Z960:AC960)</x:f>
        <x:v>1.1602535565118623</x:v>
      </x:c>
      <x:c r="AE960" s="64" t="n">
        <x:f aca="0">MAX(AE959,AD960)</x:f>
        <x:v>1.1770607804293562</x:v>
      </x:c>
      <x:c r="AF960" s="63" t="n">
        <x:f aca="0">AD960/AE960-1</x:f>
        <x:v>-0.014278977090174672</x:v>
      </x:c>
      <x:c r="AG960" s="63" t="n">
        <x:f aca="0">AD960/AD959-1</x:f>
        <x:v>-0.0031593847792497076</x:v>
      </x:c>
      <x:c r="AH960" s="61" t="n">
        <x:f aca="0">IF(OR(T960="年末+季度",T960="季度+动态",T960="季度",T960="动态"),A960,AH959)</x:f>
        <x:v>45197</x:v>
      </x:c>
      <x:c r="AI960" s="68" t="n">
        <x:f aca="0">YEAR(A960)</x:f>
        <x:v>2023</x:v>
      </x:c>
      <x:c r="AJ960" s="68" t="n">
        <x:f aca="0">MONTH(A960)</x:f>
        <x:v>10</x:v>
      </x:c>
      <x:c r="AK960" s="66" t="n">
        <x:f aca="0">IF(MONTH(A960)&lt;&gt;MONTH(A961),1,0)</x:f>
        <x:v>0</x:v>
      </x:c>
      <x:c r="AL960" s="64" t="n">
        <x:f aca="0">IF(AK959,AD959,AL959)</x:f>
        <x:v>1.1670146068104754</x:v>
      </x:c>
      <x:c r="AM960" s="65" t="str">
        <x:f aca="0">IF(AK960,AD960/AL960-1,"")</x:f>
      </x:c>
      <x:c r="AN960" s="64" t="n">
        <x:f aca="0">IF(AI960&lt;&gt;AI959,AD960,MAX(AN959,AD960))</x:f>
        <x:v>1.1770607804293562</x:v>
      </x:c>
      <x:c r="AO960" s="65" t="n">
        <x:f aca="0">AD960/AN960-1</x:f>
        <x:v>-0.014278977090174672</x:v>
      </x:c>
      <x:c r="AP960" s="69" t="n">
        <x:f aca="0">IFERROR(SUM(Z960:AC960)/AD960,0)</x:f>
        <x:v>1</x:v>
      </x:c>
      <x:c r="AQ960" s="66" t="b">
        <x:f aca="0">AND(B960&gt;0,C960&gt;0,D960&gt;0,E960&gt;0)</x:f>
        <x:v>1</x:v>
      </x:c>
    </x:row>
    <x:row r="961" ht="13.5" hidden="0">
      <x:c r="A961" s="61" t="n">
        <x:f aca="0">'净值底稿'!A923</x:f>
        <x:v>45219</x:v>
      </x:c>
      <x:c r="B961" s="62" t="n">
        <x:f aca="0">'净值底稿'!W923</x:f>
        <x:v>1.298789688455196</x:v>
      </x:c>
      <x:c r="C961" s="62" t="n">
        <x:f aca="0">'净值底稿'!T923</x:f>
        <x:v>1.181369054736648</x:v>
      </x:c>
      <x:c r="D961" s="62" t="n">
        <x:f aca="0">'净值底稿'!U923</x:f>
        <x:v>1.6091</x:v>
      </x:c>
      <x:c r="E961" s="62" t="n">
        <x:f aca="0">'净值底稿'!V923</x:f>
        <x:v>1.6962</x:v>
      </x:c>
      <x:c r="F961" s="63" t="n">
        <x:f aca="0">IFERROR(B961/B960-1,0)</x:f>
        <x:v>-0.004826876125927693</x:v>
      </x:c>
      <x:c r="G961" s="63" t="n">
        <x:f aca="0">IFERROR(C961/C960-1,0)</x:f>
        <x:v>-0.009550929742645708</x:v>
      </x:c>
      <x:c r="H961" s="63" t="n">
        <x:f aca="0">IFERROR(D961/D960-1,0)</x:f>
        <x:v>0</x:v>
      </x:c>
      <x:c r="I961" s="63" t="n">
        <x:f aca="0">IFERROR(E961/E960-1,0)</x:f>
        <x:v>0.01235452103849588</x:v>
      </x:c>
      <x:c r="J961" s="64" t="n">
        <x:f aca="0">Z960*(1+F961)</x:f>
        <x:v>0.1138355652387306</x:v>
      </x:c>
      <x:c r="K961" s="64" t="n">
        <x:f aca="0">AA960*(1+G961)</x:f>
        <x:v>0.11143413528114811</x:v>
      </x:c>
      <x:c r="L961" s="64" t="n">
        <x:f aca="0">AB960*(1+H961)</x:f>
        <x:v>0.8659848684530986</x:v>
      </x:c>
      <x:c r="M961" s="64" t="n">
        <x:f aca="0">AC960*(1+I961)</x:f>
        <x:v>0.06820464197806321</x:v>
      </x:c>
      <x:c r="N961" s="64" t="n">
        <x:f aca="0">SUM(J961:M961)</x:f>
        <x:v>1.1594592109510407</x:v>
      </x:c>
      <x:c r="O961" s="65" t="n">
        <x:f aca="0">IFERROR((J961+K961)/N961,0)</x:f>
        <x:v>0.19428859453805397</x:v>
      </x:c>
      <x:c r="P961" s="66" t="b">
        <x:f aca="0">AND(MONTH(A961)=12,OR(A962="",YEAR(A961)&lt;&gt;YEAR(A962)))</x:f>
        <x:v>0</x:v>
      </x:c>
      <x:c r="Q961" s="66" t="b">
        <x:f aca="0">AND(MOD(MONTH(A961),3)=0,OR(A962="",MONTH(A961)&lt;&gt;MONTH(A962)))</x:f>
        <x:v>0</x:v>
      </x:c>
      <x:c r="R961" s="66" t="b">
        <x:f aca="0">OR(O961&gt;$E$7,O961&lt;$E$6)</x:f>
        <x:v>0</x:v>
      </x:c>
      <x:c r="S961" s="66" t="b">
        <x:f aca="0">AND(OR(P961,Q961,R961),A961-AH960&gt;$E$8)</x:f>
        <x:v>0</x:v>
      </x:c>
      <x:c r="T961" s="67" t="str">
        <x:f aca="0">IF(NOT(OR(P961,Q961,R961)),"不调",IF(NOT(S961),"间隔规则跳过",IF(P961,"年末+季度",IF(AND(Q961,R961),"季度+动态",IF(Q961,"季度","动态")))))</x:f>
        <x:v>不调</x:v>
      </x:c>
      <x:c r="U961" s="64" t="n">
        <x:f aca="0">IF(OR(T961="年末+季度",T961="季度+动态"),N961*$E$5/2,IF(T961="季度",(J961+K961)/2,IF(T961="动态",N961*$E$5*IF(J961+K961=0,0.5,J961/(J961+K961)),J961)))</x:f>
        <x:v>0.1138355652387306</x:v>
      </x:c>
      <x:c r="V961" s="64" t="n">
        <x:f aca="0">IF(OR(T961="年末+季度",T961="季度+动态"),N961*$E$5/2,IF(T961="季度",(J961+K961)/2,IF(T961="动态",N961*$E$5*IF(J961+K961=0,0.5,K961/(J961+K961)),K961)))</x:f>
        <x:v>0.11143413528114811</x:v>
      </x:c>
      <x:c r="W961" s="64" t="n">
        <x:f aca="0">IF(OR(T961="年末+季度",T961="季度+动态",T961="动态"),N961*(1-$E$5)*IF(L961+M961=0,$B$7/($B$7+$B$8),L961/(L961+M961)),L961)</x:f>
        <x:v>0.8659848684530986</x:v>
      </x:c>
      <x:c r="X961" s="64" t="n">
        <x:f aca="0">IF(OR(T961="年末+季度",T961="季度+动态",T961="动态"),N961*(1-$E$5)*IF(L961+M961=0,$B$8/($B$7+$B$8),M961/(L961+M961)),M961)</x:f>
        <x:v>0.06820464197806321</x:v>
      </x:c>
      <x:c r="Y961" s="64" t="n">
        <x:f aca="0">POWER(1-$H$5,(A961-A960)/$H$8)</x:f>
        <x:v>0.9999862671029998</x:v>
      </x:c>
      <x:c r="Z961" s="64" t="n">
        <x:f aca="0">U961*Y961</x:f>
        <x:v>0.11383400194663822</x:v>
      </x:c>
      <x:c r="AA961" s="64" t="n">
        <x:f aca="0">V961*Y961</x:f>
        <x:v>0.11143260496764598</x:v>
      </x:c>
      <x:c r="AB961" s="64" t="n">
        <x:f aca="0">W961*Y961</x:f>
        <x:v>0.8659729759720964</x:v>
      </x:c>
      <x:c r="AC961" s="64" t="n">
        <x:f aca="0">X961*Y961</x:f>
        <x:v>0.06820370533073998</x:v>
      </x:c>
      <x:c r="AD961" s="64" t="n">
        <x:f aca="0">SUM(Z961:AC961)</x:f>
        <x:v>1.1594432882171206</x:v>
      </x:c>
      <x:c r="AE961" s="64" t="n">
        <x:f aca="0">MAX(AE960,AD961)</x:f>
        <x:v>1.1770607804293562</x:v>
      </x:c>
      <x:c r="AF961" s="63" t="n">
        <x:f aca="0">AD961/AE961-1</x:f>
        <x:v>-0.014967359804316405</x:v>
      </x:c>
      <x:c r="AG961" s="63" t="n">
        <x:f aca="0">AD961/AD960-1</x:f>
        <x:v>-0.0006983545020776694</x:v>
      </x:c>
      <x:c r="AH961" s="61" t="n">
        <x:f aca="0">IF(OR(T961="年末+季度",T961="季度+动态",T961="季度",T961="动态"),A961,AH960)</x:f>
        <x:v>45197</x:v>
      </x:c>
      <x:c r="AI961" s="68" t="n">
        <x:f aca="0">YEAR(A961)</x:f>
        <x:v>2023</x:v>
      </x:c>
      <x:c r="AJ961" s="68" t="n">
        <x:f aca="0">MONTH(A961)</x:f>
        <x:v>10</x:v>
      </x:c>
      <x:c r="AK961" s="66" t="n">
        <x:f aca="0">IF(MONTH(A961)&lt;&gt;MONTH(A962),1,0)</x:f>
        <x:v>0</x:v>
      </x:c>
      <x:c r="AL961" s="64" t="n">
        <x:f aca="0">IF(AK960,AD960,AL960)</x:f>
        <x:v>1.1670146068104754</x:v>
      </x:c>
      <x:c r="AM961" s="65" t="str">
        <x:f aca="0">IF(AK961,AD961/AL961-1,"")</x:f>
      </x:c>
      <x:c r="AN961" s="64" t="n">
        <x:f aca="0">IF(AI961&lt;&gt;AI960,AD961,MAX(AN960,AD961))</x:f>
        <x:v>1.1770607804293562</x:v>
      </x:c>
      <x:c r="AO961" s="65" t="n">
        <x:f aca="0">AD961/AN961-1</x:f>
        <x:v>-0.014967359804316405</x:v>
      </x:c>
      <x:c r="AP961" s="69" t="n">
        <x:f aca="0">IFERROR(SUM(Z961:AC961)/AD961,0)</x:f>
        <x:v>1</x:v>
      </x:c>
      <x:c r="AQ961" s="66" t="b">
        <x:f aca="0">AND(B961&gt;0,C961&gt;0,D961&gt;0,E961&gt;0)</x:f>
        <x:v>1</x:v>
      </x:c>
    </x:row>
    <x:row r="962" ht="13.5" hidden="0">
      <x:c r="A962" s="61" t="n">
        <x:f aca="0">'净值底稿'!A924</x:f>
        <x:v>45222</x:v>
      </x:c>
      <x:c r="B962" s="62" t="n">
        <x:f aca="0">'净值底稿'!W924</x:f>
        <x:v>1.2843294529531413</x:v>
      </x:c>
      <x:c r="C962" s="62" t="n">
        <x:f aca="0">'净值底稿'!T924</x:f>
        <x:v>1.1567096907272667</x:v>
      </x:c>
      <x:c r="D962" s="62" t="n">
        <x:f aca="0">'净值底稿'!U924</x:f>
        <x:v>1.6098</x:v>
      </x:c>
      <x:c r="E962" s="62" t="n">
        <x:f aca="0">'净值底稿'!V924</x:f>
        <x:v>1.688</x:v>
      </x:c>
      <x:c r="F962" s="63" t="n">
        <x:f aca="0">IFERROR(B962/B961-1,0)</x:f>
        <x:v>-0.011133623580930951</x:v>
      </x:c>
      <x:c r="G962" s="63" t="n">
        <x:f aca="0">IFERROR(C962/C961-1,0)</x:f>
        <x:v>-0.020873548287481114</x:v>
      </x:c>
      <x:c r="H962" s="63" t="n">
        <x:f aca="0">IFERROR(D962/D961-1,0)</x:f>
        <x:v>0.0004350257908147803</x:v>
      </x:c>
      <x:c r="I962" s="63" t="n">
        <x:f aca="0">IFERROR(E962/E961-1,0)</x:f>
        <x:v>-0.004834335573635218</x:v>
      </x:c>
      <x:c r="J962" s="64" t="n">
        <x:f aca="0">Z961*(1+F962)</x:f>
        <x:v>0.11256661701825338</x:v>
      </x:c>
      <x:c r="K962" s="64" t="n">
        <x:f aca="0">AA961*(1+G962)</x:f>
        <x:v>0.10910661110705401</x:v>
      </x:c>
      <x:c r="L962" s="64" t="n">
        <x:f aca="0">AB961*(1+H962)</x:f>
        <x:v>0.866349696550793</x:v>
      </x:c>
      <x:c r="M962" s="64" t="n">
        <x:f aca="0">AC961*(1+I962)</x:f>
        <x:v>0.06787398573180585</x:v>
      </x:c>
      <x:c r="N962" s="64" t="n">
        <x:f aca="0">SUM(J962:M962)</x:f>
        <x:v>1.1558969104079062</x:v>
      </x:c>
      <x:c r="O962" s="65" t="n">
        <x:f aca="0">IFERROR((J962+K962)/N962,0)</x:f>
        <x:v>0.19177595002575168</x:v>
      </x:c>
      <x:c r="P962" s="66" t="b">
        <x:f aca="0">AND(MONTH(A962)=12,OR(A963="",YEAR(A962)&lt;&gt;YEAR(A963)))</x:f>
        <x:v>0</x:v>
      </x:c>
      <x:c r="Q962" s="66" t="b">
        <x:f aca="0">AND(MOD(MONTH(A962),3)=0,OR(A963="",MONTH(A962)&lt;&gt;MONTH(A963)))</x:f>
        <x:v>0</x:v>
      </x:c>
      <x:c r="R962" s="66" t="b">
        <x:f aca="0">OR(O962&gt;$E$7,O962&lt;$E$6)</x:f>
        <x:v>0</x:v>
      </x:c>
      <x:c r="S962" s="66" t="b">
        <x:f aca="0">AND(OR(P962,Q962,R962),A962-AH961&gt;$E$8)</x:f>
        <x:v>0</x:v>
      </x:c>
      <x:c r="T962" s="67" t="str">
        <x:f aca="0">IF(NOT(OR(P962,Q962,R962)),"不调",IF(NOT(S962),"间隔规则跳过",IF(P962,"年末+季度",IF(AND(Q962,R962),"季度+动态",IF(Q962,"季度","动态")))))</x:f>
        <x:v>不调</x:v>
      </x:c>
      <x:c r="U962" s="64" t="n">
        <x:f aca="0">IF(OR(T962="年末+季度",T962="季度+动态"),N962*$E$5/2,IF(T962="季度",(J962+K962)/2,IF(T962="动态",N962*$E$5*IF(J962+K962=0,0.5,J962/(J962+K962)),J962)))</x:f>
        <x:v>0.11256661701825338</x:v>
      </x:c>
      <x:c r="V962" s="64" t="n">
        <x:f aca="0">IF(OR(T962="年末+季度",T962="季度+动态"),N962*$E$5/2,IF(T962="季度",(J962+K962)/2,IF(T962="动态",N962*$E$5*IF(J962+K962=0,0.5,K962/(J962+K962)),K962)))</x:f>
        <x:v>0.10910661110705401</x:v>
      </x:c>
      <x:c r="W962" s="64" t="n">
        <x:f aca="0">IF(OR(T962="年末+季度",T962="季度+动态",T962="动态"),N962*(1-$E$5)*IF(L962+M962=0,$B$7/($B$7+$B$8),L962/(L962+M962)),L962)</x:f>
        <x:v>0.866349696550793</x:v>
      </x:c>
      <x:c r="X962" s="64" t="n">
        <x:f aca="0">IF(OR(T962="年末+季度",T962="季度+动态",T962="动态"),N962*(1-$E$5)*IF(L962+M962=0,$B$8/($B$7+$B$8),M962/(L962+M962)),M962)</x:f>
        <x:v>0.06787398573180585</x:v>
      </x:c>
      <x:c r="Y962" s="64" t="n">
        <x:f aca="0">POWER(1-$H$5,(A962-A961)/$H$8)</x:f>
        <x:v>0.9999588018747739</x:v>
      </x:c>
      <x:c r="Z962" s="64" t="n">
        <x:f aca="0">U962*Y962</x:f>
        <x:v>0.11256197948466919</x:v>
      </x:c>
      <x:c r="AA962" s="64" t="n">
        <x:f aca="0">V962*Y962</x:f>
        <x:v>0.10910211611922663</x:v>
      </x:c>
      <x:c r="AB962" s="64" t="n">
        <x:f aca="0">W962*Y962</x:f>
        <x:v>0.8663140045675048</x:v>
      </x:c>
      <x:c r="AC962" s="64" t="n">
        <x:f aca="0">X962*Y962</x:f>
        <x:v>0.06787118945084208</x:v>
      </x:c>
      <x:c r="AD962" s="64" t="n">
        <x:f aca="0">SUM(Z962:AC962)</x:f>
        <x:v>1.1558492896222428</x:v>
      </x:c>
      <x:c r="AE962" s="64" t="n">
        <x:f aca="0">MAX(AE961,AD962)</x:f>
        <x:v>1.1770607804293562</x:v>
      </x:c>
      <x:c r="AF962" s="63" t="n">
        <x:f aca="0">AD962/AE962-1</x:f>
        <x:v>-0.018020726847577162</x:v>
      </x:c>
      <x:c r="AG962" s="63" t="n">
        <x:f aca="0">AD962/AD961-1</x:f>
        <x:v>-0.0030997623009266784</x:v>
      </x:c>
      <x:c r="AH962" s="61" t="n">
        <x:f aca="0">IF(OR(T962="年末+季度",T962="季度+动态",T962="季度",T962="动态"),A962,AH961)</x:f>
        <x:v>45197</x:v>
      </x:c>
      <x:c r="AI962" s="68" t="n">
        <x:f aca="0">YEAR(A962)</x:f>
        <x:v>2023</x:v>
      </x:c>
      <x:c r="AJ962" s="68" t="n">
        <x:f aca="0">MONTH(A962)</x:f>
        <x:v>10</x:v>
      </x:c>
      <x:c r="AK962" s="66" t="n">
        <x:f aca="0">IF(MONTH(A962)&lt;&gt;MONTH(A963),1,0)</x:f>
        <x:v>0</x:v>
      </x:c>
      <x:c r="AL962" s="64" t="n">
        <x:f aca="0">IF(AK961,AD961,AL961)</x:f>
        <x:v>1.1670146068104754</x:v>
      </x:c>
      <x:c r="AM962" s="65" t="str">
        <x:f aca="0">IF(AK962,AD962/AL962-1,"")</x:f>
      </x:c>
      <x:c r="AN962" s="64" t="n">
        <x:f aca="0">IF(AI962&lt;&gt;AI961,AD962,MAX(AN961,AD962))</x:f>
        <x:v>1.1770607804293562</x:v>
      </x:c>
      <x:c r="AO962" s="65" t="n">
        <x:f aca="0">AD962/AN962-1</x:f>
        <x:v>-0.018020726847577162</x:v>
      </x:c>
      <x:c r="AP962" s="69" t="n">
        <x:f aca="0">IFERROR(SUM(Z962:AC962)/AD962,0)</x:f>
        <x:v>1</x:v>
      </x:c>
      <x:c r="AQ962" s="66" t="b">
        <x:f aca="0">AND(B962&gt;0,C962&gt;0,D962&gt;0,E962&gt;0)</x:f>
        <x:v>1</x:v>
      </x:c>
    </x:row>
    <x:row r="963" ht="13.5" hidden="0">
      <x:c r="A963" s="61" t="n">
        <x:f aca="0">'净值底稿'!A925</x:f>
        <x:v>45223</x:v>
      </x:c>
      <x:c r="B963" s="62" t="n">
        <x:f aca="0">'净值底稿'!W925</x:f>
        <x:v>1.2916342278632416</x:v>
      </x:c>
      <x:c r="C963" s="62" t="n">
        <x:f aca="0">'净值底稿'!T925</x:f>
        <x:v>1.1735818299636183</x:v>
      </x:c>
      <x:c r="D963" s="62" t="n">
        <x:f aca="0">'净值底稿'!U925</x:f>
        <x:v>1.6087</x:v>
      </x:c>
      <x:c r="E963" s="62" t="n">
        <x:f aca="0">'净值底稿'!V925</x:f>
        <x:v>1.6903</x:v>
      </x:c>
      <x:c r="F963" s="63" t="n">
        <x:f aca="0">IFERROR(B963/B962-1,0)</x:f>
        <x:v>0.005687617685091517</x:v>
      </x:c>
      <x:c r="G963" s="63" t="n">
        <x:f aca="0">IFERROR(C963/C962-1,0)</x:f>
        <x:v>0.014586321331624186</x:v>
      </x:c>
      <x:c r="H963" s="63" t="n">
        <x:f aca="0">IFERROR(D963/D962-1,0)</x:f>
        <x:v>-0.0006833146974778437</x:v>
      </x:c>
      <x:c r="I963" s="63" t="n">
        <x:f aca="0">IFERROR(E963/E962-1,0)</x:f>
        <x:v>0.0013625592417061405</x:v>
      </x:c>
      <x:c r="J963" s="64" t="n">
        <x:f aca="0">Z962*(1+F963)</x:f>
        <x:v>0.1132021889898551</x:v>
      </x:c>
      <x:c r="K963" s="64" t="n">
        <x:f aca="0">AA962*(1+G963)</x:f>
        <x:v>0.11069351464290184</x:v>
      </x:c>
      <x:c r="L963" s="64" t="n">
        <x:f aca="0">AB962*(1+H963)</x:f>
        <x:v>0.8657220394755529</x:v>
      </x:c>
      <x:c r="M963" s="64" t="n">
        <x:f aca="0">AC962*(1+I963)</x:f>
        <x:v>0.06796366796727392</x:v>
      </x:c>
      <x:c r="N963" s="64" t="n">
        <x:f aca="0">SUM(J963:M963)</x:f>
        <x:v>1.1575814110755838</x:v>
      </x:c>
      <x:c r="O963" s="65" t="n">
        <x:f aca="0">IFERROR((J963+K963)/N963,0)</x:f>
        <x:v>0.19341680981618473</x:v>
      </x:c>
      <x:c r="P963" s="66" t="b">
        <x:f aca="0">AND(MONTH(A963)=12,OR(A964="",YEAR(A963)&lt;&gt;YEAR(A964)))</x:f>
        <x:v>0</x:v>
      </x:c>
      <x:c r="Q963" s="66" t="b">
        <x:f aca="0">AND(MOD(MONTH(A963),3)=0,OR(A964="",MONTH(A963)&lt;&gt;MONTH(A964)))</x:f>
        <x:v>0</x:v>
      </x:c>
      <x:c r="R963" s="66" t="b">
        <x:f aca="0">OR(O963&gt;$E$7,O963&lt;$E$6)</x:f>
        <x:v>0</x:v>
      </x:c>
      <x:c r="S963" s="66" t="b">
        <x:f aca="0">AND(OR(P963,Q963,R963),A963-AH962&gt;$E$8)</x:f>
        <x:v>0</x:v>
      </x:c>
      <x:c r="T963" s="67" t="str">
        <x:f aca="0">IF(NOT(OR(P963,Q963,R963)),"不调",IF(NOT(S963),"间隔规则跳过",IF(P963,"年末+季度",IF(AND(Q963,R963),"季度+动态",IF(Q963,"季度","动态")))))</x:f>
        <x:v>不调</x:v>
      </x:c>
      <x:c r="U963" s="64" t="n">
        <x:f aca="0">IF(OR(T963="年末+季度",T963="季度+动态"),N963*$E$5/2,IF(T963="季度",(J963+K963)/2,IF(T963="动态",N963*$E$5*IF(J963+K963=0,0.5,J963/(J963+K963)),J963)))</x:f>
        <x:v>0.1132021889898551</x:v>
      </x:c>
      <x:c r="V963" s="64" t="n">
        <x:f aca="0">IF(OR(T963="年末+季度",T963="季度+动态"),N963*$E$5/2,IF(T963="季度",(J963+K963)/2,IF(T963="动态",N963*$E$5*IF(J963+K963=0,0.5,K963/(J963+K963)),K963)))</x:f>
        <x:v>0.11069351464290184</x:v>
      </x:c>
      <x:c r="W963" s="64" t="n">
        <x:f aca="0">IF(OR(T963="年末+季度",T963="季度+动态",T963="动态"),N963*(1-$E$5)*IF(L963+M963=0,$B$7/($B$7+$B$8),L963/(L963+M963)),L963)</x:f>
        <x:v>0.8657220394755529</x:v>
      </x:c>
      <x:c r="X963" s="64" t="n">
        <x:f aca="0">IF(OR(T963="年末+季度",T963="季度+动态",T963="动态"),N963*(1-$E$5)*IF(L963+M963=0,$B$8/($B$7+$B$8),M963/(L963+M963)),M963)</x:f>
        <x:v>0.06796366796727392</x:v>
      </x:c>
      <x:c r="Y963" s="64" t="n">
        <x:f aca="0">POWER(1-$H$5,(A963-A962)/$H$8)</x:f>
        <x:v>0.9999862671029998</x:v>
      </x:c>
      <x:c r="Z963" s="64" t="n">
        <x:f aca="0">U963*Y963</x:f>
        <x:v>0.1132006343958535</x:v>
      </x:c>
      <x:c r="AA963" s="64" t="n">
        <x:f aca="0">V963*Y963</x:f>
        <x:v>0.11069199450026665</x:v>
      </x:c>
      <x:c r="AB963" s="64" t="n">
        <x:f aca="0">W963*Y963</x:f>
        <x:v>0.865710150603954</x:v>
      </x:c>
      <x:c r="AC963" s="64" t="n">
        <x:f aca="0">X963*Y963</x:f>
        <x:v>0.06796273462922196</x:v>
      </x:c>
      <x:c r="AD963" s="64" t="n">
        <x:f aca="0">SUM(Z963:AC963)</x:f>
        <x:v>1.157565514129296</x:v>
      </x:c>
      <x:c r="AE963" s="64" t="n">
        <x:f aca="0">MAX(AE962,AD963)</x:f>
        <x:v>1.1770607804293562</x:v>
      </x:c>
      <x:c r="AF963" s="63" t="n">
        <x:f aca="0">AD963/AE963-1</x:f>
        <x:v>-0.01656266747155488</x:v>
      </x:c>
      <x:c r="AG963" s="63" t="n">
        <x:f aca="0">AD963/AD962-1</x:f>
        <x:v>0.001484816854984805</x:v>
      </x:c>
      <x:c r="AH963" s="61" t="n">
        <x:f aca="0">IF(OR(T963="年末+季度",T963="季度+动态",T963="季度",T963="动态"),A963,AH962)</x:f>
        <x:v>45197</x:v>
      </x:c>
      <x:c r="AI963" s="68" t="n">
        <x:f aca="0">YEAR(A963)</x:f>
        <x:v>2023</x:v>
      </x:c>
      <x:c r="AJ963" s="68" t="n">
        <x:f aca="0">MONTH(A963)</x:f>
        <x:v>10</x:v>
      </x:c>
      <x:c r="AK963" s="66" t="n">
        <x:f aca="0">IF(MONTH(A963)&lt;&gt;MONTH(A964),1,0)</x:f>
        <x:v>0</x:v>
      </x:c>
      <x:c r="AL963" s="64" t="n">
        <x:f aca="0">IF(AK962,AD962,AL962)</x:f>
        <x:v>1.1670146068104754</x:v>
      </x:c>
      <x:c r="AM963" s="65" t="str">
        <x:f aca="0">IF(AK963,AD963/AL963-1,"")</x:f>
      </x:c>
      <x:c r="AN963" s="64" t="n">
        <x:f aca="0">IF(AI963&lt;&gt;AI962,AD963,MAX(AN962,AD963))</x:f>
        <x:v>1.1770607804293562</x:v>
      </x:c>
      <x:c r="AO963" s="65" t="n">
        <x:f aca="0">AD963/AN963-1</x:f>
        <x:v>-0.01656266747155488</x:v>
      </x:c>
      <x:c r="AP963" s="69" t="n">
        <x:f aca="0">IFERROR(SUM(Z963:AC963)/AD963,0)</x:f>
        <x:v>1</x:v>
      </x:c>
      <x:c r="AQ963" s="66" t="b">
        <x:f aca="0">AND(B963&gt;0,C963&gt;0,D963&gt;0,E963&gt;0)</x:f>
        <x:v>1</x:v>
      </x:c>
    </x:row>
    <x:row r="964" ht="13.5" hidden="0">
      <x:c r="A964" s="61" t="n">
        <x:f aca="0">'净值底稿'!A926</x:f>
        <x:v>45224</x:v>
      </x:c>
      <x:c r="B964" s="62" t="n">
        <x:f aca="0">'净值底稿'!W926</x:f>
        <x:v>1.300658059423046</x:v>
      </x:c>
      <x:c r="C964" s="62" t="n">
        <x:f aca="0">'净值底稿'!T926</x:f>
        <x:v>1.1839161154380617</x:v>
      </x:c>
      <x:c r="D964" s="62" t="n">
        <x:f aca="0">'净值底稿'!U926</x:f>
        <x:v>1.6092</x:v>
      </x:c>
      <x:c r="E964" s="62" t="n">
        <x:f aca="0">'净值底稿'!V926</x:f>
        <x:v>1.6824</x:v>
      </x:c>
      <x:c r="F964" s="63" t="n">
        <x:f aca="0">IFERROR(B964/B963-1,0)</x:f>
        <x:v>0.006986367630356538</x:v>
      </x:c>
      <x:c r="G964" s="63" t="n">
        <x:f aca="0">IFERROR(C964/C963-1,0)</x:f>
        <x:v>0.00880576472009964</x:v>
      </x:c>
      <x:c r="H964" s="63" t="n">
        <x:f aca="0">IFERROR(D964/D963-1,0)</x:f>
        <x:v>0.0003108099707838097</x:v>
      </x:c>
      <x:c r="I964" s="63" t="n">
        <x:f aca="0">IFERROR(E964/E963-1,0)</x:f>
        <x:v>-0.004673726557415825</x:v>
      </x:c>
      <x:c r="J964" s="64" t="n">
        <x:f aca="0">Z963*(1+F964)</x:f>
        <x:v>0.11399149564373251</x:v>
      </x:c>
      <x:c r="K964" s="64" t="n">
        <x:f aca="0">AA963*(1+G964)</x:f>
        <x:v>0.11166672216023456</x:v>
      </x:c>
      <x:c r="L964" s="64" t="n">
        <x:f aca="0">AB963*(1+H964)</x:f>
        <x:v>0.8659792219505704</x:v>
      </x:c>
      <x:c r="M964" s="64" t="n">
        <x:f aca="0">AC963*(1+I964)</x:f>
        <x:v>0.06764509539147076</x:v>
      </x:c>
      <x:c r="N964" s="64" t="n">
        <x:f aca="0">SUM(J964:M964)</x:f>
        <x:v>1.159282535146008</x:v>
      </x:c>
      <x:c r="O964" s="65" t="n">
        <x:f aca="0">IFERROR((J964+K964)/N964,0)</x:f>
        <x:v>0.19465334028822068</x:v>
      </x:c>
      <x:c r="P964" s="66" t="b">
        <x:f aca="0">AND(MONTH(A964)=12,OR(A965="",YEAR(A964)&lt;&gt;YEAR(A965)))</x:f>
        <x:v>0</x:v>
      </x:c>
      <x:c r="Q964" s="66" t="b">
        <x:f aca="0">AND(MOD(MONTH(A964),3)=0,OR(A965="",MONTH(A964)&lt;&gt;MONTH(A965)))</x:f>
        <x:v>0</x:v>
      </x:c>
      <x:c r="R964" s="66" t="b">
        <x:f aca="0">OR(O964&gt;$E$7,O964&lt;$E$6)</x:f>
        <x:v>0</x:v>
      </x:c>
      <x:c r="S964" s="66" t="b">
        <x:f aca="0">AND(OR(P964,Q964,R964),A964-AH963&gt;$E$8)</x:f>
        <x:v>0</x:v>
      </x:c>
      <x:c r="T964" s="67" t="str">
        <x:f aca="0">IF(NOT(OR(P964,Q964,R964)),"不调",IF(NOT(S964),"间隔规则跳过",IF(P964,"年末+季度",IF(AND(Q964,R964),"季度+动态",IF(Q964,"季度","动态")))))</x:f>
        <x:v>不调</x:v>
      </x:c>
      <x:c r="U964" s="64" t="n">
        <x:f aca="0">IF(OR(T964="年末+季度",T964="季度+动态"),N964*$E$5/2,IF(T964="季度",(J964+K964)/2,IF(T964="动态",N964*$E$5*IF(J964+K964=0,0.5,J964/(J964+K964)),J964)))</x:f>
        <x:v>0.11399149564373251</x:v>
      </x:c>
      <x:c r="V964" s="64" t="n">
        <x:f aca="0">IF(OR(T964="年末+季度",T964="季度+动态"),N964*$E$5/2,IF(T964="季度",(J964+K964)/2,IF(T964="动态",N964*$E$5*IF(J964+K964=0,0.5,K964/(J964+K964)),K964)))</x:f>
        <x:v>0.11166672216023456</x:v>
      </x:c>
      <x:c r="W964" s="64" t="n">
        <x:f aca="0">IF(OR(T964="年末+季度",T964="季度+动态",T964="动态"),N964*(1-$E$5)*IF(L964+M964=0,$B$7/($B$7+$B$8),L964/(L964+M964)),L964)</x:f>
        <x:v>0.8659792219505704</x:v>
      </x:c>
      <x:c r="X964" s="64" t="n">
        <x:f aca="0">IF(OR(T964="年末+季度",T964="季度+动态",T964="动态"),N964*(1-$E$5)*IF(L964+M964=0,$B$8/($B$7+$B$8),M964/(L964+M964)),M964)</x:f>
        <x:v>0.06764509539147076</x:v>
      </x:c>
      <x:c r="Y964" s="64" t="n">
        <x:f aca="0">POWER(1-$H$5,(A964-A963)/$H$8)</x:f>
        <x:v>0.9999862671029998</x:v>
      </x:c>
      <x:c r="Z964" s="64" t="n">
        <x:f aca="0">U964*Y964</x:f>
        <x:v>0.11398993021026393</x:v>
      </x:c>
      <x:c r="AA964" s="64" t="n">
        <x:f aca="0">V964*Y964</x:f>
        <x:v>0.11166518865264077</x:v>
      </x:c>
      <x:c r="AB964" s="64" t="n">
        <x:f aca="0">W964*Y964</x:f>
        <x:v>0.865967329547111</x:v>
      </x:c>
      <x:c r="AC964" s="64" t="n">
        <x:f aca="0">X964*Y964</x:f>
        <x:v>0.06764416642834317</x:v>
      </x:c>
      <x:c r="AD964" s="64" t="n">
        <x:f aca="0">SUM(Z964:AC964)</x:f>
        <x:v>1.1592666148383588</x:v>
      </x:c>
      <x:c r="AE964" s="64" t="n">
        <x:f aca="0">MAX(AE963,AD964)</x:f>
        <x:v>1.1770607804293562</x:v>
      </x:c>
      <x:c r="AF964" s="63" t="n">
        <x:f aca="0">AD964/AE964-1</x:f>
        <x:v>-0.015117456878060875</x:v>
      </x:c>
      <x:c r="AG964" s="63" t="n">
        <x:f aca="0">AD964/AD963-1</x:f>
        <x:v>0.0014695502658805815</x:v>
      </x:c>
      <x:c r="AH964" s="61" t="n">
        <x:f aca="0">IF(OR(T964="年末+季度",T964="季度+动态",T964="季度",T964="动态"),A964,AH963)</x:f>
        <x:v>45197</x:v>
      </x:c>
      <x:c r="AI964" s="68" t="n">
        <x:f aca="0">YEAR(A964)</x:f>
        <x:v>2023</x:v>
      </x:c>
      <x:c r="AJ964" s="68" t="n">
        <x:f aca="0">MONTH(A964)</x:f>
        <x:v>10</x:v>
      </x:c>
      <x:c r="AK964" s="66" t="n">
        <x:f aca="0">IF(MONTH(A964)&lt;&gt;MONTH(A965),1,0)</x:f>
        <x:v>0</x:v>
      </x:c>
      <x:c r="AL964" s="64" t="n">
        <x:f aca="0">IF(AK963,AD963,AL963)</x:f>
        <x:v>1.1670146068104754</x:v>
      </x:c>
      <x:c r="AM964" s="65" t="str">
        <x:f aca="0">IF(AK964,AD964/AL964-1,"")</x:f>
      </x:c>
      <x:c r="AN964" s="64" t="n">
        <x:f aca="0">IF(AI964&lt;&gt;AI963,AD964,MAX(AN963,AD964))</x:f>
        <x:v>1.1770607804293562</x:v>
      </x:c>
      <x:c r="AO964" s="65" t="n">
        <x:f aca="0">AD964/AN964-1</x:f>
        <x:v>-0.015117456878060875</x:v>
      </x:c>
      <x:c r="AP964" s="69" t="n">
        <x:f aca="0">IFERROR(SUM(Z964:AC964)/AD964,0)</x:f>
        <x:v>1</x:v>
      </x:c>
      <x:c r="AQ964" s="66" t="b">
        <x:f aca="0">AND(B964&gt;0,C964&gt;0,D964&gt;0,E964&gt;0)</x:f>
        <x:v>1</x:v>
      </x:c>
    </x:row>
    <x:row r="965" ht="13.5" hidden="0">
      <x:c r="A965" s="61" t="n">
        <x:f aca="0">'净值底稿'!A927</x:f>
        <x:v>45225</x:v>
      </x:c>
      <x:c r="B965" s="62" t="n">
        <x:f aca="0">'净值底稿'!W927</x:f>
        <x:v>1.304046833186619</x:v>
      </x:c>
      <x:c r="C965" s="62" t="n">
        <x:f aca="0">'净值底稿'!T927</x:f>
        <x:v>1.1894187066813298</x:v>
      </x:c>
      <x:c r="D965" s="62" t="n">
        <x:f aca="0">'净值底稿'!U927</x:f>
        <x:v>1.6097</x:v>
      </x:c>
      <x:c r="E965" s="62" t="n">
        <x:f aca="0">'净值底稿'!V927</x:f>
        <x:v>1.6929</x:v>
      </x:c>
      <x:c r="F965" s="63" t="n">
        <x:f aca="0">IFERROR(B965/B964-1,0)</x:f>
        <x:v>0.002605430181300994</x:v>
      </x:c>
      <x:c r="G965" s="63" t="n">
        <x:f aca="0">IFERROR(C965/C964-1,0)</x:f>
        <x:v>0.004647788108899986</x:v>
      </x:c>
      <x:c r="H965" s="63" t="n">
        <x:f aca="0">IFERROR(D965/D964-1,0)</x:f>
        <x:v>0.0003107133979616261</x:v>
      </x:c>
      <x:c r="I965" s="63" t="n">
        <x:f aca="0">IFERROR(E965/E964-1,0)</x:f>
        <x:v>0.0062410841654780835</x:v>
      </x:c>
      <x:c r="J965" s="64" t="n">
        <x:f aca="0">Z964*(1+F965)</x:f>
        <x:v>0.11428692301479815</x:v>
      </x:c>
      <x:c r="K965" s="64" t="n">
        <x:f aca="0">AA964*(1+G965)</x:f>
        <x:v>0.11218418478863859</x:v>
      </x:c>
      <x:c r="L965" s="64" t="n">
        <x:f aca="0">AB964*(1+H965)</x:f>
        <x:v>0.8662363971985984</x:v>
      </x:c>
      <x:c r="M965" s="64" t="n">
        <x:f aca="0">AC964*(1+I965)</x:f>
        <x:v>0.06806633936432607</x:v>
      </x:c>
      <x:c r="N965" s="64" t="n">
        <x:f aca="0">SUM(J965:M965)</x:f>
        <x:v>1.1607738443663613</x:v>
      </x:c>
      <x:c r="O965" s="65" t="n">
        <x:f aca="0">IFERROR((J965+K965)/N965,0)</x:f>
        <x:v>0.1951035586325275</x:v>
      </x:c>
      <x:c r="P965" s="66" t="b">
        <x:f aca="0">AND(MONTH(A965)=12,OR(A966="",YEAR(A965)&lt;&gt;YEAR(A966)))</x:f>
        <x:v>0</x:v>
      </x:c>
      <x:c r="Q965" s="66" t="b">
        <x:f aca="0">AND(MOD(MONTH(A965),3)=0,OR(A966="",MONTH(A965)&lt;&gt;MONTH(A966)))</x:f>
        <x:v>0</x:v>
      </x:c>
      <x:c r="R965" s="66" t="b">
        <x:f aca="0">OR(O965&gt;$E$7,O965&lt;$E$6)</x:f>
        <x:v>0</x:v>
      </x:c>
      <x:c r="S965" s="66" t="b">
        <x:f aca="0">AND(OR(P965,Q965,R965),A965-AH964&gt;$E$8)</x:f>
        <x:v>0</x:v>
      </x:c>
      <x:c r="T965" s="67" t="str">
        <x:f aca="0">IF(NOT(OR(P965,Q965,R965)),"不调",IF(NOT(S965),"间隔规则跳过",IF(P965,"年末+季度",IF(AND(Q965,R965),"季度+动态",IF(Q965,"季度","动态")))))</x:f>
        <x:v>不调</x:v>
      </x:c>
      <x:c r="U965" s="64" t="n">
        <x:f aca="0">IF(OR(T965="年末+季度",T965="季度+动态"),N965*$E$5/2,IF(T965="季度",(J965+K965)/2,IF(T965="动态",N965*$E$5*IF(J965+K965=0,0.5,J965/(J965+K965)),J965)))</x:f>
        <x:v>0.11428692301479815</x:v>
      </x:c>
      <x:c r="V965" s="64" t="n">
        <x:f aca="0">IF(OR(T965="年末+季度",T965="季度+动态"),N965*$E$5/2,IF(T965="季度",(J965+K965)/2,IF(T965="动态",N965*$E$5*IF(J965+K965=0,0.5,K965/(J965+K965)),K965)))</x:f>
        <x:v>0.11218418478863859</x:v>
      </x:c>
      <x:c r="W965" s="64" t="n">
        <x:f aca="0">IF(OR(T965="年末+季度",T965="季度+动态",T965="动态"),N965*(1-$E$5)*IF(L965+M965=0,$B$7/($B$7+$B$8),L965/(L965+M965)),L965)</x:f>
        <x:v>0.8662363971985984</x:v>
      </x:c>
      <x:c r="X965" s="64" t="n">
        <x:f aca="0">IF(OR(T965="年末+季度",T965="季度+动态",T965="动态"),N965*(1-$E$5)*IF(L965+M965=0,$B$8/($B$7+$B$8),M965/(L965+M965)),M965)</x:f>
        <x:v>0.06806633936432607</x:v>
      </x:c>
      <x:c r="Y965" s="64" t="n">
        <x:f aca="0">POWER(1-$H$5,(A965-A964)/$H$8)</x:f>
        <x:v>0.9999862671029998</x:v>
      </x:c>
      <x:c r="Z965" s="64" t="n">
        <x:f aca="0">U965*Y965</x:f>
        <x:v>0.11428535352425591</x:v>
      </x:c>
      <x:c r="AA965" s="64" t="n">
        <x:f aca="0">V965*Y965</x:f>
        <x:v>0.11218264417478384</x:v>
      </x:c>
      <x:c r="AB965" s="64" t="n">
        <x:f aca="0">W965*Y965</x:f>
        <x:v>0.8662245012633778</x:v>
      </x:c>
      <x:c r="AC965" s="64" t="n">
        <x:f aca="0">X965*Y965</x:f>
        <x:v>0.0680654046162984</x:v>
      </x:c>
      <x:c r="AD965" s="64" t="n">
        <x:f aca="0">SUM(Z965:AC965)</x:f>
        <x:v>1.160757903578716</x:v>
      </x:c>
      <x:c r="AE965" s="64" t="n">
        <x:f aca="0">MAX(AE964,AD965)</x:f>
        <x:v>1.1770607804293562</x:v>
      </x:c>
      <x:c r="AF965" s="63" t="n">
        <x:f aca="0">AD965/AE965-1</x:f>
        <x:v>-0.013850497036094755</x:v>
      </x:c>
      <x:c r="AG965" s="63" t="n">
        <x:f aca="0">AD965/AD964-1</x:f>
        <x:v>0.001286407044996496</x:v>
      </x:c>
      <x:c r="AH965" s="61" t="n">
        <x:f aca="0">IF(OR(T965="年末+季度",T965="季度+动态",T965="季度",T965="动态"),A965,AH964)</x:f>
        <x:v>45197</x:v>
      </x:c>
      <x:c r="AI965" s="68" t="n">
        <x:f aca="0">YEAR(A965)</x:f>
        <x:v>2023</x:v>
      </x:c>
      <x:c r="AJ965" s="68" t="n">
        <x:f aca="0">MONTH(A965)</x:f>
        <x:v>10</x:v>
      </x:c>
      <x:c r="AK965" s="66" t="n">
        <x:f aca="0">IF(MONTH(A965)&lt;&gt;MONTH(A966),1,0)</x:f>
        <x:v>0</x:v>
      </x:c>
      <x:c r="AL965" s="64" t="n">
        <x:f aca="0">IF(AK964,AD964,AL964)</x:f>
        <x:v>1.1670146068104754</x:v>
      </x:c>
      <x:c r="AM965" s="65" t="str">
        <x:f aca="0">IF(AK965,AD965/AL965-1,"")</x:f>
      </x:c>
      <x:c r="AN965" s="64" t="n">
        <x:f aca="0">IF(AI965&lt;&gt;AI964,AD965,MAX(AN964,AD965))</x:f>
        <x:v>1.1770607804293562</x:v>
      </x:c>
      <x:c r="AO965" s="65" t="n">
        <x:f aca="0">AD965/AN965-1</x:f>
        <x:v>-0.013850497036094755</x:v>
      </x:c>
      <x:c r="AP965" s="69" t="n">
        <x:f aca="0">IFERROR(SUM(Z965:AC965)/AD965,0)</x:f>
        <x:v>1</x:v>
      </x:c>
      <x:c r="AQ965" s="66" t="b">
        <x:f aca="0">AND(B965&gt;0,C965&gt;0,D965&gt;0,E965&gt;0)</x:f>
        <x:v>1</x:v>
      </x:c>
    </x:row>
    <x:row r="966" ht="13.5" hidden="0">
      <x:c r="A966" s="61" t="n">
        <x:f aca="0">'净值底稿'!A928</x:f>
        <x:v>45226</x:v>
      </x:c>
      <x:c r="B966" s="62" t="n">
        <x:f aca="0">'净值底稿'!W928</x:f>
        <x:v>1.3122421139369638</x:v>
      </x:c>
      <x:c r="C966" s="62" t="n">
        <x:f aca="0">'净值底稿'!T928</x:f>
        <x:v>1.2057827716037055</x:v>
      </x:c>
      <x:c r="D966" s="62" t="n">
        <x:f aca="0">'净值底稿'!U928</x:f>
        <x:v>1.6099</x:v>
      </x:c>
      <x:c r="E966" s="62" t="n">
        <x:f aca="0">'净值底稿'!V928</x:f>
        <x:v>1.6984</x:v>
      </x:c>
      <x:c r="F966" s="63" t="n">
        <x:f aca="0">IFERROR(B966/B965-1,0)</x:f>
        <x:v>0.006284498793895699</x:v>
      </x:c>
      <x:c r="G966" s="63" t="n">
        <x:f aca="0">IFERROR(C966/C965-1,0)</x:f>
        <x:v>0.01375803561054978</x:v>
      </x:c>
      <x:c r="H966" s="63" t="n">
        <x:f aca="0">IFERROR(D966/D965-1,0)</x:f>
        <x:v>0.00012424675405364738</x:v>
      </x:c>
      <x:c r="I966" s="63" t="n">
        <x:f aca="0">IFERROR(E966/E965-1,0)</x:f>
        <x:v>0.0032488628979856493</x:v>
      </x:c>
      <x:c r="J966" s="64" t="n">
        <x:f aca="0">Z965*(1+F966)</x:f>
        <x:v>0.11500357969063904</x:v>
      </x:c>
      <x:c r="K966" s="64" t="n">
        <x:f aca="0">AA965*(1+G966)</x:f>
        <x:v>0.11372605698822615</x:v>
      </x:c>
      <x:c r="L966" s="64" t="n">
        <x:f aca="0">AB965*(1+H966)</x:f>
        <x:v>0.8663321268459415</x:v>
      </x:c>
      <x:c r="M966" s="64" t="n">
        <x:f aca="0">AC965*(1+I966)</x:f>
        <x:v>0.06828653978399267</x:v>
      </x:c>
      <x:c r="N966" s="64" t="n">
        <x:f aca="0">SUM(J966:M966)</x:f>
        <x:v>1.1633483033087995</x:v>
      </x:c>
      <x:c r="O966" s="65" t="n">
        <x:f aca="0">IFERROR((J966+K966)/N966,0)</x:f>
        <x:v>0.19661320348197658</x:v>
      </x:c>
      <x:c r="P966" s="66" t="b">
        <x:f aca="0">AND(MONTH(A966)=12,OR(A967="",YEAR(A966)&lt;&gt;YEAR(A967)))</x:f>
        <x:v>0</x:v>
      </x:c>
      <x:c r="Q966" s="66" t="b">
        <x:f aca="0">AND(MOD(MONTH(A966),3)=0,OR(A967="",MONTH(A966)&lt;&gt;MONTH(A967)))</x:f>
        <x:v>0</x:v>
      </x:c>
      <x:c r="R966" s="66" t="b">
        <x:f aca="0">OR(O966&gt;$E$7,O966&lt;$E$6)</x:f>
        <x:v>0</x:v>
      </x:c>
      <x:c r="S966" s="66" t="b">
        <x:f aca="0">AND(OR(P966,Q966,R966),A966-AH965&gt;$E$8)</x:f>
        <x:v>0</x:v>
      </x:c>
      <x:c r="T966" s="67" t="str">
        <x:f aca="0">IF(NOT(OR(P966,Q966,R966)),"不调",IF(NOT(S966),"间隔规则跳过",IF(P966,"年末+季度",IF(AND(Q966,R966),"季度+动态",IF(Q966,"季度","动态")))))</x:f>
        <x:v>不调</x:v>
      </x:c>
      <x:c r="U966" s="64" t="n">
        <x:f aca="0">IF(OR(T966="年末+季度",T966="季度+动态"),N966*$E$5/2,IF(T966="季度",(J966+K966)/2,IF(T966="动态",N966*$E$5*IF(J966+K966=0,0.5,J966/(J966+K966)),J966)))</x:f>
        <x:v>0.11500357969063904</x:v>
      </x:c>
      <x:c r="V966" s="64" t="n">
        <x:f aca="0">IF(OR(T966="年末+季度",T966="季度+动态"),N966*$E$5/2,IF(T966="季度",(J966+K966)/2,IF(T966="动态",N966*$E$5*IF(J966+K966=0,0.5,K966/(J966+K966)),K966)))</x:f>
        <x:v>0.11372605698822615</x:v>
      </x:c>
      <x:c r="W966" s="64" t="n">
        <x:f aca="0">IF(OR(T966="年末+季度",T966="季度+动态",T966="动态"),N966*(1-$E$5)*IF(L966+M966=0,$B$7/($B$7+$B$8),L966/(L966+M966)),L966)</x:f>
        <x:v>0.8663321268459415</x:v>
      </x:c>
      <x:c r="X966" s="64" t="n">
        <x:f aca="0">IF(OR(T966="年末+季度",T966="季度+动态",T966="动态"),N966*(1-$E$5)*IF(L966+M966=0,$B$8/($B$7+$B$8),M966/(L966+M966)),M966)</x:f>
        <x:v>0.06828653978399267</x:v>
      </x:c>
      <x:c r="Y966" s="64" t="n">
        <x:f aca="0">POWER(1-$H$5,(A966-A965)/$H$8)</x:f>
        <x:v>0.9999862671029998</x:v>
      </x:c>
      <x:c r="Z966" s="64" t="n">
        <x:f aca="0">U966*Y966</x:f>
        <x:v>0.11500200035832449</x:v>
      </x:c>
      <x:c r="AA966" s="64" t="n">
        <x:f aca="0">V966*Y966</x:f>
        <x:v>0.11372449519999929</x:v>
      </x:c>
      <x:c r="AB966" s="64" t="n">
        <x:f aca="0">W966*Y966</x:f>
        <x:v>0.8663202295960756</x:v>
      </x:c>
      <x:c r="AC966" s="64" t="n">
        <x:f aca="0">X966*Y966</x:f>
        <x:v>0.06828560201197531</x:v>
      </x:c>
      <x:c r="AD966" s="64" t="n">
        <x:f aca="0">SUM(Z966:AC966)</x:f>
        <x:v>1.1633323271663747</x:v>
      </x:c>
      <x:c r="AE966" s="64" t="n">
        <x:f aca="0">MAX(AE965,AD966)</x:f>
        <x:v>1.1770607804293562</x:v>
      </x:c>
      <x:c r="AF966" s="63" t="n">
        <x:f aca="0">AD966/AE966-1</x:f>
        <x:v>-0.011663334206049925</x:v>
      </x:c>
      <x:c r="AG966" s="63" t="n">
        <x:f aca="0">AD966/AD965-1</x:f>
        <x:v>0.0022178815924676076</x:v>
      </x:c>
      <x:c r="AH966" s="61" t="n">
        <x:f aca="0">IF(OR(T966="年末+季度",T966="季度+动态",T966="季度",T966="动态"),A966,AH965)</x:f>
        <x:v>45197</x:v>
      </x:c>
      <x:c r="AI966" s="68" t="n">
        <x:f aca="0">YEAR(A966)</x:f>
        <x:v>2023</x:v>
      </x:c>
      <x:c r="AJ966" s="68" t="n">
        <x:f aca="0">MONTH(A966)</x:f>
        <x:v>10</x:v>
      </x:c>
      <x:c r="AK966" s="66" t="n">
        <x:f aca="0">IF(MONTH(A966)&lt;&gt;MONTH(A967),1,0)</x:f>
        <x:v>0</x:v>
      </x:c>
      <x:c r="AL966" s="64" t="n">
        <x:f aca="0">IF(AK965,AD965,AL965)</x:f>
        <x:v>1.1670146068104754</x:v>
      </x:c>
      <x:c r="AM966" s="65" t="str">
        <x:f aca="0">IF(AK966,AD966/AL966-1,"")</x:f>
      </x:c>
      <x:c r="AN966" s="64" t="n">
        <x:f aca="0">IF(AI966&lt;&gt;AI965,AD966,MAX(AN965,AD966))</x:f>
        <x:v>1.1770607804293562</x:v>
      </x:c>
      <x:c r="AO966" s="65" t="n">
        <x:f aca="0">AD966/AN966-1</x:f>
        <x:v>-0.011663334206049925</x:v>
      </x:c>
      <x:c r="AP966" s="69" t="n">
        <x:f aca="0">IFERROR(SUM(Z966:AC966)/AD966,0)</x:f>
        <x:v>1</x:v>
      </x:c>
      <x:c r="AQ966" s="66" t="b">
        <x:f aca="0">AND(B966&gt;0,C966&gt;0,D966&gt;0,E966&gt;0)</x:f>
        <x:v>1</x:v>
      </x:c>
    </x:row>
    <x:row r="967" ht="13.5" hidden="0">
      <x:c r="A967" s="61" t="n">
        <x:f aca="0">'净值底稿'!A929</x:f>
        <x:v>45229</x:v>
      </x:c>
      <x:c r="B967" s="62" t="n">
        <x:f aca="0">'净值底稿'!W929</x:f>
        <x:v>1.3009004756063212</x:v>
      </x:c>
      <x:c r="C967" s="62" t="n">
        <x:f aca="0">'净值底稿'!T929</x:f>
        <x:v>1.2154940913515557</x:v>
      </x:c>
      <x:c r="D967" s="62" t="n">
        <x:f aca="0">'净值底稿'!U929</x:f>
        <x:v>1.6109</x:v>
      </x:c>
      <x:c r="E967" s="62" t="n">
        <x:f aca="0">'净值底稿'!V929</x:f>
        <x:v>1.7028</x:v>
      </x:c>
      <x:c r="F967" s="63" t="n">
        <x:f aca="0">IFERROR(B967/B966-1,0)</x:f>
        <x:v>-0.00864294645796393</x:v>
      </x:c>
      <x:c r="G967" s="63" t="n">
        <x:f aca="0">IFERROR(C967/C966-1,0)</x:f>
        <x:v>0.008053954639718475</x:v>
      </x:c>
      <x:c r="H967" s="63" t="n">
        <x:f aca="0">IFERROR(D967/D966-1,0)</x:f>
        <x:v>0.000621156593577199</x:v>
      </x:c>
      <x:c r="I967" s="63" t="n">
        <x:f aca="0">IFERROR(E967/E966-1,0)</x:f>
        <x:v>0.002590673575129543</x:v>
      </x:c>
      <x:c r="J967" s="64" t="n">
        <x:f aca="0">Z966*(1+F967)</x:f>
        <x:v>0.11400804422666874</x:v>
      </x:c>
      <x:c r="K967" s="64" t="n">
        <x:f aca="0">AA966*(1+G967)</x:f>
        <x:v>0.11464042712576497</x:v>
      </x:c>
      <x:c r="L967" s="64" t="n">
        <x:f aca="0">AB966*(1+H967)</x:f>
        <x:v>0.8668583501188385</x:v>
      </x:c>
      <x:c r="M967" s="64" t="n">
        <x:f aca="0">AC966*(1+I967)</x:f>
        <x:v>0.06846250771666955</x:v>
      </x:c>
      <x:c r="N967" s="64" t="n">
        <x:f aca="0">SUM(J967:M967)</x:f>
        <x:v>1.1639693291879418</x:v>
      </x:c>
      <x:c r="O967" s="65" t="n">
        <x:f aca="0">IFERROR((J967+K967)/N967,0)</x:f>
        <x:v>0.19643857068979065</x:v>
      </x:c>
      <x:c r="P967" s="66" t="b">
        <x:f aca="0">AND(MONTH(A967)=12,OR(A968="",YEAR(A967)&lt;&gt;YEAR(A968)))</x:f>
        <x:v>0</x:v>
      </x:c>
      <x:c r="Q967" s="66" t="b">
        <x:f aca="0">AND(MOD(MONTH(A967),3)=0,OR(A968="",MONTH(A967)&lt;&gt;MONTH(A968)))</x:f>
        <x:v>0</x:v>
      </x:c>
      <x:c r="R967" s="66" t="b">
        <x:f aca="0">OR(O967&gt;$E$7,O967&lt;$E$6)</x:f>
        <x:v>0</x:v>
      </x:c>
      <x:c r="S967" s="66" t="b">
        <x:f aca="0">AND(OR(P967,Q967,R967),A967-AH966&gt;$E$8)</x:f>
        <x:v>0</x:v>
      </x:c>
      <x:c r="T967" s="67" t="str">
        <x:f aca="0">IF(NOT(OR(P967,Q967,R967)),"不调",IF(NOT(S967),"间隔规则跳过",IF(P967,"年末+季度",IF(AND(Q967,R967),"季度+动态",IF(Q967,"季度","动态")))))</x:f>
        <x:v>不调</x:v>
      </x:c>
      <x:c r="U967" s="64" t="n">
        <x:f aca="0">IF(OR(T967="年末+季度",T967="季度+动态"),N967*$E$5/2,IF(T967="季度",(J967+K967)/2,IF(T967="动态",N967*$E$5*IF(J967+K967=0,0.5,J967/(J967+K967)),J967)))</x:f>
        <x:v>0.11400804422666874</x:v>
      </x:c>
      <x:c r="V967" s="64" t="n">
        <x:f aca="0">IF(OR(T967="年末+季度",T967="季度+动态"),N967*$E$5/2,IF(T967="季度",(J967+K967)/2,IF(T967="动态",N967*$E$5*IF(J967+K967=0,0.5,K967/(J967+K967)),K967)))</x:f>
        <x:v>0.11464042712576497</x:v>
      </x:c>
      <x:c r="W967" s="64" t="n">
        <x:f aca="0">IF(OR(T967="年末+季度",T967="季度+动态",T967="动态"),N967*(1-$E$5)*IF(L967+M967=0,$B$7/($B$7+$B$8),L967/(L967+M967)),L967)</x:f>
        <x:v>0.8668583501188385</x:v>
      </x:c>
      <x:c r="X967" s="64" t="n">
        <x:f aca="0">IF(OR(T967="年末+季度",T967="季度+动态",T967="动态"),N967*(1-$E$5)*IF(L967+M967=0,$B$8/($B$7+$B$8),M967/(L967+M967)),M967)</x:f>
        <x:v>0.06846250771666955</x:v>
      </x:c>
      <x:c r="Y967" s="64" t="n">
        <x:f aca="0">POWER(1-$H$5,(A967-A966)/$H$8)</x:f>
        <x:v>0.9999588018747739</x:v>
      </x:c>
      <x:c r="Z967" s="64" t="n">
        <x:f aca="0">U967*Y967</x:f>
        <x:v>0.11400334730898591</x:v>
      </x:c>
      <x:c r="AA967" s="64" t="n">
        <x:f aca="0">V967*Y967</x:f>
        <x:v>0.11463570415509228</x:v>
      </x:c>
      <x:c r="AB967" s="64" t="n">
        <x:f aca="0">W967*Y967</x:f>
        <x:v>0.866822637179977</x:v>
      </x:c>
      <x:c r="AC967" s="64" t="n">
        <x:f aca="0">X967*Y967</x:f>
        <x:v>0.06845968718970334</x:v>
      </x:c>
      <x:c r="AD967" s="64" t="n">
        <x:f aca="0">SUM(Z967:AC967)</x:f>
        <x:v>1.1639213758337585</x:v>
      </x:c>
      <x:c r="AE967" s="64" t="n">
        <x:f aca="0">MAX(AE966,AD967)</x:f>
        <x:v>1.1770607804293562</x:v>
      </x:c>
      <x:c r="AF967" s="63" t="n">
        <x:f aca="0">AD967/AE967-1</x:f>
        <x:v>-0.011162893891345949</x:v>
      </x:c>
      <x:c r="AG967" s="63" t="n">
        <x:f aca="0">AD967/AD966-1</x:f>
        <x:v>0.0005063459972944884</x:v>
      </x:c>
      <x:c r="AH967" s="61" t="n">
        <x:f aca="0">IF(OR(T967="年末+季度",T967="季度+动态",T967="季度",T967="动态"),A967,AH966)</x:f>
        <x:v>45197</x:v>
      </x:c>
      <x:c r="AI967" s="68" t="n">
        <x:f aca="0">YEAR(A967)</x:f>
        <x:v>2023</x:v>
      </x:c>
      <x:c r="AJ967" s="68" t="n">
        <x:f aca="0">MONTH(A967)</x:f>
        <x:v>10</x:v>
      </x:c>
      <x:c r="AK967" s="66" t="n">
        <x:f aca="0">IF(MONTH(A967)&lt;&gt;MONTH(A968),1,0)</x:f>
        <x:v>0</x:v>
      </x:c>
      <x:c r="AL967" s="64" t="n">
        <x:f aca="0">IF(AK966,AD966,AL966)</x:f>
        <x:v>1.1670146068104754</x:v>
      </x:c>
      <x:c r="AM967" s="65" t="str">
        <x:f aca="0">IF(AK967,AD967/AL967-1,"")</x:f>
      </x:c>
      <x:c r="AN967" s="64" t="n">
        <x:f aca="0">IF(AI967&lt;&gt;AI966,AD967,MAX(AN966,AD967))</x:f>
        <x:v>1.1770607804293562</x:v>
      </x:c>
      <x:c r="AO967" s="65" t="n">
        <x:f aca="0">AD967/AN967-1</x:f>
        <x:v>-0.011162893891345949</x:v>
      </x:c>
      <x:c r="AP967" s="69" t="n">
        <x:f aca="0">IFERROR(SUM(Z967:AC967)/AD967,0)</x:f>
        <x:v>1</x:v>
      </x:c>
      <x:c r="AQ967" s="66" t="b">
        <x:f aca="0">AND(B967&gt;0,C967&gt;0,D967&gt;0,E967&gt;0)</x:f>
        <x:v>1</x:v>
      </x:c>
    </x:row>
    <x:row r="968" ht="13.5" hidden="0">
      <x:c r="A968" s="61" t="n">
        <x:f aca="0">'净值底稿'!A930</x:f>
        <x:v>45230</x:v>
      </x:c>
      <x:c r="B968" s="62" t="n">
        <x:f aca="0">'净值底稿'!W930</x:f>
        <x:v>1.299779615011792</x:v>
      </x:c>
      <x:c r="C968" s="62" t="n">
        <x:f aca="0">'净值底稿'!T930</x:f>
        <x:v>1.2104169381738996</x:v>
      </x:c>
      <x:c r="D968" s="62" t="n">
        <x:f aca="0">'净值底稿'!U930</x:f>
        <x:v>1.6114</x:v>
      </x:c>
      <x:c r="E968" s="62" t="n">
        <x:f aca="0">'净值底稿'!V930</x:f>
        <x:v>1.7027</x:v>
      </x:c>
      <x:c r="F968" s="63" t="n">
        <x:f aca="0">IFERROR(B968/B967-1,0)</x:f>
        <x:v>-0.0008616036472788302</x:v>
      </x:c>
      <x:c r="G968" s="63" t="n">
        <x:f aca="0">IFERROR(C968/C967-1,0)</x:f>
        <x:v>-0.004177028266760696</x:v>
      </x:c>
      <x:c r="H968" s="63" t="n">
        <x:f aca="0">IFERROR(D968/D967-1,0)</x:f>
        <x:v>0.0003103854987893673</x:v>
      </x:c>
      <x:c r="I968" s="63" t="n">
        <x:f aca="0">IFERROR(E968/E967-1,0)</x:f>
        <x:v>-0.00005872680291285626</x:v>
      </x:c>
      <x:c r="J968" s="64" t="n">
        <x:f aca="0">Z967*(1+F968)</x:f>
        <x:v>0.1139051216091425</x:v>
      </x:c>
      <x:c r="K968" s="64" t="n">
        <x:f aca="0">AA967*(1+G968)</x:f>
        <x:v>0.11415686757845644</x:v>
      </x:c>
      <x:c r="L968" s="64" t="n">
        <x:f aca="0">AB967*(1+H968)</x:f>
        <x:v>0.86709168635658</x:v>
      </x:c>
      <x:c r="M968" s="64" t="n">
        <x:f aca="0">AC967*(1+I968)</x:f>
        <x:v>0.06845566677114627</x:v>
      </x:c>
      <x:c r="N968" s="64" t="n">
        <x:f aca="0">SUM(J968:M968)</x:f>
        <x:v>1.163609342315325</x:v>
      </x:c>
      <x:c r="O968" s="65" t="n">
        <x:f aca="0">IFERROR((J968+K968)/N968,0)</x:f>
        <x:v>0.19599532325325444</x:v>
      </x:c>
      <x:c r="P968" s="66" t="b">
        <x:f aca="0">AND(MONTH(A968)=12,OR(A969="",YEAR(A968)&lt;&gt;YEAR(A969)))</x:f>
        <x:v>0</x:v>
      </x:c>
      <x:c r="Q968" s="66" t="b">
        <x:f aca="0">AND(MOD(MONTH(A968),3)=0,OR(A969="",MONTH(A968)&lt;&gt;MONTH(A969)))</x:f>
        <x:v>0</x:v>
      </x:c>
      <x:c r="R968" s="66" t="b">
        <x:f aca="0">OR(O968&gt;$E$7,O968&lt;$E$6)</x:f>
        <x:v>0</x:v>
      </x:c>
      <x:c r="S968" s="66" t="b">
        <x:f aca="0">AND(OR(P968,Q968,R968),A968-AH967&gt;$E$8)</x:f>
        <x:v>0</x:v>
      </x:c>
      <x:c r="T968" s="67" t="str">
        <x:f aca="0">IF(NOT(OR(P968,Q968,R968)),"不调",IF(NOT(S968),"间隔规则跳过",IF(P968,"年末+季度",IF(AND(Q968,R968),"季度+动态",IF(Q968,"季度","动态")))))</x:f>
        <x:v>不调</x:v>
      </x:c>
      <x:c r="U968" s="64" t="n">
        <x:f aca="0">IF(OR(T968="年末+季度",T968="季度+动态"),N968*$E$5/2,IF(T968="季度",(J968+K968)/2,IF(T968="动态",N968*$E$5*IF(J968+K968=0,0.5,J968/(J968+K968)),J968)))</x:f>
        <x:v>0.1139051216091425</x:v>
      </x:c>
      <x:c r="V968" s="64" t="n">
        <x:f aca="0">IF(OR(T968="年末+季度",T968="季度+动态"),N968*$E$5/2,IF(T968="季度",(J968+K968)/2,IF(T968="动态",N968*$E$5*IF(J968+K968=0,0.5,K968/(J968+K968)),K968)))</x:f>
        <x:v>0.11415686757845644</x:v>
      </x:c>
      <x:c r="W968" s="64" t="n">
        <x:f aca="0">IF(OR(T968="年末+季度",T968="季度+动态",T968="动态"),N968*(1-$E$5)*IF(L968+M968=0,$B$7/($B$7+$B$8),L968/(L968+M968)),L968)</x:f>
        <x:v>0.86709168635658</x:v>
      </x:c>
      <x:c r="X968" s="64" t="n">
        <x:f aca="0">IF(OR(T968="年末+季度",T968="季度+动态",T968="动态"),N968*(1-$E$5)*IF(L968+M968=0,$B$8/($B$7+$B$8),M968/(L968+M968)),M968)</x:f>
        <x:v>0.06845566677114627</x:v>
      </x:c>
      <x:c r="Y968" s="64" t="n">
        <x:f aca="0">POWER(1-$H$5,(A968-A967)/$H$8)</x:f>
        <x:v>0.9999862671029998</x:v>
      </x:c>
      <x:c r="Z968" s="64" t="n">
        <x:f aca="0">U968*Y968</x:f>
        <x:v>0.11390355736183964</x:v>
      </x:c>
      <x:c r="AA968" s="64" t="n">
        <x:f aca="0">V968*Y968</x:f>
        <x:v>0.11415529987395212</x:v>
      </x:c>
      <x:c r="AB968" s="64" t="n">
        <x:f aca="0">W968*Y968</x:f>
        <x:v>0.8670797786757615</x:v>
      </x:c>
      <x:c r="AC968" s="64" t="n">
        <x:f aca="0">X968*Y968</x:f>
        <x:v>0.06845472667652541</x:v>
      </x:c>
      <x:c r="AD968" s="64" t="n">
        <x:f aca="0">SUM(Z968:AC968)</x:f>
        <x:v>1.1635933625880786</x:v>
      </x:c>
      <x:c r="AE968" s="64" t="n">
        <x:f aca="0">MAX(AE967,AD968)</x:f>
        <x:v>1.1770607804293562</x:v>
      </x:c>
      <x:c r="AF968" s="63" t="n">
        <x:f aca="0">AD968/AE968-1</x:f>
        <x:v>-0.011441565350911787</x:v>
      </x:c>
      <x:c r="AG968" s="63" t="n">
        <x:f aca="0">AD968/AD967-1</x:f>
        <x:v>-0.00028181735681676034</x:v>
      </x:c>
      <x:c r="AH968" s="61" t="n">
        <x:f aca="0">IF(OR(T968="年末+季度",T968="季度+动态",T968="季度",T968="动态"),A968,AH967)</x:f>
        <x:v>45197</x:v>
      </x:c>
      <x:c r="AI968" s="68" t="n">
        <x:f aca="0">YEAR(A968)</x:f>
        <x:v>2023</x:v>
      </x:c>
      <x:c r="AJ968" s="68" t="n">
        <x:f aca="0">MONTH(A968)</x:f>
        <x:v>10</x:v>
      </x:c>
      <x:c r="AK968" s="66" t="n">
        <x:f aca="0">IF(MONTH(A968)&lt;&gt;MONTH(A969),1,0)</x:f>
        <x:v>1</x:v>
      </x:c>
      <x:c r="AL968" s="64" t="n">
        <x:f aca="0">IF(AK967,AD967,AL967)</x:f>
        <x:v>1.1670146068104754</x:v>
      </x:c>
      <x:c r="AM968" s="65" t="n">
        <x:f aca="0">IF(AK968,AD968/AL968-1,"")</x:f>
        <x:v>-0.002931620737590679</x:v>
      </x:c>
      <x:c r="AN968" s="64" t="n">
        <x:f aca="0">IF(AI968&lt;&gt;AI967,AD968,MAX(AN967,AD968))</x:f>
        <x:v>1.1770607804293562</x:v>
      </x:c>
      <x:c r="AO968" s="65" t="n">
        <x:f aca="0">AD968/AN968-1</x:f>
        <x:v>-0.011441565350911787</x:v>
      </x:c>
      <x:c r="AP968" s="69" t="n">
        <x:f aca="0">IFERROR(SUM(Z968:AC968)/AD968,0)</x:f>
        <x:v>1</x:v>
      </x:c>
      <x:c r="AQ968" s="66" t="b">
        <x:f aca="0">AND(B968&gt;0,C968&gt;0,D968&gt;0,E968&gt;0)</x:f>
        <x:v>1</x:v>
      </x:c>
    </x:row>
    <x:row r="969" ht="13.5" hidden="0">
      <x:c r="A969" s="61" t="n">
        <x:f aca="0">'净值底稿'!A931</x:f>
        <x:v>45231</x:v>
      </x:c>
      <x:c r="B969" s="62" t="n">
        <x:f aca="0">'净值底稿'!W931</x:f>
        <x:v>1.2988023736066885</x:v>
      </x:c>
      <x:c r="C969" s="62" t="n">
        <x:f aca="0">'净值底稿'!T931</x:f>
        <x:v>1.2110430568149642</x:v>
      </x:c>
      <x:c r="D969" s="62" t="n">
        <x:f aca="0">'净值底稿'!U931</x:f>
        <x:v>1.6116</x:v>
      </x:c>
      <x:c r="E969" s="62" t="n">
        <x:f aca="0">'净值底稿'!V931</x:f>
        <x:v>1.6976</x:v>
      </x:c>
      <x:c r="F969" s="63" t="n">
        <x:f aca="0">IFERROR(B969/B968-1,0)</x:f>
        <x:v>-0.0007518516168563139</x:v>
      </x:c>
      <x:c r="G969" s="63" t="n">
        <x:f aca="0">IFERROR(C969/C968-1,0)</x:f>
        <x:v>0.0005172751812356768</x:v>
      </x:c>
      <x:c r="H969" s="63" t="n">
        <x:f aca="0">IFERROR(D969/D968-1,0)</x:f>
        <x:v>0.00012411567580983274</x:v>
      </x:c>
      <x:c r="I969" s="63" t="n">
        <x:f aca="0">IFERROR(E969/E968-1,0)</x:f>
        <x:v>-0.0029952428495918504</x:v>
      </x:c>
      <x:c r="J969" s="64" t="n">
        <x:f aca="0">Z968*(1+F969)</x:f>
        <x:v>0.11381791878807146</x:v>
      </x:c>
      <x:c r="K969" s="64" t="n">
        <x:f aca="0">AA968*(1+G969)</x:f>
        <x:v>0.11421434957738343</x:v>
      </x:c>
      <x:c r="L969" s="64" t="n">
        <x:f aca="0">AB968*(1+H969)</x:f>
        <x:v>0.8671873968684729</x:v>
      </x:c>
      <x:c r="M969" s="64" t="n">
        <x:f aca="0">AC968*(1+I969)</x:f>
        <x:v>0.06824968814592679</x:v>
      </x:c>
      <x:c r="N969" s="64" t="n">
        <x:f aca="0">SUM(J969:M969)</x:f>
        <x:v>1.1634693533798544</x:v>
      </x:c>
      <x:c r="O969" s="65" t="n">
        <x:f aca="0">IFERROR((J969+K969)/N969,0)</x:f>
        <x:v>0.19599336046370783</x:v>
      </x:c>
      <x:c r="P969" s="66" t="b">
        <x:f aca="0">AND(MONTH(A969)=12,OR(A970="",YEAR(A969)&lt;&gt;YEAR(A970)))</x:f>
        <x:v>0</x:v>
      </x:c>
      <x:c r="Q969" s="66" t="b">
        <x:f aca="0">AND(MOD(MONTH(A969),3)=0,OR(A970="",MONTH(A969)&lt;&gt;MONTH(A970)))</x:f>
        <x:v>0</x:v>
      </x:c>
      <x:c r="R969" s="66" t="b">
        <x:f aca="0">OR(O969&gt;$E$7,O969&lt;$E$6)</x:f>
        <x:v>0</x:v>
      </x:c>
      <x:c r="S969" s="66" t="b">
        <x:f aca="0">AND(OR(P969,Q969,R969),A969-AH968&gt;$E$8)</x:f>
        <x:v>0</x:v>
      </x:c>
      <x:c r="T969" s="67" t="str">
        <x:f aca="0">IF(NOT(OR(P969,Q969,R969)),"不调",IF(NOT(S969),"间隔规则跳过",IF(P969,"年末+季度",IF(AND(Q969,R969),"季度+动态",IF(Q969,"季度","动态")))))</x:f>
        <x:v>不调</x:v>
      </x:c>
      <x:c r="U969" s="64" t="n">
        <x:f aca="0">IF(OR(T969="年末+季度",T969="季度+动态"),N969*$E$5/2,IF(T969="季度",(J969+K969)/2,IF(T969="动态",N969*$E$5*IF(J969+K969=0,0.5,J969/(J969+K969)),J969)))</x:f>
        <x:v>0.11381791878807146</x:v>
      </x:c>
      <x:c r="V969" s="64" t="n">
        <x:f aca="0">IF(OR(T969="年末+季度",T969="季度+动态"),N969*$E$5/2,IF(T969="季度",(J969+K969)/2,IF(T969="动态",N969*$E$5*IF(J969+K969=0,0.5,K969/(J969+K969)),K969)))</x:f>
        <x:v>0.11421434957738343</x:v>
      </x:c>
      <x:c r="W969" s="64" t="n">
        <x:f aca="0">IF(OR(T969="年末+季度",T969="季度+动态",T969="动态"),N969*(1-$E$5)*IF(L969+M969=0,$B$7/($B$7+$B$8),L969/(L969+M969)),L969)</x:f>
        <x:v>0.8671873968684729</x:v>
      </x:c>
      <x:c r="X969" s="64" t="n">
        <x:f aca="0">IF(OR(T969="年末+季度",T969="季度+动态",T969="动态"),N969*(1-$E$5)*IF(L969+M969=0,$B$8/($B$7+$B$8),M969/(L969+M969)),M969)</x:f>
        <x:v>0.06824968814592679</x:v>
      </x:c>
      <x:c r="Y969" s="64" t="n">
        <x:f aca="0">POWER(1-$H$5,(A969-A968)/$H$8)</x:f>
        <x:v>0.9999862671029998</x:v>
      </x:c>
      <x:c r="Z969" s="64" t="n">
        <x:f aca="0">U969*Y969</x:f>
        <x:v>0.11381635573831596</x:v>
      </x:c>
      <x:c r="AA969" s="64" t="n">
        <x:f aca="0">V969*Y969</x:f>
        <x:v>0.11421278108348473</x:v>
      </x:c>
      <x:c r="AB969" s="64" t="n">
        <x:f aca="0">W969*Y969</x:f>
        <x:v>0.8671754878732718</x:v>
      </x:c>
      <x:c r="AC969" s="64" t="n">
        <x:f aca="0">X969*Y969</x:f>
        <x:v>0.06824875087998918</x:v>
      </x:c>
      <x:c r="AD969" s="64" t="n">
        <x:f aca="0">SUM(Z969:AC969)</x:f>
        <x:v>1.1634533755750616</x:v>
      </x:c>
      <x:c r="AE969" s="64" t="n">
        <x:f aca="0">MAX(AE968,AD969)</x:f>
        <x:v>1.1770607804293562</x:v>
      </x:c>
      <x:c r="AF969" s="63" t="n">
        <x:f aca="0">AD969/AE969-1</x:f>
        <x:v>-0.011560494649504038</x:v>
      </x:c>
      <x:c r="AG969" s="63" t="n">
        <x:f aca="0">AD969/AD968-1</x:f>
        <x:v>-0.00012030578509458767</x:v>
      </x:c>
      <x:c r="AH969" s="61" t="n">
        <x:f aca="0">IF(OR(T969="年末+季度",T969="季度+动态",T969="季度",T969="动态"),A969,AH968)</x:f>
        <x:v>45197</x:v>
      </x:c>
      <x:c r="AI969" s="68" t="n">
        <x:f aca="0">YEAR(A969)</x:f>
        <x:v>2023</x:v>
      </x:c>
      <x:c r="AJ969" s="68" t="n">
        <x:f aca="0">MONTH(A969)</x:f>
        <x:v>11</x:v>
      </x:c>
      <x:c r="AK969" s="66" t="n">
        <x:f aca="0">IF(MONTH(A969)&lt;&gt;MONTH(A970),1,0)</x:f>
        <x:v>0</x:v>
      </x:c>
      <x:c r="AL969" s="64" t="n">
        <x:f aca="0">IF(AK968,AD968,AL968)</x:f>
        <x:v>1.1635933625880786</x:v>
      </x:c>
      <x:c r="AM969" s="65" t="str">
        <x:f aca="0">IF(AK969,AD969/AL969-1,"")</x:f>
      </x:c>
      <x:c r="AN969" s="64" t="n">
        <x:f aca="0">IF(AI969&lt;&gt;AI968,AD969,MAX(AN968,AD969))</x:f>
        <x:v>1.1770607804293562</x:v>
      </x:c>
      <x:c r="AO969" s="65" t="n">
        <x:f aca="0">AD969/AN969-1</x:f>
        <x:v>-0.011560494649504038</x:v>
      </x:c>
      <x:c r="AP969" s="69" t="n">
        <x:f aca="0">IFERROR(SUM(Z969:AC969)/AD969,0)</x:f>
        <x:v>1</x:v>
      </x:c>
      <x:c r="AQ969" s="66" t="b">
        <x:f aca="0">AND(B969&gt;0,C969&gt;0,D969&gt;0,E969&gt;0)</x:f>
        <x:v>1</x:v>
      </x:c>
    </x:row>
    <x:row r="970" ht="13.5" hidden="0">
      <x:c r="A970" s="61" t="n">
        <x:f aca="0">'净值底稿'!A932</x:f>
        <x:v>45232</x:v>
      </x:c>
      <x:c r="B970" s="62" t="n">
        <x:f aca="0">'净值底稿'!W932</x:f>
        <x:v>1.3002329040674678</x:v>
      </x:c>
      <x:c r="C970" s="62" t="n">
        <x:f aca="0">'净值底稿'!T932</x:f>
        <x:v>1.2006189029630983</x:v>
      </x:c>
      <x:c r="D970" s="62" t="n">
        <x:f aca="0">'净值底稿'!U932</x:f>
        <x:v>1.613</x:v>
      </x:c>
      <x:c r="E970" s="62" t="n">
        <x:f aca="0">'净值底稿'!V932</x:f>
        <x:v>1.7006</x:v>
      </x:c>
      <x:c r="F970" s="63" t="n">
        <x:f aca="0">IFERROR(B970/B969-1,0)</x:f>
        <x:v>0.001101422733627233</x:v>
      </x:c>
      <x:c r="G970" s="63" t="n">
        <x:f aca="0">IFERROR(C970/C969-1,0)</x:f>
        <x:v>-0.008607583184764178</x:v>
      </x:c>
      <x:c r="H970" s="63" t="n">
        <x:f aca="0">IFERROR(D970/D969-1,0)</x:f>
        <x:v>0.0008687019111441874</x:v>
      </x:c>
      <x:c r="I970" s="63" t="n">
        <x:f aca="0">IFERROR(E970/E969-1,0)</x:f>
        <x:v>0.0017672007540054935</x:v>
      </x:c>
      <x:c r="J970" s="64" t="n">
        <x:f aca="0">Z969*(1+F970)</x:f>
        <x:v>0.11394171565998475</x:v>
      </x:c>
      <x:c r="K970" s="64" t="n">
        <x:f aca="0">AA969*(1+G970)</x:f>
        <x:v>0.11322968506954538</x:v>
      </x:c>
      <x:c r="L970" s="64" t="n">
        <x:f aca="0">AB969*(1+H970)</x:f>
        <x:v>0.8679288048768847</x:v>
      </x:c>
      <x:c r="M970" s="64" t="n">
        <x:f aca="0">AC969*(1+I970)</x:f>
        <x:v>0.06836936012400423</x:v>
      </x:c>
      <x:c r="N970" s="64" t="n">
        <x:f aca="0">SUM(J970:M970)</x:f>
        <x:v>1.1634695657304193</x:v>
      </x:c>
      <x:c r="O970" s="65" t="n">
        <x:f aca="0">IFERROR((J970+K970)/N970,0)</x:f>
        <x:v>0.1952534105066283</x:v>
      </x:c>
      <x:c r="P970" s="66" t="b">
        <x:f aca="0">AND(MONTH(A970)=12,OR(A971="",YEAR(A970)&lt;&gt;YEAR(A971)))</x:f>
        <x:v>0</x:v>
      </x:c>
      <x:c r="Q970" s="66" t="b">
        <x:f aca="0">AND(MOD(MONTH(A970),3)=0,OR(A971="",MONTH(A970)&lt;&gt;MONTH(A971)))</x:f>
        <x:v>0</x:v>
      </x:c>
      <x:c r="R970" s="66" t="b">
        <x:f aca="0">OR(O970&gt;$E$7,O970&lt;$E$6)</x:f>
        <x:v>0</x:v>
      </x:c>
      <x:c r="S970" s="66" t="b">
        <x:f aca="0">AND(OR(P970,Q970,R970),A970-AH969&gt;$E$8)</x:f>
        <x:v>0</x:v>
      </x:c>
      <x:c r="T970" s="67" t="str">
        <x:f aca="0">IF(NOT(OR(P970,Q970,R970)),"不调",IF(NOT(S970),"间隔规则跳过",IF(P970,"年末+季度",IF(AND(Q970,R970),"季度+动态",IF(Q970,"季度","动态")))))</x:f>
        <x:v>不调</x:v>
      </x:c>
      <x:c r="U970" s="64" t="n">
        <x:f aca="0">IF(OR(T970="年末+季度",T970="季度+动态"),N970*$E$5/2,IF(T970="季度",(J970+K970)/2,IF(T970="动态",N970*$E$5*IF(J970+K970=0,0.5,J970/(J970+K970)),J970)))</x:f>
        <x:v>0.11394171565998475</x:v>
      </x:c>
      <x:c r="V970" s="64" t="n">
        <x:f aca="0">IF(OR(T970="年末+季度",T970="季度+动态"),N970*$E$5/2,IF(T970="季度",(J970+K970)/2,IF(T970="动态",N970*$E$5*IF(J970+K970=0,0.5,K970/(J970+K970)),K970)))</x:f>
        <x:v>0.11322968506954538</x:v>
      </x:c>
      <x:c r="W970" s="64" t="n">
        <x:f aca="0">IF(OR(T970="年末+季度",T970="季度+动态",T970="动态"),N970*(1-$E$5)*IF(L970+M970=0,$B$7/($B$7+$B$8),L970/(L970+M970)),L970)</x:f>
        <x:v>0.8679288048768847</x:v>
      </x:c>
      <x:c r="X970" s="64" t="n">
        <x:f aca="0">IF(OR(T970="年末+季度",T970="季度+动态",T970="动态"),N970*(1-$E$5)*IF(L970+M970=0,$B$8/($B$7+$B$8),M970/(L970+M970)),M970)</x:f>
        <x:v>0.06836936012400423</x:v>
      </x:c>
      <x:c r="Y970" s="64" t="n">
        <x:f aca="0">POWER(1-$H$5,(A970-A969)/$H$8)</x:f>
        <x:v>0.9999862671029998</x:v>
      </x:c>
      <x:c r="Z970" s="64" t="n">
        <x:f aca="0">U970*Y970</x:f>
        <x:v>0.11394015091013955</x:v>
      </x:c>
      <x:c r="AA970" s="64" t="n">
        <x:f aca="0">V970*Y970</x:f>
        <x:v>0.11322813009794296</x:v>
      </x:c>
      <x:c r="AB970" s="64" t="n">
        <x:f aca="0">W970*Y970</x:f>
        <x:v>0.8679168857000038</x:v>
      </x:c>
      <x:c r="AC970" s="64" t="n">
        <x:f aca="0">X970*Y970</x:f>
        <x:v>0.06836842121462368</x:v>
      </x:c>
      <x:c r="AD970" s="64" t="n">
        <x:f aca="0">SUM(Z970:AC970)</x:f>
        <x:v>1.16345358792271</x:v>
      </x:c>
      <x:c r="AE970" s="64" t="n">
        <x:f aca="0">MAX(AE969,AD970)</x:f>
        <x:v>1.1770607804293562</x:v>
      </x:c>
      <x:c r="AF970" s="63" t="n">
        <x:f aca="0">AD970/AE970-1</x:f>
        <x:v>-0.011560314244505543</x:v>
      </x:c>
      <x:c r="AG970" s="63" t="n">
        <x:f aca="0">AD970/AD969-1</x:f>
        <x:v>1.8251496181065363e-7</x:v>
      </x:c>
      <x:c r="AH970" s="61" t="n">
        <x:f aca="0">IF(OR(T970="年末+季度",T970="季度+动态",T970="季度",T970="动态"),A970,AH969)</x:f>
        <x:v>45197</x:v>
      </x:c>
      <x:c r="AI970" s="68" t="n">
        <x:f aca="0">YEAR(A970)</x:f>
        <x:v>2023</x:v>
      </x:c>
      <x:c r="AJ970" s="68" t="n">
        <x:f aca="0">MONTH(A970)</x:f>
        <x:v>11</x:v>
      </x:c>
      <x:c r="AK970" s="66" t="n">
        <x:f aca="0">IF(MONTH(A970)&lt;&gt;MONTH(A971),1,0)</x:f>
        <x:v>0</x:v>
      </x:c>
      <x:c r="AL970" s="64" t="n">
        <x:f aca="0">IF(AK969,AD969,AL969)</x:f>
        <x:v>1.1635933625880786</x:v>
      </x:c>
      <x:c r="AM970" s="65" t="str">
        <x:f aca="0">IF(AK970,AD970/AL970-1,"")</x:f>
      </x:c>
      <x:c r="AN970" s="64" t="n">
        <x:f aca="0">IF(AI970&lt;&gt;AI969,AD970,MAX(AN969,AD970))</x:f>
        <x:v>1.1770607804293562</x:v>
      </x:c>
      <x:c r="AO970" s="65" t="n">
        <x:f aca="0">AD970/AN970-1</x:f>
        <x:v>-0.011560314244505543</x:v>
      </x:c>
      <x:c r="AP970" s="69" t="n">
        <x:f aca="0">IFERROR(SUM(Z970:AC970)/AD970,0)</x:f>
        <x:v>1</x:v>
      </x:c>
      <x:c r="AQ970" s="66" t="b">
        <x:f aca="0">AND(B970&gt;0,C970&gt;0,D970&gt;0,E970&gt;0)</x:f>
        <x:v>1</x:v>
      </x:c>
    </x:row>
    <x:row r="971" ht="13.5" hidden="0">
      <x:c r="A971" s="61" t="n">
        <x:f aca="0">'净值底稿'!A933</x:f>
        <x:v>45233</x:v>
      </x:c>
      <x:c r="B971" s="62" t="n">
        <x:f aca="0">'净值底稿'!W933</x:f>
        <x:v>1.2992989166646873</x:v>
      </x:c>
      <x:c r="C971" s="62" t="n">
        <x:f aca="0">'净值底稿'!T933</x:f>
        <x:v>1.2135338328022427</x:v>
      </x:c>
      <x:c r="D971" s="62" t="n">
        <x:f aca="0">'净值底稿'!U933</x:f>
        <x:v>1.6132</x:v>
      </x:c>
      <x:c r="E971" s="62" t="n">
        <x:f aca="0">'净值底稿'!V933</x:f>
        <x:v>1.7026</x:v>
      </x:c>
      <x:c r="F971" s="63" t="n">
        <x:f aca="0">IFERROR(B971/B970-1,0)</x:f>
        <x:v>-0.0007183231556890934</x:v>
      </x:c>
      <x:c r="G971" s="63" t="n">
        <x:f aca="0">IFERROR(C971/C970-1,0)</x:f>
        <x:v>0.01075689363816501</x:v>
      </x:c>
      <x:c r="H971" s="63" t="n">
        <x:f aca="0">IFERROR(D971/D970-1,0)</x:f>
        <x:v>0.0001239925604463732</x:v>
      </x:c>
      <x:c r="I971" s="63" t="n">
        <x:f aca="0">IFERROR(E971/E970-1,0)</x:f>
        <x:v>0.0011760555098201397</x:v>
      </x:c>
      <x:c r="J971" s="64" t="n">
        <x:f aca="0">Z970*(1+F971)</x:f>
        <x:v>0.11385830506137809</x:v>
      </x:c>
      <x:c r="K971" s="64" t="n">
        <x:f aca="0">AA970*(1+G971)</x:f>
        <x:v>0.11444611305025484</x:v>
      </x:c>
      <x:c r="L971" s="64" t="n">
        <x:f aca="0">AB970*(1+H971)</x:f>
        <x:v>0.8680245009369164</x:v>
      </x:c>
      <x:c r="M971" s="64" t="n">
        <x:f aca="0">AC970*(1+I971)</x:f>
        <x:v>0.06844882627309085</x:v>
      </x:c>
      <x:c r="N971" s="64" t="n">
        <x:f aca="0">SUM(J971:M971)</x:f>
        <x:v>1.1647777453216404</x:v>
      </x:c>
      <x:c r="O971" s="65" t="n">
        <x:f aca="0">IFERROR((J971+K971)/N971,0)</x:f>
        <x:v>0.19600685111698216</x:v>
      </x:c>
      <x:c r="P971" s="66" t="b">
        <x:f aca="0">AND(MONTH(A971)=12,OR(A972="",YEAR(A971)&lt;&gt;YEAR(A972)))</x:f>
        <x:v>0</x:v>
      </x:c>
      <x:c r="Q971" s="66" t="b">
        <x:f aca="0">AND(MOD(MONTH(A971),3)=0,OR(A972="",MONTH(A971)&lt;&gt;MONTH(A972)))</x:f>
        <x:v>0</x:v>
      </x:c>
      <x:c r="R971" s="66" t="b">
        <x:f aca="0">OR(O971&gt;$E$7,O971&lt;$E$6)</x:f>
        <x:v>0</x:v>
      </x:c>
      <x:c r="S971" s="66" t="b">
        <x:f aca="0">AND(OR(P971,Q971,R971),A971-AH970&gt;$E$8)</x:f>
        <x:v>0</x:v>
      </x:c>
      <x:c r="T971" s="67" t="str">
        <x:f aca="0">IF(NOT(OR(P971,Q971,R971)),"不调",IF(NOT(S971),"间隔规则跳过",IF(P971,"年末+季度",IF(AND(Q971,R971),"季度+动态",IF(Q971,"季度","动态")))))</x:f>
        <x:v>不调</x:v>
      </x:c>
      <x:c r="U971" s="64" t="n">
        <x:f aca="0">IF(OR(T971="年末+季度",T971="季度+动态"),N971*$E$5/2,IF(T971="季度",(J971+K971)/2,IF(T971="动态",N971*$E$5*IF(J971+K971=0,0.5,J971/(J971+K971)),J971)))</x:f>
        <x:v>0.11385830506137809</x:v>
      </x:c>
      <x:c r="V971" s="64" t="n">
        <x:f aca="0">IF(OR(T971="年末+季度",T971="季度+动态"),N971*$E$5/2,IF(T971="季度",(J971+K971)/2,IF(T971="动态",N971*$E$5*IF(J971+K971=0,0.5,K971/(J971+K971)),K971)))</x:f>
        <x:v>0.11444611305025484</x:v>
      </x:c>
      <x:c r="W971" s="64" t="n">
        <x:f aca="0">IF(OR(T971="年末+季度",T971="季度+动态",T971="动态"),N971*(1-$E$5)*IF(L971+M971=0,$B$7/($B$7+$B$8),L971/(L971+M971)),L971)</x:f>
        <x:v>0.8680245009369164</x:v>
      </x:c>
      <x:c r="X971" s="64" t="n">
        <x:f aca="0">IF(OR(T971="年末+季度",T971="季度+动态",T971="动态"),N971*(1-$E$5)*IF(L971+M971=0,$B$8/($B$7+$B$8),M971/(L971+M971)),M971)</x:f>
        <x:v>0.06844882627309085</x:v>
      </x:c>
      <x:c r="Y971" s="64" t="n">
        <x:f aca="0">POWER(1-$H$5,(A971-A970)/$H$8)</x:f>
        <x:v>0.9999862671029998</x:v>
      </x:c>
      <x:c r="Z971" s="64" t="n">
        <x:f aca="0">U971*Y971</x:f>
        <x:v>0.11385674145700206</x:v>
      </x:c>
      <x:c r="AA971" s="64" t="n">
        <x:f aca="0">V971*Y971</x:f>
        <x:v>0.11444454137357225</x:v>
      </x:c>
      <x:c r="AB971" s="64" t="n">
        <x:f aca="0">W971*Y971</x:f>
        <x:v>0.8680125804458514</x:v>
      </x:c>
      <x:c r="AC971" s="64" t="n">
        <x:f aca="0">X971*Y971</x:f>
        <x:v>0.06844788627240984</x:v>
      </x:c>
      <x:c r="AD971" s="64" t="n">
        <x:f aca="0">SUM(Z971:AC971)</x:f>
        <x:v>1.1647617495488356</x:v>
      </x:c>
      <x:c r="AE971" s="64" t="n">
        <x:f aca="0">MAX(AE970,AD971)</x:f>
        <x:v>1.1770607804293562</x:v>
      </x:c>
      <x:c r="AF971" s="63" t="n">
        <x:f aca="0">AD971/AE971-1</x:f>
        <x:v>-0.010448934400850818</x:v>
      </x:c>
      <x:c r="AG971" s="63" t="n">
        <x:f aca="0">AD971/AD970-1</x:f>
        <x:v>0.0011243780067422549</x:v>
      </x:c>
      <x:c r="AH971" s="61" t="n">
        <x:f aca="0">IF(OR(T971="年末+季度",T971="季度+动态",T971="季度",T971="动态"),A971,AH970)</x:f>
        <x:v>45197</x:v>
      </x:c>
      <x:c r="AI971" s="68" t="n">
        <x:f aca="0">YEAR(A971)</x:f>
        <x:v>2023</x:v>
      </x:c>
      <x:c r="AJ971" s="68" t="n">
        <x:f aca="0">MONTH(A971)</x:f>
        <x:v>11</x:v>
      </x:c>
      <x:c r="AK971" s="66" t="n">
        <x:f aca="0">IF(MONTH(A971)&lt;&gt;MONTH(A972),1,0)</x:f>
        <x:v>0</x:v>
      </x:c>
      <x:c r="AL971" s="64" t="n">
        <x:f aca="0">IF(AK970,AD970,AL970)</x:f>
        <x:v>1.1635933625880786</x:v>
      </x:c>
      <x:c r="AM971" s="65" t="str">
        <x:f aca="0">IF(AK971,AD971/AL971-1,"")</x:f>
      </x:c>
      <x:c r="AN971" s="64" t="n">
        <x:f aca="0">IF(AI971&lt;&gt;AI970,AD971,MAX(AN970,AD971))</x:f>
        <x:v>1.1770607804293562</x:v>
      </x:c>
      <x:c r="AO971" s="65" t="n">
        <x:f aca="0">AD971/AN971-1</x:f>
        <x:v>-0.010448934400850818</x:v>
      </x:c>
      <x:c r="AP971" s="69" t="n">
        <x:f aca="0">IFERROR(SUM(Z971:AC971)/AD971,0)</x:f>
        <x:v>1</x:v>
      </x:c>
      <x:c r="AQ971" s="66" t="b">
        <x:f aca="0">AND(B971&gt;0,C971&gt;0,D971&gt;0,E971&gt;0)</x:f>
        <x:v>1</x:v>
      </x:c>
    </x:row>
    <x:row r="972" ht="13.5" hidden="0">
      <x:c r="A972" s="61" t="n">
        <x:f aca="0">'净值底稿'!A934</x:f>
        <x:v>45236</x:v>
      </x:c>
      <x:c r="B972" s="62" t="n">
        <x:f aca="0">'净值底稿'!W934</x:f>
        <x:v>1.3005136133554063</x:v>
      </x:c>
      <x:c r="C972" s="62" t="n">
        <x:f aca="0">'净值底稿'!T934</x:f>
        <x:v>1.2351776894515214</x:v>
      </x:c>
      <x:c r="D972" s="62" t="n">
        <x:f aca="0">'净值底稿'!U934</x:f>
        <x:v>1.6138</x:v>
      </x:c>
      <x:c r="E972" s="62" t="n">
        <x:f aca="0">'净值底稿'!V934</x:f>
        <x:v>1.695</x:v>
      </x:c>
      <x:c r="F972" s="63" t="n">
        <x:f aca="0">IFERROR(B972/B971-1,0)</x:f>
        <x:v>0.0009348862491451726</x:v>
      </x:c>
      <x:c r="G972" s="63" t="n">
        <x:f aca="0">IFERROR(C972/C971-1,0)</x:f>
        <x:v>0.017835396149854077</x:v>
      </x:c>
      <x:c r="H972" s="63" t="n">
        <x:f aca="0">IFERROR(D972/D971-1,0)</x:f>
        <x:v>0.0003719315645920318</x:v>
      </x:c>
      <x:c r="I972" s="63" t="n">
        <x:f aca="0">IFERROR(E972/E971-1,0)</x:f>
        <x:v>-0.004463761306237379</x:v>
      </x:c>
      <x:c r="J972" s="64" t="n">
        <x:f aca="0">Z971*(1+F972)</x:f>
        <x:v>0.11396318455896269</x:v>
      </x:c>
      <x:c r="K972" s="64" t="n">
        <x:f aca="0">AA971*(1+G972)</x:f>
        <x:v>0.11648570510615829</x:v>
      </x:c>
      <x:c r="L972" s="64" t="n">
        <x:f aca="0">AB971*(1+H972)</x:f>
        <x:v>0.8683354217229822</x:v>
      </x:c>
      <x:c r="M972" s="64" t="n">
        <x:f aca="0">AC971*(1+I972)</x:f>
        <x:v>0.06814235124617332</x:v>
      </x:c>
      <x:c r="N972" s="64" t="n">
        <x:f aca="0">SUM(J972:M972)</x:f>
        <x:v>1.1669266626342765</x:v>
      </x:c>
      <x:c r="O972" s="65" t="n">
        <x:f aca="0">IFERROR((J972+K972)/N972,0)</x:f>
        <x:v>0.19748360976249746</x:v>
      </x:c>
      <x:c r="P972" s="66" t="b">
        <x:f aca="0">AND(MONTH(A972)=12,OR(A973="",YEAR(A972)&lt;&gt;YEAR(A973)))</x:f>
        <x:v>0</x:v>
      </x:c>
      <x:c r="Q972" s="66" t="b">
        <x:f aca="0">AND(MOD(MONTH(A972),3)=0,OR(A973="",MONTH(A972)&lt;&gt;MONTH(A973)))</x:f>
        <x:v>0</x:v>
      </x:c>
      <x:c r="R972" s="66" t="b">
        <x:f aca="0">OR(O972&gt;$E$7,O972&lt;$E$6)</x:f>
        <x:v>0</x:v>
      </x:c>
      <x:c r="S972" s="66" t="b">
        <x:f aca="0">AND(OR(P972,Q972,R972),A972-AH971&gt;$E$8)</x:f>
        <x:v>0</x:v>
      </x:c>
      <x:c r="T972" s="67" t="str">
        <x:f aca="0">IF(NOT(OR(P972,Q972,R972)),"不调",IF(NOT(S972),"间隔规则跳过",IF(P972,"年末+季度",IF(AND(Q972,R972),"季度+动态",IF(Q972,"季度","动态")))))</x:f>
        <x:v>不调</x:v>
      </x:c>
      <x:c r="U972" s="64" t="n">
        <x:f aca="0">IF(OR(T972="年末+季度",T972="季度+动态"),N972*$E$5/2,IF(T972="季度",(J972+K972)/2,IF(T972="动态",N972*$E$5*IF(J972+K972=0,0.5,J972/(J972+K972)),J972)))</x:f>
        <x:v>0.11396318455896269</x:v>
      </x:c>
      <x:c r="V972" s="64" t="n">
        <x:f aca="0">IF(OR(T972="年末+季度",T972="季度+动态"),N972*$E$5/2,IF(T972="季度",(J972+K972)/2,IF(T972="动态",N972*$E$5*IF(J972+K972=0,0.5,K972/(J972+K972)),K972)))</x:f>
        <x:v>0.11648570510615829</x:v>
      </x:c>
      <x:c r="W972" s="64" t="n">
        <x:f aca="0">IF(OR(T972="年末+季度",T972="季度+动态",T972="动态"),N972*(1-$E$5)*IF(L972+M972=0,$B$7/($B$7+$B$8),L972/(L972+M972)),L972)</x:f>
        <x:v>0.8683354217229822</x:v>
      </x:c>
      <x:c r="X972" s="64" t="n">
        <x:f aca="0">IF(OR(T972="年末+季度",T972="季度+动态",T972="动态"),N972*(1-$E$5)*IF(L972+M972=0,$B$8/($B$7+$B$8),M972/(L972+M972)),M972)</x:f>
        <x:v>0.06814235124617332</x:v>
      </x:c>
      <x:c r="Y972" s="64" t="n">
        <x:f aca="0">POWER(1-$H$5,(A972-A971)/$H$8)</x:f>
        <x:v>0.9999588018747739</x:v>
      </x:c>
      <x:c r="Z972" s="64" t="n">
        <x:f aca="0">U972*Y972</x:f>
        <x:v>0.11395848948941407</x:v>
      </x:c>
      <x:c r="AA972" s="64" t="n">
        <x:f aca="0">V972*Y972</x:f>
        <x:v>0.11648090611349228</x:v>
      </x:c>
      <x:c r="AB972" s="64" t="n">
        <x:f aca="0">W972*Y972</x:f>
        <x:v>0.8682996479315398</x:v>
      </x:c>
      <x:c r="AC972" s="64" t="n">
        <x:f aca="0">X972*Y972</x:f>
        <x:v>0.06813954390905348</x:v>
      </x:c>
      <x:c r="AD972" s="64" t="n">
        <x:f aca="0">SUM(Z972:AC972)</x:f>
        <x:v>1.1668785874434997</x:v>
      </x:c>
      <x:c r="AE972" s="64" t="n">
        <x:f aca="0">MAX(AE971,AD972)</x:f>
        <x:v>1.1770607804293562</x:v>
      </x:c>
      <x:c r="AF972" s="63" t="n">
        <x:f aca="0">AD972/AE972-1</x:f>
        <x:v>-0.00865052438680558</x:v>
      </x:c>
      <x:c r="AG972" s="63" t="n">
        <x:f aca="0">AD972/AD971-1</x:f>
        <x:v>0.001817399906447914</x:v>
      </x:c>
      <x:c r="AH972" s="61" t="n">
        <x:f aca="0">IF(OR(T972="年末+季度",T972="季度+动态",T972="季度",T972="动态"),A972,AH971)</x:f>
        <x:v>45197</x:v>
      </x:c>
      <x:c r="AI972" s="68" t="n">
        <x:f aca="0">YEAR(A972)</x:f>
        <x:v>2023</x:v>
      </x:c>
      <x:c r="AJ972" s="68" t="n">
        <x:f aca="0">MONTH(A972)</x:f>
        <x:v>11</x:v>
      </x:c>
      <x:c r="AK972" s="66" t="n">
        <x:f aca="0">IF(MONTH(A972)&lt;&gt;MONTH(A973),1,0)</x:f>
        <x:v>0</x:v>
      </x:c>
      <x:c r="AL972" s="64" t="n">
        <x:f aca="0">IF(AK971,AD971,AL971)</x:f>
        <x:v>1.1635933625880786</x:v>
      </x:c>
      <x:c r="AM972" s="65" t="str">
        <x:f aca="0">IF(AK972,AD972/AL972-1,"")</x:f>
      </x:c>
      <x:c r="AN972" s="64" t="n">
        <x:f aca="0">IF(AI972&lt;&gt;AI971,AD972,MAX(AN971,AD972))</x:f>
        <x:v>1.1770607804293562</x:v>
      </x:c>
      <x:c r="AO972" s="65" t="n">
        <x:f aca="0">AD972/AN972-1</x:f>
        <x:v>-0.00865052438680558</x:v>
      </x:c>
      <x:c r="AP972" s="69" t="n">
        <x:f aca="0">IFERROR(SUM(Z972:AC972)/AD972,0)</x:f>
        <x:v>1</x:v>
      </x:c>
      <x:c r="AQ972" s="66" t="b">
        <x:f aca="0">AND(B972&gt;0,C972&gt;0,D972&gt;0,E972&gt;0)</x:f>
        <x:v>1</x:v>
      </x:c>
    </x:row>
    <x:row r="973" ht="13.5" hidden="0">
      <x:c r="A973" s="61" t="n">
        <x:f aca="0">'净值底稿'!A935</x:f>
        <x:v>45237</x:v>
      </x:c>
      <x:c r="B973" s="62" t="n">
        <x:f aca="0">'净值底稿'!W935</x:f>
        <x:v>1.2978709787085663</x:v>
      </x:c>
      <x:c r="C973" s="62" t="n">
        <x:f aca="0">'净值底稿'!T935</x:f>
        <x:v>1.2393992147004338</x:v>
      </x:c>
      <x:c r="D973" s="62" t="n">
        <x:f aca="0">'净值底稿'!U935</x:f>
        <x:v>1.6135</x:v>
      </x:c>
      <x:c r="E973" s="62" t="n">
        <x:f aca="0">'净值底稿'!V935</x:f>
        <x:v>1.6838</x:v>
      </x:c>
      <x:c r="F973" s="63" t="n">
        <x:f aca="0">IFERROR(B973/B972-1,0)</x:f>
        <x:v>-0.0020319930677402676</x:v>
      </x:c>
      <x:c r="G973" s="63" t="n">
        <x:f aca="0">IFERROR(C973/C972-1,0)</x:f>
        <x:v>0.00341774732895872</x:v>
      </x:c>
      <x:c r="H973" s="63" t="n">
        <x:f aca="0">IFERROR(D973/D972-1,0)</x:f>
        <x:v>-0.0001858966414672869</x:v>
      </x:c>
      <x:c r="I973" s="63" t="n">
        <x:f aca="0">IFERROR(E973/E972-1,0)</x:f>
        <x:v>-0.006607669616519263</x:v>
      </x:c>
      <x:c r="J973" s="64" t="n">
        <x:f aca="0">Z972*(1+F973)</x:f>
        <x:v>0.11372692662876144</x:v>
      </x:c>
      <x:c r="K973" s="64" t="n">
        <x:f aca="0">AA972*(1+G973)</x:f>
        <x:v>0.11687900841923636</x:v>
      </x:c>
      <x:c r="L973" s="64" t="n">
        <x:f aca="0">AB972*(1+H973)</x:f>
        <x:v>0.8681382339432021</x:v>
      </x:c>
      <x:c r="M973" s="64" t="n">
        <x:f aca="0">AC972*(1+I973)</x:f>
        <x:v>0.06768930031508215</x:v>
      </x:c>
      <x:c r="N973" s="64" t="n">
        <x:f aca="0">SUM(J973:M973)</x:f>
        <x:v>1.1664334693062821</x:v>
      </x:c>
      <x:c r="O973" s="65" t="n">
        <x:f aca="0">IFERROR((J973+K973)/N973,0)</x:f>
        <x:v>0.19770174734881968</x:v>
      </x:c>
      <x:c r="P973" s="66" t="b">
        <x:f aca="0">AND(MONTH(A973)=12,OR(A974="",YEAR(A973)&lt;&gt;YEAR(A974)))</x:f>
        <x:v>0</x:v>
      </x:c>
      <x:c r="Q973" s="66" t="b">
        <x:f aca="0">AND(MOD(MONTH(A973),3)=0,OR(A974="",MONTH(A973)&lt;&gt;MONTH(A974)))</x:f>
        <x:v>0</x:v>
      </x:c>
      <x:c r="R973" s="66" t="b">
        <x:f aca="0">OR(O973&gt;$E$7,O973&lt;$E$6)</x:f>
        <x:v>0</x:v>
      </x:c>
      <x:c r="S973" s="66" t="b">
        <x:f aca="0">AND(OR(P973,Q973,R973),A973-AH972&gt;$E$8)</x:f>
        <x:v>0</x:v>
      </x:c>
      <x:c r="T973" s="67" t="str">
        <x:f aca="0">IF(NOT(OR(P973,Q973,R973)),"不调",IF(NOT(S973),"间隔规则跳过",IF(P973,"年末+季度",IF(AND(Q973,R973),"季度+动态",IF(Q973,"季度","动态")))))</x:f>
        <x:v>不调</x:v>
      </x:c>
      <x:c r="U973" s="64" t="n">
        <x:f aca="0">IF(OR(T973="年末+季度",T973="季度+动态"),N973*$E$5/2,IF(T973="季度",(J973+K973)/2,IF(T973="动态",N973*$E$5*IF(J973+K973=0,0.5,J973/(J973+K973)),J973)))</x:f>
        <x:v>0.11372692662876144</x:v>
      </x:c>
      <x:c r="V973" s="64" t="n">
        <x:f aca="0">IF(OR(T973="年末+季度",T973="季度+动态"),N973*$E$5/2,IF(T973="季度",(J973+K973)/2,IF(T973="动态",N973*$E$5*IF(J973+K973=0,0.5,K973/(J973+K973)),K973)))</x:f>
        <x:v>0.11687900841923636</x:v>
      </x:c>
      <x:c r="W973" s="64" t="n">
        <x:f aca="0">IF(OR(T973="年末+季度",T973="季度+动态",T973="动态"),N973*(1-$E$5)*IF(L973+M973=0,$B$7/($B$7+$B$8),L973/(L973+M973)),L973)</x:f>
        <x:v>0.8681382339432021</x:v>
      </x:c>
      <x:c r="X973" s="64" t="n">
        <x:f aca="0">IF(OR(T973="年末+季度",T973="季度+动态",T973="动态"),N973*(1-$E$5)*IF(L973+M973=0,$B$8/($B$7+$B$8),M973/(L973+M973)),M973)</x:f>
        <x:v>0.06768930031508215</x:v>
      </x:c>
      <x:c r="Y973" s="64" t="n">
        <x:f aca="0">POWER(1-$H$5,(A973-A972)/$H$8)</x:f>
        <x:v>0.9999862671029998</x:v>
      </x:c>
      <x:c r="Z973" s="64" t="n">
        <x:f aca="0">U973*Y973</x:f>
        <x:v>0.11372536482859189</x:v>
      </x:c>
      <x:c r="AA973" s="64" t="n">
        <x:f aca="0">V973*Y973</x:f>
        <x:v>0.11687740333185224</x:v>
      </x:c>
      <x:c r="AB973" s="64" t="n">
        <x:f aca="0">W973*Y973</x:f>
        <x:v>0.8681263118902534</x:v>
      </x:c>
      <x:c r="AC973" s="64" t="n">
        <x:f aca="0">X973*Y973</x:f>
        <x:v>0.06768837074489291</x:v>
      </x:c>
      <x:c r="AD973" s="64" t="n">
        <x:f aca="0">SUM(Z973:AC973)</x:f>
        <x:v>1.1664174507955904</x:v>
      </x:c>
      <x:c r="AE973" s="64" t="n">
        <x:f aca="0">MAX(AE972,AD973)</x:f>
        <x:v>1.1770607804293562</x:v>
      </x:c>
      <x:c r="AF973" s="63" t="n">
        <x:f aca="0">AD973/AE973-1</x:f>
        <x:v>-0.009042294001065487</x:v>
      </x:c>
      <x:c r="AG973" s="63" t="n">
        <x:f aca="0">AD973/AD972-1</x:f>
        <x:v>-0.00039518819941630756</x:v>
      </x:c>
      <x:c r="AH973" s="61" t="n">
        <x:f aca="0">IF(OR(T973="年末+季度",T973="季度+动态",T973="季度",T973="动态"),A973,AH972)</x:f>
        <x:v>45197</x:v>
      </x:c>
      <x:c r="AI973" s="68" t="n">
        <x:f aca="0">YEAR(A973)</x:f>
        <x:v>2023</x:v>
      </x:c>
      <x:c r="AJ973" s="68" t="n">
        <x:f aca="0">MONTH(A973)</x:f>
        <x:v>11</x:v>
      </x:c>
      <x:c r="AK973" s="66" t="n">
        <x:f aca="0">IF(MONTH(A973)&lt;&gt;MONTH(A974),1,0)</x:f>
        <x:v>0</x:v>
      </x:c>
      <x:c r="AL973" s="64" t="n">
        <x:f aca="0">IF(AK972,AD972,AL972)</x:f>
        <x:v>1.1635933625880786</x:v>
      </x:c>
      <x:c r="AM973" s="65" t="str">
        <x:f aca="0">IF(AK973,AD973/AL973-1,"")</x:f>
      </x:c>
      <x:c r="AN973" s="64" t="n">
        <x:f aca="0">IF(AI973&lt;&gt;AI972,AD973,MAX(AN972,AD973))</x:f>
        <x:v>1.1770607804293562</x:v>
      </x:c>
      <x:c r="AO973" s="65" t="n">
        <x:f aca="0">AD973/AN973-1</x:f>
        <x:v>-0.009042294001065487</x:v>
      </x:c>
      <x:c r="AP973" s="69" t="n">
        <x:f aca="0">IFERROR(SUM(Z973:AC973)/AD973,0)</x:f>
        <x:v>1</x:v>
      </x:c>
      <x:c r="AQ973" s="66" t="b">
        <x:f aca="0">AND(B973&gt;0,C973&gt;0,D973&gt;0,E973&gt;0)</x:f>
        <x:v>1</x:v>
      </x:c>
    </x:row>
    <x:row r="974" ht="13.5" hidden="0">
      <x:c r="A974" s="61" t="n">
        <x:f aca="0">'净值底稿'!A936</x:f>
        <x:v>45238</x:v>
      </x:c>
      <x:c r="B974" s="62" t="n">
        <x:f aca="0">'净值底稿'!W936</x:f>
        <x:v>1.2961418680520966</x:v>
      </x:c>
      <x:c r="C974" s="62" t="n">
        <x:f aca="0">'净值底稿'!T936</x:f>
        <x:v>1.2411003147450554</x:v>
      </x:c>
      <x:c r="D974" s="62" t="n">
        <x:f aca="0">'净值底稿'!U936</x:f>
        <x:v>1.6137</x:v>
      </x:c>
      <x:c r="E974" s="62" t="n">
        <x:f aca="0">'净值底稿'!V936</x:f>
        <x:v>1.6784</x:v>
      </x:c>
      <x:c r="F974" s="63" t="n">
        <x:f aca="0">IFERROR(B974/B973-1,0)</x:f>
        <x:v>-0.0013322669855752034</x:v>
      </x:c>
      <x:c r="G974" s="63" t="n">
        <x:f aca="0">IFERROR(C974/C973-1,0)</x:f>
        <x:v>0.0013725198664360505</x:v>
      </x:c>
      <x:c r="H974" s="63" t="n">
        <x:f aca="0">IFERROR(D974/D973-1,0)</x:f>
        <x:v>0.00012395413696930646</x:v>
      </x:c>
      <x:c r="I974" s="63" t="n">
        <x:f aca="0">IFERROR(E974/E973-1,0)</x:f>
        <x:v>-0.0032070317139802906</x:v>
      </x:c>
      <x:c r="J974" s="64" t="n">
        <x:f aca="0">Z973*(1+F974)</x:f>
        <x:v>0.11357385227960826</x:v>
      </x:c>
      <x:c r="K974" s="64" t="n">
        <x:f aca="0">AA973*(1+G974)</x:f>
        <x:v>0.11703781988986267</x:v>
      </x:c>
      <x:c r="L974" s="64" t="n">
        <x:f aca="0">AB973*(1+H974)</x:f>
        <x:v>0.8682339197380241</x:v>
      </x:c>
      <x:c r="M974" s="64" t="n">
        <x:f aca="0">AC973*(1+I974)</x:f>
        <x:v>0.06747129199324638</x:v>
      </x:c>
      <x:c r="N974" s="64" t="n">
        <x:f aca="0">SUM(J974:M974)</x:f>
        <x:v>1.1663168839007414</x:v>
      </x:c>
      <x:c r="O974" s="65" t="n">
        <x:f aca="0">IFERROR((J974+K974)/N974,0)</x:f>
        <x:v>0.19772642868565124</x:v>
      </x:c>
      <x:c r="P974" s="66" t="b">
        <x:f aca="0">AND(MONTH(A974)=12,OR(A975="",YEAR(A974)&lt;&gt;YEAR(A975)))</x:f>
        <x:v>0</x:v>
      </x:c>
      <x:c r="Q974" s="66" t="b">
        <x:f aca="0">AND(MOD(MONTH(A974),3)=0,OR(A975="",MONTH(A974)&lt;&gt;MONTH(A975)))</x:f>
        <x:v>0</x:v>
      </x:c>
      <x:c r="R974" s="66" t="b">
        <x:f aca="0">OR(O974&gt;$E$7,O974&lt;$E$6)</x:f>
        <x:v>0</x:v>
      </x:c>
      <x:c r="S974" s="66" t="b">
        <x:f aca="0">AND(OR(P974,Q974,R974),A974-AH973&gt;$E$8)</x:f>
        <x:v>0</x:v>
      </x:c>
      <x:c r="T974" s="67" t="str">
        <x:f aca="0">IF(NOT(OR(P974,Q974,R974)),"不调",IF(NOT(S974),"间隔规则跳过",IF(P974,"年末+季度",IF(AND(Q974,R974),"季度+动态",IF(Q974,"季度","动态")))))</x:f>
        <x:v>不调</x:v>
      </x:c>
      <x:c r="U974" s="64" t="n">
        <x:f aca="0">IF(OR(T974="年末+季度",T974="季度+动态"),N974*$E$5/2,IF(T974="季度",(J974+K974)/2,IF(T974="动态",N974*$E$5*IF(J974+K974=0,0.5,J974/(J974+K974)),J974)))</x:f>
        <x:v>0.11357385227960826</x:v>
      </x:c>
      <x:c r="V974" s="64" t="n">
        <x:f aca="0">IF(OR(T974="年末+季度",T974="季度+动态"),N974*$E$5/2,IF(T974="季度",(J974+K974)/2,IF(T974="动态",N974*$E$5*IF(J974+K974=0,0.5,K974/(J974+K974)),K974)))</x:f>
        <x:v>0.11703781988986267</x:v>
      </x:c>
      <x:c r="W974" s="64" t="n">
        <x:f aca="0">IF(OR(T974="年末+季度",T974="季度+动态",T974="动态"),N974*(1-$E$5)*IF(L974+M974=0,$B$7/($B$7+$B$8),L974/(L974+M974)),L974)</x:f>
        <x:v>0.8682339197380241</x:v>
      </x:c>
      <x:c r="X974" s="64" t="n">
        <x:f aca="0">IF(OR(T974="年末+季度",T974="季度+动态",T974="动态"),N974*(1-$E$5)*IF(L974+M974=0,$B$8/($B$7+$B$8),M974/(L974+M974)),M974)</x:f>
        <x:v>0.06747129199324638</x:v>
      </x:c>
      <x:c r="Y974" s="64" t="n">
        <x:f aca="0">POWER(1-$H$5,(A974-A973)/$H$8)</x:f>
        <x:v>0.9999862671029998</x:v>
      </x:c>
      <x:c r="Z974" s="64" t="n">
        <x:f aca="0">U974*Y974</x:f>
        <x:v>0.11357229258159297</x:v>
      </x:c>
      <x:c r="AA974" s="64" t="n">
        <x:f aca="0">V974*Y974</x:f>
        <x:v>0.11703621262153699</x:v>
      </x:c>
      <x:c r="AB974" s="64" t="n">
        <x:f aca="0">W974*Y974</x:f>
        <x:v>0.8682219963710323</x:v>
      </x:c>
      <x:c r="AC974" s="64" t="n">
        <x:f aca="0">X974*Y974</x:f>
        <x:v>0.06747036541694296</x:v>
      </x:c>
      <x:c r="AD974" s="64" t="n">
        <x:f aca="0">SUM(Z974:AC974)</x:f>
        <x:v>1.1663008669911052</x:v>
      </x:c>
      <x:c r="AE974" s="64" t="n">
        <x:f aca="0">MAX(AE973,AD974)</x:f>
        <x:v>1.1770607804293562</x:v>
      </x:c>
      <x:c r="AF974" s="63" t="n">
        <x:f aca="0">AD974/AE974-1</x:f>
        <x:v>-0.009141340546854448</x:v>
      </x:c>
      <x:c r="AG974" s="63" t="n">
        <x:f aca="0">AD974/AD973-1</x:f>
        <x:v>-0.00009995032602239107</x:v>
      </x:c>
      <x:c r="AH974" s="61" t="n">
        <x:f aca="0">IF(OR(T974="年末+季度",T974="季度+动态",T974="季度",T974="动态"),A974,AH973)</x:f>
        <x:v>45197</x:v>
      </x:c>
      <x:c r="AI974" s="68" t="n">
        <x:f aca="0">YEAR(A974)</x:f>
        <x:v>2023</x:v>
      </x:c>
      <x:c r="AJ974" s="68" t="n">
        <x:f aca="0">MONTH(A974)</x:f>
        <x:v>11</x:v>
      </x:c>
      <x:c r="AK974" s="66" t="n">
        <x:f aca="0">IF(MONTH(A974)&lt;&gt;MONTH(A975),1,0)</x:f>
        <x:v>0</x:v>
      </x:c>
      <x:c r="AL974" s="64" t="n">
        <x:f aca="0">IF(AK973,AD973,AL973)</x:f>
        <x:v>1.1635933625880786</x:v>
      </x:c>
      <x:c r="AM974" s="65" t="str">
        <x:f aca="0">IF(AK974,AD974/AL974-1,"")</x:f>
      </x:c>
      <x:c r="AN974" s="64" t="n">
        <x:f aca="0">IF(AI974&lt;&gt;AI973,AD974,MAX(AN973,AD974))</x:f>
        <x:v>1.1770607804293562</x:v>
      </x:c>
      <x:c r="AO974" s="65" t="n">
        <x:f aca="0">AD974/AN974-1</x:f>
        <x:v>-0.009141340546854448</x:v>
      </x:c>
      <x:c r="AP974" s="69" t="n">
        <x:f aca="0">IFERROR(SUM(Z974:AC974)/AD974,0)</x:f>
        <x:v>1</x:v>
      </x:c>
      <x:c r="AQ974" s="66" t="b">
        <x:f aca="0">AND(B974&gt;0,C974&gt;0,D974&gt;0,E974&gt;0)</x:f>
        <x:v>1</x:v>
      </x:c>
    </x:row>
    <x:row r="975" ht="13.5" hidden="0">
      <x:c r="A975" s="61" t="n">
        <x:f aca="0">'净值底稿'!A937</x:f>
        <x:v>45239</x:v>
      </x:c>
      <x:c r="B975" s="62" t="n">
        <x:f aca="0">'净值底稿'!W937</x:f>
        <x:v>1.2997007028616532</x:v>
      </x:c>
      <x:c r="C975" s="62" t="n">
        <x:f aca="0">'净值底稿'!T937</x:f>
        <x:v>1.2367627180580898</x:v>
      </x:c>
      <x:c r="D975" s="62" t="n">
        <x:f aca="0">'净值底稿'!U937</x:f>
        <x:v>1.6139</x:v>
      </x:c>
      <x:c r="E975" s="62" t="n">
        <x:f aca="0">'净值底稿'!V937</x:f>
        <x:v>1.6703</x:v>
      </x:c>
      <x:c r="F975" s="63" t="n">
        <x:f aca="0">IFERROR(B975/B974-1,0)</x:f>
        <x:v>0.0027457139509774464</x:v>
      </x:c>
      <x:c r="G975" s="63" t="n">
        <x:f aca="0">IFERROR(C975/C974-1,0)</x:f>
        <x:v>-0.0034949605889486035</x:v>
      </x:c>
      <x:c r="H975" s="63" t="n">
        <x:f aca="0">IFERROR(D975/D974-1,0)</x:f>
        <x:v>0.00012393877424554667</x:v>
      </x:c>
      <x:c r="I975" s="63" t="n">
        <x:f aca="0">IFERROR(E975/E974-1,0)</x:f>
        <x:v>-0.004826024785509975</x:v>
      </x:c>
      <x:c r="J975" s="64" t="n">
        <x:f aca="0">Z974*(1+F975)</x:f>
        <x:v>0.11388412960977874</x:v>
      </x:c>
      <x:c r="K975" s="64" t="n">
        <x:f aca="0">AA974*(1+G975)</x:f>
        <x:v>0.11662717567094491</x:v>
      </x:c>
      <x:c r="L975" s="64" t="n">
        <x:f aca="0">AB974*(1+H975)</x:f>
        <x:v>0.8683296027410355</x:v>
      </x:c>
      <x:c r="M975" s="64" t="n">
        <x:f aca="0">AC974*(1+I975)</x:f>
        <x:v>0.06714475176115338</x:v>
      </x:c>
      <x:c r="N975" s="64" t="n">
        <x:f aca="0">SUM(J975:M975)</x:f>
        <x:v>1.1659856597829126</x:v>
      </x:c>
      <x:c r="O975" s="65" t="n">
        <x:f aca="0">IFERROR((J975+K975)/N975,0)</x:f>
        <x:v>0.19769651826047424</x:v>
      </x:c>
      <x:c r="P975" s="66" t="b">
        <x:f aca="0">AND(MONTH(A975)=12,OR(A976="",YEAR(A975)&lt;&gt;YEAR(A976)))</x:f>
        <x:v>0</x:v>
      </x:c>
      <x:c r="Q975" s="66" t="b">
        <x:f aca="0">AND(MOD(MONTH(A975),3)=0,OR(A976="",MONTH(A975)&lt;&gt;MONTH(A976)))</x:f>
        <x:v>0</x:v>
      </x:c>
      <x:c r="R975" s="66" t="b">
        <x:f aca="0">OR(O975&gt;$E$7,O975&lt;$E$6)</x:f>
        <x:v>0</x:v>
      </x:c>
      <x:c r="S975" s="66" t="b">
        <x:f aca="0">AND(OR(P975,Q975,R975),A975-AH974&gt;$E$8)</x:f>
        <x:v>0</x:v>
      </x:c>
      <x:c r="T975" s="67" t="str">
        <x:f aca="0">IF(NOT(OR(P975,Q975,R975)),"不调",IF(NOT(S975),"间隔规则跳过",IF(P975,"年末+季度",IF(AND(Q975,R975),"季度+动态",IF(Q975,"季度","动态")))))</x:f>
        <x:v>不调</x:v>
      </x:c>
      <x:c r="U975" s="64" t="n">
        <x:f aca="0">IF(OR(T975="年末+季度",T975="季度+动态"),N975*$E$5/2,IF(T975="季度",(J975+K975)/2,IF(T975="动态",N975*$E$5*IF(J975+K975=0,0.5,J975/(J975+K975)),J975)))</x:f>
        <x:v>0.11388412960977874</x:v>
      </x:c>
      <x:c r="V975" s="64" t="n">
        <x:f aca="0">IF(OR(T975="年末+季度",T975="季度+动态"),N975*$E$5/2,IF(T975="季度",(J975+K975)/2,IF(T975="动态",N975*$E$5*IF(J975+K975=0,0.5,K975/(J975+K975)),K975)))</x:f>
        <x:v>0.11662717567094491</x:v>
      </x:c>
      <x:c r="W975" s="64" t="n">
        <x:f aca="0">IF(OR(T975="年末+季度",T975="季度+动态",T975="动态"),N975*(1-$E$5)*IF(L975+M975=0,$B$7/($B$7+$B$8),L975/(L975+M975)),L975)</x:f>
        <x:v>0.8683296027410355</x:v>
      </x:c>
      <x:c r="X975" s="64" t="n">
        <x:f aca="0">IF(OR(T975="年末+季度",T975="季度+动态",T975="动态"),N975*(1-$E$5)*IF(L975+M975=0,$B$8/($B$7+$B$8),M975/(L975+M975)),M975)</x:f>
        <x:v>0.06714475176115338</x:v>
      </x:c>
      <x:c r="Y975" s="64" t="n">
        <x:f aca="0">POWER(1-$H$5,(A975-A974)/$H$8)</x:f>
        <x:v>0.9999862671029998</x:v>
      </x:c>
      <x:c r="Z975" s="64" t="n">
        <x:f aca="0">U975*Y975</x:f>
        <x:v>0.11388256565075684</x:v>
      </x:c>
      <x:c r="AA975" s="64" t="n">
        <x:f aca="0">V975*Y975</x:f>
        <x:v>0.11662557404195399</x:v>
      </x:c>
      <x:c r="AB975" s="64" t="n">
        <x:f aca="0">W975*Y975</x:f>
        <x:v>0.8683176780600388</x:v>
      </x:c>
      <x:c r="AC975" s="64" t="n">
        <x:f aca="0">X975*Y975</x:f>
        <x:v>0.06714382966919334</x:v>
      </x:c>
      <x:c r="AD975" s="64" t="n">
        <x:f aca="0">SUM(Z975:AC975)</x:f>
        <x:v>1.165969647421943</x:v>
      </x:c>
      <x:c r="AE975" s="64" t="n">
        <x:f aca="0">MAX(AE974,AD975)</x:f>
        <x:v>1.1770607804293562</x:v>
      </x:c>
      <x:c r="AF975" s="63" t="n">
        <x:f aca="0">AD975/AE975-1</x:f>
        <x:v>-0.009422736014845001</x:v>
      </x:c>
      <x:c r="AG975" s="63" t="n">
        <x:f aca="0">AD975/AD974-1</x:f>
        <x:v>-0.00028399153129055055</x:v>
      </x:c>
      <x:c r="AH975" s="61" t="n">
        <x:f aca="0">IF(OR(T975="年末+季度",T975="季度+动态",T975="季度",T975="动态"),A975,AH974)</x:f>
        <x:v>45197</x:v>
      </x:c>
      <x:c r="AI975" s="68" t="n">
        <x:f aca="0">YEAR(A975)</x:f>
        <x:v>2023</x:v>
      </x:c>
      <x:c r="AJ975" s="68" t="n">
        <x:f aca="0">MONTH(A975)</x:f>
        <x:v>11</x:v>
      </x:c>
      <x:c r="AK975" s="66" t="n">
        <x:f aca="0">IF(MONTH(A975)&lt;&gt;MONTH(A976),1,0)</x:f>
        <x:v>0</x:v>
      </x:c>
      <x:c r="AL975" s="64" t="n">
        <x:f aca="0">IF(AK974,AD974,AL974)</x:f>
        <x:v>1.1635933625880786</x:v>
      </x:c>
      <x:c r="AM975" s="65" t="str">
        <x:f aca="0">IF(AK975,AD975/AL975-1,"")</x:f>
      </x:c>
      <x:c r="AN975" s="64" t="n">
        <x:f aca="0">IF(AI975&lt;&gt;AI974,AD975,MAX(AN974,AD975))</x:f>
        <x:v>1.1770607804293562</x:v>
      </x:c>
      <x:c r="AO975" s="65" t="n">
        <x:f aca="0">AD975/AN975-1</x:f>
        <x:v>-0.009422736014845001</x:v>
      </x:c>
      <x:c r="AP975" s="69" t="n">
        <x:f aca="0">IFERROR(SUM(Z975:AC975)/AD975,0)</x:f>
        <x:v>1</x:v>
      </x:c>
      <x:c r="AQ975" s="66" t="b">
        <x:f aca="0">AND(B975&gt;0,C975&gt;0,D975&gt;0,E975&gt;0)</x:f>
        <x:v>1</x:v>
      </x:c>
    </x:row>
    <x:row r="976" ht="13.5" hidden="0">
      <x:c r="A976" s="61" t="n">
        <x:f aca="0">'净值底稿'!A938</x:f>
        <x:v>45240</x:v>
      </x:c>
      <x:c r="B976" s="62" t="n">
        <x:f aca="0">'净值底稿'!W938</x:f>
        <x:v>1.2946717319369223</x:v>
      </x:c>
      <x:c r="C976" s="62" t="n">
        <x:f aca="0">'净值底稿'!T938</x:f>
        <x:v>1.2324914729002696</x:v>
      </x:c>
      <x:c r="D976" s="62" t="n">
        <x:f aca="0">'净值底稿'!U938</x:f>
        <x:v>1.6143</x:v>
      </x:c>
      <x:c r="E976" s="62" t="n">
        <x:f aca="0">'净值底稿'!V938</x:f>
        <x:v>1.6762</x:v>
      </x:c>
      <x:c r="F976" s="63" t="n">
        <x:f aca="0">IFERROR(B976/B975-1,0)</x:f>
        <x:v>-0.003869330003175464</x:v>
      </x:c>
      <x:c r="G976" s="63" t="n">
        <x:f aca="0">IFERROR(C976/C975-1,0)</x:f>
        <x:v>-0.0034535688175713064</x:v>
      </x:c>
      <x:c r="H976" s="63" t="n">
        <x:f aca="0">IFERROR(D976/D975-1,0)</x:f>
        <x:v>0.0002478468306588155</x:v>
      </x:c>
      <x:c r="I976" s="63" t="n">
        <x:f aca="0">IFERROR(E976/E975-1,0)</x:f>
        <x:v>0.003532299586900489</x:v>
      </x:c>
      <x:c r="J976" s="64" t="n">
        <x:f aca="0">Z975*(1+F976)</x:f>
        <x:v>0.11344191642264577</x:v>
      </x:c>
      <x:c r="K976" s="64" t="n">
        <x:f aca="0">AA975*(1+G976)</x:f>
        <x:v>0.11622279959611134</x:v>
      </x:c>
      <x:c r="L976" s="64" t="n">
        <x:f aca="0">AB975*(1+H976)</x:f>
        <x:v>0.868532887844551</x:v>
      </x:c>
      <x:c r="M976" s="64" t="n">
        <x:f aca="0">AC975*(1+I976)</x:f>
        <x:v>0.06738100179099675</x:v>
      </x:c>
      <x:c r="N976" s="64" t="n">
        <x:f aca="0">SUM(J976:M976)</x:f>
        <x:v>1.165578605654305</x:v>
      </x:c>
      <x:c r="O976" s="65" t="n">
        <x:f aca="0">IFERROR((J976+K976)/N976,0)</x:f>
        <x:v>0.19703923433789639</x:v>
      </x:c>
      <x:c r="P976" s="66" t="b">
        <x:f aca="0">AND(MONTH(A976)=12,OR(A977="",YEAR(A976)&lt;&gt;YEAR(A977)))</x:f>
        <x:v>0</x:v>
      </x:c>
      <x:c r="Q976" s="66" t="b">
        <x:f aca="0">AND(MOD(MONTH(A976),3)=0,OR(A977="",MONTH(A976)&lt;&gt;MONTH(A977)))</x:f>
        <x:v>0</x:v>
      </x:c>
      <x:c r="R976" s="66" t="b">
        <x:f aca="0">OR(O976&gt;$E$7,O976&lt;$E$6)</x:f>
        <x:v>0</x:v>
      </x:c>
      <x:c r="S976" s="66" t="b">
        <x:f aca="0">AND(OR(P976,Q976,R976),A976-AH975&gt;$E$8)</x:f>
        <x:v>0</x:v>
      </x:c>
      <x:c r="T976" s="67" t="str">
        <x:f aca="0">IF(NOT(OR(P976,Q976,R976)),"不调",IF(NOT(S976),"间隔规则跳过",IF(P976,"年末+季度",IF(AND(Q976,R976),"季度+动态",IF(Q976,"季度","动态")))))</x:f>
        <x:v>不调</x:v>
      </x:c>
      <x:c r="U976" s="64" t="n">
        <x:f aca="0">IF(OR(T976="年末+季度",T976="季度+动态"),N976*$E$5/2,IF(T976="季度",(J976+K976)/2,IF(T976="动态",N976*$E$5*IF(J976+K976=0,0.5,J976/(J976+K976)),J976)))</x:f>
        <x:v>0.11344191642264577</x:v>
      </x:c>
      <x:c r="V976" s="64" t="n">
        <x:f aca="0">IF(OR(T976="年末+季度",T976="季度+动态"),N976*$E$5/2,IF(T976="季度",(J976+K976)/2,IF(T976="动态",N976*$E$5*IF(J976+K976=0,0.5,K976/(J976+K976)),K976)))</x:f>
        <x:v>0.11622279959611134</x:v>
      </x:c>
      <x:c r="W976" s="64" t="n">
        <x:f aca="0">IF(OR(T976="年末+季度",T976="季度+动态",T976="动态"),N976*(1-$E$5)*IF(L976+M976=0,$B$7/($B$7+$B$8),L976/(L976+M976)),L976)</x:f>
        <x:v>0.868532887844551</x:v>
      </x:c>
      <x:c r="X976" s="64" t="n">
        <x:f aca="0">IF(OR(T976="年末+季度",T976="季度+动态",T976="动态"),N976*(1-$E$5)*IF(L976+M976=0,$B$8/($B$7+$B$8),M976/(L976+M976)),M976)</x:f>
        <x:v>0.06738100179099675</x:v>
      </x:c>
      <x:c r="Y976" s="64" t="n">
        <x:f aca="0">POWER(1-$H$5,(A976-A975)/$H$8)</x:f>
        <x:v>0.9999862671029998</x:v>
      </x:c>
      <x:c r="Z976" s="64" t="n">
        <x:f aca="0">U976*Y976</x:f>
        <x:v>0.11344035853649202</x:v>
      </x:c>
      <x:c r="AA976" s="64" t="n">
        <x:f aca="0">V976*Y976</x:f>
        <x:v>0.1162212035203754</x:v>
      </x:c>
      <x:c r="AB976" s="64" t="n">
        <x:f aca="0">W976*Y976</x:f>
        <x:v>0.8685209603718609</x:v>
      </x:c>
      <x:c r="AC976" s="64" t="n">
        <x:f aca="0">X976*Y976</x:f>
        <x:v>0.06738007645463938</x:v>
      </x:c>
      <x:c r="AD976" s="64" t="n">
        <x:f aca="0">SUM(Z976:AC976)</x:f>
        <x:v>1.1655625988833676</x:v>
      </x:c>
      <x:c r="AE976" s="64" t="n">
        <x:f aca="0">MAX(AE975,AD976)</x:f>
        <x:v>1.1770607804293562</x:v>
      </x:c>
      <x:c r="AF976" s="63" t="n">
        <x:f aca="0">AD976/AE976-1</x:f>
        <x:v>-0.009768553788526146</x:v>
      </x:c>
      <x:c r="AG976" s="63" t="n">
        <x:f aca="0">AD976/AD975-1</x:f>
        <x:v>-0.00034910731979642673</x:v>
      </x:c>
      <x:c r="AH976" s="61" t="n">
        <x:f aca="0">IF(OR(T976="年末+季度",T976="季度+动态",T976="季度",T976="动态"),A976,AH975)</x:f>
        <x:v>45197</x:v>
      </x:c>
      <x:c r="AI976" s="68" t="n">
        <x:f aca="0">YEAR(A976)</x:f>
        <x:v>2023</x:v>
      </x:c>
      <x:c r="AJ976" s="68" t="n">
        <x:f aca="0">MONTH(A976)</x:f>
        <x:v>11</x:v>
      </x:c>
      <x:c r="AK976" s="66" t="n">
        <x:f aca="0">IF(MONTH(A976)&lt;&gt;MONTH(A977),1,0)</x:f>
        <x:v>0</x:v>
      </x:c>
      <x:c r="AL976" s="64" t="n">
        <x:f aca="0">IF(AK975,AD975,AL975)</x:f>
        <x:v>1.1635933625880786</x:v>
      </x:c>
      <x:c r="AM976" s="65" t="str">
        <x:f aca="0">IF(AK976,AD976/AL976-1,"")</x:f>
      </x:c>
      <x:c r="AN976" s="64" t="n">
        <x:f aca="0">IF(AI976&lt;&gt;AI975,AD976,MAX(AN975,AD976))</x:f>
        <x:v>1.1770607804293562</x:v>
      </x:c>
      <x:c r="AO976" s="65" t="n">
        <x:f aca="0">AD976/AN976-1</x:f>
        <x:v>-0.009768553788526146</x:v>
      </x:c>
      <x:c r="AP976" s="69" t="n">
        <x:f aca="0">IFERROR(SUM(Z976:AC976)/AD976,0)</x:f>
        <x:v>1</x:v>
      </x:c>
      <x:c r="AQ976" s="66" t="b">
        <x:f aca="0">AND(B976&gt;0,C976&gt;0,D976&gt;0,E976&gt;0)</x:f>
        <x:v>1</x:v>
      </x:c>
    </x:row>
    <x:row r="977" ht="13.5" hidden="0">
      <x:c r="A977" s="61" t="n">
        <x:f aca="0">'净值底稿'!A939</x:f>
        <x:v>45243</x:v>
      </x:c>
      <x:c r="B977" s="62" t="n">
        <x:f aca="0">'净值底稿'!W939</x:f>
        <x:v>1.298778656003054</x:v>
      </x:c>
      <x:c r="C977" s="62" t="n">
        <x:f aca="0">'净值底稿'!T939</x:f>
        <x:v>1.2409782729147598</x:v>
      </x:c>
      <x:c r="D977" s="62" t="n">
        <x:f aca="0">'净值底稿'!U939</x:f>
        <x:v>1.6153</x:v>
      </x:c>
      <x:c r="E977" s="62" t="n">
        <x:f aca="0">'净值底稿'!V939</x:f>
        <x:v>1.674</x:v>
      </x:c>
      <x:c r="F977" s="63" t="n">
        <x:f aca="0">IFERROR(B977/B976-1,0)</x:f>
        <x:v>0.00317217404599357</x:v>
      </x:c>
      <x:c r="G977" s="63" t="n">
        <x:f aca="0">IFERROR(C977/C976-1,0)</x:f>
        <x:v>0.006885889437043602</x:v>
      </x:c>
      <x:c r="H977" s="63" t="n">
        <x:f aca="0">IFERROR(D977/D976-1,0)</x:f>
        <x:v>0.0006194635445704311</x:v>
      </x:c>
      <x:c r="I977" s="63" t="n">
        <x:f aca="0">IFERROR(E977/E976-1,0)</x:f>
        <x:v>-0.0013124925426559741</x:v>
      </x:c>
      <x:c r="J977" s="64" t="n">
        <x:f aca="0">Z976*(1+F977)</x:f>
        <x:v>0.11380021109760968</x:v>
      </x:c>
      <x:c r="K977" s="64" t="n">
        <x:f aca="0">AA976*(1+G977)</x:f>
        <x:v>0.11702148987805686</x:v>
      </x:c>
      <x:c r="L977" s="64" t="n">
        <x:f aca="0">AB976*(1+H977)</x:f>
        <x:v>0.8690589774445066</x:v>
      </x:c>
      <x:c r="M977" s="64" t="n">
        <x:f aca="0">AC976*(1+I977)</x:f>
        <x:v>0.06729164060676908</x:v>
      </x:c>
      <x:c r="N977" s="64" t="n">
        <x:f aca="0">SUM(J977:M977)</x:f>
        <x:v>1.1671723190269423</x:v>
      </x:c>
      <x:c r="O977" s="65" t="n">
        <x:f aca="0">IFERROR((J977+K977)/N977,0)</x:f>
        <x:v>0.1977614592231761</x:v>
      </x:c>
      <x:c r="P977" s="66" t="b">
        <x:f aca="0">AND(MONTH(A977)=12,OR(A978="",YEAR(A977)&lt;&gt;YEAR(A978)))</x:f>
        <x:v>0</x:v>
      </x:c>
      <x:c r="Q977" s="66" t="b">
        <x:f aca="0">AND(MOD(MONTH(A977),3)=0,OR(A978="",MONTH(A977)&lt;&gt;MONTH(A978)))</x:f>
        <x:v>0</x:v>
      </x:c>
      <x:c r="R977" s="66" t="b">
        <x:f aca="0">OR(O977&gt;$E$7,O977&lt;$E$6)</x:f>
        <x:v>0</x:v>
      </x:c>
      <x:c r="S977" s="66" t="b">
        <x:f aca="0">AND(OR(P977,Q977,R977),A977-AH976&gt;$E$8)</x:f>
        <x:v>0</x:v>
      </x:c>
      <x:c r="T977" s="67" t="str">
        <x:f aca="0">IF(NOT(OR(P977,Q977,R977)),"不调",IF(NOT(S977),"间隔规则跳过",IF(P977,"年末+季度",IF(AND(Q977,R977),"季度+动态",IF(Q977,"季度","动态")))))</x:f>
        <x:v>不调</x:v>
      </x:c>
      <x:c r="U977" s="64" t="n">
        <x:f aca="0">IF(OR(T977="年末+季度",T977="季度+动态"),N977*$E$5/2,IF(T977="季度",(J977+K977)/2,IF(T977="动态",N977*$E$5*IF(J977+K977=0,0.5,J977/(J977+K977)),J977)))</x:f>
        <x:v>0.11380021109760968</x:v>
      </x:c>
      <x:c r="V977" s="64" t="n">
        <x:f aca="0">IF(OR(T977="年末+季度",T977="季度+动态"),N977*$E$5/2,IF(T977="季度",(J977+K977)/2,IF(T977="动态",N977*$E$5*IF(J977+K977=0,0.5,K977/(J977+K977)),K977)))</x:f>
        <x:v>0.11702148987805686</x:v>
      </x:c>
      <x:c r="W977" s="64" t="n">
        <x:f aca="0">IF(OR(T977="年末+季度",T977="季度+动态",T977="动态"),N977*(1-$E$5)*IF(L977+M977=0,$B$7/($B$7+$B$8),L977/(L977+M977)),L977)</x:f>
        <x:v>0.8690589774445066</x:v>
      </x:c>
      <x:c r="X977" s="64" t="n">
        <x:f aca="0">IF(OR(T977="年末+季度",T977="季度+动态",T977="动态"),N977*(1-$E$5)*IF(L977+M977=0,$B$8/($B$7+$B$8),M977/(L977+M977)),M977)</x:f>
        <x:v>0.06729164060676908</x:v>
      </x:c>
      <x:c r="Y977" s="64" t="n">
        <x:f aca="0">POWER(1-$H$5,(A977-A976)/$H$8)</x:f>
        <x:v>0.9999588018747739</x:v>
      </x:c>
      <x:c r="Z977" s="64" t="n">
        <x:f aca="0">U977*Y977</x:f>
        <x:v>0.11379552274226212</x:v>
      </x:c>
      <x:c r="AA977" s="64" t="n">
        <x:f aca="0">V977*Y977</x:f>
        <x:v>0.11701666881206271</x:v>
      </x:c>
      <x:c r="AB977" s="64" t="n">
        <x:f aca="0">W977*Y977</x:f>
        <x:v>0.8690231738439249</x:v>
      </x:c>
      <x:c r="AC977" s="64" t="n">
        <x:f aca="0">X977*Y977</x:f>
        <x:v>0.06728886831733269</x:v>
      </x:c>
      <x:c r="AD977" s="64" t="n">
        <x:f aca="0">SUM(Z977:AC977)</x:f>
        <x:v>1.1671242337155825</x:v>
      </x:c>
      <x:c r="AE977" s="64" t="n">
        <x:f aca="0">MAX(AE976,AD977)</x:f>
        <x:v>1.1770607804293562</x:v>
      </x:c>
      <x:c r="AF977" s="63" t="n">
        <x:f aca="0">AD977/AE977-1</x:f>
        <x:v>-0.008441829749988972</x:v>
      </x:c>
      <x:c r="AG977" s="63" t="n">
        <x:f aca="0">AD977/AD976-1</x:f>
        <x:v>0.0013398120647583056</x:v>
      </x:c>
      <x:c r="AH977" s="61" t="n">
        <x:f aca="0">IF(OR(T977="年末+季度",T977="季度+动态",T977="季度",T977="动态"),A977,AH976)</x:f>
        <x:v>45197</x:v>
      </x:c>
      <x:c r="AI977" s="68" t="n">
        <x:f aca="0">YEAR(A977)</x:f>
        <x:v>2023</x:v>
      </x:c>
      <x:c r="AJ977" s="68" t="n">
        <x:f aca="0">MONTH(A977)</x:f>
        <x:v>11</x:v>
      </x:c>
      <x:c r="AK977" s="66" t="n">
        <x:f aca="0">IF(MONTH(A977)&lt;&gt;MONTH(A978),1,0)</x:f>
        <x:v>0</x:v>
      </x:c>
      <x:c r="AL977" s="64" t="n">
        <x:f aca="0">IF(AK976,AD976,AL976)</x:f>
        <x:v>1.1635933625880786</x:v>
      </x:c>
      <x:c r="AM977" s="65" t="str">
        <x:f aca="0">IF(AK977,AD977/AL977-1,"")</x:f>
      </x:c>
      <x:c r="AN977" s="64" t="n">
        <x:f aca="0">IF(AI977&lt;&gt;AI976,AD977,MAX(AN976,AD977))</x:f>
        <x:v>1.1770607804293562</x:v>
      </x:c>
      <x:c r="AO977" s="65" t="n">
        <x:f aca="0">AD977/AN977-1</x:f>
        <x:v>-0.008441829749988972</x:v>
      </x:c>
      <x:c r="AP977" s="69" t="n">
        <x:f aca="0">IFERROR(SUM(Z977:AC977)/AD977,0)</x:f>
        <x:v>1</x:v>
      </x:c>
      <x:c r="AQ977" s="66" t="b">
        <x:f aca="0">AND(B977&gt;0,C977&gt;0,D977&gt;0,E977&gt;0)</x:f>
        <x:v>1</x:v>
      </x:c>
    </x:row>
    <x:row r="978" ht="13.5" hidden="0">
      <x:c r="A978" s="61" t="n">
        <x:f aca="0">'净值底稿'!A940</x:f>
        <x:v>45244</x:v>
      </x:c>
      <x:c r="B978" s="62" t="n">
        <x:f aca="0">'净值底稿'!W940</x:f>
        <x:v>1.298769189926183</x:v>
      </x:c>
      <x:c r="C978" s="62" t="n">
        <x:f aca="0">'净值底稿'!T940</x:f>
        <x:v>1.2471310080411262</x:v>
      </x:c>
      <x:c r="D978" s="62" t="n">
        <x:f aca="0">'净值底稿'!U940</x:f>
        <x:v>1.6152</x:v>
      </x:c>
      <x:c r="E978" s="62" t="n">
        <x:f aca="0">'净值底稿'!V940</x:f>
        <x:v>1.6804</x:v>
      </x:c>
      <x:c r="F978" s="63" t="n">
        <x:f aca="0">IFERROR(B978/B977-1,0)</x:f>
        <x:v>-0.000007288445053599268</x:v>
      </x:c>
      <x:c r="G978" s="63" t="n">
        <x:f aca="0">IFERROR(C978/C977-1,0)</x:f>
        <x:v>0.004957971674971473</x:v>
      </x:c>
      <x:c r="H978" s="63" t="n">
        <x:f aca="0">IFERROR(D978/D977-1,0)</x:f>
        <x:v>-0.00006190800470495805</x:v>
      </x:c>
      <x:c r="I978" s="63" t="n">
        <x:f aca="0">IFERROR(E978/E977-1,0)</x:f>
        <x:v>0.0038231780167263807</x:v>
      </x:c>
      <x:c r="J978" s="64" t="n">
        <x:f aca="0">Z977*(1+F978)</x:f>
        <x:v>0.11379469334984726</x:v>
      </x:c>
      <x:c r="K978" s="64" t="n">
        <x:f aca="0">AA977*(1+G978)</x:f>
        <x:v>0.11759683414153244</x:v>
      </x:c>
      <x:c r="L978" s="64" t="n">
        <x:f aca="0">AB977*(1+H978)</x:f>
        <x:v>0.8689693743531899</x:v>
      </x:c>
      <x:c r="M978" s="64" t="n">
        <x:f aca="0">AC977*(1+I978)</x:f>
        <x:v>0.06754612563945392</x:v>
      </x:c>
      <x:c r="N978" s="64" t="n">
        <x:f aca="0">SUM(J978:M978)</x:f>
        <x:v>1.1679070274840233</x:v>
      </x:c>
      <x:c r="O978" s="65" t="n">
        <x:f aca="0">IFERROR((J978+K978)/N978,0)</x:f>
        <x:v>0.19812495519429957</x:v>
      </x:c>
      <x:c r="P978" s="66" t="b">
        <x:f aca="0">AND(MONTH(A978)=12,OR(A979="",YEAR(A978)&lt;&gt;YEAR(A979)))</x:f>
        <x:v>0</x:v>
      </x:c>
      <x:c r="Q978" s="66" t="b">
        <x:f aca="0">AND(MOD(MONTH(A978),3)=0,OR(A979="",MONTH(A978)&lt;&gt;MONTH(A979)))</x:f>
        <x:v>0</x:v>
      </x:c>
      <x:c r="R978" s="66" t="b">
        <x:f aca="0">OR(O978&gt;$E$7,O978&lt;$E$6)</x:f>
        <x:v>0</x:v>
      </x:c>
      <x:c r="S978" s="66" t="b">
        <x:f aca="0">AND(OR(P978,Q978,R978),A978-AH977&gt;$E$8)</x:f>
        <x:v>0</x:v>
      </x:c>
      <x:c r="T978" s="67" t="str">
        <x:f aca="0">IF(NOT(OR(P978,Q978,R978)),"不调",IF(NOT(S978),"间隔规则跳过",IF(P978,"年末+季度",IF(AND(Q978,R978),"季度+动态",IF(Q978,"季度","动态")))))</x:f>
        <x:v>不调</x:v>
      </x:c>
      <x:c r="U978" s="64" t="n">
        <x:f aca="0">IF(OR(T978="年末+季度",T978="季度+动态"),N978*$E$5/2,IF(T978="季度",(J978+K978)/2,IF(T978="动态",N978*$E$5*IF(J978+K978=0,0.5,J978/(J978+K978)),J978)))</x:f>
        <x:v>0.11379469334984726</x:v>
      </x:c>
      <x:c r="V978" s="64" t="n">
        <x:f aca="0">IF(OR(T978="年末+季度",T978="季度+动态"),N978*$E$5/2,IF(T978="季度",(J978+K978)/2,IF(T978="动态",N978*$E$5*IF(J978+K978=0,0.5,K978/(J978+K978)),K978)))</x:f>
        <x:v>0.11759683414153244</x:v>
      </x:c>
      <x:c r="W978" s="64" t="n">
        <x:f aca="0">IF(OR(T978="年末+季度",T978="季度+动态",T978="动态"),N978*(1-$E$5)*IF(L978+M978=0,$B$7/($B$7+$B$8),L978/(L978+M978)),L978)</x:f>
        <x:v>0.8689693743531899</x:v>
      </x:c>
      <x:c r="X978" s="64" t="n">
        <x:f aca="0">IF(OR(T978="年末+季度",T978="季度+动态",T978="动态"),N978*(1-$E$5)*IF(L978+M978=0,$B$8/($B$7+$B$8),M978/(L978+M978)),M978)</x:f>
        <x:v>0.06754612563945392</x:v>
      </x:c>
      <x:c r="Y978" s="64" t="n">
        <x:f aca="0">POWER(1-$H$5,(A978-A977)/$H$8)</x:f>
        <x:v>0.9999862671029998</x:v>
      </x:c>
      <x:c r="Z978" s="64" t="n">
        <x:f aca="0">U978*Y978</x:f>
        <x:v>0.11379313061904432</x:v>
      </x:c>
      <x:c r="AA978" s="64" t="n">
        <x:f aca="0">V978*Y978</x:f>
        <x:v>0.11759521919632161</x:v>
      </x:c>
      <x:c r="AB978" s="64" t="n">
        <x:f aca="0">W978*Y978</x:f>
        <x:v>0.8689574408862756</x:v>
      </x:c>
      <x:c r="AC978" s="64" t="n">
        <x:f aca="0">X978*Y978</x:f>
        <x:v>0.06754519803546774</x:v>
      </x:c>
      <x:c r="AD978" s="64" t="n">
        <x:f aca="0">SUM(Z978:AC978)</x:f>
        <x:v>1.1678909887371092</x:v>
      </x:c>
      <x:c r="AE978" s="64" t="n">
        <x:f aca="0">MAX(AE977,AD978)</x:f>
        <x:v>1.1770607804293562</x:v>
      </x:c>
      <x:c r="AF978" s="63" t="n">
        <x:f aca="0">AD978/AE978-1</x:f>
        <x:v>-0.0077904147727207995</x:v>
      </x:c>
      <x:c r="AG978" s="63" t="n">
        <x:f aca="0">AD978/AD977-1</x:f>
        <x:v>0.0006569609295881129</x:v>
      </x:c>
      <x:c r="AH978" s="61" t="n">
        <x:f aca="0">IF(OR(T978="年末+季度",T978="季度+动态",T978="季度",T978="动态"),A978,AH977)</x:f>
        <x:v>45197</x:v>
      </x:c>
      <x:c r="AI978" s="68" t="n">
        <x:f aca="0">YEAR(A978)</x:f>
        <x:v>2023</x:v>
      </x:c>
      <x:c r="AJ978" s="68" t="n">
        <x:f aca="0">MONTH(A978)</x:f>
        <x:v>11</x:v>
      </x:c>
      <x:c r="AK978" s="66" t="n">
        <x:f aca="0">IF(MONTH(A978)&lt;&gt;MONTH(A979),1,0)</x:f>
        <x:v>0</x:v>
      </x:c>
      <x:c r="AL978" s="64" t="n">
        <x:f aca="0">IF(AK977,AD977,AL977)</x:f>
        <x:v>1.1635933625880786</x:v>
      </x:c>
      <x:c r="AM978" s="65" t="str">
        <x:f aca="0">IF(AK978,AD978/AL978-1,"")</x:f>
      </x:c>
      <x:c r="AN978" s="64" t="n">
        <x:f aca="0">IF(AI978&lt;&gt;AI977,AD978,MAX(AN977,AD978))</x:f>
        <x:v>1.1770607804293562</x:v>
      </x:c>
      <x:c r="AO978" s="65" t="n">
        <x:f aca="0">AD978/AN978-1</x:f>
        <x:v>-0.0077904147727207995</x:v>
      </x:c>
      <x:c r="AP978" s="69" t="n">
        <x:f aca="0">IFERROR(SUM(Z978:AC978)/AD978,0)</x:f>
        <x:v>1</x:v>
      </x:c>
      <x:c r="AQ978" s="66" t="b">
        <x:f aca="0">AND(B978&gt;0,C978&gt;0,D978&gt;0,E978&gt;0)</x:f>
        <x:v>1</x:v>
      </x:c>
    </x:row>
    <x:row r="979" ht="13.5" hidden="0">
      <x:c r="A979" s="61" t="n">
        <x:f aca="0">'净值底稿'!A941</x:f>
        <x:v>45245</x:v>
      </x:c>
      <x:c r="B979" s="62" t="n">
        <x:f aca="0">'净值底稿'!W941</x:f>
        <x:v>1.309513561850673</x:v>
      </x:c>
      <x:c r="C979" s="62" t="n">
        <x:f aca="0">'净值底稿'!T941</x:f>
        <x:v>1.254687442259572</x:v>
      </x:c>
      <x:c r="D979" s="62" t="n">
        <x:f aca="0">'净值底稿'!U941</x:f>
        <x:v>1.6158</x:v>
      </x:c>
      <x:c r="E979" s="62" t="n">
        <x:f aca="0">'净值底稿'!V941</x:f>
        <x:v>1.6835</x:v>
      </x:c>
      <x:c r="F979" s="63" t="n">
        <x:f aca="0">IFERROR(B979/B978-1,0)</x:f>
        <x:v>0.008272733914407526</x:v>
      </x:c>
      <x:c r="G979" s="63" t="n">
        <x:f aca="0">IFERROR(C979/C978-1,0)</x:f>
        <x:v>0.0060590540766960466</x:v>
      </x:c>
      <x:c r="H979" s="63" t="n">
        <x:f aca="0">IFERROR(D979/D978-1,0)</x:f>
        <x:v>0.0003714710252600284</x:v>
      </x:c>
      <x:c r="I979" s="63" t="n">
        <x:f aca="0">IFERROR(E979/E978-1,0)</x:f>
        <x:v>0.0018447988574150642</x:v>
      </x:c>
      <x:c r="J979" s="64" t="n">
        <x:f aca="0">Z978*(1+F979)</x:f>
        <x:v>0.11473451090994309</x:v>
      </x:c>
      <x:c r="K979" s="64" t="n">
        <x:f aca="0">AA978*(1+G979)</x:f>
        <x:v>0.11830773498859305</x:v>
      </x:c>
      <x:c r="L979" s="64" t="n">
        <x:f aca="0">AB978*(1+H979)</x:f>
        <x:v>0.869280233397749</x:v>
      </x:c>
      <x:c r="M979" s="64" t="n">
        <x:f aca="0">AC978*(1+I979)</x:f>
        <x:v>0.06766980533962745</x:v>
      </x:c>
      <x:c r="N979" s="64" t="n">
        <x:f aca="0">SUM(J979:M979)</x:f>
        <x:v>1.1699922846359125</x:v>
      </x:c>
      <x:c r="O979" s="65" t="n">
        <x:f aca="0">IFERROR((J979+K979)/N979,0)</x:f>
        <x:v>0.19918272022713046</x:v>
      </x:c>
      <x:c r="P979" s="66" t="b">
        <x:f aca="0">AND(MONTH(A979)=12,OR(A980="",YEAR(A979)&lt;&gt;YEAR(A980)))</x:f>
        <x:v>0</x:v>
      </x:c>
      <x:c r="Q979" s="66" t="b">
        <x:f aca="0">AND(MOD(MONTH(A979),3)=0,OR(A980="",MONTH(A979)&lt;&gt;MONTH(A980)))</x:f>
        <x:v>0</x:v>
      </x:c>
      <x:c r="R979" s="66" t="b">
        <x:f aca="0">OR(O979&gt;$E$7,O979&lt;$E$6)</x:f>
        <x:v>0</x:v>
      </x:c>
      <x:c r="S979" s="66" t="b">
        <x:f aca="0">AND(OR(P979,Q979,R979),A979-AH978&gt;$E$8)</x:f>
        <x:v>0</x:v>
      </x:c>
      <x:c r="T979" s="67" t="str">
        <x:f aca="0">IF(NOT(OR(P979,Q979,R979)),"不调",IF(NOT(S979),"间隔规则跳过",IF(P979,"年末+季度",IF(AND(Q979,R979),"季度+动态",IF(Q979,"季度","动态")))))</x:f>
        <x:v>不调</x:v>
      </x:c>
      <x:c r="U979" s="64" t="n">
        <x:f aca="0">IF(OR(T979="年末+季度",T979="季度+动态"),N979*$E$5/2,IF(T979="季度",(J979+K979)/2,IF(T979="动态",N979*$E$5*IF(J979+K979=0,0.5,J979/(J979+K979)),J979)))</x:f>
        <x:v>0.11473451090994309</x:v>
      </x:c>
      <x:c r="V979" s="64" t="n">
        <x:f aca="0">IF(OR(T979="年末+季度",T979="季度+动态"),N979*$E$5/2,IF(T979="季度",(J979+K979)/2,IF(T979="动态",N979*$E$5*IF(J979+K979=0,0.5,K979/(J979+K979)),K979)))</x:f>
        <x:v>0.11830773498859305</x:v>
      </x:c>
      <x:c r="W979" s="64" t="n">
        <x:f aca="0">IF(OR(T979="年末+季度",T979="季度+动态",T979="动态"),N979*(1-$E$5)*IF(L979+M979=0,$B$7/($B$7+$B$8),L979/(L979+M979)),L979)</x:f>
        <x:v>0.869280233397749</x:v>
      </x:c>
      <x:c r="X979" s="64" t="n">
        <x:f aca="0">IF(OR(T979="年末+季度",T979="季度+动态",T979="动态"),N979*(1-$E$5)*IF(L979+M979=0,$B$8/($B$7+$B$8),M979/(L979+M979)),M979)</x:f>
        <x:v>0.06766980533962745</x:v>
      </x:c>
      <x:c r="Y979" s="64" t="n">
        <x:f aca="0">POWER(1-$H$5,(A979-A978)/$H$8)</x:f>
        <x:v>0.9999862671029998</x:v>
      </x:c>
      <x:c r="Z979" s="64" t="n">
        <x:f aca="0">U979*Y979</x:f>
        <x:v>0.1147329352727224</x:v>
      </x:c>
      <x:c r="AA979" s="64" t="n">
        <x:f aca="0">V979*Y979</x:f>
        <x:v>0.11830611028065412</x:v>
      </x:c>
      <x:c r="AB979" s="64" t="n">
        <x:f aca="0">W979*Y979</x:f>
        <x:v>0.8692682956618394</x:v>
      </x:c>
      <x:c r="AC979" s="64" t="n">
        <x:f aca="0">X979*Y979</x:f>
        <x:v>0.0676688760371607</x:v>
      </x:c>
      <x:c r="AD979" s="64" t="n">
        <x:f aca="0">SUM(Z979:AC979)</x:f>
        <x:v>1.1699762172523764</x:v>
      </x:c>
      <x:c r="AE979" s="64" t="n">
        <x:f aca="0">MAX(AE978,AD979)</x:f>
        <x:v>1.1770607804293562</x:v>
      </x:c>
      <x:c r="AF979" s="63" t="n">
        <x:f aca="0">AD979/AE979-1</x:f>
        <x:v>-0.006018859259243614</x:v>
      </x:c>
      <x:c r="AG979" s="63" t="n">
        <x:f aca="0">AD979/AD978-1</x:f>
        <x:v>0.0017854650265964889</x:v>
      </x:c>
      <x:c r="AH979" s="61" t="n">
        <x:f aca="0">IF(OR(T979="年末+季度",T979="季度+动态",T979="季度",T979="动态"),A979,AH978)</x:f>
        <x:v>45197</x:v>
      </x:c>
      <x:c r="AI979" s="68" t="n">
        <x:f aca="0">YEAR(A979)</x:f>
        <x:v>2023</x:v>
      </x:c>
      <x:c r="AJ979" s="68" t="n">
        <x:f aca="0">MONTH(A979)</x:f>
        <x:v>11</x:v>
      </x:c>
      <x:c r="AK979" s="66" t="n">
        <x:f aca="0">IF(MONTH(A979)&lt;&gt;MONTH(A980),1,0)</x:f>
        <x:v>0</x:v>
      </x:c>
      <x:c r="AL979" s="64" t="n">
        <x:f aca="0">IF(AK978,AD978,AL978)</x:f>
        <x:v>1.1635933625880786</x:v>
      </x:c>
      <x:c r="AM979" s="65" t="str">
        <x:f aca="0">IF(AK979,AD979/AL979-1,"")</x:f>
      </x:c>
      <x:c r="AN979" s="64" t="n">
        <x:f aca="0">IF(AI979&lt;&gt;AI978,AD979,MAX(AN978,AD979))</x:f>
        <x:v>1.1770607804293562</x:v>
      </x:c>
      <x:c r="AO979" s="65" t="n">
        <x:f aca="0">AD979/AN979-1</x:f>
        <x:v>-0.006018859259243614</x:v>
      </x:c>
      <x:c r="AP979" s="69" t="n">
        <x:f aca="0">IFERROR(SUM(Z979:AC979)/AD979,0)</x:f>
        <x:v>1</x:v>
      </x:c>
      <x:c r="AQ979" s="66" t="b">
        <x:f aca="0">AND(B979&gt;0,C979&gt;0,D979&gt;0,E979&gt;0)</x:f>
        <x:v>1</x:v>
      </x:c>
    </x:row>
    <x:row r="980" ht="13.5" hidden="0">
      <x:c r="A980" s="61" t="n">
        <x:f aca="0">'净值底稿'!A942</x:f>
        <x:v>45246</x:v>
      </x:c>
      <x:c r="B980" s="62" t="n">
        <x:f aca="0">'净值底稿'!W942</x:f>
        <x:v>1.3062758823972398</x:v>
      </x:c>
      <x:c r="C980" s="62" t="n">
        <x:f aca="0">'净值底稿'!T942</x:f>
        <x:v>1.2451363549573258</x:v>
      </x:c>
      <x:c r="D980" s="62" t="n">
        <x:f aca="0">'净值底稿'!U942</x:f>
        <x:v>1.6169</x:v>
      </x:c>
      <x:c r="E980" s="62" t="n">
        <x:f aca="0">'净值底稿'!V942</x:f>
        <x:v>1.6812</x:v>
      </x:c>
      <x:c r="F980" s="63" t="n">
        <x:f aca="0">IFERROR(B980/B979-1,0)</x:f>
        <x:v>-0.002472429112423624</x:v>
      </x:c>
      <x:c r="G980" s="63" t="n">
        <x:f aca="0">IFERROR(C980/C979-1,0)</x:f>
        <x:v>-0.007612323978508639</x:v>
      </x:c>
      <x:c r="H980" s="63" t="n">
        <x:f aca="0">IFERROR(D980/D979-1,0)</x:f>
        <x:v>0.0006807773239263515</x:v>
      </x:c>
      <x:c r="I980" s="63" t="n">
        <x:f aca="0">IFERROR(E980/E979-1,0)</x:f>
        <x:v>-0.0013662013662013583</x:v>
      </x:c>
      <x:c r="J980" s="64" t="n">
        <x:f aca="0">Z979*(1+F980)</x:f>
        <x:v>0.1144492662234003</x:v>
      </x:c>
      <x:c r="K980" s="64" t="n">
        <x:f aca="0">AA979*(1+G980)</x:f>
        <x:v>0.1174055258405606</x:v>
      </x:c>
      <x:c r="L980" s="64" t="n">
        <x:f aca="0">AB979*(1+H980)</x:f>
        <x:v>0.8698600738059341</x:v>
      </x:c>
      <x:c r="M980" s="64" t="n">
        <x:f aca="0">AC979*(1+I980)</x:f>
        <x:v>0.06757642672626941</x:v>
      </x:c>
      <x:c r="N980" s="64" t="n">
        <x:f aca="0">SUM(J980:M980)</x:f>
        <x:v>1.1692912925961645</x:v>
      </x:c>
      <x:c r="O980" s="65" t="n">
        <x:f aca="0">IFERROR((J980+K980)/N980,0)</x:f>
        <x:v>0.19828659764426732</x:v>
      </x:c>
      <x:c r="P980" s="66" t="b">
        <x:f aca="0">AND(MONTH(A980)=12,OR(A981="",YEAR(A980)&lt;&gt;YEAR(A981)))</x:f>
        <x:v>0</x:v>
      </x:c>
      <x:c r="Q980" s="66" t="b">
        <x:f aca="0">AND(MOD(MONTH(A980),3)=0,OR(A981="",MONTH(A980)&lt;&gt;MONTH(A981)))</x:f>
        <x:v>0</x:v>
      </x:c>
      <x:c r="R980" s="66" t="b">
        <x:f aca="0">OR(O980&gt;$E$7,O980&lt;$E$6)</x:f>
        <x:v>0</x:v>
      </x:c>
      <x:c r="S980" s="66" t="b">
        <x:f aca="0">AND(OR(P980,Q980,R980),A980-AH979&gt;$E$8)</x:f>
        <x:v>0</x:v>
      </x:c>
      <x:c r="T980" s="67" t="str">
        <x:f aca="0">IF(NOT(OR(P980,Q980,R980)),"不调",IF(NOT(S980),"间隔规则跳过",IF(P980,"年末+季度",IF(AND(Q980,R980),"季度+动态",IF(Q980,"季度","动态")))))</x:f>
        <x:v>不调</x:v>
      </x:c>
      <x:c r="U980" s="64" t="n">
        <x:f aca="0">IF(OR(T980="年末+季度",T980="季度+动态"),N980*$E$5/2,IF(T980="季度",(J980+K980)/2,IF(T980="动态",N980*$E$5*IF(J980+K980=0,0.5,J980/(J980+K980)),J980)))</x:f>
        <x:v>0.1144492662234003</x:v>
      </x:c>
      <x:c r="V980" s="64" t="n">
        <x:f aca="0">IF(OR(T980="年末+季度",T980="季度+动态"),N980*$E$5/2,IF(T980="季度",(J980+K980)/2,IF(T980="动态",N980*$E$5*IF(J980+K980=0,0.5,K980/(J980+K980)),K980)))</x:f>
        <x:v>0.1174055258405606</x:v>
      </x:c>
      <x:c r="W980" s="64" t="n">
        <x:f aca="0">IF(OR(T980="年末+季度",T980="季度+动态",T980="动态"),N980*(1-$E$5)*IF(L980+M980=0,$B$7/($B$7+$B$8),L980/(L980+M980)),L980)</x:f>
        <x:v>0.8698600738059341</x:v>
      </x:c>
      <x:c r="X980" s="64" t="n">
        <x:f aca="0">IF(OR(T980="年末+季度",T980="季度+动态",T980="动态"),N980*(1-$E$5)*IF(L980+M980=0,$B$8/($B$7+$B$8),M980/(L980+M980)),M980)</x:f>
        <x:v>0.06757642672626941</x:v>
      </x:c>
      <x:c r="Y980" s="64" t="n">
        <x:f aca="0">POWER(1-$H$5,(A980-A979)/$H$8)</x:f>
        <x:v>0.9999862671029998</x:v>
      </x:c>
      <x:c r="Z980" s="64" t="n">
        <x:f aca="0">U980*Y980</x:f>
        <x:v>0.1144476945034155</x:v>
      </x:c>
      <x:c r="AA980" s="64" t="n">
        <x:f aca="0">V980*Y980</x:f>
        <x:v>0.11740391352256697</x:v>
      </x:c>
      <x:c r="AB980" s="64" t="n">
        <x:f aca="0">W980*Y980</x:f>
        <x:v>0.869848128107136</x:v>
      </x:c>
      <x:c r="AC980" s="64" t="n">
        <x:f aca="0">X980*Y980</x:f>
        <x:v>0.06757549870616154</x:v>
      </x:c>
      <x:c r="AD980" s="64" t="n">
        <x:f aca="0">SUM(Z980:AC980)</x:f>
        <x:v>1.16927523483928</x:v>
      </x:c>
      <x:c r="AE980" s="64" t="n">
        <x:f aca="0">MAX(AE979,AD980)</x:f>
        <x:v>1.1770607804293562</x:v>
      </x:c>
      <x:c r="AF980" s="63" t="n">
        <x:f aca="0">AD980/AE980-1</x:f>
        <x:v>-0.006614395551635122</x:v>
      </x:c>
      <x:c r="AG980" s="63" t="n">
        <x:f aca="0">AD980/AD979-1</x:f>
        <x:v>-0.0005991424464529826</x:v>
      </x:c>
      <x:c r="AH980" s="61" t="n">
        <x:f aca="0">IF(OR(T980="年末+季度",T980="季度+动态",T980="季度",T980="动态"),A980,AH979)</x:f>
        <x:v>45197</x:v>
      </x:c>
      <x:c r="AI980" s="68" t="n">
        <x:f aca="0">YEAR(A980)</x:f>
        <x:v>2023</x:v>
      </x:c>
      <x:c r="AJ980" s="68" t="n">
        <x:f aca="0">MONTH(A980)</x:f>
        <x:v>11</x:v>
      </x:c>
      <x:c r="AK980" s="66" t="n">
        <x:f aca="0">IF(MONTH(A980)&lt;&gt;MONTH(A981),1,0)</x:f>
        <x:v>0</x:v>
      </x:c>
      <x:c r="AL980" s="64" t="n">
        <x:f aca="0">IF(AK979,AD979,AL979)</x:f>
        <x:v>1.1635933625880786</x:v>
      </x:c>
      <x:c r="AM980" s="65" t="str">
        <x:f aca="0">IF(AK980,AD980/AL980-1,"")</x:f>
      </x:c>
      <x:c r="AN980" s="64" t="n">
        <x:f aca="0">IF(AI980&lt;&gt;AI979,AD980,MAX(AN979,AD980))</x:f>
        <x:v>1.1770607804293562</x:v>
      </x:c>
      <x:c r="AO980" s="65" t="n">
        <x:f aca="0">AD980/AN980-1</x:f>
        <x:v>-0.006614395551635122</x:v>
      </x:c>
      <x:c r="AP980" s="69" t="n">
        <x:f aca="0">IFERROR(SUM(Z980:AC980)/AD980,0)</x:f>
        <x:v>1</x:v>
      </x:c>
      <x:c r="AQ980" s="66" t="b">
        <x:f aca="0">AND(B980&gt;0,C980&gt;0,D980&gt;0,E980&gt;0)</x:f>
        <x:v>1</x:v>
      </x:c>
    </x:row>
    <x:row r="981" ht="13.5" hidden="0">
      <x:c r="A981" s="61" t="n">
        <x:f aca="0">'净值底稿'!A943</x:f>
        <x:v>45247</x:v>
      </x:c>
      <x:c r="B981" s="62" t="n">
        <x:f aca="0">'净值底稿'!W943</x:f>
        <x:v>1.3029476636533588</x:v>
      </x:c>
      <x:c r="C981" s="62" t="n">
        <x:f aca="0">'净值底稿'!T943</x:f>
        <x:v>1.2515501398434163</x:v>
      </x:c>
      <x:c r="D981" s="62" t="n">
        <x:f aca="0">'净值底稿'!U943</x:f>
        <x:v>1.6178</x:v>
      </x:c>
      <x:c r="E981" s="62" t="n">
        <x:f aca="0">'净值底稿'!V943</x:f>
        <x:v>1.684</x:v>
      </x:c>
      <x:c r="F981" s="63" t="n">
        <x:f aca="0">IFERROR(B981/B980-1,0)</x:f>
        <x:v>-0.0025478681714410367</x:v>
      </x:c>
      <x:c r="G981" s="63" t="n">
        <x:f aca="0">IFERROR(C981/C980-1,0)</x:f>
        <x:v>0.005151070290860149</x:v>
      </x:c>
      <x:c r="H981" s="63" t="n">
        <x:f aca="0">IFERROR(D981/D980-1,0)</x:f>
        <x:v>0.0005566206939204843</x:v>
      </x:c>
      <x:c r="I981" s="63" t="n">
        <x:f aca="0">IFERROR(E981/E980-1,0)</x:f>
        <x:v>0.0016654770402093622</x:v>
      </x:c>
      <x:c r="J981" s="64" t="n">
        <x:f aca="0">Z980*(1+F981)</x:f>
        <x:v>0.11415609686529544</x:v>
      </x:c>
      <x:c r="K981" s="64" t="n">
        <x:f aca="0">AA980*(1+G981)</x:f>
        <x:v>0.11800866933354379</x:v>
      </x:c>
      <x:c r="L981" s="64" t="n">
        <x:f aca="0">AB980*(1+H981)</x:f>
        <x:v>0.8703323035758084</x:v>
      </x:c>
      <x:c r="M981" s="64" t="n">
        <x:f aca="0">AC980*(1+I981)</x:f>
        <x:v>0.06768804414773735</x:v>
      </x:c>
      <x:c r="N981" s="64" t="n">
        <x:f aca="0">SUM(J981:M981)</x:f>
        <x:v>1.1701851139223851</x:v>
      </x:c>
      <x:c r="O981" s="65" t="n">
        <x:f aca="0">IFERROR((J981+K981)/N981,0)</x:f>
        <x:v>0.19840003383792665</x:v>
      </x:c>
      <x:c r="P981" s="66" t="b">
        <x:f aca="0">AND(MONTH(A981)=12,OR(A982="",YEAR(A981)&lt;&gt;YEAR(A982)))</x:f>
        <x:v>0</x:v>
      </x:c>
      <x:c r="Q981" s="66" t="b">
        <x:f aca="0">AND(MOD(MONTH(A981),3)=0,OR(A982="",MONTH(A981)&lt;&gt;MONTH(A982)))</x:f>
        <x:v>0</x:v>
      </x:c>
      <x:c r="R981" s="66" t="b">
        <x:f aca="0">OR(O981&gt;$E$7,O981&lt;$E$6)</x:f>
        <x:v>0</x:v>
      </x:c>
      <x:c r="S981" s="66" t="b">
        <x:f aca="0">AND(OR(P981,Q981,R981),A981-AH980&gt;$E$8)</x:f>
        <x:v>0</x:v>
      </x:c>
      <x:c r="T981" s="67" t="str">
        <x:f aca="0">IF(NOT(OR(P981,Q981,R981)),"不调",IF(NOT(S981),"间隔规则跳过",IF(P981,"年末+季度",IF(AND(Q981,R981),"季度+动态",IF(Q981,"季度","动态")))))</x:f>
        <x:v>不调</x:v>
      </x:c>
      <x:c r="U981" s="64" t="n">
        <x:f aca="0">IF(OR(T981="年末+季度",T981="季度+动态"),N981*$E$5/2,IF(T981="季度",(J981+K981)/2,IF(T981="动态",N981*$E$5*IF(J981+K981=0,0.5,J981/(J981+K981)),J981)))</x:f>
        <x:v>0.11415609686529544</x:v>
      </x:c>
      <x:c r="V981" s="64" t="n">
        <x:f aca="0">IF(OR(T981="年末+季度",T981="季度+动态"),N981*$E$5/2,IF(T981="季度",(J981+K981)/2,IF(T981="动态",N981*$E$5*IF(J981+K981=0,0.5,K981/(J981+K981)),K981)))</x:f>
        <x:v>0.11800866933354379</x:v>
      </x:c>
      <x:c r="W981" s="64" t="n">
        <x:f aca="0">IF(OR(T981="年末+季度",T981="季度+动态",T981="动态"),N981*(1-$E$5)*IF(L981+M981=0,$B$7/($B$7+$B$8),L981/(L981+M981)),L981)</x:f>
        <x:v>0.8703323035758084</x:v>
      </x:c>
      <x:c r="X981" s="64" t="n">
        <x:f aca="0">IF(OR(T981="年末+季度",T981="季度+动态",T981="动态"),N981*(1-$E$5)*IF(L981+M981=0,$B$8/($B$7+$B$8),M981/(L981+M981)),M981)</x:f>
        <x:v>0.06768804414773735</x:v>
      </x:c>
      <x:c r="Y981" s="64" t="n">
        <x:f aca="0">POWER(1-$H$5,(A981-A980)/$H$8)</x:f>
        <x:v>0.9999862671029998</x:v>
      </x:c>
      <x:c r="Z981" s="64" t="n">
        <x:f aca="0">U981*Y981</x:f>
        <x:v>0.11415452917137524</x:v>
      </x:c>
      <x:c r="AA981" s="64" t="n">
        <x:f aca="0">V981*Y981</x:f>
        <x:v>0.1180070487326427</x:v>
      </x:c>
      <x:c r="AB981" s="64" t="n">
        <x:f aca="0">W981*Y981</x:f>
        <x:v>0.8703203513919274</x:v>
      </x:c>
      <x:c r="AC981" s="64" t="n">
        <x:f aca="0">X981*Y981</x:f>
        <x:v>0.06768711459479893</x:v>
      </x:c>
      <x:c r="AD981" s="64" t="n">
        <x:f aca="0">SUM(Z981:AC981)</x:f>
        <x:v>1.1701690438907444</x:v>
      </x:c>
      <x:c r="AE981" s="64" t="n">
        <x:f aca="0">MAX(AE980,AD981)</x:f>
        <x:v>1.1770607804293562</x:v>
      </x:c>
      <x:c r="AF981" s="63" t="n">
        <x:f aca="0">AD981/AE981-1</x:f>
        <x:v>-0.0058550387993541175</x:v>
      </x:c>
      <x:c r="AG981" s="63" t="n">
        <x:f aca="0">AD981/AD980-1</x:f>
        <x:v>0.0007644128814436879</x:v>
      </x:c>
      <x:c r="AH981" s="61" t="n">
        <x:f aca="0">IF(OR(T981="年末+季度",T981="季度+动态",T981="季度",T981="动态"),A981,AH980)</x:f>
        <x:v>45197</x:v>
      </x:c>
      <x:c r="AI981" s="68" t="n">
        <x:f aca="0">YEAR(A981)</x:f>
        <x:v>2023</x:v>
      </x:c>
      <x:c r="AJ981" s="68" t="n">
        <x:f aca="0">MONTH(A981)</x:f>
        <x:v>11</x:v>
      </x:c>
      <x:c r="AK981" s="66" t="n">
        <x:f aca="0">IF(MONTH(A981)&lt;&gt;MONTH(A982),1,0)</x:f>
        <x:v>0</x:v>
      </x:c>
      <x:c r="AL981" s="64" t="n">
        <x:f aca="0">IF(AK980,AD980,AL980)</x:f>
        <x:v>1.1635933625880786</x:v>
      </x:c>
      <x:c r="AM981" s="65" t="str">
        <x:f aca="0">IF(AK981,AD981/AL981-1,"")</x:f>
      </x:c>
      <x:c r="AN981" s="64" t="n">
        <x:f aca="0">IF(AI981&lt;&gt;AI980,AD981,MAX(AN980,AD981))</x:f>
        <x:v>1.1770607804293562</x:v>
      </x:c>
      <x:c r="AO981" s="65" t="n">
        <x:f aca="0">AD981/AN981-1</x:f>
        <x:v>-0.0058550387993541175</x:v>
      </x:c>
      <x:c r="AP981" s="69" t="n">
        <x:f aca="0">IFERROR(SUM(Z981:AC981)/AD981,0)</x:f>
        <x:v>1</x:v>
      </x:c>
      <x:c r="AQ981" s="66" t="b">
        <x:f aca="0">AND(B981&gt;0,C981&gt;0,D981&gt;0,E981&gt;0)</x:f>
        <x:v>1</x:v>
      </x:c>
    </x:row>
    <x:row r="982" ht="13.5" hidden="0">
      <x:c r="A982" s="61" t="n">
        <x:f aca="0">'净值底稿'!A944</x:f>
        <x:v>45250</x:v>
      </x:c>
      <x:c r="B982" s="62" t="n">
        <x:f aca="0">'净值底稿'!W944</x:f>
        <x:v>1.3068615223112543</x:v>
      </x:c>
      <x:c r="C982" s="62" t="n">
        <x:f aca="0">'净值底稿'!T944</x:f>
        <x:v>1.2599747450149659</x:v>
      </x:c>
      <x:c r="D982" s="62" t="n">
        <x:f aca="0">'净值底稿'!U944</x:f>
        <x:v>1.6186</x:v>
      </x:c>
      <x:c r="E982" s="62" t="n">
        <x:f aca="0">'净值底稿'!V944</x:f>
        <x:v>1.666</x:v>
      </x:c>
      <x:c r="F982" s="63" t="n">
        <x:f aca="0">IFERROR(B982/B981-1,0)</x:f>
        <x:v>0.0030038494769017987</x:v>
      </x:c>
      <x:c r="G982" s="63" t="n">
        <x:f aca="0">IFERROR(C982/C981-1,0)</x:f>
        <x:v>0.006731336526879739</x:v>
      </x:c>
      <x:c r="H982" s="63" t="n">
        <x:f aca="0">IFERROR(D982/D981-1,0)</x:f>
        <x:v>0.0004944987019410707</x:v>
      </x:c>
      <x:c r="I982" s="63" t="n">
        <x:f aca="0">IFERROR(E982/E981-1,0)</x:f>
        <x:v>-0.0106888361045131</x:v>
      </x:c>
      <x:c r="J982" s="64" t="n">
        <x:f aca="0">Z981*(1+F982)</x:f>
        <x:v>0.11449743219411264</x:v>
      </x:c>
      <x:c r="K982" s="64" t="n">
        <x:f aca="0">AA981*(1+G982)</x:f>
        <x:v>0.11880139389020601</x:v>
      </x:c>
      <x:c r="L982" s="64" t="n">
        <x:f aca="0">AB981*(1+H982)</x:f>
        <x:v>0.8707507236759636</x:v>
      </x:c>
      <x:c r="M982" s="64" t="n">
        <x:f aca="0">AC981*(1+I982)</x:f>
        <x:v>0.06696361812050772</x:v>
      </x:c>
      <x:c r="N982" s="64" t="n">
        <x:f aca="0">SUM(J982:M982)</x:f>
        <x:v>1.17101316788079</x:v>
      </x:c>
      <x:c r="O982" s="65" t="n">
        <x:f aca="0">IFERROR((J982+K982)/N982,0)</x:f>
        <x:v>0.19922818332310047</x:v>
      </x:c>
      <x:c r="P982" s="66" t="b">
        <x:f aca="0">AND(MONTH(A982)=12,OR(A983="",YEAR(A982)&lt;&gt;YEAR(A983)))</x:f>
        <x:v>0</x:v>
      </x:c>
      <x:c r="Q982" s="66" t="b">
        <x:f aca="0">AND(MOD(MONTH(A982),3)=0,OR(A983="",MONTH(A982)&lt;&gt;MONTH(A983)))</x:f>
        <x:v>0</x:v>
      </x:c>
      <x:c r="R982" s="66" t="b">
        <x:f aca="0">OR(O982&gt;$E$7,O982&lt;$E$6)</x:f>
        <x:v>0</x:v>
      </x:c>
      <x:c r="S982" s="66" t="b">
        <x:f aca="0">AND(OR(P982,Q982,R982),A982-AH981&gt;$E$8)</x:f>
        <x:v>0</x:v>
      </x:c>
      <x:c r="T982" s="67" t="str">
        <x:f aca="0">IF(NOT(OR(P982,Q982,R982)),"不调",IF(NOT(S982),"间隔规则跳过",IF(P982,"年末+季度",IF(AND(Q982,R982),"季度+动态",IF(Q982,"季度","动态")))))</x:f>
        <x:v>不调</x:v>
      </x:c>
      <x:c r="U982" s="64" t="n">
        <x:f aca="0">IF(OR(T982="年末+季度",T982="季度+动态"),N982*$E$5/2,IF(T982="季度",(J982+K982)/2,IF(T982="动态",N982*$E$5*IF(J982+K982=0,0.5,J982/(J982+K982)),J982)))</x:f>
        <x:v>0.11449743219411264</x:v>
      </x:c>
      <x:c r="V982" s="64" t="n">
        <x:f aca="0">IF(OR(T982="年末+季度",T982="季度+动态"),N982*$E$5/2,IF(T982="季度",(J982+K982)/2,IF(T982="动态",N982*$E$5*IF(J982+K982=0,0.5,K982/(J982+K982)),K982)))</x:f>
        <x:v>0.11880139389020601</x:v>
      </x:c>
      <x:c r="W982" s="64" t="n">
        <x:f aca="0">IF(OR(T982="年末+季度",T982="季度+动态",T982="动态"),N982*(1-$E$5)*IF(L982+M982=0,$B$7/($B$7+$B$8),L982/(L982+M982)),L982)</x:f>
        <x:v>0.8707507236759636</x:v>
      </x:c>
      <x:c r="X982" s="64" t="n">
        <x:f aca="0">IF(OR(T982="年末+季度",T982="季度+动态",T982="动态"),N982*(1-$E$5)*IF(L982+M982=0,$B$8/($B$7+$B$8),M982/(L982+M982)),M982)</x:f>
        <x:v>0.06696361812050772</x:v>
      </x:c>
      <x:c r="Y982" s="64" t="n">
        <x:f aca="0">POWER(1-$H$5,(A982-A981)/$H$8)</x:f>
        <x:v>0.9999588018747739</x:v>
      </x:c>
      <x:c r="Z982" s="64" t="n">
        <x:f aca="0">U982*Y982</x:f>
        <x:v>0.11449271511456305</x:v>
      </x:c>
      <x:c r="AA982" s="64" t="n">
        <x:f aca="0">V982*Y982</x:f>
        <x:v>0.11879649949550349</x:v>
      </x:c>
      <x:c r="AB982" s="64" t="n">
        <x:f aca="0">W982*Y982</x:f>
        <x:v>0.870714850378609</x:v>
      </x:c>
      <x:c r="AC982" s="64" t="n">
        <x:f aca="0">X982*Y982</x:f>
        <x:v>0.0669608593449828</x:v>
      </x:c>
      <x:c r="AD982" s="64" t="n">
        <x:f aca="0">SUM(Z982:AC982)</x:f>
        <x:v>1.1709649243336584</x:v>
      </x:c>
      <x:c r="AE982" s="64" t="n">
        <x:f aca="0">MAX(AE981,AD982)</x:f>
        <x:v>1.1770607804293562</x:v>
      </x:c>
      <x:c r="AF982" s="63" t="n">
        <x:f aca="0">AD982/AE982-1</x:f>
        <x:v>-0.00517887962716268</x:v>
      </x:c>
      <x:c r="AG982" s="63" t="n">
        <x:f aca="0">AD982/AD981-1</x:f>
        <x:v>0.0006801414266333072</x:v>
      </x:c>
      <x:c r="AH982" s="61" t="n">
        <x:f aca="0">IF(OR(T982="年末+季度",T982="季度+动态",T982="季度",T982="动态"),A982,AH981)</x:f>
        <x:v>45197</x:v>
      </x:c>
      <x:c r="AI982" s="68" t="n">
        <x:f aca="0">YEAR(A982)</x:f>
        <x:v>2023</x:v>
      </x:c>
      <x:c r="AJ982" s="68" t="n">
        <x:f aca="0">MONTH(A982)</x:f>
        <x:v>11</x:v>
      </x:c>
      <x:c r="AK982" s="66" t="n">
        <x:f aca="0">IF(MONTH(A982)&lt;&gt;MONTH(A983),1,0)</x:f>
        <x:v>0</x:v>
      </x:c>
      <x:c r="AL982" s="64" t="n">
        <x:f aca="0">IF(AK981,AD981,AL981)</x:f>
        <x:v>1.1635933625880786</x:v>
      </x:c>
      <x:c r="AM982" s="65" t="str">
        <x:f aca="0">IF(AK982,AD982/AL982-1,"")</x:f>
      </x:c>
      <x:c r="AN982" s="64" t="n">
        <x:f aca="0">IF(AI982&lt;&gt;AI981,AD982,MAX(AN981,AD982))</x:f>
        <x:v>1.1770607804293562</x:v>
      </x:c>
      <x:c r="AO982" s="65" t="n">
        <x:f aca="0">AD982/AN982-1</x:f>
        <x:v>-0.00517887962716268</x:v>
      </x:c>
      <x:c r="AP982" s="69" t="n">
        <x:f aca="0">IFERROR(SUM(Z982:AC982)/AD982,0)</x:f>
        <x:v>1</x:v>
      </x:c>
      <x:c r="AQ982" s="66" t="b">
        <x:f aca="0">AND(B982&gt;0,C982&gt;0,D982&gt;0,E982&gt;0)</x:f>
        <x:v>1</x:v>
      </x:c>
    </x:row>
    <x:row r="983" ht="13.5" hidden="0">
      <x:c r="A983" s="61" t="n">
        <x:f aca="0">'净值底稿'!A945</x:f>
        <x:v>45251</x:v>
      </x:c>
      <x:c r="B983" s="62" t="n">
        <x:f aca="0">'净值底稿'!W945</x:f>
        <x:v>1.3095383199369965</x:v>
      </x:c>
      <x:c r="C983" s="62" t="n">
        <x:f aca="0">'净值底稿'!T945</x:f>
        <x:v>1.256231444323503</x:v>
      </x:c>
      <x:c r="D983" s="62" t="n">
        <x:f aca="0">'净值底稿'!U945</x:f>
        <x:v>1.619</x:v>
      </x:c>
      <x:c r="E983" s="62" t="n">
        <x:f aca="0">'净值底稿'!V945</x:f>
        <x:v>1.6663</x:v>
      </x:c>
      <x:c r="F983" s="63" t="n">
        <x:f aca="0">IFERROR(B983/B982-1,0)</x:f>
        <x:v>0.0020482641657457723</x:v>
      </x:c>
      <x:c r="G983" s="63" t="n">
        <x:f aca="0">IFERROR(C983/C982-1,0)</x:f>
        <x:v>-0.002970933112963703</x:v>
      </x:c>
      <x:c r="H983" s="63" t="n">
        <x:f aca="0">IFERROR(D983/D982-1,0)</x:f>
        <x:v>0.00024712714691710325</x:v>
      </x:c>
      <x:c r="I983" s="63" t="n">
        <x:f aca="0">IFERROR(E983/E982-1,0)</x:f>
        <x:v>0.0001800720288114288</x:v>
      </x:c>
      <x:c r="J983" s="64" t="n">
        <x:f aca="0">Z982*(1+F983)</x:f>
        <x:v>0.11472722644017115</x:v>
      </x:c>
      <x:c r="K983" s="64" t="n">
        <x:f aca="0">AA982*(1+G983)</x:f>
        <x:v>0.11844356304144812</x:v>
      </x:c>
      <x:c r="L983" s="64" t="n">
        <x:f aca="0">AB982*(1+H983)</x:f>
        <x:v>0.8709300276553614</x:v>
      </x:c>
      <x:c r="M983" s="64" t="n">
        <x:f aca="0">AC982*(1+I983)</x:f>
        <x:v>0.06697291712277602</x:v>
      </x:c>
      <x:c r="N983" s="64" t="n">
        <x:f aca="0">SUM(J983:M983)</x:f>
        <x:v>1.1710737342597566</x:v>
      </x:c>
      <x:c r="O983" s="65" t="n">
        <x:f aca="0">IFERROR((J983+K983)/N983,0)</x:f>
        <x:v>0.1991085468491086</x:v>
      </x:c>
      <x:c r="P983" s="66" t="b">
        <x:f aca="0">AND(MONTH(A983)=12,OR(A984="",YEAR(A983)&lt;&gt;YEAR(A984)))</x:f>
        <x:v>0</x:v>
      </x:c>
      <x:c r="Q983" s="66" t="b">
        <x:f aca="0">AND(MOD(MONTH(A983),3)=0,OR(A984="",MONTH(A983)&lt;&gt;MONTH(A984)))</x:f>
        <x:v>0</x:v>
      </x:c>
      <x:c r="R983" s="66" t="b">
        <x:f aca="0">OR(O983&gt;$E$7,O983&lt;$E$6)</x:f>
        <x:v>0</x:v>
      </x:c>
      <x:c r="S983" s="66" t="b">
        <x:f aca="0">AND(OR(P983,Q983,R983),A983-AH982&gt;$E$8)</x:f>
        <x:v>0</x:v>
      </x:c>
      <x:c r="T983" s="67" t="str">
        <x:f aca="0">IF(NOT(OR(P983,Q983,R983)),"不调",IF(NOT(S983),"间隔规则跳过",IF(P983,"年末+季度",IF(AND(Q983,R983),"季度+动态",IF(Q983,"季度","动态")))))</x:f>
        <x:v>不调</x:v>
      </x:c>
      <x:c r="U983" s="64" t="n">
        <x:f aca="0">IF(OR(T983="年末+季度",T983="季度+动态"),N983*$E$5/2,IF(T983="季度",(J983+K983)/2,IF(T983="动态",N983*$E$5*IF(J983+K983=0,0.5,J983/(J983+K983)),J983)))</x:f>
        <x:v>0.11472722644017115</x:v>
      </x:c>
      <x:c r="V983" s="64" t="n">
        <x:f aca="0">IF(OR(T983="年末+季度",T983="季度+动态"),N983*$E$5/2,IF(T983="季度",(J983+K983)/2,IF(T983="动态",N983*$E$5*IF(J983+K983=0,0.5,K983/(J983+K983)),K983)))</x:f>
        <x:v>0.11844356304144812</x:v>
      </x:c>
      <x:c r="W983" s="64" t="n">
        <x:f aca="0">IF(OR(T983="年末+季度",T983="季度+动态",T983="动态"),N983*(1-$E$5)*IF(L983+M983=0,$B$7/($B$7+$B$8),L983/(L983+M983)),L983)</x:f>
        <x:v>0.8709300276553614</x:v>
      </x:c>
      <x:c r="X983" s="64" t="n">
        <x:f aca="0">IF(OR(T983="年末+季度",T983="季度+动态",T983="动态"),N983*(1-$E$5)*IF(L983+M983=0,$B$8/($B$7+$B$8),M983/(L983+M983)),M983)</x:f>
        <x:v>0.06697291712277602</x:v>
      </x:c>
      <x:c r="Y983" s="64" t="n">
        <x:f aca="0">POWER(1-$H$5,(A983-A982)/$H$8)</x:f>
        <x:v>0.9999862671029998</x:v>
      </x:c>
      <x:c r="Z983" s="64" t="n">
        <x:f aca="0">U983*Y983</x:f>
        <x:v>0.11472565090298732</x:v>
      </x:c>
      <x:c r="AA983" s="64" t="n">
        <x:f aca="0">V983*Y983</x:f>
        <x:v>0.11844193646819653</x:v>
      </x:c>
      <x:c r="AB983" s="64" t="n">
        <x:f aca="0">W983*Y983</x:f>
        <x:v>0.8709180672629973</x:v>
      </x:c>
      <x:c r="AC983" s="64" t="n">
        <x:f aca="0">X983*Y983</x:f>
        <x:v>0.06697199739060336</x:v>
      </x:c>
      <x:c r="AD983" s="64" t="n">
        <x:f aca="0">SUM(Z983:AC983)</x:f>
        <x:v>1.1710576520247844</x:v>
      </x:c>
      <x:c r="AE983" s="64" t="n">
        <x:f aca="0">MAX(AE982,AD983)</x:f>
        <x:v>1.1770607804293562</x:v>
      </x:c>
      <x:c r="AF983" s="63" t="n">
        <x:f aca="0">AD983/AE983-1</x:f>
        <x:v>-0.005100100610252345</x:v>
      </x:c>
      <x:c r="AG983" s="63" t="n">
        <x:f aca="0">AD983/AD982-1</x:f>
        <x:v>0.00007918912787152621</x:v>
      </x:c>
      <x:c r="AH983" s="61" t="n">
        <x:f aca="0">IF(OR(T983="年末+季度",T983="季度+动态",T983="季度",T983="动态"),A983,AH982)</x:f>
        <x:v>45197</x:v>
      </x:c>
      <x:c r="AI983" s="68" t="n">
        <x:f aca="0">YEAR(A983)</x:f>
        <x:v>2023</x:v>
      </x:c>
      <x:c r="AJ983" s="68" t="n">
        <x:f aca="0">MONTH(A983)</x:f>
        <x:v>11</x:v>
      </x:c>
      <x:c r="AK983" s="66" t="n">
        <x:f aca="0">IF(MONTH(A983)&lt;&gt;MONTH(A984),1,0)</x:f>
        <x:v>0</x:v>
      </x:c>
      <x:c r="AL983" s="64" t="n">
        <x:f aca="0">IF(AK982,AD982,AL982)</x:f>
        <x:v>1.1635933625880786</x:v>
      </x:c>
      <x:c r="AM983" s="65" t="str">
        <x:f aca="0">IF(AK983,AD983/AL983-1,"")</x:f>
      </x:c>
      <x:c r="AN983" s="64" t="n">
        <x:f aca="0">IF(AI983&lt;&gt;AI982,AD983,MAX(AN982,AD983))</x:f>
        <x:v>1.1770607804293562</x:v>
      </x:c>
      <x:c r="AO983" s="65" t="n">
        <x:f aca="0">AD983/AN983-1</x:f>
        <x:v>-0.005100100610252345</x:v>
      </x:c>
      <x:c r="AP983" s="69" t="n">
        <x:f aca="0">IFERROR(SUM(Z983:AC983)/AD983,0)</x:f>
        <x:v>1</x:v>
      </x:c>
      <x:c r="AQ983" s="66" t="b">
        <x:f aca="0">AND(B983&gt;0,C983&gt;0,D983&gt;0,E983&gt;0)</x:f>
        <x:v>1</x:v>
      </x:c>
    </x:row>
    <x:row r="984" ht="13.5" hidden="0">
      <x:c r="A984" s="61" t="n">
        <x:f aca="0">'净值底稿'!A946</x:f>
        <x:v>45252</x:v>
      </x:c>
      <x:c r="B984" s="62" t="n">
        <x:f aca="0">'净值底稿'!W946</x:f>
        <x:v>1.3058678987712122</x:v>
      </x:c>
      <x:c r="C984" s="62" t="n">
        <x:f aca="0">'净值底稿'!T946</x:f>
        <x:v>1.2433420557895147</x:v>
      </x:c>
      <x:c r="D984" s="62" t="n">
        <x:f aca="0">'净值底稿'!U946</x:f>
        <x:v>1.6185</x:v>
      </x:c>
      <x:c r="E984" s="62" t="n">
        <x:f aca="0">'净值底稿'!V946</x:f>
        <x:v>1.6629</x:v>
      </x:c>
      <x:c r="F984" s="63" t="n">
        <x:f aca="0">IFERROR(B984/B983-1,0)</x:f>
        <x:v>-0.0028028360147268616</x:v>
      </x:c>
      <x:c r="G984" s="63" t="n">
        <x:f aca="0">IFERROR(C984/C983-1,0)</x:f>
        <x:v>-0.010260361330892587</x:v>
      </x:c>
      <x:c r="H984" s="63" t="n">
        <x:f aca="0">IFERROR(D984/D983-1,0)</x:f>
        <x:v>-0.00030883261272385276</x:v>
      </x:c>
      <x:c r="I984" s="63" t="n">
        <x:f aca="0">IFERROR(E984/E983-1,0)</x:f>
        <x:v>-0.002040448898757652</x:v>
      </x:c>
      <x:c r="J984" s="64" t="n">
        <x:f aca="0">Z983*(1+F984)</x:f>
        <x:v>0.11440409371682345</x:v>
      </x:c>
      <x:c r="K984" s="64" t="n">
        <x:f aca="0">AA983*(1+G984)</x:f>
        <x:v>0.11722667940330221</x:v>
      </x:c>
      <x:c r="L984" s="64" t="n">
        <x:f aca="0">AB983*(1+H984)</x:f>
        <x:v>0.870649099360816</x:v>
      </x:c>
      <x:c r="M984" s="64" t="n">
        <x:f aca="0">AC983*(1+I984)</x:f>
        <x:v>0.06683534445228011</x:v>
      </x:c>
      <x:c r="N984" s="64" t="n">
        <x:f aca="0">SUM(J984:M984)</x:f>
        <x:v>1.1691152169332217</x:v>
      </x:c>
      <x:c r="O984" s="65" t="n">
        <x:f aca="0">IFERROR((J984+K984)/N984,0)</x:f>
        <x:v>0.19812484669195446</x:v>
      </x:c>
      <x:c r="P984" s="66" t="b">
        <x:f aca="0">AND(MONTH(A984)=12,OR(A985="",YEAR(A984)&lt;&gt;YEAR(A985)))</x:f>
        <x:v>0</x:v>
      </x:c>
      <x:c r="Q984" s="66" t="b">
        <x:f aca="0">AND(MOD(MONTH(A984),3)=0,OR(A985="",MONTH(A984)&lt;&gt;MONTH(A985)))</x:f>
        <x:v>0</x:v>
      </x:c>
      <x:c r="R984" s="66" t="b">
        <x:f aca="0">OR(O984&gt;$E$7,O984&lt;$E$6)</x:f>
        <x:v>0</x:v>
      </x:c>
      <x:c r="S984" s="66" t="b">
        <x:f aca="0">AND(OR(P984,Q984,R984),A984-AH983&gt;$E$8)</x:f>
        <x:v>0</x:v>
      </x:c>
      <x:c r="T984" s="67" t="str">
        <x:f aca="0">IF(NOT(OR(P984,Q984,R984)),"不调",IF(NOT(S984),"间隔规则跳过",IF(P984,"年末+季度",IF(AND(Q984,R984),"季度+动态",IF(Q984,"季度","动态")))))</x:f>
        <x:v>不调</x:v>
      </x:c>
      <x:c r="U984" s="64" t="n">
        <x:f aca="0">IF(OR(T984="年末+季度",T984="季度+动态"),N984*$E$5/2,IF(T984="季度",(J984+K984)/2,IF(T984="动态",N984*$E$5*IF(J984+K984=0,0.5,J984/(J984+K984)),J984)))</x:f>
        <x:v>0.11440409371682345</x:v>
      </x:c>
      <x:c r="V984" s="64" t="n">
        <x:f aca="0">IF(OR(T984="年末+季度",T984="季度+动态"),N984*$E$5/2,IF(T984="季度",(J984+K984)/2,IF(T984="动态",N984*$E$5*IF(J984+K984=0,0.5,K984/(J984+K984)),K984)))</x:f>
        <x:v>0.11722667940330221</x:v>
      </x:c>
      <x:c r="W984" s="64" t="n">
        <x:f aca="0">IF(OR(T984="年末+季度",T984="季度+动态",T984="动态"),N984*(1-$E$5)*IF(L984+M984=0,$B$7/($B$7+$B$8),L984/(L984+M984)),L984)</x:f>
        <x:v>0.870649099360816</x:v>
      </x:c>
      <x:c r="X984" s="64" t="n">
        <x:f aca="0">IF(OR(T984="年末+季度",T984="季度+动态",T984="动态"),N984*(1-$E$5)*IF(L984+M984=0,$B$8/($B$7+$B$8),M984/(L984+M984)),M984)</x:f>
        <x:v>0.06683534445228011</x:v>
      </x:c>
      <x:c r="Y984" s="64" t="n">
        <x:f aca="0">POWER(1-$H$5,(A984-A983)/$H$8)</x:f>
        <x:v>0.9999862671029998</x:v>
      </x:c>
      <x:c r="Z984" s="64" t="n">
        <x:f aca="0">U984*Y984</x:f>
        <x:v>0.11440252261718803</x:v>
      </x:c>
      <x:c r="AA984" s="64" t="n">
        <x:f aca="0">V984*Y984</x:f>
        <x:v>0.11722506954138828</x:v>
      </x:c>
      <x:c r="AB984" s="64" t="n">
        <x:f aca="0">W984*Y984</x:f>
        <x:v>0.8706371428264111</x:v>
      </x:c>
      <x:c r="AC984" s="64" t="n">
        <x:f aca="0">X984*Y984</x:f>
        <x:v>0.06683442660937877</x:v>
      </x:c>
      <x:c r="AD984" s="64" t="n">
        <x:f aca="0">SUM(Z984:AC984)</x:f>
        <x:v>1.1690991615943662</x:v>
      </x:c>
      <x:c r="AE984" s="64" t="n">
        <x:f aca="0">MAX(AE983,AD984)</x:f>
        <x:v>1.1770607804293562</x:v>
      </x:c>
      <x:c r="AF984" s="63" t="n">
        <x:f aca="0">AD984/AE984-1</x:f>
        <x:v>-0.00676398276738599</x:v>
      </x:c>
      <x:c r="AG984" s="63" t="n">
        <x:f aca="0">AD984/AD983-1</x:f>
        <x:v>-0.001672411624681236</x:v>
      </x:c>
      <x:c r="AH984" s="61" t="n">
        <x:f aca="0">IF(OR(T984="年末+季度",T984="季度+动态",T984="季度",T984="动态"),A984,AH983)</x:f>
        <x:v>45197</x:v>
      </x:c>
      <x:c r="AI984" s="68" t="n">
        <x:f aca="0">YEAR(A984)</x:f>
        <x:v>2023</x:v>
      </x:c>
      <x:c r="AJ984" s="68" t="n">
        <x:f aca="0">MONTH(A984)</x:f>
        <x:v>11</x:v>
      </x:c>
      <x:c r="AK984" s="66" t="n">
        <x:f aca="0">IF(MONTH(A984)&lt;&gt;MONTH(A985),1,0)</x:f>
        <x:v>0</x:v>
      </x:c>
      <x:c r="AL984" s="64" t="n">
        <x:f aca="0">IF(AK983,AD983,AL983)</x:f>
        <x:v>1.1635933625880786</x:v>
      </x:c>
      <x:c r="AM984" s="65" t="str">
        <x:f aca="0">IF(AK984,AD984/AL984-1,"")</x:f>
      </x:c>
      <x:c r="AN984" s="64" t="n">
        <x:f aca="0">IF(AI984&lt;&gt;AI983,AD984,MAX(AN983,AD984))</x:f>
        <x:v>1.1770607804293562</x:v>
      </x:c>
      <x:c r="AO984" s="65" t="n">
        <x:f aca="0">AD984/AN984-1</x:f>
        <x:v>-0.00676398276738599</x:v>
      </x:c>
      <x:c r="AP984" s="69" t="n">
        <x:f aca="0">IFERROR(SUM(Z984:AC984)/AD984,0)</x:f>
        <x:v>1</x:v>
      </x:c>
      <x:c r="AQ984" s="66" t="b">
        <x:f aca="0">AND(B984&gt;0,C984&gt;0,D984&gt;0,E984&gt;0)</x:f>
        <x:v>1</x:v>
      </x:c>
    </x:row>
    <x:row r="985" ht="13.5" hidden="0">
      <x:c r="A985" s="61" t="n">
        <x:f aca="0">'净值底稿'!A947</x:f>
        <x:v>45253</x:v>
      </x:c>
      <x:c r="B985" s="62" t="n">
        <x:f aca="0">'净值底稿'!W947</x:f>
        <x:v>1.3152425783705948</x:v>
      </x:c>
      <x:c r="C985" s="62" t="n">
        <x:f aca="0">'净值底稿'!T947</x:f>
        <x:v>1.254108843482344</x:v>
      </x:c>
      <x:c r="D985" s="62" t="n">
        <x:f aca="0">'净值底稿'!U947</x:f>
        <x:v>1.6175</x:v>
      </x:c>
      <x:c r="E985" s="62" t="n">
        <x:f aca="0">'净值底稿'!V947</x:f>
        <x:v>1.6603</x:v>
      </x:c>
      <x:c r="F985" s="63" t="n">
        <x:f aca="0">IFERROR(B985/B984-1,0)</x:f>
        <x:v>0.007178888161814667</x:v>
      </x:c>
      <x:c r="G985" s="63" t="n">
        <x:f aca="0">IFERROR(C985/C984-1,0)</x:f>
        <x:v>0.00865955401628593</x:v>
      </x:c>
      <x:c r="H985" s="63" t="n">
        <x:f aca="0">IFERROR(D985/D984-1,0)</x:f>
        <x:v>-0.0006178560395428967</x:v>
      </x:c>
      <x:c r="I985" s="63" t="n">
        <x:f aca="0">IFERROR(E985/E984-1,0)</x:f>
        <x:v>-0.0015635335859041088</x:v>
      </x:c>
      <x:c r="J985" s="64" t="n">
        <x:f aca="0">Z984*(1+F985)</x:f>
        <x:v>0.11522380553248629</x:v>
      </x:c>
      <x:c r="K985" s="64" t="n">
        <x:f aca="0">AA984*(1+G985)</x:f>
        <x:v>0.1182401863631448</x:v>
      </x:c>
      <x:c r="L985" s="64" t="n">
        <x:f aca="0">AB984*(1+H985)</x:f>
        <x:v>0.8700992144094655</x:v>
      </x:c>
      <x:c r="M985" s="64" t="n">
        <x:f aca="0">AC984*(1+I985)</x:f>
        <x:v>0.06672992873868036</x:v>
      </x:c>
      <x:c r="N985" s="64" t="n">
        <x:f aca="0">SUM(J985:M985)</x:f>
        <x:v>1.170293135043777</x:v>
      </x:c>
      <x:c r="O985" s="65" t="n">
        <x:f aca="0">IFERROR((J985+K985)/N985,0)</x:f>
        <x:v>0.19949189216332364</x:v>
      </x:c>
      <x:c r="P985" s="66" t="b">
        <x:f aca="0">AND(MONTH(A985)=12,OR(A986="",YEAR(A985)&lt;&gt;YEAR(A986)))</x:f>
        <x:v>0</x:v>
      </x:c>
      <x:c r="Q985" s="66" t="b">
        <x:f aca="0">AND(MOD(MONTH(A985),3)=0,OR(A986="",MONTH(A985)&lt;&gt;MONTH(A986)))</x:f>
        <x:v>0</x:v>
      </x:c>
      <x:c r="R985" s="66" t="b">
        <x:f aca="0">OR(O985&gt;$E$7,O985&lt;$E$6)</x:f>
        <x:v>0</x:v>
      </x:c>
      <x:c r="S985" s="66" t="b">
        <x:f aca="0">AND(OR(P985,Q985,R985),A985-AH984&gt;$E$8)</x:f>
        <x:v>0</x:v>
      </x:c>
      <x:c r="T985" s="67" t="str">
        <x:f aca="0">IF(NOT(OR(P985,Q985,R985)),"不调",IF(NOT(S985),"间隔规则跳过",IF(P985,"年末+季度",IF(AND(Q985,R985),"季度+动态",IF(Q985,"季度","动态")))))</x:f>
        <x:v>不调</x:v>
      </x:c>
      <x:c r="U985" s="64" t="n">
        <x:f aca="0">IF(OR(T985="年末+季度",T985="季度+动态"),N985*$E$5/2,IF(T985="季度",(J985+K985)/2,IF(T985="动态",N985*$E$5*IF(J985+K985=0,0.5,J985/(J985+K985)),J985)))</x:f>
        <x:v>0.11522380553248629</x:v>
      </x:c>
      <x:c r="V985" s="64" t="n">
        <x:f aca="0">IF(OR(T985="年末+季度",T985="季度+动态"),N985*$E$5/2,IF(T985="季度",(J985+K985)/2,IF(T985="动态",N985*$E$5*IF(J985+K985=0,0.5,K985/(J985+K985)),K985)))</x:f>
        <x:v>0.1182401863631448</x:v>
      </x:c>
      <x:c r="W985" s="64" t="n">
        <x:f aca="0">IF(OR(T985="年末+季度",T985="季度+动态",T985="动态"),N985*(1-$E$5)*IF(L985+M985=0,$B$7/($B$7+$B$8),L985/(L985+M985)),L985)</x:f>
        <x:v>0.8700992144094655</x:v>
      </x:c>
      <x:c r="X985" s="64" t="n">
        <x:f aca="0">IF(OR(T985="年末+季度",T985="季度+动态",T985="动态"),N985*(1-$E$5)*IF(L985+M985=0,$B$8/($B$7+$B$8),M985/(L985+M985)),M985)</x:f>
        <x:v>0.06672992873868036</x:v>
      </x:c>
      <x:c r="Y985" s="64" t="n">
        <x:f aca="0">POWER(1-$H$5,(A985-A984)/$H$8)</x:f>
        <x:v>0.9999862671029998</x:v>
      </x:c>
      <x:c r="Z985" s="64" t="n">
        <x:f aca="0">U985*Y985</x:f>
        <x:v>0.11522222317583293</x:v>
      </x:c>
      <x:c r="AA985" s="64" t="n">
        <x:f aca="0">V985*Y985</x:f>
        <x:v>0.1182385625828442</x:v>
      </x:c>
      <x:c r="AB985" s="64" t="n">
        <x:f aca="0">W985*Y985</x:f>
        <x:v>0.870087265426574</x:v>
      </x:c>
      <x:c r="AC985" s="64" t="n">
        <x:f aca="0">X985*Y985</x:f>
        <x:v>0.06672901234344215</x:v>
      </x:c>
      <x:c r="AD985" s="64" t="n">
        <x:f aca="0">SUM(Z985:AC985)</x:f>
        <x:v>1.1702770635286932</x:v>
      </x:c>
      <x:c r="AE985" s="64" t="n">
        <x:f aca="0">MAX(AE984,AD985)</x:f>
        <x:v>1.1770607804293562</x:v>
      </x:c>
      <x:c r="AF985" s="63" t="n">
        <x:f aca="0">AD985/AE985-1</x:f>
        <x:v>-0.005763268145072775</x:v>
      </x:c>
      <x:c r="AG985" s="63" t="n">
        <x:f aca="0">AD985/AD984-1</x:f>
        <x:v>0.0010075295347236057</x:v>
      </x:c>
      <x:c r="AH985" s="61" t="n">
        <x:f aca="0">IF(OR(T985="年末+季度",T985="季度+动态",T985="季度",T985="动态"),A985,AH984)</x:f>
        <x:v>45197</x:v>
      </x:c>
      <x:c r="AI985" s="68" t="n">
        <x:f aca="0">YEAR(A985)</x:f>
        <x:v>2023</x:v>
      </x:c>
      <x:c r="AJ985" s="68" t="n">
        <x:f aca="0">MONTH(A985)</x:f>
        <x:v>11</x:v>
      </x:c>
      <x:c r="AK985" s="66" t="n">
        <x:f aca="0">IF(MONTH(A985)&lt;&gt;MONTH(A986),1,0)</x:f>
        <x:v>0</x:v>
      </x:c>
      <x:c r="AL985" s="64" t="n">
        <x:f aca="0">IF(AK984,AD984,AL984)</x:f>
        <x:v>1.1635933625880786</x:v>
      </x:c>
      <x:c r="AM985" s="65" t="str">
        <x:f aca="0">IF(AK985,AD985/AL985-1,"")</x:f>
      </x:c>
      <x:c r="AN985" s="64" t="n">
        <x:f aca="0">IF(AI985&lt;&gt;AI984,AD985,MAX(AN984,AD985))</x:f>
        <x:v>1.1770607804293562</x:v>
      </x:c>
      <x:c r="AO985" s="65" t="n">
        <x:f aca="0">AD985/AN985-1</x:f>
        <x:v>-0.005763268145072775</x:v>
      </x:c>
      <x:c r="AP985" s="69" t="n">
        <x:f aca="0">IFERROR(SUM(Z985:AC985)/AD985,0)</x:f>
        <x:v>1</x:v>
      </x:c>
      <x:c r="AQ985" s="66" t="b">
        <x:f aca="0">AND(B985&gt;0,C985&gt;0,D985&gt;0,E985&gt;0)</x:f>
        <x:v>1</x:v>
      </x:c>
    </x:row>
    <x:row r="986" ht="13.5" hidden="0">
      <x:c r="A986" s="61" t="n">
        <x:f aca="0">'净值底稿'!A948</x:f>
        <x:v>45254</x:v>
      </x:c>
      <x:c r="B986" s="62" t="n">
        <x:f aca="0">'净值底稿'!W948</x:f>
        <x:v>1.312742943232311</x:v>
      </x:c>
      <x:c r="C986" s="62" t="n">
        <x:f aca="0">'净值底稿'!T948</x:f>
        <x:v>1.2416161471553384</x:v>
      </x:c>
      <x:c r="D986" s="62" t="n">
        <x:f aca="0">'净值底稿'!U948</x:f>
        <x:v>1.6172</x:v>
      </x:c>
      <x:c r="E986" s="62" t="n">
        <x:f aca="0">'净值底稿'!V948</x:f>
        <x:v>1.6603</x:v>
      </x:c>
      <x:c r="F986" s="63" t="n">
        <x:f aca="0">IFERROR(B986/B985-1,0)</x:f>
        <x:v>-0.001900512635000351</x:v>
      </x:c>
      <x:c r="G986" s="63" t="n">
        <x:f aca="0">IFERROR(C986/C985-1,0)</x:f>
        <x:v>-0.00996141315160215</x:v>
      </x:c>
      <x:c r="H986" s="63" t="n">
        <x:f aca="0">IFERROR(D986/D985-1,0)</x:f>
        <x:v>-0.00018547140649149974</x:v>
      </x:c>
      <x:c r="I986" s="63" t="n">
        <x:f aca="0">IFERROR(E986/E985-1,0)</x:f>
        <x:v>0</x:v>
      </x:c>
      <x:c r="J986" s="64" t="n">
        <x:f aca="0">Z985*(1+F986)</x:f>
        <x:v>0.11500324188485443</x:v>
      </x:c>
      <x:c r="K986" s="64" t="n">
        <x:f aca="0">AA985*(1+G986)</x:f>
        <x:v>0.11706073941050492</x:v>
      </x:c>
      <x:c r="L986" s="64" t="n">
        <x:f aca="0">AB985*(1+H986)</x:f>
        <x:v>0.869925889117685</x:v>
      </x:c>
      <x:c r="M986" s="64" t="n">
        <x:f aca="0">AC985*(1+I986)</x:f>
        <x:v>0.06672901234344215</x:v>
      </x:c>
      <x:c r="N986" s="64" t="n">
        <x:f aca="0">SUM(J986:M986)</x:f>
        <x:v>1.1687188827564865</x:v>
      </x:c>
      <x:c r="O986" s="65" t="n">
        <x:f aca="0">IFERROR((J986+K986)/N986,0)</x:f>
        <x:v>0.19856270375988444</x:v>
      </x:c>
      <x:c r="P986" s="66" t="b">
        <x:f aca="0">AND(MONTH(A986)=12,OR(A987="",YEAR(A986)&lt;&gt;YEAR(A987)))</x:f>
        <x:v>0</x:v>
      </x:c>
      <x:c r="Q986" s="66" t="b">
        <x:f aca="0">AND(MOD(MONTH(A986),3)=0,OR(A987="",MONTH(A986)&lt;&gt;MONTH(A987)))</x:f>
        <x:v>0</x:v>
      </x:c>
      <x:c r="R986" s="66" t="b">
        <x:f aca="0">OR(O986&gt;$E$7,O986&lt;$E$6)</x:f>
        <x:v>0</x:v>
      </x:c>
      <x:c r="S986" s="66" t="b">
        <x:f aca="0">AND(OR(P986,Q986,R986),A986-AH985&gt;$E$8)</x:f>
        <x:v>0</x:v>
      </x:c>
      <x:c r="T986" s="67" t="str">
        <x:f aca="0">IF(NOT(OR(P986,Q986,R986)),"不调",IF(NOT(S986),"间隔规则跳过",IF(P986,"年末+季度",IF(AND(Q986,R986),"季度+动态",IF(Q986,"季度","动态")))))</x:f>
        <x:v>不调</x:v>
      </x:c>
      <x:c r="U986" s="64" t="n">
        <x:f aca="0">IF(OR(T986="年末+季度",T986="季度+动态"),N986*$E$5/2,IF(T986="季度",(J986+K986)/2,IF(T986="动态",N986*$E$5*IF(J986+K986=0,0.5,J986/(J986+K986)),J986)))</x:f>
        <x:v>0.11500324188485443</x:v>
      </x:c>
      <x:c r="V986" s="64" t="n">
        <x:f aca="0">IF(OR(T986="年末+季度",T986="季度+动态"),N986*$E$5/2,IF(T986="季度",(J986+K986)/2,IF(T986="动态",N986*$E$5*IF(J986+K986=0,0.5,K986/(J986+K986)),K986)))</x:f>
        <x:v>0.11706073941050492</x:v>
      </x:c>
      <x:c r="W986" s="64" t="n">
        <x:f aca="0">IF(OR(T986="年末+季度",T986="季度+动态",T986="动态"),N986*(1-$E$5)*IF(L986+M986=0,$B$7/($B$7+$B$8),L986/(L986+M986)),L986)</x:f>
        <x:v>0.869925889117685</x:v>
      </x:c>
      <x:c r="X986" s="64" t="n">
        <x:f aca="0">IF(OR(T986="年末+季度",T986="季度+动态",T986="动态"),N986*(1-$E$5)*IF(L986+M986=0,$B$8/($B$7+$B$8),M986/(L986+M986)),M986)</x:f>
        <x:v>0.06672901234344215</x:v>
      </x:c>
      <x:c r="Y986" s="64" t="n">
        <x:f aca="0">POWER(1-$H$5,(A986-A985)/$H$8)</x:f>
        <x:v>0.9999862671029998</x:v>
      </x:c>
      <x:c r="Z986" s="64" t="n">
        <x:f aca="0">U986*Y986</x:f>
        <x:v>0.11500166255717893</x:v>
      </x:c>
      <x:c r="AA986" s="64" t="n">
        <x:f aca="0">V986*Y986</x:f>
        <x:v>0.11705913182742782</x:v>
      </x:c>
      <x:c r="AB986" s="64" t="n">
        <x:f aca="0">W986*Y986</x:f>
        <x:v>0.8699139425150518</x:v>
      </x:c>
      <x:c r="AC986" s="64" t="n">
        <x:f aca="0">X986*Y986</x:f>
        <x:v>0.06672809596078871</x:v>
      </x:c>
      <x:c r="AD986" s="64" t="n">
        <x:f aca="0">SUM(Z986:AC986)</x:f>
        <x:v>1.1687028328604474</x:v>
      </x:c>
      <x:c r="AE986" s="64" t="n">
        <x:f aca="0">MAX(AE985,AD986)</x:f>
        <x:v>1.1770607804293562</x:v>
      </x:c>
      <x:c r="AF986" s="63" t="n">
        <x:f aca="0">AD986/AE986-1</x:f>
        <x:v>-0.007100693275890246</x:v>
      </x:c>
      <x:c r="AG986" s="63" t="n">
        <x:f aca="0">AD986/AD985-1</x:f>
        <x:v>-0.0013451777508985963</x:v>
      </x:c>
      <x:c r="AH986" s="61" t="n">
        <x:f aca="0">IF(OR(T986="年末+季度",T986="季度+动态",T986="季度",T986="动态"),A986,AH985)</x:f>
        <x:v>45197</x:v>
      </x:c>
      <x:c r="AI986" s="68" t="n">
        <x:f aca="0">YEAR(A986)</x:f>
        <x:v>2023</x:v>
      </x:c>
      <x:c r="AJ986" s="68" t="n">
        <x:f aca="0">MONTH(A986)</x:f>
        <x:v>11</x:v>
      </x:c>
      <x:c r="AK986" s="66" t="n">
        <x:f aca="0">IF(MONTH(A986)&lt;&gt;MONTH(A987),1,0)</x:f>
        <x:v>0</x:v>
      </x:c>
      <x:c r="AL986" s="64" t="n">
        <x:f aca="0">IF(AK985,AD985,AL985)</x:f>
        <x:v>1.1635933625880786</x:v>
      </x:c>
      <x:c r="AM986" s="65" t="str">
        <x:f aca="0">IF(AK986,AD986/AL986-1,"")</x:f>
      </x:c>
      <x:c r="AN986" s="64" t="n">
        <x:f aca="0">IF(AI986&lt;&gt;AI985,AD986,MAX(AN985,AD986))</x:f>
        <x:v>1.1770607804293562</x:v>
      </x:c>
      <x:c r="AO986" s="65" t="n">
        <x:f aca="0">AD986/AN986-1</x:f>
        <x:v>-0.007100693275890246</x:v>
      </x:c>
      <x:c r="AP986" s="69" t="n">
        <x:f aca="0">IFERROR(SUM(Z986:AC986)/AD986,0)</x:f>
        <x:v>1</x:v>
      </x:c>
      <x:c r="AQ986" s="66" t="b">
        <x:f aca="0">AND(B986&gt;0,C986&gt;0,D986&gt;0,E986&gt;0)</x:f>
        <x:v>1</x:v>
      </x:c>
    </x:row>
    <x:row r="987" ht="13.5" hidden="0">
      <x:c r="A987" s="61" t="n">
        <x:f aca="0">'净值底稿'!A949</x:f>
        <x:v>45257</x:v>
      </x:c>
      <x:c r="B987" s="62" t="n">
        <x:f aca="0">'净值底稿'!W949</x:f>
        <x:v>1.3091140338386937</x:v>
      </x:c>
      <x:c r="C987" s="62" t="n">
        <x:f aca="0">'净值底稿'!T949</x:f>
        <x:v>1.2399925114797241</x:v>
      </x:c>
      <x:c r="D987" s="62" t="n">
        <x:f aca="0">'净值底稿'!U949</x:f>
        <x:v>1.617</x:v>
      </x:c>
      <x:c r="E987" s="62" t="n">
        <x:f aca="0">'净值底稿'!V949</x:f>
        <x:v>1.6769</x:v>
      </x:c>
      <x:c r="F987" s="63" t="n">
        <x:f aca="0">IFERROR(B987/B986-1,0)</x:f>
        <x:v>-0.0027643716634133675</x:v>
      </x:c>
      <x:c r="G987" s="63" t="n">
        <x:f aca="0">IFERROR(C987/C986-1,0)</x:f>
        <x:v>-0.0013076792528304848</x:v>
      </x:c>
      <x:c r="H987" s="63" t="n">
        <x:f aca="0">IFERROR(D987/D986-1,0)</x:f>
        <x:v>-0.0001236705416769457</x:v>
      </x:c>
      <x:c r="I987" s="63" t="n">
        <x:f aca="0">IFERROR(E987/E986-1,0)</x:f>
        <x:v>0.009998193097632946</x:v>
      </x:c>
      <x:c r="J987" s="64" t="n">
        <x:f aca="0">Z986*(1+F987)</x:f>
        <x:v>0.11468375521996044</x:v>
      </x:c>
      <x:c r="K987" s="64" t="n">
        <x:f aca="0">AA986*(1+G987)</x:f>
        <x:v>0.11690605602938274</x:v>
      </x:c>
      <x:c r="L987" s="64" t="n">
        <x:f aca="0">AB986*(1+H987)</x:f>
        <x:v>0.8698063597865686</x:v>
      </x:c>
      <x:c r="M987" s="64" t="n">
        <x:f aca="0">AC986*(1+I987)</x:f>
        <x:v>0.06739525634924207</x:v>
      </x:c>
      <x:c r="N987" s="64" t="n">
        <x:f aca="0">SUM(J987:M987)</x:f>
        <x:v>1.168791427385154</x:v>
      </x:c>
      <x:c r="O987" s="65" t="n">
        <x:f aca="0">IFERROR((J987+K987)/N987,0)</x:f>
        <x:v>0.19814468674488914</x:v>
      </x:c>
      <x:c r="P987" s="66" t="b">
        <x:f aca="0">AND(MONTH(A987)=12,OR(A988="",YEAR(A987)&lt;&gt;YEAR(A988)))</x:f>
        <x:v>0</x:v>
      </x:c>
      <x:c r="Q987" s="66" t="b">
        <x:f aca="0">AND(MOD(MONTH(A987),3)=0,OR(A988="",MONTH(A987)&lt;&gt;MONTH(A988)))</x:f>
        <x:v>0</x:v>
      </x:c>
      <x:c r="R987" s="66" t="b">
        <x:f aca="0">OR(O987&gt;$E$7,O987&lt;$E$6)</x:f>
        <x:v>0</x:v>
      </x:c>
      <x:c r="S987" s="66" t="b">
        <x:f aca="0">AND(OR(P987,Q987,R987),A987-AH986&gt;$E$8)</x:f>
        <x:v>0</x:v>
      </x:c>
      <x:c r="T987" s="67" t="str">
        <x:f aca="0">IF(NOT(OR(P987,Q987,R987)),"不调",IF(NOT(S987),"间隔规则跳过",IF(P987,"年末+季度",IF(AND(Q987,R987),"季度+动态",IF(Q987,"季度","动态")))))</x:f>
        <x:v>不调</x:v>
      </x:c>
      <x:c r="U987" s="64" t="n">
        <x:f aca="0">IF(OR(T987="年末+季度",T987="季度+动态"),N987*$E$5/2,IF(T987="季度",(J987+K987)/2,IF(T987="动态",N987*$E$5*IF(J987+K987=0,0.5,J987/(J987+K987)),J987)))</x:f>
        <x:v>0.11468375521996044</x:v>
      </x:c>
      <x:c r="V987" s="64" t="n">
        <x:f aca="0">IF(OR(T987="年末+季度",T987="季度+动态"),N987*$E$5/2,IF(T987="季度",(J987+K987)/2,IF(T987="动态",N987*$E$5*IF(J987+K987=0,0.5,K987/(J987+K987)),K987)))</x:f>
        <x:v>0.11690605602938274</x:v>
      </x:c>
      <x:c r="W987" s="64" t="n">
        <x:f aca="0">IF(OR(T987="年末+季度",T987="季度+动态",T987="动态"),N987*(1-$E$5)*IF(L987+M987=0,$B$7/($B$7+$B$8),L987/(L987+M987)),L987)</x:f>
        <x:v>0.8698063597865686</x:v>
      </x:c>
      <x:c r="X987" s="64" t="n">
        <x:f aca="0">IF(OR(T987="年末+季度",T987="季度+动态",T987="动态"),N987*(1-$E$5)*IF(L987+M987=0,$B$8/($B$7+$B$8),M987/(L987+M987)),M987)</x:f>
        <x:v>0.06739525634924207</x:v>
      </x:c>
      <x:c r="Y987" s="64" t="n">
        <x:f aca="0">POWER(1-$H$5,(A987-A986)/$H$8)</x:f>
        <x:v>0.9999588018747739</x:v>
      </x:c>
      <x:c r="Z987" s="64" t="n">
        <x:f aca="0">U987*Y987</x:f>
        <x:v>0.11467903046425149</x:v>
      </x:c>
      <x:c r="AA987" s="64" t="n">
        <x:f aca="0">V987*Y987</x:f>
        <x:v>0.11690123971904676</x:v>
      </x:c>
      <x:c r="AB987" s="64" t="n">
        <x:f aca="0">W987*Y987</x:f>
        <x:v>0.8697705253952357</x:v>
      </x:c>
      <x:c r="AC987" s="64" t="n">
        <x:f aca="0">X987*Y987</x:f>
        <x:v>0.06739247979103134</x:v>
      </x:c>
      <x:c r="AD987" s="64" t="n">
        <x:f aca="0">SUM(Z987:AC987)</x:f>
        <x:v>1.1687432753695652</x:v>
      </x:c>
      <x:c r="AE987" s="64" t="n">
        <x:f aca="0">MAX(AE986,AD987)</x:f>
        <x:v>1.1770607804293562</x:v>
      </x:c>
      <x:c r="AF987" s="63" t="n">
        <x:f aca="0">AD987/AE987-1</x:f>
        <x:v>-0.0070663343797395806</x:v>
      </x:c>
      <x:c r="AG987" s="63" t="n">
        <x:f aca="0">AD987/AD986-1</x:f>
        <x:v>0.0000346046128927302</x:v>
      </x:c>
      <x:c r="AH987" s="61" t="n">
        <x:f aca="0">IF(OR(T987="年末+季度",T987="季度+动态",T987="季度",T987="动态"),A987,AH986)</x:f>
        <x:v>45197</x:v>
      </x:c>
      <x:c r="AI987" s="68" t="n">
        <x:f aca="0">YEAR(A987)</x:f>
        <x:v>2023</x:v>
      </x:c>
      <x:c r="AJ987" s="68" t="n">
        <x:f aca="0">MONTH(A987)</x:f>
        <x:v>11</x:v>
      </x:c>
      <x:c r="AK987" s="66" t="n">
        <x:f aca="0">IF(MONTH(A987)&lt;&gt;MONTH(A988),1,0)</x:f>
        <x:v>0</x:v>
      </x:c>
      <x:c r="AL987" s="64" t="n">
        <x:f aca="0">IF(AK986,AD986,AL986)</x:f>
        <x:v>1.1635933625880786</x:v>
      </x:c>
      <x:c r="AM987" s="65" t="str">
        <x:f aca="0">IF(AK987,AD987/AL987-1,"")</x:f>
      </x:c>
      <x:c r="AN987" s="64" t="n">
        <x:f aca="0">IF(AI987&lt;&gt;AI986,AD987,MAX(AN986,AD987))</x:f>
        <x:v>1.1770607804293562</x:v>
      </x:c>
      <x:c r="AO987" s="65" t="n">
        <x:f aca="0">AD987/AN987-1</x:f>
        <x:v>-0.0070663343797395806</x:v>
      </x:c>
      <x:c r="AP987" s="69" t="n">
        <x:f aca="0">IFERROR(SUM(Z987:AC987)/AD987,0)</x:f>
        <x:v>1</x:v>
      </x:c>
      <x:c r="AQ987" s="66" t="b">
        <x:f aca="0">AND(B987&gt;0,C987&gt;0,D987&gt;0,E987&gt;0)</x:f>
        <x:v>1</x:v>
      </x:c>
    </x:row>
    <x:row r="988" ht="13.5" hidden="0">
      <x:c r="A988" s="61" t="n">
        <x:f aca="0">'净值底稿'!A950</x:f>
        <x:v>45258</x:v>
      </x:c>
      <x:c r="B988" s="62" t="n">
        <x:f aca="0">'净值底稿'!W950</x:f>
        <x:v>1.309113536914816</x:v>
      </x:c>
      <x:c r="C988" s="62" t="n">
        <x:f aca="0">'净值底稿'!T950</x:f>
        <x:v>1.2463235901771748</x:v>
      </x:c>
      <x:c r="D988" s="62" t="n">
        <x:f aca="0">'净值底稿'!U950</x:f>
        <x:v>1.6175</x:v>
      </x:c>
      <x:c r="E988" s="62" t="n">
        <x:f aca="0">'净值底稿'!V950</x:f>
        <x:v>1.6822</x:v>
      </x:c>
      <x:c r="F988" s="63" t="n">
        <x:f aca="0">IFERROR(B988/B987-1,0)</x:f>
        <x:v>-3.795879235379829e-7</x:v>
      </x:c>
      <x:c r="G988" s="63" t="n">
        <x:f aca="0">IFERROR(C988/C987-1,0)</x:f>
        <x:v>0.0051057394611968565</x:v>
      </x:c>
      <x:c r="H988" s="63" t="n">
        <x:f aca="0">IFERROR(D988/D987-1,0)</x:f>
        <x:v>0.0003092145949288305</x:v>
      </x:c>
      <x:c r="I988" s="63" t="n">
        <x:f aca="0">IFERROR(E988/E987-1,0)</x:f>
        <x:v>0.0031605939531276217</x:v>
      </x:c>
      <x:c r="J988" s="64" t="n">
        <x:f aca="0">Z987*(1+F988)</x:f>
        <x:v>0.11467898693347643</x:v>
      </x:c>
      <x:c r="K988" s="64" t="n">
        <x:f aca="0">AA987*(1+G988)</x:f>
        <x:v>0.11749810699174312</x:v>
      </x:c>
      <x:c r="L988" s="64" t="n">
        <x:f aca="0">AB987*(1+H988)</x:f>
        <x:v>0.8700394711359268</x:v>
      </x:c>
      <x:c r="M988" s="64" t="n">
        <x:f aca="0">AC987*(1+I988)</x:f>
        <x:v>0.06760548005514515</x:v>
      </x:c>
      <x:c r="N988" s="64" t="n">
        <x:f aca="0">SUM(J988:M988)</x:f>
        <x:v>1.1698220451162915</x:v>
      </x:c>
      <x:c r="O988" s="65" t="n">
        <x:f aca="0">IFERROR((J988+K988)/N988,0)</x:f>
        <x:v>0.19847214787454184</x:v>
      </x:c>
      <x:c r="P988" s="66" t="b">
        <x:f aca="0">AND(MONTH(A988)=12,OR(A989="",YEAR(A988)&lt;&gt;YEAR(A989)))</x:f>
        <x:v>0</x:v>
      </x:c>
      <x:c r="Q988" s="66" t="b">
        <x:f aca="0">AND(MOD(MONTH(A988),3)=0,OR(A989="",MONTH(A988)&lt;&gt;MONTH(A989)))</x:f>
        <x:v>0</x:v>
      </x:c>
      <x:c r="R988" s="66" t="b">
        <x:f aca="0">OR(O988&gt;$E$7,O988&lt;$E$6)</x:f>
        <x:v>0</x:v>
      </x:c>
      <x:c r="S988" s="66" t="b">
        <x:f aca="0">AND(OR(P988,Q988,R988),A988-AH987&gt;$E$8)</x:f>
        <x:v>0</x:v>
      </x:c>
      <x:c r="T988" s="67" t="str">
        <x:f aca="0">IF(NOT(OR(P988,Q988,R988)),"不调",IF(NOT(S988),"间隔规则跳过",IF(P988,"年末+季度",IF(AND(Q988,R988),"季度+动态",IF(Q988,"季度","动态")))))</x:f>
        <x:v>不调</x:v>
      </x:c>
      <x:c r="U988" s="64" t="n">
        <x:f aca="0">IF(OR(T988="年末+季度",T988="季度+动态"),N988*$E$5/2,IF(T988="季度",(J988+K988)/2,IF(T988="动态",N988*$E$5*IF(J988+K988=0,0.5,J988/(J988+K988)),J988)))</x:f>
        <x:v>0.11467898693347643</x:v>
      </x:c>
      <x:c r="V988" s="64" t="n">
        <x:f aca="0">IF(OR(T988="年末+季度",T988="季度+动态"),N988*$E$5/2,IF(T988="季度",(J988+K988)/2,IF(T988="动态",N988*$E$5*IF(J988+K988=0,0.5,K988/(J988+K988)),K988)))</x:f>
        <x:v>0.11749810699174312</x:v>
      </x:c>
      <x:c r="W988" s="64" t="n">
        <x:f aca="0">IF(OR(T988="年末+季度",T988="季度+动态",T988="动态"),N988*(1-$E$5)*IF(L988+M988=0,$B$7/($B$7+$B$8),L988/(L988+M988)),L988)</x:f>
        <x:v>0.8700394711359268</x:v>
      </x:c>
      <x:c r="X988" s="64" t="n">
        <x:f aca="0">IF(OR(T988="年末+季度",T988="季度+动态",T988="动态"),N988*(1-$E$5)*IF(L988+M988=0,$B$8/($B$7+$B$8),M988/(L988+M988)),M988)</x:f>
        <x:v>0.06760548005514515</x:v>
      </x:c>
      <x:c r="Y988" s="64" t="n">
        <x:f aca="0">POWER(1-$H$5,(A988-A987)/$H$8)</x:f>
        <x:v>0.9999862671029998</x:v>
      </x:c>
      <x:c r="Z988" s="64" t="n">
        <x:f aca="0">U988*Y988</x:f>
        <x:v>0.11467741205876078</x:v>
      </x:c>
      <x:c r="AA988" s="64" t="n">
        <x:f aca="0">V988*Y988</x:f>
        <x:v>0.11749649340234208</x:v>
      </x:c>
      <x:c r="AB988" s="64" t="n">
        <x:f aca="0">W988*Y988</x:f>
        <x:v>0.8700275229734836</x:v>
      </x:c>
      <x:c r="AC988" s="64" t="n">
        <x:f aca="0">X988*Y988</x:f>
        <x:v>0.0676045516360509</x:v>
      </x:c>
      <x:c r="AD988" s="64" t="n">
        <x:f aca="0">SUM(Z988:AC988)</x:f>
        <x:v>1.1698059800706373</x:v>
      </x:c>
      <x:c r="AE988" s="64" t="n">
        <x:f aca="0">MAX(AE987,AD988)</x:f>
        <x:v>1.1770607804293562</x:v>
      </x:c>
      <x:c r="AF988" s="63" t="n">
        <x:f aca="0">AD988/AE988-1</x:f>
        <x:v>-0.0061634883086263414</x:v>
      </x:c>
      <x:c r="AG988" s="63" t="n">
        <x:f aca="0">AD988/AD987-1</x:f>
        <x:v>0.0009092712860623298</x:v>
      </x:c>
      <x:c r="AH988" s="61" t="n">
        <x:f aca="0">IF(OR(T988="年末+季度",T988="季度+动态",T988="季度",T988="动态"),A988,AH987)</x:f>
        <x:v>45197</x:v>
      </x:c>
      <x:c r="AI988" s="68" t="n">
        <x:f aca="0">YEAR(A988)</x:f>
        <x:v>2023</x:v>
      </x:c>
      <x:c r="AJ988" s="68" t="n">
        <x:f aca="0">MONTH(A988)</x:f>
        <x:v>11</x:v>
      </x:c>
      <x:c r="AK988" s="66" t="n">
        <x:f aca="0">IF(MONTH(A988)&lt;&gt;MONTH(A989),1,0)</x:f>
        <x:v>0</x:v>
      </x:c>
      <x:c r="AL988" s="64" t="n">
        <x:f aca="0">IF(AK987,AD987,AL987)</x:f>
        <x:v>1.1635933625880786</x:v>
      </x:c>
      <x:c r="AM988" s="65" t="str">
        <x:f aca="0">IF(AK988,AD988/AL988-1,"")</x:f>
      </x:c>
      <x:c r="AN988" s="64" t="n">
        <x:f aca="0">IF(AI988&lt;&gt;AI987,AD988,MAX(AN987,AD988))</x:f>
        <x:v>1.1770607804293562</x:v>
      </x:c>
      <x:c r="AO988" s="65" t="n">
        <x:f aca="0">AD988/AN988-1</x:f>
        <x:v>-0.0061634883086263414</x:v>
      </x:c>
      <x:c r="AP988" s="69" t="n">
        <x:f aca="0">IFERROR(SUM(Z988:AC988)/AD988,0)</x:f>
        <x:v>1</x:v>
      </x:c>
      <x:c r="AQ988" s="66" t="b">
        <x:f aca="0">AND(B988&gt;0,C988&gt;0,D988&gt;0,E988&gt;0)</x:f>
        <x:v>1</x:v>
      </x:c>
    </x:row>
    <x:row r="989" ht="13.5" hidden="0">
      <x:c r="A989" s="61" t="n">
        <x:f aca="0">'净值底稿'!A951</x:f>
        <x:v>45259</x:v>
      </x:c>
      <x:c r="B989" s="62" t="n">
        <x:f aca="0">'净值底稿'!W951</x:f>
        <x:v>1.2998155914939877</x:v>
      </x:c>
      <x:c r="C989" s="62" t="n">
        <x:f aca="0">'净值底稿'!T951</x:f>
        <x:v>1.2392087340138738</x:v>
      </x:c>
      <x:c r="D989" s="62" t="n">
        <x:f aca="0">'净值底稿'!U951</x:f>
        <x:v>1.6174</x:v>
      </x:c>
      <x:c r="E989" s="62" t="n">
        <x:f aca="0">'净值底稿'!V951</x:f>
        <x:v>1.6924</x:v>
      </x:c>
      <x:c r="F989" s="63" t="n">
        <x:f aca="0">IFERROR(B989/B988-1,0)</x:f>
        <x:v>-0.007102474429177996</x:v>
      </x:c>
      <x:c r="G989" s="63" t="n">
        <x:f aca="0">IFERROR(C989/C988-1,0)</x:f>
        <x:v>-0.005708674873344588</x:v>
      </x:c>
      <x:c r="H989" s="63" t="n">
        <x:f aca="0">IFERROR(D989/D988-1,0)</x:f>
        <x:v>-0.00006182380216379624</x:v>
      </x:c>
      <x:c r="I989" s="63" t="n">
        <x:f aca="0">IFERROR(E989/E988-1,0)</x:f>
        <x:v>0.006063488289145269</x:v>
      </x:c>
      <x:c r="J989" s="64" t="n">
        <x:f aca="0">Z988*(1+F989)</x:f>
        <x:v>0.11386291867200912</x:v>
      </x:c>
      <x:c r="K989" s="64" t="n">
        <x:f aca="0">AA988*(1+G989)</x:f>
        <x:v>0.11682574412275004</x:v>
      </x:c>
      <x:c r="L989" s="64" t="n">
        <x:f aca="0">AB988*(1+H989)</x:f>
        <x:v>0.8699737345640263</x:v>
      </x:c>
      <x:c r="M989" s="64" t="n">
        <x:f aca="0">AC988*(1+I989)</x:f>
        <x:v>0.06801447104318901</x:v>
      </x:c>
      <x:c r="N989" s="64" t="n">
        <x:f aca="0">SUM(J989:M989)</x:f>
        <x:v>1.1686768684019744</x:v>
      </x:c>
      <x:c r="O989" s="65" t="n">
        <x:f aca="0">IFERROR((J989+K989)/N989,0)</x:f>
        <x:v>0.1973930254221582</x:v>
      </x:c>
      <x:c r="P989" s="66" t="b">
        <x:f aca="0">AND(MONTH(A989)=12,OR(A990="",YEAR(A989)&lt;&gt;YEAR(A990)))</x:f>
        <x:v>0</x:v>
      </x:c>
      <x:c r="Q989" s="66" t="b">
        <x:f aca="0">AND(MOD(MONTH(A989),3)=0,OR(A990="",MONTH(A989)&lt;&gt;MONTH(A990)))</x:f>
        <x:v>0</x:v>
      </x:c>
      <x:c r="R989" s="66" t="b">
        <x:f aca="0">OR(O989&gt;$E$7,O989&lt;$E$6)</x:f>
        <x:v>0</x:v>
      </x:c>
      <x:c r="S989" s="66" t="b">
        <x:f aca="0">AND(OR(P989,Q989,R989),A989-AH988&gt;$E$8)</x:f>
        <x:v>0</x:v>
      </x:c>
      <x:c r="T989" s="67" t="str">
        <x:f aca="0">IF(NOT(OR(P989,Q989,R989)),"不调",IF(NOT(S989),"间隔规则跳过",IF(P989,"年末+季度",IF(AND(Q989,R989),"季度+动态",IF(Q989,"季度","动态")))))</x:f>
        <x:v>不调</x:v>
      </x:c>
      <x:c r="U989" s="64" t="n">
        <x:f aca="0">IF(OR(T989="年末+季度",T989="季度+动态"),N989*$E$5/2,IF(T989="季度",(J989+K989)/2,IF(T989="动态",N989*$E$5*IF(J989+K989=0,0.5,J989/(J989+K989)),J989)))</x:f>
        <x:v>0.11386291867200912</x:v>
      </x:c>
      <x:c r="V989" s="64" t="n">
        <x:f aca="0">IF(OR(T989="年末+季度",T989="季度+动态"),N989*$E$5/2,IF(T989="季度",(J989+K989)/2,IF(T989="动态",N989*$E$5*IF(J989+K989=0,0.5,K989/(J989+K989)),K989)))</x:f>
        <x:v>0.11682574412275004</x:v>
      </x:c>
      <x:c r="W989" s="64" t="n">
        <x:f aca="0">IF(OR(T989="年末+季度",T989="季度+动态",T989="动态"),N989*(1-$E$5)*IF(L989+M989=0,$B$7/($B$7+$B$8),L989/(L989+M989)),L989)</x:f>
        <x:v>0.8699737345640263</x:v>
      </x:c>
      <x:c r="X989" s="64" t="n">
        <x:f aca="0">IF(OR(T989="年末+季度",T989="季度+动态",T989="动态"),N989*(1-$E$5)*IF(L989+M989=0,$B$8/($B$7+$B$8),M989/(L989+M989)),M989)</x:f>
        <x:v>0.06801447104318901</x:v>
      </x:c>
      <x:c r="Y989" s="64" t="n">
        <x:f aca="0">POWER(1-$H$5,(A989-A988)/$H$8)</x:f>
        <x:v>0.9999862671029998</x:v>
      </x:c>
      <x:c r="Z989" s="64" t="n">
        <x:f aca="0">U989*Y989</x:f>
        <x:v>0.11386135500427486</x:v>
      </x:c>
      <x:c r="AA989" s="64" t="n">
        <x:f aca="0">V989*Y989</x:f>
        <x:v>0.11682413976683903</x:v>
      </x:c>
      <x:c r="AB989" s="64" t="n">
        <x:f aca="0">W989*Y989</x:f>
        <x:v>0.8699617873043366</x:v>
      </x:c>
      <x:c r="AC989" s="64" t="n">
        <x:f aca="0">X989*Y989</x:f>
        <x:v>0.06801353700746365</x:v>
      </x:c>
      <x:c r="AD989" s="64" t="n">
        <x:f aca="0">SUM(Z989:AC989)</x:f>
        <x:v>1.1686608190829142</x:v>
      </x:c>
      <x:c r="AE989" s="64" t="n">
        <x:f aca="0">MAX(AE988,AD989)</x:f>
        <x:v>1.1770607804293562</x:v>
      </x:c>
      <x:c r="AF989" s="63" t="n">
        <x:f aca="0">AD989/AE989-1</x:f>
        <x:v>-0.007136387080519335</x:v>
      </x:c>
      <x:c r="AG989" s="63" t="n">
        <x:f aca="0">AD989/AD988-1</x:f>
        <x:v>-0.000978932410359179</x:v>
      </x:c>
      <x:c r="AH989" s="61" t="n">
        <x:f aca="0">IF(OR(T989="年末+季度",T989="季度+动态",T989="季度",T989="动态"),A989,AH988)</x:f>
        <x:v>45197</x:v>
      </x:c>
      <x:c r="AI989" s="68" t="n">
        <x:f aca="0">YEAR(A989)</x:f>
        <x:v>2023</x:v>
      </x:c>
      <x:c r="AJ989" s="68" t="n">
        <x:f aca="0">MONTH(A989)</x:f>
        <x:v>11</x:v>
      </x:c>
      <x:c r="AK989" s="66" t="n">
        <x:f aca="0">IF(MONTH(A989)&lt;&gt;MONTH(A990),1,0)</x:f>
        <x:v>0</x:v>
      </x:c>
      <x:c r="AL989" s="64" t="n">
        <x:f aca="0">IF(AK988,AD988,AL988)</x:f>
        <x:v>1.1635933625880786</x:v>
      </x:c>
      <x:c r="AM989" s="65" t="str">
        <x:f aca="0">IF(AK989,AD989/AL989-1,"")</x:f>
      </x:c>
      <x:c r="AN989" s="64" t="n">
        <x:f aca="0">IF(AI989&lt;&gt;AI988,AD989,MAX(AN988,AD989))</x:f>
        <x:v>1.1770607804293562</x:v>
      </x:c>
      <x:c r="AO989" s="65" t="n">
        <x:f aca="0">AD989/AN989-1</x:f>
        <x:v>-0.007136387080519335</x:v>
      </x:c>
      <x:c r="AP989" s="69" t="n">
        <x:f aca="0">IFERROR(SUM(Z989:AC989)/AD989,0)</x:f>
        <x:v>1</x:v>
      </x:c>
      <x:c r="AQ989" s="66" t="b">
        <x:f aca="0">AND(B989&gt;0,C989&gt;0,D989&gt;0,E989&gt;0)</x:f>
        <x:v>1</x:v>
      </x:c>
    </x:row>
    <x:row r="990" ht="13.5" hidden="0">
      <x:c r="A990" s="61" t="n">
        <x:f aca="0">'净值底稿'!A952</x:f>
        <x:v>45260</x:v>
      </x:c>
      <x:c r="B990" s="62" t="n">
        <x:f aca="0">'净值底稿'!W952</x:f>
        <x:v>1.3026991821294316</x:v>
      </x:c>
      <x:c r="C990" s="62" t="n">
        <x:f aca="0">'净值底稿'!T952</x:f>
        <x:v>1.2348204485401777</x:v>
      </x:c>
      <x:c r="D990" s="62" t="n">
        <x:f aca="0">'净值底稿'!U952</x:f>
        <x:v>1.6182</x:v>
      </x:c>
      <x:c r="E990" s="62" t="n">
        <x:f aca="0">'净值底稿'!V952</x:f>
        <x:v>1.6919</x:v>
      </x:c>
      <x:c r="F990" s="63" t="n">
        <x:f aca="0">IFERROR(B990/B989-1,0)</x:f>
        <x:v>0.0022184613373728013</x:v>
      </x:c>
      <x:c r="G990" s="63" t="n">
        <x:f aca="0">IFERROR(C990/C989-1,0)</x:f>
        <x:v>-0.0035411996003951174</x:v>
      </x:c>
      <x:c r="H990" s="63" t="n">
        <x:f aca="0">IFERROR(D990/D989-1,0)</x:f>
        <x:v>0.0004946209966614212</x:v>
      </x:c>
      <x:c r="I990" s="63" t="n">
        <x:f aca="0">IFERROR(E990/E989-1,0)</x:f>
        <x:v>-0.00029543843063106756</x:v>
      </x:c>
      <x:c r="J990" s="64" t="n">
        <x:f aca="0">Z989*(1+F990)</x:f>
        <x:v>0.11411395201817272</x:v>
      </x:c>
      <x:c r="K990" s="64" t="n">
        <x:f aca="0">AA989*(1+G990)</x:f>
        <x:v>0.11641044216978019</x:v>
      </x:c>
      <x:c r="L990" s="64" t="n">
        <x:f aca="0">AB989*(1+H990)</x:f>
        <x:v>0.8703920886706304</x:v>
      </x:c>
      <x:c r="M990" s="64" t="n">
        <x:f aca="0">AC989*(1+I990)</x:f>
        <x:v>0.0679934431948285</x:v>
      </x:c>
      <x:c r="N990" s="64" t="n">
        <x:f aca="0">SUM(J990:M990)</x:f>
        <x:v>1.168909926053412</x:v>
      </x:c>
      <x:c r="O990" s="65" t="n">
        <x:f aca="0">IFERROR((J990+K990)/N990,0)</x:f>
        <x:v>0.19721313768484447</x:v>
      </x:c>
      <x:c r="P990" s="66" t="b">
        <x:f aca="0">AND(MONTH(A990)=12,OR(A991="",YEAR(A990)&lt;&gt;YEAR(A991)))</x:f>
        <x:v>0</x:v>
      </x:c>
      <x:c r="Q990" s="66" t="b">
        <x:f aca="0">AND(MOD(MONTH(A990),3)=0,OR(A991="",MONTH(A990)&lt;&gt;MONTH(A991)))</x:f>
        <x:v>0</x:v>
      </x:c>
      <x:c r="R990" s="66" t="b">
        <x:f aca="0">OR(O990&gt;$E$7,O990&lt;$E$6)</x:f>
        <x:v>0</x:v>
      </x:c>
      <x:c r="S990" s="66" t="b">
        <x:f aca="0">AND(OR(P990,Q990,R990),A990-AH989&gt;$E$8)</x:f>
        <x:v>0</x:v>
      </x:c>
      <x:c r="T990" s="67" t="str">
        <x:f aca="0">IF(NOT(OR(P990,Q990,R990)),"不调",IF(NOT(S990),"间隔规则跳过",IF(P990,"年末+季度",IF(AND(Q990,R990),"季度+动态",IF(Q990,"季度","动态")))))</x:f>
        <x:v>不调</x:v>
      </x:c>
      <x:c r="U990" s="64" t="n">
        <x:f aca="0">IF(OR(T990="年末+季度",T990="季度+动态"),N990*$E$5/2,IF(T990="季度",(J990+K990)/2,IF(T990="动态",N990*$E$5*IF(J990+K990=0,0.5,J990/(J990+K990)),J990)))</x:f>
        <x:v>0.11411395201817272</x:v>
      </x:c>
      <x:c r="V990" s="64" t="n">
        <x:f aca="0">IF(OR(T990="年末+季度",T990="季度+动态"),N990*$E$5/2,IF(T990="季度",(J990+K990)/2,IF(T990="动态",N990*$E$5*IF(J990+K990=0,0.5,K990/(J990+K990)),K990)))</x:f>
        <x:v>0.11641044216978019</x:v>
      </x:c>
      <x:c r="W990" s="64" t="n">
        <x:f aca="0">IF(OR(T990="年末+季度",T990="季度+动态",T990="动态"),N990*(1-$E$5)*IF(L990+M990=0,$B$7/($B$7+$B$8),L990/(L990+M990)),L990)</x:f>
        <x:v>0.8703920886706304</x:v>
      </x:c>
      <x:c r="X990" s="64" t="n">
        <x:f aca="0">IF(OR(T990="年末+季度",T990="季度+动态",T990="动态"),N990*(1-$E$5)*IF(L990+M990=0,$B$8/($B$7+$B$8),M990/(L990+M990)),M990)</x:f>
        <x:v>0.0679934431948285</x:v>
      </x:c>
      <x:c r="Y990" s="64" t="n">
        <x:f aca="0">POWER(1-$H$5,(A990-A989)/$H$8)</x:f>
        <x:v>0.9999862671029998</x:v>
      </x:c>
      <x:c r="Z990" s="64" t="n">
        <x:f aca="0">U990*Y990</x:f>
        <x:v>0.11411238490302336</x:v>
      </x:c>
      <x:c r="AA990" s="64" t="n">
        <x:f aca="0">V990*Y990</x:f>
        <x:v>0.11640884351716813</x:v>
      </x:c>
      <x:c r="AB990" s="64" t="n">
        <x:f aca="0">W990*Y990</x:f>
        <x:v>0.8703801356657269</x:v>
      </x:c>
      <x:c r="AC990" s="64" t="n">
        <x:f aca="0">X990*Y990</x:f>
        <x:v>0.06799250944787641</x:v>
      </x:c>
      <x:c r="AD990" s="64" t="n">
        <x:f aca="0">SUM(Z990:AC990)</x:f>
        <x:v>1.1688938735337948</x:v>
      </x:c>
      <x:c r="AE990" s="64" t="n">
        <x:f aca="0">MAX(AE989,AD990)</x:f>
        <x:v>1.1770607804293562</x:v>
      </x:c>
      <x:c r="AF990" s="63" t="n">
        <x:f aca="0">AD990/AE990-1</x:f>
        <x:v>-0.006938390125089677</x:v>
      </x:c>
      <x:c r="AG990" s="63" t="n">
        <x:f aca="0">AD990/AD989-1</x:f>
        <x:v>0.00019942009441509256</x:v>
      </x:c>
      <x:c r="AH990" s="61" t="n">
        <x:f aca="0">IF(OR(T990="年末+季度",T990="季度+动态",T990="季度",T990="动态"),A990,AH989)</x:f>
        <x:v>45197</x:v>
      </x:c>
      <x:c r="AI990" s="68" t="n">
        <x:f aca="0">YEAR(A990)</x:f>
        <x:v>2023</x:v>
      </x:c>
      <x:c r="AJ990" s="68" t="n">
        <x:f aca="0">MONTH(A990)</x:f>
        <x:v>11</x:v>
      </x:c>
      <x:c r="AK990" s="66" t="n">
        <x:f aca="0">IF(MONTH(A990)&lt;&gt;MONTH(A991),1,0)</x:f>
        <x:v>1</x:v>
      </x:c>
      <x:c r="AL990" s="64" t="n">
        <x:f aca="0">IF(AK989,AD989,AL989)</x:f>
        <x:v>1.1635933625880786</x:v>
      </x:c>
      <x:c r="AM990" s="65" t="n">
        <x:f aca="0">IF(AK990,AD990/AL990-1,"")</x:f>
        <x:v>0.004555294930461695</x:v>
      </x:c>
      <x:c r="AN990" s="64" t="n">
        <x:f aca="0">IF(AI990&lt;&gt;AI989,AD990,MAX(AN989,AD990))</x:f>
        <x:v>1.1770607804293562</x:v>
      </x:c>
      <x:c r="AO990" s="65" t="n">
        <x:f aca="0">AD990/AN990-1</x:f>
        <x:v>-0.006938390125089677</x:v>
      </x:c>
      <x:c r="AP990" s="69" t="n">
        <x:f aca="0">IFERROR(SUM(Z990:AC990)/AD990,0)</x:f>
        <x:v>1</x:v>
      </x:c>
      <x:c r="AQ990" s="66" t="b">
        <x:f aca="0">AND(B990&gt;0,C990&gt;0,D990&gt;0,E990&gt;0)</x:f>
        <x:v>1</x:v>
      </x:c>
    </x:row>
    <x:row r="991" ht="13.5" hidden="0">
      <x:c r="A991" s="61" t="n">
        <x:f aca="0">'净值底稿'!A953</x:f>
        <x:v>45261</x:v>
      </x:c>
      <x:c r="B991" s="62" t="n">
        <x:f aca="0">'净值底稿'!W953</x:f>
        <x:v>1.305376011957846</x:v>
      </x:c>
      <x:c r="C991" s="62" t="n">
        <x:f aca="0">'净值底稿'!T953</x:f>
        <x:v>1.2405533718407666</x:v>
      </x:c>
      <x:c r="D991" s="62" t="n">
        <x:f aca="0">'净值底稿'!U953</x:f>
        <x:v>1.6183</x:v>
      </x:c>
      <x:c r="E991" s="62" t="n">
        <x:f aca="0">'净值底稿'!V953</x:f>
        <x:v>1.6926</x:v>
      </x:c>
      <x:c r="F991" s="63" t="n">
        <x:f aca="0">IFERROR(B991/B990-1,0)</x:f>
        <x:v>0.002054833429801173</x:v>
      </x:c>
      <x:c r="G991" s="63" t="n">
        <x:f aca="0">IFERROR(C991/C990-1,0)</x:f>
        <x:v>0.004642718143651248</x:v>
      </x:c>
      <x:c r="H991" s="63" t="n">
        <x:f aca="0">IFERROR(D991/D990-1,0)</x:f>
        <x:v>0.00006179705845998917</x:v>
      </x:c>
      <x:c r="I991" s="63" t="n">
        <x:f aca="0">IFERROR(E991/E990-1,0)</x:f>
        <x:v>0.0004137360364089293</x:v>
      </x:c>
      <x:c r="J991" s="64" t="n">
        <x:f aca="0">Z990*(1+F991)</x:f>
        <x:v>0.11434686684627643</x:v>
      </x:c>
      <x:c r="K991" s="64" t="n">
        <x:f aca="0">AA990*(1+G991)</x:f>
        <x:v>0.11694929696704674</x:v>
      </x:c>
      <x:c r="L991" s="64" t="n">
        <x:f aca="0">AB990*(1+H991)</x:f>
        <x:v>0.870433922597853</x:v>
      </x:c>
      <x:c r="M991" s="64" t="n">
        <x:f aca="0">AC990*(1+I991)</x:f>
        <x:v>0.06802064039924087</x:v>
      </x:c>
      <x:c r="N991" s="64" t="n">
        <x:f aca="0">SUM(J991:M991)</x:f>
        <x:v>1.1697507268104173</x:v>
      </x:c>
      <x:c r="O991" s="65" t="n">
        <x:f aca="0">IFERROR((J991+K991)/N991,0)</x:f>
        <x:v>0.1977311563156734</x:v>
      </x:c>
      <x:c r="P991" s="66" t="b">
        <x:f aca="0">AND(MONTH(A991)=12,OR(A992="",YEAR(A991)&lt;&gt;YEAR(A992)))</x:f>
        <x:v>0</x:v>
      </x:c>
      <x:c r="Q991" s="66" t="b">
        <x:f aca="0">AND(MOD(MONTH(A991),3)=0,OR(A992="",MONTH(A991)&lt;&gt;MONTH(A992)))</x:f>
        <x:v>0</x:v>
      </x:c>
      <x:c r="R991" s="66" t="b">
        <x:f aca="0">OR(O991&gt;$E$7,O991&lt;$E$6)</x:f>
        <x:v>0</x:v>
      </x:c>
      <x:c r="S991" s="66" t="b">
        <x:f aca="0">AND(OR(P991,Q991,R991),A991-AH990&gt;$E$8)</x:f>
        <x:v>0</x:v>
      </x:c>
      <x:c r="T991" s="67" t="str">
        <x:f aca="0">IF(NOT(OR(P991,Q991,R991)),"不调",IF(NOT(S991),"间隔规则跳过",IF(P991,"年末+季度",IF(AND(Q991,R991),"季度+动态",IF(Q991,"季度","动态")))))</x:f>
        <x:v>不调</x:v>
      </x:c>
      <x:c r="U991" s="64" t="n">
        <x:f aca="0">IF(OR(T991="年末+季度",T991="季度+动态"),N991*$E$5/2,IF(T991="季度",(J991+K991)/2,IF(T991="动态",N991*$E$5*IF(J991+K991=0,0.5,J991/(J991+K991)),J991)))</x:f>
        <x:v>0.11434686684627643</x:v>
      </x:c>
      <x:c r="V991" s="64" t="n">
        <x:f aca="0">IF(OR(T991="年末+季度",T991="季度+动态"),N991*$E$5/2,IF(T991="季度",(J991+K991)/2,IF(T991="动态",N991*$E$5*IF(J991+K991=0,0.5,K991/(J991+K991)),K991)))</x:f>
        <x:v>0.11694929696704674</x:v>
      </x:c>
      <x:c r="W991" s="64" t="n">
        <x:f aca="0">IF(OR(T991="年末+季度",T991="季度+动态",T991="动态"),N991*(1-$E$5)*IF(L991+M991=0,$B$7/($B$7+$B$8),L991/(L991+M991)),L991)</x:f>
        <x:v>0.870433922597853</x:v>
      </x:c>
      <x:c r="X991" s="64" t="n">
        <x:f aca="0">IF(OR(T991="年末+季度",T991="季度+动态",T991="动态"),N991*(1-$E$5)*IF(L991+M991=0,$B$8/($B$7+$B$8),M991/(L991+M991)),M991)</x:f>
        <x:v>0.06802064039924087</x:v>
      </x:c>
      <x:c r="Y991" s="64" t="n">
        <x:f aca="0">POWER(1-$H$5,(A991-A990)/$H$8)</x:f>
        <x:v>0.9999862671029998</x:v>
      </x:c>
      <x:c r="Z991" s="64" t="n">
        <x:f aca="0">U991*Y991</x:f>
        <x:v>0.11434529653253173</x:v>
      </x:c>
      <x:c r="AA991" s="64" t="n">
        <x:f aca="0">V991*Y991</x:f>
        <x:v>0.11694769091439725</x:v>
      </x:c>
      <x:c r="AB991" s="64" t="n">
        <x:f aca="0">W991*Y991</x:f>
        <x:v>0.8704219690184485</x:v>
      </x:c>
      <x:c r="AC991" s="64" t="n">
        <x:f aca="0">X991*Y991</x:f>
        <x:v>0.06801970627879238</x:v>
      </x:c>
      <x:c r="AD991" s="64" t="n">
        <x:f aca="0">SUM(Z991:AC991)</x:f>
        <x:v>1.1697346627441698</x:v>
      </x:c>
      <x:c r="AE991" s="64" t="n">
        <x:f aca="0">MAX(AE990,AD991)</x:f>
        <x:v>1.1770607804293562</x:v>
      </x:c>
      <x:c r="AF991" s="63" t="n">
        <x:f aca="0">AD991/AE991-1</x:f>
        <x:v>-0.006224077640675563</x:v>
      </x:c>
      <x:c r="AG991" s="63" t="n">
        <x:f aca="0">AD991/AD990-1</x:f>
        <x:v>0.000719303291267348</x:v>
      </x:c>
      <x:c r="AH991" s="61" t="n">
        <x:f aca="0">IF(OR(T991="年末+季度",T991="季度+动态",T991="季度",T991="动态"),A991,AH990)</x:f>
        <x:v>45197</x:v>
      </x:c>
      <x:c r="AI991" s="68" t="n">
        <x:f aca="0">YEAR(A991)</x:f>
        <x:v>2023</x:v>
      </x:c>
      <x:c r="AJ991" s="68" t="n">
        <x:f aca="0">MONTH(A991)</x:f>
        <x:v>12</x:v>
      </x:c>
      <x:c r="AK991" s="66" t="n">
        <x:f aca="0">IF(MONTH(A991)&lt;&gt;MONTH(A992),1,0)</x:f>
        <x:v>0</x:v>
      </x:c>
      <x:c r="AL991" s="64" t="n">
        <x:f aca="0">IF(AK990,AD990,AL990)</x:f>
        <x:v>1.1688938735337948</x:v>
      </x:c>
      <x:c r="AM991" s="65" t="str">
        <x:f aca="0">IF(AK991,AD991/AL991-1,"")</x:f>
      </x:c>
      <x:c r="AN991" s="64" t="n">
        <x:f aca="0">IF(AI991&lt;&gt;AI990,AD991,MAX(AN990,AD991))</x:f>
        <x:v>1.1770607804293562</x:v>
      </x:c>
      <x:c r="AO991" s="65" t="n">
        <x:f aca="0">AD991/AN991-1</x:f>
        <x:v>-0.006224077640675563</x:v>
      </x:c>
      <x:c r="AP991" s="69" t="n">
        <x:f aca="0">IFERROR(SUM(Z991:AC991)/AD991,0)</x:f>
        <x:v>1</x:v>
      </x:c>
      <x:c r="AQ991" s="66" t="b">
        <x:f aca="0">AND(B991&gt;0,C991&gt;0,D991&gt;0,E991&gt;0)</x:f>
        <x:v>1</x:v>
      </x:c>
    </x:row>
    <x:row r="992" ht="13.5" hidden="0">
      <x:c r="A992" s="61" t="n">
        <x:f aca="0">'净值底稿'!A954</x:f>
        <x:v>45264</x:v>
      </x:c>
      <x:c r="B992" s="62" t="n">
        <x:f aca="0">'净值底稿'!W954</x:f>
        <x:v>1.3055035049094856</x:v>
      </x:c>
      <x:c r="C992" s="62" t="n">
        <x:f aca="0">'净值底稿'!T954</x:f>
        <x:v>1.238812381609998</x:v>
      </x:c>
      <x:c r="D992" s="62" t="n">
        <x:f aca="0">'净值底稿'!U954</x:f>
        <x:v>1.6182</x:v>
      </x:c>
      <x:c r="E992" s="62" t="n">
        <x:f aca="0">'净值底稿'!V954</x:f>
        <x:v>1.7145</x:v>
      </x:c>
      <x:c r="F992" s="63" t="n">
        <x:f aca="0">IFERROR(B992/B991-1,0)</x:f>
        <x:v>0.00009766760724261303</x:v>
      </x:c>
      <x:c r="G992" s="63" t="n">
        <x:f aca="0">IFERROR(C992/C991-1,0)</x:f>
        <x:v>-0.0014033980885362896</x:v>
      </x:c>
      <x:c r="H992" s="63" t="n">
        <x:f aca="0">IFERROR(D992/D991-1,0)</x:f>
        <x:v>-0.00006179323981958529</x:v>
      </x:c>
      <x:c r="I992" s="63" t="n">
        <x:f aca="0">IFERROR(E992/E991-1,0)</x:f>
        <x:v>0.01293867422899675</x:v>
      </x:c>
      <x:c r="J992" s="64" t="n">
        <x:f aca="0">Z991*(1+F992)</x:f>
        <x:v>0.11435646436404351</x:v>
      </x:c>
      <x:c r="K992" s="64" t="n">
        <x:f aca="0">AA991*(1+G992)</x:f>
        <x:v>0.11678356674850925</x:v>
      </x:c>
      <x:c r="L992" s="64" t="n">
        <x:f aca="0">AB991*(1+H992)</x:f>
        <x:v>0.8703681828249726</x:v>
      </x:c>
      <x:c r="M992" s="64" t="n">
        <x:f aca="0">AC991*(1+I992)</x:f>
        <x:v>0.06889979109948571</x:v>
      </x:c>
      <x:c r="N992" s="64" t="n">
        <x:f aca="0">SUM(J992:M992)</x:f>
        <x:v>1.1704080050370111</x:v>
      </x:c>
      <x:c r="O992" s="65" t="n">
        <x:f aca="0">IFERROR((J992+K992)/N992,0)</x:f>
        <x:v>0.19748671413542115</x:v>
      </x:c>
      <x:c r="P992" s="66" t="b">
        <x:f aca="0">AND(MONTH(A992)=12,OR(A993="",YEAR(A992)&lt;&gt;YEAR(A993)))</x:f>
        <x:v>0</x:v>
      </x:c>
      <x:c r="Q992" s="66" t="b">
        <x:f aca="0">AND(MOD(MONTH(A992),3)=0,OR(A993="",MONTH(A992)&lt;&gt;MONTH(A993)))</x:f>
        <x:v>0</x:v>
      </x:c>
      <x:c r="R992" s="66" t="b">
        <x:f aca="0">OR(O992&gt;$E$7,O992&lt;$E$6)</x:f>
        <x:v>0</x:v>
      </x:c>
      <x:c r="S992" s="66" t="b">
        <x:f aca="0">AND(OR(P992,Q992,R992),A992-AH991&gt;$E$8)</x:f>
        <x:v>0</x:v>
      </x:c>
      <x:c r="T992" s="67" t="str">
        <x:f aca="0">IF(NOT(OR(P992,Q992,R992)),"不调",IF(NOT(S992),"间隔规则跳过",IF(P992,"年末+季度",IF(AND(Q992,R992),"季度+动态",IF(Q992,"季度","动态")))))</x:f>
        <x:v>不调</x:v>
      </x:c>
      <x:c r="U992" s="64" t="n">
        <x:f aca="0">IF(OR(T992="年末+季度",T992="季度+动态"),N992*$E$5/2,IF(T992="季度",(J992+K992)/2,IF(T992="动态",N992*$E$5*IF(J992+K992=0,0.5,J992/(J992+K992)),J992)))</x:f>
        <x:v>0.11435646436404351</x:v>
      </x:c>
      <x:c r="V992" s="64" t="n">
        <x:f aca="0">IF(OR(T992="年末+季度",T992="季度+动态"),N992*$E$5/2,IF(T992="季度",(J992+K992)/2,IF(T992="动态",N992*$E$5*IF(J992+K992=0,0.5,K992/(J992+K992)),K992)))</x:f>
        <x:v>0.11678356674850925</x:v>
      </x:c>
      <x:c r="W992" s="64" t="n">
        <x:f aca="0">IF(OR(T992="年末+季度",T992="季度+动态",T992="动态"),N992*(1-$E$5)*IF(L992+M992=0,$B$7/($B$7+$B$8),L992/(L992+M992)),L992)</x:f>
        <x:v>0.8703681828249726</x:v>
      </x:c>
      <x:c r="X992" s="64" t="n">
        <x:f aca="0">IF(OR(T992="年末+季度",T992="季度+动态",T992="动态"),N992*(1-$E$5)*IF(L992+M992=0,$B$8/($B$7+$B$8),M992/(L992+M992)),M992)</x:f>
        <x:v>0.06889979109948571</x:v>
      </x:c>
      <x:c r="Y992" s="64" t="n">
        <x:f aca="0">POWER(1-$H$5,(A992-A991)/$H$8)</x:f>
        <x:v>0.9999588018747739</x:v>
      </x:c>
      <x:c r="Z992" s="64" t="n">
        <x:f aca="0">U992*Y992</x:f>
        <x:v>0.11435175309210423</x:v>
      </x:c>
      <x:c r="AA992" s="64" t="n">
        <x:f aca="0">V992*Y992</x:f>
        <x:v>0.11677875548450199</x:v>
      </x:c>
      <x:c r="AB992" s="64" t="n">
        <x:f aca="0">W992*Y992</x:f>
        <x:v>0.8703323252875839</x:v>
      </x:c>
      <x:c r="AC992" s="64" t="n">
        <x:f aca="0">X992*Y992</x:f>
        <x:v>0.06889695255726394</x:v>
      </x:c>
      <x:c r="AD992" s="64" t="n">
        <x:f aca="0">SUM(Z992:AC992)</x:f>
        <x:v>1.170359786421454</x:v>
      </x:c>
      <x:c r="AE992" s="64" t="n">
        <x:f aca="0">MAX(AE991,AD992)</x:f>
        <x:v>1.1770607804293562</x:v>
      </x:c>
      <x:c r="AF992" s="63" t="n">
        <x:f aca="0">AD992/AE992-1</x:f>
        <x:v>-0.005692988942727184</x:v>
      </x:c>
      <x:c r="AG992" s="63" t="n">
        <x:f aca="0">AD992/AD991-1</x:f>
        <x:v>0.0005344149380148711</x:v>
      </x:c>
      <x:c r="AH992" s="61" t="n">
        <x:f aca="0">IF(OR(T992="年末+季度",T992="季度+动态",T992="季度",T992="动态"),A992,AH991)</x:f>
        <x:v>45197</x:v>
      </x:c>
      <x:c r="AI992" s="68" t="n">
        <x:f aca="0">YEAR(A992)</x:f>
        <x:v>2023</x:v>
      </x:c>
      <x:c r="AJ992" s="68" t="n">
        <x:f aca="0">MONTH(A992)</x:f>
        <x:v>12</x:v>
      </x:c>
      <x:c r="AK992" s="66" t="n">
        <x:f aca="0">IF(MONTH(A992)&lt;&gt;MONTH(A993),1,0)</x:f>
        <x:v>0</x:v>
      </x:c>
      <x:c r="AL992" s="64" t="n">
        <x:f aca="0">IF(AK991,AD991,AL991)</x:f>
        <x:v>1.1688938735337948</x:v>
      </x:c>
      <x:c r="AM992" s="65" t="str">
        <x:f aca="0">IF(AK992,AD992/AL992-1,"")</x:f>
      </x:c>
      <x:c r="AN992" s="64" t="n">
        <x:f aca="0">IF(AI992&lt;&gt;AI991,AD992,MAX(AN991,AD992))</x:f>
        <x:v>1.1770607804293562</x:v>
      </x:c>
      <x:c r="AO992" s="65" t="n">
        <x:f aca="0">AD992/AN992-1</x:f>
        <x:v>-0.005692988942727184</x:v>
      </x:c>
      <x:c r="AP992" s="69" t="n">
        <x:f aca="0">IFERROR(SUM(Z992:AC992)/AD992,0)</x:f>
        <x:v>1</x:v>
      </x:c>
      <x:c r="AQ992" s="66" t="b">
        <x:f aca="0">AND(B992&gt;0,C992&gt;0,D992&gt;0,E992&gt;0)</x:f>
        <x:v>1</x:v>
      </x:c>
    </x:row>
    <x:row r="993" ht="13.5" hidden="0">
      <x:c r="A993" s="61" t="n">
        <x:f aca="0">'净值底稿'!A955</x:f>
        <x:v>45265</x:v>
      </x:c>
      <x:c r="B993" s="62" t="n">
        <x:f aca="0">'净值底稿'!W955</x:f>
        <x:v>1.2891433313934704</x:v>
      </x:c>
      <x:c r="C993" s="62" t="n">
        <x:f aca="0">'净值底稿'!T955</x:f>
        <x:v>1.2168119883788566</x:v>
      </x:c>
      <x:c r="D993" s="62" t="n">
        <x:f aca="0">'净值底稿'!U955</x:f>
        <x:v>1.6182</x:v>
      </x:c>
      <x:c r="E993" s="62" t="n">
        <x:f aca="0">'净值底稿'!V955</x:f>
        <x:v>1.6908</x:v>
      </x:c>
      <x:c r="F993" s="63" t="n">
        <x:f aca="0">IFERROR(B993/B992-1,0)</x:f>
        <x:v>-0.012531696356609556</x:v>
      </x:c>
      <x:c r="G993" s="63" t="n">
        <x:f aca="0">IFERROR(C993/C992-1,0)</x:f>
        <x:v>-0.017759261658774395</x:v>
      </x:c>
      <x:c r="H993" s="63" t="n">
        <x:f aca="0">IFERROR(D993/D992-1,0)</x:f>
        <x:v>0</x:v>
      </x:c>
      <x:c r="I993" s="63" t="n">
        <x:f aca="0">IFERROR(E993/E992-1,0)</x:f>
        <x:v>-0.013823272090988548</x:v>
      </x:c>
      <x:c r="J993" s="64" t="n">
        <x:f aca="0">Z992*(1+F993)</x:f>
        <x:v>0.11291873164450798</x:v>
      </x:c>
      <x:c r="K993" s="64" t="n">
        <x:f aca="0">AA992*(1+G993)</x:f>
        <x:v>0.11470485100966668</x:v>
      </x:c>
      <x:c r="L993" s="64" t="n">
        <x:f aca="0">AB992*(1+H993)</x:f>
        <x:v>0.8703323252875839</x:v>
      </x:c>
      <x:c r="M993" s="64" t="n">
        <x:f aca="0">AC992*(1+I993)</x:f>
        <x:v>0.06794457123582495</x:v>
      </x:c>
      <x:c r="N993" s="64" t="n">
        <x:f aca="0">SUM(J993:M993)</x:f>
        <x:v>1.1659004791775833</x:v>
      </x:c>
      <x:c r="O993" s="65" t="n">
        <x:f aca="0">IFERROR((J993+K993)/N993,0)</x:f>
        <x:v>0.19523414452555887</x:v>
      </x:c>
      <x:c r="P993" s="66" t="b">
        <x:f aca="0">AND(MONTH(A993)=12,OR(A994="",YEAR(A993)&lt;&gt;YEAR(A994)))</x:f>
        <x:v>0</x:v>
      </x:c>
      <x:c r="Q993" s="66" t="b">
        <x:f aca="0">AND(MOD(MONTH(A993),3)=0,OR(A994="",MONTH(A993)&lt;&gt;MONTH(A994)))</x:f>
        <x:v>0</x:v>
      </x:c>
      <x:c r="R993" s="66" t="b">
        <x:f aca="0">OR(O993&gt;$E$7,O993&lt;$E$6)</x:f>
        <x:v>0</x:v>
      </x:c>
      <x:c r="S993" s="66" t="b">
        <x:f aca="0">AND(OR(P993,Q993,R993),A993-AH992&gt;$E$8)</x:f>
        <x:v>0</x:v>
      </x:c>
      <x:c r="T993" s="67" t="str">
        <x:f aca="0">IF(NOT(OR(P993,Q993,R993)),"不调",IF(NOT(S993),"间隔规则跳过",IF(P993,"年末+季度",IF(AND(Q993,R993),"季度+动态",IF(Q993,"季度","动态")))))</x:f>
        <x:v>不调</x:v>
      </x:c>
      <x:c r="U993" s="64" t="n">
        <x:f aca="0">IF(OR(T993="年末+季度",T993="季度+动态"),N993*$E$5/2,IF(T993="季度",(J993+K993)/2,IF(T993="动态",N993*$E$5*IF(J993+K993=0,0.5,J993/(J993+K993)),J993)))</x:f>
        <x:v>0.11291873164450798</x:v>
      </x:c>
      <x:c r="V993" s="64" t="n">
        <x:f aca="0">IF(OR(T993="年末+季度",T993="季度+动态"),N993*$E$5/2,IF(T993="季度",(J993+K993)/2,IF(T993="动态",N993*$E$5*IF(J993+K993=0,0.5,K993/(J993+K993)),K993)))</x:f>
        <x:v>0.11470485100966668</x:v>
      </x:c>
      <x:c r="W993" s="64" t="n">
        <x:f aca="0">IF(OR(T993="年末+季度",T993="季度+动态",T993="动态"),N993*(1-$E$5)*IF(L993+M993=0,$B$7/($B$7+$B$8),L993/(L993+M993)),L993)</x:f>
        <x:v>0.8703323252875839</x:v>
      </x:c>
      <x:c r="X993" s="64" t="n">
        <x:f aca="0">IF(OR(T993="年末+季度",T993="季度+动态",T993="动态"),N993*(1-$E$5)*IF(L993+M993=0,$B$8/($B$7+$B$8),M993/(L993+M993)),M993)</x:f>
        <x:v>0.06794457123582495</x:v>
      </x:c>
      <x:c r="Y993" s="64" t="n">
        <x:f aca="0">POWER(1-$H$5,(A993-A992)/$H$8)</x:f>
        <x:v>0.9999862671029998</x:v>
      </x:c>
      <x:c r="Z993" s="64" t="n">
        <x:f aca="0">U993*Y993</x:f>
        <x:v>0.11291718094319692</x:v>
      </x:c>
      <x:c r="AA993" s="64" t="n">
        <x:f aca="0">V993*Y993</x:f>
        <x:v>0.11470327577976233</x:v>
      </x:c>
      <x:c r="AB993" s="64" t="n">
        <x:f aca="0">W993*Y993</x:f>
        <x:v>0.8703203731034047</x:v>
      </x:c>
      <x:c r="AC993" s="64" t="n">
        <x:f aca="0">X993*Y993</x:f>
        <x:v>0.06794363816002645</x:v>
      </x:c>
      <x:c r="AD993" s="64" t="n">
        <x:f aca="0">SUM(Z993:AC993)</x:f>
        <x:v>1.1658844679863904</x:v>
      </x:c>
      <x:c r="AE993" s="64" t="n">
        <x:f aca="0">MAX(AE992,AD993)</x:f>
        <x:v>1.1770607804293562</x:v>
      </x:c>
      <x:c r="AF993" s="63" t="n">
        <x:f aca="0">AD993/AE993-1</x:f>
        <x:v>-0.009495102231584895</x:v>
      </x:c>
      <x:c r="AG993" s="63" t="n">
        <x:f aca="0">AD993/AD992-1</x:f>
        <x:v>-0.00382388261027633</x:v>
      </x:c>
      <x:c r="AH993" s="61" t="n">
        <x:f aca="0">IF(OR(T993="年末+季度",T993="季度+动态",T993="季度",T993="动态"),A993,AH992)</x:f>
        <x:v>45197</x:v>
      </x:c>
      <x:c r="AI993" s="68" t="n">
        <x:f aca="0">YEAR(A993)</x:f>
        <x:v>2023</x:v>
      </x:c>
      <x:c r="AJ993" s="68" t="n">
        <x:f aca="0">MONTH(A993)</x:f>
        <x:v>12</x:v>
      </x:c>
      <x:c r="AK993" s="66" t="n">
        <x:f aca="0">IF(MONTH(A993)&lt;&gt;MONTH(A994),1,0)</x:f>
        <x:v>0</x:v>
      </x:c>
      <x:c r="AL993" s="64" t="n">
        <x:f aca="0">IF(AK992,AD992,AL992)</x:f>
        <x:v>1.1688938735337948</x:v>
      </x:c>
      <x:c r="AM993" s="65" t="str">
        <x:f aca="0">IF(AK993,AD993/AL993-1,"")</x:f>
      </x:c>
      <x:c r="AN993" s="64" t="n">
        <x:f aca="0">IF(AI993&lt;&gt;AI992,AD993,MAX(AN992,AD993))</x:f>
        <x:v>1.1770607804293562</x:v>
      </x:c>
      <x:c r="AO993" s="65" t="n">
        <x:f aca="0">AD993/AN993-1</x:f>
        <x:v>-0.009495102231584895</x:v>
      </x:c>
      <x:c r="AP993" s="69" t="n">
        <x:f aca="0">IFERROR(SUM(Z993:AC993)/AD993,0)</x:f>
        <x:v>1</x:v>
      </x:c>
      <x:c r="AQ993" s="66" t="b">
        <x:f aca="0">AND(B993&gt;0,C993&gt;0,D993&gt;0,E993&gt;0)</x:f>
        <x:v>1</x:v>
      </x:c>
    </x:row>
    <x:row r="994" ht="13.5" hidden="0">
      <x:c r="A994" s="61" t="n">
        <x:f aca="0">'净值底稿'!A956</x:f>
        <x:v>45266</x:v>
      </x:c>
      <x:c r="B994" s="62" t="n">
        <x:f aca="0">'净值底稿'!W956</x:f>
        <x:v>1.290049778277421</x:v>
      </x:c>
      <x:c r="C994" s="62" t="n">
        <x:f aca="0">'净值底稿'!T956</x:f>
        <x:v>1.221597252854678</x:v>
      </x:c>
      <x:c r="D994" s="62" t="n">
        <x:f aca="0">'净值底稿'!U956</x:f>
        <x:v>1.6179</x:v>
      </x:c>
      <x:c r="E994" s="62" t="n">
        <x:f aca="0">'净值底稿'!V956</x:f>
        <x:v>1.6894</x:v>
      </x:c>
      <x:c r="F994" s="63" t="n">
        <x:f aca="0">IFERROR(B994/B993-1,0)</x:f>
        <x:v>0.0007031389465210758</x:v>
      </x:c>
      <x:c r="G994" s="63" t="n">
        <x:f aca="0">IFERROR(C994/C993-1,0)</x:f>
        <x:v>0.003932624367217752</x:v>
      </x:c>
      <x:c r="H994" s="63" t="n">
        <x:f aca="0">IFERROR(D994/D993-1,0)</x:f>
        <x:v>-0.00018539117538018957</x:v>
      </x:c>
      <x:c r="I994" s="63" t="n">
        <x:f aca="0">IFERROR(E994/E993-1,0)</x:f>
        <x:v>-0.0008280104092737162</x:v>
      </x:c>
      <x:c r="J994" s="64" t="n">
        <x:f aca="0">Z993*(1+F994)</x:f>
        <x:v>0.11299657741084944</x:v>
      </x:c>
      <x:c r="K994" s="64" t="n">
        <x:f aca="0">AA993*(1+G994)</x:f>
        <x:v>0.11515436067709352</x:v>
      </x:c>
      <x:c r="L994" s="64" t="n">
        <x:f aca="0">AB993*(1+H994)</x:f>
        <x:v>0.8701590233864778</x:v>
      </x:c>
      <x:c r="M994" s="64" t="n">
        <x:f aca="0">AC993*(1+I994)</x:f>
        <x:v>0.06788738012038602</x:v>
      </x:c>
      <x:c r="N994" s="64" t="n">
        <x:f aca="0">SUM(J994:M994)</x:f>
        <x:v>1.1661973415948068</x:v>
      </x:c>
      <x:c r="O994" s="65" t="n">
        <x:f aca="0">IFERROR((J994+K994)/N994,0)</x:f>
        <x:v>0.19563664737559794</x:v>
      </x:c>
      <x:c r="P994" s="66" t="b">
        <x:f aca="0">AND(MONTH(A994)=12,OR(A995="",YEAR(A994)&lt;&gt;YEAR(A995)))</x:f>
        <x:v>0</x:v>
      </x:c>
      <x:c r="Q994" s="66" t="b">
        <x:f aca="0">AND(MOD(MONTH(A994),3)=0,OR(A995="",MONTH(A994)&lt;&gt;MONTH(A995)))</x:f>
        <x:v>0</x:v>
      </x:c>
      <x:c r="R994" s="66" t="b">
        <x:f aca="0">OR(O994&gt;$E$7,O994&lt;$E$6)</x:f>
        <x:v>0</x:v>
      </x:c>
      <x:c r="S994" s="66" t="b">
        <x:f aca="0">AND(OR(P994,Q994,R994),A994-AH993&gt;$E$8)</x:f>
        <x:v>0</x:v>
      </x:c>
      <x:c r="T994" s="67" t="str">
        <x:f aca="0">IF(NOT(OR(P994,Q994,R994)),"不调",IF(NOT(S994),"间隔规则跳过",IF(P994,"年末+季度",IF(AND(Q994,R994),"季度+动态",IF(Q994,"季度","动态")))))</x:f>
        <x:v>不调</x:v>
      </x:c>
      <x:c r="U994" s="64" t="n">
        <x:f aca="0">IF(OR(T994="年末+季度",T994="季度+动态"),N994*$E$5/2,IF(T994="季度",(J994+K994)/2,IF(T994="动态",N994*$E$5*IF(J994+K994=0,0.5,J994/(J994+K994)),J994)))</x:f>
        <x:v>0.11299657741084944</x:v>
      </x:c>
      <x:c r="V994" s="64" t="n">
        <x:f aca="0">IF(OR(T994="年末+季度",T994="季度+动态"),N994*$E$5/2,IF(T994="季度",(J994+K994)/2,IF(T994="动态",N994*$E$5*IF(J994+K994=0,0.5,K994/(J994+K994)),K994)))</x:f>
        <x:v>0.11515436067709352</x:v>
      </x:c>
      <x:c r="W994" s="64" t="n">
        <x:f aca="0">IF(OR(T994="年末+季度",T994="季度+动态",T994="动态"),N994*(1-$E$5)*IF(L994+M994=0,$B$7/($B$7+$B$8),L994/(L994+M994)),L994)</x:f>
        <x:v>0.8701590233864778</x:v>
      </x:c>
      <x:c r="X994" s="64" t="n">
        <x:f aca="0">IF(OR(T994="年末+季度",T994="季度+动态",T994="动态"),N994*(1-$E$5)*IF(L994+M994=0,$B$8/($B$7+$B$8),M994/(L994+M994)),M994)</x:f>
        <x:v>0.06788738012038602</x:v>
      </x:c>
      <x:c r="Y994" s="64" t="n">
        <x:f aca="0">POWER(1-$H$5,(A994-A993)/$H$8)</x:f>
        <x:v>0.9999862671029998</x:v>
      </x:c>
      <x:c r="Z994" s="64" t="n">
        <x:f aca="0">U994*Y994</x:f>
        <x:v>0.11299502564049048</x:v>
      </x:c>
      <x:c r="AA994" s="64" t="n">
        <x:f aca="0">V994*Y994</x:f>
        <x:v>0.11515277927411921</x:v>
      </x:c>
      <x:c r="AB994" s="64" t="n">
        <x:f aca="0">W994*Y994</x:f>
        <x:v>0.8701470735822358</x:v>
      </x:c>
      <x:c r="AC994" s="64" t="n">
        <x:f aca="0">X994*Y994</x:f>
        <x:v>0.0678864478299872</x:v>
      </x:c>
      <x:c r="AD994" s="64" t="n">
        <x:f aca="0">SUM(Z994:AC994)</x:f>
        <x:v>1.1661813263268326</x:v>
      </x:c>
      <x:c r="AE994" s="64" t="n">
        <x:f aca="0">MAX(AE993,AD994)</x:f>
        <x:v>1.1770607804293562</x:v>
      </x:c>
      <x:c r="AF994" s="63" t="n">
        <x:f aca="0">AD994/AE994-1</x:f>
        <x:v>-0.009242899163248941</x:v>
      </x:c>
      <x:c r="AG994" s="63" t="n">
        <x:f aca="0">AD994/AD993-1</x:f>
        <x:v>0.00025462071808446396</x:v>
      </x:c>
      <x:c r="AH994" s="61" t="n">
        <x:f aca="0">IF(OR(T994="年末+季度",T994="季度+动态",T994="季度",T994="动态"),A994,AH993)</x:f>
        <x:v>45197</x:v>
      </x:c>
      <x:c r="AI994" s="68" t="n">
        <x:f aca="0">YEAR(A994)</x:f>
        <x:v>2023</x:v>
      </x:c>
      <x:c r="AJ994" s="68" t="n">
        <x:f aca="0">MONTH(A994)</x:f>
        <x:v>12</x:v>
      </x:c>
      <x:c r="AK994" s="66" t="n">
        <x:f aca="0">IF(MONTH(A994)&lt;&gt;MONTH(A995),1,0)</x:f>
        <x:v>0</x:v>
      </x:c>
      <x:c r="AL994" s="64" t="n">
        <x:f aca="0">IF(AK993,AD993,AL993)</x:f>
        <x:v>1.1688938735337948</x:v>
      </x:c>
      <x:c r="AM994" s="65" t="str">
        <x:f aca="0">IF(AK994,AD994/AL994-1,"")</x:f>
      </x:c>
      <x:c r="AN994" s="64" t="n">
        <x:f aca="0">IF(AI994&lt;&gt;AI993,AD994,MAX(AN993,AD994))</x:f>
        <x:v>1.1770607804293562</x:v>
      </x:c>
      <x:c r="AO994" s="65" t="n">
        <x:f aca="0">AD994/AN994-1</x:f>
        <x:v>-0.009242899163248941</x:v>
      </x:c>
      <x:c r="AP994" s="69" t="n">
        <x:f aca="0">IFERROR(SUM(Z994:AC994)/AD994,0)</x:f>
        <x:v>1</x:v>
      </x:c>
      <x:c r="AQ994" s="66" t="b">
        <x:f aca="0">AND(B994&gt;0,C994&gt;0,D994&gt;0,E994&gt;0)</x:f>
        <x:v>1</x:v>
      </x:c>
    </x:row>
    <x:row r="995" ht="13.5" hidden="0">
      <x:c r="A995" s="61" t="n">
        <x:f aca="0">'净值底稿'!A957</x:f>
        <x:v>45267</x:v>
      </x:c>
      <x:c r="B995" s="62" t="n">
        <x:f aca="0">'净值底稿'!W957</x:f>
        <x:v>1.2895328803524257</x:v>
      </x:c>
      <x:c r="C995" s="62" t="n">
        <x:f aca="0">'净值底稿'!T957</x:f>
        <x:v>1.220112788328341</x:v>
      </x:c>
      <x:c r="D995" s="62" t="n">
        <x:f aca="0">'净值底稿'!U957</x:f>
        <x:v>1.6185</x:v>
      </x:c>
      <x:c r="E995" s="62" t="n">
        <x:f aca="0">'净值底稿'!V957</x:f>
        <x:v>1.6922</x:v>
      </x:c>
      <x:c r="F995" s="63" t="n">
        <x:f aca="0">IFERROR(B995/B994-1,0)</x:f>
        <x:v>-0.0004006806044999367</x:v>
      </x:c>
      <x:c r="G995" s="63" t="n">
        <x:f aca="0">IFERROR(C995/C994-1,0)</x:f>
        <x:v>-0.0012151832552570463</x:v>
      </x:c>
      <x:c r="H995" s="63" t="n">
        <x:f aca="0">IFERROR(D995/D994-1,0)</x:f>
        <x:v>0.00037085110328205495</x:v>
      </x:c>
      <x:c r="I995" s="63" t="n">
        <x:f aca="0">IFERROR(E995/E994-1,0)</x:f>
        <x:v>0.0016573931573338196</x:v>
      </x:c>
      <x:c r="J995" s="64" t="n">
        <x:f aca="0">Z994*(1+F995)</x:f>
        <x:v>0.11294975072531137</x:v>
      </x:c>
      <x:c r="K995" s="64" t="n">
        <x:f aca="0">AA994*(1+G995)</x:f>
        <x:v>0.11501284754494899</x:v>
      </x:c>
      <x:c r="L995" s="64" t="n">
        <x:f aca="0">AB994*(1+H995)</x:f>
        <x:v>0.8704697685844913</x:v>
      </x:c>
      <x:c r="M995" s="64" t="n">
        <x:f aca="0">AC994*(1+I995)</x:f>
        <x:v>0.06799896236409633</x:v>
      </x:c>
      <x:c r="N995" s="64" t="n">
        <x:f aca="0">SUM(J995:M995)</x:f>
        <x:v>1.1664313292188482</x:v>
      </x:c>
      <x:c r="O995" s="65" t="n">
        <x:f aca="0">IFERROR((J995+K995)/N995,0)</x:f>
        <x:v>0.19543593571249968</x:v>
      </x:c>
      <x:c r="P995" s="66" t="b">
        <x:f aca="0">AND(MONTH(A995)=12,OR(A996="",YEAR(A995)&lt;&gt;YEAR(A996)))</x:f>
        <x:v>0</x:v>
      </x:c>
      <x:c r="Q995" s="66" t="b">
        <x:f aca="0">AND(MOD(MONTH(A995),3)=0,OR(A996="",MONTH(A995)&lt;&gt;MONTH(A996)))</x:f>
        <x:v>0</x:v>
      </x:c>
      <x:c r="R995" s="66" t="b">
        <x:f aca="0">OR(O995&gt;$E$7,O995&lt;$E$6)</x:f>
        <x:v>0</x:v>
      </x:c>
      <x:c r="S995" s="66" t="b">
        <x:f aca="0">AND(OR(P995,Q995,R995),A995-AH994&gt;$E$8)</x:f>
        <x:v>0</x:v>
      </x:c>
      <x:c r="T995" s="67" t="str">
        <x:f aca="0">IF(NOT(OR(P995,Q995,R995)),"不调",IF(NOT(S995),"间隔规则跳过",IF(P995,"年末+季度",IF(AND(Q995,R995),"季度+动态",IF(Q995,"季度","动态")))))</x:f>
        <x:v>不调</x:v>
      </x:c>
      <x:c r="U995" s="64" t="n">
        <x:f aca="0">IF(OR(T995="年末+季度",T995="季度+动态"),N995*$E$5/2,IF(T995="季度",(J995+K995)/2,IF(T995="动态",N995*$E$5*IF(J995+K995=0,0.5,J995/(J995+K995)),J995)))</x:f>
        <x:v>0.11294975072531137</x:v>
      </x:c>
      <x:c r="V995" s="64" t="n">
        <x:f aca="0">IF(OR(T995="年末+季度",T995="季度+动态"),N995*$E$5/2,IF(T995="季度",(J995+K995)/2,IF(T995="动态",N995*$E$5*IF(J995+K995=0,0.5,K995/(J995+K995)),K995)))</x:f>
        <x:v>0.11501284754494899</x:v>
      </x:c>
      <x:c r="W995" s="64" t="n">
        <x:f aca="0">IF(OR(T995="年末+季度",T995="季度+动态",T995="动态"),N995*(1-$E$5)*IF(L995+M995=0,$B$7/($B$7+$B$8),L995/(L995+M995)),L995)</x:f>
        <x:v>0.8704697685844913</x:v>
      </x:c>
      <x:c r="X995" s="64" t="n">
        <x:f aca="0">IF(OR(T995="年末+季度",T995="季度+动态",T995="动态"),N995*(1-$E$5)*IF(L995+M995=0,$B$8/($B$7+$B$8),M995/(L995+M995)),M995)</x:f>
        <x:v>0.06799896236409633</x:v>
      </x:c>
      <x:c r="Y995" s="64" t="n">
        <x:f aca="0">POWER(1-$H$5,(A995-A994)/$H$8)</x:f>
        <x:v>0.9999862671029998</x:v>
      </x:c>
      <x:c r="Z995" s="64" t="n">
        <x:f aca="0">U995*Y995</x:f>
        <x:v>0.11294819959801845</x:v>
      </x:c>
      <x:c r="AA995" s="64" t="n">
        <x:f aca="0">V995*Y995</x:f>
        <x:v>0.11501126808535996</x:v>
      </x:c>
      <x:c r="AB995" s="64" t="n">
        <x:f aca="0">W995*Y995</x:f>
        <x:v>0.8704578145128176</x:v>
      </x:c>
      <x:c r="AC995" s="64" t="n">
        <x:f aca="0">X995*Y995</x:f>
        <x:v>0.06799802854135006</x:v>
      </x:c>
      <x:c r="AD995" s="64" t="n">
        <x:f aca="0">SUM(Z995:AC995)</x:f>
        <x:v>1.1664153107375461</x:v>
      </x:c>
      <x:c r="AE995" s="64" t="n">
        <x:f aca="0">MAX(AE994,AD995)</x:f>
        <x:v>1.1770607804293562</x:v>
      </x:c>
      <x:c r="AF995" s="63" t="n">
        <x:f aca="0">AD995/AE995-1</x:f>
        <x:v>-0.009044112138310245</x:v>
      </x:c>
      <x:c r="AG995" s="63" t="n">
        <x:f aca="0">AD995/AD994-1</x:f>
        <x:v>0.00020064153440912946</x:v>
      </x:c>
      <x:c r="AH995" s="61" t="n">
        <x:f aca="0">IF(OR(T995="年末+季度",T995="季度+动态",T995="季度",T995="动态"),A995,AH994)</x:f>
        <x:v>45197</x:v>
      </x:c>
      <x:c r="AI995" s="68" t="n">
        <x:f aca="0">YEAR(A995)</x:f>
        <x:v>2023</x:v>
      </x:c>
      <x:c r="AJ995" s="68" t="n">
        <x:f aca="0">MONTH(A995)</x:f>
        <x:v>12</x:v>
      </x:c>
      <x:c r="AK995" s="66" t="n">
        <x:f aca="0">IF(MONTH(A995)&lt;&gt;MONTH(A996),1,0)</x:f>
        <x:v>0</x:v>
      </x:c>
      <x:c r="AL995" s="64" t="n">
        <x:f aca="0">IF(AK994,AD994,AL994)</x:f>
        <x:v>1.1688938735337948</x:v>
      </x:c>
      <x:c r="AM995" s="65" t="str">
        <x:f aca="0">IF(AK995,AD995/AL995-1,"")</x:f>
      </x:c>
      <x:c r="AN995" s="64" t="n">
        <x:f aca="0">IF(AI995&lt;&gt;AI994,AD995,MAX(AN994,AD995))</x:f>
        <x:v>1.1770607804293562</x:v>
      </x:c>
      <x:c r="AO995" s="65" t="n">
        <x:f aca="0">AD995/AN995-1</x:f>
        <x:v>-0.009044112138310245</x:v>
      </x:c>
      <x:c r="AP995" s="69" t="n">
        <x:f aca="0">IFERROR(SUM(Z995:AC995)/AD995,0)</x:f>
        <x:v>1</x:v>
      </x:c>
      <x:c r="AQ995" s="66" t="b">
        <x:f aca="0">AND(B995&gt;0,C995&gt;0,D995&gt;0,E995&gt;0)</x:f>
        <x:v>1</x:v>
      </x:c>
    </x:row>
    <x:row r="996" ht="13.5" hidden="0">
      <x:c r="A996" s="61" t="n">
        <x:f aca="0">'净值底稿'!A958</x:f>
        <x:v>45268</x:v>
      </x:c>
      <x:c r="B996" s="62" t="n">
        <x:f aca="0">'净值底稿'!W958</x:f>
        <x:v>1.2861287802127117</x:v>
      </x:c>
      <x:c r="C996" s="62" t="n">
        <x:f aca="0">'净值底稿'!T958</x:f>
        <x:v>1.2157637568443107</x:v>
      </x:c>
      <x:c r="D996" s="62" t="n">
        <x:f aca="0">'净值底稿'!U958</x:f>
        <x:v>1.6187</x:v>
      </x:c>
      <x:c r="E996" s="62" t="n">
        <x:f aca="0">'净值底稿'!V958</x:f>
        <x:v>1.6911</x:v>
      </x:c>
      <x:c r="F996" s="63" t="n">
        <x:f aca="0">IFERROR(B996/B995-1,0)</x:f>
        <x:v>-0.0026397932085172604</x:v>
      </x:c>
      <x:c r="G996" s="63" t="n">
        <x:f aca="0">IFERROR(C996/C995-1,0)</x:f>
        <x:v>-0.0035644503734680866</x:v>
      </x:c>
      <x:c r="H996" s="63" t="n">
        <x:f aca="0">IFERROR(D996/D995-1,0)</x:f>
        <x:v>0.00012357120790862375</x:v>
      </x:c>
      <x:c r="I996" s="63" t="n">
        <x:f aca="0">IFERROR(E996/E995-1,0)</x:f>
        <x:v>-0.0006500413662686721</x:v>
      </x:c>
      <x:c r="J996" s="64" t="n">
        <x:f aca="0">Z995*(1+F996)</x:f>
        <x:v>0.11265003970780535</x:v>
      </x:c>
      <x:c r="K996" s="64" t="n">
        <x:f aca="0">AA995*(1+G996)</x:f>
        <x:v>0.11460131612788006</x:v>
      </x:c>
      <x:c r="L996" s="64" t="n">
        <x:f aca="0">AB995*(1+H996)</x:f>
        <x:v>0.8705653780363904</x:v>
      </x:c>
      <x:c r="M996" s="64" t="n">
        <x:f aca="0">AC995*(1+I996)</x:f>
        <x:v>0.06795382700997347</x:v>
      </x:c>
      <x:c r="N996" s="64" t="n">
        <x:f aca="0">SUM(J996:M996)</x:f>
        <x:v>1.1657705608820494</x:v>
      </x:c>
      <x:c r="O996" s="65" t="n">
        <x:f aca="0">IFERROR((J996+K996)/N996,0)</x:f>
        <x:v>0.19493660541894425</x:v>
      </x:c>
      <x:c r="P996" s="66" t="b">
        <x:f aca="0">AND(MONTH(A996)=12,OR(A997="",YEAR(A996)&lt;&gt;YEAR(A997)))</x:f>
        <x:v>0</x:v>
      </x:c>
      <x:c r="Q996" s="66" t="b">
        <x:f aca="0">AND(MOD(MONTH(A996),3)=0,OR(A997="",MONTH(A996)&lt;&gt;MONTH(A997)))</x:f>
        <x:v>0</x:v>
      </x:c>
      <x:c r="R996" s="66" t="b">
        <x:f aca="0">OR(O996&gt;$E$7,O996&lt;$E$6)</x:f>
        <x:v>0</x:v>
      </x:c>
      <x:c r="S996" s="66" t="b">
        <x:f aca="0">AND(OR(P996,Q996,R996),A996-AH995&gt;$E$8)</x:f>
        <x:v>0</x:v>
      </x:c>
      <x:c r="T996" s="67" t="str">
        <x:f aca="0">IF(NOT(OR(P996,Q996,R996)),"不调",IF(NOT(S996),"间隔规则跳过",IF(P996,"年末+季度",IF(AND(Q996,R996),"季度+动态",IF(Q996,"季度","动态")))))</x:f>
        <x:v>不调</x:v>
      </x:c>
      <x:c r="U996" s="64" t="n">
        <x:f aca="0">IF(OR(T996="年末+季度",T996="季度+动态"),N996*$E$5/2,IF(T996="季度",(J996+K996)/2,IF(T996="动态",N996*$E$5*IF(J996+K996=0,0.5,J996/(J996+K996)),J996)))</x:f>
        <x:v>0.11265003970780535</x:v>
      </x:c>
      <x:c r="V996" s="64" t="n">
        <x:f aca="0">IF(OR(T996="年末+季度",T996="季度+动态"),N996*$E$5/2,IF(T996="季度",(J996+K996)/2,IF(T996="动态",N996*$E$5*IF(J996+K996=0,0.5,K996/(J996+K996)),K996)))</x:f>
        <x:v>0.11460131612788006</x:v>
      </x:c>
      <x:c r="W996" s="64" t="n">
        <x:f aca="0">IF(OR(T996="年末+季度",T996="季度+动态",T996="动态"),N996*(1-$E$5)*IF(L996+M996=0,$B$7/($B$7+$B$8),L996/(L996+M996)),L996)</x:f>
        <x:v>0.8705653780363904</x:v>
      </x:c>
      <x:c r="X996" s="64" t="n">
        <x:f aca="0">IF(OR(T996="年末+季度",T996="季度+动态",T996="动态"),N996*(1-$E$5)*IF(L996+M996=0,$B$8/($B$7+$B$8),M996/(L996+M996)),M996)</x:f>
        <x:v>0.06795382700997347</x:v>
      </x:c>
      <x:c r="Y996" s="64" t="n">
        <x:f aca="0">POWER(1-$H$5,(A996-A995)/$H$8)</x:f>
        <x:v>0.9999862671029998</x:v>
      </x:c>
      <x:c r="Z996" s="64" t="n">
        <x:f aca="0">U996*Y996</x:f>
        <x:v>0.11264849269641297</x:v>
      </x:c>
      <x:c r="AA996" s="64" t="n">
        <x:f aca="0">V996*Y996</x:f>
        <x:v>0.11459974231980959</x:v>
      </x:c>
      <x:c r="AB996" s="64" t="n">
        <x:f aca="0">W996*Y996</x:f>
        <x:v>0.8705534226517219</x:v>
      </x:c>
      <x:c r="AC996" s="64" t="n">
        <x:f aca="0">X996*Y996</x:f>
        <x:v>0.06795289380706637</x:v>
      </x:c>
      <x:c r="AD996" s="64" t="n">
        <x:f aca="0">SUM(Z996:AC996)</x:f>
        <x:v>1.1657545514750107</x:v>
      </x:c>
      <x:c r="AE996" s="64" t="n">
        <x:f aca="0">MAX(AE995,AD996)</x:f>
        <x:v>1.1770607804293562</x:v>
      </x:c>
      <x:c r="AF996" s="63" t="n">
        <x:f aca="0">AD996/AE996-1</x:f>
        <x:v>-0.009605475895833826</x:v>
      </x:c>
      <x:c r="AG996" s="63" t="n">
        <x:f aca="0">AD996/AD995-1</x:f>
        <x:v>-0.0005664871306580999</x:v>
      </x:c>
      <x:c r="AH996" s="61" t="n">
        <x:f aca="0">IF(OR(T996="年末+季度",T996="季度+动态",T996="季度",T996="动态"),A996,AH995)</x:f>
        <x:v>45197</x:v>
      </x:c>
      <x:c r="AI996" s="68" t="n">
        <x:f aca="0">YEAR(A996)</x:f>
        <x:v>2023</x:v>
      </x:c>
      <x:c r="AJ996" s="68" t="n">
        <x:f aca="0">MONTH(A996)</x:f>
        <x:v>12</x:v>
      </x:c>
      <x:c r="AK996" s="66" t="n">
        <x:f aca="0">IF(MONTH(A996)&lt;&gt;MONTH(A997),1,0)</x:f>
        <x:v>0</x:v>
      </x:c>
      <x:c r="AL996" s="64" t="n">
        <x:f aca="0">IF(AK995,AD995,AL995)</x:f>
        <x:v>1.1688938735337948</x:v>
      </x:c>
      <x:c r="AM996" s="65" t="str">
        <x:f aca="0">IF(AK996,AD996/AL996-1,"")</x:f>
      </x:c>
      <x:c r="AN996" s="64" t="n">
        <x:f aca="0">IF(AI996&lt;&gt;AI995,AD996,MAX(AN995,AD996))</x:f>
        <x:v>1.1770607804293562</x:v>
      </x:c>
      <x:c r="AO996" s="65" t="n">
        <x:f aca="0">AD996/AN996-1</x:f>
        <x:v>-0.009605475895833826</x:v>
      </x:c>
      <x:c r="AP996" s="69" t="n">
        <x:f aca="0">IFERROR(SUM(Z996:AC996)/AD996,0)</x:f>
        <x:v>1</x:v>
      </x:c>
      <x:c r="AQ996" s="66" t="b">
        <x:f aca="0">AND(B996&gt;0,C996&gt;0,D996&gt;0,E996&gt;0)</x:f>
        <x:v>1</x:v>
      </x:c>
    </x:row>
    <x:row r="997" ht="13.5" hidden="0">
      <x:c r="A997" s="61" t="n">
        <x:f aca="0">'净值底稿'!A959</x:f>
        <x:v>45271</x:v>
      </x:c>
      <x:c r="B997" s="62" t="n">
        <x:f aca="0">'净值底稿'!W959</x:f>
        <x:v>1.2958188878056183</x:v>
      </x:c>
      <x:c r="C997" s="62" t="n">
        <x:f aca="0">'净值底稿'!T959</x:f>
        <x:v>1.2284273605980698</x:v>
      </x:c>
      <x:c r="D997" s="62" t="n">
        <x:f aca="0">'净值底稿'!U959</x:f>
        <x:v>1.6199</x:v>
      </x:c>
      <x:c r="E997" s="62" t="n">
        <x:f aca="0">'净值底稿'!V959</x:f>
        <x:v>1.6747</x:v>
      </x:c>
      <x:c r="F997" s="63" t="n">
        <x:f aca="0">IFERROR(B997/B996-1,0)</x:f>
        <x:v>0.007534321400772814</x:v>
      </x:c>
      <x:c r="G997" s="63" t="n">
        <x:f aca="0">IFERROR(C997/C996-1,0)</x:f>
        <x:v>0.010416171466263613</x:v>
      </x:c>
      <x:c r="H997" s="63" t="n">
        <x:f aca="0">IFERROR(D997/D996-1,0)</x:f>
        <x:v>0.000741335639710794</x:v>
      </x:c>
      <x:c r="I997" s="63" t="n">
        <x:f aca="0">IFERROR(E997/E996-1,0)</x:f>
        <x:v>-0.009697829814913406</x:v>
      </x:c>
      <x:c r="J997" s="64" t="n">
        <x:f aca="0">Z996*(1+F997)</x:f>
        <x:v>0.11349722264570036</x:v>
      </x:c>
      <x:c r="K997" s="64" t="n">
        <x:f aca="0">AA996*(1+G997)</x:f>
        <x:v>0.11579343288580235</x:v>
      </x:c>
      <x:c r="L997" s="64" t="n">
        <x:f aca="0">AB996*(1+H997)</x:f>
        <x:v>0.8711987949302058</x:v>
      </x:c>
      <x:c r="M997" s="64" t="n">
        <x:f aca="0">AC996*(1+I997)</x:f>
        <x:v>0.06729389820749455</x:v>
      </x:c>
      <x:c r="N997" s="64" t="n">
        <x:f aca="0">SUM(J997:M997)</x:f>
        <x:v>1.167783348669203</x:v>
      </x:c>
      <x:c r="O997" s="65" t="n">
        <x:f aca="0">IFERROR((J997+K997)/N997,0)</x:f>
        <x:v>0.19634691297217124</x:v>
      </x:c>
      <x:c r="P997" s="66" t="b">
        <x:f aca="0">AND(MONTH(A997)=12,OR(A998="",YEAR(A997)&lt;&gt;YEAR(A998)))</x:f>
        <x:v>0</x:v>
      </x:c>
      <x:c r="Q997" s="66" t="b">
        <x:f aca="0">AND(MOD(MONTH(A997),3)=0,OR(A998="",MONTH(A997)&lt;&gt;MONTH(A998)))</x:f>
        <x:v>0</x:v>
      </x:c>
      <x:c r="R997" s="66" t="b">
        <x:f aca="0">OR(O997&gt;$E$7,O997&lt;$E$6)</x:f>
        <x:v>0</x:v>
      </x:c>
      <x:c r="S997" s="66" t="b">
        <x:f aca="0">AND(OR(P997,Q997,R997),A997-AH996&gt;$E$8)</x:f>
        <x:v>0</x:v>
      </x:c>
      <x:c r="T997" s="67" t="str">
        <x:f aca="0">IF(NOT(OR(P997,Q997,R997)),"不调",IF(NOT(S997),"间隔规则跳过",IF(P997,"年末+季度",IF(AND(Q997,R997),"季度+动态",IF(Q997,"季度","动态")))))</x:f>
        <x:v>不调</x:v>
      </x:c>
      <x:c r="U997" s="64" t="n">
        <x:f aca="0">IF(OR(T997="年末+季度",T997="季度+动态"),N997*$E$5/2,IF(T997="季度",(J997+K997)/2,IF(T997="动态",N997*$E$5*IF(J997+K997=0,0.5,J997/(J997+K997)),J997)))</x:f>
        <x:v>0.11349722264570036</x:v>
      </x:c>
      <x:c r="V997" s="64" t="n">
        <x:f aca="0">IF(OR(T997="年末+季度",T997="季度+动态"),N997*$E$5/2,IF(T997="季度",(J997+K997)/2,IF(T997="动态",N997*$E$5*IF(J997+K997=0,0.5,K997/(J997+K997)),K997)))</x:f>
        <x:v>0.11579343288580235</x:v>
      </x:c>
      <x:c r="W997" s="64" t="n">
        <x:f aca="0">IF(OR(T997="年末+季度",T997="季度+动态",T997="动态"),N997*(1-$E$5)*IF(L997+M997=0,$B$7/($B$7+$B$8),L997/(L997+M997)),L997)</x:f>
        <x:v>0.8711987949302058</x:v>
      </x:c>
      <x:c r="X997" s="64" t="n">
        <x:f aca="0">IF(OR(T997="年末+季度",T997="季度+动态",T997="动态"),N997*(1-$E$5)*IF(L997+M997=0,$B$8/($B$7+$B$8),M997/(L997+M997)),M997)</x:f>
        <x:v>0.06729389820749455</x:v>
      </x:c>
      <x:c r="Y997" s="64" t="n">
        <x:f aca="0">POWER(1-$H$5,(A997-A996)/$H$8)</x:f>
        <x:v>0.9999588018747739</x:v>
      </x:c>
      <x:c r="Z997" s="64" t="n">
        <x:f aca="0">U997*Y997</x:f>
        <x:v>0.113492546772909</x:v>
      </x:c>
      <x:c r="AA997" s="64" t="n">
        <x:f aca="0">V997*Y997</x:f>
        <x:v>0.11578866241345397</x:v>
      </x:c>
      <x:c r="AB997" s="64" t="n">
        <x:f aca="0">W997*Y997</x:f>
        <x:v>0.8711629031731555</x:v>
      </x:c>
      <x:c r="AC997" s="64" t="n">
        <x:f aca="0">X997*Y997</x:f>
        <x:v>0.06729112582504924</x:v>
      </x:c>
      <x:c r="AD997" s="64" t="n">
        <x:f aca="0">SUM(Z997:AC997)</x:f>
        <x:v>1.1677352381845678</x:v>
      </x:c>
      <x:c r="AE997" s="64" t="n">
        <x:f aca="0">MAX(AE996,AD997)</x:f>
        <x:v>1.1770607804293562</x:v>
      </x:c>
      <x:c r="AF997" s="63" t="n">
        <x:f aca="0">AD997/AE997-1</x:f>
        <x:v>-0.007922736361487437</x:v>
      </x:c>
      <x:c r="AG997" s="63" t="n">
        <x:f aca="0">AD997/AD996-1</x:f>
        <x:v>0.001699059812420245</x:v>
      </x:c>
      <x:c r="AH997" s="61" t="n">
        <x:f aca="0">IF(OR(T997="年末+季度",T997="季度+动态",T997="季度",T997="动态"),A997,AH996)</x:f>
        <x:v>45197</x:v>
      </x:c>
      <x:c r="AI997" s="68" t="n">
        <x:f aca="0">YEAR(A997)</x:f>
        <x:v>2023</x:v>
      </x:c>
      <x:c r="AJ997" s="68" t="n">
        <x:f aca="0">MONTH(A997)</x:f>
        <x:v>12</x:v>
      </x:c>
      <x:c r="AK997" s="66" t="n">
        <x:f aca="0">IF(MONTH(A997)&lt;&gt;MONTH(A998),1,0)</x:f>
        <x:v>0</x:v>
      </x:c>
      <x:c r="AL997" s="64" t="n">
        <x:f aca="0">IF(AK996,AD996,AL996)</x:f>
        <x:v>1.1688938735337948</x:v>
      </x:c>
      <x:c r="AM997" s="65" t="str">
        <x:f aca="0">IF(AK997,AD997/AL997-1,"")</x:f>
      </x:c>
      <x:c r="AN997" s="64" t="n">
        <x:f aca="0">IF(AI997&lt;&gt;AI996,AD997,MAX(AN996,AD997))</x:f>
        <x:v>1.1770607804293562</x:v>
      </x:c>
      <x:c r="AO997" s="65" t="n">
        <x:f aca="0">AD997/AN997-1</x:f>
        <x:v>-0.007922736361487437</x:v>
      </x:c>
      <x:c r="AP997" s="69" t="n">
        <x:f aca="0">IFERROR(SUM(Z997:AC997)/AD997,0)</x:f>
        <x:v>1</x:v>
      </x:c>
      <x:c r="AQ997" s="66" t="b">
        <x:f aca="0">AND(B997&gt;0,C997&gt;0,D997&gt;0,E997&gt;0)</x:f>
        <x:v>1</x:v>
      </x:c>
    </x:row>
    <x:row r="998" ht="13.5" hidden="0">
      <x:c r="A998" s="61" t="n">
        <x:f aca="0">'净值底稿'!A960</x:f>
        <x:v>45272</x:v>
      </x:c>
      <x:c r="B998" s="62" t="n">
        <x:f aca="0">'净值底稿'!W960</x:f>
        <x:v>1.3033968025641636</x:v>
      </x:c>
      <x:c r="C998" s="62" t="n">
        <x:f aca="0">'净值底稿'!T960</x:f>
        <x:v>1.2327104020498543</x:v>
      </x:c>
      <x:c r="D998" s="62" t="n">
        <x:f aca="0">'净值底稿'!U960</x:f>
        <x:v>1.6204</x:v>
      </x:c>
      <x:c r="E998" s="62" t="n">
        <x:f aca="0">'净值底稿'!V960</x:f>
        <x:v>1.6688</x:v>
      </x:c>
      <x:c r="F998" s="63" t="n">
        <x:f aca="0">IFERROR(B998/B997-1,0)</x:f>
        <x:v>0.005847973686645247</x:v>
      </x:c>
      <x:c r="G998" s="63" t="n">
        <x:f aca="0">IFERROR(C998/C997-1,0)</x:f>
        <x:v>0.003486605386010977</x:v>
      </x:c>
      <x:c r="H998" s="63" t="n">
        <x:f aca="0">IFERROR(D998/D997-1,0)</x:f>
        <x:v>0.0003086610284586122</x:v>
      </x:c>
      <x:c r="I998" s="63" t="n">
        <x:f aca="0">IFERROR(E998/E997-1,0)</x:f>
        <x:v>-0.0035230190481877477</x:v>
      </x:c>
      <x:c r="J998" s="64" t="n">
        <x:f aca="0">Z997*(1+F998)</x:f>
        <x:v>0.11415624820006733</x:v>
      </x:c>
      <x:c r="K998" s="64" t="n">
        <x:f aca="0">AA997*(1+G998)</x:f>
        <x:v>0.11619237178746372</x:v>
      </x:c>
      <x:c r="L998" s="64" t="n">
        <x:f aca="0">AB997*(1+H998)</x:f>
        <x:v>0.8714317972108039</x:v>
      </x:c>
      <x:c r="M998" s="64" t="n">
        <x:f aca="0">AC997*(1+I998)</x:f>
        <x:v>0.06705405790699359</x:v>
      </x:c>
      <x:c r="N998" s="64" t="n">
        <x:f aca="0">SUM(J998:M998)</x:f>
        <x:v>1.1688344751053286</x:v>
      </x:c>
      <x:c r="O998" s="65" t="n">
        <x:f aca="0">IFERROR((J998+K998)/N998,0)</x:f>
        <x:v>0.19707548407722433</x:v>
      </x:c>
      <x:c r="P998" s="66" t="b">
        <x:f aca="0">AND(MONTH(A998)=12,OR(A999="",YEAR(A998)&lt;&gt;YEAR(A999)))</x:f>
        <x:v>0</x:v>
      </x:c>
      <x:c r="Q998" s="66" t="b">
        <x:f aca="0">AND(MOD(MONTH(A998),3)=0,OR(A999="",MONTH(A998)&lt;&gt;MONTH(A999)))</x:f>
        <x:v>0</x:v>
      </x:c>
      <x:c r="R998" s="66" t="b">
        <x:f aca="0">OR(O998&gt;$E$7,O998&lt;$E$6)</x:f>
        <x:v>0</x:v>
      </x:c>
      <x:c r="S998" s="66" t="b">
        <x:f aca="0">AND(OR(P998,Q998,R998),A998-AH997&gt;$E$8)</x:f>
        <x:v>0</x:v>
      </x:c>
      <x:c r="T998" s="67" t="str">
        <x:f aca="0">IF(NOT(OR(P998,Q998,R998)),"不调",IF(NOT(S998),"间隔规则跳过",IF(P998,"年末+季度",IF(AND(Q998,R998),"季度+动态",IF(Q998,"季度","动态")))))</x:f>
        <x:v>不调</x:v>
      </x:c>
      <x:c r="U998" s="64" t="n">
        <x:f aca="0">IF(OR(T998="年末+季度",T998="季度+动态"),N998*$E$5/2,IF(T998="季度",(J998+K998)/2,IF(T998="动态",N998*$E$5*IF(J998+K998=0,0.5,J998/(J998+K998)),J998)))</x:f>
        <x:v>0.11415624820006733</x:v>
      </x:c>
      <x:c r="V998" s="64" t="n">
        <x:f aca="0">IF(OR(T998="年末+季度",T998="季度+动态"),N998*$E$5/2,IF(T998="季度",(J998+K998)/2,IF(T998="动态",N998*$E$5*IF(J998+K998=0,0.5,K998/(J998+K998)),K998)))</x:f>
        <x:v>0.11619237178746372</x:v>
      </x:c>
      <x:c r="W998" s="64" t="n">
        <x:f aca="0">IF(OR(T998="年末+季度",T998="季度+动态",T998="动态"),N998*(1-$E$5)*IF(L998+M998=0,$B$7/($B$7+$B$8),L998/(L998+M998)),L998)</x:f>
        <x:v>0.8714317972108039</x:v>
      </x:c>
      <x:c r="X998" s="64" t="n">
        <x:f aca="0">IF(OR(T998="年末+季度",T998="季度+动态",T998="动态"),N998*(1-$E$5)*IF(L998+M998=0,$B$8/($B$7+$B$8),M998/(L998+M998)),M998)</x:f>
        <x:v>0.06705405790699359</x:v>
      </x:c>
      <x:c r="Y998" s="64" t="n">
        <x:f aca="0">POWER(1-$H$5,(A998-A997)/$H$8)</x:f>
        <x:v>0.9999862671029998</x:v>
      </x:c>
      <x:c r="Z998" s="64" t="n">
        <x:f aca="0">U998*Y998</x:f>
        <x:v>0.11415468050406886</x:v>
      </x:c>
      <x:c r="AA998" s="64" t="n">
        <x:f aca="0">V998*Y998</x:f>
        <x:v>0.11619077612958975</x:v>
      </x:c>
      <x:c r="AB998" s="64" t="n">
        <x:f aca="0">W998*Y998</x:f>
        <x:v>0.8714198299276901</x:v>
      </x:c>
      <x:c r="AC998" s="64" t="n">
        <x:f aca="0">X998*Y998</x:f>
        <x:v>0.0670531370605229</x:v>
      </x:c>
      <x:c r="AD998" s="64" t="n">
        <x:f aca="0">SUM(Z998:AC998)</x:f>
        <x:v>1.1688184236218717</x:v>
      </x:c>
      <x:c r="AE998" s="64" t="n">
        <x:f aca="0">MAX(AE997,AD998)</x:f>
        <x:v>1.1770607804293562</x:v>
      </x:c>
      <x:c r="AF998" s="63" t="n">
        <x:f aca="0">AD998/AE998-1</x:f>
        <x:v>-0.007002490393468008</x:v>
      </x:c>
      <x:c r="AG998" s="63" t="n">
        <x:f aca="0">AD998/AD997-1</x:f>
        <x:v>0.0009275950591229876</x:v>
      </x:c>
      <x:c r="AH998" s="61" t="n">
        <x:f aca="0">IF(OR(T998="年末+季度",T998="季度+动态",T998="季度",T998="动态"),A998,AH997)</x:f>
        <x:v>45197</x:v>
      </x:c>
      <x:c r="AI998" s="68" t="n">
        <x:f aca="0">YEAR(A998)</x:f>
        <x:v>2023</x:v>
      </x:c>
      <x:c r="AJ998" s="68" t="n">
        <x:f aca="0">MONTH(A998)</x:f>
        <x:v>12</x:v>
      </x:c>
      <x:c r="AK998" s="66" t="n">
        <x:f aca="0">IF(MONTH(A998)&lt;&gt;MONTH(A999),1,0)</x:f>
        <x:v>0</x:v>
      </x:c>
      <x:c r="AL998" s="64" t="n">
        <x:f aca="0">IF(AK997,AD997,AL997)</x:f>
        <x:v>1.1688938735337948</x:v>
      </x:c>
      <x:c r="AM998" s="65" t="str">
        <x:f aca="0">IF(AK998,AD998/AL998-1,"")</x:f>
      </x:c>
      <x:c r="AN998" s="64" t="n">
        <x:f aca="0">IF(AI998&lt;&gt;AI997,AD998,MAX(AN997,AD998))</x:f>
        <x:v>1.1770607804293562</x:v>
      </x:c>
      <x:c r="AO998" s="65" t="n">
        <x:f aca="0">AD998/AN998-1</x:f>
        <x:v>-0.007002490393468008</x:v>
      </x:c>
      <x:c r="AP998" s="69" t="n">
        <x:f aca="0">IFERROR(SUM(Z998:AC998)/AD998,0)</x:f>
        <x:v>1</x:v>
      </x:c>
      <x:c r="AQ998" s="66" t="b">
        <x:f aca="0">AND(B998&gt;0,C998&gt;0,D998&gt;0,E998&gt;0)</x:f>
        <x:v>1</x:v>
      </x:c>
    </x:row>
    <x:row r="999" ht="13.5" hidden="0">
      <x:c r="A999" s="61" t="n">
        <x:f aca="0">'净值底稿'!A961</x:f>
        <x:v>45273</x:v>
      </x:c>
      <x:c r="B999" s="62" t="n">
        <x:f aca="0">'净值底稿'!W961</x:f>
        <x:v>1.292402168531292</x:v>
      </x:c>
      <x:c r="C999" s="62" t="n">
        <x:f aca="0">'净值底稿'!T961</x:f>
        <x:v>1.222177959756936</x:v>
      </x:c>
      <x:c r="D999" s="62" t="n">
        <x:f aca="0">'净值底稿'!U961</x:f>
        <x:v>1.6221</x:v>
      </x:c>
      <x:c r="E999" s="62" t="n">
        <x:f aca="0">'净值底稿'!V961</x:f>
        <x:v>1.663</x:v>
      </x:c>
      <x:c r="F999" s="63" t="n">
        <x:f aca="0">IFERROR(B999/B998-1,0)</x:f>
        <x:v>-0.008435369805451232</x:v>
      </x:c>
      <x:c r="G999" s="63" t="n">
        <x:f aca="0">IFERROR(C999/C998-1,0)</x:f>
        <x:v>-0.008544133541344423</x:v>
      </x:c>
      <x:c r="H999" s="63" t="n">
        <x:f aca="0">IFERROR(D999/D998-1,0)</x:f>
        <x:v>0.0010491236731671183</x:v>
      </x:c>
      <x:c r="I999" s="63" t="n">
        <x:f aca="0">IFERROR(E999/E998-1,0)</x:f>
        <x:v>-0.003475551294343293</x:v>
      </x:c>
      <x:c r="J999" s="64" t="n">
        <x:f aca="0">Z998*(1+F999)</x:f>
        <x:v>0.1131917435589939</x:v>
      </x:c>
      <x:c r="K999" s="64" t="n">
        <x:f aca="0">AA998*(1+G999)</x:f>
        <x:v>0.11519802662206609</x:v>
      </x:c>
      <x:c r="L999" s="64" t="n">
        <x:f aca="0">AB998*(1+H999)</x:f>
        <x:v>0.8723340571005345</x:v>
      </x:c>
      <x:c r="M999" s="64" t="n">
        <x:f aca="0">AC998*(1+I999)</x:f>
        <x:v>0.06682009044322243</x:v>
      </x:c>
      <x:c r="N999" s="64" t="n">
        <x:f aca="0">SUM(J999:M999)</x:f>
        <x:v>1.1675439177248168</x:v>
      </x:c>
      <x:c r="O999" s="65" t="n">
        <x:f aca="0">IFERROR((J999+K999)/N999,0)</x:f>
        <x:v>0.19561557104089178</x:v>
      </x:c>
      <x:c r="P999" s="66" t="b">
        <x:f aca="0">AND(MONTH(A999)=12,OR(A1000="",YEAR(A999)&lt;&gt;YEAR(A1000)))</x:f>
        <x:v>0</x:v>
      </x:c>
      <x:c r="Q999" s="66" t="b">
        <x:f aca="0">AND(MOD(MONTH(A999),3)=0,OR(A1000="",MONTH(A999)&lt;&gt;MONTH(A1000)))</x:f>
        <x:v>0</x:v>
      </x:c>
      <x:c r="R999" s="66" t="b">
        <x:f aca="0">OR(O999&gt;$E$7,O999&lt;$E$6)</x:f>
        <x:v>0</x:v>
      </x:c>
      <x:c r="S999" s="66" t="b">
        <x:f aca="0">AND(OR(P999,Q999,R999),A999-AH998&gt;$E$8)</x:f>
        <x:v>0</x:v>
      </x:c>
      <x:c r="T999" s="67" t="str">
        <x:f aca="0">IF(NOT(OR(P999,Q999,R999)),"不调",IF(NOT(S999),"间隔规则跳过",IF(P999,"年末+季度",IF(AND(Q999,R999),"季度+动态",IF(Q999,"季度","动态")))))</x:f>
        <x:v>不调</x:v>
      </x:c>
      <x:c r="U999" s="64" t="n">
        <x:f aca="0">IF(OR(T999="年末+季度",T999="季度+动态"),N999*$E$5/2,IF(T999="季度",(J999+K999)/2,IF(T999="动态",N999*$E$5*IF(J999+K999=0,0.5,J999/(J999+K999)),J999)))</x:f>
        <x:v>0.1131917435589939</x:v>
      </x:c>
      <x:c r="V999" s="64" t="n">
        <x:f aca="0">IF(OR(T999="年末+季度",T999="季度+动态"),N999*$E$5/2,IF(T999="季度",(J999+K999)/2,IF(T999="动态",N999*$E$5*IF(J999+K999=0,0.5,K999/(J999+K999)),K999)))</x:f>
        <x:v>0.11519802662206609</x:v>
      </x:c>
      <x:c r="W999" s="64" t="n">
        <x:f aca="0">IF(OR(T999="年末+季度",T999="季度+动态",T999="动态"),N999*(1-$E$5)*IF(L999+M999=0,$B$7/($B$7+$B$8),L999/(L999+M999)),L999)</x:f>
        <x:v>0.8723340571005345</x:v>
      </x:c>
      <x:c r="X999" s="64" t="n">
        <x:f aca="0">IF(OR(T999="年末+季度",T999="季度+动态",T999="动态"),N999*(1-$E$5)*IF(L999+M999=0,$B$8/($B$7+$B$8),M999/(L999+M999)),M999)</x:f>
        <x:v>0.06682009044322243</x:v>
      </x:c>
      <x:c r="Y999" s="64" t="n">
        <x:f aca="0">POWER(1-$H$5,(A999-A998)/$H$8)</x:f>
        <x:v>0.9999862671029998</x:v>
      </x:c>
      <x:c r="Z999" s="64" t="n">
        <x:f aca="0">U999*Y999</x:f>
        <x:v>0.11319018910843832</x:v>
      </x:c>
      <x:c r="AA999" s="64" t="n">
        <x:f aca="0">V999*Y999</x:f>
        <x:v>0.11519644461943186</x:v>
      </x:c>
      <x:c r="AB999" s="64" t="n">
        <x:f aca="0">W999*Y999</x:f>
        <x:v>0.8723220774267785</x:v>
      </x:c>
      <x:c r="AC999" s="64" t="n">
        <x:f aca="0">X999*Y999</x:f>
        <x:v>0.06681917280980283</x:v>
      </x:c>
      <x:c r="AD999" s="64" t="n">
        <x:f aca="0">SUM(Z999:AC999)</x:f>
        <x:v>1.1675278839644516</x:v>
      </x:c>
      <x:c r="AE999" s="64" t="n">
        <x:f aca="0">MAX(AE998,AD999)</x:f>
        <x:v>1.1770607804293562</x:v>
      </x:c>
      <x:c r="AF999" s="63" t="n">
        <x:f aca="0">AD999/AE999-1</x:f>
        <x:v>-0.008098899074206911</x:v>
      </x:c>
      <x:c r="AG999" s="63" t="n">
        <x:f aca="0">AD999/AD998-1</x:f>
        <x:v>-0.0011041404133766974</x:v>
      </x:c>
      <x:c r="AH999" s="61" t="n">
        <x:f aca="0">IF(OR(T999="年末+季度",T999="季度+动态",T999="季度",T999="动态"),A999,AH998)</x:f>
        <x:v>45197</x:v>
      </x:c>
      <x:c r="AI999" s="68" t="n">
        <x:f aca="0">YEAR(A999)</x:f>
        <x:v>2023</x:v>
      </x:c>
      <x:c r="AJ999" s="68" t="n">
        <x:f aca="0">MONTH(A999)</x:f>
        <x:v>12</x:v>
      </x:c>
      <x:c r="AK999" s="66" t="n">
        <x:f aca="0">IF(MONTH(A999)&lt;&gt;MONTH(A1000),1,0)</x:f>
        <x:v>0</x:v>
      </x:c>
      <x:c r="AL999" s="64" t="n">
        <x:f aca="0">IF(AK998,AD998,AL998)</x:f>
        <x:v>1.1688938735337948</x:v>
      </x:c>
      <x:c r="AM999" s="65" t="str">
        <x:f aca="0">IF(AK999,AD999/AL999-1,"")</x:f>
      </x:c>
      <x:c r="AN999" s="64" t="n">
        <x:f aca="0">IF(AI999&lt;&gt;AI998,AD999,MAX(AN998,AD999))</x:f>
        <x:v>1.1770607804293562</x:v>
      </x:c>
      <x:c r="AO999" s="65" t="n">
        <x:f aca="0">AD999/AN999-1</x:f>
        <x:v>-0.008098899074206911</x:v>
      </x:c>
      <x:c r="AP999" s="69" t="n">
        <x:f aca="0">IFERROR(SUM(Z999:AC999)/AD999,0)</x:f>
        <x:v>1</x:v>
      </x:c>
      <x:c r="AQ999" s="66" t="b">
        <x:f aca="0">AND(B999&gt;0,C999&gt;0,D999&gt;0,E999&gt;0)</x:f>
        <x:v>1</x:v>
      </x:c>
    </x:row>
    <x:row r="1000" ht="13.5" hidden="0">
      <x:c r="A1000" s="61" t="n">
        <x:f aca="0">'净值底稿'!A962</x:f>
        <x:v>45274</x:v>
      </x:c>
      <x:c r="B1000" s="62" t="n">
        <x:f aca="0">'净值底稿'!W962</x:f>
        <x:v>1.2915799420136274</x:v>
      </x:c>
      <x:c r="C1000" s="62" t="n">
        <x:f aca="0">'净值底稿'!T962</x:f>
        <x:v>1.2185520009462238</x:v>
      </x:c>
      <x:c r="D1000" s="62" t="n">
        <x:f aca="0">'净值底稿'!U962</x:f>
        <x:v>1.6228</x:v>
      </x:c>
      <x:c r="E1000" s="62" t="n">
        <x:f aca="0">'净值底稿'!V962</x:f>
        <x:v>1.6932</x:v>
      </x:c>
      <x:c r="F1000" s="63" t="n">
        <x:f aca="0">IFERROR(B1000/B999-1,0)</x:f>
        <x:v>-0.0006362001996631506</x:v>
      </x:c>
      <x:c r="G1000" s="63" t="n">
        <x:f aca="0">IFERROR(C1000/C999-1,0)</x:f>
        <x:v>-0.0029668010143409917</x:v>
      </x:c>
      <x:c r="H1000" s="63" t="n">
        <x:f aca="0">IFERROR(D1000/D999-1,0)</x:f>
        <x:v>0.0004315393625546893</x:v>
      </x:c>
      <x:c r="I1000" s="63" t="n">
        <x:f aca="0">IFERROR(E1000/E999-1,0)</x:f>
        <x:v>0.01815995189416708</x:v>
      </x:c>
      <x:c r="J1000" s="64" t="n">
        <x:f aca="0">Z999*(1+F1000)</x:f>
        <x:v>0.11311817748752763</x:v>
      </x:c>
      <x:c r="K1000" s="64" t="n">
        <x:f aca="0">AA999*(1+G1000)</x:f>
        <x:v>0.11485467969068645</x:v>
      </x:c>
      <x:c r="L1000" s="64" t="n">
        <x:f aca="0">AB999*(1+H1000)</x:f>
        <x:v>0.8726985187400136</x:v>
      </x:c>
      <x:c r="M1000" s="64" t="n">
        <x:f aca="0">AC999*(1+I1000)</x:f>
        <x:v>0.06803260577363689</x:v>
      </x:c>
      <x:c r="N1000" s="64" t="n">
        <x:f aca="0">SUM(J1000:M1000)</x:f>
        <x:v>1.1687039816918645</x:v>
      </x:c>
      <x:c r="O1000" s="65" t="n">
        <x:f aca="0">IFERROR((J1000+K1000)/N1000,0)</x:f>
        <x:v>0.19506467056627214</x:v>
      </x:c>
      <x:c r="P1000" s="66" t="b">
        <x:f aca="0">AND(MONTH(A1000)=12,OR(A1001="",YEAR(A1000)&lt;&gt;YEAR(A1001)))</x:f>
        <x:v>0</x:v>
      </x:c>
      <x:c r="Q1000" s="66" t="b">
        <x:f aca="0">AND(MOD(MONTH(A1000),3)=0,OR(A1001="",MONTH(A1000)&lt;&gt;MONTH(A1001)))</x:f>
        <x:v>0</x:v>
      </x:c>
      <x:c r="R1000" s="66" t="b">
        <x:f aca="0">OR(O1000&gt;$E$7,O1000&lt;$E$6)</x:f>
        <x:v>0</x:v>
      </x:c>
      <x:c r="S1000" s="66" t="b">
        <x:f aca="0">AND(OR(P1000,Q1000,R1000),A1000-AH999&gt;$E$8)</x:f>
        <x:v>0</x:v>
      </x:c>
      <x:c r="T1000" s="67" t="str">
        <x:f aca="0">IF(NOT(OR(P1000,Q1000,R1000)),"不调",IF(NOT(S1000),"间隔规则跳过",IF(P1000,"年末+季度",IF(AND(Q1000,R1000),"季度+动态",IF(Q1000,"季度","动态")))))</x:f>
        <x:v>不调</x:v>
      </x:c>
      <x:c r="U1000" s="64" t="n">
        <x:f aca="0">IF(OR(T1000="年末+季度",T1000="季度+动态"),N1000*$E$5/2,IF(T1000="季度",(J1000+K1000)/2,IF(T1000="动态",N1000*$E$5*IF(J1000+K1000=0,0.5,J1000/(J1000+K1000)),J1000)))</x:f>
        <x:v>0.11311817748752763</x:v>
      </x:c>
      <x:c r="V1000" s="64" t="n">
        <x:f aca="0">IF(OR(T1000="年末+季度",T1000="季度+动态"),N1000*$E$5/2,IF(T1000="季度",(J1000+K1000)/2,IF(T1000="动态",N1000*$E$5*IF(J1000+K1000=0,0.5,K1000/(J1000+K1000)),K1000)))</x:f>
        <x:v>0.11485467969068645</x:v>
      </x:c>
      <x:c r="W1000" s="64" t="n">
        <x:f aca="0">IF(OR(T1000="年末+季度",T1000="季度+动态",T1000="动态"),N1000*(1-$E$5)*IF(L1000+M1000=0,$B$7/($B$7+$B$8),L1000/(L1000+M1000)),L1000)</x:f>
        <x:v>0.8726985187400136</x:v>
      </x:c>
      <x:c r="X1000" s="64" t="n">
        <x:f aca="0">IF(OR(T1000="年末+季度",T1000="季度+动态",T1000="动态"),N1000*(1-$E$5)*IF(L1000+M1000=0,$B$8/($B$7+$B$8),M1000/(L1000+M1000)),M1000)</x:f>
        <x:v>0.06803260577363689</x:v>
      </x:c>
      <x:c r="Y1000" s="64" t="n">
        <x:f aca="0">POWER(1-$H$5,(A1000-A999)/$H$8)</x:f>
        <x:v>0.9999862671029998</x:v>
      </x:c>
      <x:c r="Z1000" s="64" t="n">
        <x:f aca="0">U1000*Y1000</x:f>
        <x:v>0.11311662404724734</x:v>
      </x:c>
      <x:c r="AA1000" s="64" t="n">
        <x:f aca="0">V1000*Y1000</x:f>
        <x:v>0.11485310240320026</x:v>
      </x:c>
      <x:c r="AB1000" s="64" t="n">
        <x:f aca="0">W1000*Y1000</x:f>
        <x:v>0.8726865340611435</x:v>
      </x:c>
      <x:c r="AC1000" s="64" t="n">
        <x:f aca="0">X1000*Y1000</x:f>
        <x:v>0.06803167148886914</x:v>
      </x:c>
      <x:c r="AD1000" s="64" t="n">
        <x:f aca="0">SUM(Z1000:AC1000)</x:f>
        <x:v>1.1686879320004602</x:v>
      </x:c>
      <x:c r="AE1000" s="64" t="n">
        <x:f aca="0">MAX(AE999,AD1000)</x:f>
        <x:v>1.1770607804293562</x:v>
      </x:c>
      <x:c r="AF1000" s="63" t="n">
        <x:f aca="0">AD1000/AE1000-1</x:f>
        <x:v>-0.00711335265613211</x:v>
      </x:c>
      <x:c r="AG1000" s="63" t="n">
        <x:f aca="0">AD1000/AD999-1</x:f>
        <x:v>0.000993593430993256</x:v>
      </x:c>
      <x:c r="AH1000" s="61" t="n">
        <x:f aca="0">IF(OR(T1000="年末+季度",T1000="季度+动态",T1000="季度",T1000="动态"),A1000,AH999)</x:f>
        <x:v>45197</x:v>
      </x:c>
      <x:c r="AI1000" s="68" t="n">
        <x:f aca="0">YEAR(A1000)</x:f>
        <x:v>2023</x:v>
      </x:c>
      <x:c r="AJ1000" s="68" t="n">
        <x:f aca="0">MONTH(A1000)</x:f>
        <x:v>12</x:v>
      </x:c>
      <x:c r="AK1000" s="66" t="n">
        <x:f aca="0">IF(MONTH(A1000)&lt;&gt;MONTH(A1001),1,0)</x:f>
        <x:v>0</x:v>
      </x:c>
      <x:c r="AL1000" s="64" t="n">
        <x:f aca="0">IF(AK999,AD999,AL999)</x:f>
        <x:v>1.1688938735337948</x:v>
      </x:c>
      <x:c r="AM1000" s="65" t="str">
        <x:f aca="0">IF(AK1000,AD1000/AL1000-1,"")</x:f>
      </x:c>
      <x:c r="AN1000" s="64" t="n">
        <x:f aca="0">IF(AI1000&lt;&gt;AI999,AD1000,MAX(AN999,AD1000))</x:f>
        <x:v>1.1770607804293562</x:v>
      </x:c>
      <x:c r="AO1000" s="65" t="n">
        <x:f aca="0">AD1000/AN1000-1</x:f>
        <x:v>-0.00711335265613211</x:v>
      </x:c>
      <x:c r="AP1000" s="69" t="n">
        <x:f aca="0">IFERROR(SUM(Z1000:AC1000)/AD1000,0)</x:f>
        <x:v>1</x:v>
      </x:c>
      <x:c r="AQ1000" s="66" t="b">
        <x:f aca="0">AND(B1000&gt;0,C1000&gt;0,D1000&gt;0,E1000&gt;0)</x:f>
        <x:v>1</x:v>
      </x:c>
    </x:row>
    <x:row r="1001" ht="13.5" hidden="0">
      <x:c r="A1001" s="61" t="n">
        <x:f aca="0">'净值底稿'!A963</x:f>
        <x:v>45275</x:v>
      </x:c>
      <x:c r="B1001" s="62" t="n">
        <x:f aca="0">'净值底稿'!W963</x:f>
        <x:v>1.2883309611427889</x:v>
      </x:c>
      <x:c r="C1001" s="62" t="n">
        <x:f aca="0">'净值底稿'!T963</x:f>
        <x:v>1.2116587010602504</x:v>
      </x:c>
      <x:c r="D1001" s="62" t="n">
        <x:f aca="0">'净值底稿'!U963</x:f>
        <x:v>1.6241</x:v>
      </x:c>
      <x:c r="E1001" s="62" t="n">
        <x:f aca="0">'净值底稿'!V963</x:f>
        <x:v>1.6904</x:v>
      </x:c>
      <x:c r="F1001" s="63" t="n">
        <x:f aca="0">IFERROR(B1001/B1000-1,0)</x:f>
        <x:v>-0.0025155089244984774</x:v>
      </x:c>
      <x:c r="G1001" s="63" t="n">
        <x:f aca="0">IFERROR(C1001/C1000-1,0)</x:f>
        <x:v>-0.005656959966107822</x:v>
      </x:c>
      <x:c r="H1001" s="63" t="n">
        <x:f aca="0">IFERROR(D1001/D1000-1,0)</x:f>
        <x:v>0.0008010845452304238</x:v>
      </x:c>
      <x:c r="I1001" s="63" t="n">
        <x:f aca="0">IFERROR(E1001/E1000-1,0)</x:f>
        <x:v>-0.0016536735175999295</x:v>
      </x:c>
      <x:c r="J1001" s="64" t="n">
        <x:f aca="0">Z1000*(1+F1001)</x:f>
        <x:v>0.11283207816994735</x:v>
      </x:c>
      <x:c r="K1001" s="64" t="n">
        <x:f aca="0">AA1000*(1+G1001)</x:f>
        <x:v>0.11420338300092207</x:v>
      </x:c>
      <x:c r="L1001" s="64" t="n">
        <x:f aca="0">AB1000*(1+H1001)</x:f>
        <x:v>0.8733856297564105</x:v>
      </x:c>
      <x:c r="M1001" s="64" t="n">
        <x:f aca="0">AC1000*(1+I1001)</x:f>
        <x:v>0.06791916931536994</x:v>
      </x:c>
      <x:c r="N1001" s="64" t="n">
        <x:f aca="0">SUM(J1001:M1001)</x:f>
        <x:v>1.16834026024265</x:v>
      </x:c>
      <x:c r="O1001" s="65" t="n">
        <x:f aca="0">IFERROR((J1001+K1001)/N1001,0)</x:f>
        <x:v>0.1943230657169316</x:v>
      </x:c>
      <x:c r="P1001" s="66" t="b">
        <x:f aca="0">AND(MONTH(A1001)=12,OR(A1002="",YEAR(A1001)&lt;&gt;YEAR(A1002)))</x:f>
        <x:v>0</x:v>
      </x:c>
      <x:c r="Q1001" s="66" t="b">
        <x:f aca="0">AND(MOD(MONTH(A1001),3)=0,OR(A1002="",MONTH(A1001)&lt;&gt;MONTH(A1002)))</x:f>
        <x:v>0</x:v>
      </x:c>
      <x:c r="R1001" s="66" t="b">
        <x:f aca="0">OR(O1001&gt;$E$7,O1001&lt;$E$6)</x:f>
        <x:v>0</x:v>
      </x:c>
      <x:c r="S1001" s="66" t="b">
        <x:f aca="0">AND(OR(P1001,Q1001,R1001),A1001-AH1000&gt;$E$8)</x:f>
        <x:v>0</x:v>
      </x:c>
      <x:c r="T1001" s="67" t="str">
        <x:f aca="0">IF(NOT(OR(P1001,Q1001,R1001)),"不调",IF(NOT(S1001),"间隔规则跳过",IF(P1001,"年末+季度",IF(AND(Q1001,R1001),"季度+动态",IF(Q1001,"季度","动态")))))</x:f>
        <x:v>不调</x:v>
      </x:c>
      <x:c r="U1001" s="64" t="n">
        <x:f aca="0">IF(OR(T1001="年末+季度",T1001="季度+动态"),N1001*$E$5/2,IF(T1001="季度",(J1001+K1001)/2,IF(T1001="动态",N1001*$E$5*IF(J1001+K1001=0,0.5,J1001/(J1001+K1001)),J1001)))</x:f>
        <x:v>0.11283207816994735</x:v>
      </x:c>
      <x:c r="V1001" s="64" t="n">
        <x:f aca="0">IF(OR(T1001="年末+季度",T1001="季度+动态"),N1001*$E$5/2,IF(T1001="季度",(J1001+K1001)/2,IF(T1001="动态",N1001*$E$5*IF(J1001+K1001=0,0.5,K1001/(J1001+K1001)),K1001)))</x:f>
        <x:v>0.11420338300092207</x:v>
      </x:c>
      <x:c r="W1001" s="64" t="n">
        <x:f aca="0">IF(OR(T1001="年末+季度",T1001="季度+动态",T1001="动态"),N1001*(1-$E$5)*IF(L1001+M1001=0,$B$7/($B$7+$B$8),L1001/(L1001+M1001)),L1001)</x:f>
        <x:v>0.8733856297564105</x:v>
      </x:c>
      <x:c r="X1001" s="64" t="n">
        <x:f aca="0">IF(OR(T1001="年末+季度",T1001="季度+动态",T1001="动态"),N1001*(1-$E$5)*IF(L1001+M1001=0,$B$8/($B$7+$B$8),M1001/(L1001+M1001)),M1001)</x:f>
        <x:v>0.06791916931536994</x:v>
      </x:c>
      <x:c r="Y1001" s="64" t="n">
        <x:f aca="0">POWER(1-$H$5,(A1001-A1000)/$H$8)</x:f>
        <x:v>0.9999862671029998</x:v>
      </x:c>
      <x:c r="Z1001" s="64" t="n">
        <x:f aca="0">U1001*Y1001</x:f>
        <x:v>0.11283052865863952</x:v>
      </x:c>
      <x:c r="AA1001" s="64" t="n">
        <x:f aca="0">V1001*Y1001</x:f>
        <x:v>0.11420181465762624</x:v>
      </x:c>
      <x:c r="AB1001" s="64" t="n">
        <x:f aca="0">W1001*Y1001</x:f>
        <x:v>0.8733736356415156</x:v>
      </x:c>
      <x:c r="AC1001" s="64" t="n">
        <x:f aca="0">X1001*Y1001</x:f>
        <x:v>0.0679182365884134</x:v>
      </x:c>
      <x:c r="AD1001" s="64" t="n">
        <x:f aca="0">SUM(Z1001:AC1001)</x:f>
        <x:v>1.1683242155461948</x:v>
      </x:c>
      <x:c r="AE1001" s="64" t="n">
        <x:f aca="0">MAX(AE1000,AD1001)</x:f>
        <x:v>1.1770607804293562</x:v>
      </x:c>
      <x:c r="AF1001" s="63" t="n">
        <x:f aca="0">AD1001/AE1001-1</x:f>
        <x:v>-0.007422356626286208</x:v>
      </x:c>
      <x:c r="AG1001" s="63" t="n">
        <x:f aca="0">AD1001/AD1000-1</x:f>
        <x:v>-0.0003112177719186704</x:v>
      </x:c>
      <x:c r="AH1001" s="61" t="n">
        <x:f aca="0">IF(OR(T1001="年末+季度",T1001="季度+动态",T1001="季度",T1001="动态"),A1001,AH1000)</x:f>
        <x:v>45197</x:v>
      </x:c>
      <x:c r="AI1001" s="68" t="n">
        <x:f aca="0">YEAR(A1001)</x:f>
        <x:v>2023</x:v>
      </x:c>
      <x:c r="AJ1001" s="68" t="n">
        <x:f aca="0">MONTH(A1001)</x:f>
        <x:v>12</x:v>
      </x:c>
      <x:c r="AK1001" s="66" t="n">
        <x:f aca="0">IF(MONTH(A1001)&lt;&gt;MONTH(A1002),1,0)</x:f>
        <x:v>0</x:v>
      </x:c>
      <x:c r="AL1001" s="64" t="n">
        <x:f aca="0">IF(AK1000,AD1000,AL1000)</x:f>
        <x:v>1.1688938735337948</x:v>
      </x:c>
      <x:c r="AM1001" s="65" t="str">
        <x:f aca="0">IF(AK1001,AD1001/AL1001-1,"")</x:f>
      </x:c>
      <x:c r="AN1001" s="64" t="n">
        <x:f aca="0">IF(AI1001&lt;&gt;AI1000,AD1001,MAX(AN1000,AD1001))</x:f>
        <x:v>1.1770607804293562</x:v>
      </x:c>
      <x:c r="AO1001" s="65" t="n">
        <x:f aca="0">AD1001/AN1001-1</x:f>
        <x:v>-0.007422356626286208</x:v>
      </x:c>
      <x:c r="AP1001" s="69" t="n">
        <x:f aca="0">IFERROR(SUM(Z1001:AC1001)/AD1001,0)</x:f>
        <x:v>1</x:v>
      </x:c>
      <x:c r="AQ1001" s="66" t="b">
        <x:f aca="0">AND(B1001&gt;0,C1001&gt;0,D1001&gt;0,E1001&gt;0)</x:f>
        <x:v>1</x:v>
      </x:c>
    </x:row>
    <x:row r="1002" ht="13.5" hidden="0">
      <x:c r="A1002" s="61" t="n">
        <x:f aca="0">'净值底稿'!A964</x:f>
        <x:v>45278</x:v>
      </x:c>
      <x:c r="B1002" s="62" t="n">
        <x:f aca="0">'净值底稿'!W964</x:f>
        <x:v>1.2847460499810808</x:v>
      </x:c>
      <x:c r="C1002" s="62" t="n">
        <x:f aca="0">'净值底稿'!T964</x:f>
        <x:v>1.1975056286488515</x:v>
      </x:c>
      <x:c r="D1002" s="62" t="n">
        <x:f aca="0">'净值底稿'!U964</x:f>
        <x:v>1.6252</x:v>
      </x:c>
      <x:c r="E1002" s="62" t="n">
        <x:f aca="0">'净值底稿'!V964</x:f>
        <x:v>1.6895</x:v>
      </x:c>
      <x:c r="F1002" s="63" t="n">
        <x:f aca="0">IFERROR(B1002/B1001-1,0)</x:f>
        <x:v>-0.002782601109367233</x:v>
      </x:c>
      <x:c r="G1002" s="63" t="n">
        <x:f aca="0">IFERROR(C1002/C1001-1,0)</x:f>
        <x:v>-0.011680741779029447</x:v>
      </x:c>
      <x:c r="H1002" s="63" t="n">
        <x:f aca="0">IFERROR(D1002/D1001-1,0)</x:f>
        <x:v>0.00067729819592377</x:v>
      </x:c>
      <x:c r="I1002" s="63" t="n">
        <x:f aca="0">IFERROR(E1002/E1001-1,0)</x:f>
        <x:v>-0.000532418362517717</x:v>
      </x:c>
      <x:c r="J1002" s="64" t="n">
        <x:f aca="0">Z1001*(1+F1002)</x:f>
        <x:v>0.1125165663044235</x:v>
      </x:c>
      <x:c r="K1002" s="64" t="n">
        <x:f aca="0">AA1001*(1+G1002)</x:f>
        <x:v>0.11286785274991393</x:v>
      </x:c>
      <x:c r="L1002" s="64" t="n">
        <x:f aca="0">AB1001*(1+H1002)</x:f>
        <x:v>0.873965170029303</x:v>
      </x:c>
      <x:c r="M1002" s="64" t="n">
        <x:f aca="0">AC1001*(1+I1002)</x:f>
        <x:v>0.0678820756721039</x:v>
      </x:c>
      <x:c r="N1002" s="64" t="n">
        <x:f aca="0">SUM(J1002:M1002)</x:f>
        <x:v>1.1672316647557444</x:v>
      </x:c>
      <x:c r="O1002" s="65" t="n">
        <x:f aca="0">IFERROR((J1002+K1002)/N1002,0)</x:f>
        <x:v>0.19309313297416542</x:v>
      </x:c>
      <x:c r="P1002" s="66" t="b">
        <x:f aca="0">AND(MONTH(A1002)=12,OR(A1003="",YEAR(A1002)&lt;&gt;YEAR(A1003)))</x:f>
        <x:v>0</x:v>
      </x:c>
      <x:c r="Q1002" s="66" t="b">
        <x:f aca="0">AND(MOD(MONTH(A1002),3)=0,OR(A1003="",MONTH(A1002)&lt;&gt;MONTH(A1003)))</x:f>
        <x:v>0</x:v>
      </x:c>
      <x:c r="R1002" s="66" t="b">
        <x:f aca="0">OR(O1002&gt;$E$7,O1002&lt;$E$6)</x:f>
        <x:v>0</x:v>
      </x:c>
      <x:c r="S1002" s="66" t="b">
        <x:f aca="0">AND(OR(P1002,Q1002,R1002),A1002-AH1001&gt;$E$8)</x:f>
        <x:v>0</x:v>
      </x:c>
      <x:c r="T1002" s="67" t="str">
        <x:f aca="0">IF(NOT(OR(P1002,Q1002,R1002)),"不调",IF(NOT(S1002),"间隔规则跳过",IF(P1002,"年末+季度",IF(AND(Q1002,R1002),"季度+动态",IF(Q1002,"季度","动态")))))</x:f>
        <x:v>不调</x:v>
      </x:c>
      <x:c r="U1002" s="64" t="n">
        <x:f aca="0">IF(OR(T1002="年末+季度",T1002="季度+动态"),N1002*$E$5/2,IF(T1002="季度",(J1002+K1002)/2,IF(T1002="动态",N1002*$E$5*IF(J1002+K1002=0,0.5,J1002/(J1002+K1002)),J1002)))</x:f>
        <x:v>0.1125165663044235</x:v>
      </x:c>
      <x:c r="V1002" s="64" t="n">
        <x:f aca="0">IF(OR(T1002="年末+季度",T1002="季度+动态"),N1002*$E$5/2,IF(T1002="季度",(J1002+K1002)/2,IF(T1002="动态",N1002*$E$5*IF(J1002+K1002=0,0.5,K1002/(J1002+K1002)),K1002)))</x:f>
        <x:v>0.11286785274991393</x:v>
      </x:c>
      <x:c r="W1002" s="64" t="n">
        <x:f aca="0">IF(OR(T1002="年末+季度",T1002="季度+动态",T1002="动态"),N1002*(1-$E$5)*IF(L1002+M1002=0,$B$7/($B$7+$B$8),L1002/(L1002+M1002)),L1002)</x:f>
        <x:v>0.873965170029303</x:v>
      </x:c>
      <x:c r="X1002" s="64" t="n">
        <x:f aca="0">IF(OR(T1002="年末+季度",T1002="季度+动态",T1002="动态"),N1002*(1-$E$5)*IF(L1002+M1002=0,$B$8/($B$7+$B$8),M1002/(L1002+M1002)),M1002)</x:f>
        <x:v>0.0678820756721039</x:v>
      </x:c>
      <x:c r="Y1002" s="64" t="n">
        <x:f aca="0">POWER(1-$H$5,(A1002-A1001)/$H$8)</x:f>
        <x:v>0.9999588018747739</x:v>
      </x:c>
      <x:c r="Z1002" s="64" t="n">
        <x:f aca="0">U1002*Y1002</x:f>
        <x:v>0.11251193083283488</x:v>
      </x:c>
      <x:c r="AA1002" s="64" t="n">
        <x:f aca="0">V1002*Y1002</x:f>
        <x:v>0.11286320280598233</x:v>
      </x:c>
      <x:c r="AB1002" s="64" t="n">
        <x:f aca="0">W1002*Y1002</x:f>
        <x:v>0.8739291643027849</x:v>
      </x:c>
      <x:c r="AC1002" s="64" t="n">
        <x:f aca="0">X1002*Y1002</x:f>
        <x:v>0.06787927905784975</x:v>
      </x:c>
      <x:c r="AD1002" s="64" t="n">
        <x:f aca="0">SUM(Z1002:AC1002)</x:f>
        <x:v>1.1671835769994519</x:v>
      </x:c>
      <x:c r="AE1002" s="64" t="n">
        <x:f aca="0">MAX(AE1001,AD1002)</x:f>
        <x:v>1.1770607804293562</x:v>
      </x:c>
      <x:c r="AF1002" s="63" t="n">
        <x:f aca="0">AD1002/AE1002-1</x:f>
        <x:v>-0.008391413250810609</x:v>
      </x:c>
      <x:c r="AG1002" s="63" t="n">
        <x:f aca="0">AD1002/AD1001-1</x:f>
        <x:v>-0.0009763030942654405</x:v>
      </x:c>
      <x:c r="AH1002" s="61" t="n">
        <x:f aca="0">IF(OR(T1002="年末+季度",T1002="季度+动态",T1002="季度",T1002="动态"),A1002,AH1001)</x:f>
        <x:v>45197</x:v>
      </x:c>
      <x:c r="AI1002" s="68" t="n">
        <x:f aca="0">YEAR(A1002)</x:f>
        <x:v>2023</x:v>
      </x:c>
      <x:c r="AJ1002" s="68" t="n">
        <x:f aca="0">MONTH(A1002)</x:f>
        <x:v>12</x:v>
      </x:c>
      <x:c r="AK1002" s="66" t="n">
        <x:f aca="0">IF(MONTH(A1002)&lt;&gt;MONTH(A1003),1,0)</x:f>
        <x:v>0</x:v>
      </x:c>
      <x:c r="AL1002" s="64" t="n">
        <x:f aca="0">IF(AK1001,AD1001,AL1001)</x:f>
        <x:v>1.1688938735337948</x:v>
      </x:c>
      <x:c r="AM1002" s="65" t="str">
        <x:f aca="0">IF(AK1002,AD1002/AL1002-1,"")</x:f>
      </x:c>
      <x:c r="AN1002" s="64" t="n">
        <x:f aca="0">IF(AI1002&lt;&gt;AI1001,AD1002,MAX(AN1001,AD1002))</x:f>
        <x:v>1.1770607804293562</x:v>
      </x:c>
      <x:c r="AO1002" s="65" t="n">
        <x:f aca="0">AD1002/AN1002-1</x:f>
        <x:v>-0.008391413250810609</x:v>
      </x:c>
      <x:c r="AP1002" s="69" t="n">
        <x:f aca="0">IFERROR(SUM(Z1002:AC1002)/AD1002,0)</x:f>
        <x:v>1</x:v>
      </x:c>
      <x:c r="AQ1002" s="66" t="b">
        <x:f aca="0">AND(B1002&gt;0,C1002&gt;0,D1002&gt;0,E1002&gt;0)</x:f>
        <x:v>1</x:v>
      </x:c>
    </x:row>
    <x:row r="1003" ht="13.5" hidden="0">
      <x:c r="A1003" s="61" t="n">
        <x:f aca="0">'净值底稿'!A965</x:f>
        <x:v>45279</x:v>
      </x:c>
      <x:c r="B1003" s="62" t="n">
        <x:f aca="0">'净值底稿'!W965</x:f>
        <x:v>1.2820574512122538</x:v>
      </x:c>
      <x:c r="C1003" s="62" t="n">
        <x:f aca="0">'净值底稿'!T965</x:f>
        <x:v>1.1986582303927356</x:v>
      </x:c>
      <x:c r="D1003" s="62" t="n">
        <x:f aca="0">'净值底稿'!U965</x:f>
        <x:v>1.6258</x:v>
      </x:c>
      <x:c r="E1003" s="62" t="n">
        <x:f aca="0">'净值底稿'!V965</x:f>
        <x:v>1.6903</x:v>
      </x:c>
      <x:c r="F1003" s="63" t="n">
        <x:f aca="0">IFERROR(B1003/B1002-1,0)</x:f>
        <x:v>-0.0020927083363023735</x:v>
      </x:c>
      <x:c r="G1003" s="63" t="n">
        <x:f aca="0">IFERROR(C1003/C1002-1,0)</x:f>
        <x:v>0.0009625021513965937</x:v>
      </x:c>
      <x:c r="H1003" s="63" t="n">
        <x:f aca="0">IFERROR(D1003/D1002-1,0)</x:f>
        <x:v>0.00036918533103613704</x:v>
      </x:c>
      <x:c r="I1003" s="63" t="n">
        <x:f aca="0">IFERROR(E1003/E1002-1,0)</x:f>
        <x:v>0.0004735128736312877</x:v>
      </x:c>
      <x:c r="J1003" s="64" t="n">
        <x:f aca="0">Z1002*(1+F1003)</x:f>
        <x:v>0.11227647617724754</x:v>
      </x:c>
      <x:c r="K1003" s="64" t="n">
        <x:f aca="0">AA1002*(1+G1003)</x:f>
        <x:v>0.1129718338814966</x:v>
      </x:c>
      <x:c r="L1003" s="64" t="n">
        <x:f aca="0">AB1002*(1+H1003)</x:f>
        <x:v>0.8742518061306102</x:v>
      </x:c>
      <x:c r="M1003" s="64" t="n">
        <x:f aca="0">AC1002*(1+I1003)</x:f>
        <x:v>0.06791142077033646</x:v>
      </x:c>
      <x:c r="N1003" s="64" t="n">
        <x:f aca="0">SUM(J1003:M1003)</x:f>
        <x:v>1.1674115369596907</x:v>
      </x:c>
      <x:c r="O1003" s="65" t="n">
        <x:f aca="0">IFERROR((J1003+K1003)/N1003,0)</x:f>
        <x:v>0.19294679119358546</x:v>
      </x:c>
      <x:c r="P1003" s="66" t="b">
        <x:f aca="0">AND(MONTH(A1003)=12,OR(A1004="",YEAR(A1003)&lt;&gt;YEAR(A1004)))</x:f>
        <x:v>0</x:v>
      </x:c>
      <x:c r="Q1003" s="66" t="b">
        <x:f aca="0">AND(MOD(MONTH(A1003),3)=0,OR(A1004="",MONTH(A1003)&lt;&gt;MONTH(A1004)))</x:f>
        <x:v>0</x:v>
      </x:c>
      <x:c r="R1003" s="66" t="b">
        <x:f aca="0">OR(O1003&gt;$E$7,O1003&lt;$E$6)</x:f>
        <x:v>0</x:v>
      </x:c>
      <x:c r="S1003" s="66" t="b">
        <x:f aca="0">AND(OR(P1003,Q1003,R1003),A1003-AH1002&gt;$E$8)</x:f>
        <x:v>0</x:v>
      </x:c>
      <x:c r="T1003" s="67" t="str">
        <x:f aca="0">IF(NOT(OR(P1003,Q1003,R1003)),"不调",IF(NOT(S1003),"间隔规则跳过",IF(P1003,"年末+季度",IF(AND(Q1003,R1003),"季度+动态",IF(Q1003,"季度","动态")))))</x:f>
        <x:v>不调</x:v>
      </x:c>
      <x:c r="U1003" s="64" t="n">
        <x:f aca="0">IF(OR(T1003="年末+季度",T1003="季度+动态"),N1003*$E$5/2,IF(T1003="季度",(J1003+K1003)/2,IF(T1003="动态",N1003*$E$5*IF(J1003+K1003=0,0.5,J1003/(J1003+K1003)),J1003)))</x:f>
        <x:v>0.11227647617724754</x:v>
      </x:c>
      <x:c r="V1003" s="64" t="n">
        <x:f aca="0">IF(OR(T1003="年末+季度",T1003="季度+动态"),N1003*$E$5/2,IF(T1003="季度",(J1003+K1003)/2,IF(T1003="动态",N1003*$E$5*IF(J1003+K1003=0,0.5,K1003/(J1003+K1003)),K1003)))</x:f>
        <x:v>0.1129718338814966</x:v>
      </x:c>
      <x:c r="W1003" s="64" t="n">
        <x:f aca="0">IF(OR(T1003="年末+季度",T1003="季度+动态",T1003="动态"),N1003*(1-$E$5)*IF(L1003+M1003=0,$B$7/($B$7+$B$8),L1003/(L1003+M1003)),L1003)</x:f>
        <x:v>0.8742518061306102</x:v>
      </x:c>
      <x:c r="X1003" s="64" t="n">
        <x:f aca="0">IF(OR(T1003="年末+季度",T1003="季度+动态",T1003="动态"),N1003*(1-$E$5)*IF(L1003+M1003=0,$B$8/($B$7+$B$8),M1003/(L1003+M1003)),M1003)</x:f>
        <x:v>0.06791142077033646</x:v>
      </x:c>
      <x:c r="Y1003" s="64" t="n">
        <x:f aca="0">POWER(1-$H$5,(A1003-A1002)/$H$8)</x:f>
        <x:v>0.9999862671029998</x:v>
      </x:c>
      <x:c r="Z1003" s="64" t="n">
        <x:f aca="0">U1003*Y1003</x:f>
        <x:v>0.11227493429596465</x:v>
      </x:c>
      <x:c r="AA1003" s="64" t="n">
        <x:f aca="0">V1003*Y1003</x:f>
        <x:v>0.11297028245093799</x:v>
      </x:c>
      <x:c r="AB1003" s="64" t="n">
        <x:f aca="0">W1003*Y1003</x:f>
        <x:v>0.8742398001206043</x:v>
      </x:c>
      <x:c r="AC1003" s="64" t="n">
        <x:f aca="0">X1003*Y1003</x:f>
        <x:v>0.06791048814978988</x:v>
      </x:c>
      <x:c r="AD1003" s="64" t="n">
        <x:f aca="0">SUM(Z1003:AC1003)</x:f>
        <x:v>1.1673955050172968</x:v>
      </x:c>
      <x:c r="AE1003" s="64" t="n">
        <x:f aca="0">MAX(AE1002,AD1003)</x:f>
        <x:v>1.1770607804293562</x:v>
      </x:c>
      <x:c r="AF1003" s="63" t="n">
        <x:f aca="0">AD1003/AE1003-1</x:f>
        <x:v>-0.008211364759374451</x:v>
      </x:c>
      <x:c r="AG1003" s="63" t="n">
        <x:f aca="0">AD1003/AD1002-1</x:f>
        <x:v>0.00018157213828340346</x:v>
      </x:c>
      <x:c r="AH1003" s="61" t="n">
        <x:f aca="0">IF(OR(T1003="年末+季度",T1003="季度+动态",T1003="季度",T1003="动态"),A1003,AH1002)</x:f>
        <x:v>45197</x:v>
      </x:c>
      <x:c r="AI1003" s="68" t="n">
        <x:f aca="0">YEAR(A1003)</x:f>
        <x:v>2023</x:v>
      </x:c>
      <x:c r="AJ1003" s="68" t="n">
        <x:f aca="0">MONTH(A1003)</x:f>
        <x:v>12</x:v>
      </x:c>
      <x:c r="AK1003" s="66" t="n">
        <x:f aca="0">IF(MONTH(A1003)&lt;&gt;MONTH(A1004),1,0)</x:f>
        <x:v>0</x:v>
      </x:c>
      <x:c r="AL1003" s="64" t="n">
        <x:f aca="0">IF(AK1002,AD1002,AL1002)</x:f>
        <x:v>1.1688938735337948</x:v>
      </x:c>
      <x:c r="AM1003" s="65" t="str">
        <x:f aca="0">IF(AK1003,AD1003/AL1003-1,"")</x:f>
      </x:c>
      <x:c r="AN1003" s="64" t="n">
        <x:f aca="0">IF(AI1003&lt;&gt;AI1002,AD1003,MAX(AN1002,AD1003))</x:f>
        <x:v>1.1770607804293562</x:v>
      </x:c>
      <x:c r="AO1003" s="65" t="n">
        <x:f aca="0">AD1003/AN1003-1</x:f>
        <x:v>-0.008211364759374451</x:v>
      </x:c>
      <x:c r="AP1003" s="69" t="n">
        <x:f aca="0">IFERROR(SUM(Z1003:AC1003)/AD1003,0)</x:f>
        <x:v>1</x:v>
      </x:c>
      <x:c r="AQ1003" s="66" t="b">
        <x:f aca="0">AND(B1003&gt;0,C1003&gt;0,D1003&gt;0,E1003&gt;0)</x:f>
        <x:v>1</x:v>
      </x:c>
    </x:row>
    <x:row r="1004" ht="13.5" hidden="0">
      <x:c r="A1004" s="61" t="n">
        <x:f aca="0">'净值底稿'!A966</x:f>
        <x:v>45280</x:v>
      </x:c>
      <x:c r="B1004" s="62" t="n">
        <x:f aca="0">'净值底稿'!W966</x:f>
        <x:v>1.2783540474884185</x:v>
      </x:c>
      <x:c r="C1004" s="62" t="n">
        <x:f aca="0">'净值底稿'!T966</x:f>
        <x:v>1.1848862867156005</x:v>
      </x:c>
      <x:c r="D1004" s="62" t="n">
        <x:f aca="0">'净值底稿'!U966</x:f>
        <x:v>1.6263</x:v>
      </x:c>
      <x:c r="E1004" s="62" t="n">
        <x:f aca="0">'净值底稿'!V966</x:f>
        <x:v>1.6993</x:v>
      </x:c>
      <x:c r="F1004" s="63" t="n">
        <x:f aca="0">IFERROR(B1004/B1003-1,0)</x:f>
        <x:v>-0.0028886410046082833</x:v>
      </x:c>
      <x:c r="G1004" s="63" t="n">
        <x:f aca="0">IFERROR(C1004/C1003-1,0)</x:f>
        <x:v>-0.011489466578494811</x:v>
      </x:c>
      <x:c r="H1004" s="63" t="n">
        <x:f aca="0">IFERROR(D1004/D1003-1,0)</x:f>
        <x:v>0.00030754090294027314</x:v>
      </x:c>
      <x:c r="I1004" s="63" t="n">
        <x:f aca="0">IFERROR(E1004/E1003-1,0)</x:f>
        <x:v>0.00532449860971429</x:v>
      </x:c>
      <x:c r="J1004" s="64" t="n">
        <x:f aca="0">Z1003*(1+F1004)</x:f>
        <x:v>0.11195061231696762</x:v>
      </x:c>
      <x:c r="K1004" s="64" t="n">
        <x:f aca="0">AA1003*(1+G1004)</x:f>
        <x:v>0.11167231416635481</x:v>
      </x:c>
      <x:c r="L1004" s="64" t="n">
        <x:f aca="0">AB1003*(1+H1004)</x:f>
        <x:v>0.8745086646181197</x:v>
      </x:c>
      <x:c r="M1004" s="64" t="n">
        <x:f aca="0">AC1003*(1+I1004)</x:f>
        <x:v>0.06827207744952846</x:v>
      </x:c>
      <x:c r="N1004" s="64" t="n">
        <x:f aca="0">SUM(J1004:M1004)</x:f>
        <x:v>1.1664036685509707</x:v>
      </x:c>
      <x:c r="O1004" s="65" t="n">
        <x:f aca="0">IFERROR((J1004+K1004)/N1004,0)</x:f>
        <x:v>0.19172001298755376</x:v>
      </x:c>
      <x:c r="P1004" s="66" t="b">
        <x:f aca="0">AND(MONTH(A1004)=12,OR(A1005="",YEAR(A1004)&lt;&gt;YEAR(A1005)))</x:f>
        <x:v>0</x:v>
      </x:c>
      <x:c r="Q1004" s="66" t="b">
        <x:f aca="0">AND(MOD(MONTH(A1004),3)=0,OR(A1005="",MONTH(A1004)&lt;&gt;MONTH(A1005)))</x:f>
        <x:v>0</x:v>
      </x:c>
      <x:c r="R1004" s="66" t="b">
        <x:f aca="0">OR(O1004&gt;$E$7,O1004&lt;$E$6)</x:f>
        <x:v>0</x:v>
      </x:c>
      <x:c r="S1004" s="66" t="b">
        <x:f aca="0">AND(OR(P1004,Q1004,R1004),A1004-AH1003&gt;$E$8)</x:f>
        <x:v>0</x:v>
      </x:c>
      <x:c r="T1004" s="67" t="str">
        <x:f aca="0">IF(NOT(OR(P1004,Q1004,R1004)),"不调",IF(NOT(S1004),"间隔规则跳过",IF(P1004,"年末+季度",IF(AND(Q1004,R1004),"季度+动态",IF(Q1004,"季度","动态")))))</x:f>
        <x:v>不调</x:v>
      </x:c>
      <x:c r="U1004" s="64" t="n">
        <x:f aca="0">IF(OR(T1004="年末+季度",T1004="季度+动态"),N1004*$E$5/2,IF(T1004="季度",(J1004+K1004)/2,IF(T1004="动态",N1004*$E$5*IF(J1004+K1004=0,0.5,J1004/(J1004+K1004)),J1004)))</x:f>
        <x:v>0.11195061231696762</x:v>
      </x:c>
      <x:c r="V1004" s="64" t="n">
        <x:f aca="0">IF(OR(T1004="年末+季度",T1004="季度+动态"),N1004*$E$5/2,IF(T1004="季度",(J1004+K1004)/2,IF(T1004="动态",N1004*$E$5*IF(J1004+K1004=0,0.5,K1004/(J1004+K1004)),K1004)))</x:f>
        <x:v>0.11167231416635481</x:v>
      </x:c>
      <x:c r="W1004" s="64" t="n">
        <x:f aca="0">IF(OR(T1004="年末+季度",T1004="季度+动态",T1004="动态"),N1004*(1-$E$5)*IF(L1004+M1004=0,$B$7/($B$7+$B$8),L1004/(L1004+M1004)),L1004)</x:f>
        <x:v>0.8745086646181197</x:v>
      </x:c>
      <x:c r="X1004" s="64" t="n">
        <x:f aca="0">IF(OR(T1004="年末+季度",T1004="季度+动态",T1004="动态"),N1004*(1-$E$5)*IF(L1004+M1004=0,$B$8/($B$7+$B$8),M1004/(L1004+M1004)),M1004)</x:f>
        <x:v>0.06827207744952846</x:v>
      </x:c>
      <x:c r="Y1004" s="64" t="n">
        <x:f aca="0">POWER(1-$H$5,(A1004-A1003)/$H$8)</x:f>
        <x:v>0.9999862671029998</x:v>
      </x:c>
      <x:c r="Z1004" s="64" t="n">
        <x:f aca="0">U1004*Y1004</x:f>
        <x:v>0.11194907491073956</x:v>
      </x:c>
      <x:c r="AA1004" s="64" t="n">
        <x:f aca="0">V1004*Y1004</x:f>
        <x:v>0.11167078058196658</x:v>
      </x:c>
      <x:c r="AB1004" s="64" t="n">
        <x:f aca="0">W1004*Y1004</x:f>
        <x:v>0.8744966550807027</x:v>
      </x:c>
      <x:c r="AC1004" s="64" t="n">
        <x:f aca="0">X1004*Y1004</x:f>
        <x:v>0.06827113987612085</x:v>
      </x:c>
      <x:c r="AD1004" s="64" t="n">
        <x:f aca="0">SUM(Z1004:AC1004)</x:f>
        <x:v>1.1663876504495299</x:v>
      </x:c>
      <x:c r="AE1004" s="64" t="n">
        <x:f aca="0">MAX(AE1003,AD1004)</x:f>
        <x:v>1.1770607804293562</x:v>
      </x:c>
      <x:c r="AF1004" s="63" t="n">
        <x:f aca="0">AD1004/AE1004-1</x:f>
        <x:v>-0.009067611594307912</x:v>
      </x:c>
      <x:c r="AG1004" s="63" t="n">
        <x:f aca="0">AD1004/AD1003-1</x:f>
        <x:v>-0.0008633360017538116</x:v>
      </x:c>
      <x:c r="AH1004" s="61" t="n">
        <x:f aca="0">IF(OR(T1004="年末+季度",T1004="季度+动态",T1004="季度",T1004="动态"),A1004,AH1003)</x:f>
        <x:v>45197</x:v>
      </x:c>
      <x:c r="AI1004" s="68" t="n">
        <x:f aca="0">YEAR(A1004)</x:f>
        <x:v>2023</x:v>
      </x:c>
      <x:c r="AJ1004" s="68" t="n">
        <x:f aca="0">MONTH(A1004)</x:f>
        <x:v>12</x:v>
      </x:c>
      <x:c r="AK1004" s="66" t="n">
        <x:f aca="0">IF(MONTH(A1004)&lt;&gt;MONTH(A1005),1,0)</x:f>
        <x:v>0</x:v>
      </x:c>
      <x:c r="AL1004" s="64" t="n">
        <x:f aca="0">IF(AK1003,AD1003,AL1003)</x:f>
        <x:v>1.1688938735337948</x:v>
      </x:c>
      <x:c r="AM1004" s="65" t="str">
        <x:f aca="0">IF(AK1004,AD1004/AL1004-1,"")</x:f>
      </x:c>
      <x:c r="AN1004" s="64" t="n">
        <x:f aca="0">IF(AI1004&lt;&gt;AI1003,AD1004,MAX(AN1003,AD1004))</x:f>
        <x:v>1.1770607804293562</x:v>
      </x:c>
      <x:c r="AO1004" s="65" t="n">
        <x:f aca="0">AD1004/AN1004-1</x:f>
        <x:v>-0.009067611594307912</x:v>
      </x:c>
      <x:c r="AP1004" s="69" t="n">
        <x:f aca="0">IFERROR(SUM(Z1004:AC1004)/AD1004,0)</x:f>
        <x:v>1</x:v>
      </x:c>
      <x:c r="AQ1004" s="66" t="b">
        <x:f aca="0">AND(B1004&gt;0,C1004&gt;0,D1004&gt;0,E1004&gt;0)</x:f>
        <x:v>1</x:v>
      </x:c>
    </x:row>
    <x:row r="1005" ht="13.5" hidden="0">
      <x:c r="A1005" s="61" t="n">
        <x:f aca="0">'净值底稿'!A967</x:f>
        <x:v>45281</x:v>
      </x:c>
      <x:c r="B1005" s="62" t="n">
        <x:f aca="0">'净值底稿'!W967</x:f>
        <x:v>1.2794658477025385</x:v>
      </x:c>
      <x:c r="C1005" s="62" t="n">
        <x:f aca="0">'净值底稿'!T967</x:f>
        <x:v>1.1926610984886141</x:v>
      </x:c>
      <x:c r="D1005" s="62" t="n">
        <x:f aca="0">'净值底稿'!U967</x:f>
        <x:v>1.6274</x:v>
      </x:c>
      <x:c r="E1005" s="62" t="n">
        <x:f aca="0">'净值底稿'!V967</x:f>
        <x:v>1.6958</x:v>
      </x:c>
      <x:c r="F1005" s="63" t="n">
        <x:f aca="0">IFERROR(B1005/B1004-1,0)</x:f>
        <x:v>0.0008697122806504698</x:v>
      </x:c>
      <x:c r="G1005" s="63" t="n">
        <x:f aca="0">IFERROR(C1005/C1004-1,0)</x:f>
        <x:v>0.0065616522532003785</x:v>
      </x:c>
      <x:c r="H1005" s="63" t="n">
        <x:f aca="0">IFERROR(D1005/D1004-1,0)</x:f>
        <x:v>0.0006763819713460073</x:v>
      </x:c>
      <x:c r="I1005" s="63" t="n">
        <x:f aca="0">IFERROR(E1005/E1004-1,0)</x:f>
        <x:v>-0.0020596716294944972</x:v>
      </x:c>
      <x:c r="J1005" s="64" t="n">
        <x:f aca="0">Z1004*(1+F1005)</x:f>
        <x:v>0.11204643839599689</x:v>
      </x:c>
      <x:c r="K1005" s="64" t="n">
        <x:f aca="0">AA1004*(1+G1005)</x:f>
        <x:v>0.11240352541098889</x:v>
      </x:c>
      <x:c r="L1005" s="64" t="n">
        <x:f aca="0">AB1004*(1+H1005)</x:f>
        <x:v>0.8750881488522018</x:v>
      </x:c>
      <x:c r="M1005" s="64" t="n">
        <x:f aca="0">AC1004*(1+I1005)</x:f>
        <x:v>0.06813052374620475</x:v>
      </x:c>
      <x:c r="N1005" s="64" t="n">
        <x:f aca="0">SUM(J1005:M1005)</x:f>
        <x:v>1.1676686364053923</x:v>
      </x:c>
      <x:c r="O1005" s="65" t="n">
        <x:f aca="0">IFERROR((J1005+K1005)/N1005,0)</x:f>
        <x:v>0.19222059821521234</x:v>
      </x:c>
      <x:c r="P1005" s="66" t="b">
        <x:f aca="0">AND(MONTH(A1005)=12,OR(A1006="",YEAR(A1005)&lt;&gt;YEAR(A1006)))</x:f>
        <x:v>0</x:v>
      </x:c>
      <x:c r="Q1005" s="66" t="b">
        <x:f aca="0">AND(MOD(MONTH(A1005),3)=0,OR(A1006="",MONTH(A1005)&lt;&gt;MONTH(A1006)))</x:f>
        <x:v>0</x:v>
      </x:c>
      <x:c r="R1005" s="66" t="b">
        <x:f aca="0">OR(O1005&gt;$E$7,O1005&lt;$E$6)</x:f>
        <x:v>0</x:v>
      </x:c>
      <x:c r="S1005" s="66" t="b">
        <x:f aca="0">AND(OR(P1005,Q1005,R1005),A1005-AH1004&gt;$E$8)</x:f>
        <x:v>0</x:v>
      </x:c>
      <x:c r="T1005" s="67" t="str">
        <x:f aca="0">IF(NOT(OR(P1005,Q1005,R1005)),"不调",IF(NOT(S1005),"间隔规则跳过",IF(P1005,"年末+季度",IF(AND(Q1005,R1005),"季度+动态",IF(Q1005,"季度","动态")))))</x:f>
        <x:v>不调</x:v>
      </x:c>
      <x:c r="U1005" s="64" t="n">
        <x:f aca="0">IF(OR(T1005="年末+季度",T1005="季度+动态"),N1005*$E$5/2,IF(T1005="季度",(J1005+K1005)/2,IF(T1005="动态",N1005*$E$5*IF(J1005+K1005=0,0.5,J1005/(J1005+K1005)),J1005)))</x:f>
        <x:v>0.11204643839599689</x:v>
      </x:c>
      <x:c r="V1005" s="64" t="n">
        <x:f aca="0">IF(OR(T1005="年末+季度",T1005="季度+动态"),N1005*$E$5/2,IF(T1005="季度",(J1005+K1005)/2,IF(T1005="动态",N1005*$E$5*IF(J1005+K1005=0,0.5,K1005/(J1005+K1005)),K1005)))</x:f>
        <x:v>0.11240352541098889</x:v>
      </x:c>
      <x:c r="W1005" s="64" t="n">
        <x:f aca="0">IF(OR(T1005="年末+季度",T1005="季度+动态",T1005="动态"),N1005*(1-$E$5)*IF(L1005+M1005=0,$B$7/($B$7+$B$8),L1005/(L1005+M1005)),L1005)</x:f>
        <x:v>0.8750881488522018</x:v>
      </x:c>
      <x:c r="X1005" s="64" t="n">
        <x:f aca="0">IF(OR(T1005="年末+季度",T1005="季度+动态",T1005="动态"),N1005*(1-$E$5)*IF(L1005+M1005=0,$B$8/($B$7+$B$8),M1005/(L1005+M1005)),M1005)</x:f>
        <x:v>0.06813052374620475</x:v>
      </x:c>
      <x:c r="Y1005" s="64" t="n">
        <x:f aca="0">POWER(1-$H$5,(A1005-A1004)/$H$8)</x:f>
        <x:v>0.9999862671029998</x:v>
      </x:c>
      <x:c r="Z1005" s="64" t="n">
        <x:f aca="0">U1005*Y1005</x:f>
        <x:v>0.11204489967379914</x:v>
      </x:c>
      <x:c r="AA1005" s="64" t="n">
        <x:f aca="0">V1005*Y1005</x:f>
        <x:v>0.11240198178495195</x:v>
      </x:c>
      <x:c r="AB1005" s="64" t="n">
        <x:f aca="0">W1005*Y1005</x:f>
        <x:v>0.8750761313567874</x:v>
      </x:c>
      <x:c r="AC1005" s="64" t="n">
        <x:f aca="0">X1005*Y1005</x:f>
        <x:v>0.06812958811673957</x:v>
      </x:c>
      <x:c r="AD1005" s="64" t="n">
        <x:f aca="0">SUM(Z1005:AC1005)</x:f>
        <x:v>1.167652600932278</x:v>
      </x:c>
      <x:c r="AE1005" s="64" t="n">
        <x:f aca="0">MAX(AE1004,AD1005)</x:f>
        <x:v>1.1770607804293562</x:v>
      </x:c>
      <x:c r="AF1005" s="63" t="n">
        <x:f aca="0">AD1005/AE1005-1</x:f>
        <x:v>-0.007992942805932546</x:v>
      </x:c>
      <x:c r="AG1005" s="63" t="n">
        <x:f aca="0">AD1005/AD1004-1</x:f>
        <x:v>0.0010845026370611688</x:v>
      </x:c>
      <x:c r="AH1005" s="61" t="n">
        <x:f aca="0">IF(OR(T1005="年末+季度",T1005="季度+动态",T1005="季度",T1005="动态"),A1005,AH1004)</x:f>
        <x:v>45197</x:v>
      </x:c>
      <x:c r="AI1005" s="68" t="n">
        <x:f aca="0">YEAR(A1005)</x:f>
        <x:v>2023</x:v>
      </x:c>
      <x:c r="AJ1005" s="68" t="n">
        <x:f aca="0">MONTH(A1005)</x:f>
        <x:v>12</x:v>
      </x:c>
      <x:c r="AK1005" s="66" t="n">
        <x:f aca="0">IF(MONTH(A1005)&lt;&gt;MONTH(A1006),1,0)</x:f>
        <x:v>0</x:v>
      </x:c>
      <x:c r="AL1005" s="64" t="n">
        <x:f aca="0">IF(AK1004,AD1004,AL1004)</x:f>
        <x:v>1.1688938735337948</x:v>
      </x:c>
      <x:c r="AM1005" s="65" t="str">
        <x:f aca="0">IF(AK1005,AD1005/AL1005-1,"")</x:f>
      </x:c>
      <x:c r="AN1005" s="64" t="n">
        <x:f aca="0">IF(AI1005&lt;&gt;AI1004,AD1005,MAX(AN1004,AD1005))</x:f>
        <x:v>1.1770607804293562</x:v>
      </x:c>
      <x:c r="AO1005" s="65" t="n">
        <x:f aca="0">AD1005/AN1005-1</x:f>
        <x:v>-0.007992942805932546</x:v>
      </x:c>
      <x:c r="AP1005" s="69" t="n">
        <x:f aca="0">IFERROR(SUM(Z1005:AC1005)/AD1005,0)</x:f>
        <x:v>1</x:v>
      </x:c>
      <x:c r="AQ1005" s="66" t="b">
        <x:f aca="0">AND(B1005&gt;0,C1005&gt;0,D1005&gt;0,E1005&gt;0)</x:f>
        <x:v>1</x:v>
      </x:c>
    </x:row>
    <x:row r="1006" ht="13.5" hidden="0">
      <x:c r="A1006" s="61" t="n">
        <x:f aca="0">'净值底稿'!A968</x:f>
        <x:v>45282</x:v>
      </x:c>
      <x:c r="B1006" s="62" t="n">
        <x:f aca="0">'净值底稿'!W968</x:f>
        <x:v>1.2784679758319109</x:v>
      </x:c>
      <x:c r="C1006" s="62" t="n">
        <x:f aca="0">'净值底稿'!T968</x:f>
        <x:v>1.182041018958339</x:v>
      </x:c>
      <x:c r="D1006" s="62" t="n">
        <x:f aca="0">'净值底稿'!U968</x:f>
        <x:v>1.6289</x:v>
      </x:c>
      <x:c r="E1006" s="62" t="n">
        <x:f aca="0">'净值底稿'!V968</x:f>
        <x:v>1.7069</x:v>
      </x:c>
      <x:c r="F1006" s="63" t="n">
        <x:f aca="0">IFERROR(B1006/B1005-1,0)</x:f>
        <x:v>-0.0007799128616207129</x:v>
      </x:c>
      <x:c r="G1006" s="63" t="n">
        <x:f aca="0">IFERROR(C1006/C1005-1,0)</x:f>
        <x:v>-0.008904524129891733</x:v>
      </x:c>
      <x:c r="H1006" s="63" t="n">
        <x:f aca="0">IFERROR(D1006/D1005-1,0)</x:f>
        <x:v>0.0009217156200074239</x:v>
      </x:c>
      <x:c r="I1006" s="63" t="n">
        <x:f aca="0">IFERROR(E1006/E1005-1,0)</x:f>
        <x:v>0.006545583205566752</x:v>
      </x:c>
      <x:c r="J1006" s="64" t="n">
        <x:f aca="0">Z1005*(1+F1006)</x:f>
        <x:v>0.11195751441546455</x:v>
      </x:c>
      <x:c r="K1006" s="64" t="n">
        <x:f aca="0">AA1005*(1+G1006)</x:f>
        <x:v>0.1114010956259002</x:v>
      </x:c>
      <x:c r="L1006" s="64" t="n">
        <x:f aca="0">AB1005*(1+H1006)</x:f>
        <x:v>0.8758827026957546</x:v>
      </x:c>
      <x:c r="M1006" s="64" t="n">
        <x:f aca="0">AC1005*(1+I1006)</x:f>
        <x:v>0.06857553600451868</x:v>
      </x:c>
      <x:c r="N1006" s="64" t="n">
        <x:f aca="0">SUM(J1006:M1006)</x:f>
        <x:v>1.167816848741638</x:v>
      </x:c>
      <x:c r="O1006" s="65" t="n">
        <x:f aca="0">IFERROR((J1006+K1006)/N1006,0)</x:f>
        <x:v>0.19126167796092441</x:v>
      </x:c>
      <x:c r="P1006" s="66" t="b">
        <x:f aca="0">AND(MONTH(A1006)=12,OR(A1007="",YEAR(A1006)&lt;&gt;YEAR(A1007)))</x:f>
        <x:v>0</x:v>
      </x:c>
      <x:c r="Q1006" s="66" t="b">
        <x:f aca="0">AND(MOD(MONTH(A1006),3)=0,OR(A1007="",MONTH(A1006)&lt;&gt;MONTH(A1007)))</x:f>
        <x:v>0</x:v>
      </x:c>
      <x:c r="R1006" s="66" t="b">
        <x:f aca="0">OR(O1006&gt;$E$7,O1006&lt;$E$6)</x:f>
        <x:v>0</x:v>
      </x:c>
      <x:c r="S1006" s="66" t="b">
        <x:f aca="0">AND(OR(P1006,Q1006,R1006),A1006-AH1005&gt;$E$8)</x:f>
        <x:v>0</x:v>
      </x:c>
      <x:c r="T1006" s="67" t="str">
        <x:f aca="0">IF(NOT(OR(P1006,Q1006,R1006)),"不调",IF(NOT(S1006),"间隔规则跳过",IF(P1006,"年末+季度",IF(AND(Q1006,R1006),"季度+动态",IF(Q1006,"季度","动态")))))</x:f>
        <x:v>不调</x:v>
      </x:c>
      <x:c r="U1006" s="64" t="n">
        <x:f aca="0">IF(OR(T1006="年末+季度",T1006="季度+动态"),N1006*$E$5/2,IF(T1006="季度",(J1006+K1006)/2,IF(T1006="动态",N1006*$E$5*IF(J1006+K1006=0,0.5,J1006/(J1006+K1006)),J1006)))</x:f>
        <x:v>0.11195751441546455</x:v>
      </x:c>
      <x:c r="V1006" s="64" t="n">
        <x:f aca="0">IF(OR(T1006="年末+季度",T1006="季度+动态"),N1006*$E$5/2,IF(T1006="季度",(J1006+K1006)/2,IF(T1006="动态",N1006*$E$5*IF(J1006+K1006=0,0.5,K1006/(J1006+K1006)),K1006)))</x:f>
        <x:v>0.1114010956259002</x:v>
      </x:c>
      <x:c r="W1006" s="64" t="n">
        <x:f aca="0">IF(OR(T1006="年末+季度",T1006="季度+动态",T1006="动态"),N1006*(1-$E$5)*IF(L1006+M1006=0,$B$7/($B$7+$B$8),L1006/(L1006+M1006)),L1006)</x:f>
        <x:v>0.8758827026957546</x:v>
      </x:c>
      <x:c r="X1006" s="64" t="n">
        <x:f aca="0">IF(OR(T1006="年末+季度",T1006="季度+动态",T1006="动态"),N1006*(1-$E$5)*IF(L1006+M1006=0,$B$8/($B$7+$B$8),M1006/(L1006+M1006)),M1006)</x:f>
        <x:v>0.06857553600451868</x:v>
      </x:c>
      <x:c r="Y1006" s="64" t="n">
        <x:f aca="0">POWER(1-$H$5,(A1006-A1005)/$H$8)</x:f>
        <x:v>0.9999862671029998</x:v>
      </x:c>
      <x:c r="Z1006" s="64" t="n">
        <x:f aca="0">U1006*Y1006</x:f>
        <x:v>0.11195597691445068</x:v>
      </x:c>
      <x:c r="AA1006" s="64" t="n">
        <x:f aca="0">V1006*Y1006</x:f>
        <x:v>0.11139956576612825</x:v>
      </x:c>
      <x:c r="AB1006" s="64" t="n">
        <x:f aca="0">W1006*Y1006</x:f>
        <x:v>0.8758706742888143</x:v>
      </x:c>
      <x:c r="AC1006" s="64" t="n">
        <x:f aca="0">X1006*Y1006</x:f>
        <x:v>0.068574594263746</x:v>
      </x:c>
      <x:c r="AD1006" s="64" t="n">
        <x:f aca="0">SUM(Z1006:AC1006)</x:f>
        <x:v>1.167800811233139</x:v>
      </x:c>
      <x:c r="AE1006" s="64" t="n">
        <x:f aca="0">MAX(AE1005,AD1006)</x:f>
        <x:v>1.1770607804293562</x:v>
      </x:c>
      <x:c r="AF1006" s="63" t="n">
        <x:f aca="0">AD1006/AE1006-1</x:f>
        <x:v>-0.007867027217438483</x:v>
      </x:c>
      <x:c r="AG1006" s="63" t="n">
        <x:f aca="0">AD1006/AD1005-1</x:f>
        <x:v>0.00012693013379383444</x:v>
      </x:c>
      <x:c r="AH1006" s="61" t="n">
        <x:f aca="0">IF(OR(T1006="年末+季度",T1006="季度+动态",T1006="季度",T1006="动态"),A1006,AH1005)</x:f>
        <x:v>45197</x:v>
      </x:c>
      <x:c r="AI1006" s="68" t="n">
        <x:f aca="0">YEAR(A1006)</x:f>
        <x:v>2023</x:v>
      </x:c>
      <x:c r="AJ1006" s="68" t="n">
        <x:f aca="0">MONTH(A1006)</x:f>
        <x:v>12</x:v>
      </x:c>
      <x:c r="AK1006" s="66" t="n">
        <x:f aca="0">IF(MONTH(A1006)&lt;&gt;MONTH(A1007),1,0)</x:f>
        <x:v>0</x:v>
      </x:c>
      <x:c r="AL1006" s="64" t="n">
        <x:f aca="0">IF(AK1005,AD1005,AL1005)</x:f>
        <x:v>1.1688938735337948</x:v>
      </x:c>
      <x:c r="AM1006" s="65" t="str">
        <x:f aca="0">IF(AK1006,AD1006/AL1006-1,"")</x:f>
      </x:c>
      <x:c r="AN1006" s="64" t="n">
        <x:f aca="0">IF(AI1006&lt;&gt;AI1005,AD1006,MAX(AN1005,AD1006))</x:f>
        <x:v>1.1770607804293562</x:v>
      </x:c>
      <x:c r="AO1006" s="65" t="n">
        <x:f aca="0">AD1006/AN1006-1</x:f>
        <x:v>-0.007867027217438483</x:v>
      </x:c>
      <x:c r="AP1006" s="69" t="n">
        <x:f aca="0">IFERROR(SUM(Z1006:AC1006)/AD1006,0)</x:f>
        <x:v>1</x:v>
      </x:c>
      <x:c r="AQ1006" s="66" t="b">
        <x:f aca="0">AND(B1006&gt;0,C1006&gt;0,D1006&gt;0,E1006&gt;0)</x:f>
        <x:v>1</x:v>
      </x:c>
    </x:row>
    <x:row r="1007" ht="13.5" hidden="0">
      <x:c r="A1007" s="61" t="n">
        <x:f aca="0">'净值底稿'!A969</x:f>
        <x:v>45285</x:v>
      </x:c>
      <x:c r="B1007" s="62" t="n">
        <x:f aca="0">'净值底稿'!W969</x:f>
        <x:v>1.2801218480215384</x:v>
      </x:c>
      <x:c r="C1007" s="62" t="n">
        <x:f aca="0">'净值底稿'!T969</x:f>
        <x:v>1.181605028762794</x:v>
      </x:c>
      <x:c r="D1007" s="62" t="n">
        <x:f aca="0">'净值底稿'!U969</x:f>
        <x:v>1.6302</x:v>
      </x:c>
      <x:c r="E1007" s="62" t="n">
        <x:f aca="0">'净值底稿'!V969</x:f>
        <x:v>1.7081</x:v>
      </x:c>
      <x:c r="F1007" s="63" t="n">
        <x:f aca="0">IFERROR(B1007/B1006-1,0)</x:f>
        <x:v>0.0012936359931514652</x:v>
      </x:c>
      <x:c r="G1007" s="63" t="n">
        <x:f aca="0">IFERROR(C1007/C1006-1,0)</x:f>
        <x:v>-0.0003688452334160708</x:v>
      </x:c>
      <x:c r="H1007" s="63" t="n">
        <x:f aca="0">IFERROR(D1007/D1006-1,0)</x:f>
        <x:v>0.0007980845969672856</x:v>
      </x:c>
      <x:c r="I1007" s="63" t="n">
        <x:f aca="0">IFERROR(E1007/E1006-1,0)</x:f>
        <x:v>0.0007030288827698516</x:v>
      </x:c>
      <x:c r="J1007" s="64" t="n">
        <x:f aca="0">Z1006*(1+F1007)</x:f>
        <x:v>0.11210080719583565</x:v>
      </x:c>
      <x:c r="K1007" s="64" t="n">
        <x:f aca="0">AA1006*(1+G1007)</x:f>
        <x:v>0.1113584765672908</x:v>
      </x:c>
      <x:c r="L1007" s="64" t="n">
        <x:f aca="0">AB1006*(1+H1007)</x:f>
        <x:v>0.8765696931828996</x:v>
      </x:c>
      <x:c r="M1007" s="64" t="n">
        <x:f aca="0">AC1006*(1+I1007)</x:f>
        <x:v>0.06862280418413763</x:v>
      </x:c>
      <x:c r="N1007" s="64" t="n">
        <x:f aca="0">SUM(J1007:M1007)</x:f>
        <x:v>1.1686517811301638</x:v>
      </x:c>
      <x:c r="O1007" s="65" t="n">
        <x:f aca="0">IFERROR((J1007+K1007)/N1007,0)</x:f>
        <x:v>0.1912111780183371</x:v>
      </x:c>
      <x:c r="P1007" s="66" t="b">
        <x:f aca="0">AND(MONTH(A1007)=12,OR(A1008="",YEAR(A1007)&lt;&gt;YEAR(A1008)))</x:f>
        <x:v>0</x:v>
      </x:c>
      <x:c r="Q1007" s="66" t="b">
        <x:f aca="0">AND(MOD(MONTH(A1007),3)=0,OR(A1008="",MONTH(A1007)&lt;&gt;MONTH(A1008)))</x:f>
        <x:v>0</x:v>
      </x:c>
      <x:c r="R1007" s="66" t="b">
        <x:f aca="0">OR(O1007&gt;$E$7,O1007&lt;$E$6)</x:f>
        <x:v>0</x:v>
      </x:c>
      <x:c r="S1007" s="66" t="b">
        <x:f aca="0">AND(OR(P1007,Q1007,R1007),A1007-AH1006&gt;$E$8)</x:f>
        <x:v>0</x:v>
      </x:c>
      <x:c r="T1007" s="67" t="str">
        <x:f aca="0">IF(NOT(OR(P1007,Q1007,R1007)),"不调",IF(NOT(S1007),"间隔规则跳过",IF(P1007,"年末+季度",IF(AND(Q1007,R1007),"季度+动态",IF(Q1007,"季度","动态")))))</x:f>
        <x:v>不调</x:v>
      </x:c>
      <x:c r="U1007" s="64" t="n">
        <x:f aca="0">IF(OR(T1007="年末+季度",T1007="季度+动态"),N1007*$E$5/2,IF(T1007="季度",(J1007+K1007)/2,IF(T1007="动态",N1007*$E$5*IF(J1007+K1007=0,0.5,J1007/(J1007+K1007)),J1007)))</x:f>
        <x:v>0.11210080719583565</x:v>
      </x:c>
      <x:c r="V1007" s="64" t="n">
        <x:f aca="0">IF(OR(T1007="年末+季度",T1007="季度+动态"),N1007*$E$5/2,IF(T1007="季度",(J1007+K1007)/2,IF(T1007="动态",N1007*$E$5*IF(J1007+K1007=0,0.5,K1007/(J1007+K1007)),K1007)))</x:f>
        <x:v>0.1113584765672908</x:v>
      </x:c>
      <x:c r="W1007" s="64" t="n">
        <x:f aca="0">IF(OR(T1007="年末+季度",T1007="季度+动态",T1007="动态"),N1007*(1-$E$5)*IF(L1007+M1007=0,$B$7/($B$7+$B$8),L1007/(L1007+M1007)),L1007)</x:f>
        <x:v>0.8765696931828996</x:v>
      </x:c>
      <x:c r="X1007" s="64" t="n">
        <x:f aca="0">IF(OR(T1007="年末+季度",T1007="季度+动态",T1007="动态"),N1007*(1-$E$5)*IF(L1007+M1007=0,$B$8/($B$7+$B$8),M1007/(L1007+M1007)),M1007)</x:f>
        <x:v>0.06862280418413763</x:v>
      </x:c>
      <x:c r="Y1007" s="64" t="n">
        <x:f aca="0">POWER(1-$H$5,(A1007-A1006)/$H$8)</x:f>
        <x:v>0.9999588018747739</x:v>
      </x:c>
      <x:c r="Z1007" s="64" t="n">
        <x:f aca="0">U1007*Y1007</x:f>
        <x:v>0.11209618885274285</x:v>
      </x:c>
      <x:c r="AA1007" s="64" t="n">
        <x:f aca="0">V1007*Y1007</x:f>
        <x:v>0.11135388880682819</x:v>
      </x:c>
      <x:c r="AB1007" s="64" t="n">
        <x:f aca="0">W1007*Y1007</x:f>
        <x:v>0.8765335801549105</x:v>
      </x:c>
      <x:c r="AC1007" s="64" t="n">
        <x:f aca="0">X1007*Y1007</x:f>
        <x:v>0.0686199770532575</x:v>
      </x:c>
      <x:c r="AD1007" s="64" t="n">
        <x:f aca="0">SUM(Z1007:AC1007)</x:f>
        <x:v>1.1686036348677389</x:v>
      </x:c>
      <x:c r="AE1007" s="64" t="n">
        <x:f aca="0">MAX(AE1006,AD1007)</x:f>
        <x:v>1.1770607804293562</x:v>
      </x:c>
      <x:c r="AF1007" s="63" t="n">
        <x:f aca="0">AD1007/AE1007-1</x:f>
        <x:v>-0.007184969291502918</x:v>
      </x:c>
      <x:c r="AG1007" s="63" t="n">
        <x:f aca="0">AD1007/AD1006-1</x:f>
        <x:v>0.0006874662415692345</x:v>
      </x:c>
      <x:c r="AH1007" s="61" t="n">
        <x:f aca="0">IF(OR(T1007="年末+季度",T1007="季度+动态",T1007="季度",T1007="动态"),A1007,AH1006)</x:f>
        <x:v>45197</x:v>
      </x:c>
      <x:c r="AI1007" s="68" t="n">
        <x:f aca="0">YEAR(A1007)</x:f>
        <x:v>2023</x:v>
      </x:c>
      <x:c r="AJ1007" s="68" t="n">
        <x:f aca="0">MONTH(A1007)</x:f>
        <x:v>12</x:v>
      </x:c>
      <x:c r="AK1007" s="66" t="n">
        <x:f aca="0">IF(MONTH(A1007)&lt;&gt;MONTH(A1008),1,0)</x:f>
        <x:v>0</x:v>
      </x:c>
      <x:c r="AL1007" s="64" t="n">
        <x:f aca="0">IF(AK1006,AD1006,AL1006)</x:f>
        <x:v>1.1688938735337948</x:v>
      </x:c>
      <x:c r="AM1007" s="65" t="str">
        <x:f aca="0">IF(AK1007,AD1007/AL1007-1,"")</x:f>
      </x:c>
      <x:c r="AN1007" s="64" t="n">
        <x:f aca="0">IF(AI1007&lt;&gt;AI1006,AD1007,MAX(AN1006,AD1007))</x:f>
        <x:v>1.1770607804293562</x:v>
      </x:c>
      <x:c r="AO1007" s="65" t="n">
        <x:f aca="0">AD1007/AN1007-1</x:f>
        <x:v>-0.007184969291502918</x:v>
      </x:c>
      <x:c r="AP1007" s="69" t="n">
        <x:f aca="0">IFERROR(SUM(Z1007:AC1007)/AD1007,0)</x:f>
        <x:v>1</x:v>
      </x:c>
      <x:c r="AQ1007" s="66" t="b">
        <x:f aca="0">AND(B1007&gt;0,C1007&gt;0,D1007&gt;0,E1007&gt;0)</x:f>
        <x:v>1</x:v>
      </x:c>
    </x:row>
    <x:row r="1008" ht="13.5" hidden="0">
      <x:c r="A1008" s="61" t="n">
        <x:f aca="0">'净值底稿'!A970</x:f>
        <x:v>45286</x:v>
      </x:c>
      <x:c r="B1008" s="62" t="n">
        <x:f aca="0">'净值底稿'!W970</x:f>
        <x:v>1.2755680154805713</x:v>
      </x:c>
      <x:c r="C1008" s="62" t="n">
        <x:f aca="0">'净值底稿'!T970</x:f>
        <x:v>1.1680981676793702</x:v>
      </x:c>
      <x:c r="D1008" s="62" t="n">
        <x:f aca="0">'净值底稿'!U970</x:f>
        <x:v>1.6314</x:v>
      </x:c>
      <x:c r="E1008" s="62" t="n">
        <x:f aca="0">'净值底稿'!V970</x:f>
        <x:v>1.713</x:v>
      </x:c>
      <x:c r="F1008" s="63" t="n">
        <x:f aca="0">IFERROR(B1008/B1007-1,0)</x:f>
        <x:v>-0.0035573430357470626</x:v>
      </x:c>
      <x:c r="G1008" s="63" t="n">
        <x:f aca="0">IFERROR(C1008/C1007-1,0)</x:f>
        <x:v>-0.011430944143464017</x:v>
      </x:c>
      <x:c r="H1008" s="63" t="n">
        <x:f aca="0">IFERROR(D1008/D1007-1,0)</x:f>
        <x:v>0.0007361059992638808</x:v>
      </x:c>
      <x:c r="I1008" s="63" t="n">
        <x:f aca="0">IFERROR(E1008/E1007-1,0)</x:f>
        <x:v>0.002868684503249286</x:v>
      </x:c>
      <x:c r="J1008" s="64" t="n">
        <x:f aca="0">Z1007*(1+F1008)</x:f>
        <x:v>0.11169742425599376</x:v>
      </x:c>
      <x:c r="K1008" s="64" t="n">
        <x:f aca="0">AA1007*(1+G1008)</x:f>
        <x:v>0.11008100872371983</x:v>
      </x:c>
      <x:c r="L1008" s="64" t="n">
        <x:f aca="0">AB1007*(1+H1008)</x:f>
        <x:v>0.8771788017818187</x:v>
      </x:c>
      <x:c r="M1008" s="64" t="n">
        <x:f aca="0">AC1007*(1+I1008)</x:f>
        <x:v>0.06881682611804349</x:v>
      </x:c>
      <x:c r="N1008" s="64" t="n">
        <x:f aca="0">SUM(J1008:M1008)</x:f>
        <x:v>1.167774060879576</x:v>
      </x:c>
      <x:c r="O1008" s="65" t="n">
        <x:f aca="0">IFERROR((J1008+K1008)/N1008,0)</x:f>
        <x:v>0.18991553281519924</x:v>
      </x:c>
      <x:c r="P1008" s="66" t="b">
        <x:f aca="0">AND(MONTH(A1008)=12,OR(A1009="",YEAR(A1008)&lt;&gt;YEAR(A1009)))</x:f>
        <x:v>0</x:v>
      </x:c>
      <x:c r="Q1008" s="66" t="b">
        <x:f aca="0">AND(MOD(MONTH(A1008),3)=0,OR(A1009="",MONTH(A1008)&lt;&gt;MONTH(A1009)))</x:f>
        <x:v>0</x:v>
      </x:c>
      <x:c r="R1008" s="66" t="b">
        <x:f aca="0">OR(O1008&gt;$E$7,O1008&lt;$E$6)</x:f>
        <x:v>0</x:v>
      </x:c>
      <x:c r="S1008" s="66" t="b">
        <x:f aca="0">AND(OR(P1008,Q1008,R1008),A1008-AH1007&gt;$E$8)</x:f>
        <x:v>0</x:v>
      </x:c>
      <x:c r="T1008" s="67" t="str">
        <x:f aca="0">IF(NOT(OR(P1008,Q1008,R1008)),"不调",IF(NOT(S1008),"间隔规则跳过",IF(P1008,"年末+季度",IF(AND(Q1008,R1008),"季度+动态",IF(Q1008,"季度","动态")))))</x:f>
        <x:v>不调</x:v>
      </x:c>
      <x:c r="U1008" s="64" t="n">
        <x:f aca="0">IF(OR(T1008="年末+季度",T1008="季度+动态"),N1008*$E$5/2,IF(T1008="季度",(J1008+K1008)/2,IF(T1008="动态",N1008*$E$5*IF(J1008+K1008=0,0.5,J1008/(J1008+K1008)),J1008)))</x:f>
        <x:v>0.11169742425599376</x:v>
      </x:c>
      <x:c r="V1008" s="64" t="n">
        <x:f aca="0">IF(OR(T1008="年末+季度",T1008="季度+动态"),N1008*$E$5/2,IF(T1008="季度",(J1008+K1008)/2,IF(T1008="动态",N1008*$E$5*IF(J1008+K1008=0,0.5,K1008/(J1008+K1008)),K1008)))</x:f>
        <x:v>0.11008100872371983</x:v>
      </x:c>
      <x:c r="W1008" s="64" t="n">
        <x:f aca="0">IF(OR(T1008="年末+季度",T1008="季度+动态",T1008="动态"),N1008*(1-$E$5)*IF(L1008+M1008=0,$B$7/($B$7+$B$8),L1008/(L1008+M1008)),L1008)</x:f>
        <x:v>0.8771788017818187</x:v>
      </x:c>
      <x:c r="X1008" s="64" t="n">
        <x:f aca="0">IF(OR(T1008="年末+季度",T1008="季度+动态",T1008="动态"),N1008*(1-$E$5)*IF(L1008+M1008=0,$B$8/($B$7+$B$8),M1008/(L1008+M1008)),M1008)</x:f>
        <x:v>0.06881682611804349</x:v>
      </x:c>
      <x:c r="Y1008" s="64" t="n">
        <x:f aca="0">POWER(1-$H$5,(A1008-A1007)/$H$8)</x:f>
        <x:v>0.9999862671029998</x:v>
      </x:c>
      <x:c r="Z1008" s="64" t="n">
        <x:f aca="0">U1008*Y1008</x:f>
        <x:v>0.11169589032677125</x:v>
      </x:c>
      <x:c r="AA1008" s="64" t="n">
        <x:f aca="0">V1008*Y1008</x:f>
        <x:v>0.11007949699256535</x:v>
      </x:c>
      <x:c r="AB1008" s="64" t="n">
        <x:f aca="0">W1008*Y1008</x:f>
        <x:v>0.877166755575683</x:v>
      </x:c>
      <x:c r="AC1008" s="64" t="n">
        <x:f aca="0">X1008*Y1008</x:f>
        <x:v>0.06881588106365853</x:v>
      </x:c>
      <x:c r="AD1008" s="64" t="n">
        <x:f aca="0">SUM(Z1008:AC1008)</x:f>
        <x:v>1.1677580239586782</x:v>
      </x:c>
      <x:c r="AE1008" s="64" t="n">
        <x:f aca="0">MAX(AE1007,AD1008)</x:f>
        <x:v>1.1770607804293562</x:v>
      </x:c>
      <x:c r="AF1008" s="63" t="n">
        <x:f aca="0">AD1008/AE1008-1</x:f>
        <x:v>-0.007903378164791697</x:v>
      </x:c>
      <x:c r="AG1008" s="63" t="n">
        <x:f aca="0">AD1008/AD1007-1</x:f>
        <x:v>-0.0007236079743636603</x:v>
      </x:c>
      <x:c r="AH1008" s="61" t="n">
        <x:f aca="0">IF(OR(T1008="年末+季度",T1008="季度+动态",T1008="季度",T1008="动态"),A1008,AH1007)</x:f>
        <x:v>45197</x:v>
      </x:c>
      <x:c r="AI1008" s="68" t="n">
        <x:f aca="0">YEAR(A1008)</x:f>
        <x:v>2023</x:v>
      </x:c>
      <x:c r="AJ1008" s="68" t="n">
        <x:f aca="0">MONTH(A1008)</x:f>
        <x:v>12</x:v>
      </x:c>
      <x:c r="AK1008" s="66" t="n">
        <x:f aca="0">IF(MONTH(A1008)&lt;&gt;MONTH(A1009),1,0)</x:f>
        <x:v>0</x:v>
      </x:c>
      <x:c r="AL1008" s="64" t="n">
        <x:f aca="0">IF(AK1007,AD1007,AL1007)</x:f>
        <x:v>1.1688938735337948</x:v>
      </x:c>
      <x:c r="AM1008" s="65" t="str">
        <x:f aca="0">IF(AK1008,AD1008/AL1008-1,"")</x:f>
      </x:c>
      <x:c r="AN1008" s="64" t="n">
        <x:f aca="0">IF(AI1008&lt;&gt;AI1007,AD1008,MAX(AN1007,AD1008))</x:f>
        <x:v>1.1770607804293562</x:v>
      </x:c>
      <x:c r="AO1008" s="65" t="n">
        <x:f aca="0">AD1008/AN1008-1</x:f>
        <x:v>-0.007903378164791697</x:v>
      </x:c>
      <x:c r="AP1008" s="69" t="n">
        <x:f aca="0">IFERROR(SUM(Z1008:AC1008)/AD1008,0)</x:f>
        <x:v>1</x:v>
      </x:c>
      <x:c r="AQ1008" s="66" t="b">
        <x:f aca="0">AND(B1008&gt;0,C1008&gt;0,D1008&gt;0,E1008&gt;0)</x:f>
        <x:v>1</x:v>
      </x:c>
    </x:row>
    <x:row r="1009" ht="13.5" hidden="0">
      <x:c r="A1009" s="61" t="n">
        <x:f aca="0">'净值底稿'!A971</x:f>
        <x:v>45287</x:v>
      </x:c>
      <x:c r="B1009" s="62" t="n">
        <x:f aca="0">'净值底稿'!W971</x:f>
        <x:v>1.284421121865622</x:v>
      </x:c>
      <x:c r="C1009" s="62" t="n">
        <x:f aca="0">'净值底稿'!T971</x:f>
        <x:v>1.1764399568023443</x:v>
      </x:c>
      <x:c r="D1009" s="62" t="n">
        <x:f aca="0">'净值底稿'!U971</x:f>
        <x:v>1.633</x:v>
      </x:c>
      <x:c r="E1009" s="62" t="n">
        <x:f aca="0">'净值底稿'!V971</x:f>
        <x:v>1.7189</x:v>
      </x:c>
      <x:c r="F1009" s="63" t="n">
        <x:f aca="0">IFERROR(B1009/B1008-1,0)</x:f>
        <x:v>0.0069405208327644186</x:v>
      </x:c>
      <x:c r="G1009" s="63" t="n">
        <x:f aca="0">IFERROR(C1009/C1008-1,0)</x:f>
        <x:v>0.007141342529067174</x:v>
      </x:c>
      <x:c r="H1009" s="63" t="n">
        <x:f aca="0">IFERROR(D1009/D1008-1,0)</x:f>
        <x:v>0.0009807527277185812</x:v>
      </x:c>
      <x:c r="I1009" s="63" t="n">
        <x:f aca="0">IFERROR(E1009/E1008-1,0)</x:f>
        <x:v>0.003444249854057224</x:v>
      </x:c>
      <x:c r="J1009" s="64" t="n">
        <x:f aca="0">Z1008*(1+F1009)</x:f>
        <x:v>0.11247111798051838</x:v>
      </x:c>
      <x:c r="K1009" s="64" t="n">
        <x:f aca="0">AA1008*(1+G1009)</x:f>
        <x:v>0.11086561238601668</x:v>
      </x:c>
      <x:c r="L1009" s="64" t="n">
        <x:f aca="0">AB1008*(1+H1009)</x:f>
        <x:v>0.8780270392638779</x:v>
      </x:c>
      <x:c r="M1009" s="64" t="n">
        <x:f aca="0">AC1008*(1+I1009)</x:f>
        <x:v>0.06905290015196885</x:v>
      </x:c>
      <x:c r="N1009" s="64" t="n">
        <x:f aca="0">SUM(J1009:M1009)</x:f>
        <x:v>1.170416669782382</x:v>
      </x:c>
      <x:c r="O1009" s="65" t="n">
        <x:f aca="0">IFERROR((J1009+K1009)/N1009,0)</x:f>
        <x:v>0.19081813864464228</x:v>
      </x:c>
      <x:c r="P1009" s="66" t="b">
        <x:f aca="0">AND(MONTH(A1009)=12,OR(A1010="",YEAR(A1009)&lt;&gt;YEAR(A1010)))</x:f>
        <x:v>0</x:v>
      </x:c>
      <x:c r="Q1009" s="66" t="b">
        <x:f aca="0">AND(MOD(MONTH(A1009),3)=0,OR(A1010="",MONTH(A1009)&lt;&gt;MONTH(A1010)))</x:f>
        <x:v>0</x:v>
      </x:c>
      <x:c r="R1009" s="66" t="b">
        <x:f aca="0">OR(O1009&gt;$E$7,O1009&lt;$E$6)</x:f>
        <x:v>0</x:v>
      </x:c>
      <x:c r="S1009" s="66" t="b">
        <x:f aca="0">AND(OR(P1009,Q1009,R1009),A1009-AH1008&gt;$E$8)</x:f>
        <x:v>0</x:v>
      </x:c>
      <x:c r="T1009" s="67" t="str">
        <x:f aca="0">IF(NOT(OR(P1009,Q1009,R1009)),"不调",IF(NOT(S1009),"间隔规则跳过",IF(P1009,"年末+季度",IF(AND(Q1009,R1009),"季度+动态",IF(Q1009,"季度","动态")))))</x:f>
        <x:v>不调</x:v>
      </x:c>
      <x:c r="U1009" s="64" t="n">
        <x:f aca="0">IF(OR(T1009="年末+季度",T1009="季度+动态"),N1009*$E$5/2,IF(T1009="季度",(J1009+K1009)/2,IF(T1009="动态",N1009*$E$5*IF(J1009+K1009=0,0.5,J1009/(J1009+K1009)),J1009)))</x:f>
        <x:v>0.11247111798051838</x:v>
      </x:c>
      <x:c r="V1009" s="64" t="n">
        <x:f aca="0">IF(OR(T1009="年末+季度",T1009="季度+动态"),N1009*$E$5/2,IF(T1009="季度",(J1009+K1009)/2,IF(T1009="动态",N1009*$E$5*IF(J1009+K1009=0,0.5,K1009/(J1009+K1009)),K1009)))</x:f>
        <x:v>0.11086561238601668</x:v>
      </x:c>
      <x:c r="W1009" s="64" t="n">
        <x:f aca="0">IF(OR(T1009="年末+季度",T1009="季度+动态",T1009="动态"),N1009*(1-$E$5)*IF(L1009+M1009=0,$B$7/($B$7+$B$8),L1009/(L1009+M1009)),L1009)</x:f>
        <x:v>0.8780270392638779</x:v>
      </x:c>
      <x:c r="X1009" s="64" t="n">
        <x:f aca="0">IF(OR(T1009="年末+季度",T1009="季度+动态",T1009="动态"),N1009*(1-$E$5)*IF(L1009+M1009=0,$B$8/($B$7+$B$8),M1009/(L1009+M1009)),M1009)</x:f>
        <x:v>0.06905290015196885</x:v>
      </x:c>
      <x:c r="Y1009" s="64" t="n">
        <x:f aca="0">POWER(1-$H$5,(A1009-A1008)/$H$8)</x:f>
        <x:v>0.9999862671029998</x:v>
      </x:c>
      <x:c r="Z1009" s="64" t="n">
        <x:f aca="0">U1009*Y1009</x:f>
        <x:v>0.11246957342623966</x:v>
      </x:c>
      <x:c r="AA1009" s="64" t="n">
        <x:f aca="0">V1009*Y1009</x:f>
        <x:v>0.1108640898799809</x:v>
      </x:c>
      <x:c r="AB1009" s="64" t="n">
        <x:f aca="0">W1009*Y1009</x:f>
        <x:v>0.8780149814089843</x:v>
      </x:c>
      <x:c r="AC1009" s="64" t="n">
        <x:f aca="0">X1009*Y1009</x:f>
        <x:v>0.0690519518556035</x:v>
      </x:c>
      <x:c r="AD1009" s="64" t="n">
        <x:f aca="0">SUM(Z1009:AC1009)</x:f>
        <x:v>1.1704005965708082</x:v>
      </x:c>
      <x:c r="AE1009" s="64" t="n">
        <x:f aca="0">MAX(AE1008,AD1009)</x:f>
        <x:v>1.1770607804293562</x:v>
      </x:c>
      <x:c r="AF1009" s="63" t="n">
        <x:f aca="0">AD1009/AE1009-1</x:f>
        <x:v>-0.005658317709063998</x:v>
      </x:c>
      <x:c r="AG1009" s="63" t="n">
        <x:f aca="0">AD1009/AD1008-1</x:f>
        <x:v>0.0022629453687432743</x:v>
      </x:c>
      <x:c r="AH1009" s="61" t="n">
        <x:f aca="0">IF(OR(T1009="年末+季度",T1009="季度+动态",T1009="季度",T1009="动态"),A1009,AH1008)</x:f>
        <x:v>45197</x:v>
      </x:c>
      <x:c r="AI1009" s="68" t="n">
        <x:f aca="0">YEAR(A1009)</x:f>
        <x:v>2023</x:v>
      </x:c>
      <x:c r="AJ1009" s="68" t="n">
        <x:f aca="0">MONTH(A1009)</x:f>
        <x:v>12</x:v>
      </x:c>
      <x:c r="AK1009" s="66" t="n">
        <x:f aca="0">IF(MONTH(A1009)&lt;&gt;MONTH(A1010),1,0)</x:f>
        <x:v>0</x:v>
      </x:c>
      <x:c r="AL1009" s="64" t="n">
        <x:f aca="0">IF(AK1008,AD1008,AL1008)</x:f>
        <x:v>1.1688938735337948</x:v>
      </x:c>
      <x:c r="AM1009" s="65" t="str">
        <x:f aca="0">IF(AK1009,AD1009/AL1009-1,"")</x:f>
      </x:c>
      <x:c r="AN1009" s="64" t="n">
        <x:f aca="0">IF(AI1009&lt;&gt;AI1008,AD1009,MAX(AN1008,AD1009))</x:f>
        <x:v>1.1770607804293562</x:v>
      </x:c>
      <x:c r="AO1009" s="65" t="n">
        <x:f aca="0">AD1009/AN1009-1</x:f>
        <x:v>-0.005658317709063998</x:v>
      </x:c>
      <x:c r="AP1009" s="69" t="n">
        <x:f aca="0">IFERROR(SUM(Z1009:AC1009)/AD1009,0)</x:f>
        <x:v>1</x:v>
      </x:c>
      <x:c r="AQ1009" s="66" t="b">
        <x:f aca="0">AND(B1009&gt;0,C1009&gt;0,D1009&gt;0,E1009&gt;0)</x:f>
        <x:v>1</x:v>
      </x:c>
    </x:row>
    <x:row r="1010" ht="13.5" hidden="0">
      <x:c r="A1010" s="61" t="n">
        <x:f aca="0">'净值底稿'!A972</x:f>
        <x:v>45288</x:v>
      </x:c>
      <x:c r="B1010" s="62" t="n">
        <x:f aca="0">'净值底稿'!W972</x:f>
        <x:v>1.2878108012030867</x:v>
      </x:c>
      <x:c r="C1010" s="62" t="n">
        <x:f aca="0">'净值底稿'!T972</x:f>
        <x:v>1.1981776192902922</x:v>
      </x:c>
      <x:c r="D1010" s="62" t="n">
        <x:f aca="0">'净值底稿'!U972</x:f>
        <x:v>1.6338</x:v>
      </x:c>
      <x:c r="E1010" s="62" t="n">
        <x:f aca="0">'净值底稿'!V972</x:f>
        <x:v>1.7195</x:v>
      </x:c>
      <x:c r="F1010" s="63" t="n">
        <x:f aca="0">IFERROR(B1010/B1009-1,0)</x:f>
        <x:v>0.002639071625154532</x:v>
      </x:c>
      <x:c r="G1010" s="63" t="n">
        <x:f aca="0">IFERROR(C1010/C1009-1,0)</x:f>
        <x:v>0.018477494208061884</x:v>
      </x:c>
      <x:c r="H1010" s="63" t="n">
        <x:f aca="0">IFERROR(D1010/D1009-1,0)</x:f>
        <x:v>0.0004898958971217837</x:v>
      </x:c>
      <x:c r="I1010" s="63" t="n">
        <x:f aca="0">IFERROR(E1010/E1009-1,0)</x:f>
        <x:v>0.00034906044563376426</x:v>
      </x:c>
      <x:c r="J1010" s="64" t="n">
        <x:f aca="0">Z1009*(1+F1010)</x:f>
        <x:v>0.11276638868616208</x:v>
      </x:c>
      <x:c r="K1010" s="64" t="n">
        <x:f aca="0">AA1009*(1+G1010)</x:f>
        <x:v>0.1129125804586203</x:v>
      </x:c>
      <x:c r="L1010" s="64" t="n">
        <x:f aca="0">AB1009*(1+H1010)</x:f>
        <x:v>0.878445117345988</x:v>
      </x:c>
      <x:c r="M1010" s="64" t="n">
        <x:f aca="0">AC1009*(1+I1010)</x:f>
        <x:v>0.0690760551606901</x:v>
      </x:c>
      <x:c r="N1010" s="64" t="n">
        <x:f aca="0">SUM(J1010:M1010)</x:f>
        <x:v>1.1732001416514606</x:v>
      </x:c>
      <x:c r="O1010" s="65" t="n">
        <x:f aca="0">IFERROR((J1010+K1010)/N1010,0)</x:f>
        <x:v>0.1923618666011277</x:v>
      </x:c>
      <x:c r="P1010" s="66" t="b">
        <x:f aca="0">AND(MONTH(A1010)=12,OR(A1011="",YEAR(A1010)&lt;&gt;YEAR(A1011)))</x:f>
        <x:v>0</x:v>
      </x:c>
      <x:c r="Q1010" s="66" t="b">
        <x:f aca="0">AND(MOD(MONTH(A1010),3)=0,OR(A1011="",MONTH(A1010)&lt;&gt;MONTH(A1011)))</x:f>
        <x:v>0</x:v>
      </x:c>
      <x:c r="R1010" s="66" t="b">
        <x:f aca="0">OR(O1010&gt;$E$7,O1010&lt;$E$6)</x:f>
        <x:v>0</x:v>
      </x:c>
      <x:c r="S1010" s="66" t="b">
        <x:f aca="0">AND(OR(P1010,Q1010,R1010),A1010-AH1009&gt;$E$8)</x:f>
        <x:v>0</x:v>
      </x:c>
      <x:c r="T1010" s="67" t="str">
        <x:f aca="0">IF(NOT(OR(P1010,Q1010,R1010)),"不调",IF(NOT(S1010),"间隔规则跳过",IF(P1010,"年末+季度",IF(AND(Q1010,R1010),"季度+动态",IF(Q1010,"季度","动态")))))</x:f>
        <x:v>不调</x:v>
      </x:c>
      <x:c r="U1010" s="64" t="n">
        <x:f aca="0">IF(OR(T1010="年末+季度",T1010="季度+动态"),N1010*$E$5/2,IF(T1010="季度",(J1010+K1010)/2,IF(T1010="动态",N1010*$E$5*IF(J1010+K1010=0,0.5,J1010/(J1010+K1010)),J1010)))</x:f>
        <x:v>0.11276638868616208</x:v>
      </x:c>
      <x:c r="V1010" s="64" t="n">
        <x:f aca="0">IF(OR(T1010="年末+季度",T1010="季度+动态"),N1010*$E$5/2,IF(T1010="季度",(J1010+K1010)/2,IF(T1010="动态",N1010*$E$5*IF(J1010+K1010=0,0.5,K1010/(J1010+K1010)),K1010)))</x:f>
        <x:v>0.1129125804586203</x:v>
      </x:c>
      <x:c r="W1010" s="64" t="n">
        <x:f aca="0">IF(OR(T1010="年末+季度",T1010="季度+动态",T1010="动态"),N1010*(1-$E$5)*IF(L1010+M1010=0,$B$7/($B$7+$B$8),L1010/(L1010+M1010)),L1010)</x:f>
        <x:v>0.878445117345988</x:v>
      </x:c>
      <x:c r="X1010" s="64" t="n">
        <x:f aca="0">IF(OR(T1010="年末+季度",T1010="季度+动态",T1010="动态"),N1010*(1-$E$5)*IF(L1010+M1010=0,$B$8/($B$7+$B$8),M1010/(L1010+M1010)),M1010)</x:f>
        <x:v>0.0690760551606901</x:v>
      </x:c>
      <x:c r="Y1010" s="64" t="n">
        <x:f aca="0">POWER(1-$H$5,(A1010-A1009)/$H$8)</x:f>
        <x:v>0.9999862671029998</x:v>
      </x:c>
      <x:c r="Z1010" s="64" t="n">
        <x:f aca="0">U1010*Y1010</x:f>
        <x:v>0.11276484007696116</x:v>
      </x:c>
      <x:c r="AA1010" s="64" t="n">
        <x:f aca="0">V1010*Y1010</x:f>
        <x:v>0.11291102984178283</x:v>
      </x:c>
      <x:c r="AB1010" s="64" t="n">
        <x:f aca="0">W1010*Y1010</x:f>
        <x:v>0.8784330537496711</x:v>
      </x:c>
      <x:c r="AC1010" s="64" t="n">
        <x:f aca="0">X1010*Y1010</x:f>
        <x:v>0.06907510654633939</x:v>
      </x:c>
      <x:c r="AD1010" s="64" t="n">
        <x:f aca="0">SUM(Z1010:AC1010)</x:f>
        <x:v>1.1731840302147545</x:v>
      </x:c>
      <x:c r="AE1010" s="64" t="n">
        <x:f aca="0">MAX(AE1009,AD1010)</x:f>
        <x:v>1.1770607804293562</x:v>
      </x:c>
      <x:c r="AF1010" s="63" t="n">
        <x:f aca="0">AD1010/AE1010-1</x:f>
        <x:v>-0.003293585411271338</x:v>
      </x:c>
      <x:c r="AG1010" s="63" t="n">
        <x:f aca="0">AD1010/AD1009-1</x:f>
        <x:v>0.002378188845854723</x:v>
      </x:c>
      <x:c r="AH1010" s="61" t="n">
        <x:f aca="0">IF(OR(T1010="年末+季度",T1010="季度+动态",T1010="季度",T1010="动态"),A1010,AH1009)</x:f>
        <x:v>45197</x:v>
      </x:c>
      <x:c r="AI1010" s="68" t="n">
        <x:f aca="0">YEAR(A1010)</x:f>
        <x:v>2023</x:v>
      </x:c>
      <x:c r="AJ1010" s="68" t="n">
        <x:f aca="0">MONTH(A1010)</x:f>
        <x:v>12</x:v>
      </x:c>
      <x:c r="AK1010" s="66" t="n">
        <x:f aca="0">IF(MONTH(A1010)&lt;&gt;MONTH(A1011),1,0)</x:f>
        <x:v>0</x:v>
      </x:c>
      <x:c r="AL1010" s="64" t="n">
        <x:f aca="0">IF(AK1009,AD1009,AL1009)</x:f>
        <x:v>1.1688938735337948</x:v>
      </x:c>
      <x:c r="AM1010" s="65" t="str">
        <x:f aca="0">IF(AK1010,AD1010/AL1010-1,"")</x:f>
      </x:c>
      <x:c r="AN1010" s="64" t="n">
        <x:f aca="0">IF(AI1010&lt;&gt;AI1009,AD1010,MAX(AN1009,AD1010))</x:f>
        <x:v>1.1770607804293562</x:v>
      </x:c>
      <x:c r="AO1010" s="65" t="n">
        <x:f aca="0">AD1010/AN1010-1</x:f>
        <x:v>-0.003293585411271338</x:v>
      </x:c>
      <x:c r="AP1010" s="69" t="n">
        <x:f aca="0">IFERROR(SUM(Z1010:AC1010)/AD1010,0)</x:f>
        <x:v>1</x:v>
      </x:c>
      <x:c r="AQ1010" s="66" t="b">
        <x:f aca="0">AND(B1010&gt;0,C1010&gt;0,D1010&gt;0,E1010&gt;0)</x:f>
        <x:v>1</x:v>
      </x:c>
    </x:row>
    <x:row r="1011" ht="15.649999618530273" hidden="0">
      <x:c r="A1011" s="61" t="n">
        <x:f aca="0">'净值底稿'!A973</x:f>
        <x:v>45289</x:v>
      </x:c>
      <x:c r="B1011" s="62" t="n">
        <x:f aca="0">'净值底稿'!W973</x:f>
        <x:v>1.2954248171143998</x:v>
      </x:c>
      <x:c r="C1011" s="62" t="n">
        <x:f aca="0">'净值底稿'!T973</x:f>
        <x:v>1.212824713319236</x:v>
      </x:c>
      <x:c r="D1011" s="62" t="n">
        <x:f aca="0">'净值底稿'!U973</x:f>
        <x:v>1.6349</x:v>
      </x:c>
      <x:c r="E1011" s="62" t="n">
        <x:f aca="0">'净值底稿'!V973</x:f>
        <x:v>1.7101</x:v>
      </x:c>
      <x:c r="F1011" s="63" t="n">
        <x:f aca="0">IFERROR(B1011/B1010-1,0)</x:f>
        <x:v>0.005912371525537807</x:v>
      </x:c>
      <x:c r="G1011" s="63" t="n">
        <x:f aca="0">IFERROR(C1011/C1010-1,0)</x:f>
        <x:v>0.012224476399099737</x:v>
      </x:c>
      <x:c r="H1011" s="63" t="n">
        <x:f aca="0">IFERROR(D1011/D1010-1,0)</x:f>
        <x:v>0.0006732770228914386</x:v>
      </x:c>
      <x:c r="I1011" s="63" t="n">
        <x:f aca="0">IFERROR(E1011/E1010-1,0)</x:f>
        <x:v>-0.005466705437627284</x:v>
      </x:c>
      <x:c r="J1011" s="64" t="n">
        <x:f aca="0">Z1010*(1+F1011)</x:f>
        <x:v>0.11343154770651401</x:v>
      </x:c>
      <x:c r="K1011" s="64" t="n">
        <x:f aca="0">AA1010*(1+G1011)</x:f>
        <x:v>0.11429130806128175</x:v>
      </x:c>
      <x:c r="L1011" s="64" t="n">
        <x:f aca="0">AB1010*(1+H1011)</x:f>
        <x:v>0.879024482540909</x:v>
      </x:c>
      <x:c r="M1011" s="64" t="n">
        <x:f aca="0">AC1010*(1+I1011)</x:f>
        <x:v>0.06869749328577783</x:v>
      </x:c>
      <x:c r="N1011" s="64" t="n">
        <x:f aca="0">SUM(J1011:M1011)</x:f>
        <x:v>1.1754448315944825</x:v>
      </x:c>
      <x:c r="O1011" s="65" t="n">
        <x:f aca="0">IFERROR((J1011+K1011)/N1011,0)</x:f>
        <x:v>0.19373334217556715</x:v>
      </x:c>
      <x:c r="P1011" s="66" t="b">
        <x:f aca="0">AND(MONTH(A1011)=12,OR(A1012="",YEAR(A1011)&lt;&gt;YEAR(A1012)))</x:f>
        <x:v>1</x:v>
      </x:c>
      <x:c r="Q1011" s="66" t="b">
        <x:f aca="0">AND(MOD(MONTH(A1011),3)=0,OR(A1012="",MONTH(A1011)&lt;&gt;MONTH(A1012)))</x:f>
        <x:v>1</x:v>
      </x:c>
      <x:c r="R1011" s="66" t="b">
        <x:f aca="0">OR(O1011&gt;$E$7,O1011&lt;$E$6)</x:f>
        <x:v>0</x:v>
      </x:c>
      <x:c r="S1011" s="66" t="b">
        <x:f aca="0">AND(OR(P1011,Q1011,R1011),A1011-AH1010&gt;$E$8)</x:f>
        <x:v>1</x:v>
      </x:c>
      <x:c r="T1011" s="67" t="str">
        <x:f aca="0">IF(NOT(OR(P1011,Q1011,R1011)),"不调",IF(NOT(S1011),"间隔规则跳过",IF(P1011,"年末+季度",IF(AND(Q1011,R1011),"季度+动态",IF(Q1011,"季度","动态")))))</x:f>
        <x:v>年末+季度</x:v>
      </x:c>
      <x:c r="U1011" s="64" t="n">
        <x:f aca="0">IF(OR(T1011="年末+季度",T1011="季度+动态"),N1011*$E$5/2,IF(T1011="季度",(J1011+K1011)/2,IF(T1011="动态",N1011*$E$5*IF(J1011+K1011=0,0.5,J1011/(J1011+K1011)),J1011)))</x:f>
        <x:v>0.11754448315944827</x:v>
      </x:c>
      <x:c r="V1011" s="64" t="n">
        <x:f aca="0">IF(OR(T1011="年末+季度",T1011="季度+动态"),N1011*$E$5/2,IF(T1011="季度",(J1011+K1011)/2,IF(T1011="动态",N1011*$E$5*IF(J1011+K1011=0,0.5,K1011/(J1011+K1011)),K1011)))</x:f>
        <x:v>0.11754448315944827</x:v>
      </x:c>
      <x:c r="W1011" s="64" t="n">
        <x:f aca="0">IF(OR(T1011="年末+季度",T1011="季度+动态",T1011="动态"),N1011*(1-$E$5)*IF(L1011+M1011=0,$B$7/($B$7+$B$8),L1011/(L1011+M1011)),L1011)</x:f>
        <x:v>0.8721923190154485</x:v>
      </x:c>
      <x:c r="X1011" s="64" t="n">
        <x:f aca="0">IF(OR(T1011="年末+季度",T1011="季度+动态",T1011="动态"),N1011*(1-$E$5)*IF(L1011+M1011=0,$B$8/($B$7+$B$8),M1011/(L1011+M1011)),M1011)</x:f>
        <x:v>0.0681635462601376</x:v>
      </x:c>
      <x:c r="Y1011" s="64" t="n">
        <x:f aca="0">POWER(1-$H$5,(A1011-A1010)/$H$8)</x:f>
        <x:v>0.9999862671029998</x:v>
      </x:c>
      <x:c r="Z1011" s="64" t="n">
        <x:f aca="0">U1011*Y1011</x:f>
        <x:v>0.1175428689331681</x:v>
      </x:c>
      <x:c r="AA1011" s="64" t="n">
        <x:f aca="0">V1011*Y1011</x:f>
        <x:v>0.1175428689331681</x:v>
      </x:c>
      <x:c r="AB1011" s="64" t="n">
        <x:f aca="0">W1011*Y1011</x:f>
        <x:v>0.872180341288167</x:v>
      </x:c>
      <x:c r="AC1011" s="64" t="n">
        <x:f aca="0">X1011*Y1011</x:f>
        <x:v>0.06816261017717763</x:v>
      </x:c>
      <x:c r="AD1011" s="64" t="n">
        <x:f aca="0">SUM(Z1011:AC1011)</x:f>
        <x:v>1.175428689331681</x:v>
      </x:c>
      <x:c r="AE1011" s="64" t="n">
        <x:f aca="0">MAX(AE1010,AD1011)</x:f>
        <x:v>1.1770607804293562</x:v>
      </x:c>
      <x:c r="AF1011" s="63" t="n">
        <x:f aca="0">AD1011/AE1011-1</x:f>
        <x:v>-0.0013865818357144954</x:v>
      </x:c>
      <x:c r="AG1011" s="63" t="n">
        <x:f aca="0">AD1011/AD1010-1</x:f>
        <x:v>0.001913305209682692</x:v>
      </x:c>
      <x:c r="AH1011" s="61" t="n">
        <x:f aca="0">IF(OR(T1011="年末+季度",T1011="季度+动态",T1011="季度",T1011="动态"),A1011,AH1010)</x:f>
        <x:v>45289</x:v>
      </x:c>
      <x:c r="AI1011" s="68" t="n">
        <x:f aca="0">YEAR(A1011)</x:f>
        <x:v>2023</x:v>
      </x:c>
      <x:c r="AJ1011" s="68" t="n">
        <x:f aca="0">MONTH(A1011)</x:f>
        <x:v>12</x:v>
      </x:c>
      <x:c r="AK1011" s="66" t="n">
        <x:f aca="0">IF(MONTH(A1011)&lt;&gt;MONTH(A1012),1,0)</x:f>
        <x:v>1</x:v>
      </x:c>
      <x:c r="AL1011" s="64" t="n">
        <x:f aca="0">IF(AK1010,AD1010,AL1010)</x:f>
        <x:v>1.1688938735337948</x:v>
      </x:c>
      <x:c r="AM1011" s="65" t="n">
        <x:f aca="0">IF(AK1011,AD1011/AL1011-1,"")</x:f>
        <x:v>0.005590598039606487</x:v>
      </x:c>
      <x:c r="AN1011" s="64" t="n">
        <x:f aca="0">IF(AI1011&lt;&gt;AI1010,AD1011,MAX(AN1010,AD1011))</x:f>
        <x:v>1.1770607804293562</x:v>
      </x:c>
      <x:c r="AO1011" s="65" t="n">
        <x:f aca="0">AD1011/AN1011-1</x:f>
        <x:v>-0.0013865818357144954</x:v>
      </x:c>
      <x:c r="AP1011" s="69" t="n">
        <x:f aca="0">IFERROR(SUM(Z1011:AC1011)/AD1011,0)</x:f>
        <x:v>1</x:v>
      </x:c>
      <x:c r="AQ1011" s="66" t="b">
        <x:f aca="0">AND(B1011&gt;0,C1011&gt;0,D1011&gt;0,E1011&gt;0)</x:f>
        <x:v>1</x:v>
      </x:c>
    </x:row>
    <x:row r="1012" ht="13.5" hidden="0">
      <x:c r="A1012" s="61" t="n">
        <x:f aca="0">'净值底稿'!A974</x:f>
        <x:v>45293</x:v>
      </x:c>
      <x:c r="B1012" s="62" t="n">
        <x:f aca="0">'净值底稿'!W974</x:f>
        <x:v>1.3027732109979604</x:v>
      </x:c>
      <x:c r="C1012" s="62" t="n">
        <x:f aca="0">'净值底稿'!T974</x:f>
        <x:v>1.209643406529347</x:v>
      </x:c>
      <x:c r="D1012" s="62" t="n">
        <x:f aca="0">'净值底稿'!U974</x:f>
        <x:v>1.6345</x:v>
      </x:c>
      <x:c r="E1012" s="62" t="n">
        <x:f aca="0">'净值底稿'!V974</x:f>
        <x:v>1.7238</x:v>
      </x:c>
      <x:c r="F1012" s="63" t="n">
        <x:f aca="0">IFERROR(B1012/B1011-1,0)</x:f>
        <x:v>0.005672574576677691</x:v>
      </x:c>
      <x:c r="G1012" s="63" t="n">
        <x:f aca="0">IFERROR(C1012/C1011-1,0)</x:f>
        <x:v>-0.0026230557103197327</x:v>
      </x:c>
      <x:c r="H1012" s="63" t="n">
        <x:f aca="0">IFERROR(D1012/D1011-1,0)</x:f>
        <x:v>-0.00024466328215788646</x:v>
      </x:c>
      <x:c r="I1012" s="63" t="n">
        <x:f aca="0">IFERROR(E1012/E1011-1,0)</x:f>
        <x:v>0.008011227413601496</x:v>
      </x:c>
      <x:c r="J1012" s="64" t="n">
        <x:f aca="0">Z1011*(1+F1012)</x:f>
        <x:v>0.11820963962314814</x:v>
      </x:c>
      <x:c r="K1012" s="64" t="n">
        <x:f aca="0">AA1011*(1+G1012)</x:f>
        <x:v>0.11723454743960558</x:v>
      </x:c>
      <x:c r="L1012" s="64" t="n">
        <x:f aca="0">AB1011*(1+H1012)</x:f>
        <x:v>0.8719669507832338</x:v>
      </x:c>
      <x:c r="M1012" s="64" t="n">
        <x:f aca="0">AC1011*(1+I1012)</x:f>
        <x:v>0.06870867634841167</x:v>
      </x:c>
      <x:c r="N1012" s="64" t="n">
        <x:f aca="0">SUM(J1012:M1012)</x:f>
        <x:v>1.1761198141943991</x:v>
      </x:c>
      <x:c r="O1012" s="65" t="n">
        <x:f aca="0">IFERROR((J1012+K1012)/N1012,0)</x:f>
        <x:v>0.20018724641929847</x:v>
      </x:c>
      <x:c r="P1012" s="66" t="b">
        <x:f aca="0">AND(MONTH(A1012)=12,OR(A1013="",YEAR(A1012)&lt;&gt;YEAR(A1013)))</x:f>
        <x:v>0</x:v>
      </x:c>
      <x:c r="Q1012" s="66" t="b">
        <x:f aca="0">AND(MOD(MONTH(A1012),3)=0,OR(A1013="",MONTH(A1012)&lt;&gt;MONTH(A1013)))</x:f>
        <x:v>0</x:v>
      </x:c>
      <x:c r="R1012" s="66" t="b">
        <x:f aca="0">OR(O1012&gt;$E$7,O1012&lt;$E$6)</x:f>
        <x:v>0</x:v>
      </x:c>
      <x:c r="S1012" s="66" t="b">
        <x:f aca="0">AND(OR(P1012,Q1012,R1012),A1012-AH1011&gt;$E$8)</x:f>
        <x:v>0</x:v>
      </x:c>
      <x:c r="T1012" s="67" t="str">
        <x:f aca="0">IF(NOT(OR(P1012,Q1012,R1012)),"不调",IF(NOT(S1012),"间隔规则跳过",IF(P1012,"年末+季度",IF(AND(Q1012,R1012),"季度+动态",IF(Q1012,"季度","动态")))))</x:f>
        <x:v>不调</x:v>
      </x:c>
      <x:c r="U1012" s="64" t="n">
        <x:f aca="0">IF(OR(T1012="年末+季度",T1012="季度+动态"),N1012*$E$5/2,IF(T1012="季度",(J1012+K1012)/2,IF(T1012="动态",N1012*$E$5*IF(J1012+K1012=0,0.5,J1012/(J1012+K1012)),J1012)))</x:f>
        <x:v>0.11820963962314814</x:v>
      </x:c>
      <x:c r="V1012" s="64" t="n">
        <x:f aca="0">IF(OR(T1012="年末+季度",T1012="季度+动态"),N1012*$E$5/2,IF(T1012="季度",(J1012+K1012)/2,IF(T1012="动态",N1012*$E$5*IF(J1012+K1012=0,0.5,K1012/(J1012+K1012)),K1012)))</x:f>
        <x:v>0.11723454743960558</x:v>
      </x:c>
      <x:c r="W1012" s="64" t="n">
        <x:f aca="0">IF(OR(T1012="年末+季度",T1012="季度+动态",T1012="动态"),N1012*(1-$E$5)*IF(L1012+M1012=0,$B$7/($B$7+$B$8),L1012/(L1012+M1012)),L1012)</x:f>
        <x:v>0.8719669507832338</x:v>
      </x:c>
      <x:c r="X1012" s="64" t="n">
        <x:f aca="0">IF(OR(T1012="年末+季度",T1012="季度+动态",T1012="动态"),N1012*(1-$E$5)*IF(L1012+M1012=0,$B$8/($B$7+$B$8),M1012/(L1012+M1012)),M1012)</x:f>
        <x:v>0.06870867634841167</x:v>
      </x:c>
      <x:c r="Y1012" s="64" t="n">
        <x:f aca="0">POWER(1-$H$5,(A1012-A1011)/$H$8)</x:f>
        <x:v>0.9999450695435432</x:v>
      </x:c>
      <x:c r="Z1012" s="64" t="n">
        <x:f aca="0">U1012*Y1012</x:f>
        <x:v>0.11820314631368604</x:v>
      </x:c>
      <x:c r="AA1012" s="64" t="n">
        <x:f aca="0">V1012*Y1012</x:f>
        <x:v>0.11722810769240222</x:v>
      </x:c>
      <x:c r="AB1012" s="64" t="n">
        <x:f aca="0">W1012*Y1012</x:f>
        <x:v>0.8719190532406121</x:v>
      </x:c>
      <x:c r="AC1012" s="64" t="n">
        <x:f aca="0">X1012*Y1012</x:f>
        <x:v>0.0687049021494573</x:v>
      </x:c>
      <x:c r="AD1012" s="64" t="n">
        <x:f aca="0">SUM(Z1012:AC1012)</x:f>
        <x:v>1.1760552093961576</x:v>
      </x:c>
      <x:c r="AE1012" s="64" t="n">
        <x:f aca="0">MAX(AE1011,AD1012)</x:f>
        <x:v>1.1770607804293562</x:v>
      </x:c>
      <x:c r="AF1012" s="63" t="n">
        <x:f aca="0">AD1012/AE1012-1</x:f>
        <x:v>-0.000854306803792948</x:v>
      </x:c>
      <x:c r="AG1012" s="63" t="n">
        <x:f aca="0">AD1012/AD1011-1</x:f>
        <x:v>0.0005330140995902788</x:v>
      </x:c>
      <x:c r="AH1012" s="61" t="n">
        <x:f aca="0">IF(OR(T1012="年末+季度",T1012="季度+动态",T1012="季度",T1012="动态"),A1012,AH1011)</x:f>
        <x:v>45289</x:v>
      </x:c>
      <x:c r="AI1012" s="68" t="n">
        <x:f aca="0">YEAR(A1012)</x:f>
        <x:v>2024</x:v>
      </x:c>
      <x:c r="AJ1012" s="68" t="n">
        <x:f aca="0">MONTH(A1012)</x:f>
        <x:v>1</x:v>
      </x:c>
      <x:c r="AK1012" s="66" t="n">
        <x:f aca="0">IF(MONTH(A1012)&lt;&gt;MONTH(A1013),1,0)</x:f>
        <x:v>0</x:v>
      </x:c>
      <x:c r="AL1012" s="64" t="n">
        <x:f aca="0">IF(AK1011,AD1011,AL1011)</x:f>
        <x:v>1.175428689331681</x:v>
      </x:c>
      <x:c r="AM1012" s="65" t="str">
        <x:f aca="0">IF(AK1012,AD1012/AL1012-1,"")</x:f>
      </x:c>
      <x:c r="AN1012" s="64" t="n">
        <x:f aca="0">IF(AI1012&lt;&gt;AI1011,AD1012,MAX(AN1011,AD1012))</x:f>
        <x:v>1.1760552093961576</x:v>
      </x:c>
      <x:c r="AO1012" s="65" t="n">
        <x:f aca="0">AD1012/AN1012-1</x:f>
        <x:v>0</x:v>
      </x:c>
      <x:c r="AP1012" s="69" t="n">
        <x:f aca="0">IFERROR(SUM(Z1012:AC1012)/AD1012,0)</x:f>
        <x:v>1</x:v>
      </x:c>
      <x:c r="AQ1012" s="66" t="b">
        <x:f aca="0">AND(B1012&gt;0,C1012&gt;0,D1012&gt;0,E1012&gt;0)</x:f>
        <x:v>1</x:v>
      </x:c>
    </x:row>
    <x:row r="1013" ht="13.5" hidden="0">
      <x:c r="A1013" s="61" t="n">
        <x:f aca="0">'净值底稿'!A975</x:f>
        <x:v>45294</x:v>
      </x:c>
      <x:c r="B1013" s="62" t="n">
        <x:f aca="0">'净值底稿'!W975</x:f>
        <x:v>1.3116765687099154</x:v>
      </x:c>
      <x:c r="C1013" s="62" t="n">
        <x:f aca="0">'净值底稿'!T975</x:f>
        <x:v>1.2067656388559567</x:v>
      </x:c>
      <x:c r="D1013" s="62" t="n">
        <x:f aca="0">'净值底稿'!U975</x:f>
        <x:v>1.6342</x:v>
      </x:c>
      <x:c r="E1013" s="62" t="n">
        <x:f aca="0">'净值底稿'!V975</x:f>
        <x:v>1.7168</x:v>
      </x:c>
      <x:c r="F1013" s="63" t="n">
        <x:f aca="0">IFERROR(B1013/B1012-1,0)</x:f>
        <x:v>0.0068341578079693655</x:v>
      </x:c>
      <x:c r="G1013" s="63" t="n">
        <x:f aca="0">IFERROR(C1013/C1012-1,0)</x:f>
        <x:v>-0.002379021501590417</x:v>
      </x:c>
      <x:c r="H1013" s="63" t="n">
        <x:f aca="0">IFERROR(D1013/D1012-1,0)</x:f>
        <x:v>-0.0001835423676965764</x:v>
      </x:c>
      <x:c r="I1013" s="63" t="n">
        <x:f aca="0">IFERROR(E1013/E1012-1,0)</x:f>
        <x:v>-0.004060795915999504</x:v>
      </x:c>
      <x:c r="J1013" s="64" t="n">
        <x:f aca="0">Z1012*(1+F1013)</x:f>
        <x:v>0.11901096526899227</x:v>
      </x:c>
      <x:c r="K1013" s="64" t="n">
        <x:f aca="0">AA1012*(1+G1013)</x:f>
        <x:v>0.11694921950361123</x:v>
      </x:c>
      <x:c r="L1013" s="64" t="n">
        <x:f aca="0">AB1012*(1+H1013)</x:f>
        <x:v>0.8717590191531406</x:v>
      </x:c>
      <x:c r="M1013" s="64" t="n">
        <x:f aca="0">AC1012*(1+I1013)</x:f>
        <x:v>0.06842590556339964</x:v>
      </x:c>
      <x:c r="N1013" s="64" t="n">
        <x:f aca="0">SUM(J1013:M1013)</x:f>
        <x:v>1.1761451094891437</x:v>
      </x:c>
      <x:c r="O1013" s="65" t="n">
        <x:f aca="0">IFERROR((J1013+K1013)/N1013,0)</x:f>
        <x:v>0.2006216604302273</x:v>
      </x:c>
      <x:c r="P1013" s="66" t="b">
        <x:f aca="0">AND(MONTH(A1013)=12,OR(A1014="",YEAR(A1013)&lt;&gt;YEAR(A1014)))</x:f>
        <x:v>0</x:v>
      </x:c>
      <x:c r="Q1013" s="66" t="b">
        <x:f aca="0">AND(MOD(MONTH(A1013),3)=0,OR(A1014="",MONTH(A1013)&lt;&gt;MONTH(A1014)))</x:f>
        <x:v>0</x:v>
      </x:c>
      <x:c r="R1013" s="66" t="b">
        <x:f aca="0">OR(O1013&gt;$E$7,O1013&lt;$E$6)</x:f>
        <x:v>0</x:v>
      </x:c>
      <x:c r="S1013" s="66" t="b">
        <x:f aca="0">AND(OR(P1013,Q1013,R1013),A1013-AH1012&gt;$E$8)</x:f>
        <x:v>0</x:v>
      </x:c>
      <x:c r="T1013" s="67" t="str">
        <x:f aca="0">IF(NOT(OR(P1013,Q1013,R1013)),"不调",IF(NOT(S1013),"间隔规则跳过",IF(P1013,"年末+季度",IF(AND(Q1013,R1013),"季度+动态",IF(Q1013,"季度","动态")))))</x:f>
        <x:v>不调</x:v>
      </x:c>
      <x:c r="U1013" s="64" t="n">
        <x:f aca="0">IF(OR(T1013="年末+季度",T1013="季度+动态"),N1013*$E$5/2,IF(T1013="季度",(J1013+K1013)/2,IF(T1013="动态",N1013*$E$5*IF(J1013+K1013=0,0.5,J1013/(J1013+K1013)),J1013)))</x:f>
        <x:v>0.11901096526899227</x:v>
      </x:c>
      <x:c r="V1013" s="64" t="n">
        <x:f aca="0">IF(OR(T1013="年末+季度",T1013="季度+动态"),N1013*$E$5/2,IF(T1013="季度",(J1013+K1013)/2,IF(T1013="动态",N1013*$E$5*IF(J1013+K1013=0,0.5,K1013/(J1013+K1013)),K1013)))</x:f>
        <x:v>0.11694921950361123</x:v>
      </x:c>
      <x:c r="W1013" s="64" t="n">
        <x:f aca="0">IF(OR(T1013="年末+季度",T1013="季度+动态",T1013="动态"),N1013*(1-$E$5)*IF(L1013+M1013=0,$B$7/($B$7+$B$8),L1013/(L1013+M1013)),L1013)</x:f>
        <x:v>0.8717590191531406</x:v>
      </x:c>
      <x:c r="X1013" s="64" t="n">
        <x:f aca="0">IF(OR(T1013="年末+季度",T1013="季度+动态",T1013="动态"),N1013*(1-$E$5)*IF(L1013+M1013=0,$B$8/($B$7+$B$8),M1013/(L1013+M1013)),M1013)</x:f>
        <x:v>0.06842590556339964</x:v>
      </x:c>
      <x:c r="Y1013" s="64" t="n">
        <x:f aca="0">POWER(1-$H$5,(A1013-A1012)/$H$8)</x:f>
        <x:v>0.9999862671029998</x:v>
      </x:c>
      <x:c r="Z1013" s="64" t="n">
        <x:f aca="0">U1013*Y1013</x:f>
        <x:v>0.11900933090366433</x:v>
      </x:c>
      <x:c r="AA1013" s="64" t="n">
        <x:f aca="0">V1013*Y1013</x:f>
        <x:v>0.11694761345202553</x:v>
      </x:c>
      <x:c r="AB1013" s="64" t="n">
        <x:f aca="0">W1013*Y1013</x:f>
        <x:v>0.8717470473763215</x:v>
      </x:c>
      <x:c r="AC1013" s="64" t="n">
        <x:f aca="0">X1013*Y1013</x:f>
        <x:v>0.0684249658774864</x:v>
      </x:c>
      <x:c r="AD1013" s="64" t="n">
        <x:f aca="0">SUM(Z1013:AC1013)</x:f>
        <x:v>1.1761289576094978</x:v>
      </x:c>
      <x:c r="AE1013" s="64" t="n">
        <x:f aca="0">MAX(AE1012,AD1013)</x:f>
        <x:v>1.1770607804293562</x:v>
      </x:c>
      <x:c r="AF1013" s="63" t="n">
        <x:f aca="0">AD1013/AE1013-1</x:f>
        <x:v>-0.0007916522539461734</x:v>
      </x:c>
      <x:c r="AG1013" s="63" t="n">
        <x:f aca="0">AD1013/AD1012-1</x:f>
        <x:v>0.00006270812182185281</x:v>
      </x:c>
      <x:c r="AH1013" s="61" t="n">
        <x:f aca="0">IF(OR(T1013="年末+季度",T1013="季度+动态",T1013="季度",T1013="动态"),A1013,AH1012)</x:f>
        <x:v>45289</x:v>
      </x:c>
      <x:c r="AI1013" s="68" t="n">
        <x:f aca="0">YEAR(A1013)</x:f>
        <x:v>2024</x:v>
      </x:c>
      <x:c r="AJ1013" s="68" t="n">
        <x:f aca="0">MONTH(A1013)</x:f>
        <x:v>1</x:v>
      </x:c>
      <x:c r="AK1013" s="66" t="n">
        <x:f aca="0">IF(MONTH(A1013)&lt;&gt;MONTH(A1014),1,0)</x:f>
        <x:v>0</x:v>
      </x:c>
      <x:c r="AL1013" s="64" t="n">
        <x:f aca="0">IF(AK1012,AD1012,AL1012)</x:f>
        <x:v>1.175428689331681</x:v>
      </x:c>
      <x:c r="AM1013" s="65" t="str">
        <x:f aca="0">IF(AK1013,AD1013/AL1013-1,"")</x:f>
      </x:c>
      <x:c r="AN1013" s="64" t="n">
        <x:f aca="0">IF(AI1013&lt;&gt;AI1012,AD1013,MAX(AN1012,AD1013))</x:f>
        <x:v>1.1761289576094978</x:v>
      </x:c>
      <x:c r="AO1013" s="65" t="n">
        <x:f aca="0">AD1013/AN1013-1</x:f>
        <x:v>0</x:v>
      </x:c>
      <x:c r="AP1013" s="69" t="n">
        <x:f aca="0">IFERROR(SUM(Z1013:AC1013)/AD1013,0)</x:f>
        <x:v>1</x:v>
      </x:c>
      <x:c r="AQ1013" s="66" t="b">
        <x:f aca="0">AND(B1013&gt;0,C1013&gt;0,D1013&gt;0,E1013&gt;0)</x:f>
        <x:v>1</x:v>
      </x:c>
    </x:row>
    <x:row r="1014" ht="13.5" hidden="0">
      <x:c r="A1014" s="61" t="n">
        <x:f aca="0">'净值底稿'!A976</x:f>
        <x:v>45295</x:v>
      </x:c>
      <x:c r="B1014" s="62" t="n">
        <x:f aca="0">'净值底稿'!W976</x:f>
        <x:v>1.3165841075071048</x:v>
      </x:c>
      <x:c r="C1014" s="62" t="n">
        <x:f aca="0">'净值底稿'!T976</x:f>
        <x:v>1.1997266970262221</x:v>
      </x:c>
      <x:c r="D1014" s="62" t="n">
        <x:f aca="0">'净值底稿'!U976</x:f>
        <x:v>1.6349</x:v>
      </x:c>
      <x:c r="E1014" s="62" t="n">
        <x:f aca="0">'净值底稿'!V976</x:f>
        <x:v>1.7127</x:v>
      </x:c>
      <x:c r="F1014" s="63" t="n">
        <x:f aca="0">IFERROR(B1014/B1013-1,0)</x:f>
        <x:v>0.0037414244595495028</x:v>
      </x:c>
      <x:c r="G1014" s="63" t="n">
        <x:f aca="0">IFERROR(C1014/C1013-1,0)</x:f>
        <x:v>-0.005832898785888219</x:v>
      </x:c>
      <x:c r="H1014" s="63" t="n">
        <x:f aca="0">IFERROR(D1014/D1013-1,0)</x:f>
        <x:v>0.0004283441439236757</x:v>
      </x:c>
      <x:c r="I1014" s="63" t="n">
        <x:f aca="0">IFERROR(E1014/E1013-1,0)</x:f>
        <x:v>-0.0023881640260952075</x:v>
      </x:c>
      <x:c r="J1014" s="64" t="n">
        <x:f aca="0">Z1013*(1+F1014)</x:f>
        <x:v>0.11945459532522193</x:v>
      </x:c>
      <x:c r="K1014" s="64" t="n">
        <x:f aca="0">AA1013*(1+G1014)</x:f>
        <x:v>0.11626546985950868</x:v>
      </x:c>
      <x:c r="L1014" s="64" t="n">
        <x:f aca="0">AB1013*(1+H1014)</x:f>
        <x:v>0.8721204551190479</x:v>
      </x:c>
      <x:c r="M1014" s="64" t="n">
        <x:f aca="0">AC1013*(1+I1014)</x:f>
        <x:v>0.06826155583549098</x:v>
      </x:c>
      <x:c r="N1014" s="64" t="n">
        <x:f aca="0">SUM(J1014:M1014)</x:f>
        <x:v>1.1761020761392693</x:v>
      </x:c>
      <x:c r="O1014" s="65" t="n">
        <x:f aca="0">IFERROR((J1014+K1014)/N1014,0)</x:f>
        <x:v>0.20042483553682425</x:v>
      </x:c>
      <x:c r="P1014" s="66" t="b">
        <x:f aca="0">AND(MONTH(A1014)=12,OR(A1015="",YEAR(A1014)&lt;&gt;YEAR(A1015)))</x:f>
        <x:v>0</x:v>
      </x:c>
      <x:c r="Q1014" s="66" t="b">
        <x:f aca="0">AND(MOD(MONTH(A1014),3)=0,OR(A1015="",MONTH(A1014)&lt;&gt;MONTH(A1015)))</x:f>
        <x:v>0</x:v>
      </x:c>
      <x:c r="R1014" s="66" t="b">
        <x:f aca="0">OR(O1014&gt;$E$7,O1014&lt;$E$6)</x:f>
        <x:v>0</x:v>
      </x:c>
      <x:c r="S1014" s="66" t="b">
        <x:f aca="0">AND(OR(P1014,Q1014,R1014),A1014-AH1013&gt;$E$8)</x:f>
        <x:v>0</x:v>
      </x:c>
      <x:c r="T1014" s="67" t="str">
        <x:f aca="0">IF(NOT(OR(P1014,Q1014,R1014)),"不调",IF(NOT(S1014),"间隔规则跳过",IF(P1014,"年末+季度",IF(AND(Q1014,R1014),"季度+动态",IF(Q1014,"季度","动态")))))</x:f>
        <x:v>不调</x:v>
      </x:c>
      <x:c r="U1014" s="64" t="n">
        <x:f aca="0">IF(OR(T1014="年末+季度",T1014="季度+动态"),N1014*$E$5/2,IF(T1014="季度",(J1014+K1014)/2,IF(T1014="动态",N1014*$E$5*IF(J1014+K1014=0,0.5,J1014/(J1014+K1014)),J1014)))</x:f>
        <x:v>0.11945459532522193</x:v>
      </x:c>
      <x:c r="V1014" s="64" t="n">
        <x:f aca="0">IF(OR(T1014="年末+季度",T1014="季度+动态"),N1014*$E$5/2,IF(T1014="季度",(J1014+K1014)/2,IF(T1014="动态",N1014*$E$5*IF(J1014+K1014=0,0.5,K1014/(J1014+K1014)),K1014)))</x:f>
        <x:v>0.11626546985950868</x:v>
      </x:c>
      <x:c r="W1014" s="64" t="n">
        <x:f aca="0">IF(OR(T1014="年末+季度",T1014="季度+动态",T1014="动态"),N1014*(1-$E$5)*IF(L1014+M1014=0,$B$7/($B$7+$B$8),L1014/(L1014+M1014)),L1014)</x:f>
        <x:v>0.8721204551190479</x:v>
      </x:c>
      <x:c r="X1014" s="64" t="n">
        <x:f aca="0">IF(OR(T1014="年末+季度",T1014="季度+动态",T1014="动态"),N1014*(1-$E$5)*IF(L1014+M1014=0,$B$8/($B$7+$B$8),M1014/(L1014+M1014)),M1014)</x:f>
        <x:v>0.06826155583549098</x:v>
      </x:c>
      <x:c r="Y1014" s="64" t="n">
        <x:f aca="0">POWER(1-$H$5,(A1014-A1013)/$H$8)</x:f>
        <x:v>0.9999862671029998</x:v>
      </x:c>
      <x:c r="Z1014" s="64" t="n">
        <x:f aca="0">U1014*Y1014</x:f>
        <x:v>0.11945295486756813</x:v>
      </x:c>
      <x:c r="AA1014" s="64" t="n">
        <x:f aca="0">V1014*Y1014</x:f>
        <x:v>0.11626387319778642</x:v>
      </x:c>
      <x:c r="AB1014" s="64" t="n">
        <x:f aca="0">W1014*Y1014</x:f>
        <x:v>0.8721084783786659</x:v>
      </x:c>
      <x:c r="AC1014" s="64" t="n">
        <x:f aca="0">X1014*Y1014</x:f>
        <x:v>0.06826061840657562</x:v>
      </x:c>
      <x:c r="AD1014" s="64" t="n">
        <x:f aca="0">SUM(Z1014:AC1014)</x:f>
        <x:v>1.1760859248505962</x:v>
      </x:c>
      <x:c r="AE1014" s="64" t="n">
        <x:f aca="0">MAX(AE1013,AD1014)</x:f>
        <x:v>1.1770607804293562</x:v>
      </x:c>
      <x:c r="AF1014" s="63" t="n">
        <x:f aca="0">AD1014/AE1014-1</x:f>
        <x:v>-0.0008282117584484938</x:v>
      </x:c>
      <x:c r="AG1014" s="63" t="n">
        <x:f aca="0">AD1014/AD1013-1</x:f>
        <x:v>-0.000036588469846887683</x:v>
      </x:c>
      <x:c r="AH1014" s="61" t="n">
        <x:f aca="0">IF(OR(T1014="年末+季度",T1014="季度+动态",T1014="季度",T1014="动态"),A1014,AH1013)</x:f>
        <x:v>45289</x:v>
      </x:c>
      <x:c r="AI1014" s="68" t="n">
        <x:f aca="0">YEAR(A1014)</x:f>
        <x:v>2024</x:v>
      </x:c>
      <x:c r="AJ1014" s="68" t="n">
        <x:f aca="0">MONTH(A1014)</x:f>
        <x:v>1</x:v>
      </x:c>
      <x:c r="AK1014" s="66" t="n">
        <x:f aca="0">IF(MONTH(A1014)&lt;&gt;MONTH(A1015),1,0)</x:f>
        <x:v>0</x:v>
      </x:c>
      <x:c r="AL1014" s="64" t="n">
        <x:f aca="0">IF(AK1013,AD1013,AL1013)</x:f>
        <x:v>1.175428689331681</x:v>
      </x:c>
      <x:c r="AM1014" s="65" t="str">
        <x:f aca="0">IF(AK1014,AD1014/AL1014-1,"")</x:f>
      </x:c>
      <x:c r="AN1014" s="64" t="n">
        <x:f aca="0">IF(AI1014&lt;&gt;AI1013,AD1014,MAX(AN1013,AD1014))</x:f>
        <x:v>1.1761289576094978</x:v>
      </x:c>
      <x:c r="AO1014" s="65" t="n">
        <x:f aca="0">AD1014/AN1014-1</x:f>
        <x:v>-0.000036588469846887683</x:v>
      </x:c>
      <x:c r="AP1014" s="69" t="n">
        <x:f aca="0">IFERROR(SUM(Z1014:AC1014)/AD1014,0)</x:f>
        <x:v>1</x:v>
      </x:c>
      <x:c r="AQ1014" s="66" t="b">
        <x:f aca="0">AND(B1014&gt;0,C1014&gt;0,D1014&gt;0,E1014&gt;0)</x:f>
        <x:v>1</x:v>
      </x:c>
    </x:row>
    <x:row r="1015" ht="13.5" hidden="0">
      <x:c r="A1015" s="61" t="n">
        <x:f aca="0">'净值底稿'!A977</x:f>
        <x:v>45296</x:v>
      </x:c>
      <x:c r="B1015" s="62" t="n">
        <x:f aca="0">'净值底稿'!W977</x:f>
        <x:v>1.316742860588563</x:v>
      </x:c>
      <x:c r="C1015" s="62" t="n">
        <x:f aca="0">'净值底稿'!T977</x:f>
        <x:v>1.1834421502078483</x:v>
      </x:c>
      <x:c r="D1015" s="62" t="n">
        <x:f aca="0">'净值底稿'!U977</x:f>
        <x:v>1.6356</x:v>
      </x:c>
      <x:c r="E1015" s="62" t="n">
        <x:f aca="0">'净值底稿'!V977</x:f>
        <x:v>1.7117</x:v>
      </x:c>
      <x:c r="F1015" s="63" t="n">
        <x:f aca="0">IFERROR(B1015/B1014-1,0)</x:f>
        <x:v>0.00012057952131816485</x:v>
      </x:c>
      <x:c r="G1015" s="63" t="n">
        <x:f aca="0">IFERROR(C1015/C1014-1,0)</x:f>
        <x:v>-0.013573547090965477</x:v>
      </x:c>
      <x:c r="H1015" s="63" t="n">
        <x:f aca="0">IFERROR(D1015/D1014-1,0)</x:f>
        <x:v>0.0004281607437763846</x:v>
      </x:c>
      <x:c r="I1015" s="63" t="n">
        <x:f aca="0">IFERROR(E1015/E1014-1,0)</x:f>
        <x:v>-0.0005838734162433301</x:v>
      </x:c>
      <x:c r="J1015" s="64" t="n">
        <x:f aca="0">Z1014*(1+F1015)</x:f>
        <x:v>0.1194673584476861</x:v>
      </x:c>
      <x:c r="K1015" s="64" t="n">
        <x:f aca="0">AA1014*(1+G1015)</x:f>
        <x:v>0.11468576003995823</x:v>
      </x:c>
      <x:c r="L1015" s="64" t="n">
        <x:f aca="0">AB1014*(1+H1015)</x:f>
        <x:v>0.8724818809934222</x:v>
      </x:c>
      <x:c r="M1015" s="64" t="n">
        <x:f aca="0">AC1014*(1+I1015)</x:f>
        <x:v>0.06822076284611168</x:v>
      </x:c>
      <x:c r="N1015" s="64" t="n">
        <x:f aca="0">SUM(J1015:M1015)</x:f>
        <x:v>1.1748557623271783</x:v>
      </x:c>
      <x:c r="O1015" s="65" t="n">
        <x:f aca="0">IFERROR((J1015+K1015)/N1015,0)</x:f>
        <x:v>0.1993037153972238</x:v>
      </x:c>
      <x:c r="P1015" s="66" t="b">
        <x:f aca="0">AND(MONTH(A1015)=12,OR(A1016="",YEAR(A1015)&lt;&gt;YEAR(A1016)))</x:f>
        <x:v>0</x:v>
      </x:c>
      <x:c r="Q1015" s="66" t="b">
        <x:f aca="0">AND(MOD(MONTH(A1015),3)=0,OR(A1016="",MONTH(A1015)&lt;&gt;MONTH(A1016)))</x:f>
        <x:v>0</x:v>
      </x:c>
      <x:c r="R1015" s="66" t="b">
        <x:f aca="0">OR(O1015&gt;$E$7,O1015&lt;$E$6)</x:f>
        <x:v>0</x:v>
      </x:c>
      <x:c r="S1015" s="66" t="b">
        <x:f aca="0">AND(OR(P1015,Q1015,R1015),A1015-AH1014&gt;$E$8)</x:f>
        <x:v>0</x:v>
      </x:c>
      <x:c r="T1015" s="67" t="str">
        <x:f aca="0">IF(NOT(OR(P1015,Q1015,R1015)),"不调",IF(NOT(S1015),"间隔规则跳过",IF(P1015,"年末+季度",IF(AND(Q1015,R1015),"季度+动态",IF(Q1015,"季度","动态")))))</x:f>
        <x:v>不调</x:v>
      </x:c>
      <x:c r="U1015" s="64" t="n">
        <x:f aca="0">IF(OR(T1015="年末+季度",T1015="季度+动态"),N1015*$E$5/2,IF(T1015="季度",(J1015+K1015)/2,IF(T1015="动态",N1015*$E$5*IF(J1015+K1015=0,0.5,J1015/(J1015+K1015)),J1015)))</x:f>
        <x:v>0.1194673584476861</x:v>
      </x:c>
      <x:c r="V1015" s="64" t="n">
        <x:f aca="0">IF(OR(T1015="年末+季度",T1015="季度+动态"),N1015*$E$5/2,IF(T1015="季度",(J1015+K1015)/2,IF(T1015="动态",N1015*$E$5*IF(J1015+K1015=0,0.5,K1015/(J1015+K1015)),K1015)))</x:f>
        <x:v>0.11468576003995823</x:v>
      </x:c>
      <x:c r="W1015" s="64" t="n">
        <x:f aca="0">IF(OR(T1015="年末+季度",T1015="季度+动态",T1015="动态"),N1015*(1-$E$5)*IF(L1015+M1015=0,$B$7/($B$7+$B$8),L1015/(L1015+M1015)),L1015)</x:f>
        <x:v>0.8724818809934222</x:v>
      </x:c>
      <x:c r="X1015" s="64" t="n">
        <x:f aca="0">IF(OR(T1015="年末+季度",T1015="季度+动态",T1015="动态"),N1015*(1-$E$5)*IF(L1015+M1015=0,$B$8/($B$7+$B$8),M1015/(L1015+M1015)),M1015)</x:f>
        <x:v>0.06822076284611168</x:v>
      </x:c>
      <x:c r="Y1015" s="64" t="n">
        <x:f aca="0">POWER(1-$H$5,(A1015-A1014)/$H$8)</x:f>
        <x:v>0.9999862671029998</x:v>
      </x:c>
      <x:c r="Z1015" s="64" t="n">
        <x:f aca="0">U1015*Y1015</x:f>
        <x:v>0.11946571781475765</x:v>
      </x:c>
      <x:c r="AA1015" s="64" t="n">
        <x:f aca="0">V1015*Y1015</x:f>
        <x:v>0.1146841850722282</x:v>
      </x:c>
      <x:c r="AB1015" s="64" t="n">
        <x:f aca="0">W1015*Y1015</x:f>
        <x:v>0.8724698992896159</x:v>
      </x:c>
      <x:c r="AC1015" s="64" t="n">
        <x:f aca="0">X1015*Y1015</x:f>
        <x:v>0.06821982597740224</x:v>
      </x:c>
      <x:c r="AD1015" s="64" t="n">
        <x:f aca="0">SUM(Z1015:AC1015)</x:f>
        <x:v>1.1748396281540041</x:v>
      </x:c>
      <x:c r="AE1015" s="64" t="n">
        <x:f aca="0">MAX(AE1014,AD1015)</x:f>
        <x:v>1.1770607804293562</x:v>
      </x:c>
      <x:c r="AF1015" s="63" t="n">
        <x:f aca="0">AD1015/AE1015-1</x:f>
        <x:v>-0.0018870327788357288</x:v>
      </x:c>
      <x:c r="AG1015" s="63" t="n">
        <x:f aca="0">AD1015/AD1014-1</x:f>
        <x:v>-0.0010596986752905435</x:v>
      </x:c>
      <x:c r="AH1015" s="61" t="n">
        <x:f aca="0">IF(OR(T1015="年末+季度",T1015="季度+动态",T1015="季度",T1015="动态"),A1015,AH1014)</x:f>
        <x:v>45289</x:v>
      </x:c>
      <x:c r="AI1015" s="68" t="n">
        <x:f aca="0">YEAR(A1015)</x:f>
        <x:v>2024</x:v>
      </x:c>
      <x:c r="AJ1015" s="68" t="n">
        <x:f aca="0">MONTH(A1015)</x:f>
        <x:v>1</x:v>
      </x:c>
      <x:c r="AK1015" s="66" t="n">
        <x:f aca="0">IF(MONTH(A1015)&lt;&gt;MONTH(A1016),1,0)</x:f>
        <x:v>0</x:v>
      </x:c>
      <x:c r="AL1015" s="64" t="n">
        <x:f aca="0">IF(AK1014,AD1014,AL1014)</x:f>
        <x:v>1.175428689331681</x:v>
      </x:c>
      <x:c r="AM1015" s="65" t="str">
        <x:f aca="0">IF(AK1015,AD1015/AL1015-1,"")</x:f>
      </x:c>
      <x:c r="AN1015" s="64" t="n">
        <x:f aca="0">IF(AI1015&lt;&gt;AI1014,AD1015,MAX(AN1014,AD1015))</x:f>
        <x:v>1.1761289576094978</x:v>
      </x:c>
      <x:c r="AO1015" s="65" t="n">
        <x:f aca="0">AD1015/AN1015-1</x:f>
        <x:v>-0.001096248372384423</x:v>
      </x:c>
      <x:c r="AP1015" s="69" t="n">
        <x:f aca="0">IFERROR(SUM(Z1015:AC1015)/AD1015,0)</x:f>
        <x:v>1</x:v>
      </x:c>
      <x:c r="AQ1015" s="66" t="b">
        <x:f aca="0">AND(B1015&gt;0,C1015&gt;0,D1015&gt;0,E1015&gt;0)</x:f>
        <x:v>1</x:v>
      </x:c>
    </x:row>
    <x:row r="1016" ht="13.5" hidden="0">
      <x:c r="A1016" s="61" t="n">
        <x:f aca="0">'净值底稿'!A978</x:f>
        <x:v>45299</x:v>
      </x:c>
      <x:c r="B1016" s="62" t="n">
        <x:f aca="0">'净值底稿'!W978</x:f>
        <x:v>1.303795003021238</x:v>
      </x:c>
      <x:c r="C1016" s="62" t="n">
        <x:f aca="0">'净值底稿'!T978</x:f>
        <x:v>1.1615231538177688</x:v>
      </x:c>
      <x:c r="D1016" s="62" t="n">
        <x:f aca="0">'净值底稿'!U978</x:f>
        <x:v>1.6362</x:v>
      </x:c>
      <x:c r="E1016" s="62" t="n">
        <x:f aca="0">'净值底稿'!V978</x:f>
        <x:v>1.7081</x:v>
      </x:c>
      <x:c r="F1016" s="63" t="n">
        <x:f aca="0">IFERROR(B1016/B1015-1,0)</x:f>
        <x:v>-0.009833246835709075</x:v>
      </x:c>
      <x:c r="G1016" s="63" t="n">
        <x:f aca="0">IFERROR(C1016/C1015-1,0)</x:f>
        <x:v>-0.018521392352156663</x:v>
      </x:c>
      <x:c r="H1016" s="63" t="n">
        <x:f aca="0">IFERROR(D1016/D1015-1,0)</x:f>
        <x:v>0.00036683785766711274</x:v>
      </x:c>
      <x:c r="I1016" s="63" t="n">
        <x:f aca="0">IFERROR(E1016/E1015-1,0)</x:f>
        <x:v>-0.0021031722848630086</x:v>
      </x:c>
      <x:c r="J1016" s="64" t="n">
        <x:f aca="0">Z1015*(1+F1016)</x:f>
        <x:v>0.11829098192307998</x:v>
      </x:c>
      <x:c r="K1016" s="64" t="n">
        <x:f aca="0">AA1015*(1+G1016)</x:f>
        <x:v>0.11256007428391812</x:v>
      </x:c>
      <x:c r="L1016" s="64" t="n">
        <x:f aca="0">AB1015*(1+H1016)</x:f>
        <x:v>0.8727899542783504</x:v>
      </x:c>
      <x:c r="M1016" s="64" t="n">
        <x:f aca="0">AC1015*(1+I1016)</x:f>
        <x:v>0.06807634793012839</x:v>
      </x:c>
      <x:c r="N1016" s="64" t="n">
        <x:f aca="0">SUM(J1016:M1016)</x:f>
        <x:v>1.1717173584154768</x:v>
      </x:c>
      <x:c r="O1016" s="65" t="n">
        <x:f aca="0">IFERROR((J1016+K1016)/N1016,0)</x:f>
        <x:v>0.19701940450825095</x:v>
      </x:c>
      <x:c r="P1016" s="66" t="b">
        <x:f aca="0">AND(MONTH(A1016)=12,OR(A1017="",YEAR(A1016)&lt;&gt;YEAR(A1017)))</x:f>
        <x:v>0</x:v>
      </x:c>
      <x:c r="Q1016" s="66" t="b">
        <x:f aca="0">AND(MOD(MONTH(A1016),3)=0,OR(A1017="",MONTH(A1016)&lt;&gt;MONTH(A1017)))</x:f>
        <x:v>0</x:v>
      </x:c>
      <x:c r="R1016" s="66" t="b">
        <x:f aca="0">OR(O1016&gt;$E$7,O1016&lt;$E$6)</x:f>
        <x:v>0</x:v>
      </x:c>
      <x:c r="S1016" s="66" t="b">
        <x:f aca="0">AND(OR(P1016,Q1016,R1016),A1016-AH1015&gt;$E$8)</x:f>
        <x:v>0</x:v>
      </x:c>
      <x:c r="T1016" s="67" t="str">
        <x:f aca="0">IF(NOT(OR(P1016,Q1016,R1016)),"不调",IF(NOT(S1016),"间隔规则跳过",IF(P1016,"年末+季度",IF(AND(Q1016,R1016),"季度+动态",IF(Q1016,"季度","动态")))))</x:f>
        <x:v>不调</x:v>
      </x:c>
      <x:c r="U1016" s="64" t="n">
        <x:f aca="0">IF(OR(T1016="年末+季度",T1016="季度+动态"),N1016*$E$5/2,IF(T1016="季度",(J1016+K1016)/2,IF(T1016="动态",N1016*$E$5*IF(J1016+K1016=0,0.5,J1016/(J1016+K1016)),J1016)))</x:f>
        <x:v>0.11829098192307998</x:v>
      </x:c>
      <x:c r="V1016" s="64" t="n">
        <x:f aca="0">IF(OR(T1016="年末+季度",T1016="季度+动态"),N1016*$E$5/2,IF(T1016="季度",(J1016+K1016)/2,IF(T1016="动态",N1016*$E$5*IF(J1016+K1016=0,0.5,K1016/(J1016+K1016)),K1016)))</x:f>
        <x:v>0.11256007428391812</x:v>
      </x:c>
      <x:c r="W1016" s="64" t="n">
        <x:f aca="0">IF(OR(T1016="年末+季度",T1016="季度+动态",T1016="动态"),N1016*(1-$E$5)*IF(L1016+M1016=0,$B$7/($B$7+$B$8),L1016/(L1016+M1016)),L1016)</x:f>
        <x:v>0.8727899542783504</x:v>
      </x:c>
      <x:c r="X1016" s="64" t="n">
        <x:f aca="0">IF(OR(T1016="年末+季度",T1016="季度+动态",T1016="动态"),N1016*(1-$E$5)*IF(L1016+M1016=0,$B$8/($B$7+$B$8),M1016/(L1016+M1016)),M1016)</x:f>
        <x:v>0.06807634793012839</x:v>
      </x:c>
      <x:c r="Y1016" s="64" t="n">
        <x:f aca="0">POWER(1-$H$5,(A1016-A1015)/$H$8)</x:f>
        <x:v>0.9999588018747739</x:v>
      </x:c>
      <x:c r="Z1016" s="64" t="n">
        <x:f aca="0">U1016*Y1016</x:f>
        <x:v>0.1182861085563936</x:v>
      </x:c>
      <x:c r="AA1016" s="64" t="n">
        <x:f aca="0">V1016*Y1016</x:f>
        <x:v>0.11255543701988231</x:v>
      </x:c>
      <x:c r="AB1016" s="64" t="n">
        <x:f aca="0">W1016*Y1016</x:f>
        <x:v>0.872753996968518</x:v>
      </x:c>
      <x:c r="AC1016" s="64" t="n">
        <x:f aca="0">X1016*Y1016</x:f>
        <x:v>0.06807354331222143</x:v>
      </x:c>
      <x:c r="AD1016" s="64" t="n">
        <x:f aca="0">SUM(Z1016:AC1016)</x:f>
        <x:v>1.1716690858570153</x:v>
      </x:c>
      <x:c r="AE1016" s="64" t="n">
        <x:f aca="0">MAX(AE1015,AD1016)</x:f>
        <x:v>1.1770607804293562</x:v>
      </x:c>
      <x:c r="AF1016" s="63" t="n">
        <x:f aca="0">AD1016/AE1016-1</x:f>
        <x:v>-0.00458064244598666</x:v>
      </x:c>
      <x:c r="AG1016" s="63" t="n">
        <x:f aca="0">AD1016/AD1015-1</x:f>
        <x:v>-0.0026987022066752298</x:v>
      </x:c>
      <x:c r="AH1016" s="61" t="n">
        <x:f aca="0">IF(OR(T1016="年末+季度",T1016="季度+动态",T1016="季度",T1016="动态"),A1016,AH1015)</x:f>
        <x:v>45289</x:v>
      </x:c>
      <x:c r="AI1016" s="68" t="n">
        <x:f aca="0">YEAR(A1016)</x:f>
        <x:v>2024</x:v>
      </x:c>
      <x:c r="AJ1016" s="68" t="n">
        <x:f aca="0">MONTH(A1016)</x:f>
        <x:v>1</x:v>
      </x:c>
      <x:c r="AK1016" s="66" t="n">
        <x:f aca="0">IF(MONTH(A1016)&lt;&gt;MONTH(A1017),1,0)</x:f>
        <x:v>0</x:v>
      </x:c>
      <x:c r="AL1016" s="64" t="n">
        <x:f aca="0">IF(AK1015,AD1015,AL1015)</x:f>
        <x:v>1.175428689331681</x:v>
      </x:c>
      <x:c r="AM1016" s="65" t="str">
        <x:f aca="0">IF(AK1016,AD1016/AL1016-1,"")</x:f>
      </x:c>
      <x:c r="AN1016" s="64" t="n">
        <x:f aca="0">IF(AI1016&lt;&gt;AI1015,AD1016,MAX(AN1015,AD1016))</x:f>
        <x:v>1.1761289576094978</x:v>
      </x:c>
      <x:c r="AO1016" s="65" t="n">
        <x:f aca="0">AD1016/AN1016-1</x:f>
        <x:v>-0.003791992131158106</x:v>
      </x:c>
      <x:c r="AP1016" s="69" t="n">
        <x:f aca="0">IFERROR(SUM(Z1016:AC1016)/AD1016,0)</x:f>
        <x:v>1</x:v>
      </x:c>
      <x:c r="AQ1016" s="66" t="b">
        <x:f aca="0">AND(B1016&gt;0,C1016&gt;0,D1016&gt;0,E1016&gt;0)</x:f>
        <x:v>1</x:v>
      </x:c>
    </x:row>
    <x:row r="1017" ht="13.5" hidden="0">
      <x:c r="A1017" s="61" t="n">
        <x:f aca="0">'净值底稿'!A979</x:f>
        <x:v>45300</x:v>
      </x:c>
      <x:c r="B1017" s="62" t="n">
        <x:f aca="0">'净值底稿'!W979</x:f>
        <x:v>1.3094511547867673</x:v>
      </x:c>
      <x:c r="C1017" s="62" t="n">
        <x:f aca="0">'净值底稿'!T979</x:f>
        <x:v>1.1662257544451304</x:v>
      </x:c>
      <x:c r="D1017" s="62" t="n">
        <x:f aca="0">'净值底稿'!U979</x:f>
        <x:v>1.6375</x:v>
      </x:c>
      <x:c r="E1017" s="62" t="n">
        <x:f aca="0">'净值底稿'!V979</x:f>
        <x:v>1.7066</x:v>
      </x:c>
      <x:c r="F1017" s="63" t="n">
        <x:f aca="0">IFERROR(B1017/B1016-1,0)</x:f>
        <x:v>0.004338221693151567</x:v>
      </x:c>
      <x:c r="G1017" s="63" t="n">
        <x:f aca="0">IFERROR(C1017/C1016-1,0)</x:f>
        <x:v>0.004048649923081404</x:v>
      </x:c>
      <x:c r="H1017" s="63" t="n">
        <x:f aca="0">IFERROR(D1017/D1016-1,0)</x:f>
        <x:v>0.0007945238968340984</x:v>
      </x:c>
      <x:c r="I1017" s="63" t="n">
        <x:f aca="0">IFERROR(E1017/E1016-1,0)</x:f>
        <x:v>-0.0008781687254845183</x:v>
      </x:c>
      <x:c r="J1017" s="64" t="n">
        <x:f aca="0">Z1016*(1+F1017)</x:f>
        <x:v>0.11879925991853142</x:v>
      </x:c>
      <x:c r="K1017" s="64" t="n">
        <x:f aca="0">AA1016*(1+G1017)</x:f>
        <x:v>0.11301113458131526</x:v>
      </x:c>
      <x:c r="L1017" s="64" t="n">
        <x:f aca="0">AB1016*(1+H1017)</x:f>
        <x:v>0.8734474208751669</x:v>
      </x:c>
      <x:c r="M1017" s="64" t="n">
        <x:f aca="0">AC1016*(1+I1017)</x:f>
        <x:v>0.06801376325545172</x:v>
      </x:c>
      <x:c r="N1017" s="64" t="n">
        <x:f aca="0">SUM(J1017:M1017)</x:f>
        <x:v>1.1732715786304655</x:v>
      </x:c>
      <x:c r="O1017" s="65" t="n">
        <x:f aca="0">IFERROR((J1017+K1017)/N1017,0)</x:f>
        <x:v>0.19757607592475218</x:v>
      </x:c>
      <x:c r="P1017" s="66" t="b">
        <x:f aca="0">AND(MONTH(A1017)=12,OR(A1018="",YEAR(A1017)&lt;&gt;YEAR(A1018)))</x:f>
        <x:v>0</x:v>
      </x:c>
      <x:c r="Q1017" s="66" t="b">
        <x:f aca="0">AND(MOD(MONTH(A1017),3)=0,OR(A1018="",MONTH(A1017)&lt;&gt;MONTH(A1018)))</x:f>
        <x:v>0</x:v>
      </x:c>
      <x:c r="R1017" s="66" t="b">
        <x:f aca="0">OR(O1017&gt;$E$7,O1017&lt;$E$6)</x:f>
        <x:v>0</x:v>
      </x:c>
      <x:c r="S1017" s="66" t="b">
        <x:f aca="0">AND(OR(P1017,Q1017,R1017),A1017-AH1016&gt;$E$8)</x:f>
        <x:v>0</x:v>
      </x:c>
      <x:c r="T1017" s="67" t="str">
        <x:f aca="0">IF(NOT(OR(P1017,Q1017,R1017)),"不调",IF(NOT(S1017),"间隔规则跳过",IF(P1017,"年末+季度",IF(AND(Q1017,R1017),"季度+动态",IF(Q1017,"季度","动态")))))</x:f>
        <x:v>不调</x:v>
      </x:c>
      <x:c r="U1017" s="64" t="n">
        <x:f aca="0">IF(OR(T1017="年末+季度",T1017="季度+动态"),N1017*$E$5/2,IF(T1017="季度",(J1017+K1017)/2,IF(T1017="动态",N1017*$E$5*IF(J1017+K1017=0,0.5,J1017/(J1017+K1017)),J1017)))</x:f>
        <x:v>0.11879925991853142</x:v>
      </x:c>
      <x:c r="V1017" s="64" t="n">
        <x:f aca="0">IF(OR(T1017="年末+季度",T1017="季度+动态"),N1017*$E$5/2,IF(T1017="季度",(J1017+K1017)/2,IF(T1017="动态",N1017*$E$5*IF(J1017+K1017=0,0.5,K1017/(J1017+K1017)),K1017)))</x:f>
        <x:v>0.11301113458131526</x:v>
      </x:c>
      <x:c r="W1017" s="64" t="n">
        <x:f aca="0">IF(OR(T1017="年末+季度",T1017="季度+动态",T1017="动态"),N1017*(1-$E$5)*IF(L1017+M1017=0,$B$7/($B$7+$B$8),L1017/(L1017+M1017)),L1017)</x:f>
        <x:v>0.8734474208751669</x:v>
      </x:c>
      <x:c r="X1017" s="64" t="n">
        <x:f aca="0">IF(OR(T1017="年末+季度",T1017="季度+动态",T1017="动态"),N1017*(1-$E$5)*IF(L1017+M1017=0,$B$8/($B$7+$B$8),M1017/(L1017+M1017)),M1017)</x:f>
        <x:v>0.06801376325545172</x:v>
      </x:c>
      <x:c r="Y1017" s="64" t="n">
        <x:f aca="0">POWER(1-$H$5,(A1017-A1016)/$H$8)</x:f>
        <x:v>0.9999862671029998</x:v>
      </x:c>
      <x:c r="Z1017" s="64" t="n">
        <x:f aca="0">U1017*Y1017</x:f>
        <x:v>0.11879762846053125</x:v>
      </x:c>
      <x:c r="AA1017" s="64" t="n">
        <x:f aca="0">V1017*Y1017</x:f>
        <x:v>0.11300958261104417</x:v>
      </x:c>
      <x:c r="AB1017" s="64" t="n">
        <x:f aca="0">W1017*Y1017</x:f>
        <x:v>0.8734354259117009</x:v>
      </x:c>
      <x:c r="AC1017" s="64" t="n">
        <x:f aca="0">X1017*Y1017</x:f>
        <x:v>0.06801282922944633</x:v>
      </x:c>
      <x:c r="AD1017" s="64" t="n">
        <x:f aca="0">SUM(Z1017:AC1017)</x:f>
        <x:v>1.1732554662127228</x:v>
      </x:c>
      <x:c r="AE1017" s="64" t="n">
        <x:f aca="0">MAX(AE1016,AD1017)</x:f>
        <x:v>1.1770607804293562</x:v>
      </x:c>
      <x:c r="AF1017" s="63" t="n">
        <x:f aca="0">AD1017/AE1017-1</x:f>
        <x:v>-0.00323289525902426</x:v>
      </x:c>
      <x:c r="AG1017" s="63" t="n">
        <x:f aca="0">AD1017/AD1016-1</x:f>
        <x:v>0.0013539491438805396</x:v>
      </x:c>
      <x:c r="AH1017" s="61" t="n">
        <x:f aca="0">IF(OR(T1017="年末+季度",T1017="季度+动态",T1017="季度",T1017="动态"),A1017,AH1016)</x:f>
        <x:v>45289</x:v>
      </x:c>
      <x:c r="AI1017" s="68" t="n">
        <x:f aca="0">YEAR(A1017)</x:f>
        <x:v>2024</x:v>
      </x:c>
      <x:c r="AJ1017" s="68" t="n">
        <x:f aca="0">MONTH(A1017)</x:f>
        <x:v>1</x:v>
      </x:c>
      <x:c r="AK1017" s="66" t="n">
        <x:f aca="0">IF(MONTH(A1017)&lt;&gt;MONTH(A1018),1,0)</x:f>
        <x:v>0</x:v>
      </x:c>
      <x:c r="AL1017" s="64" t="n">
        <x:f aca="0">IF(AK1016,AD1016,AL1016)</x:f>
        <x:v>1.175428689331681</x:v>
      </x:c>
      <x:c r="AM1017" s="65" t="str">
        <x:f aca="0">IF(AK1017,AD1017/AL1017-1,"")</x:f>
      </x:c>
      <x:c r="AN1017" s="64" t="n">
        <x:f aca="0">IF(AI1017&lt;&gt;AI1016,AD1017,MAX(AN1016,AD1017))</x:f>
        <x:v>1.1761289576094978</x:v>
      </x:c>
      <x:c r="AO1017" s="65" t="n">
        <x:f aca="0">AD1017/AN1017-1</x:f>
        <x:v>-0.0024431771517771095</x:v>
      </x:c>
      <x:c r="AP1017" s="69" t="n">
        <x:f aca="0">IFERROR(SUM(Z1017:AC1017)/AD1017,0)</x:f>
        <x:v>1</x:v>
      </x:c>
      <x:c r="AQ1017" s="66" t="b">
        <x:f aca="0">AND(B1017&gt;0,C1017&gt;0,D1017&gt;0,E1017&gt;0)</x:f>
        <x:v>1</x:v>
      </x:c>
    </x:row>
    <x:row r="1018" ht="13.5" hidden="0">
      <x:c r="A1018" s="61" t="n">
        <x:f aca="0">'净值底稿'!A980</x:f>
        <x:v>45301</x:v>
      </x:c>
      <x:c r="B1018" s="62" t="n">
        <x:f aca="0">'净值底稿'!W980</x:f>
        <x:v>1.3027697265809397</x:v>
      </x:c>
      <x:c r="C1018" s="62" t="n">
        <x:f aca="0">'净值底稿'!T980</x:f>
        <x:v>1.1578816236077334</x:v>
      </x:c>
      <x:c r="D1018" s="62" t="n">
        <x:f aca="0">'净值底稿'!U980</x:f>
        <x:v>1.6375</x:v>
      </x:c>
      <x:c r="E1018" s="62" t="n">
        <x:f aca="0">'净值底稿'!V980</x:f>
        <x:v>1.7048</x:v>
      </x:c>
      <x:c r="F1018" s="63" t="n">
        <x:f aca="0">IFERROR(B1018/B1017-1,0)</x:f>
        <x:v>-0.005102464632913861</x:v>
      </x:c>
      <x:c r="G1018" s="63" t="n">
        <x:f aca="0">IFERROR(C1018/C1017-1,0)</x:f>
        <x:v>-0.007154816128517982</x:v>
      </x:c>
      <x:c r="H1018" s="63" t="n">
        <x:f aca="0">IFERROR(D1018/D1017-1,0)</x:f>
        <x:v>0</x:v>
      </x:c>
      <x:c r="I1018" s="63" t="n">
        <x:f aca="0">IFERROR(E1018/E1017-1,0)</x:f>
        <x:v>-0.0010547287003397354</x:v>
      </x:c>
      <x:c r="J1018" s="64" t="n">
        <x:f aca="0">Z1017*(1+F1018)</x:f>
        <x:v>0.11819146776283736</x:v>
      </x:c>
      <x:c r="K1018" s="64" t="n">
        <x:f aca="0">AA1017*(1+G1018)</x:f>
        <x:v>0.11220101982670158</x:v>
      </x:c>
      <x:c r="L1018" s="64" t="n">
        <x:f aca="0">AB1017*(1+H1018)</x:f>
        <x:v>0.8734354259117009</x:v>
      </x:c>
      <x:c r="M1018" s="64" t="n">
        <x:f aca="0">AC1017*(1+I1018)</x:f>
        <x:v>0.06794109414646674</x:v>
      </x:c>
      <x:c r="N1018" s="64" t="n">
        <x:f aca="0">SUM(J1018:M1018)</x:f>
        <x:v>1.1717690076477065</x:v>
      </x:c>
      <x:c r="O1018" s="65" t="n">
        <x:f aca="0">IFERROR((J1018+K1018)/N1018,0)</x:f>
        <x:v>0.1966193730042796</x:v>
      </x:c>
      <x:c r="P1018" s="66" t="b">
        <x:f aca="0">AND(MONTH(A1018)=12,OR(A1019="",YEAR(A1018)&lt;&gt;YEAR(A1019)))</x:f>
        <x:v>0</x:v>
      </x:c>
      <x:c r="Q1018" s="66" t="b">
        <x:f aca="0">AND(MOD(MONTH(A1018),3)=0,OR(A1019="",MONTH(A1018)&lt;&gt;MONTH(A1019)))</x:f>
        <x:v>0</x:v>
      </x:c>
      <x:c r="R1018" s="66" t="b">
        <x:f aca="0">OR(O1018&gt;$E$7,O1018&lt;$E$6)</x:f>
        <x:v>0</x:v>
      </x:c>
      <x:c r="S1018" s="66" t="b">
        <x:f aca="0">AND(OR(P1018,Q1018,R1018),A1018-AH1017&gt;$E$8)</x:f>
        <x:v>0</x:v>
      </x:c>
      <x:c r="T1018" s="67" t="str">
        <x:f aca="0">IF(NOT(OR(P1018,Q1018,R1018)),"不调",IF(NOT(S1018),"间隔规则跳过",IF(P1018,"年末+季度",IF(AND(Q1018,R1018),"季度+动态",IF(Q1018,"季度","动态")))))</x:f>
        <x:v>不调</x:v>
      </x:c>
      <x:c r="U1018" s="64" t="n">
        <x:f aca="0">IF(OR(T1018="年末+季度",T1018="季度+动态"),N1018*$E$5/2,IF(T1018="季度",(J1018+K1018)/2,IF(T1018="动态",N1018*$E$5*IF(J1018+K1018=0,0.5,J1018/(J1018+K1018)),J1018)))</x:f>
        <x:v>0.11819146776283736</x:v>
      </x:c>
      <x:c r="V1018" s="64" t="n">
        <x:f aca="0">IF(OR(T1018="年末+季度",T1018="季度+动态"),N1018*$E$5/2,IF(T1018="季度",(J1018+K1018)/2,IF(T1018="动态",N1018*$E$5*IF(J1018+K1018=0,0.5,K1018/(J1018+K1018)),K1018)))</x:f>
        <x:v>0.11220101982670158</x:v>
      </x:c>
      <x:c r="W1018" s="64" t="n">
        <x:f aca="0">IF(OR(T1018="年末+季度",T1018="季度+动态",T1018="动态"),N1018*(1-$E$5)*IF(L1018+M1018=0,$B$7/($B$7+$B$8),L1018/(L1018+M1018)),L1018)</x:f>
        <x:v>0.8734354259117009</x:v>
      </x:c>
      <x:c r="X1018" s="64" t="n">
        <x:f aca="0">IF(OR(T1018="年末+季度",T1018="季度+动态",T1018="动态"),N1018*(1-$E$5)*IF(L1018+M1018=0,$B$8/($B$7+$B$8),M1018/(L1018+M1018)),M1018)</x:f>
        <x:v>0.06794109414646674</x:v>
      </x:c>
      <x:c r="Y1018" s="64" t="n">
        <x:f aca="0">POWER(1-$H$5,(A1018-A1017)/$H$8)</x:f>
        <x:v>0.9999862671029998</x:v>
      </x:c>
      <x:c r="Z1018" s="64" t="n">
        <x:f aca="0">U1018*Y1018</x:f>
        <x:v>0.11818984465158426</x:v>
      </x:c>
      <x:c r="AA1018" s="64" t="n">
        <x:f aca="0">V1018*Y1018</x:f>
        <x:v>0.11219947898165297</x:v>
      </x:c>
      <x:c r="AB1018" s="64" t="n">
        <x:f aca="0">W1018*Y1018</x:f>
        <x:v>0.8734234311129605</x:v>
      </x:c>
      <x:c r="AC1018" s="64" t="n">
        <x:f aca="0">X1018*Y1018</x:f>
        <x:v>0.06794016111841873</x:v>
      </x:c>
      <x:c r="AD1018" s="64" t="n">
        <x:f aca="0">SUM(Z1018:AC1018)</x:f>
        <x:v>1.1717529158646165</x:v>
      </x:c>
      <x:c r="AE1018" s="64" t="n">
        <x:f aca="0">MAX(AE1017,AD1018)</x:f>
        <x:v>1.1770607804293562</x:v>
      </x:c>
      <x:c r="AF1018" s="63" t="n">
        <x:f aca="0">AD1018/AE1018-1</x:f>
        <x:v>-0.004509422667879237</x:v>
      </x:c>
      <x:c r="AG1018" s="63" t="n">
        <x:f aca="0">AD1018/AD1017-1</x:f>
        <x:v>-0.0012806676733043698</x:v>
      </x:c>
      <x:c r="AH1018" s="61" t="n">
        <x:f aca="0">IF(OR(T1018="年末+季度",T1018="季度+动态",T1018="季度",T1018="动态"),A1018,AH1017)</x:f>
        <x:v>45289</x:v>
      </x:c>
      <x:c r="AI1018" s="68" t="n">
        <x:f aca="0">YEAR(A1018)</x:f>
        <x:v>2024</x:v>
      </x:c>
      <x:c r="AJ1018" s="68" t="n">
        <x:f aca="0">MONTH(A1018)</x:f>
        <x:v>1</x:v>
      </x:c>
      <x:c r="AK1018" s="66" t="n">
        <x:f aca="0">IF(MONTH(A1018)&lt;&gt;MONTH(A1019),1,0)</x:f>
        <x:v>0</x:v>
      </x:c>
      <x:c r="AL1018" s="64" t="n">
        <x:f aca="0">IF(AK1017,AD1017,AL1017)</x:f>
        <x:v>1.175428689331681</x:v>
      </x:c>
      <x:c r="AM1018" s="65" t="str">
        <x:f aca="0">IF(AK1018,AD1018/AL1018-1,"")</x:f>
      </x:c>
      <x:c r="AN1018" s="64" t="n">
        <x:f aca="0">IF(AI1018&lt;&gt;AI1017,AD1018,MAX(AN1017,AD1018))</x:f>
        <x:v>1.1761289576094978</x:v>
      </x:c>
      <x:c r="AO1018" s="65" t="n">
        <x:f aca="0">AD1018/AN1018-1</x:f>
        <x:v>-0.003720715927083118</x:v>
      </x:c>
      <x:c r="AP1018" s="69" t="n">
        <x:f aca="0">IFERROR(SUM(Z1018:AC1018)/AD1018,0)</x:f>
        <x:v>1</x:v>
      </x:c>
      <x:c r="AQ1018" s="66" t="b">
        <x:f aca="0">AND(B1018&gt;0,C1018&gt;0,D1018&gt;0,E1018&gt;0)</x:f>
        <x:v>1</x:v>
      </x:c>
    </x:row>
    <x:row r="1019" ht="13.5" hidden="0">
      <x:c r="A1019" s="61" t="n">
        <x:f aca="0">'净值底稿'!A981</x:f>
        <x:v>45302</x:v>
      </x:c>
      <x:c r="B1019" s="62" t="n">
        <x:f aca="0">'净值底稿'!W981</x:f>
        <x:v>1.2991615321234282</x:v>
      </x:c>
      <x:c r="C1019" s="62" t="n">
        <x:f aca="0">'净值底稿'!T981</x:f>
        <x:v>1.1728081632316945</x:v>
      </x:c>
      <x:c r="D1019" s="62" t="n">
        <x:f aca="0">'净值底稿'!U981</x:f>
        <x:v>1.6376</x:v>
      </x:c>
      <x:c r="E1019" s="62" t="n">
        <x:f aca="0">'净值底稿'!V981</x:f>
        <x:v>1.7051</x:v>
      </x:c>
      <x:c r="F1019" s="63" t="n">
        <x:f aca="0">IFERROR(B1019/B1018-1,0)</x:f>
        <x:v>-0.0027696333311191257</x:v>
      </x:c>
      <x:c r="G1019" s="63" t="n">
        <x:f aca="0">IFERROR(C1019/C1018-1,0)</x:f>
        <x:v>0.012891248396751376</x:v>
      </x:c>
      <x:c r="H1019" s="63" t="n">
        <x:f aca="0">IFERROR(D1019/D1018-1,0)</x:f>
        <x:v>0.00006106870229016792</x:v>
      </x:c>
      <x:c r="I1019" s="63" t="n">
        <x:f aca="0">IFERROR(E1019/E1018-1,0)</x:f>
        <x:v>0.00017597372125766064</x:v>
      </x:c>
      <x:c r="J1019" s="64" t="n">
        <x:f aca="0">Z1018*(1+F1019)</x:f>
        <x:v>0.11786250211843745</x:v>
      </x:c>
      <x:c r="K1019" s="64" t="n">
        <x:f aca="0">AA1018*(1+G1019)</x:f>
        <x:v>0.11364587033519155</x:v>
      </x:c>
      <x:c r="L1019" s="64" t="n">
        <x:f aca="0">AB1018*(1+H1019)</x:f>
        <x:v>0.8734767699484484</x:v>
      </x:c>
      <x:c r="M1019" s="64" t="n">
        <x:f aca="0">AC1018*(1+I1019)</x:f>
        <x:v>0.06795211680139358</x:v>
      </x:c>
      <x:c r="N1019" s="64" t="n">
        <x:f aca="0">SUM(J1019:M1019)</x:f>
        <x:v>1.172937259203471</x:v>
      </x:c>
      <x:c r="O1019" s="65" t="n">
        <x:f aca="0">IFERROR((J1019+K1019)/N1019,0)</x:f>
        <x:v>0.19737489847568132</x:v>
      </x:c>
      <x:c r="P1019" s="66" t="b">
        <x:f aca="0">AND(MONTH(A1019)=12,OR(A1020="",YEAR(A1019)&lt;&gt;YEAR(A1020)))</x:f>
        <x:v>0</x:v>
      </x:c>
      <x:c r="Q1019" s="66" t="b">
        <x:f aca="0">AND(MOD(MONTH(A1019),3)=0,OR(A1020="",MONTH(A1019)&lt;&gt;MONTH(A1020)))</x:f>
        <x:v>0</x:v>
      </x:c>
      <x:c r="R1019" s="66" t="b">
        <x:f aca="0">OR(O1019&gt;$E$7,O1019&lt;$E$6)</x:f>
        <x:v>0</x:v>
      </x:c>
      <x:c r="S1019" s="66" t="b">
        <x:f aca="0">AND(OR(P1019,Q1019,R1019),A1019-AH1018&gt;$E$8)</x:f>
        <x:v>0</x:v>
      </x:c>
      <x:c r="T1019" s="67" t="str">
        <x:f aca="0">IF(NOT(OR(P1019,Q1019,R1019)),"不调",IF(NOT(S1019),"间隔规则跳过",IF(P1019,"年末+季度",IF(AND(Q1019,R1019),"季度+动态",IF(Q1019,"季度","动态")))))</x:f>
        <x:v>不调</x:v>
      </x:c>
      <x:c r="U1019" s="64" t="n">
        <x:f aca="0">IF(OR(T1019="年末+季度",T1019="季度+动态"),N1019*$E$5/2,IF(T1019="季度",(J1019+K1019)/2,IF(T1019="动态",N1019*$E$5*IF(J1019+K1019=0,0.5,J1019/(J1019+K1019)),J1019)))</x:f>
        <x:v>0.11786250211843745</x:v>
      </x:c>
      <x:c r="V1019" s="64" t="n">
        <x:f aca="0">IF(OR(T1019="年末+季度",T1019="季度+动态"),N1019*$E$5/2,IF(T1019="季度",(J1019+K1019)/2,IF(T1019="动态",N1019*$E$5*IF(J1019+K1019=0,0.5,K1019/(J1019+K1019)),K1019)))</x:f>
        <x:v>0.11364587033519155</x:v>
      </x:c>
      <x:c r="W1019" s="64" t="n">
        <x:f aca="0">IF(OR(T1019="年末+季度",T1019="季度+动态",T1019="动态"),N1019*(1-$E$5)*IF(L1019+M1019=0,$B$7/($B$7+$B$8),L1019/(L1019+M1019)),L1019)</x:f>
        <x:v>0.8734767699484484</x:v>
      </x:c>
      <x:c r="X1019" s="64" t="n">
        <x:f aca="0">IF(OR(T1019="年末+季度",T1019="季度+动态",T1019="动态"),N1019*(1-$E$5)*IF(L1019+M1019=0,$B$8/($B$7+$B$8),M1019/(L1019+M1019)),M1019)</x:f>
        <x:v>0.06795211680139358</x:v>
      </x:c>
      <x:c r="Y1019" s="64" t="n">
        <x:f aca="0">POWER(1-$H$5,(A1019-A1018)/$H$8)</x:f>
        <x:v>0.9999862671029998</x:v>
      </x:c>
      <x:c r="Z1019" s="64" t="n">
        <x:f aca="0">U1019*Y1019</x:f>
        <x:v>0.11786088352483566</x:v>
      </x:c>
      <x:c r="AA1019" s="64" t="n">
        <x:f aca="0">V1019*Y1019</x:f>
        <x:v>0.11364430964815973</x:v>
      </x:c>
      <x:c r="AB1019" s="64" t="n">
        <x:f aca="0">W1019*Y1019</x:f>
        <x:v>0.8734647745819346</x:v>
      </x:c>
      <x:c r="AC1019" s="64" t="n">
        <x:f aca="0">X1019*Y1019</x:f>
        <x:v>0.0679511836219726</x:v>
      </x:c>
      <x:c r="AD1019" s="64" t="n">
        <x:f aca="0">SUM(Z1019:AC1019)</x:f>
        <x:v>1.1729211513769027</x:v>
      </x:c>
      <x:c r="AE1019" s="64" t="n">
        <x:f aca="0">MAX(AE1018,AD1019)</x:f>
        <x:v>1.1770607804293562</x:v>
      </x:c>
      <x:c r="AF1019" s="63" t="n">
        <x:f aca="0">AD1019/AE1019-1</x:f>
        <x:v>-0.003516920384471156</x:v>
      </x:c>
      <x:c r="AG1019" s="63" t="n">
        <x:f aca="0">AD1019/AD1018-1</x:f>
        <x:v>0.0009969981695536756</x:v>
      </x:c>
      <x:c r="AH1019" s="61" t="n">
        <x:f aca="0">IF(OR(T1019="年末+季度",T1019="季度+动态",T1019="季度",T1019="动态"),A1019,AH1018)</x:f>
        <x:v>45289</x:v>
      </x:c>
      <x:c r="AI1019" s="68" t="n">
        <x:f aca="0">YEAR(A1019)</x:f>
        <x:v>2024</x:v>
      </x:c>
      <x:c r="AJ1019" s="68" t="n">
        <x:f aca="0">MONTH(A1019)</x:f>
        <x:v>1</x:v>
      </x:c>
      <x:c r="AK1019" s="66" t="n">
        <x:f aca="0">IF(MONTH(A1019)&lt;&gt;MONTH(A1020),1,0)</x:f>
        <x:v>0</x:v>
      </x:c>
      <x:c r="AL1019" s="64" t="n">
        <x:f aca="0">IF(AK1018,AD1018,AL1018)</x:f>
        <x:v>1.175428689331681</x:v>
      </x:c>
      <x:c r="AM1019" s="65" t="str">
        <x:f aca="0">IF(AK1019,AD1019/AL1019-1,"")</x:f>
      </x:c>
      <x:c r="AN1019" s="64" t="n">
        <x:f aca="0">IF(AI1019&lt;&gt;AI1018,AD1019,MAX(AN1018,AD1019))</x:f>
        <x:v>1.1761289576094978</x:v>
      </x:c>
      <x:c r="AO1019" s="65" t="n">
        <x:f aca="0">AD1019/AN1019-1</x:f>
        <x:v>-0.0027274273044981534</x:v>
      </x:c>
      <x:c r="AP1019" s="69" t="n">
        <x:f aca="0">IFERROR(SUM(Z1019:AC1019)/AD1019,0)</x:f>
        <x:v>1</x:v>
      </x:c>
      <x:c r="AQ1019" s="66" t="b">
        <x:f aca="0">AND(B1019&gt;0,C1019&gt;0,D1019&gt;0,E1019&gt;0)</x:f>
        <x:v>1</x:v>
      </x:c>
    </x:row>
    <x:row r="1020" ht="13.5" hidden="0">
      <x:c r="A1020" s="61" t="n">
        <x:f aca="0">'净值底稿'!A982</x:f>
        <x:v>45303</x:v>
      </x:c>
      <x:c r="B1020" s="62" t="n">
        <x:f aca="0">'净值底稿'!W982</x:f>
        <x:v>1.3027043850346798</x:v>
      </x:c>
      <x:c r="C1020" s="62" t="n">
        <x:f aca="0">'净值底稿'!T982</x:f>
        <x:v>1.1665393285793477</x:v>
      </x:c>
      <x:c r="D1020" s="62" t="n">
        <x:f aca="0">'净值底稿'!U982</x:f>
        <x:v>1.6375</x:v>
      </x:c>
      <x:c r="E1020" s="62" t="n">
        <x:f aca="0">'净值底稿'!V982</x:f>
        <x:v>1.7084</x:v>
      </x:c>
      <x:c r="F1020" s="63" t="n">
        <x:f aca="0">IFERROR(B1020/B1019-1,0)</x:f>
        <x:v>0.0027270303373752025</x:v>
      </x:c>
      <x:c r="G1020" s="63" t="n">
        <x:f aca="0">IFERROR(C1020/C1019-1,0)</x:f>
        <x:v>-0.005345149231459012</x:v>
      </x:c>
      <x:c r="H1020" s="63" t="n">
        <x:f aca="0">IFERROR(D1020/D1019-1,0)</x:f>
        <x:v>-0.00006106497313140835</x:v>
      </x:c>
      <x:c r="I1020" s="63" t="n">
        <x:f aca="0">IFERROR(E1020/E1019-1,0)</x:f>
        <x:v>0.001935370359509525</x:v>
      </x:c>
      <x:c r="J1020" s="64" t="n">
        <x:f aca="0">Z1019*(1+F1020)</x:f>
        <x:v>0.11818229372979773</x:v>
      </x:c>
      <x:c r="K1020" s="64" t="n">
        <x:f aca="0">AA1019*(1+G1020)</x:f>
        <x:v>0.11303686385378418</x:v>
      </x:c>
      <x:c r="L1020" s="64" t="n">
        <x:f aca="0">AB1019*(1+H1020)</x:f>
        <x:v>0.8734114364789435</x:v>
      </x:c>
      <x:c r="M1020" s="64" t="n">
        <x:f aca="0">AC1019*(1+I1020)</x:f>
        <x:v>0.06808269432864815</x:v>
      </x:c>
      <x:c r="N1020" s="64" t="n">
        <x:f aca="0">SUM(J1020:M1020)</x:f>
        <x:v>1.1727132883911735</x:v>
      </x:c>
      <x:c r="O1020" s="65" t="n">
        <x:f aca="0">IFERROR((J1020+K1020)/N1020,0)</x:f>
        <x:v>0.19716597387651993</x:v>
      </x:c>
      <x:c r="P1020" s="66" t="b">
        <x:f aca="0">AND(MONTH(A1020)=12,OR(A1021="",YEAR(A1020)&lt;&gt;YEAR(A1021)))</x:f>
        <x:v>0</x:v>
      </x:c>
      <x:c r="Q1020" s="66" t="b">
        <x:f aca="0">AND(MOD(MONTH(A1020),3)=0,OR(A1021="",MONTH(A1020)&lt;&gt;MONTH(A1021)))</x:f>
        <x:v>0</x:v>
      </x:c>
      <x:c r="R1020" s="66" t="b">
        <x:f aca="0">OR(O1020&gt;$E$7,O1020&lt;$E$6)</x:f>
        <x:v>0</x:v>
      </x:c>
      <x:c r="S1020" s="66" t="b">
        <x:f aca="0">AND(OR(P1020,Q1020,R1020),A1020-AH1019&gt;$E$8)</x:f>
        <x:v>0</x:v>
      </x:c>
      <x:c r="T1020" s="67" t="str">
        <x:f aca="0">IF(NOT(OR(P1020,Q1020,R1020)),"不调",IF(NOT(S1020),"间隔规则跳过",IF(P1020,"年末+季度",IF(AND(Q1020,R1020),"季度+动态",IF(Q1020,"季度","动态")))))</x:f>
        <x:v>不调</x:v>
      </x:c>
      <x:c r="U1020" s="64" t="n">
        <x:f aca="0">IF(OR(T1020="年末+季度",T1020="季度+动态"),N1020*$E$5/2,IF(T1020="季度",(J1020+K1020)/2,IF(T1020="动态",N1020*$E$5*IF(J1020+K1020=0,0.5,J1020/(J1020+K1020)),J1020)))</x:f>
        <x:v>0.11818229372979773</x:v>
      </x:c>
      <x:c r="V1020" s="64" t="n">
        <x:f aca="0">IF(OR(T1020="年末+季度",T1020="季度+动态"),N1020*$E$5/2,IF(T1020="季度",(J1020+K1020)/2,IF(T1020="动态",N1020*$E$5*IF(J1020+K1020=0,0.5,K1020/(J1020+K1020)),K1020)))</x:f>
        <x:v>0.11303686385378418</x:v>
      </x:c>
      <x:c r="W1020" s="64" t="n">
        <x:f aca="0">IF(OR(T1020="年末+季度",T1020="季度+动态",T1020="动态"),N1020*(1-$E$5)*IF(L1020+M1020=0,$B$7/($B$7+$B$8),L1020/(L1020+M1020)),L1020)</x:f>
        <x:v>0.8734114364789435</x:v>
      </x:c>
      <x:c r="X1020" s="64" t="n">
        <x:f aca="0">IF(OR(T1020="年末+季度",T1020="季度+动态",T1020="动态"),N1020*(1-$E$5)*IF(L1020+M1020=0,$B$8/($B$7+$B$8),M1020/(L1020+M1020)),M1020)</x:f>
        <x:v>0.06808269432864815</x:v>
      </x:c>
      <x:c r="Y1020" s="64" t="n">
        <x:f aca="0">POWER(1-$H$5,(A1020-A1019)/$H$8)</x:f>
        <x:v>0.9999862671029998</x:v>
      </x:c>
      <x:c r="Z1020" s="64" t="n">
        <x:f aca="0">U1020*Y1020</x:f>
        <x:v>0.11818067074453069</x:v>
      </x:c>
      <x:c r="AA1020" s="64" t="n">
        <x:f aca="0">V1020*Y1020</x:f>
        <x:v>0.11303531153017565</x:v>
      </x:c>
      <x:c r="AB1020" s="64" t="n">
        <x:f aca="0">W1020*Y1020</x:f>
        <x:v>0.8733994420096475</x:v>
      </x:c>
      <x:c r="AC1020" s="64" t="n">
        <x:f aca="0">X1020*Y1020</x:f>
        <x:v>0.06808175935601944</x:v>
      </x:c>
      <x:c r="AD1020" s="64" t="n">
        <x:f aca="0">SUM(Z1020:AC1020)</x:f>
        <x:v>1.1726971836403732</x:v>
      </x:c>
      <x:c r="AE1020" s="64" t="n">
        <x:f aca="0">MAX(AE1019,AD1020)</x:f>
        <x:v>1.1770607804293562</x:v>
      </x:c>
      <x:c r="AF1020" s="63" t="n">
        <x:f aca="0">AD1020/AE1020-1</x:f>
        <x:v>-0.0037071975054604467</x:v>
      </x:c>
      <x:c r="AG1020" s="63" t="n">
        <x:f aca="0">AD1020/AD1019-1</x:f>
        <x:v>-0.00019094867226709944</x:v>
      </x:c>
      <x:c r="AH1020" s="61" t="n">
        <x:f aca="0">IF(OR(T1020="年末+季度",T1020="季度+动态",T1020="季度",T1020="动态"),A1020,AH1019)</x:f>
        <x:v>45289</x:v>
      </x:c>
      <x:c r="AI1020" s="68" t="n">
        <x:f aca="0">YEAR(A1020)</x:f>
        <x:v>2024</x:v>
      </x:c>
      <x:c r="AJ1020" s="68" t="n">
        <x:f aca="0">MONTH(A1020)</x:f>
        <x:v>1</x:v>
      </x:c>
      <x:c r="AK1020" s="66" t="n">
        <x:f aca="0">IF(MONTH(A1020)&lt;&gt;MONTH(A1021),1,0)</x:f>
        <x:v>0</x:v>
      </x:c>
      <x:c r="AL1020" s="64" t="n">
        <x:f aca="0">IF(AK1019,AD1019,AL1019)</x:f>
        <x:v>1.175428689331681</x:v>
      </x:c>
      <x:c r="AM1020" s="65" t="str">
        <x:f aca="0">IF(AK1020,AD1020/AL1020-1,"")</x:f>
      </x:c>
      <x:c r="AN1020" s="64" t="n">
        <x:f aca="0">IF(AI1020&lt;&gt;AI1019,AD1020,MAX(AN1019,AD1020))</x:f>
        <x:v>1.1761289576094978</x:v>
      </x:c>
      <x:c r="AO1020" s="65" t="n">
        <x:f aca="0">AD1020/AN1020-1</x:f>
        <x:v>-0.002917855178142803</x:v>
      </x:c>
      <x:c r="AP1020" s="69" t="n">
        <x:f aca="0">IFERROR(SUM(Z1020:AC1020)/AD1020,0)</x:f>
        <x:v>1</x:v>
      </x:c>
      <x:c r="AQ1020" s="66" t="b">
        <x:f aca="0">AND(B1020&gt;0,C1020&gt;0,D1020&gt;0,E1020&gt;0)</x:f>
        <x:v>1</x:v>
      </x:c>
    </x:row>
    <x:row r="1021" ht="13.5" hidden="0">
      <x:c r="A1021" s="61" t="n">
        <x:f aca="0">'净值底稿'!A983</x:f>
        <x:v>45306</x:v>
      </x:c>
      <x:c r="B1021" s="62" t="n">
        <x:f aca="0">'净值底稿'!W983</x:f>
        <x:v>1.3080825239450666</x:v>
      </x:c>
      <x:c r="C1021" s="62" t="n">
        <x:f aca="0">'净值底稿'!T983</x:f>
        <x:v>1.165063404267325</x:v>
      </x:c>
      <x:c r="D1021" s="62" t="n">
        <x:f aca="0">'净值底稿'!U983</x:f>
        <x:v>1.638</x:v>
      </x:c>
      <x:c r="E1021" s="62" t="n">
        <x:f aca="0">'净值底稿'!V983</x:f>
        <x:v>1.7229</x:v>
      </x:c>
      <x:c r="F1021" s="63" t="n">
        <x:f aca="0">IFERROR(B1021/B1020-1,0)</x:f>
        <x:v>0.004128441549879014</x:v>
      </x:c>
      <x:c r="G1021" s="63" t="n">
        <x:f aca="0">IFERROR(C1021/C1020-1,0)</x:f>
        <x:v>-0.0012652160761869036</x:v>
      </x:c>
      <x:c r="H1021" s="63" t="n">
        <x:f aca="0">IFERROR(D1021/D1020-1,0)</x:f>
        <x:v>0.0003053435114503955</x:v>
      </x:c>
      <x:c r="I1021" s="63" t="n">
        <x:f aca="0">IFERROR(E1021/E1020-1,0)</x:f>
        <x:v>0.008487473659564593</x:v>
      </x:c>
      <x:c r="J1021" s="64" t="n">
        <x:f aca="0">Z1020*(1+F1021)</x:f>
        <x:v>0.11866857273602498</x:v>
      </x:c>
      <x:c r="K1021" s="64" t="n">
        <x:f aca="0">AA1020*(1+G1021)</x:f>
        <x:v>0.11289229743685088</x:v>
      </x:c>
      <x:c r="L1021" s="64" t="n">
        <x:f aca="0">AB1020*(1+H1021)</x:f>
        <x:v>0.8736661288621695</x:v>
      </x:c>
      <x:c r="M1021" s="64" t="n">
        <x:f aca="0">AC1020*(1+I1021)</x:f>
        <x:v>0.06865960149525047</x:v>
      </x:c>
      <x:c r="N1021" s="64" t="n">
        <x:f aca="0">SUM(J1021:M1021)</x:f>
        <x:v>1.173886600530296</x:v>
      </x:c>
      <x:c r="O1021" s="65" t="n">
        <x:f aca="0">IFERROR((J1021+K1021)/N1021,0)</x:f>
        <x:v>0.1972599994482173</x:v>
      </x:c>
      <x:c r="P1021" s="66" t="b">
        <x:f aca="0">AND(MONTH(A1021)=12,OR(A1022="",YEAR(A1021)&lt;&gt;YEAR(A1022)))</x:f>
        <x:v>0</x:v>
      </x:c>
      <x:c r="Q1021" s="66" t="b">
        <x:f aca="0">AND(MOD(MONTH(A1021),3)=0,OR(A1022="",MONTH(A1021)&lt;&gt;MONTH(A1022)))</x:f>
        <x:v>0</x:v>
      </x:c>
      <x:c r="R1021" s="66" t="b">
        <x:f aca="0">OR(O1021&gt;$E$7,O1021&lt;$E$6)</x:f>
        <x:v>0</x:v>
      </x:c>
      <x:c r="S1021" s="66" t="b">
        <x:f aca="0">AND(OR(P1021,Q1021,R1021),A1021-AH1020&gt;$E$8)</x:f>
        <x:v>0</x:v>
      </x:c>
      <x:c r="T1021" s="67" t="str">
        <x:f aca="0">IF(NOT(OR(P1021,Q1021,R1021)),"不调",IF(NOT(S1021),"间隔规则跳过",IF(P1021,"年末+季度",IF(AND(Q1021,R1021),"季度+动态",IF(Q1021,"季度","动态")))))</x:f>
        <x:v>不调</x:v>
      </x:c>
      <x:c r="U1021" s="64" t="n">
        <x:f aca="0">IF(OR(T1021="年末+季度",T1021="季度+动态"),N1021*$E$5/2,IF(T1021="季度",(J1021+K1021)/2,IF(T1021="动态",N1021*$E$5*IF(J1021+K1021=0,0.5,J1021/(J1021+K1021)),J1021)))</x:f>
        <x:v>0.11866857273602498</x:v>
      </x:c>
      <x:c r="V1021" s="64" t="n">
        <x:f aca="0">IF(OR(T1021="年末+季度",T1021="季度+动态"),N1021*$E$5/2,IF(T1021="季度",(J1021+K1021)/2,IF(T1021="动态",N1021*$E$5*IF(J1021+K1021=0,0.5,K1021/(J1021+K1021)),K1021)))</x:f>
        <x:v>0.11289229743685088</x:v>
      </x:c>
      <x:c r="W1021" s="64" t="n">
        <x:f aca="0">IF(OR(T1021="年末+季度",T1021="季度+动态",T1021="动态"),N1021*(1-$E$5)*IF(L1021+M1021=0,$B$7/($B$7+$B$8),L1021/(L1021+M1021)),L1021)</x:f>
        <x:v>0.8736661288621695</x:v>
      </x:c>
      <x:c r="X1021" s="64" t="n">
        <x:f aca="0">IF(OR(T1021="年末+季度",T1021="季度+动态",T1021="动态"),N1021*(1-$E$5)*IF(L1021+M1021=0,$B$8/($B$7+$B$8),M1021/(L1021+M1021)),M1021)</x:f>
        <x:v>0.06865960149525047</x:v>
      </x:c>
      <x:c r="Y1021" s="64" t="n">
        <x:f aca="0">POWER(1-$H$5,(A1021-A1020)/$H$8)</x:f>
        <x:v>0.9999588018747739</x:v>
      </x:c>
      <x:c r="Z1021" s="64" t="n">
        <x:f aca="0">U1021*Y1021</x:f>
        <x:v>0.118663683813305</x:v>
      </x:c>
      <x:c r="AA1021" s="64" t="n">
        <x:f aca="0">V1021*Y1021</x:f>
        <x:v>0.11288764648584401</x:v>
      </x:c>
      <x:c r="AB1021" s="64" t="n">
        <x:f aca="0">W1021*Y1021</x:f>
        <x:v>0.8736301354555869</x:v>
      </x:c>
      <x:c r="AC1021" s="64" t="n">
        <x:f aca="0">X1021*Y1021</x:f>
        <x:v>0.0686567728483901</x:v>
      </x:c>
      <x:c r="AD1021" s="64" t="n">
        <x:f aca="0">SUM(Z1021:AC1021)</x:f>
        <x:v>1.1738382386031259</x:v>
      </x:c>
      <x:c r="AE1021" s="64" t="n">
        <x:f aca="0">MAX(AE1020,AD1021)</x:f>
        <x:v>1.1770607804293562</x:v>
      </x:c>
      <x:c r="AF1021" s="63" t="n">
        <x:f aca="0">AD1021/AE1021-1</x:f>
        <x:v>-0.0027377871048043234</x:v>
      </x:c>
      <x:c r="AG1021" s="63" t="n">
        <x:f aca="0">AD1021/AD1020-1</x:f>
        <x:v>0.0009730175689606213</x:v>
      </x:c>
      <x:c r="AH1021" s="61" t="n">
        <x:f aca="0">IF(OR(T1021="年末+季度",T1021="季度+动态",T1021="季度",T1021="动态"),A1021,AH1020)</x:f>
        <x:v>45289</x:v>
      </x:c>
      <x:c r="AI1021" s="68" t="n">
        <x:f aca="0">YEAR(A1021)</x:f>
        <x:v>2024</x:v>
      </x:c>
      <x:c r="AJ1021" s="68" t="n">
        <x:f aca="0">MONTH(A1021)</x:f>
        <x:v>1</x:v>
      </x:c>
      <x:c r="AK1021" s="66" t="n">
        <x:f aca="0">IF(MONTH(A1021)&lt;&gt;MONTH(A1022),1,0)</x:f>
        <x:v>0</x:v>
      </x:c>
      <x:c r="AL1021" s="64" t="n">
        <x:f aca="0">IF(AK1020,AD1020,AL1020)</x:f>
        <x:v>1.175428689331681</x:v>
      </x:c>
      <x:c r="AM1021" s="65" t="str">
        <x:f aca="0">IF(AK1021,AD1021/AL1021-1,"")</x:f>
      </x:c>
      <x:c r="AN1021" s="64" t="n">
        <x:f aca="0">IF(AI1021&lt;&gt;AI1020,AD1021,MAX(AN1020,AD1021))</x:f>
        <x:v>1.1761289576094978</x:v>
      </x:c>
      <x:c r="AO1021" s="65" t="n">
        <x:f aca="0">AD1021/AN1021-1</x:f>
        <x:v>-0.0019476767335342426</x:v>
      </x:c>
      <x:c r="AP1021" s="69" t="n">
        <x:f aca="0">IFERROR(SUM(Z1021:AC1021)/AD1021,0)</x:f>
        <x:v>1</x:v>
      </x:c>
      <x:c r="AQ1021" s="66" t="b">
        <x:f aca="0">AND(B1021&gt;0,C1021&gt;0,D1021&gt;0,E1021&gt;0)</x:f>
        <x:v>1</x:v>
      </x:c>
    </x:row>
    <x:row r="1022" ht="13.5" hidden="0">
      <x:c r="A1022" s="61" t="n">
        <x:f aca="0">'净值底稿'!A984</x:f>
        <x:v>45307</x:v>
      </x:c>
      <x:c r="B1022" s="62" t="n">
        <x:f aca="0">'净值底稿'!W984</x:f>
        <x:v>1.3105749726230986</x:v>
      </x:c>
      <x:c r="C1022" s="62" t="n">
        <x:f aca="0">'净值底稿'!T984</x:f>
        <x:v>1.163622141841307</x:v>
      </x:c>
      <x:c r="D1022" s="62" t="n">
        <x:f aca="0">'净值底稿'!U984</x:f>
        <x:v>1.6379</x:v>
      </x:c>
      <x:c r="E1022" s="62" t="n">
        <x:f aca="0">'净值底稿'!V984</x:f>
        <x:v>1.7206</x:v>
      </x:c>
      <x:c r="F1022" s="63" t="n">
        <x:f aca="0">IFERROR(B1022/B1021-1,0)</x:f>
        <x:v>0.0019054215864875435</x:v>
      </x:c>
      <x:c r="G1022" s="63" t="n">
        <x:f aca="0">IFERROR(C1022/C1021-1,0)</x:f>
        <x:v>-0.001237067803124603</x:v>
      </x:c>
      <x:c r="H1022" s="63" t="n">
        <x:f aca="0">IFERROR(D1022/D1021-1,0)</x:f>
        <x:v>-0.00006105006105006083</x:v>
      </x:c>
      <x:c r="I1022" s="63" t="n">
        <x:f aca="0">IFERROR(E1022/E1021-1,0)</x:f>
        <x:v>-0.001334958500203265</x:v>
      </x:c>
      <x:c r="J1022" s="64" t="n">
        <x:f aca="0">Z1021*(1+F1022)</x:f>
        <x:v>0.118889788157975</x:v>
      </x:c>
      <x:c r="K1022" s="64" t="n">
        <x:f aca="0">AA1021*(1+G1022)</x:f>
        <x:v>0.11274799681300586</x:v>
      </x:c>
      <x:c r="L1022" s="64" t="n">
        <x:f aca="0">AB1021*(1+H1022)</x:f>
        <x:v>0.8735768002824822</x:v>
      </x:c>
      <x:c r="M1022" s="64" t="n">
        <x:f aca="0">AC1021*(1+I1022)</x:f>
        <x:v>0.06856511890587962</x:v>
      </x:c>
      <x:c r="N1022" s="64" t="n">
        <x:f aca="0">SUM(J1022:M1022)</x:f>
        <x:v>1.1737797041593427</x:v>
      </x:c>
      <x:c r="O1022" s="65" t="n">
        <x:f aca="0">IFERROR((J1022+K1022)/N1022,0)</x:f>
        <x:v>0.19734349141509402</x:v>
      </x:c>
      <x:c r="P1022" s="66" t="b">
        <x:f aca="0">AND(MONTH(A1022)=12,OR(A1023="",YEAR(A1022)&lt;&gt;YEAR(A1023)))</x:f>
        <x:v>0</x:v>
      </x:c>
      <x:c r="Q1022" s="66" t="b">
        <x:f aca="0">AND(MOD(MONTH(A1022),3)=0,OR(A1023="",MONTH(A1022)&lt;&gt;MONTH(A1023)))</x:f>
        <x:v>0</x:v>
      </x:c>
      <x:c r="R1022" s="66" t="b">
        <x:f aca="0">OR(O1022&gt;$E$7,O1022&lt;$E$6)</x:f>
        <x:v>0</x:v>
      </x:c>
      <x:c r="S1022" s="66" t="b">
        <x:f aca="0">AND(OR(P1022,Q1022,R1022),A1022-AH1021&gt;$E$8)</x:f>
        <x:v>0</x:v>
      </x:c>
      <x:c r="T1022" s="67" t="str">
        <x:f aca="0">IF(NOT(OR(P1022,Q1022,R1022)),"不调",IF(NOT(S1022),"间隔规则跳过",IF(P1022,"年末+季度",IF(AND(Q1022,R1022),"季度+动态",IF(Q1022,"季度","动态")))))</x:f>
        <x:v>不调</x:v>
      </x:c>
      <x:c r="U1022" s="64" t="n">
        <x:f aca="0">IF(OR(T1022="年末+季度",T1022="季度+动态"),N1022*$E$5/2,IF(T1022="季度",(J1022+K1022)/2,IF(T1022="动态",N1022*$E$5*IF(J1022+K1022=0,0.5,J1022/(J1022+K1022)),J1022)))</x:f>
        <x:v>0.118889788157975</x:v>
      </x:c>
      <x:c r="V1022" s="64" t="n">
        <x:f aca="0">IF(OR(T1022="年末+季度",T1022="季度+动态"),N1022*$E$5/2,IF(T1022="季度",(J1022+K1022)/2,IF(T1022="动态",N1022*$E$5*IF(J1022+K1022=0,0.5,K1022/(J1022+K1022)),K1022)))</x:f>
        <x:v>0.11274799681300586</x:v>
      </x:c>
      <x:c r="W1022" s="64" t="n">
        <x:f aca="0">IF(OR(T1022="年末+季度",T1022="季度+动态",T1022="动态"),N1022*(1-$E$5)*IF(L1022+M1022=0,$B$7/($B$7+$B$8),L1022/(L1022+M1022)),L1022)</x:f>
        <x:v>0.8735768002824822</x:v>
      </x:c>
      <x:c r="X1022" s="64" t="n">
        <x:f aca="0">IF(OR(T1022="年末+季度",T1022="季度+动态",T1022="动态"),N1022*(1-$E$5)*IF(L1022+M1022=0,$B$8/($B$7+$B$8),M1022/(L1022+M1022)),M1022)</x:f>
        <x:v>0.06856511890587962</x:v>
      </x:c>
      <x:c r="Y1022" s="64" t="n">
        <x:f aca="0">POWER(1-$H$5,(A1022-A1021)/$H$8)</x:f>
        <x:v>0.9999862671029998</x:v>
      </x:c>
      <x:c r="Z1022" s="64" t="n">
        <x:f aca="0">U1022*Y1022</x:f>
        <x:v>0.11888815545675985</x:v>
      </x:c>
      <x:c r="AA1022" s="64" t="n">
        <x:f aca="0">V1022*Y1022</x:f>
        <x:v>0.11274644845637864</x:v>
      </x:c>
      <x:c r="AB1022" s="64" t="n">
        <x:f aca="0">W1022*Y1022</x:f>
        <x:v>0.8735648035422621</x:v>
      </x:c>
      <x:c r="AC1022" s="64" t="n">
        <x:f aca="0">X1022*Y1022</x:f>
        <x:v>0.06856417730816387</x:v>
      </x:c>
      <x:c r="AD1022" s="64" t="n">
        <x:f aca="0">SUM(Z1022:AC1022)</x:f>
        <x:v>1.1737635847635643</x:v>
      </x:c>
      <x:c r="AE1022" s="64" t="n">
        <x:f aca="0">MAX(AE1021,AD1022)</x:f>
        <x:v>1.1770607804293562</x:v>
      </x:c>
      <x:c r="AF1022" s="63" t="n">
        <x:f aca="0">AD1022/AE1022-1</x:f>
        <x:v>-0.0028012110509613164</x:v>
      </x:c>
      <x:c r="AG1022" s="63" t="n">
        <x:f aca="0">AD1022/AD1021-1</x:f>
        <x:v>-0.00006359806411682101</x:v>
      </x:c>
      <x:c r="AH1022" s="61" t="n">
        <x:f aca="0">IF(OR(T1022="年末+季度",T1022="季度+动态",T1022="季度",T1022="动态"),A1022,AH1021)</x:f>
        <x:v>45289</x:v>
      </x:c>
      <x:c r="AI1022" s="68" t="n">
        <x:f aca="0">YEAR(A1022)</x:f>
        <x:v>2024</x:v>
      </x:c>
      <x:c r="AJ1022" s="68" t="n">
        <x:f aca="0">MONTH(A1022)</x:f>
        <x:v>1</x:v>
      </x:c>
      <x:c r="AK1022" s="66" t="n">
        <x:f aca="0">IF(MONTH(A1022)&lt;&gt;MONTH(A1023),1,0)</x:f>
        <x:v>0</x:v>
      </x:c>
      <x:c r="AL1022" s="64" t="n">
        <x:f aca="0">IF(AK1021,AD1021,AL1021)</x:f>
        <x:v>1.175428689331681</x:v>
      </x:c>
      <x:c r="AM1022" s="65" t="str">
        <x:f aca="0">IF(AK1022,AD1022/AL1022-1,"")</x:f>
      </x:c>
      <x:c r="AN1022" s="64" t="n">
        <x:f aca="0">IF(AI1022&lt;&gt;AI1021,AD1022,MAX(AN1021,AD1022))</x:f>
        <x:v>1.1761289576094978</x:v>
      </x:c>
      <x:c r="AO1022" s="65" t="n">
        <x:f aca="0">AD1022/AN1022-1</x:f>
        <x:v>-0.00201115092918136</x:v>
      </x:c>
      <x:c r="AP1022" s="69" t="n">
        <x:f aca="0">IFERROR(SUM(Z1022:AC1022)/AD1022,0)</x:f>
        <x:v>1</x:v>
      </x:c>
      <x:c r="AQ1022" s="66" t="b">
        <x:f aca="0">AND(B1022&gt;0,C1022&gt;0,D1022&gt;0,E1022&gt;0)</x:f>
        <x:v>1</x:v>
      </x:c>
    </x:row>
    <x:row r="1023" ht="13.5" hidden="0">
      <x:c r="A1023" s="61" t="n">
        <x:f aca="0">'净值底稿'!A985</x:f>
        <x:v>45308</x:v>
      </x:c>
      <x:c r="B1023" s="62" t="n">
        <x:f aca="0">'净值底稿'!W985</x:f>
        <x:v>1.2907896489907467</x:v>
      </x:c>
      <x:c r="C1023" s="62" t="n">
        <x:f aca="0">'净值底稿'!T985</x:f>
        <x:v>1.1367242071890642</x:v>
      </x:c>
      <x:c r="D1023" s="62" t="n">
        <x:f aca="0">'净值底稿'!U985</x:f>
        <x:v>1.6386</x:v>
      </x:c>
      <x:c r="E1023" s="62" t="n">
        <x:f aca="0">'净值底稿'!V985</x:f>
        <x:v>1.7023</x:v>
      </x:c>
      <x:c r="F1023" s="63" t="n">
        <x:f aca="0">IFERROR(B1023/B1022-1,0)</x:f>
        <x:v>-0.01509667439532425</x:v>
      </x:c>
      <x:c r="G1023" s="63" t="n">
        <x:f aca="0">IFERROR(C1023/C1022-1,0)</x:f>
        <x:v>-0.02311569510844802</x:v>
      </x:c>
      <x:c r="H1023" s="63" t="n">
        <x:f aca="0">IFERROR(D1023/D1022-1,0)</x:f>
        <x:v>0.0004273765187130518</x:v>
      </x:c>
      <x:c r="I1023" s="63" t="n">
        <x:f aca="0">IFERROR(E1023/E1022-1,0)</x:f>
        <x:v>-0.010635824712309616</x:v>
      </x:c>
      <x:c r="J1023" s="64" t="n">
        <x:f aca="0">Z1022*(1+F1023)</x:f>
        <x:v>0.11709333968436846</x:v>
      </x:c>
      <x:c r="K1023" s="64" t="n">
        <x:f aca="0">AA1022*(1+G1023)</x:f>
        <x:v>0.11014023592930064</x:v>
      </x:c>
      <x:c r="L1023" s="64" t="n">
        <x:f aca="0">AB1022*(1+H1023)</x:f>
        <x:v>0.8739381446268703</x:v>
      </x:c>
      <x:c r="M1023" s="64" t="n">
        <x:f aca="0">AC1022*(1+I1023)</x:f>
        <x:v>0.06783494073677053</x:v>
      </x:c>
      <x:c r="N1023" s="64" t="n">
        <x:f aca="0">SUM(J1023:M1023)</x:f>
        <x:v>1.1690066609773098</x:v>
      </x:c>
      <x:c r="O1023" s="65" t="n">
        <x:f aca="0">IFERROR((J1023+K1023)/N1023,0)</x:f>
        <x:v>0.19438176290945844</x:v>
      </x:c>
      <x:c r="P1023" s="66" t="b">
        <x:f aca="0">AND(MONTH(A1023)=12,OR(A1024="",YEAR(A1023)&lt;&gt;YEAR(A1024)))</x:f>
        <x:v>0</x:v>
      </x:c>
      <x:c r="Q1023" s="66" t="b">
        <x:f aca="0">AND(MOD(MONTH(A1023),3)=0,OR(A1024="",MONTH(A1023)&lt;&gt;MONTH(A1024)))</x:f>
        <x:v>0</x:v>
      </x:c>
      <x:c r="R1023" s="66" t="b">
        <x:f aca="0">OR(O1023&gt;$E$7,O1023&lt;$E$6)</x:f>
        <x:v>0</x:v>
      </x:c>
      <x:c r="S1023" s="66" t="b">
        <x:f aca="0">AND(OR(P1023,Q1023,R1023),A1023-AH1022&gt;$E$8)</x:f>
        <x:v>0</x:v>
      </x:c>
      <x:c r="T1023" s="67" t="str">
        <x:f aca="0">IF(NOT(OR(P1023,Q1023,R1023)),"不调",IF(NOT(S1023),"间隔规则跳过",IF(P1023,"年末+季度",IF(AND(Q1023,R1023),"季度+动态",IF(Q1023,"季度","动态")))))</x:f>
        <x:v>不调</x:v>
      </x:c>
      <x:c r="U1023" s="64" t="n">
        <x:f aca="0">IF(OR(T1023="年末+季度",T1023="季度+动态"),N1023*$E$5/2,IF(T1023="季度",(J1023+K1023)/2,IF(T1023="动态",N1023*$E$5*IF(J1023+K1023=0,0.5,J1023/(J1023+K1023)),J1023)))</x:f>
        <x:v>0.11709333968436846</x:v>
      </x:c>
      <x:c r="V1023" s="64" t="n">
        <x:f aca="0">IF(OR(T1023="年末+季度",T1023="季度+动态"),N1023*$E$5/2,IF(T1023="季度",(J1023+K1023)/2,IF(T1023="动态",N1023*$E$5*IF(J1023+K1023=0,0.5,K1023/(J1023+K1023)),K1023)))</x:f>
        <x:v>0.11014023592930064</x:v>
      </x:c>
      <x:c r="W1023" s="64" t="n">
        <x:f aca="0">IF(OR(T1023="年末+季度",T1023="季度+动态",T1023="动态"),N1023*(1-$E$5)*IF(L1023+M1023=0,$B$7/($B$7+$B$8),L1023/(L1023+M1023)),L1023)</x:f>
        <x:v>0.8739381446268703</x:v>
      </x:c>
      <x:c r="X1023" s="64" t="n">
        <x:f aca="0">IF(OR(T1023="年末+季度",T1023="季度+动态",T1023="动态"),N1023*(1-$E$5)*IF(L1023+M1023=0,$B$8/($B$7+$B$8),M1023/(L1023+M1023)),M1023)</x:f>
        <x:v>0.06783494073677053</x:v>
      </x:c>
      <x:c r="Y1023" s="64" t="n">
        <x:f aca="0">POWER(1-$H$5,(A1023-A1022)/$H$8)</x:f>
        <x:v>0.9999862671029998</x:v>
      </x:c>
      <x:c r="Z1023" s="64" t="n">
        <x:f aca="0">U1023*Y1023</x:f>
        <x:v>0.11709173165359515</x:v>
      </x:c>
      <x:c r="AA1023" s="64" t="n">
        <x:f aca="0">V1023*Y1023</x:f>
        <x:v>0.11013872338478504</x:v>
      </x:c>
      <x:c r="AB1023" s="64" t="n">
        <x:f aca="0">W1023*Y1023</x:f>
        <x:v>0.8739261429243456</x:v>
      </x:c>
      <x:c r="AC1023" s="64" t="n">
        <x:f aca="0">X1023*Y1023</x:f>
        <x:v>0.06783400916651637</x:v>
      </x:c>
      <x:c r="AD1023" s="64" t="n">
        <x:f aca="0">SUM(Z1023:AC1023)</x:f>
        <x:v>1.1689906071292422</x:v>
      </x:c>
      <x:c r="AE1023" s="64" t="n">
        <x:f aca="0">MAX(AE1022,AD1023)</x:f>
        <x:v>1.1770607804293562</x:v>
      </x:c>
      <x:c r="AF1023" s="63" t="n">
        <x:f aca="0">AD1023/AE1023-1</x:f>
        <x:v>-0.006856207796822833</x:v>
      </x:c>
      <x:c r="AG1023" s="63" t="n">
        <x:f aca="0">AD1023/AD1022-1</x:f>
        <x:v>-0.0040663875556197215</x:v>
      </x:c>
      <x:c r="AH1023" s="61" t="n">
        <x:f aca="0">IF(OR(T1023="年末+季度",T1023="季度+动态",T1023="季度",T1023="动态"),A1023,AH1022)</x:f>
        <x:v>45289</x:v>
      </x:c>
      <x:c r="AI1023" s="68" t="n">
        <x:f aca="0">YEAR(A1023)</x:f>
        <x:v>2024</x:v>
      </x:c>
      <x:c r="AJ1023" s="68" t="n">
        <x:f aca="0">MONTH(A1023)</x:f>
        <x:v>1</x:v>
      </x:c>
      <x:c r="AK1023" s="66" t="n">
        <x:f aca="0">IF(MONTH(A1023)&lt;&gt;MONTH(A1024),1,0)</x:f>
        <x:v>0</x:v>
      </x:c>
      <x:c r="AL1023" s="64" t="n">
        <x:f aca="0">IF(AK1022,AD1022,AL1022)</x:f>
        <x:v>1.175428689331681</x:v>
      </x:c>
      <x:c r="AM1023" s="65" t="str">
        <x:f aca="0">IF(AK1023,AD1023/AL1023-1,"")</x:f>
      </x:c>
      <x:c r="AN1023" s="64" t="n">
        <x:f aca="0">IF(AI1023&lt;&gt;AI1022,AD1023,MAX(AN1022,AD1023))</x:f>
        <x:v>1.1761289576094978</x:v>
      </x:c>
      <x:c r="AO1023" s="65" t="n">
        <x:f aca="0">AD1023/AN1023-1</x:f>
        <x:v>-0.0060693603656901685</x:v>
      </x:c>
      <x:c r="AP1023" s="69" t="n">
        <x:f aca="0">IFERROR(SUM(Z1023:AC1023)/AD1023,0)</x:f>
        <x:v>1</x:v>
      </x:c>
      <x:c r="AQ1023" s="66" t="b">
        <x:f aca="0">AND(B1023&gt;0,C1023&gt;0,D1023&gt;0,E1023&gt;0)</x:f>
        <x:v>1</x:v>
      </x:c>
    </x:row>
    <x:row r="1024" ht="13.5" hidden="0">
      <x:c r="A1024" s="61" t="n">
        <x:f aca="0">'净值底稿'!A986</x:f>
        <x:v>45309</x:v>
      </x:c>
      <x:c r="B1024" s="62" t="n">
        <x:f aca="0">'净值底稿'!W986</x:f>
        <x:v>1.2859990757800535</x:v>
      </x:c>
      <x:c r="C1024" s="62" t="n">
        <x:f aca="0">'净值底稿'!T986</x:f>
        <x:v>1.1330834234380613</x:v>
      </x:c>
      <x:c r="D1024" s="62" t="n">
        <x:f aca="0">'净值底稿'!U986</x:f>
        <x:v>1.6394</x:v>
      </x:c>
      <x:c r="E1024" s="62" t="n">
        <x:f aca="0">'净值底稿'!V986</x:f>
        <x:v>1.6976</x:v>
      </x:c>
      <x:c r="F1024" s="63" t="n">
        <x:f aca="0">IFERROR(B1024/B1023-1,0)</x:f>
        <x:v>-0.0037113508110627746</x:v>
      </x:c>
      <x:c r="G1024" s="63" t="n">
        <x:f aca="0">IFERROR(C1024/C1023-1,0)</x:f>
        <x:v>-0.003202873421694674</x:v>
      </x:c>
      <x:c r="H1024" s="63" t="n">
        <x:f aca="0">IFERROR(D1024/D1023-1,0)</x:f>
        <x:v>0.00048822165263029405</x:v>
      </x:c>
      <x:c r="I1024" s="63" t="n">
        <x:f aca="0">IFERROR(E1024/E1023-1,0)</x:f>
        <x:v>-0.002760970451741729</x:v>
      </x:c>
      <x:c r="J1024" s="64" t="n">
        <x:f aca="0">Z1023*(1+F1024)</x:f>
        <x:v>0.11665716316035384</x:v>
      </x:c>
      <x:c r="K1024" s="64" t="n">
        <x:f aca="0">AA1023*(1+G1024)</x:f>
        <x:v>0.10978596299495653</x:v>
      </x:c>
      <x:c r="L1024" s="64" t="n">
        <x:f aca="0">AB1023*(1+H1024)</x:f>
        <x:v>0.8743528125901209</x:v>
      </x:c>
      <x:c r="M1024" s="64" t="n">
        <x:f aca="0">AC1023*(1+I1024)</x:f>
        <x:v>0.06764672147158445</x:v>
      </x:c>
      <x:c r="N1024" s="64" t="n">
        <x:f aca="0">SUM(J1024:M1024)</x:f>
        <x:v>1.1684426602170157</x:v>
      </x:c>
      <x:c r="O1024" s="65" t="n">
        <x:f aca="0">IFERROR((J1024+K1024)/N1024,0)</x:f>
        <x:v>0.1937990916158889</x:v>
      </x:c>
      <x:c r="P1024" s="66" t="b">
        <x:f aca="0">AND(MONTH(A1024)=12,OR(A1025="",YEAR(A1024)&lt;&gt;YEAR(A1025)))</x:f>
        <x:v>0</x:v>
      </x:c>
      <x:c r="Q1024" s="66" t="b">
        <x:f aca="0">AND(MOD(MONTH(A1024),3)=0,OR(A1025="",MONTH(A1024)&lt;&gt;MONTH(A1025)))</x:f>
        <x:v>0</x:v>
      </x:c>
      <x:c r="R1024" s="66" t="b">
        <x:f aca="0">OR(O1024&gt;$E$7,O1024&lt;$E$6)</x:f>
        <x:v>0</x:v>
      </x:c>
      <x:c r="S1024" s="66" t="b">
        <x:f aca="0">AND(OR(P1024,Q1024,R1024),A1024-AH1023&gt;$E$8)</x:f>
        <x:v>0</x:v>
      </x:c>
      <x:c r="T1024" s="67" t="str">
        <x:f aca="0">IF(NOT(OR(P1024,Q1024,R1024)),"不调",IF(NOT(S1024),"间隔规则跳过",IF(P1024,"年末+季度",IF(AND(Q1024,R1024),"季度+动态",IF(Q1024,"季度","动态")))))</x:f>
        <x:v>不调</x:v>
      </x:c>
      <x:c r="U1024" s="64" t="n">
        <x:f aca="0">IF(OR(T1024="年末+季度",T1024="季度+动态"),N1024*$E$5/2,IF(T1024="季度",(J1024+K1024)/2,IF(T1024="动态",N1024*$E$5*IF(J1024+K1024=0,0.5,J1024/(J1024+K1024)),J1024)))</x:f>
        <x:v>0.11665716316035384</x:v>
      </x:c>
      <x:c r="V1024" s="64" t="n">
        <x:f aca="0">IF(OR(T1024="年末+季度",T1024="季度+动态"),N1024*$E$5/2,IF(T1024="季度",(J1024+K1024)/2,IF(T1024="动态",N1024*$E$5*IF(J1024+K1024=0,0.5,K1024/(J1024+K1024)),K1024)))</x:f>
        <x:v>0.10978596299495653</x:v>
      </x:c>
      <x:c r="W1024" s="64" t="n">
        <x:f aca="0">IF(OR(T1024="年末+季度",T1024="季度+动态",T1024="动态"),N1024*(1-$E$5)*IF(L1024+M1024=0,$B$7/($B$7+$B$8),L1024/(L1024+M1024)),L1024)</x:f>
        <x:v>0.8743528125901209</x:v>
      </x:c>
      <x:c r="X1024" s="64" t="n">
        <x:f aca="0">IF(OR(T1024="年末+季度",T1024="季度+动态",T1024="动态"),N1024*(1-$E$5)*IF(L1024+M1024=0,$B$8/($B$7+$B$8),M1024/(L1024+M1024)),M1024)</x:f>
        <x:v>0.06764672147158445</x:v>
      </x:c>
      <x:c r="Y1024" s="64" t="n">
        <x:f aca="0">POWER(1-$H$5,(A1024-A1023)/$H$8)</x:f>
        <x:v>0.9999862671029998</x:v>
      </x:c>
      <x:c r="Z1024" s="64" t="n">
        <x:f aca="0">U1024*Y1024</x:f>
        <x:v>0.11665556111954782</x:v>
      </x:c>
      <x:c r="AA1024" s="64" t="n">
        <x:f aca="0">V1024*Y1024</x:f>
        <x:v>0.10978445531563465</x:v>
      </x:c>
      <x:c r="AB1024" s="64" t="n">
        <x:f aca="0">W1024*Y1024</x:f>
        <x:v>0.8743408051930037</x:v>
      </x:c>
      <x:c r="AC1024" s="64" t="n">
        <x:f aca="0">X1024*Y1024</x:f>
        <x:v>0.06764579248612607</x:v>
      </x:c>
      <x:c r="AD1024" s="64" t="n">
        <x:f aca="0">SUM(Z1024:AC1024)</x:f>
        <x:v>1.1684266141143123</x:v>
      </x:c>
      <x:c r="AE1024" s="64" t="n">
        <x:f aca="0">MAX(AE1023,AD1024)</x:f>
        <x:v>1.1770607804293562</x:v>
      </x:c>
      <x:c r="AF1024" s="63" t="n">
        <x:f aca="0">AD1024/AE1024-1</x:f>
        <x:v>-0.007335361485661385</x:v>
      </x:c>
      <x:c r="AG1024" s="63" t="n">
        <x:f aca="0">AD1024/AD1023-1</x:f>
        <x:v>-0.0004824615454481762</x:v>
      </x:c>
      <x:c r="AH1024" s="61" t="n">
        <x:f aca="0">IF(OR(T1024="年末+季度",T1024="季度+动态",T1024="季度",T1024="动态"),A1024,AH1023)</x:f>
        <x:v>45289</x:v>
      </x:c>
      <x:c r="AI1024" s="68" t="n">
        <x:f aca="0">YEAR(A1024)</x:f>
        <x:v>2024</x:v>
      </x:c>
      <x:c r="AJ1024" s="68" t="n">
        <x:f aca="0">MONTH(A1024)</x:f>
        <x:v>1</x:v>
      </x:c>
      <x:c r="AK1024" s="66" t="n">
        <x:f aca="0">IF(MONTH(A1024)&lt;&gt;MONTH(A1025),1,0)</x:f>
        <x:v>0</x:v>
      </x:c>
      <x:c r="AL1024" s="64" t="n">
        <x:f aca="0">IF(AK1023,AD1023,AL1023)</x:f>
        <x:v>1.175428689331681</x:v>
      </x:c>
      <x:c r="AM1024" s="65" t="str">
        <x:f aca="0">IF(AK1024,AD1024/AL1024-1,"")</x:f>
      </x:c>
      <x:c r="AN1024" s="64" t="n">
        <x:f aca="0">IF(AI1024&lt;&gt;AI1023,AD1024,MAX(AN1023,AD1024))</x:f>
        <x:v>1.1761289576094978</x:v>
      </x:c>
      <x:c r="AO1024" s="65" t="n">
        <x:f aca="0">AD1024/AN1024-1</x:f>
        <x:v>-0.0065488936781563645</x:v>
      </x:c>
      <x:c r="AP1024" s="69" t="n">
        <x:f aca="0">IFERROR(SUM(Z1024:AC1024)/AD1024,0)</x:f>
        <x:v>1</x:v>
      </x:c>
      <x:c r="AQ1024" s="66" t="b">
        <x:f aca="0">AND(B1024&gt;0,C1024&gt;0,D1024&gt;0,E1024&gt;0)</x:f>
        <x:v>1</x:v>
      </x:c>
    </x:row>
    <x:row r="1025" ht="13.5" hidden="0">
      <x:c r="A1025" s="61" t="n">
        <x:f aca="0">'净值底稿'!A987</x:f>
        <x:v>45310</x:v>
      </x:c>
      <x:c r="B1025" s="62" t="n">
        <x:f aca="0">'净值底稿'!W987</x:f>
        <x:v>1.2778318360759036</x:v>
      </x:c>
      <x:c r="C1025" s="62" t="n">
        <x:f aca="0">'净值底稿'!T987</x:f>
        <x:v>1.122412310120598</x:v>
      </x:c>
      <x:c r="D1025" s="62" t="n">
        <x:f aca="0">'净值底稿'!U987</x:f>
        <x:v>1.6402</x:v>
      </x:c>
      <x:c r="E1025" s="62" t="n">
        <x:f aca="0">'净值底稿'!V987</x:f>
        <x:v>1.7092</x:v>
      </x:c>
      <x:c r="F1025" s="63" t="n">
        <x:f aca="0">IFERROR(B1025/B1024-1,0)</x:f>
        <x:v>-0.0063508908038646394</x:v>
      </x:c>
      <x:c r="G1025" s="63" t="n">
        <x:f aca="0">IFERROR(C1025/C1024-1,0)</x:f>
        <x:v>-0.009417764920683802</x:v>
      </x:c>
      <x:c r="H1025" s="63" t="n">
        <x:f aca="0">IFERROR(D1025/D1024-1,0)</x:f>
        <x:v>0.00048798340856426314</x:v>
      </x:c>
      <x:c r="I1025" s="63" t="n">
        <x:f aca="0">IFERROR(E1025/E1024-1,0)</x:f>
        <x:v>0.006833176248821848</x:v>
      </x:c>
      <x:c r="J1025" s="64" t="n">
        <x:f aca="0">Z1024*(1+F1025)</x:f>
        <x:v>0.11591469438921402</x:v>
      </x:c>
      <x:c r="K1025" s="64" t="n">
        <x:f aca="0">AA1024*(1+G1025)</x:f>
        <x:v>0.10875053112352669</x:v>
      </x:c>
      <x:c r="L1025" s="64" t="n">
        <x:f aca="0">AB1024*(1+H1025)</x:f>
        <x:v>0.8747674689993686</x:v>
      </x:c>
      <x:c r="M1025" s="64" t="n">
        <x:f aca="0">AC1024*(1+I1025)</x:f>
        <x:v>0.068108028108675</x:v>
      </x:c>
      <x:c r="N1025" s="64" t="n">
        <x:f aca="0">SUM(J1025:M1025)</x:f>
        <x:v>1.1675407226207843</x:v>
      </x:c>
      <x:c r="O1025" s="65" t="n">
        <x:f aca="0">IFERROR((J1025+K1025)/N1025,0)</x:f>
        <x:v>0.19242602948223816</x:v>
      </x:c>
      <x:c r="P1025" s="66" t="b">
        <x:f aca="0">AND(MONTH(A1025)=12,OR(A1026="",YEAR(A1025)&lt;&gt;YEAR(A1026)))</x:f>
        <x:v>0</x:v>
      </x:c>
      <x:c r="Q1025" s="66" t="b">
        <x:f aca="0">AND(MOD(MONTH(A1025),3)=0,OR(A1026="",MONTH(A1025)&lt;&gt;MONTH(A1026)))</x:f>
        <x:v>0</x:v>
      </x:c>
      <x:c r="R1025" s="66" t="b">
        <x:f aca="0">OR(O1025&gt;$E$7,O1025&lt;$E$6)</x:f>
        <x:v>0</x:v>
      </x:c>
      <x:c r="S1025" s="66" t="b">
        <x:f aca="0">AND(OR(P1025,Q1025,R1025),A1025-AH1024&gt;$E$8)</x:f>
        <x:v>0</x:v>
      </x:c>
      <x:c r="T1025" s="67" t="str">
        <x:f aca="0">IF(NOT(OR(P1025,Q1025,R1025)),"不调",IF(NOT(S1025),"间隔规则跳过",IF(P1025,"年末+季度",IF(AND(Q1025,R1025),"季度+动态",IF(Q1025,"季度","动态")))))</x:f>
        <x:v>不调</x:v>
      </x:c>
      <x:c r="U1025" s="64" t="n">
        <x:f aca="0">IF(OR(T1025="年末+季度",T1025="季度+动态"),N1025*$E$5/2,IF(T1025="季度",(J1025+K1025)/2,IF(T1025="动态",N1025*$E$5*IF(J1025+K1025=0,0.5,J1025/(J1025+K1025)),J1025)))</x:f>
        <x:v>0.11591469438921402</x:v>
      </x:c>
      <x:c r="V1025" s="64" t="n">
        <x:f aca="0">IF(OR(T1025="年末+季度",T1025="季度+动态"),N1025*$E$5/2,IF(T1025="季度",(J1025+K1025)/2,IF(T1025="动态",N1025*$E$5*IF(J1025+K1025=0,0.5,K1025/(J1025+K1025)),K1025)))</x:f>
        <x:v>0.10875053112352669</x:v>
      </x:c>
      <x:c r="W1025" s="64" t="n">
        <x:f aca="0">IF(OR(T1025="年末+季度",T1025="季度+动态",T1025="动态"),N1025*(1-$E$5)*IF(L1025+M1025=0,$B$7/($B$7+$B$8),L1025/(L1025+M1025)),L1025)</x:f>
        <x:v>0.8747674689993686</x:v>
      </x:c>
      <x:c r="X1025" s="64" t="n">
        <x:f aca="0">IF(OR(T1025="年末+季度",T1025="季度+动态",T1025="动态"),N1025*(1-$E$5)*IF(L1025+M1025=0,$B$8/($B$7+$B$8),M1025/(L1025+M1025)),M1025)</x:f>
        <x:v>0.068108028108675</x:v>
      </x:c>
      <x:c r="Y1025" s="64" t="n">
        <x:f aca="0">POWER(1-$H$5,(A1025-A1024)/$H$8)</x:f>
        <x:v>0.9999862671029998</x:v>
      </x:c>
      <x:c r="Z1025" s="64" t="n">
        <x:f aca="0">U1025*Y1025</x:f>
        <x:v>0.11591310254465516</x:v>
      </x:c>
      <x:c r="AA1025" s="64" t="n">
        <x:f aca="0">V1025*Y1025</x:f>
        <x:v>0.10874903766368405</x:v>
      </x:c>
      <x:c r="AB1025" s="64" t="n">
        <x:f aca="0">W1025*Y1025</x:f>
        <x:v>0.8747554559078177</x:v>
      </x:c>
      <x:c r="AC1025" s="64" t="n">
        <x:f aca="0">X1025*Y1025</x:f>
        <x:v>0.06810709278814009</x:v>
      </x:c>
      <x:c r="AD1025" s="64" t="n">
        <x:f aca="0">SUM(Z1025:AC1025)</x:f>
        <x:v>1.167524688904297</x:v>
      </x:c>
      <x:c r="AE1025" s="64" t="n">
        <x:f aca="0">MAX(AE1024,AD1025)</x:f>
        <x:v>1.1770607804293562</x:v>
      </x:c>
      <x:c r="AF1025" s="63" t="n">
        <x:f aca="0">AD1025/AE1025-1</x:f>
        <x:v>-0.008101613513603612</x:v>
      </x:c>
      <x:c r="AG1025" s="63" t="n">
        <x:f aca="0">AD1025/AD1024-1</x:f>
        <x:v>-0.0007719142983566574</x:v>
      </x:c>
      <x:c r="AH1025" s="61" t="n">
        <x:f aca="0">IF(OR(T1025="年末+季度",T1025="季度+动态",T1025="季度",T1025="动态"),A1025,AH1024)</x:f>
        <x:v>45289</x:v>
      </x:c>
      <x:c r="AI1025" s="68" t="n">
        <x:f aca="0">YEAR(A1025)</x:f>
        <x:v>2024</x:v>
      </x:c>
      <x:c r="AJ1025" s="68" t="n">
        <x:f aca="0">MONTH(A1025)</x:f>
        <x:v>1</x:v>
      </x:c>
      <x:c r="AK1025" s="66" t="n">
        <x:f aca="0">IF(MONTH(A1025)&lt;&gt;MONTH(A1026),1,0)</x:f>
        <x:v>0</x:v>
      </x:c>
      <x:c r="AL1025" s="64" t="n">
        <x:f aca="0">IF(AK1024,AD1024,AL1024)</x:f>
        <x:v>1.175428689331681</x:v>
      </x:c>
      <x:c r="AM1025" s="65" t="str">
        <x:f aca="0">IF(AK1025,AD1025/AL1025-1,"")</x:f>
      </x:c>
      <x:c r="AN1025" s="64" t="n">
        <x:f aca="0">IF(AI1025&lt;&gt;AI1024,AD1025,MAX(AN1024,AD1025))</x:f>
        <x:v>1.1761289576094978</x:v>
      </x:c>
      <x:c r="AO1025" s="65" t="n">
        <x:f aca="0">AD1025/AN1025-1</x:f>
        <x:v>-0.007315752791844488</x:v>
      </x:c>
      <x:c r="AP1025" s="69" t="n">
        <x:f aca="0">IFERROR(SUM(Z1025:AC1025)/AD1025,0)</x:f>
        <x:v>1</x:v>
      </x:c>
      <x:c r="AQ1025" s="66" t="b">
        <x:f aca="0">AND(B1025&gt;0,C1025&gt;0,D1025&gt;0,E1025&gt;0)</x:f>
        <x:v>1</x:v>
      </x:c>
    </x:row>
    <x:row r="1026" ht="13.5" hidden="0">
      <x:c r="A1026" s="61" t="n">
        <x:f aca="0">'净值底稿'!A988</x:f>
        <x:v>45313</x:v>
      </x:c>
      <x:c r="B1026" s="62" t="n">
        <x:f aca="0">'净值底稿'!W988</x:f>
        <x:v>1.2417815419023996</x:v>
      </x:c>
      <x:c r="C1026" s="62" t="n">
        <x:f aca="0">'净值底稿'!T988</x:f>
        <x:v>1.0674120144045234</x:v>
      </x:c>
      <x:c r="D1026" s="62" t="n">
        <x:f aca="0">'净值底稿'!U988</x:f>
        <x:v>1.6416</x:v>
      </x:c>
      <x:c r="E1026" s="62" t="n">
        <x:f aca="0">'净值底稿'!V988</x:f>
        <x:v>1.7055</x:v>
      </x:c>
      <x:c r="F1026" s="63" t="n">
        <x:f aca="0">IFERROR(B1026/B1025-1,0)</x:f>
        <x:v>-0.028212080146798324</x:v>
      </x:c>
      <x:c r="G1026" s="63" t="n">
        <x:f aca="0">IFERROR(C1026/C1025-1,0)</x:f>
        <x:v>-0.04900186430614362</x:v>
      </x:c>
      <x:c r="H1026" s="63" t="n">
        <x:f aca="0">IFERROR(D1026/D1025-1,0)</x:f>
        <x:v>0.000853554444579796</x:v>
      </x:c>
      <x:c r="I1026" s="63" t="n">
        <x:f aca="0">IFERROR(E1026/E1025-1,0)</x:f>
        <x:v>-0.00216475544114203</x:v>
      </x:c>
      <x:c r="J1026" s="64" t="n">
        <x:f aca="0">Z1025*(1+F1026)</x:f>
        <x:v>0.1126429528056013</x:v>
      </x:c>
      <x:c r="K1026" s="64" t="n">
        <x:f aca="0">AA1025*(1+G1026)</x:f>
        <x:v>0.10342013207666449</x:v>
      </x:c>
      <x:c r="L1026" s="64" t="n">
        <x:f aca="0">AB1025*(1+H1026)</x:f>
        <x:v>0.8755021073151282</x:v>
      </x:c>
      <x:c r="M1026" s="64" t="n">
        <x:f aca="0">AC1025*(1+I1026)</x:f>
        <x:v>0.0679596575884466</x:v>
      </x:c>
      <x:c r="N1026" s="64" t="n">
        <x:f aca="0">SUM(J1026:M1026)</x:f>
        <x:v>1.1595248497858408</x:v>
      </x:c>
      <x:c r="O1026" s="65" t="n">
        <x:f aca="0">IFERROR((J1026+K1026)/N1026,0)</x:f>
        <x:v>0.18633760623773754</x:v>
      </x:c>
      <x:c r="P1026" s="66" t="b">
        <x:f aca="0">AND(MONTH(A1026)=12,OR(A1027="",YEAR(A1026)&lt;&gt;YEAR(A1027)))</x:f>
        <x:v>0</x:v>
      </x:c>
      <x:c r="Q1026" s="66" t="b">
        <x:f aca="0">AND(MOD(MONTH(A1026),3)=0,OR(A1027="",MONTH(A1026)&lt;&gt;MONTH(A1027)))</x:f>
        <x:v>0</x:v>
      </x:c>
      <x:c r="R1026" s="66" t="b">
        <x:f aca="0">OR(O1026&gt;$E$7,O1026&lt;$E$6)</x:f>
        <x:v>0</x:v>
      </x:c>
      <x:c r="S1026" s="66" t="b">
        <x:f aca="0">AND(OR(P1026,Q1026,R1026),A1026-AH1025&gt;$E$8)</x:f>
        <x:v>0</x:v>
      </x:c>
      <x:c r="T1026" s="67" t="str">
        <x:f aca="0">IF(NOT(OR(P1026,Q1026,R1026)),"不调",IF(NOT(S1026),"间隔规则跳过",IF(P1026,"年末+季度",IF(AND(Q1026,R1026),"季度+动态",IF(Q1026,"季度","动态")))))</x:f>
        <x:v>不调</x:v>
      </x:c>
      <x:c r="U1026" s="64" t="n">
        <x:f aca="0">IF(OR(T1026="年末+季度",T1026="季度+动态"),N1026*$E$5/2,IF(T1026="季度",(J1026+K1026)/2,IF(T1026="动态",N1026*$E$5*IF(J1026+K1026=0,0.5,J1026/(J1026+K1026)),J1026)))</x:f>
        <x:v>0.1126429528056013</x:v>
      </x:c>
      <x:c r="V1026" s="64" t="n">
        <x:f aca="0">IF(OR(T1026="年末+季度",T1026="季度+动态"),N1026*$E$5/2,IF(T1026="季度",(J1026+K1026)/2,IF(T1026="动态",N1026*$E$5*IF(J1026+K1026=0,0.5,K1026/(J1026+K1026)),K1026)))</x:f>
        <x:v>0.10342013207666449</x:v>
      </x:c>
      <x:c r="W1026" s="64" t="n">
        <x:f aca="0">IF(OR(T1026="年末+季度",T1026="季度+动态",T1026="动态"),N1026*(1-$E$5)*IF(L1026+M1026=0,$B$7/($B$7+$B$8),L1026/(L1026+M1026)),L1026)</x:f>
        <x:v>0.8755021073151282</x:v>
      </x:c>
      <x:c r="X1026" s="64" t="n">
        <x:f aca="0">IF(OR(T1026="年末+季度",T1026="季度+动态",T1026="动态"),N1026*(1-$E$5)*IF(L1026+M1026=0,$B$8/($B$7+$B$8),M1026/(L1026+M1026)),M1026)</x:f>
        <x:v>0.0679596575884466</x:v>
      </x:c>
      <x:c r="Y1026" s="64" t="n">
        <x:f aca="0">POWER(1-$H$5,(A1026-A1025)/$H$8)</x:f>
        <x:v>0.9999588018747739</x:v>
      </x:c>
      <x:c r="Z1026" s="64" t="n">
        <x:f aca="0">U1026*Y1026</x:f>
        <x:v>0.11263831212712577</x:v>
      </x:c>
      <x:c r="AA1026" s="64" t="n">
        <x:f aca="0">V1026*Y1026</x:f>
        <x:v>0.1034158713611123</x:v>
      </x:c>
      <x:c r="AB1026" s="64" t="n">
        <x:f aca="0">W1026*Y1026</x:f>
        <x:v>0.8754660382696754</x:v>
      </x:c>
      <x:c r="AC1026" s="64" t="n">
        <x:f aca="0">X1026*Y1026</x:f>
        <x:v>0.06795685777796295</x:v>
      </x:c>
      <x:c r="AD1026" s="64" t="n">
        <x:f aca="0">SUM(Z1026:AC1026)</x:f>
        <x:v>1.1594770795358764</x:v>
      </x:c>
      <x:c r="AE1026" s="64" t="n">
        <x:f aca="0">MAX(AE1025,AD1026)</x:f>
        <x:v>1.1770607804293562</x:v>
      </x:c>
      <x:c r="AF1026" s="63" t="n">
        <x:f aca="0">AD1026/AE1026-1</x:f>
        <x:v>-0.014938651585235774</x:v>
      </x:c>
      <x:c r="AG1026" s="63" t="n">
        <x:f aca="0">AD1026/AD1025-1</x:f>
        <x:v>-0.006892881533814177</x:v>
      </x:c>
      <x:c r="AH1026" s="61" t="n">
        <x:f aca="0">IF(OR(T1026="年末+季度",T1026="季度+动态",T1026="季度",T1026="动态"),A1026,AH1025)</x:f>
        <x:v>45289</x:v>
      </x:c>
      <x:c r="AI1026" s="68" t="n">
        <x:f aca="0">YEAR(A1026)</x:f>
        <x:v>2024</x:v>
      </x:c>
      <x:c r="AJ1026" s="68" t="n">
        <x:f aca="0">MONTH(A1026)</x:f>
        <x:v>1</x:v>
      </x:c>
      <x:c r="AK1026" s="66" t="n">
        <x:f aca="0">IF(MONTH(A1026)&lt;&gt;MONTH(A1027),1,0)</x:f>
        <x:v>0</x:v>
      </x:c>
      <x:c r="AL1026" s="64" t="n">
        <x:f aca="0">IF(AK1025,AD1025,AL1025)</x:f>
        <x:v>1.175428689331681</x:v>
      </x:c>
      <x:c r="AM1026" s="65" t="str">
        <x:f aca="0">IF(AK1026,AD1026/AL1026-1,"")</x:f>
      </x:c>
      <x:c r="AN1026" s="64" t="n">
        <x:f aca="0">IF(AI1026&lt;&gt;AI1025,AD1026,MAX(AN1025,AD1026))</x:f>
        <x:v>1.1761289576094978</x:v>
      </x:c>
      <x:c r="AO1026" s="65" t="n">
        <x:f aca="0">AD1026/AN1026-1</x:f>
        <x:v>-0.014158207708333759</x:v>
      </x:c>
      <x:c r="AP1026" s="69" t="n">
        <x:f aca="0">IFERROR(SUM(Z1026:AC1026)/AD1026,0)</x:f>
        <x:v>1</x:v>
      </x:c>
      <x:c r="AQ1026" s="66" t="b">
        <x:f aca="0">AND(B1026&gt;0,C1026&gt;0,D1026&gt;0,E1026&gt;0)</x:f>
        <x:v>1</x:v>
      </x:c>
    </x:row>
    <x:row r="1027" ht="13.5" hidden="0">
      <x:c r="A1027" s="61" t="n">
        <x:f aca="0">'净值底稿'!A989</x:f>
        <x:v>45314</x:v>
      </x:c>
      <x:c r="B1027" s="62" t="n">
        <x:f aca="0">'净值底稿'!W989</x:f>
        <x:v>1.254482248032871</x:v>
      </x:c>
      <x:c r="C1027" s="62" t="n">
        <x:f aca="0">'净值底稿'!T989</x:f>
        <x:v>1.0756851962832659</x:v>
      </x:c>
      <x:c r="D1027" s="62" t="n">
        <x:f aca="0">'净值底稿'!U989</x:f>
        <x:v>1.6418</x:v>
      </x:c>
      <x:c r="E1027" s="62" t="n">
        <x:f aca="0">'净值底稿'!V989</x:f>
        <x:v>1.7056</x:v>
      </x:c>
      <x:c r="F1027" s="63" t="n">
        <x:f aca="0">IFERROR(B1027/B1026-1,0)</x:f>
        <x:v>0.010227810369136225</x:v>
      </x:c>
      <x:c r="G1027" s="63" t="n">
        <x:f aca="0">IFERROR(C1027/C1026-1,0)</x:f>
        <x:v>0.00775069211054169</x:v>
      </x:c>
      <x:c r="H1027" s="63" t="n">
        <x:f aca="0">IFERROR(D1027/D1026-1,0)</x:f>
        <x:v>0.0001218323586744674</x:v>
      </x:c>
      <x:c r="I1027" s="63" t="n">
        <x:f aca="0">IFERROR(E1027/E1026-1,0)</x:f>
        <x:v>0.00005863383172100001</x:v>
      </x:c>
      <x:c r="J1027" s="64" t="n">
        <x:f aca="0">Z1026*(1+F1027)</x:f>
        <x:v>0.1137903554238616</x:v>
      </x:c>
      <x:c r="K1027" s="64" t="n">
        <x:f aca="0">AA1026*(1+G1027)</x:f>
        <x:v>0.10421741593937567</x:v>
      </x:c>
      <x:c r="L1027" s="64" t="n">
        <x:f aca="0">AB1026*(1+H1027)</x:f>
        <x:v>0.8755726983620572</x:v>
      </x:c>
      <x:c r="M1027" s="64" t="n">
        <x:f aca="0">AC1026*(1+I1027)</x:f>
        <x:v>0.0679608423489262</x:v>
      </x:c>
      <x:c r="N1027" s="64" t="n">
        <x:f aca="0">SUM(J1027:M1027)</x:f>
        <x:v>1.1615413120742206</x:v>
      </x:c>
      <x:c r="O1027" s="65" t="n">
        <x:f aca="0">IFERROR((J1027+K1027)/N1027,0)</x:f>
        <x:v>0.1876883491762598</x:v>
      </x:c>
      <x:c r="P1027" s="66" t="b">
        <x:f aca="0">AND(MONTH(A1027)=12,OR(A1028="",YEAR(A1027)&lt;&gt;YEAR(A1028)))</x:f>
        <x:v>0</x:v>
      </x:c>
      <x:c r="Q1027" s="66" t="b">
        <x:f aca="0">AND(MOD(MONTH(A1027),3)=0,OR(A1028="",MONTH(A1027)&lt;&gt;MONTH(A1028)))</x:f>
        <x:v>0</x:v>
      </x:c>
      <x:c r="R1027" s="66" t="b">
        <x:f aca="0">OR(O1027&gt;$E$7,O1027&lt;$E$6)</x:f>
        <x:v>0</x:v>
      </x:c>
      <x:c r="S1027" s="66" t="b">
        <x:f aca="0">AND(OR(P1027,Q1027,R1027),A1027-AH1026&gt;$E$8)</x:f>
        <x:v>0</x:v>
      </x:c>
      <x:c r="T1027" s="67" t="str">
        <x:f aca="0">IF(NOT(OR(P1027,Q1027,R1027)),"不调",IF(NOT(S1027),"间隔规则跳过",IF(P1027,"年末+季度",IF(AND(Q1027,R1027),"季度+动态",IF(Q1027,"季度","动态")))))</x:f>
        <x:v>不调</x:v>
      </x:c>
      <x:c r="U1027" s="64" t="n">
        <x:f aca="0">IF(OR(T1027="年末+季度",T1027="季度+动态"),N1027*$E$5/2,IF(T1027="季度",(J1027+K1027)/2,IF(T1027="动态",N1027*$E$5*IF(J1027+K1027=0,0.5,J1027/(J1027+K1027)),J1027)))</x:f>
        <x:v>0.1137903554238616</x:v>
      </x:c>
      <x:c r="V1027" s="64" t="n">
        <x:f aca="0">IF(OR(T1027="年末+季度",T1027="季度+动态"),N1027*$E$5/2,IF(T1027="季度",(J1027+K1027)/2,IF(T1027="动态",N1027*$E$5*IF(J1027+K1027=0,0.5,K1027/(J1027+K1027)),K1027)))</x:f>
        <x:v>0.10421741593937567</x:v>
      </x:c>
      <x:c r="W1027" s="64" t="n">
        <x:f aca="0">IF(OR(T1027="年末+季度",T1027="季度+动态",T1027="动态"),N1027*(1-$E$5)*IF(L1027+M1027=0,$B$7/($B$7+$B$8),L1027/(L1027+M1027)),L1027)</x:f>
        <x:v>0.8755726983620572</x:v>
      </x:c>
      <x:c r="X1027" s="64" t="n">
        <x:f aca="0">IF(OR(T1027="年末+季度",T1027="季度+动态",T1027="动态"),N1027*(1-$E$5)*IF(L1027+M1027=0,$B$8/($B$7+$B$8),M1027/(L1027+M1027)),M1027)</x:f>
        <x:v>0.0679608423489262</x:v>
      </x:c>
      <x:c r="Y1027" s="64" t="n">
        <x:f aca="0">POWER(1-$H$5,(A1027-A1026)/$H$8)</x:f>
        <x:v>0.9999862671029998</x:v>
      </x:c>
      <x:c r="Z1027" s="64" t="n">
        <x:f aca="0">U1027*Y1027</x:f>
        <x:v>0.11378879275263094</x:v>
      </x:c>
      <x:c r="AA1027" s="64" t="n">
        <x:f aca="0">V1027*Y1027</x:f>
        <x:v>0.10421598473233694</x:v>
      </x:c>
      <x:c r="AB1027" s="64" t="n">
        <x:f aca="0">W1027*Y1027</x:f>
        <x:v>0.8755606742123744</x:v>
      </x:c>
      <x:c r="AC1027" s="64" t="n">
        <x:f aca="0">X1027*Y1027</x:f>
        <x:v>0.06795990904967818</x:v>
      </x:c>
      <x:c r="AD1027" s="64" t="n">
        <x:f aca="0">SUM(Z1027:AC1027)</x:f>
        <x:v>1.1615253607470204</x:v>
      </x:c>
      <x:c r="AE1027" s="64" t="n">
        <x:f aca="0">MAX(AE1026,AD1027)</x:f>
        <x:v>1.1770607804293562</x:v>
      </x:c>
      <x:c r="AF1027" s="63" t="n">
        <x:f aca="0">AD1027/AE1027-1</x:f>
        <x:v>-0.013198485533320592</x:v>
      </x:c>
      <x:c r="AG1027" s="63" t="n">
        <x:f aca="0">AD1027/AD1026-1</x:f>
        <x:v>0.0017665560167552385</x:v>
      </x:c>
      <x:c r="AH1027" s="61" t="n">
        <x:f aca="0">IF(OR(T1027="年末+季度",T1027="季度+动态",T1027="季度",T1027="动态"),A1027,AH1026)</x:f>
        <x:v>45289</x:v>
      </x:c>
      <x:c r="AI1027" s="68" t="n">
        <x:f aca="0">YEAR(A1027)</x:f>
        <x:v>2024</x:v>
      </x:c>
      <x:c r="AJ1027" s="68" t="n">
        <x:f aca="0">MONTH(A1027)</x:f>
        <x:v>1</x:v>
      </x:c>
      <x:c r="AK1027" s="66" t="n">
        <x:f aca="0">IF(MONTH(A1027)&lt;&gt;MONTH(A1028),1,0)</x:f>
        <x:v>0</x:v>
      </x:c>
      <x:c r="AL1027" s="64" t="n">
        <x:f aca="0">IF(AK1026,AD1026,AL1026)</x:f>
        <x:v>1.175428689331681</x:v>
      </x:c>
      <x:c r="AM1027" s="65" t="str">
        <x:f aca="0">IF(AK1027,AD1027/AL1027-1,"")</x:f>
      </x:c>
      <x:c r="AN1027" s="64" t="n">
        <x:f aca="0">IF(AI1027&lt;&gt;AI1026,AD1027,MAX(AN1026,AD1027))</x:f>
        <x:v>1.1761289576094978</x:v>
      </x:c>
      <x:c r="AO1027" s="65" t="n">
        <x:f aca="0">AD1027/AN1027-1</x:f>
        <x:v>-0.012416662958592117</x:v>
      </x:c>
      <x:c r="AP1027" s="69" t="n">
        <x:f aca="0">IFERROR(SUM(Z1027:AC1027)/AD1027,0)</x:f>
        <x:v>1</x:v>
      </x:c>
      <x:c r="AQ1027" s="66" t="b">
        <x:f aca="0">AND(B1027&gt;0,C1027&gt;0,D1027&gt;0,E1027&gt;0)</x:f>
        <x:v>1</x:v>
      </x:c>
    </x:row>
    <x:row r="1028" ht="13.5" hidden="0">
      <x:c r="A1028" s="61" t="n">
        <x:f aca="0">'净值底稿'!A990</x:f>
        <x:v>45315</x:v>
      </x:c>
      <x:c r="B1028" s="62" t="n">
        <x:f aca="0">'净值底稿'!W990</x:f>
        <x:v>1.280850995021678</x:v>
      </x:c>
      <x:c r="C1028" s="62" t="n">
        <x:f aca="0">'净值底稿'!T990</x:f>
        <x:v>1.0909240678594856</x:v>
      </x:c>
      <x:c r="D1028" s="62" t="n">
        <x:f aca="0">'净值底稿'!U990</x:f>
        <x:v>1.6421</x:v>
      </x:c>
      <x:c r="E1028" s="62" t="n">
        <x:f aca="0">'净值底稿'!V990</x:f>
        <x:v>1.704</x:v>
      </x:c>
      <x:c r="F1028" s="63" t="n">
        <x:f aca="0">IFERROR(B1028/B1027-1,0)</x:f>
        <x:v>0.021019625451181412</x:v>
      </x:c>
      <x:c r="G1028" s="63" t="n">
        <x:f aca="0">IFERROR(C1028/C1027-1,0)</x:f>
        <x:v>0.01416666477225248</x:v>
      </x:c>
      <x:c r="H1028" s="63" t="n">
        <x:f aca="0">IFERROR(D1028/D1027-1,0)</x:f>
        <x:v>0.0001827262760385473</x:v>
      </x:c>
      <x:c r="I1028" s="63" t="n">
        <x:f aca="0">IFERROR(E1028/E1027-1,0)</x:f>
        <x:v>-0.0009380863039399889</x:v>
      </x:c>
      <x:c r="J1028" s="64" t="n">
        <x:f aca="0">Z1027*(1+F1028)</x:f>
        <x:v>0.11618059055683336</x:v>
      </x:c>
      <x:c r="K1028" s="64" t="n">
        <x:f aca="0">AA1027*(1+G1028)</x:f>
        <x:v>0.10569237765195014</x:v>
      </x:c>
      <x:c r="L1028" s="64" t="n">
        <x:f aca="0">AB1027*(1+H1028)</x:f>
        <x:v>0.875720662153819</x:v>
      </x:c>
      <x:c r="M1028" s="64" t="n">
        <x:f aca="0">AC1027*(1+I1028)</x:f>
        <x:v>0.06789615678978167</x:v>
      </x:c>
      <x:c r="N1028" s="64" t="n">
        <x:f aca="0">SUM(J1028:M1028)</x:f>
        <x:v>1.1654897871523842</x:v>
      </x:c>
      <x:c r="O1028" s="65" t="n">
        <x:f aca="0">IFERROR((J1028+K1028)/N1028,0)</x:f>
        <x:v>0.19036886522264676</x:v>
      </x:c>
      <x:c r="P1028" s="66" t="b">
        <x:f aca="0">AND(MONTH(A1028)=12,OR(A1029="",YEAR(A1028)&lt;&gt;YEAR(A1029)))</x:f>
        <x:v>0</x:v>
      </x:c>
      <x:c r="Q1028" s="66" t="b">
        <x:f aca="0">AND(MOD(MONTH(A1028),3)=0,OR(A1029="",MONTH(A1028)&lt;&gt;MONTH(A1029)))</x:f>
        <x:v>0</x:v>
      </x:c>
      <x:c r="R1028" s="66" t="b">
        <x:f aca="0">OR(O1028&gt;$E$7,O1028&lt;$E$6)</x:f>
        <x:v>0</x:v>
      </x:c>
      <x:c r="S1028" s="66" t="b">
        <x:f aca="0">AND(OR(P1028,Q1028,R1028),A1028-AH1027&gt;$E$8)</x:f>
        <x:v>0</x:v>
      </x:c>
      <x:c r="T1028" s="67" t="str">
        <x:f aca="0">IF(NOT(OR(P1028,Q1028,R1028)),"不调",IF(NOT(S1028),"间隔规则跳过",IF(P1028,"年末+季度",IF(AND(Q1028,R1028),"季度+动态",IF(Q1028,"季度","动态")))))</x:f>
        <x:v>不调</x:v>
      </x:c>
      <x:c r="U1028" s="64" t="n">
        <x:f aca="0">IF(OR(T1028="年末+季度",T1028="季度+动态"),N1028*$E$5/2,IF(T1028="季度",(J1028+K1028)/2,IF(T1028="动态",N1028*$E$5*IF(J1028+K1028=0,0.5,J1028/(J1028+K1028)),J1028)))</x:f>
        <x:v>0.11618059055683336</x:v>
      </x:c>
      <x:c r="V1028" s="64" t="n">
        <x:f aca="0">IF(OR(T1028="年末+季度",T1028="季度+动态"),N1028*$E$5/2,IF(T1028="季度",(J1028+K1028)/2,IF(T1028="动态",N1028*$E$5*IF(J1028+K1028=0,0.5,K1028/(J1028+K1028)),K1028)))</x:f>
        <x:v>0.10569237765195014</x:v>
      </x:c>
      <x:c r="W1028" s="64" t="n">
        <x:f aca="0">IF(OR(T1028="年末+季度",T1028="季度+动态",T1028="动态"),N1028*(1-$E$5)*IF(L1028+M1028=0,$B$7/($B$7+$B$8),L1028/(L1028+M1028)),L1028)</x:f>
        <x:v>0.875720662153819</x:v>
      </x:c>
      <x:c r="X1028" s="64" t="n">
        <x:f aca="0">IF(OR(T1028="年末+季度",T1028="季度+动态",T1028="动态"),N1028*(1-$E$5)*IF(L1028+M1028=0,$B$8/($B$7+$B$8),M1028/(L1028+M1028)),M1028)</x:f>
        <x:v>0.06789615678978167</x:v>
      </x:c>
      <x:c r="Y1028" s="64" t="n">
        <x:f aca="0">POWER(1-$H$5,(A1028-A1027)/$H$8)</x:f>
        <x:v>0.9999862671029998</x:v>
      </x:c>
      <x:c r="Z1028" s="64" t="n">
        <x:f aca="0">U1028*Y1028</x:f>
        <x:v>0.11617899506074982</x:v>
      </x:c>
      <x:c r="AA1028" s="64" t="n">
        <x:f aca="0">V1028*Y1028</x:f>
        <x:v>0.10569092618941413</x:v>
      </x:c>
      <x:c r="AB1028" s="64" t="n">
        <x:f aca="0">W1028*Y1028</x:f>
        <x:v>0.8757086359721648</x:v>
      </x:c>
      <x:c r="AC1028" s="64" t="n">
        <x:f aca="0">X1028*Y1028</x:f>
        <x:v>0.06789522437885376</x:v>
      </x:c>
      <x:c r="AD1028" s="64" t="n">
        <x:f aca="0">SUM(Z1028:AC1028)</x:f>
        <x:v>1.1654737816011824</x:v>
      </x:c>
      <x:c r="AE1028" s="64" t="n">
        <x:f aca="0">MAX(AE1027,AD1028)</x:f>
        <x:v>1.1770607804293562</x:v>
      </x:c>
      <x:c r="AF1028" s="63" t="n">
        <x:f aca="0">AD1028/AE1028-1</x:f>
        <x:v>-0.009844010624453281</x:v>
      </x:c>
      <x:c r="AG1028" s="63" t="n">
        <x:f aca="0">AD1028/AD1027-1</x:f>
        <x:v>0.0033993410627062293</x:v>
      </x:c>
      <x:c r="AH1028" s="61" t="n">
        <x:f aca="0">IF(OR(T1028="年末+季度",T1028="季度+动态",T1028="季度",T1028="动态"),A1028,AH1027)</x:f>
        <x:v>45289</x:v>
      </x:c>
      <x:c r="AI1028" s="68" t="n">
        <x:f aca="0">YEAR(A1028)</x:f>
        <x:v>2024</x:v>
      </x:c>
      <x:c r="AJ1028" s="68" t="n">
        <x:f aca="0">MONTH(A1028)</x:f>
        <x:v>1</x:v>
      </x:c>
      <x:c r="AK1028" s="66" t="n">
        <x:f aca="0">IF(MONTH(A1028)&lt;&gt;MONTH(A1029),1,0)</x:f>
        <x:v>0</x:v>
      </x:c>
      <x:c r="AL1028" s="64" t="n">
        <x:f aca="0">IF(AK1027,AD1027,AL1027)</x:f>
        <x:v>1.175428689331681</x:v>
      </x:c>
      <x:c r="AM1028" s="65" t="str">
        <x:f aca="0">IF(AK1028,AD1028/AL1028-1,"")</x:f>
      </x:c>
      <x:c r="AN1028" s="64" t="n">
        <x:f aca="0">IF(AI1028&lt;&gt;AI1027,AD1028,MAX(AN1027,AD1028))</x:f>
        <x:v>1.1761289576094978</x:v>
      </x:c>
      <x:c r="AO1028" s="65" t="n">
        <x:f aca="0">AD1028/AN1028-1</x:f>
        <x:v>-0.009059530368142776</x:v>
      </x:c>
      <x:c r="AP1028" s="69" t="n">
        <x:f aca="0">IFERROR(SUM(Z1028:AC1028)/AD1028,0)</x:f>
        <x:v>1</x:v>
      </x:c>
      <x:c r="AQ1028" s="66" t="b">
        <x:f aca="0">AND(B1028&gt;0,C1028&gt;0,D1028&gt;0,E1028&gt;0)</x:f>
        <x:v>1</x:v>
      </x:c>
    </x:row>
    <x:row r="1029" ht="13.5" hidden="0">
      <x:c r="A1029" s="61" t="n">
        <x:f aca="0">'净值底稿'!A991</x:f>
        <x:v>45316</x:v>
      </x:c>
      <x:c r="B1029" s="62" t="n">
        <x:f aca="0">'净值底稿'!W991</x:f>
        <x:v>1.3149039395710598</x:v>
      </x:c>
      <x:c r="C1029" s="62" t="n">
        <x:f aca="0">'净值底稿'!T991</x:f>
        <x:v>1.126181941087479</x:v>
      </x:c>
      <x:c r="D1029" s="62" t="n">
        <x:f aca="0">'净值底稿'!U991</x:f>
        <x:v>1.6431</x:v>
      </x:c>
      <x:c r="E1029" s="62" t="n">
        <x:f aca="0">'净值底稿'!V991</x:f>
        <x:v>1.6962</x:v>
      </x:c>
      <x:c r="F1029" s="63" t="n">
        <x:f aca="0">IFERROR(B1029/B1028-1,0)</x:f>
        <x:v>0.026586187372095837</x:v>
      </x:c>
      <x:c r="G1029" s="63" t="n">
        <x:f aca="0">IFERROR(C1029/C1028-1,0)</x:f>
        <x:v>0.0323192734185187</x:v>
      </x:c>
      <x:c r="H1029" s="63" t="n">
        <x:f aca="0">IFERROR(D1029/D1028-1,0)</x:f>
        <x:v>0.000608976310821685</x:v>
      </x:c>
      <x:c r="I1029" s="63" t="n">
        <x:f aca="0">IFERROR(E1029/E1028-1,0)</x:f>
        <x:v>-0.004577464788732444</x:v>
      </x:c>
      <x:c r="J1029" s="64" t="n">
        <x:f aca="0">Z1028*(1+F1029)</x:f>
        <x:v>0.1192677515921367</x:v>
      </x:c>
      <x:c r="K1029" s="64" t="n">
        <x:f aca="0">AA1028*(1+G1029)</x:f>
        <x:v>0.10910678013078629</x:v>
      </x:c>
      <x:c r="L1029" s="64" t="n">
        <x:f aca="0">AB1028*(1+H1029)</x:f>
        <x:v>0.8762419217866537</x:v>
      </x:c>
      <x:c r="M1029" s="64" t="n">
        <x:f aca="0">AC1028*(1+I1029)</x:f>
        <x:v>0.06758443637993647</x:v>
      </x:c>
      <x:c r="N1029" s="64" t="n">
        <x:f aca="0">SUM(J1029:M1029)</x:f>
        <x:v>1.172200889889513</x:v>
      </x:c>
      <x:c r="O1029" s="65" t="n">
        <x:f aca="0">IFERROR((J1029+K1029)/N1029,0)</x:f>
        <x:v>0.19482542087512716</x:v>
      </x:c>
      <x:c r="P1029" s="66" t="b">
        <x:f aca="0">AND(MONTH(A1029)=12,OR(A1030="",YEAR(A1029)&lt;&gt;YEAR(A1030)))</x:f>
        <x:v>0</x:v>
      </x:c>
      <x:c r="Q1029" s="66" t="b">
        <x:f aca="0">AND(MOD(MONTH(A1029),3)=0,OR(A1030="",MONTH(A1029)&lt;&gt;MONTH(A1030)))</x:f>
        <x:v>0</x:v>
      </x:c>
      <x:c r="R1029" s="66" t="b">
        <x:f aca="0">OR(O1029&gt;$E$7,O1029&lt;$E$6)</x:f>
        <x:v>0</x:v>
      </x:c>
      <x:c r="S1029" s="66" t="b">
        <x:f aca="0">AND(OR(P1029,Q1029,R1029),A1029-AH1028&gt;$E$8)</x:f>
        <x:v>0</x:v>
      </x:c>
      <x:c r="T1029" s="67" t="str">
        <x:f aca="0">IF(NOT(OR(P1029,Q1029,R1029)),"不调",IF(NOT(S1029),"间隔规则跳过",IF(P1029,"年末+季度",IF(AND(Q1029,R1029),"季度+动态",IF(Q1029,"季度","动态")))))</x:f>
        <x:v>不调</x:v>
      </x:c>
      <x:c r="U1029" s="64" t="n">
        <x:f aca="0">IF(OR(T1029="年末+季度",T1029="季度+动态"),N1029*$E$5/2,IF(T1029="季度",(J1029+K1029)/2,IF(T1029="动态",N1029*$E$5*IF(J1029+K1029=0,0.5,J1029/(J1029+K1029)),J1029)))</x:f>
        <x:v>0.1192677515921367</x:v>
      </x:c>
      <x:c r="V1029" s="64" t="n">
        <x:f aca="0">IF(OR(T1029="年末+季度",T1029="季度+动态"),N1029*$E$5/2,IF(T1029="季度",(J1029+K1029)/2,IF(T1029="动态",N1029*$E$5*IF(J1029+K1029=0,0.5,K1029/(J1029+K1029)),K1029)))</x:f>
        <x:v>0.10910678013078629</x:v>
      </x:c>
      <x:c r="W1029" s="64" t="n">
        <x:f aca="0">IF(OR(T1029="年末+季度",T1029="季度+动态",T1029="动态"),N1029*(1-$E$5)*IF(L1029+M1029=0,$B$7/($B$7+$B$8),L1029/(L1029+M1029)),L1029)</x:f>
        <x:v>0.8762419217866537</x:v>
      </x:c>
      <x:c r="X1029" s="64" t="n">
        <x:f aca="0">IF(OR(T1029="年末+季度",T1029="季度+动态",T1029="动态"),N1029*(1-$E$5)*IF(L1029+M1029=0,$B$8/($B$7+$B$8),M1029/(L1029+M1029)),M1029)</x:f>
        <x:v>0.06758443637993647</x:v>
      </x:c>
      <x:c r="Y1029" s="64" t="n">
        <x:f aca="0">POWER(1-$H$5,(A1029-A1028)/$H$8)</x:f>
        <x:v>0.9999862671029998</x:v>
      </x:c>
      <x:c r="Z1029" s="64" t="n">
        <x:f aca="0">U1029*Y1029</x:f>
        <x:v>0.11926611370038864</x:v>
      </x:c>
      <x:c r="AA1029" s="64" t="n">
        <x:f aca="0">V1029*Y1029</x:f>
        <x:v>0.10910528177861271</x:v>
      </x:c>
      <x:c r="AB1029" s="64" t="n">
        <x:f aca="0">W1029*Y1029</x:f>
        <x:v>0.8762298884465946</x:v>
      </x:c>
      <x:c r="AC1029" s="64" t="n">
        <x:f aca="0">X1029*Y1029</x:f>
        <x:v>0.06758350824983285</x:v>
      </x:c>
      <x:c r="AD1029" s="64" t="n">
        <x:f aca="0">SUM(Z1029:AC1029)</x:f>
        <x:v>1.1721847921754287</x:v>
      </x:c>
      <x:c r="AE1029" s="64" t="n">
        <x:f aca="0">MAX(AE1028,AD1029)</x:f>
        <x:v>1.1770607804293562</x:v>
      </x:c>
      <x:c r="AF1029" s="63" t="n">
        <x:f aca="0">AD1029/AE1029-1</x:f>
        <x:v>-0.004142511869394627</x:v>
      </x:c>
      <x:c r="AG1029" s="63" t="n">
        <x:f aca="0">AD1029/AD1028-1</x:f>
        <x:v>0.005758182363421627</x:v>
      </x:c>
      <x:c r="AH1029" s="61" t="n">
        <x:f aca="0">IF(OR(T1029="年末+季度",T1029="季度+动态",T1029="季度",T1029="动态"),A1029,AH1028)</x:f>
        <x:v>45289</x:v>
      </x:c>
      <x:c r="AI1029" s="68" t="n">
        <x:f aca="0">YEAR(A1029)</x:f>
        <x:v>2024</x:v>
      </x:c>
      <x:c r="AJ1029" s="68" t="n">
        <x:f aca="0">MONTH(A1029)</x:f>
        <x:v>1</x:v>
      </x:c>
      <x:c r="AK1029" s="66" t="n">
        <x:f aca="0">IF(MONTH(A1029)&lt;&gt;MONTH(A1030),1,0)</x:f>
        <x:v>0</x:v>
      </x:c>
      <x:c r="AL1029" s="64" t="n">
        <x:f aca="0">IF(AK1028,AD1028,AL1028)</x:f>
        <x:v>1.175428689331681</x:v>
      </x:c>
      <x:c r="AM1029" s="65" t="str">
        <x:f aca="0">IF(AK1029,AD1029/AL1029-1,"")</x:f>
      </x:c>
      <x:c r="AN1029" s="64" t="n">
        <x:f aca="0">IF(AI1029&lt;&gt;AI1028,AD1029,MAX(AN1028,AD1029))</x:f>
        <x:v>1.1761289576094978</x:v>
      </x:c>
      <x:c r="AO1029" s="65" t="n">
        <x:f aca="0">AD1029/AN1029-1</x:f>
        <x:v>-0.003353514432707816</x:v>
      </x:c>
      <x:c r="AP1029" s="69" t="n">
        <x:f aca="0">IFERROR(SUM(Z1029:AC1029)/AD1029,0)</x:f>
        <x:v>1</x:v>
      </x:c>
      <x:c r="AQ1029" s="66" t="b">
        <x:f aca="0">AND(B1029&gt;0,C1029&gt;0,D1029&gt;0,E1029&gt;0)</x:f>
        <x:v>1</x:v>
      </x:c>
    </x:row>
    <x:row r="1030" ht="13.5" hidden="0">
      <x:c r="A1030" s="61" t="n">
        <x:f aca="0">'净值底稿'!A992</x:f>
        <x:v>45317</x:v>
      </x:c>
      <x:c r="B1030" s="62" t="n">
        <x:f aca="0">'净值底稿'!W992</x:f>
        <x:v>1.3233994028221976</x:v>
      </x:c>
      <x:c r="C1030" s="62" t="n">
        <x:f aca="0">'净值底稿'!T992</x:f>
        <x:v>1.1215238412621749</x:v>
      </x:c>
      <x:c r="D1030" s="62" t="n">
        <x:f aca="0">'净值底稿'!U992</x:f>
        <x:v>1.6433</x:v>
      </x:c>
      <x:c r="E1030" s="62" t="n">
        <x:f aca="0">'净值底稿'!V992</x:f>
        <x:v>1.7079</x:v>
      </x:c>
      <x:c r="F1030" s="63" t="n">
        <x:f aca="0">IFERROR(B1030/B1029-1,0)</x:f>
        <x:v>0.006460900295050642</x:v>
      </x:c>
      <x:c r="G1030" s="63" t="n">
        <x:f aca="0">IFERROR(C1030/C1029-1,0)</x:f>
        <x:v>-0.004136187640165878</x:v>
      </x:c>
      <x:c r="H1030" s="63" t="n">
        <x:f aca="0">IFERROR(D1030/D1029-1,0)</x:f>
        <x:v>0.00012172113687536346</x:v>
      </x:c>
      <x:c r="I1030" s="63" t="n">
        <x:f aca="0">IFERROR(E1030/E1029-1,0)</x:f>
        <x:v>0.006897771489211113</x:v>
      </x:c>
      <x:c r="J1030" s="64" t="n">
        <x:f aca="0">Z1029*(1+F1030)</x:f>
        <x:v>0.12003668016958503</x:v>
      </x:c>
      <x:c r="K1030" s="64" t="n">
        <x:f aca="0">AA1029*(1+G1030)</x:f>
        <x:v>0.1086540018606432</x:v>
      </x:c>
      <x:c r="L1030" s="64" t="n">
        <x:f aca="0">AB1029*(1+H1030)</x:f>
        <x:v>0.8763365441447805</x:v>
      </x:c>
      <x:c r="M1030" s="64" t="n">
        <x:f aca="0">AC1029*(1+I1030)</x:f>
        <x:v>0.0680496838461794</x:v>
      </x:c>
      <x:c r="N1030" s="64" t="n">
        <x:f aca="0">SUM(J1030:M1030)</x:f>
        <x:v>1.1730769100211882</x:v>
      </x:c>
      <x:c r="O1030" s="65" t="n">
        <x:f aca="0">IFERROR((J1030+K1030)/N1030,0)</x:f>
        <x:v>0.19494943603151954</x:v>
      </x:c>
      <x:c r="P1030" s="66" t="b">
        <x:f aca="0">AND(MONTH(A1030)=12,OR(A1031="",YEAR(A1030)&lt;&gt;YEAR(A1031)))</x:f>
        <x:v>0</x:v>
      </x:c>
      <x:c r="Q1030" s="66" t="b">
        <x:f aca="0">AND(MOD(MONTH(A1030),3)=0,OR(A1031="",MONTH(A1030)&lt;&gt;MONTH(A1031)))</x:f>
        <x:v>0</x:v>
      </x:c>
      <x:c r="R1030" s="66" t="b">
        <x:f aca="0">OR(O1030&gt;$E$7,O1030&lt;$E$6)</x:f>
        <x:v>0</x:v>
      </x:c>
      <x:c r="S1030" s="66" t="b">
        <x:f aca="0">AND(OR(P1030,Q1030,R1030),A1030-AH1029&gt;$E$8)</x:f>
        <x:v>0</x:v>
      </x:c>
      <x:c r="T1030" s="67" t="str">
        <x:f aca="0">IF(NOT(OR(P1030,Q1030,R1030)),"不调",IF(NOT(S1030),"间隔规则跳过",IF(P1030,"年末+季度",IF(AND(Q1030,R1030),"季度+动态",IF(Q1030,"季度","动态")))))</x:f>
        <x:v>不调</x:v>
      </x:c>
      <x:c r="U1030" s="64" t="n">
        <x:f aca="0">IF(OR(T1030="年末+季度",T1030="季度+动态"),N1030*$E$5/2,IF(T1030="季度",(J1030+K1030)/2,IF(T1030="动态",N1030*$E$5*IF(J1030+K1030=0,0.5,J1030/(J1030+K1030)),J1030)))</x:f>
        <x:v>0.12003668016958503</x:v>
      </x:c>
      <x:c r="V1030" s="64" t="n">
        <x:f aca="0">IF(OR(T1030="年末+季度",T1030="季度+动态"),N1030*$E$5/2,IF(T1030="季度",(J1030+K1030)/2,IF(T1030="动态",N1030*$E$5*IF(J1030+K1030=0,0.5,K1030/(J1030+K1030)),K1030)))</x:f>
        <x:v>0.1086540018606432</x:v>
      </x:c>
      <x:c r="W1030" s="64" t="n">
        <x:f aca="0">IF(OR(T1030="年末+季度",T1030="季度+动态",T1030="动态"),N1030*(1-$E$5)*IF(L1030+M1030=0,$B$7/($B$7+$B$8),L1030/(L1030+M1030)),L1030)</x:f>
        <x:v>0.8763365441447805</x:v>
      </x:c>
      <x:c r="X1030" s="64" t="n">
        <x:f aca="0">IF(OR(T1030="年末+季度",T1030="季度+动态",T1030="动态"),N1030*(1-$E$5)*IF(L1030+M1030=0,$B$8/($B$7+$B$8),M1030/(L1030+M1030)),M1030)</x:f>
        <x:v>0.0680496838461794</x:v>
      </x:c>
      <x:c r="Y1030" s="64" t="n">
        <x:f aca="0">POWER(1-$H$5,(A1030-A1029)/$H$8)</x:f>
        <x:v>0.9999862671029998</x:v>
      </x:c>
      <x:c r="Z1030" s="64" t="n">
        <x:f aca="0">U1030*Y1030</x:f>
        <x:v>0.12003503171822001</x:v>
      </x:c>
      <x:c r="AA1030" s="64" t="n">
        <x:f aca="0">V1030*Y1030</x:f>
        <x:v>0.10865250972642698</x:v>
      </x:c>
      <x:c r="AB1030" s="64" t="n">
        <x:f aca="0">W1030*Y1030</x:f>
        <x:v>0.8763245095052822</x:v>
      </x:c>
      <x:c r="AC1030" s="64" t="n">
        <x:f aca="0">X1030*Y1030</x:f>
        <x:v>0.06804874932688025</x:v>
      </x:c>
      <x:c r="AD1030" s="64" t="n">
        <x:f aca="0">SUM(Z1030:AC1030)</x:f>
        <x:v>1.1730608002768093</x:v>
      </x:c>
      <x:c r="AE1030" s="64" t="n">
        <x:f aca="0">MAX(AE1029,AD1030)</x:f>
        <x:v>1.1770607804293562</x:v>
      </x:c>
      <x:c r="AF1030" s="63" t="n">
        <x:f aca="0">AD1030/AE1030-1</x:f>
        <x:v>-0.0033982783379189474</x:v>
      </x:c>
      <x:c r="AG1030" s="63" t="n">
        <x:f aca="0">AD1030/AD1029-1</x:f>
        <x:v>0.0007473293521875757</x:v>
      </x:c>
      <x:c r="AH1030" s="61" t="n">
        <x:f aca="0">IF(OR(T1030="年末+季度",T1030="季度+动态",T1030="季度",T1030="动态"),A1030,AH1029)</x:f>
        <x:v>45289</x:v>
      </x:c>
      <x:c r="AI1030" s="68" t="n">
        <x:f aca="0">YEAR(A1030)</x:f>
        <x:v>2024</x:v>
      </x:c>
      <x:c r="AJ1030" s="68" t="n">
        <x:f aca="0">MONTH(A1030)</x:f>
        <x:v>1</x:v>
      </x:c>
      <x:c r="AK1030" s="66" t="n">
        <x:f aca="0">IF(MONTH(A1030)&lt;&gt;MONTH(A1031),1,0)</x:f>
        <x:v>0</x:v>
      </x:c>
      <x:c r="AL1030" s="64" t="n">
        <x:f aca="0">IF(AK1029,AD1029,AL1029)</x:f>
        <x:v>1.175428689331681</x:v>
      </x:c>
      <x:c r="AM1030" s="65" t="str">
        <x:f aca="0">IF(AK1030,AD1030/AL1030-1,"")</x:f>
      </x:c>
      <x:c r="AN1030" s="64" t="n">
        <x:f aca="0">IF(AI1030&lt;&gt;AI1029,AD1030,MAX(AN1029,AD1030))</x:f>
        <x:v>1.1761289576094978</x:v>
      </x:c>
      <x:c r="AO1030" s="65" t="n">
        <x:f aca="0">AD1030/AN1030-1</x:f>
        <x:v>-0.0026086912602888424</x:v>
      </x:c>
      <x:c r="AP1030" s="69" t="n">
        <x:f aca="0">IFERROR(SUM(Z1030:AC1030)/AD1030,0)</x:f>
        <x:v>1</x:v>
      </x:c>
      <x:c r="AQ1030" s="66" t="b">
        <x:f aca="0">AND(B1030&gt;0,C1030&gt;0,D1030&gt;0,E1030&gt;0)</x:f>
        <x:v>1</x:v>
      </x:c>
    </x:row>
    <x:row r="1031" ht="13.5" hidden="0">
      <x:c r="A1031" s="61" t="n">
        <x:f aca="0">'净值底稿'!A993</x:f>
        <x:v>45320</x:v>
      </x:c>
      <x:c r="B1031" s="62" t="n">
        <x:f aca="0">'净值底稿'!W993</x:f>
        <x:v>1.3259012063333784</x:v>
      </x:c>
      <x:c r="C1031" s="62" t="n">
        <x:f aca="0">'净值底稿'!T993</x:f>
        <x:v>1.0976425838902537</x:v>
      </x:c>
      <x:c r="D1031" s="62" t="n">
        <x:f aca="0">'净值底稿'!U993</x:f>
        <x:v>1.6445</x:v>
      </x:c>
      <x:c r="E1031" s="62" t="n">
        <x:f aca="0">'净值底稿'!V993</x:f>
        <x:v>1.7079</x:v>
      </x:c>
      <x:c r="F1031" s="63" t="n">
        <x:f aca="0">IFERROR(B1031/B1030-1,0)</x:f>
        <x:v>0.0018904372375003753</x:v>
      </x:c>
      <x:c r="G1031" s="63" t="n">
        <x:f aca="0">IFERROR(C1031/C1030-1,0)</x:f>
        <x:v>-0.02129357976469315</x:v>
      </x:c>
      <x:c r="H1031" s="63" t="n">
        <x:f aca="0">IFERROR(D1031/D1030-1,0)</x:f>
        <x:v>0.0007302379358609112</x:v>
      </x:c>
      <x:c r="I1031" s="63" t="n">
        <x:f aca="0">IFERROR(E1031/E1030-1,0)</x:f>
        <x:v>0</x:v>
      </x:c>
      <x:c r="J1031" s="64" t="n">
        <x:f aca="0">Z1030*(1+F1031)</x:f>
        <x:v>0.12026195041198467</x:v>
      </x:c>
      <x:c r="K1031" s="64" t="n">
        <x:f aca="0">AA1030*(1+G1031)</x:f>
        <x:v>0.10633890884393321</x:v>
      </x:c>
      <x:c r="L1031" s="64" t="n">
        <x:f aca="0">AB1030*(1+H1031)</x:f>
        <x:v>0.8769644349062476</x:v>
      </x:c>
      <x:c r="M1031" s="64" t="n">
        <x:f aca="0">AC1030*(1+I1031)</x:f>
        <x:v>0.06804874932688025</x:v>
      </x:c>
      <x:c r="N1031" s="64" t="n">
        <x:f aca="0">SUM(J1031:M1031)</x:f>
        <x:v>1.1716140434890456</x:v>
      </x:c>
      <x:c r="O1031" s="65" t="n">
        <x:f aca="0">IFERROR((J1031+K1031)/N1031,0)</x:f>
        <x:v>0.19340913547016267</x:v>
      </x:c>
      <x:c r="P1031" s="66" t="b">
        <x:f aca="0">AND(MONTH(A1031)=12,OR(A1032="",YEAR(A1031)&lt;&gt;YEAR(A1032)))</x:f>
        <x:v>0</x:v>
      </x:c>
      <x:c r="Q1031" s="66" t="b">
        <x:f aca="0">AND(MOD(MONTH(A1031),3)=0,OR(A1032="",MONTH(A1031)&lt;&gt;MONTH(A1032)))</x:f>
        <x:v>0</x:v>
      </x:c>
      <x:c r="R1031" s="66" t="b">
        <x:f aca="0">OR(O1031&gt;$E$7,O1031&lt;$E$6)</x:f>
        <x:v>0</x:v>
      </x:c>
      <x:c r="S1031" s="66" t="b">
        <x:f aca="0">AND(OR(P1031,Q1031,R1031),A1031-AH1030&gt;$E$8)</x:f>
        <x:v>0</x:v>
      </x:c>
      <x:c r="T1031" s="67" t="str">
        <x:f aca="0">IF(NOT(OR(P1031,Q1031,R1031)),"不调",IF(NOT(S1031),"间隔规则跳过",IF(P1031,"年末+季度",IF(AND(Q1031,R1031),"季度+动态",IF(Q1031,"季度","动态")))))</x:f>
        <x:v>不调</x:v>
      </x:c>
      <x:c r="U1031" s="64" t="n">
        <x:f aca="0">IF(OR(T1031="年末+季度",T1031="季度+动态"),N1031*$E$5/2,IF(T1031="季度",(J1031+K1031)/2,IF(T1031="动态",N1031*$E$5*IF(J1031+K1031=0,0.5,J1031/(J1031+K1031)),J1031)))</x:f>
        <x:v>0.12026195041198467</x:v>
      </x:c>
      <x:c r="V1031" s="64" t="n">
        <x:f aca="0">IF(OR(T1031="年末+季度",T1031="季度+动态"),N1031*$E$5/2,IF(T1031="季度",(J1031+K1031)/2,IF(T1031="动态",N1031*$E$5*IF(J1031+K1031=0,0.5,K1031/(J1031+K1031)),K1031)))</x:f>
        <x:v>0.10633890884393321</x:v>
      </x:c>
      <x:c r="W1031" s="64" t="n">
        <x:f aca="0">IF(OR(T1031="年末+季度",T1031="季度+动态",T1031="动态"),N1031*(1-$E$5)*IF(L1031+M1031=0,$B$7/($B$7+$B$8),L1031/(L1031+M1031)),L1031)</x:f>
        <x:v>0.8769644349062476</x:v>
      </x:c>
      <x:c r="X1031" s="64" t="n">
        <x:f aca="0">IF(OR(T1031="年末+季度",T1031="季度+动态",T1031="动态"),N1031*(1-$E$5)*IF(L1031+M1031=0,$B$8/($B$7+$B$8),M1031/(L1031+M1031)),M1031)</x:f>
        <x:v>0.06804874932688025</x:v>
      </x:c>
      <x:c r="Y1031" s="64" t="n">
        <x:f aca="0">POWER(1-$H$5,(A1031-A1030)/$H$8)</x:f>
        <x:v>0.9999588018747739</x:v>
      </x:c>
      <x:c r="Z1031" s="64" t="n">
        <x:f aca="0">U1031*Y1031</x:f>
        <x:v>0.12025699584509167</x:v>
      </x:c>
      <x:c r="AA1031" s="64" t="n">
        <x:f aca="0">V1031*Y1031</x:f>
        <x:v>0.10633452788025026</x:v>
      </x:c>
      <x:c r="AB1031" s="64" t="n">
        <x:f aca="0">W1031*Y1031</x:f>
        <x:v>0.8769283056156396</x:v>
      </x:c>
      <x:c r="AC1031" s="64" t="n">
        <x:f aca="0">X1031*Y1031</x:f>
        <x:v>0.068045945845984</x:v>
      </x:c>
      <x:c r="AD1031" s="64" t="n">
        <x:f aca="0">SUM(Z1031:AC1031)</x:f>
        <x:v>1.1715657751869655</x:v>
      </x:c>
      <x:c r="AE1031" s="64" t="n">
        <x:f aca="0">MAX(AE1030,AD1031)</x:f>
        <x:v>1.1770607804293562</x:v>
      </x:c>
      <x:c r="AF1031" s="63" t="n">
        <x:f aca="0">AD1031/AE1031-1</x:f>
        <x:v>-0.004668412484516216</x:v>
      </x:c>
      <x:c r="AG1031" s="63" t="n">
        <x:f aca="0">AD1031/AD1030-1</x:f>
        <x:v>-0.0012744651338540969</x:v>
      </x:c>
      <x:c r="AH1031" s="61" t="n">
        <x:f aca="0">IF(OR(T1031="年末+季度",T1031="季度+动态",T1031="季度",T1031="动态"),A1031,AH1030)</x:f>
        <x:v>45289</x:v>
      </x:c>
      <x:c r="AI1031" s="68" t="n">
        <x:f aca="0">YEAR(A1031)</x:f>
        <x:v>2024</x:v>
      </x:c>
      <x:c r="AJ1031" s="68" t="n">
        <x:f aca="0">MONTH(A1031)</x:f>
        <x:v>1</x:v>
      </x:c>
      <x:c r="AK1031" s="66" t="n">
        <x:f aca="0">IF(MONTH(A1031)&lt;&gt;MONTH(A1032),1,0)</x:f>
        <x:v>0</x:v>
      </x:c>
      <x:c r="AL1031" s="64" t="n">
        <x:f aca="0">IF(AK1030,AD1030,AL1030)</x:f>
        <x:v>1.175428689331681</x:v>
      </x:c>
      <x:c r="AM1031" s="65" t="str">
        <x:f aca="0">IF(AK1031,AD1031/AL1031-1,"")</x:f>
      </x:c>
      <x:c r="AN1031" s="64" t="n">
        <x:f aca="0">IF(AI1031&lt;&gt;AI1030,AD1031,MAX(AN1030,AD1031))</x:f>
        <x:v>1.1761289576094978</x:v>
      </x:c>
      <x:c r="AO1031" s="65" t="n">
        <x:f aca="0">AD1031/AN1031-1</x:f>
        <x:v>-0.0038798317080867006</x:v>
      </x:c>
      <x:c r="AP1031" s="69" t="n">
        <x:f aca="0">IFERROR(SUM(Z1031:AC1031)/AD1031,0)</x:f>
        <x:v>1</x:v>
      </x:c>
      <x:c r="AQ1031" s="66" t="b">
        <x:f aca="0">AND(B1031&gt;0,C1031&gt;0,D1031&gt;0,E1031&gt;0)</x:f>
        <x:v>1</x:v>
      </x:c>
    </x:row>
    <x:row r="1032" ht="13.5" hidden="0">
      <x:c r="A1032" s="61" t="n">
        <x:f aca="0">'净值底稿'!A994</x:f>
        <x:v>45321</x:v>
      </x:c>
      <x:c r="B1032" s="62" t="n">
        <x:f aca="0">'净值底稿'!W994</x:f>
        <x:v>1.3072272700495313</x:v>
      </x:c>
      <x:c r="C1032" s="62" t="n">
        <x:f aca="0">'净值底稿'!T994</x:f>
        <x:v>1.069599570828899</x:v>
      </x:c>
      <x:c r="D1032" s="62" t="n">
        <x:f aca="0">'净值底稿'!U994</x:f>
        <x:v>1.6474</x:v>
      </x:c>
      <x:c r="E1032" s="62" t="n">
        <x:f aca="0">'净值底稿'!V994</x:f>
        <x:v>1.7112</x:v>
      </x:c>
      <x:c r="F1032" s="63" t="n">
        <x:f aca="0">IFERROR(B1032/B1031-1,0)</x:f>
        <x:v>-0.01408395753367453</x:v>
      </x:c>
      <x:c r="G1032" s="63" t="n">
        <x:f aca="0">IFERROR(C1032/C1031-1,0)</x:f>
        <x:v>-0.025548401158020817</x:v>
      </x:c>
      <x:c r="H1032" s="63" t="n">
        <x:f aca="0">IFERROR(D1032/D1031-1,0)</x:f>
        <x:v>0.0017634539373669877</x:v>
      </x:c>
      <x:c r="I1032" s="63" t="n">
        <x:f aca="0">IFERROR(E1032/E1031-1,0)</x:f>
        <x:v>0.0019321974354471472</x:v>
      </x:c>
      <x:c r="J1032" s="64" t="n">
        <x:f aca="0">Z1031*(1+F1032)</x:f>
        <x:v>0.11856330142248213</x:v>
      </x:c>
      <x:c r="K1032" s="64" t="n">
        <x:f aca="0">AA1031*(1+G1032)</x:f>
        <x:v>0.10361785070501688</x:v>
      </x:c>
      <x:c r="L1032" s="64" t="n">
        <x:f aca="0">AB1031*(1+H1032)</x:f>
        <x:v>0.8784747282889661</x:v>
      </x:c>
      <x:c r="M1032" s="64" t="n">
        <x:f aca="0">AC1031*(1+I1032)</x:f>
        <x:v>0.06817742404804018</x:v>
      </x:c>
      <x:c r="N1032" s="64" t="n">
        <x:f aca="0">SUM(J1032:M1032)</x:f>
        <x:v>1.1688333044645054</x:v>
      </x:c>
      <x:c r="O1032" s="65" t="n">
        <x:f aca="0">IFERROR((J1032+K1032)/N1032,0)</x:f>
        <x:v>0.19008797172261455</x:v>
      </x:c>
      <x:c r="P1032" s="66" t="b">
        <x:f aca="0">AND(MONTH(A1032)=12,OR(A1033="",YEAR(A1032)&lt;&gt;YEAR(A1033)))</x:f>
        <x:v>0</x:v>
      </x:c>
      <x:c r="Q1032" s="66" t="b">
        <x:f aca="0">AND(MOD(MONTH(A1032),3)=0,OR(A1033="",MONTH(A1032)&lt;&gt;MONTH(A1033)))</x:f>
        <x:v>0</x:v>
      </x:c>
      <x:c r="R1032" s="66" t="b">
        <x:f aca="0">OR(O1032&gt;$E$7,O1032&lt;$E$6)</x:f>
        <x:v>0</x:v>
      </x:c>
      <x:c r="S1032" s="66" t="b">
        <x:f aca="0">AND(OR(P1032,Q1032,R1032),A1032-AH1031&gt;$E$8)</x:f>
        <x:v>0</x:v>
      </x:c>
      <x:c r="T1032" s="67" t="str">
        <x:f aca="0">IF(NOT(OR(P1032,Q1032,R1032)),"不调",IF(NOT(S1032),"间隔规则跳过",IF(P1032,"年末+季度",IF(AND(Q1032,R1032),"季度+动态",IF(Q1032,"季度","动态")))))</x:f>
        <x:v>不调</x:v>
      </x:c>
      <x:c r="U1032" s="64" t="n">
        <x:f aca="0">IF(OR(T1032="年末+季度",T1032="季度+动态"),N1032*$E$5/2,IF(T1032="季度",(J1032+K1032)/2,IF(T1032="动态",N1032*$E$5*IF(J1032+K1032=0,0.5,J1032/(J1032+K1032)),J1032)))</x:f>
        <x:v>0.11856330142248213</x:v>
      </x:c>
      <x:c r="V1032" s="64" t="n">
        <x:f aca="0">IF(OR(T1032="年末+季度",T1032="季度+动态"),N1032*$E$5/2,IF(T1032="季度",(J1032+K1032)/2,IF(T1032="动态",N1032*$E$5*IF(J1032+K1032=0,0.5,K1032/(J1032+K1032)),K1032)))</x:f>
        <x:v>0.10361785070501688</x:v>
      </x:c>
      <x:c r="W1032" s="64" t="n">
        <x:f aca="0">IF(OR(T1032="年末+季度",T1032="季度+动态",T1032="动态"),N1032*(1-$E$5)*IF(L1032+M1032=0,$B$7/($B$7+$B$8),L1032/(L1032+M1032)),L1032)</x:f>
        <x:v>0.8784747282889661</x:v>
      </x:c>
      <x:c r="X1032" s="64" t="n">
        <x:f aca="0">IF(OR(T1032="年末+季度",T1032="季度+动态",T1032="动态"),N1032*(1-$E$5)*IF(L1032+M1032=0,$B$8/($B$7+$B$8),M1032/(L1032+M1032)),M1032)</x:f>
        <x:v>0.06817742404804018</x:v>
      </x:c>
      <x:c r="Y1032" s="64" t="n">
        <x:f aca="0">POWER(1-$H$5,(A1032-A1031)/$H$8)</x:f>
        <x:v>0.9999862671029998</x:v>
      </x:c>
      <x:c r="Z1032" s="64" t="n">
        <x:f aca="0">U1032*Y1032</x:f>
        <x:v>0.11856167320487568</x:v>
      </x:c>
      <x:c r="AA1032" s="64" t="n">
        <x:f aca="0">V1032*Y1032</x:f>
        <x:v>0.10361642773174576</x:v>
      </x:c>
      <x:c r="AB1032" s="64" t="n">
        <x:f aca="0">W1032*Y1032</x:f>
        <x:v>0.8784626642860052</x:v>
      </x:c>
      <x:c r="AC1032" s="64" t="n">
        <x:f aca="0">X1032*Y1032</x:f>
        <x:v>0.06817648777449799</x:v>
      </x:c>
      <x:c r="AD1032" s="64" t="n">
        <x:f aca="0">SUM(Z1032:AC1032)</x:f>
        <x:v>1.1688172529971246</x:v>
      </x:c>
      <x:c r="AE1032" s="64" t="n">
        <x:f aca="0">MAX(AE1031,AD1032)</x:f>
        <x:v>1.1770607804293562</x:v>
      </x:c>
      <x:c r="AF1032" s="63" t="n">
        <x:f aca="0">AD1032/AE1032-1</x:f>
        <x:v>-0.007003484925582781</x:v>
      </x:c>
      <x:c r="AG1032" s="63" t="n">
        <x:f aca="0">AD1032/AD1031-1</x:f>
        <x:v>-0.002346024651840195</x:v>
      </x:c>
      <x:c r="AH1032" s="61" t="n">
        <x:f aca="0">IF(OR(T1032="年末+季度",T1032="季度+动态",T1032="季度",T1032="动态"),A1032,AH1031)</x:f>
        <x:v>45289</x:v>
      </x:c>
      <x:c r="AI1032" s="68" t="n">
        <x:f aca="0">YEAR(A1032)</x:f>
        <x:v>2024</x:v>
      </x:c>
      <x:c r="AJ1032" s="68" t="n">
        <x:f aca="0">MONTH(A1032)</x:f>
        <x:v>1</x:v>
      </x:c>
      <x:c r="AK1032" s="66" t="n">
        <x:f aca="0">IF(MONTH(A1032)&lt;&gt;MONTH(A1033),1,0)</x:f>
        <x:v>0</x:v>
      </x:c>
      <x:c r="AL1032" s="64" t="n">
        <x:f aca="0">IF(AK1031,AD1031,AL1031)</x:f>
        <x:v>1.175428689331681</x:v>
      </x:c>
      <x:c r="AM1032" s="65" t="str">
        <x:f aca="0">IF(AK1032,AD1032/AL1032-1,"")</x:f>
      </x:c>
      <x:c r="AN1032" s="64" t="n">
        <x:f aca="0">IF(AI1032&lt;&gt;AI1031,AD1032,MAX(AN1031,AD1032))</x:f>
        <x:v>1.1761289576094978</x:v>
      </x:c>
      <x:c r="AO1032" s="65" t="n">
        <x:f aca="0">AD1032/AN1032-1</x:f>
        <x:v>-0.00621675417909473</x:v>
      </x:c>
      <x:c r="AP1032" s="69" t="n">
        <x:f aca="0">IFERROR(SUM(Z1032:AC1032)/AD1032,0)</x:f>
        <x:v>1</x:v>
      </x:c>
      <x:c r="AQ1032" s="66" t="b">
        <x:f aca="0">AND(B1032&gt;0,C1032&gt;0,D1032&gt;0,E1032&gt;0)</x:f>
        <x:v>1</x:v>
      </x:c>
    </x:row>
    <x:row r="1033" ht="13.5" hidden="0">
      <x:c r="A1033" s="61" t="n">
        <x:f aca="0">'净值底稿'!A995</x:f>
        <x:v>45322</x:v>
      </x:c>
      <x:c r="B1033" s="62" t="n">
        <x:f aca="0">'净值底稿'!W995</x:f>
        <x:v>1.3006088772574977</x:v>
      </x:c>
      <x:c r="C1033" s="62" t="n">
        <x:f aca="0">'净值底稿'!T995</x:f>
        <x:v>1.033686972217073</x:v>
      </x:c>
      <x:c r="D1033" s="62" t="n">
        <x:f aca="0">'净值底稿'!U995</x:f>
        <x:v>1.6491</x:v>
      </x:c>
      <x:c r="E1033" s="62" t="n">
        <x:f aca="0">'净值底稿'!V995</x:f>
        <x:v>1.7109</x:v>
      </x:c>
      <x:c r="F1033" s="63" t="n">
        <x:f aca="0">IFERROR(B1033/B1032-1,0)</x:f>
        <x:v>-0.005062924361869281</x:v>
      </x:c>
      <x:c r="G1033" s="63" t="n">
        <x:f aca="0">IFERROR(C1033/C1032-1,0)</x:f>
        <x:v>-0.033575741418814475</x:v>
      </x:c>
      <x:c r="H1033" s="63" t="n">
        <x:f aca="0">IFERROR(D1033/D1032-1,0)</x:f>
        <x:v>0.0010319291004006192</x:v>
      </x:c>
      <x:c r="I1033" s="63" t="n">
        <x:f aca="0">IFERROR(E1033/E1032-1,0)</x:f>
        <x:v>-0.0001753155680224161</x:v>
      </x:c>
      <x:c r="J1033" s="64" t="n">
        <x:f aca="0">Z1032*(1+F1033)</x:f>
        <x:v>0.11796140442122273</x:v>
      </x:c>
      <x:c r="K1033" s="64" t="n">
        <x:f aca="0">AA1032*(1+G1033)</x:f>
        <x:v>0.10013742934748339</x:v>
      </x:c>
      <x:c r="L1033" s="64" t="n">
        <x:f aca="0">AB1032*(1+H1033)</x:f>
        <x:v>0.8793691754728974</x:v>
      </x:c>
      <x:c r="M1033" s="64" t="n">
        <x:f aca="0">AC1032*(1+I1033)</x:f>
        <x:v>0.06816453537481802</x:v>
      </x:c>
      <x:c r="N1033" s="64" t="n">
        <x:f aca="0">SUM(J1033:M1033)</x:f>
        <x:v>1.1656325446164215</x:v>
      </x:c>
      <x:c r="O1033" s="65" t="n">
        <x:f aca="0">IFERROR((J1033+K1033)/N1033,0)</x:f>
        <x:v>0.18710770797882673</x:v>
      </x:c>
      <x:c r="P1033" s="66" t="b">
        <x:f aca="0">AND(MONTH(A1033)=12,OR(A1034="",YEAR(A1033)&lt;&gt;YEAR(A1034)))</x:f>
        <x:v>0</x:v>
      </x:c>
      <x:c r="Q1033" s="66" t="b">
        <x:f aca="0">AND(MOD(MONTH(A1033),3)=0,OR(A1034="",MONTH(A1033)&lt;&gt;MONTH(A1034)))</x:f>
        <x:v>0</x:v>
      </x:c>
      <x:c r="R1033" s="66" t="b">
        <x:f aca="0">OR(O1033&gt;$E$7,O1033&lt;$E$6)</x:f>
        <x:v>0</x:v>
      </x:c>
      <x:c r="S1033" s="66" t="b">
        <x:f aca="0">AND(OR(P1033,Q1033,R1033),A1033-AH1032&gt;$E$8)</x:f>
        <x:v>0</x:v>
      </x:c>
      <x:c r="T1033" s="67" t="str">
        <x:f aca="0">IF(NOT(OR(P1033,Q1033,R1033)),"不调",IF(NOT(S1033),"间隔规则跳过",IF(P1033,"年末+季度",IF(AND(Q1033,R1033),"季度+动态",IF(Q1033,"季度","动态")))))</x:f>
        <x:v>不调</x:v>
      </x:c>
      <x:c r="U1033" s="64" t="n">
        <x:f aca="0">IF(OR(T1033="年末+季度",T1033="季度+动态"),N1033*$E$5/2,IF(T1033="季度",(J1033+K1033)/2,IF(T1033="动态",N1033*$E$5*IF(J1033+K1033=0,0.5,J1033/(J1033+K1033)),J1033)))</x:f>
        <x:v>0.11796140442122273</x:v>
      </x:c>
      <x:c r="V1033" s="64" t="n">
        <x:f aca="0">IF(OR(T1033="年末+季度",T1033="季度+动态"),N1033*$E$5/2,IF(T1033="季度",(J1033+K1033)/2,IF(T1033="动态",N1033*$E$5*IF(J1033+K1033=0,0.5,K1033/(J1033+K1033)),K1033)))</x:f>
        <x:v>0.10013742934748339</x:v>
      </x:c>
      <x:c r="W1033" s="64" t="n">
        <x:f aca="0">IF(OR(T1033="年末+季度",T1033="季度+动态",T1033="动态"),N1033*(1-$E$5)*IF(L1033+M1033=0,$B$7/($B$7+$B$8),L1033/(L1033+M1033)),L1033)</x:f>
        <x:v>0.8793691754728974</x:v>
      </x:c>
      <x:c r="X1033" s="64" t="n">
        <x:f aca="0">IF(OR(T1033="年末+季度",T1033="季度+动态",T1033="动态"),N1033*(1-$E$5)*IF(L1033+M1033=0,$B$8/($B$7+$B$8),M1033/(L1033+M1033)),M1033)</x:f>
        <x:v>0.06816453537481802</x:v>
      </x:c>
      <x:c r="Y1033" s="64" t="n">
        <x:f aca="0">POWER(1-$H$5,(A1033-A1032)/$H$8)</x:f>
        <x:v>0.9999862671029998</x:v>
      </x:c>
      <x:c r="Z1033" s="64" t="n">
        <x:f aca="0">U1033*Y1033</x:f>
        <x:v>0.1179597844694058</x:v>
      </x:c>
      <x:c r="AA1033" s="64" t="n">
        <x:f aca="0">V1033*Y1033</x:f>
        <x:v>0.10013605417048028</x:v>
      </x:c>
      <x:c r="AB1033" s="64" t="n">
        <x:f aca="0">W1033*Y1033</x:f>
        <x:v>0.8793570991865854</x:v>
      </x:c>
      <x:c r="AC1033" s="64" t="n">
        <x:f aca="0">X1033*Y1033</x:f>
        <x:v>0.06816359927827464</x:v>
      </x:c>
      <x:c r="AD1033" s="64" t="n">
        <x:f aca="0">SUM(Z1033:AC1033)</x:f>
        <x:v>1.165616537104746</x:v>
      </x:c>
      <x:c r="AE1033" s="64" t="n">
        <x:f aca="0">MAX(AE1032,AD1033)</x:f>
        <x:v>1.1770607804293562</x:v>
      </x:c>
      <x:c r="AF1033" s="63" t="n">
        <x:f aca="0">AD1033/AE1033-1</x:f>
        <x:v>-0.009722729288827114</x:v>
      </x:c>
      <x:c r="AG1033" s="63" t="n">
        <x:f aca="0">AD1033/AD1032-1</x:f>
        <x:v>-0.0027384228665098265</x:v>
      </x:c>
      <x:c r="AH1033" s="61" t="n">
        <x:f aca="0">IF(OR(T1033="年末+季度",T1033="季度+动态",T1033="季度",T1033="动态"),A1033,AH1032)</x:f>
        <x:v>45289</x:v>
      </x:c>
      <x:c r="AI1033" s="68" t="n">
        <x:f aca="0">YEAR(A1033)</x:f>
        <x:v>2024</x:v>
      </x:c>
      <x:c r="AJ1033" s="68" t="n">
        <x:f aca="0">MONTH(A1033)</x:f>
        <x:v>1</x:v>
      </x:c>
      <x:c r="AK1033" s="66" t="n">
        <x:f aca="0">IF(MONTH(A1033)&lt;&gt;MONTH(A1034),1,0)</x:f>
        <x:v>1</x:v>
      </x:c>
      <x:c r="AL1033" s="64" t="n">
        <x:f aca="0">IF(AK1032,AD1032,AL1032)</x:f>
        <x:v>1.175428689331681</x:v>
      </x:c>
      <x:c r="AM1033" s="65" t="n">
        <x:f aca="0">IF(AK1033,AD1033/AL1033-1,"")</x:f>
        <x:v>-0.008347722253158496</x:v>
      </x:c>
      <x:c r="AN1033" s="64" t="n">
        <x:f aca="0">IF(AI1033&lt;&gt;AI1032,AD1033,MAX(AN1032,AD1033))</x:f>
        <x:v>1.1761289576094978</x:v>
      </x:c>
      <x:c r="AO1033" s="65" t="n">
        <x:f aca="0">AD1033/AN1033-1</x:f>
        <x:v>-0.008938152943805067</x:v>
      </x:c>
      <x:c r="AP1033" s="69" t="n">
        <x:f aca="0">IFERROR(SUM(Z1033:AC1033)/AD1033,0)</x:f>
        <x:v>1</x:v>
      </x:c>
      <x:c r="AQ1033" s="66" t="b">
        <x:f aca="0">AND(B1033&gt;0,C1033&gt;0,D1033&gt;0,E1033&gt;0)</x:f>
        <x:v>1</x:v>
      </x:c>
    </x:row>
    <x:row r="1034" ht="13.5" hidden="0">
      <x:c r="A1034" s="61" t="n">
        <x:f aca="0">'净值底稿'!A996</x:f>
        <x:v>45323</x:v>
      </x:c>
      <x:c r="B1034" s="62" t="n">
        <x:f aca="0">'净值底稿'!W996</x:f>
        <x:v>1.2904029903670944</x:v>
      </x:c>
      <x:c r="C1034" s="62" t="n">
        <x:f aca="0">'净值底稿'!T996</x:f>
        <x:v>1.0268965908933454</x:v>
      </x:c>
      <x:c r="D1034" s="62" t="n">
        <x:f aca="0">'净值底稿'!U996</x:f>
        <x:v>1.6493</x:v>
      </x:c>
      <x:c r="E1034" s="62" t="n">
        <x:f aca="0">'净值底稿'!V996</x:f>
        <x:v>1.7111</x:v>
      </x:c>
      <x:c r="F1034" s="63" t="n">
        <x:f aca="0">IFERROR(B1034/B1033-1,0)</x:f>
        <x:v>-0.00784700694333551</x:v>
      </x:c>
      <x:c r="G1034" s="63" t="n">
        <x:f aca="0">IFERROR(C1034/C1033-1,0)</x:f>
        <x:v>-0.006569088617962793</x:v>
      </x:c>
      <x:c r="H1034" s="63" t="n">
        <x:f aca="0">IFERROR(D1034/D1033-1,0)</x:f>
        <x:v>0.00012127827299734939</x:v>
      </x:c>
      <x:c r="I1034" s="63" t="n">
        <x:f aca="0">IFERROR(E1034/E1033-1,0)</x:f>
        <x:v>0.00011689753930688163</x:v>
      </x:c>
      <x:c r="J1034" s="64" t="n">
        <x:f aca="0">Z1033*(1+F1034)</x:f>
        <x:v>0.11703415322164001</x:v>
      </x:c>
      <x:c r="K1034" s="64" t="n">
        <x:f aca="0">AA1033*(1+G1034)</x:f>
        <x:v>0.09947825155678128</x:v>
      </x:c>
      <x:c r="L1034" s="64" t="n">
        <x:f aca="0">AB1033*(1+H1034)</x:f>
        <x:v>0.8794637460969228</x:v>
      </x:c>
      <x:c r="M1034" s="64" t="n">
        <x:f aca="0">AC1033*(1+I1034)</x:f>
        <x:v>0.06817156743530058</x:v>
      </x:c>
      <x:c r="N1034" s="64" t="n">
        <x:f aca="0">SUM(J1034:M1034)</x:f>
        <x:v>1.1641477183106446</x:v>
      </x:c>
      <x:c r="O1034" s="65" t="n">
        <x:f aca="0">IFERROR((J1034+K1034)/N1034,0)</x:f>
        <x:v>0.18598361820664283</x:v>
      </x:c>
      <x:c r="P1034" s="66" t="b">
        <x:f aca="0">AND(MONTH(A1034)=12,OR(A1035="",YEAR(A1034)&lt;&gt;YEAR(A1035)))</x:f>
        <x:v>0</x:v>
      </x:c>
      <x:c r="Q1034" s="66" t="b">
        <x:f aca="0">AND(MOD(MONTH(A1034),3)=0,OR(A1035="",MONTH(A1034)&lt;&gt;MONTH(A1035)))</x:f>
        <x:v>0</x:v>
      </x:c>
      <x:c r="R1034" s="66" t="b">
        <x:f aca="0">OR(O1034&gt;$E$7,O1034&lt;$E$6)</x:f>
        <x:v>0</x:v>
      </x:c>
      <x:c r="S1034" s="66" t="b">
        <x:f aca="0">AND(OR(P1034,Q1034,R1034),A1034-AH1033&gt;$E$8)</x:f>
        <x:v>0</x:v>
      </x:c>
      <x:c r="T1034" s="67" t="str">
        <x:f aca="0">IF(NOT(OR(P1034,Q1034,R1034)),"不调",IF(NOT(S1034),"间隔规则跳过",IF(P1034,"年末+季度",IF(AND(Q1034,R1034),"季度+动态",IF(Q1034,"季度","动态")))))</x:f>
        <x:v>不调</x:v>
      </x:c>
      <x:c r="U1034" s="64" t="n">
        <x:f aca="0">IF(OR(T1034="年末+季度",T1034="季度+动态"),N1034*$E$5/2,IF(T1034="季度",(J1034+K1034)/2,IF(T1034="动态",N1034*$E$5*IF(J1034+K1034=0,0.5,J1034/(J1034+K1034)),J1034)))</x:f>
        <x:v>0.11703415322164001</x:v>
      </x:c>
      <x:c r="V1034" s="64" t="n">
        <x:f aca="0">IF(OR(T1034="年末+季度",T1034="季度+动态"),N1034*$E$5/2,IF(T1034="季度",(J1034+K1034)/2,IF(T1034="动态",N1034*$E$5*IF(J1034+K1034=0,0.5,K1034/(J1034+K1034)),K1034)))</x:f>
        <x:v>0.09947825155678128</x:v>
      </x:c>
      <x:c r="W1034" s="64" t="n">
        <x:f aca="0">IF(OR(T1034="年末+季度",T1034="季度+动态",T1034="动态"),N1034*(1-$E$5)*IF(L1034+M1034=0,$B$7/($B$7+$B$8),L1034/(L1034+M1034)),L1034)</x:f>
        <x:v>0.8794637460969228</x:v>
      </x:c>
      <x:c r="X1034" s="64" t="n">
        <x:f aca="0">IF(OR(T1034="年末+季度",T1034="季度+动态",T1034="动态"),N1034*(1-$E$5)*IF(L1034+M1034=0,$B$8/($B$7+$B$8),M1034/(L1034+M1034)),M1034)</x:f>
        <x:v>0.06817156743530058</x:v>
      </x:c>
      <x:c r="Y1034" s="64" t="n">
        <x:f aca="0">POWER(1-$H$5,(A1034-A1033)/$H$8)</x:f>
        <x:v>0.9999862671029998</x:v>
      </x:c>
      <x:c r="Z1034" s="64" t="n">
        <x:f aca="0">U1034*Y1034</x:f>
        <x:v>0.11703254600366832</x:v>
      </x:c>
      <x:c r="AA1034" s="64" t="n">
        <x:f aca="0">V1034*Y1034</x:f>
        <x:v>0.09947688543219889</x:v>
      </x:c>
      <x:c r="AB1034" s="64" t="n">
        <x:f aca="0">W1034*Y1034</x:f>
        <x:v>0.8794516685118822</x:v>
      </x:c>
      <x:c r="AC1034" s="64" t="n">
        <x:f aca="0">X1034*Y1034</x:f>
        <x:v>0.06817063124218664</x:v>
      </x:c>
      <x:c r="AD1034" s="64" t="n">
        <x:f aca="0">SUM(Z1034:AC1034)</x:f>
        <x:v>1.164131731189936</x:v>
      </x:c>
      <x:c r="AE1034" s="64" t="n">
        <x:f aca="0">MAX(AE1033,AD1034)</x:f>
        <x:v>1.1770607804293562</x:v>
      </x:c>
      <x:c r="AF1034" s="63" t="n">
        <x:f aca="0">AD1034/AE1034-1</x:f>
        <x:v>-0.010984181492058709</x:v>
      </x:c>
      <x:c r="AG1034" s="63" t="n">
        <x:f aca="0">AD1034/AD1033-1</x:f>
        <x:v>-0.0012738373792277047</x:v>
      </x:c>
      <x:c r="AH1034" s="61" t="n">
        <x:f aca="0">IF(OR(T1034="年末+季度",T1034="季度+动态",T1034="季度",T1034="动态"),A1034,AH1033)</x:f>
        <x:v>45289</x:v>
      </x:c>
      <x:c r="AI1034" s="68" t="n">
        <x:f aca="0">YEAR(A1034)</x:f>
        <x:v>2024</x:v>
      </x:c>
      <x:c r="AJ1034" s="68" t="n">
        <x:f aca="0">MONTH(A1034)</x:f>
        <x:v>2</x:v>
      </x:c>
      <x:c r="AK1034" s="66" t="n">
        <x:f aca="0">IF(MONTH(A1034)&lt;&gt;MONTH(A1035),1,0)</x:f>
        <x:v>0</x:v>
      </x:c>
      <x:c r="AL1034" s="64" t="n">
        <x:f aca="0">IF(AK1033,AD1033,AL1033)</x:f>
        <x:v>1.165616537104746</x:v>
      </x:c>
      <x:c r="AM1034" s="65" t="str">
        <x:f aca="0">IF(AK1034,AD1034/AL1034-1,"")</x:f>
      </x:c>
      <x:c r="AN1034" s="64" t="n">
        <x:f aca="0">IF(AI1034&lt;&gt;AI1033,AD1034,MAX(AN1033,AD1034))</x:f>
        <x:v>1.1761289576094978</x:v>
      </x:c>
      <x:c r="AO1034" s="65" t="n">
        <x:f aca="0">AD1034/AN1034-1</x:f>
        <x:v>-0.010200604569711835</x:v>
      </x:c>
      <x:c r="AP1034" s="69" t="n">
        <x:f aca="0">IFERROR(SUM(Z1034:AC1034)/AD1034,0)</x:f>
        <x:v>1</x:v>
      </x:c>
      <x:c r="AQ1034" s="66" t="b">
        <x:f aca="0">AND(B1034&gt;0,C1034&gt;0,D1034&gt;0,E1034&gt;0)</x:f>
        <x:v>1</x:v>
      </x:c>
    </x:row>
    <x:row r="1035" ht="13.5" hidden="0">
      <x:c r="A1035" s="61" t="n">
        <x:f aca="0">'净值底稿'!A997</x:f>
        <x:v>45324</x:v>
      </x:c>
      <x:c r="B1035" s="62" t="n">
        <x:f aca="0">'净值底稿'!W997</x:f>
        <x:v>1.2867712208148365</x:v>
      </x:c>
      <x:c r="C1035" s="62" t="n">
        <x:f aca="0">'净值底稿'!T997</x:f>
        <x:v>0.9903374182270664</x:v>
      </x:c>
      <x:c r="D1035" s="62" t="n">
        <x:f aca="0">'净值底稿'!U997</x:f>
        <x:v>1.6496</x:v>
      </x:c>
      <x:c r="E1035" s="62" t="n">
        <x:f aca="0">'净值底稿'!V997</x:f>
        <x:v>1.7231</x:v>
      </x:c>
      <x:c r="F1035" s="63" t="n">
        <x:f aca="0">IFERROR(B1035/B1034-1,0)</x:f>
        <x:v>-0.0028144460136633187</x:v>
      </x:c>
      <x:c r="G1035" s="63" t="n">
        <x:f aca="0">IFERROR(C1035/C1034-1,0)</x:f>
        <x:v>-0.03560161070792378</x:v>
      </x:c>
      <x:c r="H1035" s="63" t="n">
        <x:f aca="0">IFERROR(D1035/D1034-1,0)</x:f>
        <x:v>0.0001818953495422715</x:v>
      </x:c>
      <x:c r="I1035" s="63" t="n">
        <x:f aca="0">IFERROR(E1035/E1034-1,0)</x:f>
        <x:v>0.007013032552159348</x:v>
      </x:c>
      <x:c r="J1035" s="64" t="n">
        <x:f aca="0">Z1034*(1+F1035)</x:f>
        <x:v>0.11670316422109943</x:v>
      </x:c>
      <x:c r="K1035" s="64" t="n">
        <x:f aca="0">AA1034*(1+G1035)</x:f>
        <x:v>0.09593534808260501</x:v>
      </x:c>
      <x:c r="L1035" s="64" t="n">
        <x:f aca="0">AB1034*(1+H1035)</x:f>
        <x:v>0.8796116366805317</x:v>
      </x:c>
      <x:c r="M1035" s="64" t="n">
        <x:f aca="0">AC1034*(1+I1035)</x:f>
        <x:v>0.06864871409818935</x:v>
      </x:c>
      <x:c r="N1035" s="64" t="n">
        <x:f aca="0">SUM(J1035:M1035)</x:f>
        <x:v>1.1608988630824253</x:v>
      </x:c>
      <x:c r="O1035" s="65" t="n">
        <x:f aca="0">IFERROR((J1035+K1035)/N1035,0)</x:f>
        <x:v>0.18316712942512964</x:v>
      </x:c>
      <x:c r="P1035" s="66" t="b">
        <x:f aca="0">AND(MONTH(A1035)=12,OR(A1036="",YEAR(A1035)&lt;&gt;YEAR(A1036)))</x:f>
        <x:v>0</x:v>
      </x:c>
      <x:c r="Q1035" s="66" t="b">
        <x:f aca="0">AND(MOD(MONTH(A1035),3)=0,OR(A1036="",MONTH(A1035)&lt;&gt;MONTH(A1036)))</x:f>
        <x:v>0</x:v>
      </x:c>
      <x:c r="R1035" s="66" t="b">
        <x:f aca="0">OR(O1035&gt;$E$7,O1035&lt;$E$6)</x:f>
        <x:v>0</x:v>
      </x:c>
      <x:c r="S1035" s="66" t="b">
        <x:f aca="0">AND(OR(P1035,Q1035,R1035),A1035-AH1034&gt;$E$8)</x:f>
        <x:v>0</x:v>
      </x:c>
      <x:c r="T1035" s="67" t="str">
        <x:f aca="0">IF(NOT(OR(P1035,Q1035,R1035)),"不调",IF(NOT(S1035),"间隔规则跳过",IF(P1035,"年末+季度",IF(AND(Q1035,R1035),"季度+动态",IF(Q1035,"季度","动态")))))</x:f>
        <x:v>不调</x:v>
      </x:c>
      <x:c r="U1035" s="64" t="n">
        <x:f aca="0">IF(OR(T1035="年末+季度",T1035="季度+动态"),N1035*$E$5/2,IF(T1035="季度",(J1035+K1035)/2,IF(T1035="动态",N1035*$E$5*IF(J1035+K1035=0,0.5,J1035/(J1035+K1035)),J1035)))</x:f>
        <x:v>0.11670316422109943</x:v>
      </x:c>
      <x:c r="V1035" s="64" t="n">
        <x:f aca="0">IF(OR(T1035="年末+季度",T1035="季度+动态"),N1035*$E$5/2,IF(T1035="季度",(J1035+K1035)/2,IF(T1035="动态",N1035*$E$5*IF(J1035+K1035=0,0.5,K1035/(J1035+K1035)),K1035)))</x:f>
        <x:v>0.09593534808260501</x:v>
      </x:c>
      <x:c r="W1035" s="64" t="n">
        <x:f aca="0">IF(OR(T1035="年末+季度",T1035="季度+动态",T1035="动态"),N1035*(1-$E$5)*IF(L1035+M1035=0,$B$7/($B$7+$B$8),L1035/(L1035+M1035)),L1035)</x:f>
        <x:v>0.8796116366805317</x:v>
      </x:c>
      <x:c r="X1035" s="64" t="n">
        <x:f aca="0">IF(OR(T1035="年末+季度",T1035="季度+动态",T1035="动态"),N1035*(1-$E$5)*IF(L1035+M1035=0,$B$8/($B$7+$B$8),M1035/(L1035+M1035)),M1035)</x:f>
        <x:v>0.06864871409818935</x:v>
      </x:c>
      <x:c r="Y1035" s="64" t="n">
        <x:f aca="0">POWER(1-$H$5,(A1035-A1034)/$H$8)</x:f>
        <x:v>0.9999862671029998</x:v>
      </x:c>
      <x:c r="Z1035" s="64" t="n">
        <x:f aca="0">U1035*Y1035</x:f>
        <x:v>0.11670156154856558</x:v>
      </x:c>
      <x:c r="AA1035" s="64" t="n">
        <x:f aca="0">V1035*Y1035</x:f>
        <x:v>0.0959340306123511</x:v>
      </x:c>
      <x:c r="AB1035" s="64" t="n">
        <x:f aca="0">W1035*Y1035</x:f>
        <x:v>0.8795995570645249</x:v>
      </x:c>
      <x:c r="AC1035" s="64" t="n">
        <x:f aca="0">X1035*Y1035</x:f>
        <x:v>0.06864777135246944</x:v>
      </x:c>
      <x:c r="AD1035" s="64" t="n">
        <x:f aca="0">SUM(Z1035:AC1035)</x:f>
        <x:v>1.160882920577911</x:v>
      </x:c>
      <x:c r="AE1035" s="64" t="n">
        <x:f aca="0">MAX(AE1034,AD1035)</x:f>
        <x:v>1.1770607804293562</x:v>
      </x:c>
      <x:c r="AF1035" s="63" t="n">
        <x:f aca="0">AD1035/AE1035-1</x:f>
        <x:v>-0.013744285869030537</x:v>
      </x:c>
      <x:c r="AG1035" s="63" t="n">
        <x:f aca="0">AD1035/AD1034-1</x:f>
        <x:v>-0.0027907585756674624</x:v>
      </x:c>
      <x:c r="AH1035" s="61" t="n">
        <x:f aca="0">IF(OR(T1035="年末+季度",T1035="季度+动态",T1035="季度",T1035="动态"),A1035,AH1034)</x:f>
        <x:v>45289</x:v>
      </x:c>
      <x:c r="AI1035" s="68" t="n">
        <x:f aca="0">YEAR(A1035)</x:f>
        <x:v>2024</x:v>
      </x:c>
      <x:c r="AJ1035" s="68" t="n">
        <x:f aca="0">MONTH(A1035)</x:f>
        <x:v>2</x:v>
      </x:c>
      <x:c r="AK1035" s="66" t="n">
        <x:f aca="0">IF(MONTH(A1035)&lt;&gt;MONTH(A1036),1,0)</x:f>
        <x:v>0</x:v>
      </x:c>
      <x:c r="AL1035" s="64" t="n">
        <x:f aca="0">IF(AK1034,AD1034,AL1034)</x:f>
        <x:v>1.165616537104746</x:v>
      </x:c>
      <x:c r="AM1035" s="65" t="str">
        <x:f aca="0">IF(AK1035,AD1035/AL1035-1,"")</x:f>
      </x:c>
      <x:c r="AN1035" s="64" t="n">
        <x:f aca="0">IF(AI1035&lt;&gt;AI1034,AD1035,MAX(AN1034,AD1035))</x:f>
        <x:v>1.1761289576094978</x:v>
      </x:c>
      <x:c r="AO1035" s="65" t="n">
        <x:f aca="0">AD1035/AN1035-1</x:f>
        <x:v>-0.012962895720699419</x:v>
      </x:c>
      <x:c r="AP1035" s="69" t="n">
        <x:f aca="0">IFERROR(SUM(Z1035:AC1035)/AD1035,0)</x:f>
        <x:v>1</x:v>
      </x:c>
      <x:c r="AQ1035" s="66" t="b">
        <x:f aca="0">AND(B1035&gt;0,C1035&gt;0,D1035&gt;0,E1035&gt;0)</x:f>
        <x:v>1</x:v>
      </x:c>
    </x:row>
    <x:row r="1036" ht="13.5" hidden="0">
      <x:c r="A1036" s="61" t="n">
        <x:f aca="0">'净值底稿'!A998</x:f>
        <x:v>45327</x:v>
      </x:c>
      <x:c r="B1036" s="62" t="n">
        <x:f aca="0">'净值底稿'!W998</x:f>
        <x:v>1.2817184190539048</x:v>
      </x:c>
      <x:c r="C1036" s="62" t="n">
        <x:f aca="0">'净值底稿'!T998</x:f>
        <x:v>0.9513802337718218</x:v>
      </x:c>
      <x:c r="D1036" s="62" t="n">
        <x:f aca="0">'净值底稿'!U998</x:f>
        <x:v>1.6513</x:v>
      </x:c>
      <x:c r="E1036" s="62" t="n">
        <x:f aca="0">'净值底稿'!V998</x:f>
        <x:v>1.7079</x:v>
      </x:c>
      <x:c r="F1036" s="63" t="n">
        <x:f aca="0">IFERROR(B1036/B1035-1,0)</x:f>
        <x:v>-0.00392672891590784</x:v>
      </x:c>
      <x:c r="G1036" s="63" t="n">
        <x:f aca="0">IFERROR(C1036/C1035-1,0)</x:f>
        <x:v>-0.03933728418036253</x:v>
      </x:c>
      <x:c r="H1036" s="63" t="n">
        <x:f aca="0">IFERROR(D1036/D1035-1,0)</x:f>
        <x:v>0.0010305528612997161</x:v>
      </x:c>
      <x:c r="I1036" s="63" t="n">
        <x:f aca="0">IFERROR(E1036/E1035-1,0)</x:f>
        <x:v>-0.008821310428878237</x:v>
      </x:c>
      <x:c r="J1036" s="64" t="n">
        <x:f aca="0">Z1035*(1+F1036)</x:f>
        <x:v>0.11624330615230123</x:v>
      </x:c>
      <x:c r="K1036" s="64" t="n">
        <x:f aca="0">AA1035*(1+G1036)</x:f>
        <x:v>0.09216024638758545</x:v>
      </x:c>
      <x:c r="L1036" s="64" t="n">
        <x:f aca="0">AB1035*(1+H1036)</x:f>
        <x:v>0.8805060309048557</x:v>
      </x:c>
      <x:c r="M1036" s="64" t="n">
        <x:f aca="0">AC1035*(1+I1036)</x:f>
        <x:v>0.06804220805111866</x:v>
      </x:c>
      <x:c r="N1036" s="64" t="n">
        <x:f aca="0">SUM(J1036:M1036)</x:f>
        <x:v>1.1569517914958611</x:v>
      </x:c>
      <x:c r="O1036" s="65" t="n">
        <x:f aca="0">IFERROR((J1036+K1036)/N1036,0)</x:f>
        <x:v>0.18013157857721526</x:v>
      </x:c>
      <x:c r="P1036" s="66" t="b">
        <x:f aca="0">AND(MONTH(A1036)=12,OR(A1037="",YEAR(A1036)&lt;&gt;YEAR(A1037)))</x:f>
        <x:v>0</x:v>
      </x:c>
      <x:c r="Q1036" s="66" t="b">
        <x:f aca="0">AND(MOD(MONTH(A1036),3)=0,OR(A1037="",MONTH(A1036)&lt;&gt;MONTH(A1037)))</x:f>
        <x:v>0</x:v>
      </x:c>
      <x:c r="R1036" s="66" t="b">
        <x:f aca="0">OR(O1036&gt;$E$7,O1036&lt;$E$6)</x:f>
        <x:v>0</x:v>
      </x:c>
      <x:c r="S1036" s="66" t="b">
        <x:f aca="0">AND(OR(P1036,Q1036,R1036),A1036-AH1035&gt;$E$8)</x:f>
        <x:v>0</x:v>
      </x:c>
      <x:c r="T1036" s="67" t="str">
        <x:f aca="0">IF(NOT(OR(P1036,Q1036,R1036)),"不调",IF(NOT(S1036),"间隔规则跳过",IF(P1036,"年末+季度",IF(AND(Q1036,R1036),"季度+动态",IF(Q1036,"季度","动态")))))</x:f>
        <x:v>不调</x:v>
      </x:c>
      <x:c r="U1036" s="64" t="n">
        <x:f aca="0">IF(OR(T1036="年末+季度",T1036="季度+动态"),N1036*$E$5/2,IF(T1036="季度",(J1036+K1036)/2,IF(T1036="动态",N1036*$E$5*IF(J1036+K1036=0,0.5,J1036/(J1036+K1036)),J1036)))</x:f>
        <x:v>0.11624330615230123</x:v>
      </x:c>
      <x:c r="V1036" s="64" t="n">
        <x:f aca="0">IF(OR(T1036="年末+季度",T1036="季度+动态"),N1036*$E$5/2,IF(T1036="季度",(J1036+K1036)/2,IF(T1036="动态",N1036*$E$5*IF(J1036+K1036=0,0.5,K1036/(J1036+K1036)),K1036)))</x:f>
        <x:v>0.09216024638758545</x:v>
      </x:c>
      <x:c r="W1036" s="64" t="n">
        <x:f aca="0">IF(OR(T1036="年末+季度",T1036="季度+动态",T1036="动态"),N1036*(1-$E$5)*IF(L1036+M1036=0,$B$7/($B$7+$B$8),L1036/(L1036+M1036)),L1036)</x:f>
        <x:v>0.8805060309048557</x:v>
      </x:c>
      <x:c r="X1036" s="64" t="n">
        <x:f aca="0">IF(OR(T1036="年末+季度",T1036="季度+动态",T1036="动态"),N1036*(1-$E$5)*IF(L1036+M1036=0,$B$8/($B$7+$B$8),M1036/(L1036+M1036)),M1036)</x:f>
        <x:v>0.06804220805111866</x:v>
      </x:c>
      <x:c r="Y1036" s="64" t="n">
        <x:f aca="0">POWER(1-$H$5,(A1036-A1035)/$H$8)</x:f>
        <x:v>0.9999588018747739</x:v>
      </x:c>
      <x:c r="Z1036" s="64" t="n">
        <x:f aca="0">U1036*Y1036</x:f>
        <x:v>0.11623851714601767</x:v>
      </x:c>
      <x:c r="AA1036" s="64" t="n">
        <x:f aca="0">V1036*Y1036</x:f>
        <x:v>0.09215644955821391</x:v>
      </x:c>
      <x:c r="AB1036" s="64" t="n">
        <x:f aca="0">W1036*Y1036</x:f>
        <x:v>0.8804697557071322</x:v>
      </x:c>
      <x:c r="AC1036" s="64" t="n">
        <x:f aca="0">X1036*Y1036</x:f>
        <x:v>0.06803940483971072</x:v>
      </x:c>
      <x:c r="AD1036" s="64" t="n">
        <x:f aca="0">SUM(Z1036:AC1036)</x:f>
        <x:v>1.1569041272510745</x:v>
      </x:c>
      <x:c r="AE1036" s="64" t="n">
        <x:f aca="0">MAX(AE1035,AD1036)</x:f>
        <x:v>1.1770607804293562</x:v>
      </x:c>
      <x:c r="AF1036" s="63" t="n">
        <x:f aca="0">AD1036/AE1036-1</x:f>
        <x:v>-0.01712456443492172</x:v>
      </x:c>
      <x:c r="AG1036" s="63" t="n">
        <x:f aca="0">AD1036/AD1035-1</x:f>
        <x:v>-0.00342738553243227</x:v>
      </x:c>
      <x:c r="AH1036" s="61" t="n">
        <x:f aca="0">IF(OR(T1036="年末+季度",T1036="季度+动态",T1036="季度",T1036="动态"),A1036,AH1035)</x:f>
        <x:v>45289</x:v>
      </x:c>
      <x:c r="AI1036" s="68" t="n">
        <x:f aca="0">YEAR(A1036)</x:f>
        <x:v>2024</x:v>
      </x:c>
      <x:c r="AJ1036" s="68" t="n">
        <x:f aca="0">MONTH(A1036)</x:f>
        <x:v>2</x:v>
      </x:c>
      <x:c r="AK1036" s="66" t="n">
        <x:f aca="0">IF(MONTH(A1036)&lt;&gt;MONTH(A1037),1,0)</x:f>
        <x:v>0</x:v>
      </x:c>
      <x:c r="AL1036" s="64" t="n">
        <x:f aca="0">IF(AK1035,AD1035,AL1035)</x:f>
        <x:v>1.165616537104746</x:v>
      </x:c>
      <x:c r="AM1036" s="65" t="str">
        <x:f aca="0">IF(AK1036,AD1036/AL1036-1,"")</x:f>
      </x:c>
      <x:c r="AN1036" s="64" t="n">
        <x:f aca="0">IF(AI1036&lt;&gt;AI1035,AD1036,MAX(AN1035,AD1036))</x:f>
        <x:v>1.1761289576094978</x:v>
      </x:c>
      <x:c r="AO1036" s="65" t="n">
        <x:f aca="0">AD1036/AN1036-1</x:f>
        <x:v>-0.016345852411880135</x:v>
      </x:c>
      <x:c r="AP1036" s="69" t="n">
        <x:f aca="0">IFERROR(SUM(Z1036:AC1036)/AD1036,0)</x:f>
        <x:v>1</x:v>
      </x:c>
      <x:c r="AQ1036" s="66" t="b">
        <x:f aca="0">AND(B1036&gt;0,C1036&gt;0,D1036&gt;0,E1036&gt;0)</x:f>
        <x:v>1</x:v>
      </x:c>
    </x:row>
    <x:row r="1037" ht="13.5" hidden="0">
      <x:c r="A1037" s="61" t="n">
        <x:f aca="0">'净值底稿'!A999</x:f>
        <x:v>45328</x:v>
      </x:c>
      <x:c r="B1037" s="62" t="n">
        <x:f aca="0">'净值底稿'!W999</x:f>
        <x:v>1.3105791904411803</x:v>
      </x:c>
      <x:c r="C1037" s="62" t="n">
        <x:f aca="0">'净值底稿'!T999</x:f>
        <x:v>0.9906030308800998</x:v>
      </x:c>
      <x:c r="D1037" s="62" t="n">
        <x:f aca="0">'净值底稿'!U999</x:f>
        <x:v>1.6494</x:v>
      </x:c>
      <x:c r="E1037" s="62" t="n">
        <x:f aca="0">'净值底稿'!V999</x:f>
        <x:v>1.7065</x:v>
      </x:c>
      <x:c r="F1037" s="63" t="n">
        <x:f aca="0">IFERROR(B1037/B1036-1,0)</x:f>
        <x:v>0.02251724790580667</x:v>
      </x:c>
      <x:c r="G1037" s="63" t="n">
        <x:f aca="0">IFERROR(C1037/C1036-1,0)</x:f>
        <x:v>0.04122725669081451</x:v>
      </x:c>
      <x:c r="H1037" s="63" t="n">
        <x:f aca="0">IFERROR(D1037/D1036-1,0)</x:f>
        <x:v>-0.0011506086113970415</x:v>
      </x:c>
      <x:c r="I1037" s="63" t="n">
        <x:f aca="0">IFERROR(E1037/E1036-1,0)</x:f>
        <x:v>-0.0008197201241291197</x:v>
      </x:c>
      <x:c r="J1037" s="64" t="n">
        <x:f aca="0">Z1036*(1+F1037)</x:f>
        <x:v>0.1188558886527979</x:v>
      </x:c>
      <x:c r="K1037" s="64" t="n">
        <x:f aca="0">AA1036*(1+G1037)</x:f>
        <x:v>0.09595580715986449</x:v>
      </x:c>
      <x:c r="L1037" s="64" t="n">
        <x:f aca="0">AB1036*(1+H1037)</x:f>
        <x:v>0.8794566796241409</x:v>
      </x:c>
      <x:c r="M1037" s="64" t="n">
        <x:f aca="0">AC1036*(1+I1037)</x:f>
        <x:v>0.06798363157032984</x:v>
      </x:c>
      <x:c r="N1037" s="64" t="n">
        <x:f aca="0">SUM(J1037:M1037)</x:f>
        <x:v>1.1622520070071332</x:v>
      </x:c>
      <x:c r="O1037" s="65" t="n">
        <x:f aca="0">IFERROR((J1037+K1037)/N1037,0)</x:f>
        <x:v>0.1848236824006999</x:v>
      </x:c>
      <x:c r="P1037" s="66" t="b">
        <x:f aca="0">AND(MONTH(A1037)=12,OR(A1038="",YEAR(A1037)&lt;&gt;YEAR(A1038)))</x:f>
        <x:v>0</x:v>
      </x:c>
      <x:c r="Q1037" s="66" t="b">
        <x:f aca="0">AND(MOD(MONTH(A1037),3)=0,OR(A1038="",MONTH(A1037)&lt;&gt;MONTH(A1038)))</x:f>
        <x:v>0</x:v>
      </x:c>
      <x:c r="R1037" s="66" t="b">
        <x:f aca="0">OR(O1037&gt;$E$7,O1037&lt;$E$6)</x:f>
        <x:v>0</x:v>
      </x:c>
      <x:c r="S1037" s="66" t="b">
        <x:f aca="0">AND(OR(P1037,Q1037,R1037),A1037-AH1036&gt;$E$8)</x:f>
        <x:v>0</x:v>
      </x:c>
      <x:c r="T1037" s="67" t="str">
        <x:f aca="0">IF(NOT(OR(P1037,Q1037,R1037)),"不调",IF(NOT(S1037),"间隔规则跳过",IF(P1037,"年末+季度",IF(AND(Q1037,R1037),"季度+动态",IF(Q1037,"季度","动态")))))</x:f>
        <x:v>不调</x:v>
      </x:c>
      <x:c r="U1037" s="64" t="n">
        <x:f aca="0">IF(OR(T1037="年末+季度",T1037="季度+动态"),N1037*$E$5/2,IF(T1037="季度",(J1037+K1037)/2,IF(T1037="动态",N1037*$E$5*IF(J1037+K1037=0,0.5,J1037/(J1037+K1037)),J1037)))</x:f>
        <x:v>0.1188558886527979</x:v>
      </x:c>
      <x:c r="V1037" s="64" t="n">
        <x:f aca="0">IF(OR(T1037="年末+季度",T1037="季度+动态"),N1037*$E$5/2,IF(T1037="季度",(J1037+K1037)/2,IF(T1037="动态",N1037*$E$5*IF(J1037+K1037=0,0.5,K1037/(J1037+K1037)),K1037)))</x:f>
        <x:v>0.09595580715986449</x:v>
      </x:c>
      <x:c r="W1037" s="64" t="n">
        <x:f aca="0">IF(OR(T1037="年末+季度",T1037="季度+动态",T1037="动态"),N1037*(1-$E$5)*IF(L1037+M1037=0,$B$7/($B$7+$B$8),L1037/(L1037+M1037)),L1037)</x:f>
        <x:v>0.8794566796241409</x:v>
      </x:c>
      <x:c r="X1037" s="64" t="n">
        <x:f aca="0">IF(OR(T1037="年末+季度",T1037="季度+动态",T1037="动态"),N1037*(1-$E$5)*IF(L1037+M1037=0,$B$8/($B$7+$B$8),M1037/(L1037+M1037)),M1037)</x:f>
        <x:v>0.06798363157032984</x:v>
      </x:c>
      <x:c r="Y1037" s="64" t="n">
        <x:f aca="0">POWER(1-$H$5,(A1037-A1036)/$H$8)</x:f>
        <x:v>0.9999862671029998</x:v>
      </x:c>
      <x:c r="Z1037" s="64" t="n">
        <x:f aca="0">U1037*Y1037</x:f>
        <x:v>0.11885425641712116</x:v>
      </x:c>
      <x:c r="AA1037" s="64" t="n">
        <x:f aca="0">V1037*Y1037</x:f>
        <x:v>0.09595448940864819</x:v>
      </x:c>
      <x:c r="AB1037" s="64" t="n">
        <x:f aca="0">W1037*Y1037</x:f>
        <x:v>0.8794446021361434</x:v>
      </x:c>
      <x:c r="AC1037" s="64" t="n">
        <x:f aca="0">X1037*Y1037</x:f>
        <x:v>0.06798269795811979</x:v>
      </x:c>
      <x:c r="AD1037" s="64" t="n">
        <x:f aca="0">SUM(Z1037:AC1037)</x:f>
        <x:v>1.1622360459200325</x:v>
      </x:c>
      <x:c r="AE1037" s="64" t="n">
        <x:f aca="0">MAX(AE1036,AD1037)</x:f>
        <x:v>1.1770607804293562</x:v>
      </x:c>
      <x:c r="AF1037" s="63" t="n">
        <x:f aca="0">AD1037/AE1037-1</x:f>
        <x:v>-0.012594706030317426</x:v>
      </x:c>
      <x:c r="AG1037" s="63" t="n">
        <x:f aca="0">AD1037/AD1036-1</x:f>
        <x:v>0.004608781785252258</x:v>
      </x:c>
      <x:c r="AH1037" s="61" t="n">
        <x:f aca="0">IF(OR(T1037="年末+季度",T1037="季度+动态",T1037="季度",T1037="动态"),A1037,AH1036)</x:f>
        <x:v>45289</x:v>
      </x:c>
      <x:c r="AI1037" s="68" t="n">
        <x:f aca="0">YEAR(A1037)</x:f>
        <x:v>2024</x:v>
      </x:c>
      <x:c r="AJ1037" s="68" t="n">
        <x:f aca="0">MONTH(A1037)</x:f>
        <x:v>2</x:v>
      </x:c>
      <x:c r="AK1037" s="66" t="n">
        <x:f aca="0">IF(MONTH(A1037)&lt;&gt;MONTH(A1038),1,0)</x:f>
        <x:v>0</x:v>
      </x:c>
      <x:c r="AL1037" s="64" t="n">
        <x:f aca="0">IF(AK1036,AD1036,AL1036)</x:f>
        <x:v>1.165616537104746</x:v>
      </x:c>
      <x:c r="AM1037" s="65" t="str">
        <x:f aca="0">IF(AK1037,AD1037/AL1037-1,"")</x:f>
      </x:c>
      <x:c r="AN1037" s="64" t="n">
        <x:f aca="0">IF(AI1037&lt;&gt;AI1036,AD1037,MAX(AN1036,AD1037))</x:f>
        <x:v>1.1761289576094978</x:v>
      </x:c>
      <x:c r="AO1037" s="65" t="n">
        <x:f aca="0">AD1037/AN1037-1</x:f>
        <x:v>-0.011812405093488132</x:v>
      </x:c>
      <x:c r="AP1037" s="69" t="n">
        <x:f aca="0">IFERROR(SUM(Z1037:AC1037)/AD1037,0)</x:f>
        <x:v>1</x:v>
      </x:c>
      <x:c r="AQ1037" s="66" t="b">
        <x:f aca="0">AND(B1037&gt;0,C1037&gt;0,D1037&gt;0,E1037&gt;0)</x:f>
        <x:v>1</x:v>
      </x:c>
    </x:row>
    <x:row r="1038" ht="13.5" hidden="0">
      <x:c r="A1038" s="61" t="n">
        <x:f aca="0">'净值底稿'!A1000</x:f>
        <x:v>45329</x:v>
      </x:c>
      <x:c r="B1038" s="62" t="n">
        <x:f aca="0">'净值底稿'!W1000</x:f>
        <x:v>1.3297785030466454</x:v>
      </x:c>
      <x:c r="C1038" s="62" t="n">
        <x:f aca="0">'净值底稿'!T1000</x:f>
        <x:v>1.0138897910921791</x:v>
      </x:c>
      <x:c r="D1038" s="62" t="n">
        <x:f aca="0">'净值底稿'!U1000</x:f>
        <x:v>1.6507</x:v>
      </x:c>
      <x:c r="E1038" s="62" t="n">
        <x:f aca="0">'净值底稿'!V1000</x:f>
        <x:v>1.7108</x:v>
      </x:c>
      <x:c r="F1038" s="63" t="n">
        <x:f aca="0">IFERROR(B1038/B1037-1,0)</x:f>
        <x:v>0.014649486841769477</x:v>
      </x:c>
      <x:c r="G1038" s="63" t="n">
        <x:f aca="0">IFERROR(C1038/C1037-1,0)</x:f>
        <x:v>0.02350766097635515</x:v>
      </x:c>
      <x:c r="H1038" s="63" t="n">
        <x:f aca="0">IFERROR(D1038/D1037-1,0)</x:f>
        <x:v>0.000788165393476481</x:v>
      </x:c>
      <x:c r="I1038" s="63" t="n">
        <x:f aca="0">IFERROR(E1038/E1037-1,0)</x:f>
        <x:v>0.0025197773220042574</x:v>
      </x:c>
      <x:c r="J1038" s="64" t="n">
        <x:f aca="0">Z1037*(1+F1038)</x:f>
        <x:v>0.12059541028259207</x:v>
      </x:c>
      <x:c r="K1038" s="64" t="n">
        <x:f aca="0">AA1037*(1+G1038)</x:f>
        <x:v>0.09821015501482595</x:v>
      </x:c>
      <x:c r="L1038" s="64" t="n">
        <x:f aca="0">AB1037*(1+H1038)</x:f>
        <x:v>0.8801377499370268</x:v>
      </x:c>
      <x:c r="M1038" s="64" t="n">
        <x:f aca="0">AC1037*(1+I1038)</x:f>
        <x:v>0.06815399921872332</x:v>
      </x:c>
      <x:c r="N1038" s="64" t="n">
        <x:f aca="0">SUM(J1038:M1038)</x:f>
        <x:v>1.167097314453168</x:v>
      </x:c>
      <x:c r="O1038" s="65" t="n">
        <x:f aca="0">IFERROR((J1038+K1038)/N1038,0)</x:f>
        <x:v>0.18747842411062116</x:v>
      </x:c>
      <x:c r="P1038" s="66" t="b">
        <x:f aca="0">AND(MONTH(A1038)=12,OR(A1039="",YEAR(A1038)&lt;&gt;YEAR(A1039)))</x:f>
        <x:v>0</x:v>
      </x:c>
      <x:c r="Q1038" s="66" t="b">
        <x:f aca="0">AND(MOD(MONTH(A1038),3)=0,OR(A1039="",MONTH(A1038)&lt;&gt;MONTH(A1039)))</x:f>
        <x:v>0</x:v>
      </x:c>
      <x:c r="R1038" s="66" t="b">
        <x:f aca="0">OR(O1038&gt;$E$7,O1038&lt;$E$6)</x:f>
        <x:v>0</x:v>
      </x:c>
      <x:c r="S1038" s="66" t="b">
        <x:f aca="0">AND(OR(P1038,Q1038,R1038),A1038-AH1037&gt;$E$8)</x:f>
        <x:v>0</x:v>
      </x:c>
      <x:c r="T1038" s="67" t="str">
        <x:f aca="0">IF(NOT(OR(P1038,Q1038,R1038)),"不调",IF(NOT(S1038),"间隔规则跳过",IF(P1038,"年末+季度",IF(AND(Q1038,R1038),"季度+动态",IF(Q1038,"季度","动态")))))</x:f>
        <x:v>不调</x:v>
      </x:c>
      <x:c r="U1038" s="64" t="n">
        <x:f aca="0">IF(OR(T1038="年末+季度",T1038="季度+动态"),N1038*$E$5/2,IF(T1038="季度",(J1038+K1038)/2,IF(T1038="动态",N1038*$E$5*IF(J1038+K1038=0,0.5,J1038/(J1038+K1038)),J1038)))</x:f>
        <x:v>0.12059541028259207</x:v>
      </x:c>
      <x:c r="V1038" s="64" t="n">
        <x:f aca="0">IF(OR(T1038="年末+季度",T1038="季度+动态"),N1038*$E$5/2,IF(T1038="季度",(J1038+K1038)/2,IF(T1038="动态",N1038*$E$5*IF(J1038+K1038=0,0.5,K1038/(J1038+K1038)),K1038)))</x:f>
        <x:v>0.09821015501482595</x:v>
      </x:c>
      <x:c r="W1038" s="64" t="n">
        <x:f aca="0">IF(OR(T1038="年末+季度",T1038="季度+动态",T1038="动态"),N1038*(1-$E$5)*IF(L1038+M1038=0,$B$7/($B$7+$B$8),L1038/(L1038+M1038)),L1038)</x:f>
        <x:v>0.8801377499370268</x:v>
      </x:c>
      <x:c r="X1038" s="64" t="n">
        <x:f aca="0">IF(OR(T1038="年末+季度",T1038="季度+动态",T1038="动态"),N1038*(1-$E$5)*IF(L1038+M1038=0,$B$8/($B$7+$B$8),M1038/(L1038+M1038)),M1038)</x:f>
        <x:v>0.06815399921872332</x:v>
      </x:c>
      <x:c r="Y1038" s="64" t="n">
        <x:f aca="0">POWER(1-$H$5,(A1038-A1037)/$H$8)</x:f>
        <x:v>0.9999862671029998</x:v>
      </x:c>
      <x:c r="Z1038" s="64" t="n">
        <x:f aca="0">U1038*Y1038</x:f>
        <x:v>0.12059375415824396</x:v>
      </x:c>
      <x:c r="AA1038" s="64" t="n">
        <x:f aca="0">V1038*Y1038</x:f>
        <x:v>0.09820880630488275</x:v>
      </x:c>
      <x:c r="AB1038" s="64" t="n">
        <x:f aca="0">W1038*Y1038</x:f>
        <x:v>0.8801256630959609</x:v>
      </x:c>
      <x:c r="AC1038" s="64" t="n">
        <x:f aca="0">X1038*Y1038</x:f>
        <x:v>0.0681530632668719</x:v>
      </x:c>
      <x:c r="AD1038" s="64" t="n">
        <x:f aca="0">SUM(Z1038:AC1038)</x:f>
        <x:v>1.1670812868259595</x:v>
      </x:c>
      <x:c r="AE1038" s="64" t="n">
        <x:f aca="0">MAX(AE1037,AD1038)</x:f>
        <x:v>1.1770607804293562</x:v>
      </x:c>
      <x:c r="AF1038" s="63" t="n">
        <x:f aca="0">AD1038/AE1038-1</x:f>
        <x:v>-0.008478316302201971</x:v>
      </x:c>
      <x:c r="AG1038" s="63" t="n">
        <x:f aca="0">AD1038/AD1037-1</x:f>
        <x:v>0.00416889574448831</x:v>
      </x:c>
      <x:c r="AH1038" s="61" t="n">
        <x:f aca="0">IF(OR(T1038="年末+季度",T1038="季度+动态",T1038="季度",T1038="动态"),A1038,AH1037)</x:f>
        <x:v>45289</x:v>
      </x:c>
      <x:c r="AI1038" s="68" t="n">
        <x:f aca="0">YEAR(A1038)</x:f>
        <x:v>2024</x:v>
      </x:c>
      <x:c r="AJ1038" s="68" t="n">
        <x:f aca="0">MONTH(A1038)</x:f>
        <x:v>2</x:v>
      </x:c>
      <x:c r="AK1038" s="66" t="n">
        <x:f aca="0">IF(MONTH(A1038)&lt;&gt;MONTH(A1039),1,0)</x:f>
        <x:v>0</x:v>
      </x:c>
      <x:c r="AL1038" s="64" t="n">
        <x:f aca="0">IF(AK1037,AD1037,AL1037)</x:f>
        <x:v>1.165616537104746</x:v>
      </x:c>
      <x:c r="AM1038" s="65" t="str">
        <x:f aca="0">IF(AK1038,AD1038/AL1038-1,"")</x:f>
      </x:c>
      <x:c r="AN1038" s="64" t="n">
        <x:f aca="0">IF(AI1038&lt;&gt;AI1037,AD1038,MAX(AN1037,AD1038))</x:f>
        <x:v>1.1761289576094978</x:v>
      </x:c>
      <x:c r="AO1038" s="65" t="n">
        <x:f aca="0">AD1038/AN1038-1</x:f>
        <x:v>-0.007692754034326121</x:v>
      </x:c>
      <x:c r="AP1038" s="69" t="n">
        <x:f aca="0">IFERROR(SUM(Z1038:AC1038)/AD1038,0)</x:f>
        <x:v>1</x:v>
      </x:c>
      <x:c r="AQ1038" s="66" t="b">
        <x:f aca="0">AND(B1038&gt;0,C1038&gt;0,D1038&gt;0,E1038&gt;0)</x:f>
        <x:v>1</x:v>
      </x:c>
    </x:row>
    <x:row r="1039" ht="13.5" hidden="0">
      <x:c r="A1039" s="61" t="n">
        <x:f aca="0">'净值底稿'!A1001</x:f>
        <x:v>45330</x:v>
      </x:c>
      <x:c r="B1039" s="62" t="n">
        <x:f aca="0">'净值底稿'!W1001</x:f>
        <x:v>1.3319458697892481</x:v>
      </x:c>
      <x:c r="C1039" s="62" t="n">
        <x:f aca="0">'净值底稿'!T1001</x:f>
        <x:v>1.0458442226526516</x:v>
      </x:c>
      <x:c r="D1039" s="62" t="n">
        <x:f aca="0">'净值底稿'!U1001</x:f>
        <x:v>1.6504</x:v>
      </x:c>
      <x:c r="E1039" s="62" t="n">
        <x:f aca="0">'净值底稿'!V1001</x:f>
        <x:v>1.7127</x:v>
      </x:c>
      <x:c r="F1039" s="63" t="n">
        <x:f aca="0">IFERROR(B1039/B1038-1,0)</x:f>
        <x:v>0.0016298704916926088</x:v>
      </x:c>
      <x:c r="G1039" s="63" t="n">
        <x:f aca="0">IFERROR(C1039/C1038-1,0)</x:f>
        <x:v>0.03151667157635618</x:v>
      </x:c>
      <x:c r="H1039" s="63" t="n">
        <x:f aca="0">IFERROR(D1039/D1038-1,0)</x:f>
        <x:v>-0.00018174107954194163</x:v>
      </x:c>
      <x:c r="I1039" s="63" t="n">
        <x:f aca="0">IFERROR(E1039/E1038-1,0)</x:f>
        <x:v>0.001110591536123362</x:v>
      </x:c>
      <x:c r="J1039" s="64" t="n">
        <x:f aca="0">Z1038*(1+F1039)</x:f>
        <x:v>0.12079030635962891</x:v>
      </x:c>
      <x:c r="K1039" s="64" t="n">
        <x:f aca="0">AA1038*(1+G1039)</x:f>
        <x:v>0.10130402099909973</x:v>
      </x:c>
      <x:c r="L1039" s="64" t="n">
        <x:f aca="0">AB1038*(1+H1039)</x:f>
        <x:v>0.8799657081078173</x:v>
      </x:c>
      <x:c r="M1039" s="64" t="n">
        <x:f aca="0">AC1038*(1+I1039)</x:f>
        <x:v>0.06822875348209696</x:v>
      </x:c>
      <x:c r="N1039" s="64" t="n">
        <x:f aca="0">SUM(J1039:M1039)</x:f>
        <x:v>1.1702887889486429</x:v>
      </x:c>
      <x:c r="O1039" s="65" t="n">
        <x:f aca="0">IFERROR((J1039+K1039)/N1039,0)</x:f>
        <x:v>0.18977736901867823</x:v>
      </x:c>
      <x:c r="P1039" s="66" t="b">
        <x:f aca="0">AND(MONTH(A1039)=12,OR(A1040="",YEAR(A1039)&lt;&gt;YEAR(A1040)))</x:f>
        <x:v>0</x:v>
      </x:c>
      <x:c r="Q1039" s="66" t="b">
        <x:f aca="0">AND(MOD(MONTH(A1039),3)=0,OR(A1040="",MONTH(A1039)&lt;&gt;MONTH(A1040)))</x:f>
        <x:v>0</x:v>
      </x:c>
      <x:c r="R1039" s="66" t="b">
        <x:f aca="0">OR(O1039&gt;$E$7,O1039&lt;$E$6)</x:f>
        <x:v>0</x:v>
      </x:c>
      <x:c r="S1039" s="66" t="b">
        <x:f aca="0">AND(OR(P1039,Q1039,R1039),A1039-AH1038&gt;$E$8)</x:f>
        <x:v>0</x:v>
      </x:c>
      <x:c r="T1039" s="67" t="str">
        <x:f aca="0">IF(NOT(OR(P1039,Q1039,R1039)),"不调",IF(NOT(S1039),"间隔规则跳过",IF(P1039,"年末+季度",IF(AND(Q1039,R1039),"季度+动态",IF(Q1039,"季度","动态")))))</x:f>
        <x:v>不调</x:v>
      </x:c>
      <x:c r="U1039" s="64" t="n">
        <x:f aca="0">IF(OR(T1039="年末+季度",T1039="季度+动态"),N1039*$E$5/2,IF(T1039="季度",(J1039+K1039)/2,IF(T1039="动态",N1039*$E$5*IF(J1039+K1039=0,0.5,J1039/(J1039+K1039)),J1039)))</x:f>
        <x:v>0.12079030635962891</x:v>
      </x:c>
      <x:c r="V1039" s="64" t="n">
        <x:f aca="0">IF(OR(T1039="年末+季度",T1039="季度+动态"),N1039*$E$5/2,IF(T1039="季度",(J1039+K1039)/2,IF(T1039="动态",N1039*$E$5*IF(J1039+K1039=0,0.5,K1039/(J1039+K1039)),K1039)))</x:f>
        <x:v>0.10130402099909973</x:v>
      </x:c>
      <x:c r="W1039" s="64" t="n">
        <x:f aca="0">IF(OR(T1039="年末+季度",T1039="季度+动态",T1039="动态"),N1039*(1-$E$5)*IF(L1039+M1039=0,$B$7/($B$7+$B$8),L1039/(L1039+M1039)),L1039)</x:f>
        <x:v>0.8799657081078173</x:v>
      </x:c>
      <x:c r="X1039" s="64" t="n">
        <x:f aca="0">IF(OR(T1039="年末+季度",T1039="季度+动态",T1039="动态"),N1039*(1-$E$5)*IF(L1039+M1039=0,$B$8/($B$7+$B$8),M1039/(L1039+M1039)),M1039)</x:f>
        <x:v>0.06822875348209696</x:v>
      </x:c>
      <x:c r="Y1039" s="64" t="n">
        <x:f aca="0">POWER(1-$H$5,(A1039-A1038)/$H$8)</x:f>
        <x:v>0.9999862671029998</x:v>
      </x:c>
      <x:c r="Z1039" s="64" t="n">
        <x:f aca="0">U1039*Y1039</x:f>
        <x:v>0.12078864755879305</x:v>
      </x:c>
      <x:c r="AA1039" s="64" t="n">
        <x:f aca="0">V1039*Y1039</x:f>
        <x:v>0.10130262980141364</x:v>
      </x:c>
      <x:c r="AB1039" s="64" t="n">
        <x:f aca="0">W1039*Y1039</x:f>
        <x:v>0.8799536236293841</x:v>
      </x:c>
      <x:c r="AC1039" s="64" t="n">
        <x:f aca="0">X1039*Y1039</x:f>
        <x:v>0.06822781650365294</x:v>
      </x:c>
      <x:c r="AD1039" s="64" t="n">
        <x:f aca="0">SUM(Z1039:AC1039)</x:f>
        <x:v>1.1702727174932437</x:v>
      </x:c>
      <x:c r="AE1039" s="64" t="n">
        <x:f aca="0">MAX(AE1038,AD1039)</x:f>
        <x:v>1.1770607804293562</x:v>
      </x:c>
      <x:c r="AF1039" s="63" t="n">
        <x:f aca="0">AD1039/AE1039-1</x:f>
        <x:v>-0.00576696042292435</x:v>
      </x:c>
      <x:c r="AG1039" s="63" t="n">
        <x:f aca="0">AD1039/AD1038-1</x:f>
        <x:v>0.002734540175829414</x:v>
      </x:c>
      <x:c r="AH1039" s="61" t="n">
        <x:f aca="0">IF(OR(T1039="年末+季度",T1039="季度+动态",T1039="季度",T1039="动态"),A1039,AH1038)</x:f>
        <x:v>45289</x:v>
      </x:c>
      <x:c r="AI1039" s="68" t="n">
        <x:f aca="0">YEAR(A1039)</x:f>
        <x:v>2024</x:v>
      </x:c>
      <x:c r="AJ1039" s="68" t="n">
        <x:f aca="0">MONTH(A1039)</x:f>
        <x:v>2</x:v>
      </x:c>
      <x:c r="AK1039" s="66" t="n">
        <x:f aca="0">IF(MONTH(A1039)&lt;&gt;MONTH(A1040),1,0)</x:f>
        <x:v>0</x:v>
      </x:c>
      <x:c r="AL1039" s="64" t="n">
        <x:f aca="0">IF(AK1038,AD1038,AL1038)</x:f>
        <x:v>1.165616537104746</x:v>
      </x:c>
      <x:c r="AM1039" s="65" t="str">
        <x:f aca="0">IF(AK1039,AD1039/AL1039-1,"")</x:f>
      </x:c>
      <x:c r="AN1039" s="64" t="n">
        <x:f aca="0">IF(AI1039&lt;&gt;AI1038,AD1039,MAX(AN1038,AD1039))</x:f>
        <x:v>1.1761289576094978</x:v>
      </x:c>
      <x:c r="AO1039" s="65" t="n">
        <x:f aca="0">AD1039/AN1039-1</x:f>
        <x:v>-0.00497925000346644</x:v>
      </x:c>
      <x:c r="AP1039" s="69" t="n">
        <x:f aca="0">IFERROR(SUM(Z1039:AC1039)/AD1039,0)</x:f>
        <x:v>1</x:v>
      </x:c>
      <x:c r="AQ1039" s="66" t="b">
        <x:f aca="0">AND(B1039&gt;0,C1039&gt;0,D1039&gt;0,E1039&gt;0)</x:f>
        <x:v>1</x:v>
      </x:c>
    </x:row>
    <x:row r="1040" ht="13.5" hidden="0">
      <x:c r="A1040" s="61" t="n">
        <x:f aca="0">'净值底稿'!A1002</x:f>
        <x:v>45341</x:v>
      </x:c>
      <x:c r="B1040" s="62" t="n">
        <x:f aca="0">'净值底稿'!W1002</x:f>
        <x:v>1.3534620945631874</x:v>
      </x:c>
      <x:c r="C1040" s="62" t="n">
        <x:f aca="0">'净值底稿'!T1002</x:f>
        <x:v>1.0555776432166841</x:v>
      </x:c>
      <x:c r="D1040" s="62" t="n">
        <x:f aca="0">'净值底稿'!U1002</x:f>
        <x:v>1.652</x:v>
      </x:c>
      <x:c r="E1040" s="62" t="n">
        <x:f aca="0">'净值底稿'!V1002</x:f>
        <x:v>1.7084</x:v>
      </x:c>
      <x:c r="F1040" s="63" t="n">
        <x:f aca="0">IFERROR(B1040/B1039-1,0)</x:f>
        <x:v>0.016153978372517308</x:v>
      </x:c>
      <x:c r="G1040" s="63" t="n">
        <x:f aca="0">IFERROR(C1040/C1039-1,0)</x:f>
        <x:v>0.009306759413313825</x:v>
      </x:c>
      <x:c r="H1040" s="63" t="n">
        <x:f aca="0">IFERROR(D1040/D1039-1,0)</x:f>
        <x:v>0.0009694619486184664</x:v>
      </x:c>
      <x:c r="I1040" s="63" t="n">
        <x:f aca="0">IFERROR(E1040/E1039-1,0)</x:f>
        <x:v>-0.0025106556898464305</x:v>
      </x:c>
      <x:c r="J1040" s="64" t="n">
        <x:f aca="0">Z1039*(1+F1040)</x:f>
        <x:v>0.12273986475910341</x:v>
      </x:c>
      <x:c r="K1040" s="64" t="n">
        <x:f aca="0">AA1039*(1+G1040)</x:f>
        <x:v>0.10224542900491139</x:v>
      </x:c>
      <x:c r="L1040" s="64" t="n">
        <x:f aca="0">AB1039*(1+H1040)</x:f>
        <x:v>0.8808067051840417</x:v>
      </x:c>
      <x:c r="M1040" s="64" t="n">
        <x:f aca="0">AC1039*(1+I1040)</x:f>
        <x:v>0.06805651994794223</x:v>
      </x:c>
      <x:c r="N1040" s="64" t="n">
        <x:f aca="0">SUM(J1040:M1040)</x:f>
        <x:v>1.1738485188959986</x:v>
      </x:c>
      <x:c r="O1040" s="65" t="n">
        <x:f aca="0">IFERROR((J1040+K1040)/N1040,0)</x:f>
        <x:v>0.19166467405488816</x:v>
      </x:c>
      <x:c r="P1040" s="66" t="b">
        <x:f aca="0">AND(MONTH(A1040)=12,OR(A1041="",YEAR(A1040)&lt;&gt;YEAR(A1041)))</x:f>
        <x:v>0</x:v>
      </x:c>
      <x:c r="Q1040" s="66" t="b">
        <x:f aca="0">AND(MOD(MONTH(A1040),3)=0,OR(A1041="",MONTH(A1040)&lt;&gt;MONTH(A1041)))</x:f>
        <x:v>0</x:v>
      </x:c>
      <x:c r="R1040" s="66" t="b">
        <x:f aca="0">OR(O1040&gt;$E$7,O1040&lt;$E$6)</x:f>
        <x:v>0</x:v>
      </x:c>
      <x:c r="S1040" s="66" t="b">
        <x:f aca="0">AND(OR(P1040,Q1040,R1040),A1040-AH1039&gt;$E$8)</x:f>
        <x:v>0</x:v>
      </x:c>
      <x:c r="T1040" s="67" t="str">
        <x:f aca="0">IF(NOT(OR(P1040,Q1040,R1040)),"不调",IF(NOT(S1040),"间隔规则跳过",IF(P1040,"年末+季度",IF(AND(Q1040,R1040),"季度+动态",IF(Q1040,"季度","动态")))))</x:f>
        <x:v>不调</x:v>
      </x:c>
      <x:c r="U1040" s="64" t="n">
        <x:f aca="0">IF(OR(T1040="年末+季度",T1040="季度+动态"),N1040*$E$5/2,IF(T1040="季度",(J1040+K1040)/2,IF(T1040="动态",N1040*$E$5*IF(J1040+K1040=0,0.5,J1040/(J1040+K1040)),J1040)))</x:f>
        <x:v>0.12273986475910341</x:v>
      </x:c>
      <x:c r="V1040" s="64" t="n">
        <x:f aca="0">IF(OR(T1040="年末+季度",T1040="季度+动态"),N1040*$E$5/2,IF(T1040="季度",(J1040+K1040)/2,IF(T1040="动态",N1040*$E$5*IF(J1040+K1040=0,0.5,K1040/(J1040+K1040)),K1040)))</x:f>
        <x:v>0.10224542900491139</x:v>
      </x:c>
      <x:c r="W1040" s="64" t="n">
        <x:f aca="0">IF(OR(T1040="年末+季度",T1040="季度+动态",T1040="动态"),N1040*(1-$E$5)*IF(L1040+M1040=0,$B$7/($B$7+$B$8),L1040/(L1040+M1040)),L1040)</x:f>
        <x:v>0.8808067051840417</x:v>
      </x:c>
      <x:c r="X1040" s="64" t="n">
        <x:f aca="0">IF(OR(T1040="年末+季度",T1040="季度+动态",T1040="动态"),N1040*(1-$E$5)*IF(L1040+M1040=0,$B$8/($B$7+$B$8),M1040/(L1040+M1040)),M1040)</x:f>
        <x:v>0.06805651994794223</x:v>
      </x:c>
      <x:c r="Y1040" s="64" t="n">
        <x:f aca="0">POWER(1-$H$5,(A1040-A1039)/$H$8)</x:f>
        <x:v>0.9998489485051548</x:v>
      </x:c>
      <x:c r="Z1040" s="64" t="n">
        <x:f aca="0">U1040*Y1040</x:f>
        <x:v>0.12272132471905445</x:v>
      </x:c>
      <x:c r="AA1040" s="64" t="n">
        <x:f aca="0">V1040*Y1040</x:f>
        <x:v>0.1022299846800191</x:v>
      </x:c>
      <x:c r="AB1040" s="64" t="n">
        <x:f aca="0">W1040*Y1040</x:f>
        <x:v>0.880673658014554</x:v>
      </x:c>
      <x:c r="AC1040" s="64" t="n">
        <x:f aca="0">X1040*Y1040</x:f>
        <x:v>0.06804623990887014</x:v>
      </x:c>
      <x:c r="AD1040" s="64" t="n">
        <x:f aca="0">SUM(Z1040:AC1040)</x:f>
        <x:v>1.1736712073224977</x:v>
      </x:c>
      <x:c r="AE1040" s="64" t="n">
        <x:f aca="0">MAX(AE1039,AD1040)</x:f>
        <x:v>1.1770607804293562</x:v>
      </x:c>
      <x:c r="AF1040" s="63" t="n">
        <x:f aca="0">AD1040/AE1040-1</x:f>
        <x:v>-0.0028796925045978528</x:v>
      </x:c>
      <x:c r="AG1040" s="63" t="n">
        <x:f aca="0">AD1040/AD1039-1</x:f>
        <x:v>0.0029040152593950985</x:v>
      </x:c>
      <x:c r="AH1040" s="61" t="n">
        <x:f aca="0">IF(OR(T1040="年末+季度",T1040="季度+动态",T1040="季度",T1040="动态"),A1040,AH1039)</x:f>
        <x:v>45289</x:v>
      </x:c>
      <x:c r="AI1040" s="68" t="n">
        <x:f aca="0">YEAR(A1040)</x:f>
        <x:v>2024</x:v>
      </x:c>
      <x:c r="AJ1040" s="68" t="n">
        <x:f aca="0">MONTH(A1040)</x:f>
        <x:v>2</x:v>
      </x:c>
      <x:c r="AK1040" s="66" t="n">
        <x:f aca="0">IF(MONTH(A1040)&lt;&gt;MONTH(A1041),1,0)</x:f>
        <x:v>0</x:v>
      </x:c>
      <x:c r="AL1040" s="64" t="n">
        <x:f aca="0">IF(AK1039,AD1039,AL1039)</x:f>
        <x:v>1.165616537104746</x:v>
      </x:c>
      <x:c r="AM1040" s="65" t="str">
        <x:f aca="0">IF(AK1040,AD1040/AL1040-1,"")</x:f>
      </x:c>
      <x:c r="AN1040" s="64" t="n">
        <x:f aca="0">IF(AI1040&lt;&gt;AI1039,AD1040,MAX(AN1039,AD1040))</x:f>
        <x:v>1.1761289576094978</x:v>
      </x:c>
      <x:c r="AO1040" s="65" t="n">
        <x:f aca="0">AD1040/AN1040-1</x:f>
        <x:v>-0.0020896945620618723</x:v>
      </x:c>
      <x:c r="AP1040" s="69" t="n">
        <x:f aca="0">IFERROR(SUM(Z1040:AC1040)/AD1040,0)</x:f>
        <x:v>1</x:v>
      </x:c>
      <x:c r="AQ1040" s="66" t="b">
        <x:f aca="0">AND(B1040&gt;0,C1040&gt;0,D1040&gt;0,E1040&gt;0)</x:f>
        <x:v>1</x:v>
      </x:c>
    </x:row>
    <x:row r="1041" ht="13.5" hidden="0">
      <x:c r="A1041" s="61" t="n">
        <x:f aca="0">'净值底稿'!A1003</x:f>
        <x:v>45342</x:v>
      </x:c>
      <x:c r="B1041" s="62" t="n">
        <x:f aca="0">'净值底稿'!W1003</x:f>
        <x:v>1.3642478259360087</x:v>
      </x:c>
      <x:c r="C1041" s="62" t="n">
        <x:f aca="0">'净值底稿'!T1003</x:f>
        <x:v>1.060583109995955</x:v>
      </x:c>
      <x:c r="D1041" s="62" t="n">
        <x:f aca="0">'净值底稿'!U1003</x:f>
        <x:v>1.6533</x:v>
      </x:c>
      <x:c r="E1041" s="62" t="n">
        <x:f aca="0">'净值底稿'!V1003</x:f>
        <x:v>1.7089</x:v>
      </x:c>
      <x:c r="F1041" s="63" t="n">
        <x:f aca="0">IFERROR(B1041/B1040-1,0)</x:f>
        <x:v>0.007968994045822964</x:v>
      </x:c>
      <x:c r="G1041" s="63" t="n">
        <x:f aca="0">IFERROR(C1041/C1040-1,0)</x:f>
        <x:v>0.004741921933868909</x:v>
      </x:c>
      <x:c r="H1041" s="63" t="n">
        <x:f aca="0">IFERROR(D1041/D1040-1,0)</x:f>
        <x:v>0.0007869249394674149</x:v>
      </x:c>
      <x:c r="I1041" s="63" t="n">
        <x:f aca="0">IFERROR(E1041/E1040-1,0)</x:f>
        <x:v>0.0002926715055022733</x:v>
      </x:c>
      <x:c r="J1041" s="64" t="n">
        <x:f aca="0">Z1040*(1+F1041)</x:f>
        <x:v>0.1236992902250361</x:v>
      </x:c>
      <x:c r="K1041" s="64" t="n">
        <x:f aca="0">AA1040*(1+G1041)</x:f>
        <x:v>0.10271475128667237</x:v>
      </x:c>
      <x:c r="L1041" s="64" t="n">
        <x:f aca="0">AB1040*(1+H1041)</x:f>
        <x:v>0.8813666820795777</x:v>
      </x:c>
      <x:c r="M1041" s="64" t="n">
        <x:f aca="0">AC1040*(1+I1041)</x:f>
        <x:v>0.06806615510434803</x:v>
      </x:c>
      <x:c r="N1041" s="64" t="n">
        <x:f aca="0">SUM(J1041:M1041)</x:f>
        <x:v>1.1758468786956342</x:v>
      </x:c>
      <x:c r="O1041" s="65" t="n">
        <x:f aca="0">IFERROR((J1041+K1041)/N1041,0)</x:f>
        <x:v>0.19255401839639982</x:v>
      </x:c>
      <x:c r="P1041" s="66" t="b">
        <x:f aca="0">AND(MONTH(A1041)=12,OR(A1042="",YEAR(A1041)&lt;&gt;YEAR(A1042)))</x:f>
        <x:v>0</x:v>
      </x:c>
      <x:c r="Q1041" s="66" t="b">
        <x:f aca="0">AND(MOD(MONTH(A1041),3)=0,OR(A1042="",MONTH(A1041)&lt;&gt;MONTH(A1042)))</x:f>
        <x:v>0</x:v>
      </x:c>
      <x:c r="R1041" s="66" t="b">
        <x:f aca="0">OR(O1041&gt;$E$7,O1041&lt;$E$6)</x:f>
        <x:v>0</x:v>
      </x:c>
      <x:c r="S1041" s="66" t="b">
        <x:f aca="0">AND(OR(P1041,Q1041,R1041),A1041-AH1040&gt;$E$8)</x:f>
        <x:v>0</x:v>
      </x:c>
      <x:c r="T1041" s="67" t="str">
        <x:f aca="0">IF(NOT(OR(P1041,Q1041,R1041)),"不调",IF(NOT(S1041),"间隔规则跳过",IF(P1041,"年末+季度",IF(AND(Q1041,R1041),"季度+动态",IF(Q1041,"季度","动态")))))</x:f>
        <x:v>不调</x:v>
      </x:c>
      <x:c r="U1041" s="64" t="n">
        <x:f aca="0">IF(OR(T1041="年末+季度",T1041="季度+动态"),N1041*$E$5/2,IF(T1041="季度",(J1041+K1041)/2,IF(T1041="动态",N1041*$E$5*IF(J1041+K1041=0,0.5,J1041/(J1041+K1041)),J1041)))</x:f>
        <x:v>0.1236992902250361</x:v>
      </x:c>
      <x:c r="V1041" s="64" t="n">
        <x:f aca="0">IF(OR(T1041="年末+季度",T1041="季度+动态"),N1041*$E$5/2,IF(T1041="季度",(J1041+K1041)/2,IF(T1041="动态",N1041*$E$5*IF(J1041+K1041=0,0.5,K1041/(J1041+K1041)),K1041)))</x:f>
        <x:v>0.10271475128667237</x:v>
      </x:c>
      <x:c r="W1041" s="64" t="n">
        <x:f aca="0">IF(OR(T1041="年末+季度",T1041="季度+动态",T1041="动态"),N1041*(1-$E$5)*IF(L1041+M1041=0,$B$7/($B$7+$B$8),L1041/(L1041+M1041)),L1041)</x:f>
        <x:v>0.8813666820795777</x:v>
      </x:c>
      <x:c r="X1041" s="64" t="n">
        <x:f aca="0">IF(OR(T1041="年末+季度",T1041="季度+动态",T1041="动态"),N1041*(1-$E$5)*IF(L1041+M1041=0,$B$8/($B$7+$B$8),M1041/(L1041+M1041)),M1041)</x:f>
        <x:v>0.06806615510434803</x:v>
      </x:c>
      <x:c r="Y1041" s="64" t="n">
        <x:f aca="0">POWER(1-$H$5,(A1041-A1040)/$H$8)</x:f>
        <x:v>0.9999862671029998</x:v>
      </x:c>
      <x:c r="Z1041" s="64" t="n">
        <x:f aca="0">U1041*Y1041</x:f>
        <x:v>0.12369759147542445</x:v>
      </x:c>
      <x:c r="AA1041" s="64" t="n">
        <x:f aca="0">V1041*Y1041</x:f>
        <x:v>0.10271334071557255</x:v>
      </x:c>
      <x:c r="AB1041" s="64" t="n">
        <x:f aca="0">W1041*Y1041</x:f>
        <x:v>0.8813545783617133</x:v>
      </x:c>
      <x:c r="AC1041" s="64" t="n">
        <x:f aca="0">X1041*Y1041</x:f>
        <x:v>0.06806522035885078</x:v>
      </x:c>
      <x:c r="AD1041" s="64" t="n">
        <x:f aca="0">SUM(Z1041:AC1041)</x:f>
        <x:v>1.175830730911561</x:v>
      </x:c>
      <x:c r="AE1041" s="64" t="n">
        <x:f aca="0">MAX(AE1040,AD1041)</x:f>
        <x:v>1.1770607804293562</x:v>
      </x:c>
      <x:c r="AF1041" s="63" t="n">
        <x:f aca="0">AD1041/AE1041-1</x:f>
        <x:v>-0.0010450178429584067</x:v>
      </x:c>
      <x:c r="AG1041" s="63" t="n">
        <x:f aca="0">AD1041/AD1040-1</x:f>
        <x:v>0.0018399732187259765</x:v>
      </x:c>
      <x:c r="AH1041" s="61" t="n">
        <x:f aca="0">IF(OR(T1041="年末+季度",T1041="季度+动态",T1041="季度",T1041="动态"),A1041,AH1040)</x:f>
        <x:v>45289</x:v>
      </x:c>
      <x:c r="AI1041" s="68" t="n">
        <x:f aca="0">YEAR(A1041)</x:f>
        <x:v>2024</x:v>
      </x:c>
      <x:c r="AJ1041" s="68" t="n">
        <x:f aca="0">MONTH(A1041)</x:f>
        <x:v>2</x:v>
      </x:c>
      <x:c r="AK1041" s="66" t="n">
        <x:f aca="0">IF(MONTH(A1041)&lt;&gt;MONTH(A1042),1,0)</x:f>
        <x:v>0</x:v>
      </x:c>
      <x:c r="AL1041" s="64" t="n">
        <x:f aca="0">IF(AK1040,AD1040,AL1040)</x:f>
        <x:v>1.165616537104746</x:v>
      </x:c>
      <x:c r="AM1041" s="65" t="str">
        <x:f aca="0">IF(AK1041,AD1041/AL1041-1,"")</x:f>
      </x:c>
      <x:c r="AN1041" s="64" t="n">
        <x:f aca="0">IF(AI1041&lt;&gt;AI1040,AD1041,MAX(AN1040,AD1041))</x:f>
        <x:v>1.1761289576094978</x:v>
      </x:c>
      <x:c r="AO1041" s="65" t="n">
        <x:f aca="0">AD1041/AN1041-1</x:f>
        <x:v>-0.00025356632536532864</x:v>
      </x:c>
      <x:c r="AP1041" s="69" t="n">
        <x:f aca="0">IFERROR(SUM(Z1041:AC1041)/AD1041,0)</x:f>
        <x:v>1</x:v>
      </x:c>
      <x:c r="AQ1041" s="66" t="b">
        <x:f aca="0">AND(B1041&gt;0,C1041&gt;0,D1041&gt;0,E1041&gt;0)</x:f>
        <x:v>1</x:v>
      </x:c>
    </x:row>
    <x:row r="1042" ht="13.5" hidden="0">
      <x:c r="A1042" s="61" t="n">
        <x:f aca="0">'净值底稿'!A1004</x:f>
        <x:v>45343</x:v>
      </x:c>
      <x:c r="B1042" s="62" t="n">
        <x:f aca="0">'净值底稿'!W1004</x:f>
        <x:v>1.3696835413067094</x:v>
      </x:c>
      <x:c r="C1042" s="62" t="n">
        <x:f aca="0">'净值底稿'!T1004</x:f>
        <x:v>1.0700437806827312</x:v>
      </x:c>
      <x:c r="D1042" s="62" t="n">
        <x:f aca="0">'净值底稿'!U1004</x:f>
        <x:v>1.6537</x:v>
      </x:c>
      <x:c r="E1042" s="62" t="n">
        <x:f aca="0">'净值底稿'!V1004</x:f>
        <x:v>1.7087</x:v>
      </x:c>
      <x:c r="F1042" s="63" t="n">
        <x:f aca="0">IFERROR(B1042/B1041-1,0)</x:f>
        <x:v>0.0039844046421486645</x:v>
      </x:c>
      <x:c r="G1042" s="63" t="n">
        <x:f aca="0">IFERROR(C1042/C1041-1,0)</x:f>
        <x:v>0.008920253959929791</x:v>
      </x:c>
      <x:c r="H1042" s="63" t="n">
        <x:f aca="0">IFERROR(D1042/D1041-1,0)</x:f>
        <x:v>0.0002419403617008875</x:v>
      </x:c>
      <x:c r="I1042" s="63" t="n">
        <x:f aca="0">IFERROR(E1042/E1041-1,0)</x:f>
        <x:v>-0.00011703434958154624</x:v>
      </x:c>
      <x:c r="J1042" s="64" t="n">
        <x:f aca="0">Z1041*(1+F1042)</x:f>
        <x:v>0.12419045273312174</x:v>
      </x:c>
      <x:c r="K1042" s="64" t="n">
        <x:f aca="0">AA1041*(1+G1042)</x:f>
        <x:v>0.10362956979982825</x:v>
      </x:c>
      <x:c r="L1042" s="64" t="n">
        <x:f aca="0">AB1041*(1+H1042)</x:f>
        <x:v>0.8815678136071888</x:v>
      </x:c>
      <x:c r="M1042" s="64" t="n">
        <x:f aca="0">AC1041*(1+I1042)</x:f>
        <x:v>0.06805725439005696</x:v>
      </x:c>
      <x:c r="N1042" s="64" t="n">
        <x:f aca="0">SUM(J1042:M1042)</x:f>
        <x:v>1.1774450905301959</x:v>
      </x:c>
      <x:c r="O1042" s="65" t="n">
        <x:f aca="0">IFERROR((J1042+K1042)/N1042,0)</x:f>
        <x:v>0.19348674886432632</x:v>
      </x:c>
      <x:c r="P1042" s="66" t="b">
        <x:f aca="0">AND(MONTH(A1042)=12,OR(A1043="",YEAR(A1042)&lt;&gt;YEAR(A1043)))</x:f>
        <x:v>0</x:v>
      </x:c>
      <x:c r="Q1042" s="66" t="b">
        <x:f aca="0">AND(MOD(MONTH(A1042),3)=0,OR(A1043="",MONTH(A1042)&lt;&gt;MONTH(A1043)))</x:f>
        <x:v>0</x:v>
      </x:c>
      <x:c r="R1042" s="66" t="b">
        <x:f aca="0">OR(O1042&gt;$E$7,O1042&lt;$E$6)</x:f>
        <x:v>0</x:v>
      </x:c>
      <x:c r="S1042" s="66" t="b">
        <x:f aca="0">AND(OR(P1042,Q1042,R1042),A1042-AH1041&gt;$E$8)</x:f>
        <x:v>0</x:v>
      </x:c>
      <x:c r="T1042" s="67" t="str">
        <x:f aca="0">IF(NOT(OR(P1042,Q1042,R1042)),"不调",IF(NOT(S1042),"间隔规则跳过",IF(P1042,"年末+季度",IF(AND(Q1042,R1042),"季度+动态",IF(Q1042,"季度","动态")))))</x:f>
        <x:v>不调</x:v>
      </x:c>
      <x:c r="U1042" s="64" t="n">
        <x:f aca="0">IF(OR(T1042="年末+季度",T1042="季度+动态"),N1042*$E$5/2,IF(T1042="季度",(J1042+K1042)/2,IF(T1042="动态",N1042*$E$5*IF(J1042+K1042=0,0.5,J1042/(J1042+K1042)),J1042)))</x:f>
        <x:v>0.12419045273312174</x:v>
      </x:c>
      <x:c r="V1042" s="64" t="n">
        <x:f aca="0">IF(OR(T1042="年末+季度",T1042="季度+动态"),N1042*$E$5/2,IF(T1042="季度",(J1042+K1042)/2,IF(T1042="动态",N1042*$E$5*IF(J1042+K1042=0,0.5,K1042/(J1042+K1042)),K1042)))</x:f>
        <x:v>0.10362956979982825</x:v>
      </x:c>
      <x:c r="W1042" s="64" t="n">
        <x:f aca="0">IF(OR(T1042="年末+季度",T1042="季度+动态",T1042="动态"),N1042*(1-$E$5)*IF(L1042+M1042=0,$B$7/($B$7+$B$8),L1042/(L1042+M1042)),L1042)</x:f>
        <x:v>0.8815678136071888</x:v>
      </x:c>
      <x:c r="X1042" s="64" t="n">
        <x:f aca="0">IF(OR(T1042="年末+季度",T1042="季度+动态",T1042="动态"),N1042*(1-$E$5)*IF(L1042+M1042=0,$B$8/($B$7+$B$8),M1042/(L1042+M1042)),M1042)</x:f>
        <x:v>0.06805725439005696</x:v>
      </x:c>
      <x:c r="Y1042" s="64" t="n">
        <x:f aca="0">POWER(1-$H$5,(A1042-A1041)/$H$8)</x:f>
        <x:v>0.9999862671029998</x:v>
      </x:c>
      <x:c r="Z1042" s="64" t="n">
        <x:f aca="0">U1042*Y1042</x:f>
        <x:v>0.12418874723842593</x:v>
      </x:c>
      <x:c r="AA1042" s="64" t="n">
        <x:f aca="0">V1042*Y1042</x:f>
        <x:v>0.10362814666562001</x:v>
      </x:c>
      <x:c r="AB1042" s="64" t="n">
        <x:f aca="0">W1042*Y1042</x:f>
        <x:v>0.8815557071272059</x:v>
      </x:c>
      <x:c r="AC1042" s="64" t="n">
        <x:f aca="0">X1042*Y1042</x:f>
        <x:v>0.0680563197667923</x:v>
      </x:c>
      <x:c r="AD1042" s="64" t="n">
        <x:f aca="0">SUM(Z1042:AC1042)</x:f>
        <x:v>1.1774289207980442</x:v>
      </x:c>
      <x:c r="AE1042" s="64" t="n">
        <x:f aca="0">MAX(AE1041,AD1042)</x:f>
        <x:v>1.1774289207980442</x:v>
      </x:c>
      <x:c r="AF1042" s="63" t="n">
        <x:f aca="0">AD1042/AE1042-1</x:f>
        <x:v>0</x:v>
      </x:c>
      <x:c r="AG1042" s="63" t="n">
        <x:f aca="0">AD1042/AD1041-1</x:f>
        <x:v>0.00135920064382411</x:v>
      </x:c>
      <x:c r="AH1042" s="61" t="n">
        <x:f aca="0">IF(OR(T1042="年末+季度",T1042="季度+动态",T1042="季度",T1042="动态"),A1042,AH1041)</x:f>
        <x:v>45289</x:v>
      </x:c>
      <x:c r="AI1042" s="68" t="n">
        <x:f aca="0">YEAR(A1042)</x:f>
        <x:v>2024</x:v>
      </x:c>
      <x:c r="AJ1042" s="68" t="n">
        <x:f aca="0">MONTH(A1042)</x:f>
        <x:v>2</x:v>
      </x:c>
      <x:c r="AK1042" s="66" t="n">
        <x:f aca="0">IF(MONTH(A1042)&lt;&gt;MONTH(A1043),1,0)</x:f>
        <x:v>0</x:v>
      </x:c>
      <x:c r="AL1042" s="64" t="n">
        <x:f aca="0">IF(AK1041,AD1041,AL1041)</x:f>
        <x:v>1.165616537104746</x:v>
      </x:c>
      <x:c r="AM1042" s="65" t="str">
        <x:f aca="0">IF(AK1042,AD1042/AL1042-1,"")</x:f>
      </x:c>
      <x:c r="AN1042" s="64" t="n">
        <x:f aca="0">IF(AI1042&lt;&gt;AI1041,AD1042,MAX(AN1041,AD1042))</x:f>
        <x:v>1.1774289207980442</x:v>
      </x:c>
      <x:c r="AO1042" s="65" t="n">
        <x:f aca="0">AD1042/AN1042-1</x:f>
        <x:v>0</x:v>
      </x:c>
      <x:c r="AP1042" s="69" t="n">
        <x:f aca="0">IFERROR(SUM(Z1042:AC1042)/AD1042,0)</x:f>
        <x:v>1</x:v>
      </x:c>
      <x:c r="AQ1042" s="66" t="b">
        <x:f aca="0">AND(B1042&gt;0,C1042&gt;0,D1042&gt;0,E1042&gt;0)</x:f>
        <x:v>1</x:v>
      </x:c>
    </x:row>
    <x:row r="1043" ht="13.5" hidden="0">
      <x:c r="A1043" s="61" t="n">
        <x:f aca="0">'净值底稿'!A1005</x:f>
        <x:v>45344</x:v>
      </x:c>
      <x:c r="B1043" s="62" t="n">
        <x:f aca="0">'净值底稿'!W1005</x:f>
        <x:v>1.387890992535553</x:v>
      </x:c>
      <x:c r="C1043" s="62" t="n">
        <x:f aca="0">'净值底稿'!T1005</x:f>
        <x:v>1.0837651928641294</x:v>
      </x:c>
      <x:c r="D1043" s="62" t="n">
        <x:f aca="0">'净值底稿'!U1005</x:f>
        <x:v>1.655</x:v>
      </x:c>
      <x:c r="E1043" s="62" t="n">
        <x:f aca="0">'净值底稿'!V1005</x:f>
        <x:v>1.7077</x:v>
      </x:c>
      <x:c r="F1043" s="63" t="n">
        <x:f aca="0">IFERROR(B1043/B1042-1,0)</x:f>
        <x:v>0.013293181001118759</x:v>
      </x:c>
      <x:c r="G1043" s="63" t="n">
        <x:f aca="0">IFERROR(C1043/C1042-1,0)</x:f>
        <x:v>0.012823225020422546</x:v>
      </x:c>
      <x:c r="H1043" s="63" t="n">
        <x:f aca="0">IFERROR(D1043/D1042-1,0)</x:f>
        <x:v>0.0007861159823425723</x:v>
      </x:c>
      <x:c r="I1043" s="63" t="n">
        <x:f aca="0">IFERROR(E1043/E1042-1,0)</x:f>
        <x:v>-0.000585240241119056</x:v>
      </x:c>
      <x:c r="J1043" s="64" t="n">
        <x:f aca="0">Z1042*(1+F1043)</x:f>
        <x:v>0.1258396107337685</x:v>
      </x:c>
      <x:c r="K1043" s="64" t="n">
        <x:f aca="0">AA1042*(1+G1043)</x:f>
        <x:v>0.1049569937087626</x:v>
      </x:c>
      <x:c r="L1043" s="64" t="n">
        <x:f aca="0">AB1042*(1+H1043)</x:f>
        <x:v>0.8822487121579039</x:v>
      </x:c>
      <x:c r="M1043" s="64" t="n">
        <x:f aca="0">AC1042*(1+I1043)</x:f>
        <x:v>0.06801649046980231</x:v>
      </x:c>
      <x:c r="N1043" s="64" t="n">
        <x:f aca="0">SUM(J1043:M1043)</x:f>
        <x:v>1.1810618070702374</x:v>
      </x:c>
      <x:c r="O1043" s="65" t="n">
        <x:f aca="0">IFERROR((J1043+K1043)/N1043,0)</x:f>
        <x:v>0.19541450164665744</x:v>
      </x:c>
      <x:c r="P1043" s="66" t="b">
        <x:f aca="0">AND(MONTH(A1043)=12,OR(A1044="",YEAR(A1043)&lt;&gt;YEAR(A1044)))</x:f>
        <x:v>0</x:v>
      </x:c>
      <x:c r="Q1043" s="66" t="b">
        <x:f aca="0">AND(MOD(MONTH(A1043),3)=0,OR(A1044="",MONTH(A1043)&lt;&gt;MONTH(A1044)))</x:f>
        <x:v>0</x:v>
      </x:c>
      <x:c r="R1043" s="66" t="b">
        <x:f aca="0">OR(O1043&gt;$E$7,O1043&lt;$E$6)</x:f>
        <x:v>0</x:v>
      </x:c>
      <x:c r="S1043" s="66" t="b">
        <x:f aca="0">AND(OR(P1043,Q1043,R1043),A1043-AH1042&gt;$E$8)</x:f>
        <x:v>0</x:v>
      </x:c>
      <x:c r="T1043" s="67" t="str">
        <x:f aca="0">IF(NOT(OR(P1043,Q1043,R1043)),"不调",IF(NOT(S1043),"间隔规则跳过",IF(P1043,"年末+季度",IF(AND(Q1043,R1043),"季度+动态",IF(Q1043,"季度","动态")))))</x:f>
        <x:v>不调</x:v>
      </x:c>
      <x:c r="U1043" s="64" t="n">
        <x:f aca="0">IF(OR(T1043="年末+季度",T1043="季度+动态"),N1043*$E$5/2,IF(T1043="季度",(J1043+K1043)/2,IF(T1043="动态",N1043*$E$5*IF(J1043+K1043=0,0.5,J1043/(J1043+K1043)),J1043)))</x:f>
        <x:v>0.1258396107337685</x:v>
      </x:c>
      <x:c r="V1043" s="64" t="n">
        <x:f aca="0">IF(OR(T1043="年末+季度",T1043="季度+动态"),N1043*$E$5/2,IF(T1043="季度",(J1043+K1043)/2,IF(T1043="动态",N1043*$E$5*IF(J1043+K1043=0,0.5,K1043/(J1043+K1043)),K1043)))</x:f>
        <x:v>0.1049569937087626</x:v>
      </x:c>
      <x:c r="W1043" s="64" t="n">
        <x:f aca="0">IF(OR(T1043="年末+季度",T1043="季度+动态",T1043="动态"),N1043*(1-$E$5)*IF(L1043+M1043=0,$B$7/($B$7+$B$8),L1043/(L1043+M1043)),L1043)</x:f>
        <x:v>0.8822487121579039</x:v>
      </x:c>
      <x:c r="X1043" s="64" t="n">
        <x:f aca="0">IF(OR(T1043="年末+季度",T1043="季度+动态",T1043="动态"),N1043*(1-$E$5)*IF(L1043+M1043=0,$B$8/($B$7+$B$8),M1043/(L1043+M1043)),M1043)</x:f>
        <x:v>0.06801649046980231</x:v>
      </x:c>
      <x:c r="Y1043" s="64" t="n">
        <x:f aca="0">POWER(1-$H$5,(A1043-A1042)/$H$8)</x:f>
        <x:v>0.9999862671029998</x:v>
      </x:c>
      <x:c r="Z1043" s="64" t="n">
        <x:f aca="0">U1043*Y1043</x:f>
        <x:v>0.12583788259135575</x:v>
      </x:c>
      <x:c r="AA1043" s="64" t="n">
        <x:f aca="0">V1043*Y1043</x:f>
        <x:v>0.10495555234517855</x:v>
      </x:c>
      <x:c r="AB1043" s="64" t="n">
        <x:f aca="0">W1043*Y1043</x:f>
        <x:v>0.8822365963272113</x:v>
      </x:c>
      <x:c r="AC1043" s="64" t="n">
        <x:f aca="0">X1043*Y1043</x:f>
        <x:v>0.06801555640634437</x:v>
      </x:c>
      <x:c r="AD1043" s="64" t="n">
        <x:f aca="0">SUM(Z1043:AC1043)</x:f>
        <x:v>1.1810455876700898</x:v>
      </x:c>
      <x:c r="AE1043" s="64" t="n">
        <x:f aca="0">MAX(AE1042,AD1043)</x:f>
        <x:v>1.1810455876700898</x:v>
      </x:c>
      <x:c r="AF1043" s="63" t="n">
        <x:f aca="0">AD1043/AE1043-1</x:f>
        <x:v>0</x:v>
      </x:c>
      <x:c r="AG1043" s="63" t="n">
        <x:f aca="0">AD1043/AD1042-1</x:f>
        <x:v>0.0030716647163671063</x:v>
      </x:c>
      <x:c r="AH1043" s="61" t="n">
        <x:f aca="0">IF(OR(T1043="年末+季度",T1043="季度+动态",T1043="季度",T1043="动态"),A1043,AH1042)</x:f>
        <x:v>45289</x:v>
      </x:c>
      <x:c r="AI1043" s="68" t="n">
        <x:f aca="0">YEAR(A1043)</x:f>
        <x:v>2024</x:v>
      </x:c>
      <x:c r="AJ1043" s="68" t="n">
        <x:f aca="0">MONTH(A1043)</x:f>
        <x:v>2</x:v>
      </x:c>
      <x:c r="AK1043" s="66" t="n">
        <x:f aca="0">IF(MONTH(A1043)&lt;&gt;MONTH(A1044),1,0)</x:f>
        <x:v>0</x:v>
      </x:c>
      <x:c r="AL1043" s="64" t="n">
        <x:f aca="0">IF(AK1042,AD1042,AL1042)</x:f>
        <x:v>1.165616537104746</x:v>
      </x:c>
      <x:c r="AM1043" s="65" t="str">
        <x:f aca="0">IF(AK1043,AD1043/AL1043-1,"")</x:f>
      </x:c>
      <x:c r="AN1043" s="64" t="n">
        <x:f aca="0">IF(AI1043&lt;&gt;AI1042,AD1043,MAX(AN1042,AD1043))</x:f>
        <x:v>1.1810455876700898</x:v>
      </x:c>
      <x:c r="AO1043" s="65" t="n">
        <x:f aca="0">AD1043/AN1043-1</x:f>
        <x:v>0</x:v>
      </x:c>
      <x:c r="AP1043" s="69" t="n">
        <x:f aca="0">IFERROR(SUM(Z1043:AC1043)/AD1043,0)</x:f>
        <x:v>1</x:v>
      </x:c>
      <x:c r="AQ1043" s="66" t="b">
        <x:f aca="0">AND(B1043&gt;0,C1043&gt;0,D1043&gt;0,E1043&gt;0)</x:f>
        <x:v>1</x:v>
      </x:c>
    </x:row>
    <x:row r="1044" ht="13.5" hidden="0">
      <x:c r="A1044" s="61" t="n">
        <x:f aca="0">'净值底稿'!A1006</x:f>
        <x:v>45345</x:v>
      </x:c>
      <x:c r="B1044" s="62" t="n">
        <x:f aca="0">'净值底稿'!W1006</x:f>
        <x:v>1.3869403380235064</x:v>
      </x:c>
      <x:c r="C1044" s="62" t="n">
        <x:f aca="0">'净值底稿'!T1006</x:f>
        <x:v>1.0985572766944398</x:v>
      </x:c>
      <x:c r="D1044" s="62" t="n">
        <x:f aca="0">'净值底稿'!U1006</x:f>
        <x:v>1.6562</x:v>
      </x:c>
      <x:c r="E1044" s="62" t="n">
        <x:f aca="0">'净值底稿'!V1006</x:f>
        <x:v>1.7024</x:v>
      </x:c>
      <x:c r="F1044" s="63" t="n">
        <x:f aca="0">IFERROR(B1044/B1043-1,0)</x:f>
        <x:v>-0.0006849633848475811</x:v>
      </x:c>
      <x:c r="G1044" s="63" t="n">
        <x:f aca="0">IFERROR(C1044/C1043-1,0)</x:f>
        <x:v>0.013648790280132994</x:v>
      </x:c>
      <x:c r="H1044" s="63" t="n">
        <x:f aca="0">IFERROR(D1044/D1043-1,0)</x:f>
        <x:v>0.0007250755287009358</x:v>
      </x:c>
      <x:c r="I1044" s="63" t="n">
        <x:f aca="0">IFERROR(E1044/E1043-1,0)</x:f>
        <x:v>-0.0031035896234702376</x:v>
      </x:c>
      <x:c r="J1044" s="64" t="n">
        <x:f aca="0">Z1043*(1+F1044)</x:f>
        <x:v>0.12575168824935393</x:v>
      </x:c>
      <x:c r="K1044" s="64" t="n">
        <x:f aca="0">AA1043*(1+G1044)</x:f>
        <x:v>0.10638806866787341</x:v>
      </x:c>
      <x:c r="L1044" s="64" t="n">
        <x:f aca="0">AB1043*(1+H1044)</x:f>
        <x:v>0.8828762844937326</x:v>
      </x:c>
      <x:c r="M1044" s="64" t="n">
        <x:f aca="0">AC1043*(1+I1044)</x:f>
        <x:v>0.06780446403124708</x:v>
      </x:c>
      <x:c r="N1044" s="64" t="n">
        <x:f aca="0">SUM(J1044:M1044)</x:f>
        <x:v>1.182820505442207</x:v>
      </x:c>
      <x:c r="O1044" s="65" t="n">
        <x:f aca="0">IFERROR((J1044+K1044)/N1044,0)</x:f>
        <x:v>0.19625949655855857</x:v>
      </x:c>
      <x:c r="P1044" s="66" t="b">
        <x:f aca="0">AND(MONTH(A1044)=12,OR(A1045="",YEAR(A1044)&lt;&gt;YEAR(A1045)))</x:f>
        <x:v>0</x:v>
      </x:c>
      <x:c r="Q1044" s="66" t="b">
        <x:f aca="0">AND(MOD(MONTH(A1044),3)=0,OR(A1045="",MONTH(A1044)&lt;&gt;MONTH(A1045)))</x:f>
        <x:v>0</x:v>
      </x:c>
      <x:c r="R1044" s="66" t="b">
        <x:f aca="0">OR(O1044&gt;$E$7,O1044&lt;$E$6)</x:f>
        <x:v>0</x:v>
      </x:c>
      <x:c r="S1044" s="66" t="b">
        <x:f aca="0">AND(OR(P1044,Q1044,R1044),A1044-AH1043&gt;$E$8)</x:f>
        <x:v>0</x:v>
      </x:c>
      <x:c r="T1044" s="67" t="str">
        <x:f aca="0">IF(NOT(OR(P1044,Q1044,R1044)),"不调",IF(NOT(S1044),"间隔规则跳过",IF(P1044,"年末+季度",IF(AND(Q1044,R1044),"季度+动态",IF(Q1044,"季度","动态")))))</x:f>
        <x:v>不调</x:v>
      </x:c>
      <x:c r="U1044" s="64" t="n">
        <x:f aca="0">IF(OR(T1044="年末+季度",T1044="季度+动态"),N1044*$E$5/2,IF(T1044="季度",(J1044+K1044)/2,IF(T1044="动态",N1044*$E$5*IF(J1044+K1044=0,0.5,J1044/(J1044+K1044)),J1044)))</x:f>
        <x:v>0.12575168824935393</x:v>
      </x:c>
      <x:c r="V1044" s="64" t="n">
        <x:f aca="0">IF(OR(T1044="年末+季度",T1044="季度+动态"),N1044*$E$5/2,IF(T1044="季度",(J1044+K1044)/2,IF(T1044="动态",N1044*$E$5*IF(J1044+K1044=0,0.5,K1044/(J1044+K1044)),K1044)))</x:f>
        <x:v>0.10638806866787341</x:v>
      </x:c>
      <x:c r="W1044" s="64" t="n">
        <x:f aca="0">IF(OR(T1044="年末+季度",T1044="季度+动态",T1044="动态"),N1044*(1-$E$5)*IF(L1044+M1044=0,$B$7/($B$7+$B$8),L1044/(L1044+M1044)),L1044)</x:f>
        <x:v>0.8828762844937326</x:v>
      </x:c>
      <x:c r="X1044" s="64" t="n">
        <x:f aca="0">IF(OR(T1044="年末+季度",T1044="季度+动态",T1044="动态"),N1044*(1-$E$5)*IF(L1044+M1044=0,$B$8/($B$7+$B$8),M1044/(L1044+M1044)),M1044)</x:f>
        <x:v>0.06780446403124708</x:v>
      </x:c>
      <x:c r="Y1044" s="64" t="n">
        <x:f aca="0">POWER(1-$H$5,(A1044-A1043)/$H$8)</x:f>
        <x:v>0.9999862671029998</x:v>
      </x:c>
      <x:c r="Z1044" s="64" t="n">
        <x:f aca="0">U1044*Y1044</x:f>
        <x:v>0.1257499613143716</x:v>
      </x:c>
      <x:c r="AA1044" s="64" t="n">
        <x:f aca="0">V1044*Y1044</x:f>
        <x:v>0.10638660765148435</x:v>
      </x:c>
      <x:c r="AB1044" s="64" t="n">
        <x:f aca="0">W1044*Y1044</x:f>
        <x:v>0.8828641600446536</x:v>
      </x:c>
      <x:c r="AC1044" s="64" t="n">
        <x:f aca="0">X1044*Y1044</x:f>
        <x:v>0.06780353287952638</x:v>
      </x:c>
      <x:c r="AD1044" s="64" t="n">
        <x:f aca="0">SUM(Z1044:AC1044)</x:f>
        <x:v>1.1828042618900358</x:v>
      </x:c>
      <x:c r="AE1044" s="64" t="n">
        <x:f aca="0">MAX(AE1043,AD1044)</x:f>
        <x:v>1.1828042618900358</x:v>
      </x:c>
      <x:c r="AF1044" s="63" t="n">
        <x:f aca="0">AD1044/AE1044-1</x:f>
        <x:v>0</x:v>
      </x:c>
      <x:c r="AG1044" s="63" t="n">
        <x:f aca="0">AD1044/AD1043-1</x:f>
        <x:v>0.0014890824184148332</x:v>
      </x:c>
      <x:c r="AH1044" s="61" t="n">
        <x:f aca="0">IF(OR(T1044="年末+季度",T1044="季度+动态",T1044="季度",T1044="动态"),A1044,AH1043)</x:f>
        <x:v>45289</x:v>
      </x:c>
      <x:c r="AI1044" s="68" t="n">
        <x:f aca="0">YEAR(A1044)</x:f>
        <x:v>2024</x:v>
      </x:c>
      <x:c r="AJ1044" s="68" t="n">
        <x:f aca="0">MONTH(A1044)</x:f>
        <x:v>2</x:v>
      </x:c>
      <x:c r="AK1044" s="66" t="n">
        <x:f aca="0">IF(MONTH(A1044)&lt;&gt;MONTH(A1045),1,0)</x:f>
        <x:v>0</x:v>
      </x:c>
      <x:c r="AL1044" s="64" t="n">
        <x:f aca="0">IF(AK1043,AD1043,AL1043)</x:f>
        <x:v>1.165616537104746</x:v>
      </x:c>
      <x:c r="AM1044" s="65" t="str">
        <x:f aca="0">IF(AK1044,AD1044/AL1044-1,"")</x:f>
      </x:c>
      <x:c r="AN1044" s="64" t="n">
        <x:f aca="0">IF(AI1044&lt;&gt;AI1043,AD1044,MAX(AN1043,AD1044))</x:f>
        <x:v>1.1828042618900358</x:v>
      </x:c>
      <x:c r="AO1044" s="65" t="n">
        <x:f aca="0">AD1044/AN1044-1</x:f>
        <x:v>0</x:v>
      </x:c>
      <x:c r="AP1044" s="69" t="n">
        <x:f aca="0">IFERROR(SUM(Z1044:AC1044)/AD1044,0)</x:f>
        <x:v>1</x:v>
      </x:c>
      <x:c r="AQ1044" s="66" t="b">
        <x:f aca="0">AND(B1044&gt;0,C1044&gt;0,D1044&gt;0,E1044&gt;0)</x:f>
        <x:v>1</x:v>
      </x:c>
    </x:row>
    <x:row r="1045" ht="13.5" hidden="0">
      <x:c r="A1045" s="61" t="n">
        <x:f aca="0">'净值底稿'!A1007</x:f>
        <x:v>45348</x:v>
      </x:c>
      <x:c r="B1045" s="62" t="n">
        <x:f aca="0">'净值底稿'!W1007</x:f>
        <x:v>1.3681753394288696</x:v>
      </x:c>
      <x:c r="C1045" s="62" t="n">
        <x:f aca="0">'净值底稿'!T1007</x:f>
        <x:v>1.1020859674166763</x:v>
      </x:c>
      <x:c r="D1045" s="62" t="n">
        <x:f aca="0">'净值底稿'!U1007</x:f>
        <x:v>1.658</x:v>
      </x:c>
      <x:c r="E1045" s="62" t="n">
        <x:f aca="0">'净值底稿'!V1007</x:f>
        <x:v>1.7117</x:v>
      </x:c>
      <x:c r="F1045" s="63" t="n">
        <x:f aca="0">IFERROR(B1045/B1044-1,0)</x:f>
        <x:v>-0.013529780683557258</x:v>
      </x:c>
      <x:c r="G1045" s="63" t="n">
        <x:f aca="0">IFERROR(C1045/C1044-1,0)</x:f>
        <x:v>0.0032121135575691184</x:v>
      </x:c>
      <x:c r="H1045" s="63" t="n">
        <x:f aca="0">IFERROR(D1045/D1044-1,0)</x:f>
        <x:v>0.0010868252626494712</x:v>
      </x:c>
      <x:c r="I1045" s="63" t="n">
        <x:f aca="0">IFERROR(E1045/E1044-1,0)</x:f>
        <x:v>0.005462875939849621</x:v>
      </x:c>
      <x:c r="J1045" s="64" t="n">
        <x:f aca="0">Z1044*(1+F1045)</x:f>
        <x:v>0.12404859191682235</x:v>
      </x:c>
      <x:c r="K1045" s="64" t="n">
        <x:f aca="0">AA1044*(1+G1045)</x:f>
        <x:v>0.10672833351626547</x:v>
      </x:c>
      <x:c r="L1045" s="64" t="n">
        <x:f aca="0">AB1044*(1+H1045)</x:f>
        <x:v>0.883823679117278</x:v>
      </x:c>
      <x:c r="M1045" s="64" t="n">
        <x:f aca="0">AC1044*(1+I1045)</x:f>
        <x:v>0.06817393516793074</x:v>
      </x:c>
      <x:c r="N1045" s="64" t="n">
        <x:f aca="0">SUM(J1045:M1045)</x:f>
        <x:v>1.1827745397182965</x:v>
      </x:c>
      <x:c r="O1045" s="65" t="n">
        <x:f aca="0">IFERROR((J1045+K1045)/N1045,0)</x:f>
        <x:v>0.19511489103244678</x:v>
      </x:c>
      <x:c r="P1045" s="66" t="b">
        <x:f aca="0">AND(MONTH(A1045)=12,OR(A1046="",YEAR(A1045)&lt;&gt;YEAR(A1046)))</x:f>
        <x:v>0</x:v>
      </x:c>
      <x:c r="Q1045" s="66" t="b">
        <x:f aca="0">AND(MOD(MONTH(A1045),3)=0,OR(A1046="",MONTH(A1045)&lt;&gt;MONTH(A1046)))</x:f>
        <x:v>0</x:v>
      </x:c>
      <x:c r="R1045" s="66" t="b">
        <x:f aca="0">OR(O1045&gt;$E$7,O1045&lt;$E$6)</x:f>
        <x:v>0</x:v>
      </x:c>
      <x:c r="S1045" s="66" t="b">
        <x:f aca="0">AND(OR(P1045,Q1045,R1045),A1045-AH1044&gt;$E$8)</x:f>
        <x:v>0</x:v>
      </x:c>
      <x:c r="T1045" s="67" t="str">
        <x:f aca="0">IF(NOT(OR(P1045,Q1045,R1045)),"不调",IF(NOT(S1045),"间隔规则跳过",IF(P1045,"年末+季度",IF(AND(Q1045,R1045),"季度+动态",IF(Q1045,"季度","动态")))))</x:f>
        <x:v>不调</x:v>
      </x:c>
      <x:c r="U1045" s="64" t="n">
        <x:f aca="0">IF(OR(T1045="年末+季度",T1045="季度+动态"),N1045*$E$5/2,IF(T1045="季度",(J1045+K1045)/2,IF(T1045="动态",N1045*$E$5*IF(J1045+K1045=0,0.5,J1045/(J1045+K1045)),J1045)))</x:f>
        <x:v>0.12404859191682235</x:v>
      </x:c>
      <x:c r="V1045" s="64" t="n">
        <x:f aca="0">IF(OR(T1045="年末+季度",T1045="季度+动态"),N1045*$E$5/2,IF(T1045="季度",(J1045+K1045)/2,IF(T1045="动态",N1045*$E$5*IF(J1045+K1045=0,0.5,K1045/(J1045+K1045)),K1045)))</x:f>
        <x:v>0.10672833351626547</x:v>
      </x:c>
      <x:c r="W1045" s="64" t="n">
        <x:f aca="0">IF(OR(T1045="年末+季度",T1045="季度+动态",T1045="动态"),N1045*(1-$E$5)*IF(L1045+M1045=0,$B$7/($B$7+$B$8),L1045/(L1045+M1045)),L1045)</x:f>
        <x:v>0.883823679117278</x:v>
      </x:c>
      <x:c r="X1045" s="64" t="n">
        <x:f aca="0">IF(OR(T1045="年末+季度",T1045="季度+动态",T1045="动态"),N1045*(1-$E$5)*IF(L1045+M1045=0,$B$8/($B$7+$B$8),M1045/(L1045+M1045)),M1045)</x:f>
        <x:v>0.06817393516793074</x:v>
      </x:c>
      <x:c r="Y1045" s="64" t="n">
        <x:f aca="0">POWER(1-$H$5,(A1045-A1044)/$H$8)</x:f>
        <x:v>0.9999588018747739</x:v>
      </x:c>
      <x:c r="Z1045" s="64" t="n">
        <x:f aca="0">U1045*Y1045</x:f>
        <x:v>0.12404348134739844</x:v>
      </x:c>
      <x:c r="AA1045" s="64" t="n">
        <x:f aca="0">V1045*Y1045</x:f>
        <x:v>0.1067239365090161</x:v>
      </x:c>
      <x:c r="AB1045" s="64" t="n">
        <x:f aca="0">W1045*Y1045</x:f>
        <x:v>0.883787267238668</x:v>
      </x:c>
      <x:c r="AC1045" s="64" t="n">
        <x:f aca="0">X1045*Y1045</x:f>
        <x:v>0.06817112652961255</x:v>
      </x:c>
      <x:c r="AD1045" s="64" t="n">
        <x:f aca="0">SUM(Z1045:AC1045)</x:f>
        <x:v>1.182725811624695</x:v>
      </x:c>
      <x:c r="AE1045" s="64" t="n">
        <x:f aca="0">MAX(AE1044,AD1045)</x:f>
        <x:v>1.1828042618900358</x:v>
      </x:c>
      <x:c r="AF1045" s="63" t="n">
        <x:f aca="0">AD1045/AE1045-1</x:f>
        <x:v>-0.00006632565325348505</x:v>
      </x:c>
      <x:c r="AG1045" s="63" t="n">
        <x:f aca="0">AD1045/AD1044-1</x:f>
        <x:v>-0.00006632565325348505</x:v>
      </x:c>
      <x:c r="AH1045" s="61" t="n">
        <x:f aca="0">IF(OR(T1045="年末+季度",T1045="季度+动态",T1045="季度",T1045="动态"),A1045,AH1044)</x:f>
        <x:v>45289</x:v>
      </x:c>
      <x:c r="AI1045" s="68" t="n">
        <x:f aca="0">YEAR(A1045)</x:f>
        <x:v>2024</x:v>
      </x:c>
      <x:c r="AJ1045" s="68" t="n">
        <x:f aca="0">MONTH(A1045)</x:f>
        <x:v>2</x:v>
      </x:c>
      <x:c r="AK1045" s="66" t="n">
        <x:f aca="0">IF(MONTH(A1045)&lt;&gt;MONTH(A1046),1,0)</x:f>
        <x:v>0</x:v>
      </x:c>
      <x:c r="AL1045" s="64" t="n">
        <x:f aca="0">IF(AK1044,AD1044,AL1044)</x:f>
        <x:v>1.165616537104746</x:v>
      </x:c>
      <x:c r="AM1045" s="65" t="str">
        <x:f aca="0">IF(AK1045,AD1045/AL1045-1,"")</x:f>
      </x:c>
      <x:c r="AN1045" s="64" t="n">
        <x:f aca="0">IF(AI1045&lt;&gt;AI1044,AD1045,MAX(AN1044,AD1045))</x:f>
        <x:v>1.1828042618900358</x:v>
      </x:c>
      <x:c r="AO1045" s="65" t="n">
        <x:f aca="0">AD1045/AN1045-1</x:f>
        <x:v>-0.00006632565325348505</x:v>
      </x:c>
      <x:c r="AP1045" s="69" t="n">
        <x:f aca="0">IFERROR(SUM(Z1045:AC1045)/AD1045,0)</x:f>
        <x:v>1</x:v>
      </x:c>
      <x:c r="AQ1045" s="66" t="b">
        <x:f aca="0">AND(B1045&gt;0,C1045&gt;0,D1045&gt;0,E1045&gt;0)</x:f>
        <x:v>1</x:v>
      </x:c>
    </x:row>
    <x:row r="1046" ht="13.5" hidden="0">
      <x:c r="A1046" s="61" t="n">
        <x:f aca="0">'净值底稿'!A1008</x:f>
        <x:v>45349</x:v>
      </x:c>
      <x:c r="B1046" s="62" t="n">
        <x:f aca="0">'净值底稿'!W1008</x:f>
        <x:v>1.3763421797206223</x:v>
      </x:c>
      <x:c r="C1046" s="62" t="n">
        <x:f aca="0">'净值底稿'!T1008</x:f>
        <x:v>1.123750629917629</x:v>
      </x:c>
      <x:c r="D1046" s="62" t="n">
        <x:f aca="0">'净值底稿'!U1008</x:f>
        <x:v>1.6588</x:v>
      </x:c>
      <x:c r="E1046" s="62" t="n">
        <x:f aca="0">'净值底稿'!V1008</x:f>
        <x:v>1.7141</x:v>
      </x:c>
      <x:c r="F1046" s="63" t="n">
        <x:f aca="0">IFERROR(B1046/B1045-1,0)</x:f>
        <x:v>0.00596914741582899</x:v>
      </x:c>
      <x:c r="G1046" s="63" t="n">
        <x:f aca="0">IFERROR(C1046/C1045-1,0)</x:f>
        <x:v>0.019657869840894016</x:v>
      </x:c>
      <x:c r="H1046" s="63" t="n">
        <x:f aca="0">IFERROR(D1046/D1045-1,0)</x:f>
        <x:v>0.0004825090470446103</x:v>
      </x:c>
      <x:c r="I1046" s="63" t="n">
        <x:f aca="0">IFERROR(E1046/E1045-1,0)</x:f>
        <x:v>0.001402114856575265</x:v>
      </x:c>
      <x:c r="J1046" s="64" t="n">
        <x:f aca="0">Z1045*(1+F1046)</x:f>
        <x:v>0.1247839151735337</x:v>
      </x:c>
      <x:c r="K1046" s="64" t="n">
        <x:f aca="0">AA1045*(1+G1046)</x:f>
        <x:v>0.10882190176181818</x:v>
      </x:c>
      <x:c r="L1046" s="64" t="n">
        <x:f aca="0">AB1045*(1+H1046)</x:f>
        <x:v>0.8842137025907735</x:v>
      </x:c>
      <x:c r="M1046" s="64" t="n">
        <x:f aca="0">AC1045*(1+I1046)</x:f>
        <x:v>0.0682667102789092</x:v>
      </x:c>
      <x:c r="N1046" s="64" t="n">
        <x:f aca="0">SUM(J1046:M1046)</x:f>
        <x:v>1.1860862298050345</x:v>
      </x:c>
      <x:c r="O1046" s="65" t="n">
        <x:f aca="0">IFERROR((J1046+K1046)/N1046,0)</x:f>
        <x:v>0.19695517160986797</x:v>
      </x:c>
      <x:c r="P1046" s="66" t="b">
        <x:f aca="0">AND(MONTH(A1046)=12,OR(A1047="",YEAR(A1046)&lt;&gt;YEAR(A1047)))</x:f>
        <x:v>0</x:v>
      </x:c>
      <x:c r="Q1046" s="66" t="b">
        <x:f aca="0">AND(MOD(MONTH(A1046),3)=0,OR(A1047="",MONTH(A1046)&lt;&gt;MONTH(A1047)))</x:f>
        <x:v>0</x:v>
      </x:c>
      <x:c r="R1046" s="66" t="b">
        <x:f aca="0">OR(O1046&gt;$E$7,O1046&lt;$E$6)</x:f>
        <x:v>0</x:v>
      </x:c>
      <x:c r="S1046" s="66" t="b">
        <x:f aca="0">AND(OR(P1046,Q1046,R1046),A1046-AH1045&gt;$E$8)</x:f>
        <x:v>0</x:v>
      </x:c>
      <x:c r="T1046" s="67" t="str">
        <x:f aca="0">IF(NOT(OR(P1046,Q1046,R1046)),"不调",IF(NOT(S1046),"间隔规则跳过",IF(P1046,"年末+季度",IF(AND(Q1046,R1046),"季度+动态",IF(Q1046,"季度","动态")))))</x:f>
        <x:v>不调</x:v>
      </x:c>
      <x:c r="U1046" s="64" t="n">
        <x:f aca="0">IF(OR(T1046="年末+季度",T1046="季度+动态"),N1046*$E$5/2,IF(T1046="季度",(J1046+K1046)/2,IF(T1046="动态",N1046*$E$5*IF(J1046+K1046=0,0.5,J1046/(J1046+K1046)),J1046)))</x:f>
        <x:v>0.1247839151735337</x:v>
      </x:c>
      <x:c r="V1046" s="64" t="n">
        <x:f aca="0">IF(OR(T1046="年末+季度",T1046="季度+动态"),N1046*$E$5/2,IF(T1046="季度",(J1046+K1046)/2,IF(T1046="动态",N1046*$E$5*IF(J1046+K1046=0,0.5,K1046/(J1046+K1046)),K1046)))</x:f>
        <x:v>0.10882190176181818</x:v>
      </x:c>
      <x:c r="W1046" s="64" t="n">
        <x:f aca="0">IF(OR(T1046="年末+季度",T1046="季度+动态",T1046="动态"),N1046*(1-$E$5)*IF(L1046+M1046=0,$B$7/($B$7+$B$8),L1046/(L1046+M1046)),L1046)</x:f>
        <x:v>0.8842137025907735</x:v>
      </x:c>
      <x:c r="X1046" s="64" t="n">
        <x:f aca="0">IF(OR(T1046="年末+季度",T1046="季度+动态",T1046="动态"),N1046*(1-$E$5)*IF(L1046+M1046=0,$B$8/($B$7+$B$8),M1046/(L1046+M1046)),M1046)</x:f>
        <x:v>0.0682667102789092</x:v>
      </x:c>
      <x:c r="Y1046" s="64" t="n">
        <x:f aca="0">POWER(1-$H$5,(A1046-A1045)/$H$8)</x:f>
        <x:v>0.9999862671029998</x:v>
      </x:c>
      <x:c r="Z1046" s="64" t="n">
        <x:f aca="0">U1046*Y1046</x:f>
        <x:v>0.12478220152887934</x:v>
      </x:c>
      <x:c r="AA1046" s="64" t="n">
        <x:f aca="0">V1046*Y1046</x:f>
        <x:v>0.10882040732184992</x:v>
      </x:c>
      <x:c r="AB1046" s="64" t="n">
        <x:f aca="0">W1046*Y1046</x:f>
        <x:v>0.8842015597750696</x:v>
      </x:c>
      <x:c r="AC1046" s="64" t="n">
        <x:f aca="0">X1046*Y1046</x:f>
        <x:v>0.0682657727792084</x:v>
      </x:c>
      <x:c r="AD1046" s="64" t="n">
        <x:f aca="0">SUM(Z1046:AC1046)</x:f>
        <x:v>1.1860699414050073</x:v>
      </x:c>
      <x:c r="AE1046" s="64" t="n">
        <x:f aca="0">MAX(AE1045,AD1046)</x:f>
        <x:v>1.1860699414050073</x:v>
      </x:c>
      <x:c r="AF1046" s="63" t="n">
        <x:f aca="0">AD1046/AE1046-1</x:f>
        <x:v>0</x:v>
      </x:c>
      <x:c r="AG1046" s="63" t="n">
        <x:f aca="0">AD1046/AD1045-1</x:f>
        <x:v>0.0028274767891625086</x:v>
      </x:c>
      <x:c r="AH1046" s="61" t="n">
        <x:f aca="0">IF(OR(T1046="年末+季度",T1046="季度+动态",T1046="季度",T1046="动态"),A1046,AH1045)</x:f>
        <x:v>45289</x:v>
      </x:c>
      <x:c r="AI1046" s="68" t="n">
        <x:f aca="0">YEAR(A1046)</x:f>
        <x:v>2024</x:v>
      </x:c>
      <x:c r="AJ1046" s="68" t="n">
        <x:f aca="0">MONTH(A1046)</x:f>
        <x:v>2</x:v>
      </x:c>
      <x:c r="AK1046" s="66" t="n">
        <x:f aca="0">IF(MONTH(A1046)&lt;&gt;MONTH(A1047),1,0)</x:f>
        <x:v>0</x:v>
      </x:c>
      <x:c r="AL1046" s="64" t="n">
        <x:f aca="0">IF(AK1045,AD1045,AL1045)</x:f>
        <x:v>1.165616537104746</x:v>
      </x:c>
      <x:c r="AM1046" s="65" t="str">
        <x:f aca="0">IF(AK1046,AD1046/AL1046-1,"")</x:f>
      </x:c>
      <x:c r="AN1046" s="64" t="n">
        <x:f aca="0">IF(AI1046&lt;&gt;AI1045,AD1046,MAX(AN1045,AD1046))</x:f>
        <x:v>1.1860699414050073</x:v>
      </x:c>
      <x:c r="AO1046" s="65" t="n">
        <x:f aca="0">AD1046/AN1046-1</x:f>
        <x:v>0</x:v>
      </x:c>
      <x:c r="AP1046" s="69" t="n">
        <x:f aca="0">IFERROR(SUM(Z1046:AC1046)/AD1046,0)</x:f>
        <x:v>1</x:v>
      </x:c>
      <x:c r="AQ1046" s="66" t="b">
        <x:f aca="0">AND(B1046&gt;0,C1046&gt;0,D1046&gt;0,E1046&gt;0)</x:f>
        <x:v>1</x:v>
      </x:c>
    </x:row>
    <x:row r="1047" ht="13.5" hidden="0">
      <x:c r="A1047" s="61" t="n">
        <x:f aca="0">'净值底稿'!A1009</x:f>
        <x:v>45350</x:v>
      </x:c>
      <x:c r="B1047" s="62" t="n">
        <x:f aca="0">'净值底稿'!W1009</x:f>
        <x:v>1.361929933256954</x:v>
      </x:c>
      <x:c r="C1047" s="62" t="n">
        <x:f aca="0">'净值底稿'!T1009</x:f>
        <x:v>1.0863826716078697</x:v>
      </x:c>
      <x:c r="D1047" s="62" t="n">
        <x:f aca="0">'净值底稿'!U1009</x:f>
        <x:v>1.6605</x:v>
      </x:c>
      <x:c r="E1047" s="62" t="n">
        <x:f aca="0">'净值底稿'!V1009</x:f>
        <x:v>1.7101</x:v>
      </x:c>
      <x:c r="F1047" s="63" t="n">
        <x:f aca="0">IFERROR(B1047/B1046-1,0)</x:f>
        <x:v>-0.010471412324654428</x:v>
      </x:c>
      <x:c r="G1047" s="63" t="n">
        <x:f aca="0">IFERROR(C1047/C1046-1,0)</x:f>
        <x:v>-0.03325289198057968</x:v>
      </x:c>
      <x:c r="H1047" s="63" t="n">
        <x:f aca="0">IFERROR(D1047/D1046-1,0)</x:f>
        <x:v>0.001024837231733855</x:v>
      </x:c>
      <x:c r="I1047" s="63" t="n">
        <x:f aca="0">IFERROR(E1047/E1046-1,0)</x:f>
        <x:v>-0.0023335861384983225</x:v>
      </x:c>
      <x:c r="J1047" s="64" t="n">
        <x:f aca="0">Z1046*(1+F1047)</x:f>
        <x:v>0.12347555564589231</x:v>
      </x:c>
      <x:c r="K1047" s="64" t="n">
        <x:f aca="0">AA1046*(1+G1047)</x:f>
        <x:v>0.10520181407189376</x:v>
      </x:c>
      <x:c r="L1047" s="64" t="n">
        <x:f aca="0">AB1046*(1+H1047)</x:f>
        <x:v>0.8851077224538842</x:v>
      </x:c>
      <x:c r="M1047" s="64" t="n">
        <x:f aca="0">AC1046*(1+I1047)</x:f>
        <x:v>0.06810646871811696</x:v>
      </x:c>
      <x:c r="N1047" s="64" t="n">
        <x:f aca="0">SUM(J1047:M1047)</x:f>
        <x:v>1.1818915608897873</x:v>
      </x:c>
      <x:c r="O1047" s="65" t="n">
        <x:f aca="0">IFERROR((J1047+K1047)/N1047,0)</x:f>
        <x:v>0.19348422248283614</x:v>
      </x:c>
      <x:c r="P1047" s="66" t="b">
        <x:f aca="0">AND(MONTH(A1047)=12,OR(A1048="",YEAR(A1047)&lt;&gt;YEAR(A1048)))</x:f>
        <x:v>0</x:v>
      </x:c>
      <x:c r="Q1047" s="66" t="b">
        <x:f aca="0">AND(MOD(MONTH(A1047),3)=0,OR(A1048="",MONTH(A1047)&lt;&gt;MONTH(A1048)))</x:f>
        <x:v>0</x:v>
      </x:c>
      <x:c r="R1047" s="66" t="b">
        <x:f aca="0">OR(O1047&gt;$E$7,O1047&lt;$E$6)</x:f>
        <x:v>0</x:v>
      </x:c>
      <x:c r="S1047" s="66" t="b">
        <x:f aca="0">AND(OR(P1047,Q1047,R1047),A1047-AH1046&gt;$E$8)</x:f>
        <x:v>0</x:v>
      </x:c>
      <x:c r="T1047" s="67" t="str">
        <x:f aca="0">IF(NOT(OR(P1047,Q1047,R1047)),"不调",IF(NOT(S1047),"间隔规则跳过",IF(P1047,"年末+季度",IF(AND(Q1047,R1047),"季度+动态",IF(Q1047,"季度","动态")))))</x:f>
        <x:v>不调</x:v>
      </x:c>
      <x:c r="U1047" s="64" t="n">
        <x:f aca="0">IF(OR(T1047="年末+季度",T1047="季度+动态"),N1047*$E$5/2,IF(T1047="季度",(J1047+K1047)/2,IF(T1047="动态",N1047*$E$5*IF(J1047+K1047=0,0.5,J1047/(J1047+K1047)),J1047)))</x:f>
        <x:v>0.12347555564589231</x:v>
      </x:c>
      <x:c r="V1047" s="64" t="n">
        <x:f aca="0">IF(OR(T1047="年末+季度",T1047="季度+动态"),N1047*$E$5/2,IF(T1047="季度",(J1047+K1047)/2,IF(T1047="动态",N1047*$E$5*IF(J1047+K1047=0,0.5,K1047/(J1047+K1047)),K1047)))</x:f>
        <x:v>0.10520181407189376</x:v>
      </x:c>
      <x:c r="W1047" s="64" t="n">
        <x:f aca="0">IF(OR(T1047="年末+季度",T1047="季度+动态",T1047="动态"),N1047*(1-$E$5)*IF(L1047+M1047=0,$B$7/($B$7+$B$8),L1047/(L1047+M1047)),L1047)</x:f>
        <x:v>0.8851077224538842</x:v>
      </x:c>
      <x:c r="X1047" s="64" t="n">
        <x:f aca="0">IF(OR(T1047="年末+季度",T1047="季度+动态",T1047="动态"),N1047*(1-$E$5)*IF(L1047+M1047=0,$B$8/($B$7+$B$8),M1047/(L1047+M1047)),M1047)</x:f>
        <x:v>0.06810646871811696</x:v>
      </x:c>
      <x:c r="Y1047" s="64" t="n">
        <x:f aca="0">POWER(1-$H$5,(A1047-A1046)/$H$8)</x:f>
        <x:v>0.9999862671029998</x:v>
      </x:c>
      <x:c r="Z1047" s="64" t="n">
        <x:f aca="0">U1047*Y1047</x:f>
        <x:v>0.12347385996880458</x:v>
      </x:c>
      <x:c r="AA1047" s="64" t="n">
        <x:f aca="0">V1047*Y1047</x:f>
        <x:v>0.10520036934621688</x:v>
      </x:c>
      <x:c r="AB1047" s="64" t="n">
        <x:f aca="0">W1047*Y1047</x:f>
        <x:v>0.8850955673606977</x:v>
      </x:c>
      <x:c r="AC1047" s="64" t="n">
        <x:f aca="0">X1047*Y1047</x:f>
        <x:v>0.068105533418997</x:v>
      </x:c>
      <x:c r="AD1047" s="64" t="n">
        <x:f aca="0">SUM(Z1047:AC1047)</x:f>
        <x:v>1.1818753300947162</x:v>
      </x:c>
      <x:c r="AE1047" s="64" t="n">
        <x:f aca="0">MAX(AE1046,AD1047)</x:f>
        <x:v>1.1860699414050073</x:v>
      </x:c>
      <x:c r="AF1047" s="63" t="n">
        <x:f aca="0">AD1047/AE1047-1</x:f>
        <x:v>-0.0035365632024383364</x:v>
      </x:c>
      <x:c r="AG1047" s="63" t="n">
        <x:f aca="0">AD1047/AD1046-1</x:f>
        <x:v>-0.0035365632024383364</x:v>
      </x:c>
      <x:c r="AH1047" s="61" t="n">
        <x:f aca="0">IF(OR(T1047="年末+季度",T1047="季度+动态",T1047="季度",T1047="动态"),A1047,AH1046)</x:f>
        <x:v>45289</x:v>
      </x:c>
      <x:c r="AI1047" s="68" t="n">
        <x:f aca="0">YEAR(A1047)</x:f>
        <x:v>2024</x:v>
      </x:c>
      <x:c r="AJ1047" s="68" t="n">
        <x:f aca="0">MONTH(A1047)</x:f>
        <x:v>2</x:v>
      </x:c>
      <x:c r="AK1047" s="66" t="n">
        <x:f aca="0">IF(MONTH(A1047)&lt;&gt;MONTH(A1048),1,0)</x:f>
        <x:v>0</x:v>
      </x:c>
      <x:c r="AL1047" s="64" t="n">
        <x:f aca="0">IF(AK1046,AD1046,AL1046)</x:f>
        <x:v>1.165616537104746</x:v>
      </x:c>
      <x:c r="AM1047" s="65" t="str">
        <x:f aca="0">IF(AK1047,AD1047/AL1047-1,"")</x:f>
      </x:c>
      <x:c r="AN1047" s="64" t="n">
        <x:f aca="0">IF(AI1047&lt;&gt;AI1046,AD1047,MAX(AN1046,AD1047))</x:f>
        <x:v>1.1860699414050073</x:v>
      </x:c>
      <x:c r="AO1047" s="65" t="n">
        <x:f aca="0">AD1047/AN1047-1</x:f>
        <x:v>-0.0035365632024383364</x:v>
      </x:c>
      <x:c r="AP1047" s="69" t="n">
        <x:f aca="0">IFERROR(SUM(Z1047:AC1047)/AD1047,0)</x:f>
        <x:v>1</x:v>
      </x:c>
      <x:c r="AQ1047" s="66" t="b">
        <x:f aca="0">AND(B1047&gt;0,C1047&gt;0,D1047&gt;0,E1047&gt;0)</x:f>
        <x:v>1</x:v>
      </x:c>
    </x:row>
    <x:row r="1048" ht="13.5" hidden="0">
      <x:c r="A1048" s="61" t="n">
        <x:f aca="0">'净值底稿'!A1010</x:f>
        <x:v>45351</x:v>
      </x:c>
      <x:c r="B1048" s="62" t="n">
        <x:f aca="0">'净值底稿'!W1010</x:f>
        <x:v>1.3747101305790137</x:v>
      </x:c>
      <x:c r="C1048" s="62" t="n">
        <x:f aca="0">'净值底稿'!T1010</x:f>
        <x:v>1.1165814960807585</x:v>
      </x:c>
      <x:c r="D1048" s="62" t="n">
        <x:f aca="0">'净值底稿'!U1010</x:f>
        <x:v>1.6621</x:v>
      </x:c>
      <x:c r="E1048" s="62" t="n">
        <x:f aca="0">'净值底稿'!V1010</x:f>
        <x:v>1.713</x:v>
      </x:c>
      <x:c r="F1048" s="63" t="n">
        <x:f aca="0">IFERROR(B1048/B1047-1,0)</x:f>
        <x:v>0.009383887533404023</x:v>
      </x:c>
      <x:c r="G1048" s="63" t="n">
        <x:f aca="0">IFERROR(C1048/C1047-1,0)</x:f>
        <x:v>0.027797594035805062</x:v>
      </x:c>
      <x:c r="H1048" s="63" t="n">
        <x:f aca="0">IFERROR(D1048/D1047-1,0)</x:f>
        <x:v>0.0009635651912074383</x:v>
      </x:c>
      <x:c r="I1048" s="63" t="n">
        <x:f aca="0">IFERROR(E1048/E1047-1,0)</x:f>
        <x:v>0.0016958072627333287</x:v>
      </x:c>
      <x:c r="J1048" s="64" t="n">
        <x:f aca="0">Z1047*(1+F1048)</x:f>
        <x:v>0.12463252478406713</x:v>
      </x:c>
      <x:c r="K1048" s="64" t="n">
        <x:f aca="0">AA1047*(1+G1048)</x:f>
        <x:v>0.10812468650571977</x:v>
      </x:c>
      <x:c r="L1048" s="64" t="n">
        <x:f aca="0">AB1047*(1+H1048)</x:f>
        <x:v>0.8859484146402985</x:v>
      </x:c>
      <x:c r="M1048" s="64" t="n">
        <x:f aca="0">AC1047*(1+I1048)</x:f>
        <x:v>0.06822102727720127</x:v>
      </x:c>
      <x:c r="N1048" s="64" t="n">
        <x:f aca="0">SUM(J1048:M1048)</x:f>
        <x:v>1.1869266532072866</x:v>
      </x:c>
      <x:c r="O1048" s="65" t="n">
        <x:f aca="0">IFERROR((J1048+K1048)/N1048,0)</x:f>
        <x:v>0.1961007537077675</x:v>
      </x:c>
      <x:c r="P1048" s="66" t="b">
        <x:f aca="0">AND(MONTH(A1048)=12,OR(A1049="",YEAR(A1048)&lt;&gt;YEAR(A1049)))</x:f>
        <x:v>0</x:v>
      </x:c>
      <x:c r="Q1048" s="66" t="b">
        <x:f aca="0">AND(MOD(MONTH(A1048),3)=0,OR(A1049="",MONTH(A1048)&lt;&gt;MONTH(A1049)))</x:f>
        <x:v>0</x:v>
      </x:c>
      <x:c r="R1048" s="66" t="b">
        <x:f aca="0">OR(O1048&gt;$E$7,O1048&lt;$E$6)</x:f>
        <x:v>0</x:v>
      </x:c>
      <x:c r="S1048" s="66" t="b">
        <x:f aca="0">AND(OR(P1048,Q1048,R1048),A1048-AH1047&gt;$E$8)</x:f>
        <x:v>0</x:v>
      </x:c>
      <x:c r="T1048" s="67" t="str">
        <x:f aca="0">IF(NOT(OR(P1048,Q1048,R1048)),"不调",IF(NOT(S1048),"间隔规则跳过",IF(P1048,"年末+季度",IF(AND(Q1048,R1048),"季度+动态",IF(Q1048,"季度","动态")))))</x:f>
        <x:v>不调</x:v>
      </x:c>
      <x:c r="U1048" s="64" t="n">
        <x:f aca="0">IF(OR(T1048="年末+季度",T1048="季度+动态"),N1048*$E$5/2,IF(T1048="季度",(J1048+K1048)/2,IF(T1048="动态",N1048*$E$5*IF(J1048+K1048=0,0.5,J1048/(J1048+K1048)),J1048)))</x:f>
        <x:v>0.12463252478406713</x:v>
      </x:c>
      <x:c r="V1048" s="64" t="n">
        <x:f aca="0">IF(OR(T1048="年末+季度",T1048="季度+动态"),N1048*$E$5/2,IF(T1048="季度",(J1048+K1048)/2,IF(T1048="动态",N1048*$E$5*IF(J1048+K1048=0,0.5,K1048/(J1048+K1048)),K1048)))</x:f>
        <x:v>0.10812468650571977</x:v>
      </x:c>
      <x:c r="W1048" s="64" t="n">
        <x:f aca="0">IF(OR(T1048="年末+季度",T1048="季度+动态",T1048="动态"),N1048*(1-$E$5)*IF(L1048+M1048=0,$B$7/($B$7+$B$8),L1048/(L1048+M1048)),L1048)</x:f>
        <x:v>0.8859484146402985</x:v>
      </x:c>
      <x:c r="X1048" s="64" t="n">
        <x:f aca="0">IF(OR(T1048="年末+季度",T1048="季度+动态",T1048="动态"),N1048*(1-$E$5)*IF(L1048+M1048=0,$B$8/($B$7+$B$8),M1048/(L1048+M1048)),M1048)</x:f>
        <x:v>0.06822102727720127</x:v>
      </x:c>
      <x:c r="Y1048" s="64" t="n">
        <x:f aca="0">POWER(1-$H$5,(A1048-A1047)/$H$8)</x:f>
        <x:v>0.9999862671029998</x:v>
      </x:c>
      <x:c r="Z1048" s="64" t="n">
        <x:f aca="0">U1048*Y1048</x:f>
        <x:v>0.12463081321844138</x:v>
      </x:c>
      <x:c r="AA1048" s="64" t="n">
        <x:f aca="0">V1048*Y1048</x:f>
        <x:v>0.1081232016405368</x:v>
      </x:c>
      <x:c r="AB1048" s="64" t="n">
        <x:f aca="0">W1048*Y1048</x:f>
        <x:v>0.8859362480019727</x:v>
      </x:c>
      <x:c r="AC1048" s="64" t="n">
        <x:f aca="0">X1048*Y1048</x:f>
        <x:v>0.06822009040486042</x:v>
      </x:c>
      <x:c r="AD1048" s="64" t="n">
        <x:f aca="0">SUM(Z1048:AC1048)</x:f>
        <x:v>1.1869103532658112</x:v>
      </x:c>
      <x:c r="AE1048" s="64" t="n">
        <x:f aca="0">MAX(AE1047,AD1048)</x:f>
        <x:v>1.1869103532658112</x:v>
      </x:c>
      <x:c r="AF1048" s="63" t="n">
        <x:f aca="0">AD1048/AE1048-1</x:f>
        <x:v>0</x:v>
      </x:c>
      <x:c r="AG1048" s="63" t="n">
        <x:f aca="0">AD1048/AD1047-1</x:f>
        <x:v>0.004260198214554034</x:v>
      </x:c>
      <x:c r="AH1048" s="61" t="n">
        <x:f aca="0">IF(OR(T1048="年末+季度",T1048="季度+动态",T1048="季度",T1048="动态"),A1048,AH1047)</x:f>
        <x:v>45289</x:v>
      </x:c>
      <x:c r="AI1048" s="68" t="n">
        <x:f aca="0">YEAR(A1048)</x:f>
        <x:v>2024</x:v>
      </x:c>
      <x:c r="AJ1048" s="68" t="n">
        <x:f aca="0">MONTH(A1048)</x:f>
        <x:v>2</x:v>
      </x:c>
      <x:c r="AK1048" s="66" t="n">
        <x:f aca="0">IF(MONTH(A1048)&lt;&gt;MONTH(A1049),1,0)</x:f>
        <x:v>1</x:v>
      </x:c>
      <x:c r="AL1048" s="64" t="n">
        <x:f aca="0">IF(AK1047,AD1047,AL1047)</x:f>
        <x:v>1.165616537104746</x:v>
      </x:c>
      <x:c r="AM1048" s="65" t="n">
        <x:f aca="0">IF(AK1048,AD1048/AL1048-1,"")</x:f>
        <x:v>0.018268285909838422</x:v>
      </x:c>
      <x:c r="AN1048" s="64" t="n">
        <x:f aca="0">IF(AI1048&lt;&gt;AI1047,AD1048,MAX(AN1047,AD1048))</x:f>
        <x:v>1.1869103532658112</x:v>
      </x:c>
      <x:c r="AO1048" s="65" t="n">
        <x:f aca="0">AD1048/AN1048-1</x:f>
        <x:v>0</x:v>
      </x:c>
      <x:c r="AP1048" s="69" t="n">
        <x:f aca="0">IFERROR(SUM(Z1048:AC1048)/AD1048,0)</x:f>
        <x:v>1</x:v>
      </x:c>
      <x:c r="AQ1048" s="66" t="b">
        <x:f aca="0">AND(B1048&gt;0,C1048&gt;0,D1048&gt;0,E1048&gt;0)</x:f>
        <x:v>1</x:v>
      </x:c>
    </x:row>
    <x:row r="1049" ht="13.5" hidden="0">
      <x:c r="A1049" s="61" t="n">
        <x:f aca="0">'净值底稿'!A1011</x:f>
        <x:v>45352</x:v>
      </x:c>
      <x:c r="B1049" s="62" t="n">
        <x:f aca="0">'净值底稿'!W1011</x:f>
        <x:v>1.3765307552616028</x:v>
      </x:c>
      <x:c r="C1049" s="62" t="n">
        <x:f aca="0">'净值底稿'!T1011</x:f>
        <x:v>1.1262488838284446</x:v>
      </x:c>
      <x:c r="D1049" s="62" t="n">
        <x:f aca="0">'净值底稿'!U1011</x:f>
        <x:v>1.6597</x:v>
      </x:c>
      <x:c r="E1049" s="62" t="n">
        <x:f aca="0">'净值底稿'!V1011</x:f>
        <x:v>1.7215</x:v>
      </x:c>
      <x:c r="F1049" s="63" t="n">
        <x:f aca="0">IFERROR(B1049/B1048-1,0)</x:f>
        <x:v>0.001324369874121878</x:v>
      </x:c>
      <x:c r="G1049" s="63" t="n">
        <x:f aca="0">IFERROR(C1049/C1048-1,0)</x:f>
        <x:v>0.00865802252824266</x:v>
      </x:c>
      <x:c r="H1049" s="63" t="n">
        <x:f aca="0">IFERROR(D1049/D1048-1,0)</x:f>
        <x:v>-0.0014439564406473204</x:v>
      </x:c>
      <x:c r="I1049" s="63" t="n">
        <x:f aca="0">IFERROR(E1049/E1048-1,0)</x:f>
        <x:v>0.004962054874489086</x:v>
      </x:c>
      <x:c r="J1049" s="64" t="n">
        <x:f aca="0">Z1048*(1+F1049)</x:f>
        <x:v>0.12479587051285519</x:v>
      </x:c>
      <x:c r="K1049" s="64" t="n">
        <x:f aca="0">AA1048*(1+G1049)</x:f>
        <x:v>0.1090593347561663</x:v>
      </x:c>
      <x:c r="L1049" s="64" t="n">
        <x:f aca="0">AB1048*(1+H1049)</x:f>
        <x:v>0.8846569946506673</x:v>
      </x:c>
      <x:c r="M1049" s="64" t="n">
        <x:f aca="0">AC1048*(1+I1049)</x:f>
        <x:v>0.06855860223699195</x:v>
      </x:c>
      <x:c r="N1049" s="64" t="n">
        <x:f aca="0">SUM(J1049:M1049)</x:f>
        <x:v>1.1870708021566807</x:v>
      </x:c>
      <x:c r="O1049" s="65" t="n">
        <x:f aca="0">IFERROR((J1049+K1049)/N1049,0)</x:f>
        <x:v>0.19700190152445102</x:v>
      </x:c>
      <x:c r="P1049" s="66" t="b">
        <x:f aca="0">AND(MONTH(A1049)=12,OR(A1050="",YEAR(A1049)&lt;&gt;YEAR(A1050)))</x:f>
        <x:v>0</x:v>
      </x:c>
      <x:c r="Q1049" s="66" t="b">
        <x:f aca="0">AND(MOD(MONTH(A1049),3)=0,OR(A1050="",MONTH(A1049)&lt;&gt;MONTH(A1050)))</x:f>
        <x:v>0</x:v>
      </x:c>
      <x:c r="R1049" s="66" t="b">
        <x:f aca="0">OR(O1049&gt;$E$7,O1049&lt;$E$6)</x:f>
        <x:v>0</x:v>
      </x:c>
      <x:c r="S1049" s="66" t="b">
        <x:f aca="0">AND(OR(P1049,Q1049,R1049),A1049-AH1048&gt;$E$8)</x:f>
        <x:v>0</x:v>
      </x:c>
      <x:c r="T1049" s="67" t="str">
        <x:f aca="0">IF(NOT(OR(P1049,Q1049,R1049)),"不调",IF(NOT(S1049),"间隔规则跳过",IF(P1049,"年末+季度",IF(AND(Q1049,R1049),"季度+动态",IF(Q1049,"季度","动态")))))</x:f>
        <x:v>不调</x:v>
      </x:c>
      <x:c r="U1049" s="64" t="n">
        <x:f aca="0">IF(OR(T1049="年末+季度",T1049="季度+动态"),N1049*$E$5/2,IF(T1049="季度",(J1049+K1049)/2,IF(T1049="动态",N1049*$E$5*IF(J1049+K1049=0,0.5,J1049/(J1049+K1049)),J1049)))</x:f>
        <x:v>0.12479587051285519</x:v>
      </x:c>
      <x:c r="V1049" s="64" t="n">
        <x:f aca="0">IF(OR(T1049="年末+季度",T1049="季度+动态"),N1049*$E$5/2,IF(T1049="季度",(J1049+K1049)/2,IF(T1049="动态",N1049*$E$5*IF(J1049+K1049=0,0.5,K1049/(J1049+K1049)),K1049)))</x:f>
        <x:v>0.1090593347561663</x:v>
      </x:c>
      <x:c r="W1049" s="64" t="n">
        <x:f aca="0">IF(OR(T1049="年末+季度",T1049="季度+动态",T1049="动态"),N1049*(1-$E$5)*IF(L1049+M1049=0,$B$7/($B$7+$B$8),L1049/(L1049+M1049)),L1049)</x:f>
        <x:v>0.8846569946506673</x:v>
      </x:c>
      <x:c r="X1049" s="64" t="n">
        <x:f aca="0">IF(OR(T1049="年末+季度",T1049="季度+动态",T1049="动态"),N1049*(1-$E$5)*IF(L1049+M1049=0,$B$8/($B$7+$B$8),M1049/(L1049+M1049)),M1049)</x:f>
        <x:v>0.06855860223699195</x:v>
      </x:c>
      <x:c r="Y1049" s="64" t="n">
        <x:f aca="0">POWER(1-$H$5,(A1049-A1048)/$H$8)</x:f>
        <x:v>0.9999862671029998</x:v>
      </x:c>
      <x:c r="Z1049" s="64" t="n">
        <x:f aca="0">U1049*Y1049</x:f>
        <x:v>0.12479415670401939</x:v>
      </x:c>
      <x:c r="AA1049" s="64" t="n">
        <x:f aca="0">V1049*Y1049</x:f>
        <x:v>0.10905783705555518</x:v>
      </x:c>
      <x:c r="AB1049" s="64" t="n">
        <x:f aca="0">W1049*Y1049</x:f>
        <x:v>0.8846448457472792</x:v>
      </x:c>
      <x:c r="AC1049" s="64" t="n">
        <x:f aca="0">X1049*Y1049</x:f>
        <x:v>0.06855766072876895</x:v>
      </x:c>
      <x:c r="AD1049" s="64" t="n">
        <x:f aca="0">SUM(Z1049:AC1049)</x:f>
        <x:v>1.1870545002356228</x:v>
      </x:c>
      <x:c r="AE1049" s="64" t="n">
        <x:f aca="0">MAX(AE1048,AD1049)</x:f>
        <x:v>1.1870545002356228</x:v>
      </x:c>
      <x:c r="AF1049" s="63" t="n">
        <x:f aca="0">AD1049/AE1049-1</x:f>
        <x:v>0</x:v>
      </x:c>
      <x:c r="AG1049" s="63" t="n">
        <x:f aca="0">AD1049/AD1048-1</x:f>
        <x:v>0.00012144722591300727</x:v>
      </x:c>
      <x:c r="AH1049" s="61" t="n">
        <x:f aca="0">IF(OR(T1049="年末+季度",T1049="季度+动态",T1049="季度",T1049="动态"),A1049,AH1048)</x:f>
        <x:v>45289</x:v>
      </x:c>
      <x:c r="AI1049" s="68" t="n">
        <x:f aca="0">YEAR(A1049)</x:f>
        <x:v>2024</x:v>
      </x:c>
      <x:c r="AJ1049" s="68" t="n">
        <x:f aca="0">MONTH(A1049)</x:f>
        <x:v>3</x:v>
      </x:c>
      <x:c r="AK1049" s="66" t="n">
        <x:f aca="0">IF(MONTH(A1049)&lt;&gt;MONTH(A1050),1,0)</x:f>
        <x:v>0</x:v>
      </x:c>
      <x:c r="AL1049" s="64" t="n">
        <x:f aca="0">IF(AK1048,AD1048,AL1048)</x:f>
        <x:v>1.1869103532658112</x:v>
      </x:c>
      <x:c r="AM1049" s="65" t="str">
        <x:f aca="0">IF(AK1049,AD1049/AL1049-1,"")</x:f>
      </x:c>
      <x:c r="AN1049" s="64" t="n">
        <x:f aca="0">IF(AI1049&lt;&gt;AI1048,AD1049,MAX(AN1048,AD1049))</x:f>
        <x:v>1.1870545002356228</x:v>
      </x:c>
      <x:c r="AO1049" s="65" t="n">
        <x:f aca="0">AD1049/AN1049-1</x:f>
        <x:v>0</x:v>
      </x:c>
      <x:c r="AP1049" s="69" t="n">
        <x:f aca="0">IFERROR(SUM(Z1049:AC1049)/AD1049,0)</x:f>
        <x:v>1</x:v>
      </x:c>
      <x:c r="AQ1049" s="66" t="b">
        <x:f aca="0">AND(B1049&gt;0,C1049&gt;0,D1049&gt;0,E1049&gt;0)</x:f>
        <x:v>1</x:v>
      </x:c>
    </x:row>
    <x:row r="1050" ht="13.5" hidden="0">
      <x:c r="A1050" s="61" t="n">
        <x:f aca="0">'净值底稿'!A1012</x:f>
        <x:v>45355</x:v>
      </x:c>
      <x:c r="B1050" s="62" t="n">
        <x:f aca="0">'净值底稿'!W1012</x:f>
        <x:v>1.381262163114009</x:v>
      </x:c>
      <x:c r="C1050" s="62" t="n">
        <x:f aca="0">'净值底稿'!T1012</x:f>
        <x:v>1.1276220997161785</x:v>
      </x:c>
      <x:c r="D1050" s="62" t="n">
        <x:f aca="0">'净值底稿'!U1012</x:f>
        <x:v>1.6609</x:v>
      </x:c>
      <x:c r="E1050" s="62" t="n">
        <x:f aca="0">'净值底稿'!V1012</x:f>
        <x:v>1.7414</x:v>
      </x:c>
      <x:c r="F1050" s="63" t="n">
        <x:f aca="0">IFERROR(B1050/B1049-1,0)</x:f>
        <x:v>0.003437197341447762</x:v>
      </x:c>
      <x:c r="G1050" s="63" t="n">
        <x:f aca="0">IFERROR(C1050/C1049-1,0)</x:f>
        <x:v>0.0012192827957049346</x:v>
      </x:c>
      <x:c r="H1050" s="63" t="n">
        <x:f aca="0">IFERROR(D1050/D1049-1,0)</x:f>
        <x:v>0.0007230222329337455</x:v>
      </x:c>
      <x:c r="I1050" s="63" t="n">
        <x:f aca="0">IFERROR(E1050/E1049-1,0)</x:f>
        <x:v>0.011559686320069762</x:v>
      </x:c>
      <x:c r="J1050" s="64" t="n">
        <x:f aca="0">Z1049*(1+F1050)</x:f>
        <x:v>0.12522309884767066</x:v>
      </x:c>
      <x:c r="K1050" s="64" t="n">
        <x:f aca="0">AA1049*(1+G1050)</x:f>
        <x:v>0.10919080940001381</x:v>
      </x:c>
      <x:c r="L1050" s="64" t="n">
        <x:f aca="0">AB1049*(1+H1050)</x:f>
        <x:v>0.8852844636390047</x:v>
      </x:c>
      <x:c r="M1050" s="64" t="n">
        <x:f aca="0">AC1049*(1+I1050)</x:f>
        <x:v>0.06935016578163129</x:v>
      </x:c>
      <x:c r="N1050" s="64" t="n">
        <x:f aca="0">SUM(J1050:M1050)</x:f>
        <x:v>1.1890485376683204</x:v>
      </x:c>
      <x:c r="O1050" s="65" t="n">
        <x:f aca="0">IFERROR((J1050+K1050)/N1050,0)</x:f>
        <x:v>0.19714410372797847</x:v>
      </x:c>
      <x:c r="P1050" s="66" t="b">
        <x:f aca="0">AND(MONTH(A1050)=12,OR(A1051="",YEAR(A1050)&lt;&gt;YEAR(A1051)))</x:f>
        <x:v>0</x:v>
      </x:c>
      <x:c r="Q1050" s="66" t="b">
        <x:f aca="0">AND(MOD(MONTH(A1050),3)=0,OR(A1051="",MONTH(A1050)&lt;&gt;MONTH(A1051)))</x:f>
        <x:v>0</x:v>
      </x:c>
      <x:c r="R1050" s="66" t="b">
        <x:f aca="0">OR(O1050&gt;$E$7,O1050&lt;$E$6)</x:f>
        <x:v>0</x:v>
      </x:c>
      <x:c r="S1050" s="66" t="b">
        <x:f aca="0">AND(OR(P1050,Q1050,R1050),A1050-AH1049&gt;$E$8)</x:f>
        <x:v>0</x:v>
      </x:c>
      <x:c r="T1050" s="67" t="str">
        <x:f aca="0">IF(NOT(OR(P1050,Q1050,R1050)),"不调",IF(NOT(S1050),"间隔规则跳过",IF(P1050,"年末+季度",IF(AND(Q1050,R1050),"季度+动态",IF(Q1050,"季度","动态")))))</x:f>
        <x:v>不调</x:v>
      </x:c>
      <x:c r="U1050" s="64" t="n">
        <x:f aca="0">IF(OR(T1050="年末+季度",T1050="季度+动态"),N1050*$E$5/2,IF(T1050="季度",(J1050+K1050)/2,IF(T1050="动态",N1050*$E$5*IF(J1050+K1050=0,0.5,J1050/(J1050+K1050)),J1050)))</x:f>
        <x:v>0.12522309884767066</x:v>
      </x:c>
      <x:c r="V1050" s="64" t="n">
        <x:f aca="0">IF(OR(T1050="年末+季度",T1050="季度+动态"),N1050*$E$5/2,IF(T1050="季度",(J1050+K1050)/2,IF(T1050="动态",N1050*$E$5*IF(J1050+K1050=0,0.5,K1050/(J1050+K1050)),K1050)))</x:f>
        <x:v>0.10919080940001381</x:v>
      </x:c>
      <x:c r="W1050" s="64" t="n">
        <x:f aca="0">IF(OR(T1050="年末+季度",T1050="季度+动态",T1050="动态"),N1050*(1-$E$5)*IF(L1050+M1050=0,$B$7/($B$7+$B$8),L1050/(L1050+M1050)),L1050)</x:f>
        <x:v>0.8852844636390047</x:v>
      </x:c>
      <x:c r="X1050" s="64" t="n">
        <x:f aca="0">IF(OR(T1050="年末+季度",T1050="季度+动态",T1050="动态"),N1050*(1-$E$5)*IF(L1050+M1050=0,$B$8/($B$7+$B$8),M1050/(L1050+M1050)),M1050)</x:f>
        <x:v>0.06935016578163129</x:v>
      </x:c>
      <x:c r="Y1050" s="64" t="n">
        <x:f aca="0">POWER(1-$H$5,(A1050-A1049)/$H$8)</x:f>
        <x:v>0.9999588018747739</x:v>
      </x:c>
      <x:c r="Z1050" s="64" t="n">
        <x:f aca="0">U1050*Y1050</x:f>
        <x:v>0.12521793989076313</x:v>
      </x:c>
      <x:c r="AA1050" s="64" t="n">
        <x:f aca="0">V1050*Y1050</x:f>
        <x:v>0.10918631094337461</x:v>
      </x:c>
      <x:c r="AB1050" s="64" t="n">
        <x:f aca="0">W1050*Y1050</x:f>
        <x:v>0.885247991578811</x:v>
      </x:c>
      <x:c r="AC1050" s="64" t="n">
        <x:f aca="0">X1050*Y1050</x:f>
        <x:v>0.06934730868481698</x:v>
      </x:c>
      <x:c r="AD1050" s="64" t="n">
        <x:f aca="0">SUM(Z1050:AC1050)</x:f>
        <x:v>1.1889995510977656</x:v>
      </x:c>
      <x:c r="AE1050" s="64" t="n">
        <x:f aca="0">MAX(AE1049,AD1050)</x:f>
        <x:v>1.1889995510977656</x:v>
      </x:c>
      <x:c r="AF1050" s="63" t="n">
        <x:f aca="0">AD1050/AE1050-1</x:f>
        <x:v>0</x:v>
      </x:c>
      <x:c r="AG1050" s="63" t="n">
        <x:f aca="0">AD1050/AD1049-1</x:f>
        <x:v>0.0016385522836201982</x:v>
      </x:c>
      <x:c r="AH1050" s="61" t="n">
        <x:f aca="0">IF(OR(T1050="年末+季度",T1050="季度+动态",T1050="季度",T1050="动态"),A1050,AH1049)</x:f>
        <x:v>45289</x:v>
      </x:c>
      <x:c r="AI1050" s="68" t="n">
        <x:f aca="0">YEAR(A1050)</x:f>
        <x:v>2024</x:v>
      </x:c>
      <x:c r="AJ1050" s="68" t="n">
        <x:f aca="0">MONTH(A1050)</x:f>
        <x:v>3</x:v>
      </x:c>
      <x:c r="AK1050" s="66" t="n">
        <x:f aca="0">IF(MONTH(A1050)&lt;&gt;MONTH(A1051),1,0)</x:f>
        <x:v>0</x:v>
      </x:c>
      <x:c r="AL1050" s="64" t="n">
        <x:f aca="0">IF(AK1049,AD1049,AL1049)</x:f>
        <x:v>1.1869103532658112</x:v>
      </x:c>
      <x:c r="AM1050" s="65" t="str">
        <x:f aca="0">IF(AK1050,AD1050/AL1050-1,"")</x:f>
      </x:c>
      <x:c r="AN1050" s="64" t="n">
        <x:f aca="0">IF(AI1050&lt;&gt;AI1049,AD1050,MAX(AN1049,AD1050))</x:f>
        <x:v>1.1889995510977656</x:v>
      </x:c>
      <x:c r="AO1050" s="65" t="n">
        <x:f aca="0">AD1050/AN1050-1</x:f>
        <x:v>0</x:v>
      </x:c>
      <x:c r="AP1050" s="69" t="n">
        <x:f aca="0">IFERROR(SUM(Z1050:AC1050)/AD1050,0)</x:f>
        <x:v>1</x:v>
      </x:c>
      <x:c r="AQ1050" s="66" t="b">
        <x:f aca="0">AND(B1050&gt;0,C1050&gt;0,D1050&gt;0,E1050&gt;0)</x:f>
        <x:v>1</x:v>
      </x:c>
    </x:row>
    <x:row r="1051" ht="13.5" hidden="0">
      <x:c r="A1051" s="61" t="n">
        <x:f aca="0">'净值底稿'!A1013</x:f>
        <x:v>45356</x:v>
      </x:c>
      <x:c r="B1051" s="62" t="n">
        <x:f aca="0">'净值底稿'!W1013</x:f>
        <x:v>1.383248475832311</x:v>
      </x:c>
      <x:c r="C1051" s="62" t="n">
        <x:f aca="0">'净值底稿'!T1013</x:f>
        <x:v>1.120972972551361</x:v>
      </x:c>
      <x:c r="D1051" s="62" t="n">
        <x:f aca="0">'净值底稿'!U1013</x:f>
        <x:v>1.6621</x:v>
      </x:c>
      <x:c r="E1051" s="62" t="n">
        <x:f aca="0">'净值底稿'!V1013</x:f>
        <x:v>1.7676</x:v>
      </x:c>
      <x:c r="F1051" s="63" t="n">
        <x:f aca="0">IFERROR(B1051/B1050-1,0)</x:f>
        <x:v>0.0014380417934738432</x:v>
      </x:c>
      <x:c r="G1051" s="63" t="n">
        <x:f aca="0">IFERROR(C1051/C1050-1,0)</x:f>
        <x:v>-0.00589659174513435</x:v>
      </x:c>
      <x:c r="H1051" s="63" t="n">
        <x:f aca="0">IFERROR(D1051/D1050-1,0)</x:f>
        <x:v>0.0007224998494790302</x:v>
      </x:c>
      <x:c r="I1051" s="63" t="n">
        <x:f aca="0">IFERROR(E1051/E1050-1,0)</x:f>
        <x:v>0.015045365797634158</x:v>
      </x:c>
      <x:c r="J1051" s="64" t="n">
        <x:f aca="0">Z1050*(1+F1051)</x:f>
        <x:v>0.12539800852161875</x:v>
      </x:c>
      <x:c r="K1051" s="64" t="n">
        <x:f aca="0">AA1050*(1+G1051)</x:f>
        <x:v>0.10854248384358424</x:v>
      </x:c>
      <x:c r="L1051" s="64" t="n">
        <x:f aca="0">AB1050*(1+H1051)</x:f>
        <x:v>0.8858875831194782</x:v>
      </x:c>
      <x:c r="M1051" s="64" t="n">
        <x:f aca="0">AC1050*(1+I1051)</x:f>
        <x:v>0.0703906643110615</x:v>
      </x:c>
      <x:c r="N1051" s="64" t="n">
        <x:f aca="0">SUM(J1051:M1051)</x:f>
        <x:v>1.1902187397957427</x:v>
      </x:c>
      <x:c r="O1051" s="65" t="n">
        <x:f aca="0">IFERROR((J1051+K1051)/N1051,0)</x:f>
        <x:v>0.19655251975393218</x:v>
      </x:c>
      <x:c r="P1051" s="66" t="b">
        <x:f aca="0">AND(MONTH(A1051)=12,OR(A1052="",YEAR(A1051)&lt;&gt;YEAR(A1052)))</x:f>
        <x:v>0</x:v>
      </x:c>
      <x:c r="Q1051" s="66" t="b">
        <x:f aca="0">AND(MOD(MONTH(A1051),3)=0,OR(A1052="",MONTH(A1051)&lt;&gt;MONTH(A1052)))</x:f>
        <x:v>0</x:v>
      </x:c>
      <x:c r="R1051" s="66" t="b">
        <x:f aca="0">OR(O1051&gt;$E$7,O1051&lt;$E$6)</x:f>
        <x:v>0</x:v>
      </x:c>
      <x:c r="S1051" s="66" t="b">
        <x:f aca="0">AND(OR(P1051,Q1051,R1051),A1051-AH1050&gt;$E$8)</x:f>
        <x:v>0</x:v>
      </x:c>
      <x:c r="T1051" s="67" t="str">
        <x:f aca="0">IF(NOT(OR(P1051,Q1051,R1051)),"不调",IF(NOT(S1051),"间隔规则跳过",IF(P1051,"年末+季度",IF(AND(Q1051,R1051),"季度+动态",IF(Q1051,"季度","动态")))))</x:f>
        <x:v>不调</x:v>
      </x:c>
      <x:c r="U1051" s="64" t="n">
        <x:f aca="0">IF(OR(T1051="年末+季度",T1051="季度+动态"),N1051*$E$5/2,IF(T1051="季度",(J1051+K1051)/2,IF(T1051="动态",N1051*$E$5*IF(J1051+K1051=0,0.5,J1051/(J1051+K1051)),J1051)))</x:f>
        <x:v>0.12539800852161875</x:v>
      </x:c>
      <x:c r="V1051" s="64" t="n">
        <x:f aca="0">IF(OR(T1051="年末+季度",T1051="季度+动态"),N1051*$E$5/2,IF(T1051="季度",(J1051+K1051)/2,IF(T1051="动态",N1051*$E$5*IF(J1051+K1051=0,0.5,K1051/(J1051+K1051)),K1051)))</x:f>
        <x:v>0.10854248384358424</x:v>
      </x:c>
      <x:c r="W1051" s="64" t="n">
        <x:f aca="0">IF(OR(T1051="年末+季度",T1051="季度+动态",T1051="动态"),N1051*(1-$E$5)*IF(L1051+M1051=0,$B$7/($B$7+$B$8),L1051/(L1051+M1051)),L1051)</x:f>
        <x:v>0.8858875831194782</x:v>
      </x:c>
      <x:c r="X1051" s="64" t="n">
        <x:f aca="0">IF(OR(T1051="年末+季度",T1051="季度+动态",T1051="动态"),N1051*(1-$E$5)*IF(L1051+M1051=0,$B$8/($B$7+$B$8),M1051/(L1051+M1051)),M1051)</x:f>
        <x:v>0.0703906643110615</x:v>
      </x:c>
      <x:c r="Y1051" s="64" t="n">
        <x:f aca="0">POWER(1-$H$5,(A1051-A1050)/$H$8)</x:f>
        <x:v>0.9999862671029998</x:v>
      </x:c>
      <x:c r="Z1051" s="64" t="n">
        <x:f aca="0">U1051*Y1051</x:f>
        <x:v>0.1253962864436837</x:v>
      </x:c>
      <x:c r="AA1051" s="64" t="n">
        <x:f aca="0">V1051*Y1051</x:f>
        <x:v>0.10854099324083347</x:v>
      </x:c>
      <x:c r="AB1051" s="64" t="n">
        <x:f aca="0">W1051*Y1051</x:f>
        <x:v>0.8858754173165455</x:v>
      </x:c>
      <x:c r="AC1051" s="64" t="n">
        <x:f aca="0">X1051*Y1051</x:f>
        <x:v>0.07038969764331873</x:v>
      </x:c>
      <x:c r="AD1051" s="64" t="n">
        <x:f aca="0">SUM(Z1051:AC1051)</x:f>
        <x:v>1.1902023946443814</x:v>
      </x:c>
      <x:c r="AE1051" s="64" t="n">
        <x:f aca="0">MAX(AE1050,AD1051)</x:f>
        <x:v>1.1902023946443814</x:v>
      </x:c>
      <x:c r="AF1051" s="63" t="n">
        <x:f aca="0">AD1051/AE1051-1</x:f>
        <x:v>0</x:v>
      </x:c>
      <x:c r="AG1051" s="63" t="n">
        <x:f aca="0">AD1051/AD1050-1</x:f>
        <x:v>0.0010116433984397322</x:v>
      </x:c>
      <x:c r="AH1051" s="61" t="n">
        <x:f aca="0">IF(OR(T1051="年末+季度",T1051="季度+动态",T1051="季度",T1051="动态"),A1051,AH1050)</x:f>
        <x:v>45289</x:v>
      </x:c>
      <x:c r="AI1051" s="68" t="n">
        <x:f aca="0">YEAR(A1051)</x:f>
        <x:v>2024</x:v>
      </x:c>
      <x:c r="AJ1051" s="68" t="n">
        <x:f aca="0">MONTH(A1051)</x:f>
        <x:v>3</x:v>
      </x:c>
      <x:c r="AK1051" s="66" t="n">
        <x:f aca="0">IF(MONTH(A1051)&lt;&gt;MONTH(A1052),1,0)</x:f>
        <x:v>0</x:v>
      </x:c>
      <x:c r="AL1051" s="64" t="n">
        <x:f aca="0">IF(AK1050,AD1050,AL1050)</x:f>
        <x:v>1.1869103532658112</x:v>
      </x:c>
      <x:c r="AM1051" s="65" t="str">
        <x:f aca="0">IF(AK1051,AD1051/AL1051-1,"")</x:f>
      </x:c>
      <x:c r="AN1051" s="64" t="n">
        <x:f aca="0">IF(AI1051&lt;&gt;AI1050,AD1051,MAX(AN1050,AD1051))</x:f>
        <x:v>1.1902023946443814</x:v>
      </x:c>
      <x:c r="AO1051" s="65" t="n">
        <x:f aca="0">AD1051/AN1051-1</x:f>
        <x:v>0</x:v>
      </x:c>
      <x:c r="AP1051" s="69" t="n">
        <x:f aca="0">IFERROR(SUM(Z1051:AC1051)/AD1051,0)</x:f>
        <x:v>1</x:v>
      </x:c>
      <x:c r="AQ1051" s="66" t="b">
        <x:f aca="0">AND(B1051&gt;0,C1051&gt;0,D1051&gt;0,E1051&gt;0)</x:f>
        <x:v>1</x:v>
      </x:c>
    </x:row>
    <x:row r="1052" ht="13.5" hidden="0">
      <x:c r="A1052" s="61" t="n">
        <x:f aca="0">'净值底稿'!A1014</x:f>
        <x:v>45357</x:v>
      </x:c>
      <x:c r="B1052" s="62" t="n">
        <x:f aca="0">'净值底稿'!W1014</x:f>
        <x:v>1.3846512516699183</x:v>
      </x:c>
      <x:c r="C1052" s="62" t="n">
        <x:f aca="0">'净值底稿'!T1014</x:f>
        <x:v>1.122094436494356</x:v>
      </x:c>
      <x:c r="D1052" s="62" t="n">
        <x:f aca="0">'净值底稿'!U1014</x:f>
        <x:v>1.6656</x:v>
      </x:c>
      <x:c r="E1052" s="62" t="n">
        <x:f aca="0">'净值底稿'!V1014</x:f>
        <x:v>1.7792</x:v>
      </x:c>
      <x:c r="F1052" s="63" t="n">
        <x:f aca="0">IFERROR(B1052/B1051-1,0)</x:f>
        <x:v>0.0010141170311164238</x:v>
      </x:c>
      <x:c r="G1052" s="63" t="n">
        <x:f aca="0">IFERROR(C1052/C1051-1,0)</x:f>
        <x:v>0.00100043798597782</x:v>
      </x:c>
      <x:c r="H1052" s="63" t="n">
        <x:f aca="0">IFERROR(D1052/D1051-1,0)</x:f>
        <x:v>0.002105769809277458</x:v>
      </x:c>
      <x:c r="I1052" s="63" t="n">
        <x:f aca="0">IFERROR(E1052/E1051-1,0)</x:f>
        <x:v>0.006562570717356664</x:v>
      </x:c>
      <x:c r="J1052" s="64" t="n">
        <x:f aca="0">Z1051*(1+F1052)</x:f>
        <x:v>0.125523452953405</x:v>
      </x:c>
      <x:c r="K1052" s="64" t="n">
        <x:f aca="0">AA1051*(1+G1052)</x:f>
        <x:v>0.10864958177350736</x:v>
      </x:c>
      <x:c r="L1052" s="64" t="n">
        <x:f aca="0">AB1051*(1+H1052)</x:f>
        <x:v>0.8877408670251118</x:v>
      </x:c>
      <x:c r="M1052" s="64" t="n">
        <x:f aca="0">AC1051*(1+I1052)</x:f>
        <x:v>0.07085163501187637</x:v>
      </x:c>
      <x:c r="N1052" s="64" t="n">
        <x:f aca="0">SUM(J1052:M1052)</x:f>
        <x:v>1.1927655367639005</x:v>
      </x:c>
      <x:c r="O1052" s="65" t="n">
        <x:f aca="0">IFERROR((J1052+K1052)/N1052,0)</x:f>
        <x:v>0.19632780082014162</x:v>
      </x:c>
      <x:c r="P1052" s="66" t="b">
        <x:f aca="0">AND(MONTH(A1052)=12,OR(A1053="",YEAR(A1052)&lt;&gt;YEAR(A1053)))</x:f>
        <x:v>0</x:v>
      </x:c>
      <x:c r="Q1052" s="66" t="b">
        <x:f aca="0">AND(MOD(MONTH(A1052),3)=0,OR(A1053="",MONTH(A1052)&lt;&gt;MONTH(A1053)))</x:f>
        <x:v>0</x:v>
      </x:c>
      <x:c r="R1052" s="66" t="b">
        <x:f aca="0">OR(O1052&gt;$E$7,O1052&lt;$E$6)</x:f>
        <x:v>0</x:v>
      </x:c>
      <x:c r="S1052" s="66" t="b">
        <x:f aca="0">AND(OR(P1052,Q1052,R1052),A1052-AH1051&gt;$E$8)</x:f>
        <x:v>0</x:v>
      </x:c>
      <x:c r="T1052" s="67" t="str">
        <x:f aca="0">IF(NOT(OR(P1052,Q1052,R1052)),"不调",IF(NOT(S1052),"间隔规则跳过",IF(P1052,"年末+季度",IF(AND(Q1052,R1052),"季度+动态",IF(Q1052,"季度","动态")))))</x:f>
        <x:v>不调</x:v>
      </x:c>
      <x:c r="U1052" s="64" t="n">
        <x:f aca="0">IF(OR(T1052="年末+季度",T1052="季度+动态"),N1052*$E$5/2,IF(T1052="季度",(J1052+K1052)/2,IF(T1052="动态",N1052*$E$5*IF(J1052+K1052=0,0.5,J1052/(J1052+K1052)),J1052)))</x:f>
        <x:v>0.125523452953405</x:v>
      </x:c>
      <x:c r="V1052" s="64" t="n">
        <x:f aca="0">IF(OR(T1052="年末+季度",T1052="季度+动态"),N1052*$E$5/2,IF(T1052="季度",(J1052+K1052)/2,IF(T1052="动态",N1052*$E$5*IF(J1052+K1052=0,0.5,K1052/(J1052+K1052)),K1052)))</x:f>
        <x:v>0.10864958177350736</x:v>
      </x:c>
      <x:c r="W1052" s="64" t="n">
        <x:f aca="0">IF(OR(T1052="年末+季度",T1052="季度+动态",T1052="动态"),N1052*(1-$E$5)*IF(L1052+M1052=0,$B$7/($B$7+$B$8),L1052/(L1052+M1052)),L1052)</x:f>
        <x:v>0.8877408670251118</x:v>
      </x:c>
      <x:c r="X1052" s="64" t="n">
        <x:f aca="0">IF(OR(T1052="年末+季度",T1052="季度+动态",T1052="动态"),N1052*(1-$E$5)*IF(L1052+M1052=0,$B$8/($B$7+$B$8),M1052/(L1052+M1052)),M1052)</x:f>
        <x:v>0.07085163501187637</x:v>
      </x:c>
      <x:c r="Y1052" s="64" t="n">
        <x:f aca="0">POWER(1-$H$5,(A1052-A1051)/$H$8)</x:f>
        <x:v>0.9999862671029998</x:v>
      </x:c>
      <x:c r="Z1052" s="64" t="n">
        <x:f aca="0">U1052*Y1052</x:f>
        <x:v>0.12552172915275447</x:v>
      </x:c>
      <x:c r="AA1052" s="64" t="n">
        <x:f aca="0">V1052*Y1052</x:f>
        <x:v>0.10864808969999175</x:v>
      </x:c>
      <x:c r="AB1052" s="64" t="n">
        <x:f aca="0">W1052*Y1052</x:f>
        <x:v>0.887728675771222</x:v>
      </x:c>
      <x:c r="AC1052" s="64" t="n">
        <x:f aca="0">X1052*Y1052</x:f>
        <x:v>0.07085066201367045</x:v>
      </x:c>
      <x:c r="AD1052" s="64" t="n">
        <x:f aca="0">SUM(Z1052:AC1052)</x:f>
        <x:v>1.1927491566376387</x:v>
      </x:c>
      <x:c r="AE1052" s="64" t="n">
        <x:f aca="0">MAX(AE1051,AD1052)</x:f>
        <x:v>1.1927491566376387</x:v>
      </x:c>
      <x:c r="AF1052" s="63" t="n">
        <x:f aca="0">AD1052/AE1052-1</x:f>
        <x:v>0</x:v>
      </x:c>
      <x:c r="AG1052" s="63" t="n">
        <x:f aca="0">AD1052/AD1051-1</x:f>
        <x:v>0.0021397721973315242</x:v>
      </x:c>
      <x:c r="AH1052" s="61" t="n">
        <x:f aca="0">IF(OR(T1052="年末+季度",T1052="季度+动态",T1052="季度",T1052="动态"),A1052,AH1051)</x:f>
        <x:v>45289</x:v>
      </x:c>
      <x:c r="AI1052" s="68" t="n">
        <x:f aca="0">YEAR(A1052)</x:f>
        <x:v>2024</x:v>
      </x:c>
      <x:c r="AJ1052" s="68" t="n">
        <x:f aca="0">MONTH(A1052)</x:f>
        <x:v>3</x:v>
      </x:c>
      <x:c r="AK1052" s="66" t="n">
        <x:f aca="0">IF(MONTH(A1052)&lt;&gt;MONTH(A1053),1,0)</x:f>
        <x:v>0</x:v>
      </x:c>
      <x:c r="AL1052" s="64" t="n">
        <x:f aca="0">IF(AK1051,AD1051,AL1051)</x:f>
        <x:v>1.1869103532658112</x:v>
      </x:c>
      <x:c r="AM1052" s="65" t="str">
        <x:f aca="0">IF(AK1052,AD1052/AL1052-1,"")</x:f>
      </x:c>
      <x:c r="AN1052" s="64" t="n">
        <x:f aca="0">IF(AI1052&lt;&gt;AI1051,AD1052,MAX(AN1051,AD1052))</x:f>
        <x:v>1.1927491566376387</x:v>
      </x:c>
      <x:c r="AO1052" s="65" t="n">
        <x:f aca="0">AD1052/AN1052-1</x:f>
        <x:v>0</x:v>
      </x:c>
      <x:c r="AP1052" s="69" t="n">
        <x:f aca="0">IFERROR(SUM(Z1052:AC1052)/AD1052,0)</x:f>
        <x:v>1</x:v>
      </x:c>
      <x:c r="AQ1052" s="66" t="b">
        <x:f aca="0">AND(B1052&gt;0,C1052&gt;0,D1052&gt;0,E1052&gt;0)</x:f>
        <x:v>1</x:v>
      </x:c>
    </x:row>
    <x:row r="1053" ht="13.5" hidden="0">
      <x:c r="A1053" s="61" t="n">
        <x:f aca="0">'净值底稿'!A1015</x:f>
        <x:v>45358</x:v>
      </x:c>
      <x:c r="B1053" s="62" t="n">
        <x:f aca="0">'净值底稿'!W1015</x:f>
        <x:v>1.3886393704009548</x:v>
      </x:c>
      <x:c r="C1053" s="62" t="n">
        <x:f aca="0">'净值底稿'!T1015</x:f>
        <x:v>1.1115517935666375</x:v>
      </x:c>
      <x:c r="D1053" s="62" t="n">
        <x:f aca="0">'净值底稿'!U1015</x:f>
        <x:v>1.6657</x:v>
      </x:c>
      <x:c r="E1053" s="62" t="n">
        <x:f aca="0">'净值底稿'!V1015</x:f>
        <x:v>1.7977</x:v>
      </x:c>
      <x:c r="F1053" s="63" t="n">
        <x:f aca="0">IFERROR(B1053/B1052-1,0)</x:f>
        <x:v>0.002880233362896778</x:v>
      </x:c>
      <x:c r="G1053" s="63" t="n">
        <x:f aca="0">IFERROR(C1053/C1052-1,0)</x:f>
        <x:v>-0.009395504143711597</x:v>
      </x:c>
      <x:c r="H1053" s="63" t="n">
        <x:f aca="0">IFERROR(D1053/D1052-1,0)</x:f>
        <x:v>0.00006003842459167963</x:v>
      </x:c>
      <x:c r="I1053" s="63" t="n">
        <x:f aca="0">IFERROR(E1053/E1052-1,0)</x:f>
        <x:v>0.010397931654676285</x:v>
      </x:c>
      <x:c r="J1053" s="64" t="n">
        <x:f aca="0">Z1052*(1+F1053)</x:f>
        <x:v>0.12588326102482872</x:v>
      </x:c>
      <x:c r="K1053" s="64" t="n">
        <x:f aca="0">AA1052*(1+G1053)</x:f>
        <x:v>0.10762728612300913</x:v>
      </x:c>
      <x:c r="L1053" s="64" t="n">
        <x:f aca="0">AB1052*(1+H1053)</x:f>
        <x:v>0.8877819736023802</x:v>
      </x:c>
      <x:c r="M1053" s="64" t="n">
        <x:f aca="0">AC1052*(1+I1053)</x:f>
        <x:v>0.07158736235497716</x:v>
      </x:c>
      <x:c r="N1053" s="64" t="n">
        <x:f aca="0">SUM(J1053:M1053)</x:f>
        <x:v>1.1928798831051952</x:v>
      </x:c>
      <x:c r="O1053" s="65" t="n">
        <x:f aca="0">IFERROR((J1053+K1053)/N1053,0)</x:f>
        <x:v>0.1957536131299194</x:v>
      </x:c>
      <x:c r="P1053" s="66" t="b">
        <x:f aca="0">AND(MONTH(A1053)=12,OR(A1054="",YEAR(A1053)&lt;&gt;YEAR(A1054)))</x:f>
        <x:v>0</x:v>
      </x:c>
      <x:c r="Q1053" s="66" t="b">
        <x:f aca="0">AND(MOD(MONTH(A1053),3)=0,OR(A1054="",MONTH(A1053)&lt;&gt;MONTH(A1054)))</x:f>
        <x:v>0</x:v>
      </x:c>
      <x:c r="R1053" s="66" t="b">
        <x:f aca="0">OR(O1053&gt;$E$7,O1053&lt;$E$6)</x:f>
        <x:v>0</x:v>
      </x:c>
      <x:c r="S1053" s="66" t="b">
        <x:f aca="0">AND(OR(P1053,Q1053,R1053),A1053-AH1052&gt;$E$8)</x:f>
        <x:v>0</x:v>
      </x:c>
      <x:c r="T1053" s="67" t="str">
        <x:f aca="0">IF(NOT(OR(P1053,Q1053,R1053)),"不调",IF(NOT(S1053),"间隔规则跳过",IF(P1053,"年末+季度",IF(AND(Q1053,R1053),"季度+动态",IF(Q1053,"季度","动态")))))</x:f>
        <x:v>不调</x:v>
      </x:c>
      <x:c r="U1053" s="64" t="n">
        <x:f aca="0">IF(OR(T1053="年末+季度",T1053="季度+动态"),N1053*$E$5/2,IF(T1053="季度",(J1053+K1053)/2,IF(T1053="动态",N1053*$E$5*IF(J1053+K1053=0,0.5,J1053/(J1053+K1053)),J1053)))</x:f>
        <x:v>0.12588326102482872</x:v>
      </x:c>
      <x:c r="V1053" s="64" t="n">
        <x:f aca="0">IF(OR(T1053="年末+季度",T1053="季度+动态"),N1053*$E$5/2,IF(T1053="季度",(J1053+K1053)/2,IF(T1053="动态",N1053*$E$5*IF(J1053+K1053=0,0.5,K1053/(J1053+K1053)),K1053)))</x:f>
        <x:v>0.10762728612300913</x:v>
      </x:c>
      <x:c r="W1053" s="64" t="n">
        <x:f aca="0">IF(OR(T1053="年末+季度",T1053="季度+动态",T1053="动态"),N1053*(1-$E$5)*IF(L1053+M1053=0,$B$7/($B$7+$B$8),L1053/(L1053+M1053)),L1053)</x:f>
        <x:v>0.8877819736023802</x:v>
      </x:c>
      <x:c r="X1053" s="64" t="n">
        <x:f aca="0">IF(OR(T1053="年末+季度",T1053="季度+动态",T1053="动态"),N1053*(1-$E$5)*IF(L1053+M1053=0,$B$8/($B$7+$B$8),M1053/(L1053+M1053)),M1053)</x:f>
        <x:v>0.07158736235497716</x:v>
      </x:c>
      <x:c r="Y1053" s="64" t="n">
        <x:f aca="0">POWER(1-$H$5,(A1053-A1052)/$H$8)</x:f>
        <x:v>0.9999862671029998</x:v>
      </x:c>
      <x:c r="Z1053" s="64" t="n">
        <x:f aca="0">U1053*Y1053</x:f>
        <x:v>0.125881532282971</x:v>
      </x:c>
      <x:c r="AA1053" s="64" t="n">
        <x:f aca="0">V1053*Y1053</x:f>
        <x:v>0.10762580808857439</x:v>
      </x:c>
      <x:c r="AB1053" s="64" t="n">
        <x:f aca="0">W1053*Y1053</x:f>
        <x:v>0.887769781783978</x:v>
      </x:c>
      <x:c r="AC1053" s="64" t="n">
        <x:f aca="0">X1053*Y1053</x:f>
        <x:v>0.07158637925310342</x:v>
      </x:c>
      <x:c r="AD1053" s="64" t="n">
        <x:f aca="0">SUM(Z1053:AC1053)</x:f>
        <x:v>1.1928635014086268</x:v>
      </x:c>
      <x:c r="AE1053" s="64" t="n">
        <x:f aca="0">MAX(AE1052,AD1053)</x:f>
        <x:v>1.1928635014086268</x:v>
      </x:c>
      <x:c r="AF1053" s="63" t="n">
        <x:f aca="0">AD1053/AE1053-1</x:f>
        <x:v>0</x:v>
      </x:c>
      <x:c r="AG1053" s="63" t="n">
        <x:f aca="0">AD1053/AD1052-1</x:f>
        <x:v>0.00009586657039473145</x:v>
      </x:c>
      <x:c r="AH1053" s="61" t="n">
        <x:f aca="0">IF(OR(T1053="年末+季度",T1053="季度+动态",T1053="季度",T1053="动态"),A1053,AH1052)</x:f>
        <x:v>45289</x:v>
      </x:c>
      <x:c r="AI1053" s="68" t="n">
        <x:f aca="0">YEAR(A1053)</x:f>
        <x:v>2024</x:v>
      </x:c>
      <x:c r="AJ1053" s="68" t="n">
        <x:f aca="0">MONTH(A1053)</x:f>
        <x:v>3</x:v>
      </x:c>
      <x:c r="AK1053" s="66" t="n">
        <x:f aca="0">IF(MONTH(A1053)&lt;&gt;MONTH(A1054),1,0)</x:f>
        <x:v>0</x:v>
      </x:c>
      <x:c r="AL1053" s="64" t="n">
        <x:f aca="0">IF(AK1052,AD1052,AL1052)</x:f>
        <x:v>1.1869103532658112</x:v>
      </x:c>
      <x:c r="AM1053" s="65" t="str">
        <x:f aca="0">IF(AK1053,AD1053/AL1053-1,"")</x:f>
      </x:c>
      <x:c r="AN1053" s="64" t="n">
        <x:f aca="0">IF(AI1053&lt;&gt;AI1052,AD1053,MAX(AN1052,AD1053))</x:f>
        <x:v>1.1928635014086268</x:v>
      </x:c>
      <x:c r="AO1053" s="65" t="n">
        <x:f aca="0">AD1053/AN1053-1</x:f>
        <x:v>0</x:v>
      </x:c>
      <x:c r="AP1053" s="69" t="n">
        <x:f aca="0">IFERROR(SUM(Z1053:AC1053)/AD1053,0)</x:f>
        <x:v>1</x:v>
      </x:c>
      <x:c r="AQ1053" s="66" t="b">
        <x:f aca="0">AND(B1053&gt;0,C1053&gt;0,D1053&gt;0,E1053&gt;0)</x:f>
        <x:v>1</x:v>
      </x:c>
    </x:row>
    <x:row r="1054" ht="13.5" hidden="0">
      <x:c r="A1054" s="61" t="n">
        <x:f aca="0">'净值底稿'!A1016</x:f>
        <x:v>45359</x:v>
      </x:c>
      <x:c r="B1054" s="62" t="n">
        <x:f aca="0">'净值底稿'!W1016</x:f>
        <x:v>1.3978664415065443</x:v>
      </x:c>
      <x:c r="C1054" s="62" t="n">
        <x:f aca="0">'净值底稿'!T1016</x:f>
        <x:v>1.1206574537212783</x:v>
      </x:c>
      <x:c r="D1054" s="62" t="n">
        <x:f aca="0">'净值底稿'!U1016</x:f>
        <x:v>1.6655</x:v>
      </x:c>
      <x:c r="E1054" s="62" t="n">
        <x:f aca="0">'净值底稿'!V1016</x:f>
        <x:v>1.8005</x:v>
      </x:c>
      <x:c r="F1054" s="63" t="n">
        <x:f aca="0">IFERROR(B1054/B1053-1,0)</x:f>
        <x:v>0.006644684935675826</x:v>
      </x:c>
      <x:c r="G1054" s="63" t="n">
        <x:f aca="0">IFERROR(C1054/C1053-1,0)</x:f>
        <x:v>0.008191845136989562</x:v>
      </x:c>
      <x:c r="H1054" s="63" t="n">
        <x:f aca="0">IFERROR(D1054/D1053-1,0)</x:f>
        <x:v>-0.0001200696403914625</x:v>
      </x:c>
      <x:c r="I1054" s="63" t="n">
        <x:f aca="0">IFERROR(E1054/E1053-1,0)</x:f>
        <x:v>0.001557545752906453</x:v>
      </x:c>
      <x:c r="J1054" s="64" t="n">
        <x:f aca="0">Z1053*(1+F1054)</x:f>
        <x:v>0.12671797540421145</x:v>
      </x:c>
      <x:c r="K1054" s="64" t="n">
        <x:f aca="0">AA1053*(1+G1054)</x:f>
        <x:v>0.10850746204117935</x:v>
      </x:c>
      <x:c r="L1054" s="64" t="n">
        <x:f aca="0">AB1053*(1+H1054)</x:f>
        <x:v>0.8876631875855289</x:v>
      </x:c>
      <x:c r="M1054" s="64" t="n">
        <x:f aca="0">AC1053*(1+I1054)</x:f>
        <x:v>0.07169787831407504</x:v>
      </x:c>
      <x:c r="N1054" s="64" t="n">
        <x:f aca="0">SUM(J1054:M1054)</x:f>
        <x:v>1.1945865033449947</x:v>
      </x:c>
      <x:c r="O1054" s="65" t="n">
        <x:f aca="0">IFERROR((J1054+K1054)/N1054,0)</x:f>
        <x:v>0.1969095053281864</x:v>
      </x:c>
      <x:c r="P1054" s="66" t="b">
        <x:f aca="0">AND(MONTH(A1054)=12,OR(A1055="",YEAR(A1054)&lt;&gt;YEAR(A1055)))</x:f>
        <x:v>0</x:v>
      </x:c>
      <x:c r="Q1054" s="66" t="b">
        <x:f aca="0">AND(MOD(MONTH(A1054),3)=0,OR(A1055="",MONTH(A1054)&lt;&gt;MONTH(A1055)))</x:f>
        <x:v>0</x:v>
      </x:c>
      <x:c r="R1054" s="66" t="b">
        <x:f aca="0">OR(O1054&gt;$E$7,O1054&lt;$E$6)</x:f>
        <x:v>0</x:v>
      </x:c>
      <x:c r="S1054" s="66" t="b">
        <x:f aca="0">AND(OR(P1054,Q1054,R1054),A1054-AH1053&gt;$E$8)</x:f>
        <x:v>0</x:v>
      </x:c>
      <x:c r="T1054" s="67" t="str">
        <x:f aca="0">IF(NOT(OR(P1054,Q1054,R1054)),"不调",IF(NOT(S1054),"间隔规则跳过",IF(P1054,"年末+季度",IF(AND(Q1054,R1054),"季度+动态",IF(Q1054,"季度","动态")))))</x:f>
        <x:v>不调</x:v>
      </x:c>
      <x:c r="U1054" s="64" t="n">
        <x:f aca="0">IF(OR(T1054="年末+季度",T1054="季度+动态"),N1054*$E$5/2,IF(T1054="季度",(J1054+K1054)/2,IF(T1054="动态",N1054*$E$5*IF(J1054+K1054=0,0.5,J1054/(J1054+K1054)),J1054)))</x:f>
        <x:v>0.12671797540421145</x:v>
      </x:c>
      <x:c r="V1054" s="64" t="n">
        <x:f aca="0">IF(OR(T1054="年末+季度",T1054="季度+动态"),N1054*$E$5/2,IF(T1054="季度",(J1054+K1054)/2,IF(T1054="动态",N1054*$E$5*IF(J1054+K1054=0,0.5,K1054/(J1054+K1054)),K1054)))</x:f>
        <x:v>0.10850746204117935</x:v>
      </x:c>
      <x:c r="W1054" s="64" t="n">
        <x:f aca="0">IF(OR(T1054="年末+季度",T1054="季度+动态",T1054="动态"),N1054*(1-$E$5)*IF(L1054+M1054=0,$B$7/($B$7+$B$8),L1054/(L1054+M1054)),L1054)</x:f>
        <x:v>0.8876631875855289</x:v>
      </x:c>
      <x:c r="X1054" s="64" t="n">
        <x:f aca="0">IF(OR(T1054="年末+季度",T1054="季度+动态",T1054="动态"),N1054*(1-$E$5)*IF(L1054+M1054=0,$B$8/($B$7+$B$8),M1054/(L1054+M1054)),M1054)</x:f>
        <x:v>0.07169787831407504</x:v>
      </x:c>
      <x:c r="Y1054" s="64" t="n">
        <x:f aca="0">POWER(1-$H$5,(A1054-A1053)/$H$8)</x:f>
        <x:v>0.9999862671029998</x:v>
      </x:c>
      <x:c r="Z1054" s="64" t="n">
        <x:f aca="0">U1054*Y1054</x:f>
        <x:v>0.12671623519930714</x:v>
      </x:c>
      <x:c r="AA1054" s="64" t="n">
        <x:f aca="0">V1054*Y1054</x:f>
        <x:v>0.10850597191937938</x:v>
      </x:c>
      <x:c r="AB1054" s="64" t="n">
        <x:f aca="0">W1054*Y1054</x:f>
        <x:v>0.8876509973984028</x:v>
      </x:c>
      <x:c r="AC1054" s="64" t="n">
        <x:f aca="0">X1054*Y1054</x:f>
        <x:v>0.07169689369449701</x:v>
      </x:c>
      <x:c r="AD1054" s="64" t="n">
        <x:f aca="0">SUM(Z1054:AC1054)</x:f>
        <x:v>1.1945700982115863</x:v>
      </x:c>
      <x:c r="AE1054" s="64" t="n">
        <x:f aca="0">MAX(AE1053,AD1054)</x:f>
        <x:v>1.1945700982115863</x:v>
      </x:c>
      <x:c r="AF1054" s="63" t="n">
        <x:f aca="0">AD1054/AE1054-1</x:f>
        <x:v>0</x:v>
      </x:c>
      <x:c r="AG1054" s="63" t="n">
        <x:f aca="0">AD1054/AD1053-1</x:f>
        <x:v>0.0014306723283461498</x:v>
      </x:c>
      <x:c r="AH1054" s="61" t="n">
        <x:f aca="0">IF(OR(T1054="年末+季度",T1054="季度+动态",T1054="季度",T1054="动态"),A1054,AH1053)</x:f>
        <x:v>45289</x:v>
      </x:c>
      <x:c r="AI1054" s="68" t="n">
        <x:f aca="0">YEAR(A1054)</x:f>
        <x:v>2024</x:v>
      </x:c>
      <x:c r="AJ1054" s="68" t="n">
        <x:f aca="0">MONTH(A1054)</x:f>
        <x:v>3</x:v>
      </x:c>
      <x:c r="AK1054" s="66" t="n">
        <x:f aca="0">IF(MONTH(A1054)&lt;&gt;MONTH(A1055),1,0)</x:f>
        <x:v>0</x:v>
      </x:c>
      <x:c r="AL1054" s="64" t="n">
        <x:f aca="0">IF(AK1053,AD1053,AL1053)</x:f>
        <x:v>1.1869103532658112</x:v>
      </x:c>
      <x:c r="AM1054" s="65" t="str">
        <x:f aca="0">IF(AK1054,AD1054/AL1054-1,"")</x:f>
      </x:c>
      <x:c r="AN1054" s="64" t="n">
        <x:f aca="0">IF(AI1054&lt;&gt;AI1053,AD1054,MAX(AN1053,AD1054))</x:f>
        <x:v>1.1945700982115863</x:v>
      </x:c>
      <x:c r="AO1054" s="65" t="n">
        <x:f aca="0">AD1054/AN1054-1</x:f>
        <x:v>0</x:v>
      </x:c>
      <x:c r="AP1054" s="69" t="n">
        <x:f aca="0">IFERROR(SUM(Z1054:AC1054)/AD1054,0)</x:f>
        <x:v>1</x:v>
      </x:c>
      <x:c r="AQ1054" s="66" t="b">
        <x:f aca="0">AND(B1054&gt;0,C1054&gt;0,D1054&gt;0,E1054&gt;0)</x:f>
        <x:v>1</x:v>
      </x:c>
    </x:row>
    <x:row r="1055" ht="13.5" hidden="0">
      <x:c r="A1055" s="61" t="n">
        <x:f aca="0">'净值底稿'!A1017</x:f>
        <x:v>45362</x:v>
      </x:c>
      <x:c r="B1055" s="62" t="n">
        <x:f aca="0">'净值底稿'!W1017</x:f>
        <x:v>1.3927445288707014</x:v>
      </x:c>
      <x:c r="C1055" s="62" t="n">
        <x:f aca="0">'净值底稿'!T1017</x:f>
        <x:v>1.1372633424341663</x:v>
      </x:c>
      <x:c r="D1055" s="62" t="n">
        <x:f aca="0">'净值底稿'!U1017</x:f>
        <x:v>1.6643</x:v>
      </x:c>
      <x:c r="E1055" s="62" t="n">
        <x:f aca="0">'净值底稿'!V1017</x:f>
        <x:v>1.8058</x:v>
      </x:c>
      <x:c r="F1055" s="63" t="n">
        <x:f aca="0">IFERROR(B1055/B1054-1,0)</x:f>
        <x:v>-0.003664092994694612</x:v>
      </x:c>
      <x:c r="G1055" s="63" t="n">
        <x:f aca="0">IFERROR(C1055/C1054-1,0)</x:f>
        <x:v>0.014817988010293437</x:v>
      </x:c>
      <x:c r="H1055" s="63" t="n">
        <x:f aca="0">IFERROR(D1055/D1054-1,0)</x:f>
        <x:v>-0.0007205043530471578</x:v>
      </x:c>
      <x:c r="I1055" s="63" t="n">
        <x:f aca="0">IFERROR(E1055/E1054-1,0)</x:f>
        <x:v>0.0029436267703415453</x:v>
      </x:c>
      <x:c r="J1055" s="64" t="n">
        <x:f aca="0">Z1054*(1+F1055)</x:f>
        <x:v>0.12625193512959929</x:v>
      </x:c>
      <x:c r="K1055" s="64" t="n">
        <x:f aca="0">AA1054*(1+G1055)</x:f>
        <x:v>0.11011381211032599</x:v>
      </x:c>
      <x:c r="L1055" s="64" t="n">
        <x:f aca="0">AB1054*(1+H1055)</x:f>
        <x:v>0.8870114409907907</x:v>
      </x:c>
      <x:c r="M1055" s="64" t="n">
        <x:f aca="0">AC1054*(1+I1055)</x:f>
        <x:v>0.07190794259012646</x:v>
      </x:c>
      <x:c r="N1055" s="64" t="n">
        <x:f aca="0">SUM(J1055:M1055)</x:f>
        <x:v>1.1952851308208425</x:v>
      </x:c>
      <x:c r="O1055" s="65" t="n">
        <x:f aca="0">IFERROR((J1055+K1055)/N1055,0)</x:f>
        <x:v>0.19774842097935658</x:v>
      </x:c>
      <x:c r="P1055" s="66" t="b">
        <x:f aca="0">AND(MONTH(A1055)=12,OR(A1056="",YEAR(A1055)&lt;&gt;YEAR(A1056)))</x:f>
        <x:v>0</x:v>
      </x:c>
      <x:c r="Q1055" s="66" t="b">
        <x:f aca="0">AND(MOD(MONTH(A1055),3)=0,OR(A1056="",MONTH(A1055)&lt;&gt;MONTH(A1056)))</x:f>
        <x:v>0</x:v>
      </x:c>
      <x:c r="R1055" s="66" t="b">
        <x:f aca="0">OR(O1055&gt;$E$7,O1055&lt;$E$6)</x:f>
        <x:v>0</x:v>
      </x:c>
      <x:c r="S1055" s="66" t="b">
        <x:f aca="0">AND(OR(P1055,Q1055,R1055),A1055-AH1054&gt;$E$8)</x:f>
        <x:v>0</x:v>
      </x:c>
      <x:c r="T1055" s="67" t="str">
        <x:f aca="0">IF(NOT(OR(P1055,Q1055,R1055)),"不调",IF(NOT(S1055),"间隔规则跳过",IF(P1055,"年末+季度",IF(AND(Q1055,R1055),"季度+动态",IF(Q1055,"季度","动态")))))</x:f>
        <x:v>不调</x:v>
      </x:c>
      <x:c r="U1055" s="64" t="n">
        <x:f aca="0">IF(OR(T1055="年末+季度",T1055="季度+动态"),N1055*$E$5/2,IF(T1055="季度",(J1055+K1055)/2,IF(T1055="动态",N1055*$E$5*IF(J1055+K1055=0,0.5,J1055/(J1055+K1055)),J1055)))</x:f>
        <x:v>0.12625193512959929</x:v>
      </x:c>
      <x:c r="V1055" s="64" t="n">
        <x:f aca="0">IF(OR(T1055="年末+季度",T1055="季度+动态"),N1055*$E$5/2,IF(T1055="季度",(J1055+K1055)/2,IF(T1055="动态",N1055*$E$5*IF(J1055+K1055=0,0.5,K1055/(J1055+K1055)),K1055)))</x:f>
        <x:v>0.11011381211032599</x:v>
      </x:c>
      <x:c r="W1055" s="64" t="n">
        <x:f aca="0">IF(OR(T1055="年末+季度",T1055="季度+动态",T1055="动态"),N1055*(1-$E$5)*IF(L1055+M1055=0,$B$7/($B$7+$B$8),L1055/(L1055+M1055)),L1055)</x:f>
        <x:v>0.8870114409907907</x:v>
      </x:c>
      <x:c r="X1055" s="64" t="n">
        <x:f aca="0">IF(OR(T1055="年末+季度",T1055="季度+动态",T1055="动态"),N1055*(1-$E$5)*IF(L1055+M1055=0,$B$8/($B$7+$B$8),M1055/(L1055+M1055)),M1055)</x:f>
        <x:v>0.07190794259012646</x:v>
      </x:c>
      <x:c r="Y1055" s="64" t="n">
        <x:f aca="0">POWER(1-$H$5,(A1055-A1054)/$H$8)</x:f>
        <x:v>0.9999588018747739</x:v>
      </x:c>
      <x:c r="Z1055" s="64" t="n">
        <x:f aca="0">U1055*Y1055</x:f>
        <x:v>0.12624673378656578</x:v>
      </x:c>
      <x:c r="AA1055" s="64" t="n">
        <x:f aca="0">V1055*Y1055</x:f>
        <x:v>0.11010927562770555</x:v>
      </x:c>
      <x:c r="AB1055" s="64" t="n">
        <x:f aca="0">W1055*Y1055</x:f>
        <x:v>0.8869748977823677</x:v>
      </x:c>
      <x:c r="AC1055" s="64" t="n">
        <x:f aca="0">X1055*Y1055</x:f>
        <x:v>0.07190498011770288</x:v>
      </x:c>
      <x:c r="AD1055" s="64" t="n">
        <x:f aca="0">SUM(Z1055:AC1055)</x:f>
        <x:v>1.195235887314342</x:v>
      </x:c>
      <x:c r="AE1055" s="64" t="n">
        <x:f aca="0">MAX(AE1054,AD1055)</x:f>
        <x:v>1.195235887314342</x:v>
      </x:c>
      <x:c r="AF1055" s="63" t="n">
        <x:f aca="0">AD1055/AE1055-1</x:f>
        <x:v>0</x:v>
      </x:c>
      <x:c r="AG1055" s="63" t="n">
        <x:f aca="0">AD1055/AD1054-1</x:f>
        <x:v>0.0005573461982284478</x:v>
      </x:c>
      <x:c r="AH1055" s="61" t="n">
        <x:f aca="0">IF(OR(T1055="年末+季度",T1055="季度+动态",T1055="季度",T1055="动态"),A1055,AH1054)</x:f>
        <x:v>45289</x:v>
      </x:c>
      <x:c r="AI1055" s="68" t="n">
        <x:f aca="0">YEAR(A1055)</x:f>
        <x:v>2024</x:v>
      </x:c>
      <x:c r="AJ1055" s="68" t="n">
        <x:f aca="0">MONTH(A1055)</x:f>
        <x:v>3</x:v>
      </x:c>
      <x:c r="AK1055" s="66" t="n">
        <x:f aca="0">IF(MONTH(A1055)&lt;&gt;MONTH(A1056),1,0)</x:f>
        <x:v>0</x:v>
      </x:c>
      <x:c r="AL1055" s="64" t="n">
        <x:f aca="0">IF(AK1054,AD1054,AL1054)</x:f>
        <x:v>1.1869103532658112</x:v>
      </x:c>
      <x:c r="AM1055" s="65" t="str">
        <x:f aca="0">IF(AK1055,AD1055/AL1055-1,"")</x:f>
      </x:c>
      <x:c r="AN1055" s="64" t="n">
        <x:f aca="0">IF(AI1055&lt;&gt;AI1054,AD1055,MAX(AN1054,AD1055))</x:f>
        <x:v>1.195235887314342</x:v>
      </x:c>
      <x:c r="AO1055" s="65" t="n">
        <x:f aca="0">AD1055/AN1055-1</x:f>
        <x:v>0</x:v>
      </x:c>
      <x:c r="AP1055" s="69" t="n">
        <x:f aca="0">IFERROR(SUM(Z1055:AC1055)/AD1055,0)</x:f>
        <x:v>1</x:v>
      </x:c>
      <x:c r="AQ1055" s="66" t="b">
        <x:f aca="0">AND(B1055&gt;0,C1055&gt;0,D1055&gt;0,E1055&gt;0)</x:f>
        <x:v>1</x:v>
      </x:c>
    </x:row>
    <x:row r="1056" ht="13.5" hidden="0">
      <x:c r="A1056" s="61" t="n">
        <x:f aca="0">'净值底稿'!A1018</x:f>
        <x:v>45363</x:v>
      </x:c>
      <x:c r="B1056" s="62" t="n">
        <x:f aca="0">'净值底稿'!W1018</x:f>
        <x:v>1.3753173387739805</x:v>
      </x:c>
      <x:c r="C1056" s="62" t="n">
        <x:f aca="0">'净值底稿'!T1018</x:f>
        <x:v>1.142685996839381</x:v>
      </x:c>
      <x:c r="D1056" s="62" t="n">
        <x:f aca="0">'净值底稿'!U1018</x:f>
        <x:v>1.6612</x:v>
      </x:c>
      <x:c r="E1056" s="62" t="n">
        <x:f aca="0">'净值底稿'!V1018</x:f>
        <x:v>1.799</x:v>
      </x:c>
      <x:c r="F1056" s="63" t="n">
        <x:f aca="0">IFERROR(B1056/B1055-1,0)</x:f>
        <x:v>-0.012512840463894448</x:v>
      </x:c>
      <x:c r="G1056" s="63" t="n">
        <x:f aca="0">IFERROR(C1056/C1055-1,0)</x:f>
        <x:v>0.004768160726616122</x:v>
      </x:c>
      <x:c r="H1056" s="63" t="n">
        <x:f aca="0">IFERROR(D1056/D1055-1,0)</x:f>
        <x:v>-0.0018626449558372116</x:v>
      </x:c>
      <x:c r="I1056" s="63" t="n">
        <x:f aca="0">IFERROR(E1056/E1055-1,0)</x:f>
        <x:v>-0.003765644035884419</x:v>
      </x:c>
      <x:c r="J1056" s="64" t="n">
        <x:f aca="0">Z1055*(1+F1056)</x:f>
        <x:v>0.12466702854760674</x:v>
      </x:c>
      <x:c r="K1056" s="64" t="n">
        <x:f aca="0">AA1055*(1+G1056)</x:f>
        <x:v>0.11063429435138972</x:v>
      </x:c>
      <x:c r="L1056" s="64" t="n">
        <x:f aca="0">AB1055*(1+H1056)</x:f>
        <x:v>0.8853227784630592</x:v>
      </x:c>
      <x:c r="M1056" s="64" t="n">
        <x:f aca="0">AC1055*(1+I1056)</x:f>
        <x:v>0.07163421155817226</x:v>
      </x:c>
      <x:c r="N1056" s="64" t="n">
        <x:f aca="0">SUM(J1056:M1056)</x:f>
        <x:v>1.192258312920228</x:v>
      </x:c>
      <x:c r="O1056" s="65" t="n">
        <x:f aca="0">IFERROR((J1056+K1056)/N1056,0)</x:f>
        <x:v>0.19735767018698078</x:v>
      </x:c>
      <x:c r="P1056" s="66" t="b">
        <x:f aca="0">AND(MONTH(A1056)=12,OR(A1057="",YEAR(A1056)&lt;&gt;YEAR(A1057)))</x:f>
        <x:v>0</x:v>
      </x:c>
      <x:c r="Q1056" s="66" t="b">
        <x:f aca="0">AND(MOD(MONTH(A1056),3)=0,OR(A1057="",MONTH(A1056)&lt;&gt;MONTH(A1057)))</x:f>
        <x:v>0</x:v>
      </x:c>
      <x:c r="R1056" s="66" t="b">
        <x:f aca="0">OR(O1056&gt;$E$7,O1056&lt;$E$6)</x:f>
        <x:v>0</x:v>
      </x:c>
      <x:c r="S1056" s="66" t="b">
        <x:f aca="0">AND(OR(P1056,Q1056,R1056),A1056-AH1055&gt;$E$8)</x:f>
        <x:v>0</x:v>
      </x:c>
      <x:c r="T1056" s="67" t="str">
        <x:f aca="0">IF(NOT(OR(P1056,Q1056,R1056)),"不调",IF(NOT(S1056),"间隔规则跳过",IF(P1056,"年末+季度",IF(AND(Q1056,R1056),"季度+动态",IF(Q1056,"季度","动态")))))</x:f>
        <x:v>不调</x:v>
      </x:c>
      <x:c r="U1056" s="64" t="n">
        <x:f aca="0">IF(OR(T1056="年末+季度",T1056="季度+动态"),N1056*$E$5/2,IF(T1056="季度",(J1056+K1056)/2,IF(T1056="动态",N1056*$E$5*IF(J1056+K1056=0,0.5,J1056/(J1056+K1056)),J1056)))</x:f>
        <x:v>0.12466702854760674</x:v>
      </x:c>
      <x:c r="V1056" s="64" t="n">
        <x:f aca="0">IF(OR(T1056="年末+季度",T1056="季度+动态"),N1056*$E$5/2,IF(T1056="季度",(J1056+K1056)/2,IF(T1056="动态",N1056*$E$5*IF(J1056+K1056=0,0.5,K1056/(J1056+K1056)),K1056)))</x:f>
        <x:v>0.11063429435138972</x:v>
      </x:c>
      <x:c r="W1056" s="64" t="n">
        <x:f aca="0">IF(OR(T1056="年末+季度",T1056="季度+动态",T1056="动态"),N1056*(1-$E$5)*IF(L1056+M1056=0,$B$7/($B$7+$B$8),L1056/(L1056+M1056)),L1056)</x:f>
        <x:v>0.8853227784630592</x:v>
      </x:c>
      <x:c r="X1056" s="64" t="n">
        <x:f aca="0">IF(OR(T1056="年末+季度",T1056="季度+动态",T1056="动态"),N1056*(1-$E$5)*IF(L1056+M1056=0,$B$8/($B$7+$B$8),M1056/(L1056+M1056)),M1056)</x:f>
        <x:v>0.07163421155817226</x:v>
      </x:c>
      <x:c r="Y1056" s="64" t="n">
        <x:f aca="0">POWER(1-$H$5,(A1056-A1055)/$H$8)</x:f>
        <x:v>0.9999862671029998</x:v>
      </x:c>
      <x:c r="Z1056" s="64" t="n">
        <x:f aca="0">U1056*Y1056</x:f>
        <x:v>0.12466531650814437</x:v>
      </x:c>
      <x:c r="AA1056" s="64" t="n">
        <x:f aca="0">V1056*Y1056</x:f>
        <x:v>0.1106327750220207</x:v>
      </x:c>
      <x:c r="AB1056" s="64" t="n">
        <x:f aca="0">W1056*Y1056</x:f>
        <x:v>0.8853106204165305</x:v>
      </x:c>
      <x:c r="AC1056" s="64" t="n">
        <x:f aca="0">X1056*Y1056</x:f>
        <x:v>0.07163322781292324</x:v>
      </x:c>
      <x:c r="AD1056" s="64" t="n">
        <x:f aca="0">SUM(Z1056:AC1056)</x:f>
        <x:v>1.192241939759619</x:v>
      </x:c>
      <x:c r="AE1056" s="64" t="n">
        <x:f aca="0">MAX(AE1055,AD1056)</x:f>
        <x:v>1.195235887314342</x:v>
      </x:c>
      <x:c r="AF1056" s="63" t="n">
        <x:f aca="0">AD1056/AE1056-1</x:f>
        <x:v>-0.002504900987746028</x:v>
      </x:c>
      <x:c r="AG1056" s="63" t="n">
        <x:f aca="0">AD1056/AD1055-1</x:f>
        <x:v>-0.002504900987746028</x:v>
      </x:c>
      <x:c r="AH1056" s="61" t="n">
        <x:f aca="0">IF(OR(T1056="年末+季度",T1056="季度+动态",T1056="季度",T1056="动态"),A1056,AH1055)</x:f>
        <x:v>45289</x:v>
      </x:c>
      <x:c r="AI1056" s="68" t="n">
        <x:f aca="0">YEAR(A1056)</x:f>
        <x:v>2024</x:v>
      </x:c>
      <x:c r="AJ1056" s="68" t="n">
        <x:f aca="0">MONTH(A1056)</x:f>
        <x:v>3</x:v>
      </x:c>
      <x:c r="AK1056" s="66" t="n">
        <x:f aca="0">IF(MONTH(A1056)&lt;&gt;MONTH(A1057),1,0)</x:f>
        <x:v>0</x:v>
      </x:c>
      <x:c r="AL1056" s="64" t="n">
        <x:f aca="0">IF(AK1055,AD1055,AL1055)</x:f>
        <x:v>1.1869103532658112</x:v>
      </x:c>
      <x:c r="AM1056" s="65" t="str">
        <x:f aca="0">IF(AK1056,AD1056/AL1056-1,"")</x:f>
      </x:c>
      <x:c r="AN1056" s="64" t="n">
        <x:f aca="0">IF(AI1056&lt;&gt;AI1055,AD1056,MAX(AN1055,AD1056))</x:f>
        <x:v>1.195235887314342</x:v>
      </x:c>
      <x:c r="AO1056" s="65" t="n">
        <x:f aca="0">AD1056/AN1056-1</x:f>
        <x:v>-0.002504900987746028</x:v>
      </x:c>
      <x:c r="AP1056" s="69" t="n">
        <x:f aca="0">IFERROR(SUM(Z1056:AC1056)/AD1056,0)</x:f>
        <x:v>1</x:v>
      </x:c>
      <x:c r="AQ1056" s="66" t="b">
        <x:f aca="0">AND(B1056&gt;0,C1056&gt;0,D1056&gt;0,E1056&gt;0)</x:f>
        <x:v>1</x:v>
      </x:c>
    </x:row>
    <x:row r="1057" ht="13.5" hidden="0">
      <x:c r="A1057" s="61" t="n">
        <x:f aca="0">'净值底稿'!A1019</x:f>
        <x:v>45364</x:v>
      </x:c>
      <x:c r="B1057" s="62" t="n">
        <x:f aca="0">'净值底稿'!W1019</x:f>
        <x:v>1.3715451605783684</x:v>
      </x:c>
      <x:c r="C1057" s="62" t="n">
        <x:f aca="0">'净值底稿'!T1019</x:f>
        <x:v>1.144002394094277</x:v>
      </x:c>
      <x:c r="D1057" s="62" t="n">
        <x:f aca="0">'净值底稿'!U1019</x:f>
        <x:v>1.6606</x:v>
      </x:c>
      <x:c r="E1057" s="62" t="n">
        <x:f aca="0">'净值底稿'!V1019</x:f>
        <x:v>1.7968</x:v>
      </x:c>
      <x:c r="F1057" s="63" t="n">
        <x:f aca="0">IFERROR(B1057/B1056-1,0)</x:f>
        <x:v>-0.0027427693153165844</x:v>
      </x:c>
      <x:c r="G1057" s="63" t="n">
        <x:f aca="0">IFERROR(C1057/C1056-1,0)</x:f>
        <x:v>0.0011520201162322774</x:v>
      </x:c>
      <x:c r="H1057" s="63" t="n">
        <x:f aca="0">IFERROR(D1057/D1056-1,0)</x:f>
        <x:v>-0.0003611846857692891</x:v>
      </x:c>
      <x:c r="I1057" s="63" t="n">
        <x:f aca="0">IFERROR(E1057/E1056-1,0)</x:f>
        <x:v>-0.001222901612006666</x:v>
      </x:c>
      <x:c r="J1057" s="64" t="n">
        <x:f aca="0">Z1056*(1+F1057)</x:f>
        <x:v>0.12432338830334161</x:v>
      </x:c>
      <x:c r="K1057" s="64" t="n">
        <x:f aca="0">AA1056*(1+G1057)</x:f>
        <x:v>0.11076022620436066</x:v>
      </x:c>
      <x:c r="L1057" s="64" t="n">
        <x:f aca="0">AB1056*(1+H1057)</x:f>
        <x:v>0.8849908597782872</x:v>
      </x:c>
      <x:c r="M1057" s="64" t="n">
        <x:f aca="0">AC1056*(1+I1057)</x:f>
        <x:v>0.07154562742315757</x:v>
      </x:c>
      <x:c r="N1057" s="64" t="n">
        <x:f aca="0">SUM(J1057:M1057)</x:f>
        <x:v>1.191620101709147</x:v>
      </x:c>
      <x:c r="O1057" s="65" t="n">
        <x:f aca="0">IFERROR((J1057+K1057)/N1057,0)</x:f>
        <x:v>0.19728067206194372</x:v>
      </x:c>
      <x:c r="P1057" s="66" t="b">
        <x:f aca="0">AND(MONTH(A1057)=12,OR(A1058="",YEAR(A1057)&lt;&gt;YEAR(A1058)))</x:f>
        <x:v>0</x:v>
      </x:c>
      <x:c r="Q1057" s="66" t="b">
        <x:f aca="0">AND(MOD(MONTH(A1057),3)=0,OR(A1058="",MONTH(A1057)&lt;&gt;MONTH(A1058)))</x:f>
        <x:v>0</x:v>
      </x:c>
      <x:c r="R1057" s="66" t="b">
        <x:f aca="0">OR(O1057&gt;$E$7,O1057&lt;$E$6)</x:f>
        <x:v>0</x:v>
      </x:c>
      <x:c r="S1057" s="66" t="b">
        <x:f aca="0">AND(OR(P1057,Q1057,R1057),A1057-AH1056&gt;$E$8)</x:f>
        <x:v>0</x:v>
      </x:c>
      <x:c r="T1057" s="67" t="str">
        <x:f aca="0">IF(NOT(OR(P1057,Q1057,R1057)),"不调",IF(NOT(S1057),"间隔规则跳过",IF(P1057,"年末+季度",IF(AND(Q1057,R1057),"季度+动态",IF(Q1057,"季度","动态")))))</x:f>
        <x:v>不调</x:v>
      </x:c>
      <x:c r="U1057" s="64" t="n">
        <x:f aca="0">IF(OR(T1057="年末+季度",T1057="季度+动态"),N1057*$E$5/2,IF(T1057="季度",(J1057+K1057)/2,IF(T1057="动态",N1057*$E$5*IF(J1057+K1057=0,0.5,J1057/(J1057+K1057)),J1057)))</x:f>
        <x:v>0.12432338830334161</x:v>
      </x:c>
      <x:c r="V1057" s="64" t="n">
        <x:f aca="0">IF(OR(T1057="年末+季度",T1057="季度+动态"),N1057*$E$5/2,IF(T1057="季度",(J1057+K1057)/2,IF(T1057="动态",N1057*$E$5*IF(J1057+K1057=0,0.5,K1057/(J1057+K1057)),K1057)))</x:f>
        <x:v>0.11076022620436066</x:v>
      </x:c>
      <x:c r="W1057" s="64" t="n">
        <x:f aca="0">IF(OR(T1057="年末+季度",T1057="季度+动态",T1057="动态"),N1057*(1-$E$5)*IF(L1057+M1057=0,$B$7/($B$7+$B$8),L1057/(L1057+M1057)),L1057)</x:f>
        <x:v>0.8849908597782872</x:v>
      </x:c>
      <x:c r="X1057" s="64" t="n">
        <x:f aca="0">IF(OR(T1057="年末+季度",T1057="季度+动态",T1057="动态"),N1057*(1-$E$5)*IF(L1057+M1057=0,$B$8/($B$7+$B$8),M1057/(L1057+M1057)),M1057)</x:f>
        <x:v>0.07154562742315757</x:v>
      </x:c>
      <x:c r="Y1057" s="64" t="n">
        <x:f aca="0">POWER(1-$H$5,(A1057-A1056)/$H$8)</x:f>
        <x:v>0.9999862671029998</x:v>
      </x:c>
      <x:c r="Z1057" s="64" t="n">
        <x:f aca="0">U1057*Y1057</x:f>
        <x:v>0.12432168098305532</x:v>
      </x:c>
      <x:c r="AA1057" s="64" t="n">
        <x:f aca="0">V1057*Y1057</x:f>
        <x:v>0.11075870514558248</x:v>
      </x:c>
      <x:c r="AB1057" s="64" t="n">
        <x:f aca="0">W1057*Y1057</x:f>
        <x:v>0.8849787062899637</x:v>
      </x:c>
      <x:c r="AC1057" s="64" t="n">
        <x:f aca="0">X1057*Y1057</x:f>
        <x:v>0.07154464489442534</x:v>
      </x:c>
      <x:c r="AD1057" s="64" t="n">
        <x:f aca="0">SUM(Z1057:AC1057)</x:f>
        <x:v>1.1916037373130268</x:v>
      </x:c>
      <x:c r="AE1057" s="64" t="n">
        <x:f aca="0">MAX(AE1056,AD1057)</x:f>
        <x:v>1.195235887314342</x:v>
      </x:c>
      <x:c r="AF1057" s="63" t="n">
        <x:f aca="0">AD1057/AE1057-1</x:f>
        <x:v>-0.0030388562122883878</x:v>
      </x:c>
      <x:c r="AG1057" s="63" t="n">
        <x:f aca="0">AD1057/AD1056-1</x:f>
        <x:v>-0.0005352960882425428</x:v>
      </x:c>
      <x:c r="AH1057" s="61" t="n">
        <x:f aca="0">IF(OR(T1057="年末+季度",T1057="季度+动态",T1057="季度",T1057="动态"),A1057,AH1056)</x:f>
        <x:v>45289</x:v>
      </x:c>
      <x:c r="AI1057" s="68" t="n">
        <x:f aca="0">YEAR(A1057)</x:f>
        <x:v>2024</x:v>
      </x:c>
      <x:c r="AJ1057" s="68" t="n">
        <x:f aca="0">MONTH(A1057)</x:f>
        <x:v>3</x:v>
      </x:c>
      <x:c r="AK1057" s="66" t="n">
        <x:f aca="0">IF(MONTH(A1057)&lt;&gt;MONTH(A1058),1,0)</x:f>
        <x:v>0</x:v>
      </x:c>
      <x:c r="AL1057" s="64" t="n">
        <x:f aca="0">IF(AK1056,AD1056,AL1056)</x:f>
        <x:v>1.1869103532658112</x:v>
      </x:c>
      <x:c r="AM1057" s="65" t="str">
        <x:f aca="0">IF(AK1057,AD1057/AL1057-1,"")</x:f>
      </x:c>
      <x:c r="AN1057" s="64" t="n">
        <x:f aca="0">IF(AI1057&lt;&gt;AI1056,AD1057,MAX(AN1056,AD1057))</x:f>
        <x:v>1.195235887314342</x:v>
      </x:c>
      <x:c r="AO1057" s="65" t="n">
        <x:f aca="0">AD1057/AN1057-1</x:f>
        <x:v>-0.0030388562122883878</x:v>
      </x:c>
      <x:c r="AP1057" s="69" t="n">
        <x:f aca="0">IFERROR(SUM(Z1057:AC1057)/AD1057,0)</x:f>
        <x:v>1</x:v>
      </x:c>
      <x:c r="AQ1057" s="66" t="b">
        <x:f aca="0">AND(B1057&gt;0,C1057&gt;0,D1057&gt;0,E1057&gt;0)</x:f>
        <x:v>1</x:v>
      </x:c>
    </x:row>
    <x:row r="1058" ht="13.5" hidden="0">
      <x:c r="A1058" s="61" t="n">
        <x:f aca="0">'净值底稿'!A1020</x:f>
        <x:v>45365</x:v>
      </x:c>
      <x:c r="B1058" s="62" t="n">
        <x:f aca="0">'净值底稿'!W1020</x:f>
        <x:v>1.3732358719195317</x:v>
      </x:c>
      <x:c r="C1058" s="62" t="n">
        <x:f aca="0">'净值底稿'!T1020</x:f>
        <x:v>1.1391544874141692</x:v>
      </x:c>
      <x:c r="D1058" s="62" t="n">
        <x:f aca="0">'净值底稿'!U1020</x:f>
        <x:v>1.6596</x:v>
      </x:c>
      <x:c r="E1058" s="62" t="n">
        <x:f aca="0">'净值底稿'!V1020</x:f>
        <x:v>1.7987</x:v>
      </x:c>
      <x:c r="F1058" s="63" t="n">
        <x:f aca="0">IFERROR(B1058/B1057-1,0)</x:f>
        <x:v>0.001232705557030478</x:v>
      </x:c>
      <x:c r="G1058" s="63" t="n">
        <x:f aca="0">IFERROR(C1058/C1057-1,0)</x:f>
        <x:v>-0.004237671796085585</x:v>
      </x:c>
      <x:c r="H1058" s="63" t="n">
        <x:f aca="0">IFERROR(D1058/D1057-1,0)</x:f>
        <x:v>-0.0006021919788029573</x:v>
      </x:c>
      <x:c r="I1058" s="63" t="n">
        <x:f aca="0">IFERROR(E1058/E1057-1,0)</x:f>
        <x:v>0.0010574354407835163</x:v>
      </x:c>
      <x:c r="J1058" s="64" t="n">
        <x:f aca="0">Z1057*(1+F1058)</x:f>
        <x:v>0.1244749330100625</x:v>
      </x:c>
      <x:c r="K1058" s="64" t="n">
        <x:f aca="0">AA1057*(1+G1058)</x:f>
        <x:v>0.11028934610461608</x:v>
      </x:c>
      <x:c r="L1058" s="64" t="n">
        <x:f aca="0">AB1057*(1+H1058)</x:f>
        <x:v>0.8844457792116245</x:v>
      </x:c>
      <x:c r="M1058" s="64" t="n">
        <x:f aca="0">AC1057*(1+I1058)</x:f>
        <x:v>0.07162029873753498</x:v>
      </x:c>
      <x:c r="N1058" s="64" t="n">
        <x:f aca="0">SUM(J1058:M1058)</x:f>
        <x:v>1.190830357063838</x:v>
      </x:c>
      <x:c r="O1058" s="65" t="n">
        <x:f aca="0">IFERROR((J1058+K1058)/N1058,0)</x:f>
        <x:v>0.19714334432447905</x:v>
      </x:c>
      <x:c r="P1058" s="66" t="b">
        <x:f aca="0">AND(MONTH(A1058)=12,OR(A1059="",YEAR(A1058)&lt;&gt;YEAR(A1059)))</x:f>
        <x:v>0</x:v>
      </x:c>
      <x:c r="Q1058" s="66" t="b">
        <x:f aca="0">AND(MOD(MONTH(A1058),3)=0,OR(A1059="",MONTH(A1058)&lt;&gt;MONTH(A1059)))</x:f>
        <x:v>0</x:v>
      </x:c>
      <x:c r="R1058" s="66" t="b">
        <x:f aca="0">OR(O1058&gt;$E$7,O1058&lt;$E$6)</x:f>
        <x:v>0</x:v>
      </x:c>
      <x:c r="S1058" s="66" t="b">
        <x:f aca="0">AND(OR(P1058,Q1058,R1058),A1058-AH1057&gt;$E$8)</x:f>
        <x:v>0</x:v>
      </x:c>
      <x:c r="T1058" s="67" t="str">
        <x:f aca="0">IF(NOT(OR(P1058,Q1058,R1058)),"不调",IF(NOT(S1058),"间隔规则跳过",IF(P1058,"年末+季度",IF(AND(Q1058,R1058),"季度+动态",IF(Q1058,"季度","动态")))))</x:f>
        <x:v>不调</x:v>
      </x:c>
      <x:c r="U1058" s="64" t="n">
        <x:f aca="0">IF(OR(T1058="年末+季度",T1058="季度+动态"),N1058*$E$5/2,IF(T1058="季度",(J1058+K1058)/2,IF(T1058="动态",N1058*$E$5*IF(J1058+K1058=0,0.5,J1058/(J1058+K1058)),J1058)))</x:f>
        <x:v>0.1244749330100625</x:v>
      </x:c>
      <x:c r="V1058" s="64" t="n">
        <x:f aca="0">IF(OR(T1058="年末+季度",T1058="季度+动态"),N1058*$E$5/2,IF(T1058="季度",(J1058+K1058)/2,IF(T1058="动态",N1058*$E$5*IF(J1058+K1058=0,0.5,K1058/(J1058+K1058)),K1058)))</x:f>
        <x:v>0.11028934610461608</x:v>
      </x:c>
      <x:c r="W1058" s="64" t="n">
        <x:f aca="0">IF(OR(T1058="年末+季度",T1058="季度+动态",T1058="动态"),N1058*(1-$E$5)*IF(L1058+M1058=0,$B$7/($B$7+$B$8),L1058/(L1058+M1058)),L1058)</x:f>
        <x:v>0.8844457792116245</x:v>
      </x:c>
      <x:c r="X1058" s="64" t="n">
        <x:f aca="0">IF(OR(T1058="年末+季度",T1058="季度+动态",T1058="动态"),N1058*(1-$E$5)*IF(L1058+M1058=0,$B$8/($B$7+$B$8),M1058/(L1058+M1058)),M1058)</x:f>
        <x:v>0.07162029873753498</x:v>
      </x:c>
      <x:c r="Y1058" s="64" t="n">
        <x:f aca="0">POWER(1-$H$5,(A1058-A1057)/$H$8)</x:f>
        <x:v>0.9999862671029998</x:v>
      </x:c>
      <x:c r="Z1058" s="64" t="n">
        <x:f aca="0">U1058*Y1058</x:f>
        <x:v>0.12447322360862836</x:v>
      </x:c>
      <x:c r="AA1058" s="64" t="n">
        <x:f aca="0">V1058*Y1058</x:f>
        <x:v>0.1102878315123858</x:v>
      </x:c>
      <x:c r="AB1058" s="64" t="n">
        <x:f aca="0">W1058*Y1058</x:f>
        <x:v>0.8844336332088363</x:v>
      </x:c>
      <x:c r="AC1058" s="64" t="n">
        <x:f aca="0">X1058*Y1058</x:f>
        <x:v>0.07161931518334928</x:v>
      </x:c>
      <x:c r="AD1058" s="64" t="n">
        <x:f aca="0">SUM(Z1058:AC1058)</x:f>
        <x:v>1.1908140035131998</x:v>
      </x:c>
      <x:c r="AE1058" s="64" t="n">
        <x:f aca="0">MAX(AE1057,AD1058)</x:f>
        <x:v>1.195235887314342</x:v>
      </x:c>
      <x:c r="AF1058" s="63" t="n">
        <x:f aca="0">AD1058/AE1058-1</x:f>
        <x:v>-0.003699590890864357</x:v>
      </x:c>
      <x:c r="AG1058" s="63" t="n">
        <x:f aca="0">AD1058/AD1057-1</x:f>
        <x:v>-0.0006627486765087287</x:v>
      </x:c>
      <x:c r="AH1058" s="61" t="n">
        <x:f aca="0">IF(OR(T1058="年末+季度",T1058="季度+动态",T1058="季度",T1058="动态"),A1058,AH1057)</x:f>
        <x:v>45289</x:v>
      </x:c>
      <x:c r="AI1058" s="68" t="n">
        <x:f aca="0">YEAR(A1058)</x:f>
        <x:v>2024</x:v>
      </x:c>
      <x:c r="AJ1058" s="68" t="n">
        <x:f aca="0">MONTH(A1058)</x:f>
        <x:v>3</x:v>
      </x:c>
      <x:c r="AK1058" s="66" t="n">
        <x:f aca="0">IF(MONTH(A1058)&lt;&gt;MONTH(A1059),1,0)</x:f>
        <x:v>0</x:v>
      </x:c>
      <x:c r="AL1058" s="64" t="n">
        <x:f aca="0">IF(AK1057,AD1057,AL1057)</x:f>
        <x:v>1.1869103532658112</x:v>
      </x:c>
      <x:c r="AM1058" s="65" t="str">
        <x:f aca="0">IF(AK1058,AD1058/AL1058-1,"")</x:f>
      </x:c>
      <x:c r="AN1058" s="64" t="n">
        <x:f aca="0">IF(AI1058&lt;&gt;AI1057,AD1058,MAX(AN1057,AD1058))</x:f>
        <x:v>1.195235887314342</x:v>
      </x:c>
      <x:c r="AO1058" s="65" t="n">
        <x:f aca="0">AD1058/AN1058-1</x:f>
        <x:v>-0.003699590890864357</x:v>
      </x:c>
      <x:c r="AP1058" s="69" t="n">
        <x:f aca="0">IFERROR(SUM(Z1058:AC1058)/AD1058,0)</x:f>
        <x:v>1</x:v>
      </x:c>
      <x:c r="AQ1058" s="66" t="b">
        <x:f aca="0">AND(B1058&gt;0,C1058&gt;0,D1058&gt;0,E1058&gt;0)</x:f>
        <x:v>1</x:v>
      </x:c>
    </x:row>
    <x:row r="1059" ht="13.5" hidden="0">
      <x:c r="A1059" s="61" t="n">
        <x:f aca="0">'净值底稿'!A1021</x:f>
        <x:v>45366</x:v>
      </x:c>
      <x:c r="B1059" s="62" t="n">
        <x:f aca="0">'净值底稿'!W1021</x:f>
        <x:v>1.3746845521181974</x:v>
      </x:c>
      <x:c r="C1059" s="62" t="n">
        <x:f aca="0">'净值底稿'!T1021</x:f>
        <x:v>1.1498801137419106</x:v>
      </x:c>
      <x:c r="D1059" s="62" t="n">
        <x:f aca="0">'净值底稿'!U1021</x:f>
        <x:v>1.6607</x:v>
      </x:c>
      <x:c r="E1059" s="62" t="n">
        <x:f aca="0">'净值底稿'!V1021</x:f>
        <x:v>1.8048</x:v>
      </x:c>
      <x:c r="F1059" s="63" t="n">
        <x:f aca="0">IFERROR(B1059/B1058-1,0)</x:f>
        <x:v>0.0010549390882432785</x:v>
      </x:c>
      <x:c r="G1059" s="63" t="n">
        <x:f aca="0">IFERROR(C1059/C1058-1,0)</x:f>
        <x:v>0.0094154273597149</x:v>
      </x:c>
      <x:c r="H1059" s="63" t="n">
        <x:f aca="0">IFERROR(D1059/D1058-1,0)</x:f>
        <x:v>0.0006628103157388932</x:v>
      </x:c>
      <x:c r="I1059" s="63" t="n">
        <x:f aca="0">IFERROR(E1059/E1058-1,0)</x:f>
        <x:v>0.0033913381886918614</x:v>
      </x:c>
      <x:c r="J1059" s="64" t="n">
        <x:f aca="0">Z1058*(1+F1059)</x:f>
        <x:v>0.12460453527765275</x:v>
      </x:c>
      <x:c r="K1059" s="64" t="n">
        <x:f aca="0">AA1058*(1+G1059)</x:f>
        <x:v>0.11132623857865115</x:v>
      </x:c>
      <x:c r="L1059" s="64" t="n">
        <x:f aca="0">AB1058*(1+H1059)</x:f>
        <x:v>0.8850198449445136</x:v>
      </x:c>
      <x:c r="M1059" s="64" t="n">
        <x:f aca="0">AC1058*(1+I1059)</x:f>
        <x:v>0.07186220050197853</x:v>
      </x:c>
      <x:c r="N1059" s="64" t="n">
        <x:f aca="0">SUM(J1059:M1059)</x:f>
        <x:v>1.1928128193027958</x:v>
      </x:c>
      <x:c r="O1059" s="65" t="n">
        <x:f aca="0">IFERROR((J1059+K1059)/N1059,0)</x:f>
        <x:v>0.19779362699522834</x:v>
      </x:c>
      <x:c r="P1059" s="66" t="b">
        <x:f aca="0">AND(MONTH(A1059)=12,OR(A1060="",YEAR(A1059)&lt;&gt;YEAR(A1060)))</x:f>
        <x:v>0</x:v>
      </x:c>
      <x:c r="Q1059" s="66" t="b">
        <x:f aca="0">AND(MOD(MONTH(A1059),3)=0,OR(A1060="",MONTH(A1059)&lt;&gt;MONTH(A1060)))</x:f>
        <x:v>0</x:v>
      </x:c>
      <x:c r="R1059" s="66" t="b">
        <x:f aca="0">OR(O1059&gt;$E$7,O1059&lt;$E$6)</x:f>
        <x:v>0</x:v>
      </x:c>
      <x:c r="S1059" s="66" t="b">
        <x:f aca="0">AND(OR(P1059,Q1059,R1059),A1059-AH1058&gt;$E$8)</x:f>
        <x:v>0</x:v>
      </x:c>
      <x:c r="T1059" s="67" t="str">
        <x:f aca="0">IF(NOT(OR(P1059,Q1059,R1059)),"不调",IF(NOT(S1059),"间隔规则跳过",IF(P1059,"年末+季度",IF(AND(Q1059,R1059),"季度+动态",IF(Q1059,"季度","动态")))))</x:f>
        <x:v>不调</x:v>
      </x:c>
      <x:c r="U1059" s="64" t="n">
        <x:f aca="0">IF(OR(T1059="年末+季度",T1059="季度+动态"),N1059*$E$5/2,IF(T1059="季度",(J1059+K1059)/2,IF(T1059="动态",N1059*$E$5*IF(J1059+K1059=0,0.5,J1059/(J1059+K1059)),J1059)))</x:f>
        <x:v>0.12460453527765275</x:v>
      </x:c>
      <x:c r="V1059" s="64" t="n">
        <x:f aca="0">IF(OR(T1059="年末+季度",T1059="季度+动态"),N1059*$E$5/2,IF(T1059="季度",(J1059+K1059)/2,IF(T1059="动态",N1059*$E$5*IF(J1059+K1059=0,0.5,K1059/(J1059+K1059)),K1059)))</x:f>
        <x:v>0.11132623857865115</x:v>
      </x:c>
      <x:c r="W1059" s="64" t="n">
        <x:f aca="0">IF(OR(T1059="年末+季度",T1059="季度+动态",T1059="动态"),N1059*(1-$E$5)*IF(L1059+M1059=0,$B$7/($B$7+$B$8),L1059/(L1059+M1059)),L1059)</x:f>
        <x:v>0.8850198449445136</x:v>
      </x:c>
      <x:c r="X1059" s="64" t="n">
        <x:f aca="0">IF(OR(T1059="年末+季度",T1059="季度+动态",T1059="动态"),N1059*(1-$E$5)*IF(L1059+M1059=0,$B$8/($B$7+$B$8),M1059/(L1059+M1059)),M1059)</x:f>
        <x:v>0.07186220050197853</x:v>
      </x:c>
      <x:c r="Y1059" s="64" t="n">
        <x:f aca="0">POWER(1-$H$5,(A1059-A1058)/$H$8)</x:f>
        <x:v>0.9999862671029998</x:v>
      </x:c>
      <x:c r="Z1059" s="64" t="n">
        <x:f aca="0">U1059*Y1059</x:f>
        <x:v>0.12460282409640402</x:v>
      </x:c>
      <x:c r="AA1059" s="64" t="n">
        <x:f aca="0">V1059*Y1059</x:f>
        <x:v>0.11132470974688333</x:v>
      </x:c>
      <x:c r="AB1059" s="64" t="n">
        <x:f aca="0">W1059*Y1059</x:f>
        <x:v>0.8850076910581398</x:v>
      </x:c>
      <x:c r="AC1059" s="64" t="n">
        <x:f aca="0">X1059*Y1059</x:f>
        <x:v>0.07186121362578082</x:v>
      </x:c>
      <x:c r="AD1059" s="64" t="n">
        <x:f aca="0">SUM(Z1059:AC1059)</x:f>
        <x:v>1.1927964385272078</x:v>
      </x:c>
      <x:c r="AE1059" s="64" t="n">
        <x:f aca="0">MAX(AE1058,AD1059)</x:f>
        <x:v>1.195235887314342</x:v>
      </x:c>
      <x:c r="AF1059" s="63" t="n">
        <x:f aca="0">AD1059/AE1059-1</x:f>
        <x:v>-0.0020409768590663457</x:v>
      </x:c>
      <x:c r="AG1059" s="63" t="n">
        <x:f aca="0">AD1059/AD1058-1</x:f>
        <x:v>0.0016647730108643177</x:v>
      </x:c>
      <x:c r="AH1059" s="61" t="n">
        <x:f aca="0">IF(OR(T1059="年末+季度",T1059="季度+动态",T1059="季度",T1059="动态"),A1059,AH1058)</x:f>
        <x:v>45289</x:v>
      </x:c>
      <x:c r="AI1059" s="68" t="n">
        <x:f aca="0">YEAR(A1059)</x:f>
        <x:v>2024</x:v>
      </x:c>
      <x:c r="AJ1059" s="68" t="n">
        <x:f aca="0">MONTH(A1059)</x:f>
        <x:v>3</x:v>
      </x:c>
      <x:c r="AK1059" s="66" t="n">
        <x:f aca="0">IF(MONTH(A1059)&lt;&gt;MONTH(A1060),1,0)</x:f>
        <x:v>0</x:v>
      </x:c>
      <x:c r="AL1059" s="64" t="n">
        <x:f aca="0">IF(AK1058,AD1058,AL1058)</x:f>
        <x:v>1.1869103532658112</x:v>
      </x:c>
      <x:c r="AM1059" s="65" t="str">
        <x:f aca="0">IF(AK1059,AD1059/AL1059-1,"")</x:f>
      </x:c>
      <x:c r="AN1059" s="64" t="n">
        <x:f aca="0">IF(AI1059&lt;&gt;AI1058,AD1059,MAX(AN1058,AD1059))</x:f>
        <x:v>1.195235887314342</x:v>
      </x:c>
      <x:c r="AO1059" s="65" t="n">
        <x:f aca="0">AD1059/AN1059-1</x:f>
        <x:v>-0.0020409768590663457</x:v>
      </x:c>
      <x:c r="AP1059" s="69" t="n">
        <x:f aca="0">IFERROR(SUM(Z1059:AC1059)/AD1059,0)</x:f>
        <x:v>1</x:v>
      </x:c>
      <x:c r="AQ1059" s="66" t="b">
        <x:f aca="0">AND(B1059&gt;0,C1059&gt;0,D1059&gt;0,E1059&gt;0)</x:f>
        <x:v>1</x:v>
      </x:c>
    </x:row>
    <x:row r="1060" ht="13.5" hidden="0">
      <x:c r="A1060" s="61" t="n">
        <x:f aca="0">'净值底稿'!A1022</x:f>
        <x:v>45369</x:v>
      </x:c>
      <x:c r="B1060" s="62" t="n">
        <x:f aca="0">'净值底稿'!W1022</x:f>
        <x:v>1.3762316005622526</x:v>
      </x:c>
      <x:c r="C1060" s="62" t="n">
        <x:f aca="0">'净值底稿'!T1022</x:f>
        <x:v>1.164103834798985</x:v>
      </x:c>
      <x:c r="D1060" s="62" t="n">
        <x:f aca="0">'净值底稿'!U1022</x:f>
        <x:v>1.6624</x:v>
      </x:c>
      <x:c r="E1060" s="62" t="n">
        <x:f aca="0">'净值底稿'!V1022</x:f>
        <x:v>1.7918</x:v>
      </x:c>
      <x:c r="F1060" s="63" t="n">
        <x:f aca="0">IFERROR(B1060/B1059-1,0)</x:f>
        <x:v>0.0011253843230225602</x:v>
      </x:c>
      <x:c r="G1060" s="63" t="n">
        <x:f aca="0">IFERROR(C1060/C1059-1,0)</x:f>
        <x:v>0.012369742625418567</x:v>
      </x:c>
      <x:c r="H1060" s="63" t="n">
        <x:f aca="0">IFERROR(D1060/D1059-1,0)</x:f>
        <x:v>0.0010236647196966153</x:v>
      </x:c>
      <x:c r="I1060" s="63" t="n">
        <x:f aca="0">IFERROR(E1060/E1059-1,0)</x:f>
        <x:v>-0.007203014184397061</x:v>
      </x:c>
      <x:c r="J1060" s="64" t="n">
        <x:f aca="0">Z1059*(1+F1060)</x:f>
        <x:v>0.12474305016124645</x:v>
      </x:c>
      <x:c r="K1060" s="64" t="n">
        <x:f aca="0">AA1059*(1+G1060)</x:f>
        <x:v>0.1127017677543017</x:v>
      </x:c>
      <x:c r="L1060" s="64" t="n">
        <x:f aca="0">AB1059*(1+H1060)</x:f>
        <x:v>0.8859136422081362</x:v>
      </x:c>
      <x:c r="M1060" s="64" t="n">
        <x:f aca="0">AC1059*(1+I1060)</x:f>
        <x:v>0.07134359628472633</x:v>
      </x:c>
      <x:c r="N1060" s="64" t="n">
        <x:f aca="0">SUM(J1060:M1060)</x:f>
        <x:v>1.1947020564084108</x:v>
      </x:c>
      <x:c r="O1060" s="65" t="n">
        <x:f aca="0">IFERROR((J1060+K1060)/N1060,0)</x:f>
        <x:v>0.19874814531530136</x:v>
      </x:c>
      <x:c r="P1060" s="66" t="b">
        <x:f aca="0">AND(MONTH(A1060)=12,OR(A1061="",YEAR(A1060)&lt;&gt;YEAR(A1061)))</x:f>
        <x:v>0</x:v>
      </x:c>
      <x:c r="Q1060" s="66" t="b">
        <x:f aca="0">AND(MOD(MONTH(A1060),3)=0,OR(A1061="",MONTH(A1060)&lt;&gt;MONTH(A1061)))</x:f>
        <x:v>0</x:v>
      </x:c>
      <x:c r="R1060" s="66" t="b">
        <x:f aca="0">OR(O1060&gt;$E$7,O1060&lt;$E$6)</x:f>
        <x:v>0</x:v>
      </x:c>
      <x:c r="S1060" s="66" t="b">
        <x:f aca="0">AND(OR(P1060,Q1060,R1060),A1060-AH1059&gt;$E$8)</x:f>
        <x:v>0</x:v>
      </x:c>
      <x:c r="T1060" s="67" t="str">
        <x:f aca="0">IF(NOT(OR(P1060,Q1060,R1060)),"不调",IF(NOT(S1060),"间隔规则跳过",IF(P1060,"年末+季度",IF(AND(Q1060,R1060),"季度+动态",IF(Q1060,"季度","动态")))))</x:f>
        <x:v>不调</x:v>
      </x:c>
      <x:c r="U1060" s="64" t="n">
        <x:f aca="0">IF(OR(T1060="年末+季度",T1060="季度+动态"),N1060*$E$5/2,IF(T1060="季度",(J1060+K1060)/2,IF(T1060="动态",N1060*$E$5*IF(J1060+K1060=0,0.5,J1060/(J1060+K1060)),J1060)))</x:f>
        <x:v>0.12474305016124645</x:v>
      </x:c>
      <x:c r="V1060" s="64" t="n">
        <x:f aca="0">IF(OR(T1060="年末+季度",T1060="季度+动态"),N1060*$E$5/2,IF(T1060="季度",(J1060+K1060)/2,IF(T1060="动态",N1060*$E$5*IF(J1060+K1060=0,0.5,K1060/(J1060+K1060)),K1060)))</x:f>
        <x:v>0.1127017677543017</x:v>
      </x:c>
      <x:c r="W1060" s="64" t="n">
        <x:f aca="0">IF(OR(T1060="年末+季度",T1060="季度+动态",T1060="动态"),N1060*(1-$E$5)*IF(L1060+M1060=0,$B$7/($B$7+$B$8),L1060/(L1060+M1060)),L1060)</x:f>
        <x:v>0.8859136422081362</x:v>
      </x:c>
      <x:c r="X1060" s="64" t="n">
        <x:f aca="0">IF(OR(T1060="年末+季度",T1060="季度+动态",T1060="动态"),N1060*(1-$E$5)*IF(L1060+M1060=0,$B$8/($B$7+$B$8),M1060/(L1060+M1060)),M1060)</x:f>
        <x:v>0.07134359628472633</x:v>
      </x:c>
      <x:c r="Y1060" s="64" t="n">
        <x:f aca="0">POWER(1-$H$5,(A1060-A1059)/$H$8)</x:f>
        <x:v>0.9999588018747739</x:v>
      </x:c>
      <x:c r="Z1060" s="64" t="n">
        <x:f aca="0">U1060*Y1060</x:f>
        <x:v>0.12473791098144484</x:v>
      </x:c>
      <x:c r="AA1060" s="64" t="n">
        <x:f aca="0">V1060*Y1060</x:f>
        <x:v>0.11269712465276056</x:v>
      </x:c>
      <x:c r="AB1060" s="64" t="n">
        <x:f aca="0">W1060*Y1060</x:f>
        <x:v>0.885877144226965</x:v>
      </x:c>
      <x:c r="AC1060" s="64" t="n">
        <x:f aca="0">X1060*Y1060</x:f>
        <x:v>0.07134065706231252</x:v>
      </x:c>
      <x:c r="AD1060" s="64" t="n">
        <x:f aca="0">SUM(Z1060:AC1060)</x:f>
        <x:v>1.1946528369234828</x:v>
      </x:c>
      <x:c r="AE1060" s="64" t="n">
        <x:f aca="0">MAX(AE1059,AD1060)</x:f>
        <x:v>1.195235887314342</x:v>
      </x:c>
      <x:c r="AF1060" s="63" t="n">
        <x:f aca="0">AD1060/AE1060-1</x:f>
        <x:v>-0.0004878119851047247</x:v>
      </x:c>
      <x:c r="AG1060" s="63" t="n">
        <x:f aca="0">AD1060/AD1059-1</x:f>
        <x:v>0.0015563413306021179</x:v>
      </x:c>
      <x:c r="AH1060" s="61" t="n">
        <x:f aca="0">IF(OR(T1060="年末+季度",T1060="季度+动态",T1060="季度",T1060="动态"),A1060,AH1059)</x:f>
        <x:v>45289</x:v>
      </x:c>
      <x:c r="AI1060" s="68" t="n">
        <x:f aca="0">YEAR(A1060)</x:f>
        <x:v>2024</x:v>
      </x:c>
      <x:c r="AJ1060" s="68" t="n">
        <x:f aca="0">MONTH(A1060)</x:f>
        <x:v>3</x:v>
      </x:c>
      <x:c r="AK1060" s="66" t="n">
        <x:f aca="0">IF(MONTH(A1060)&lt;&gt;MONTH(A1061),1,0)</x:f>
        <x:v>0</x:v>
      </x:c>
      <x:c r="AL1060" s="64" t="n">
        <x:f aca="0">IF(AK1059,AD1059,AL1059)</x:f>
        <x:v>1.1869103532658112</x:v>
      </x:c>
      <x:c r="AM1060" s="65" t="str">
        <x:f aca="0">IF(AK1060,AD1060/AL1060-1,"")</x:f>
      </x:c>
      <x:c r="AN1060" s="64" t="n">
        <x:f aca="0">IF(AI1060&lt;&gt;AI1059,AD1060,MAX(AN1059,AD1060))</x:f>
        <x:v>1.195235887314342</x:v>
      </x:c>
      <x:c r="AO1060" s="65" t="n">
        <x:f aca="0">AD1060/AN1060-1</x:f>
        <x:v>-0.0004878119851047247</x:v>
      </x:c>
      <x:c r="AP1060" s="69" t="n">
        <x:f aca="0">IFERROR(SUM(Z1060:AC1060)/AD1060,0)</x:f>
        <x:v>1</x:v>
      </x:c>
      <x:c r="AQ1060" s="66" t="b">
        <x:f aca="0">AND(B1060&gt;0,C1060&gt;0,D1060&gt;0,E1060&gt;0)</x:f>
        <x:v>1</x:v>
      </x:c>
    </x:row>
    <x:row r="1061" ht="13.5" hidden="0">
      <x:c r="A1061" s="61" t="n">
        <x:f aca="0">'净值底稿'!A1023</x:f>
        <x:v>45370</x:v>
      </x:c>
      <x:c r="B1061" s="62" t="n">
        <x:f aca="0">'净值底稿'!W1023</x:f>
        <x:v>1.3697686673568514</x:v>
      </x:c>
      <x:c r="C1061" s="62" t="n">
        <x:f aca="0">'净值底稿'!T1023</x:f>
        <x:v>1.1587458633770835</x:v>
      </x:c>
      <x:c r="D1061" s="62" t="n">
        <x:f aca="0">'净值底稿'!U1023</x:f>
        <x:v>1.6637</x:v>
      </x:c>
      <x:c r="E1061" s="62" t="n">
        <x:f aca="0">'净值底稿'!V1023</x:f>
        <x:v>1.7945</x:v>
      </x:c>
      <x:c r="F1061" s="63" t="n">
        <x:f aca="0">IFERROR(B1061/B1060-1,0)</x:f>
        <x:v>-0.004696108709290492</x:v>
      </x:c>
      <x:c r="G1061" s="63" t="n">
        <x:f aca="0">IFERROR(C1061/C1060-1,0)</x:f>
        <x:v>-0.00460265765109058</x:v>
      </x:c>
      <x:c r="H1061" s="63" t="n">
        <x:f aca="0">IFERROR(D1061/D1060-1,0)</x:f>
        <x:v>0.0007820019249278332</x:v>
      </x:c>
      <x:c r="I1061" s="63" t="n">
        <x:f aca="0">IFERROR(E1061/E1060-1,0)</x:f>
        <x:v>0.001506864605424596</x:v>
      </x:c>
      <x:c r="J1061" s="64" t="n">
        <x:f aca="0">Z1060*(1+F1061)</x:f>
        <x:v>0.12415212819130617</x:v>
      </x:c>
      <x:c r="K1061" s="64" t="n">
        <x:f aca="0">AA1060*(1+G1061)</x:f>
        <x:v>0.11217841836972163</x:v>
      </x:c>
      <x:c r="L1061" s="64" t="n">
        <x:f aca="0">AB1060*(1+H1061)</x:f>
        <x:v>0.886569901859</x:v>
      </x:c>
      <x:c r="M1061" s="64" t="n">
        <x:f aca="0">AC1060*(1+I1061)</x:f>
        <x:v>0.07144815777336745</x:v>
      </x:c>
      <x:c r="N1061" s="64" t="n">
        <x:f aca="0">SUM(J1061:M1061)</x:f>
        <x:v>1.1943486061933952</x:v>
      </x:c>
      <x:c r="O1061" s="65" t="n">
        <x:f aca="0">IFERROR((J1061+K1061)/N1061,0)</x:f>
        <x:v>0.1978740087571718</x:v>
      </x:c>
      <x:c r="P1061" s="66" t="b">
        <x:f aca="0">AND(MONTH(A1061)=12,OR(A1062="",YEAR(A1061)&lt;&gt;YEAR(A1062)))</x:f>
        <x:v>0</x:v>
      </x:c>
      <x:c r="Q1061" s="66" t="b">
        <x:f aca="0">AND(MOD(MONTH(A1061),3)=0,OR(A1062="",MONTH(A1061)&lt;&gt;MONTH(A1062)))</x:f>
        <x:v>0</x:v>
      </x:c>
      <x:c r="R1061" s="66" t="b">
        <x:f aca="0">OR(O1061&gt;$E$7,O1061&lt;$E$6)</x:f>
        <x:v>0</x:v>
      </x:c>
      <x:c r="S1061" s="66" t="b">
        <x:f aca="0">AND(OR(P1061,Q1061,R1061),A1061-AH1060&gt;$E$8)</x:f>
        <x:v>0</x:v>
      </x:c>
      <x:c r="T1061" s="67" t="str">
        <x:f aca="0">IF(NOT(OR(P1061,Q1061,R1061)),"不调",IF(NOT(S1061),"间隔规则跳过",IF(P1061,"年末+季度",IF(AND(Q1061,R1061),"季度+动态",IF(Q1061,"季度","动态")))))</x:f>
        <x:v>不调</x:v>
      </x:c>
      <x:c r="U1061" s="64" t="n">
        <x:f aca="0">IF(OR(T1061="年末+季度",T1061="季度+动态"),N1061*$E$5/2,IF(T1061="季度",(J1061+K1061)/2,IF(T1061="动态",N1061*$E$5*IF(J1061+K1061=0,0.5,J1061/(J1061+K1061)),J1061)))</x:f>
        <x:v>0.12415212819130617</x:v>
      </x:c>
      <x:c r="V1061" s="64" t="n">
        <x:f aca="0">IF(OR(T1061="年末+季度",T1061="季度+动态"),N1061*$E$5/2,IF(T1061="季度",(J1061+K1061)/2,IF(T1061="动态",N1061*$E$5*IF(J1061+K1061=0,0.5,K1061/(J1061+K1061)),K1061)))</x:f>
        <x:v>0.11217841836972163</x:v>
      </x:c>
      <x:c r="W1061" s="64" t="n">
        <x:f aca="0">IF(OR(T1061="年末+季度",T1061="季度+动态",T1061="动态"),N1061*(1-$E$5)*IF(L1061+M1061=0,$B$7/($B$7+$B$8),L1061/(L1061+M1061)),L1061)</x:f>
        <x:v>0.886569901859</x:v>
      </x:c>
      <x:c r="X1061" s="64" t="n">
        <x:f aca="0">IF(OR(T1061="年末+季度",T1061="季度+动态",T1061="动态"),N1061*(1-$E$5)*IF(L1061+M1061=0,$B$8/($B$7+$B$8),M1061/(L1061+M1061)),M1061)</x:f>
        <x:v>0.07144815777336745</x:v>
      </x:c>
      <x:c r="Y1061" s="64" t="n">
        <x:f aca="0">POWER(1-$H$5,(A1061-A1060)/$H$8)</x:f>
        <x:v>0.9999862671029998</x:v>
      </x:c>
      <x:c r="Z1061" s="64" t="n">
        <x:f aca="0">U1061*Y1061</x:f>
        <x:v>0.12415042322291735</x:v>
      </x:c>
      <x:c r="AA1061" s="64" t="n">
        <x:f aca="0">V1061*Y1061</x:f>
        <x:v>0.1121768778350565</x:v>
      </x:c>
      <x:c r="AB1061" s="64" t="n">
        <x:f aca="0">W1061*Y1061</x:f>
        <x:v>0.8865577266858542</x:v>
      </x:c>
      <x:c r="AC1061" s="64" t="n">
        <x:f aca="0">X1061*Y1061</x:f>
        <x:v>0.0714471765831759</x:v>
      </x:c>
      <x:c r="AD1061" s="64" t="n">
        <x:f aca="0">SUM(Z1061:AC1061)</x:f>
        <x:v>1.194332204327004</x:v>
      </x:c>
      <x:c r="AE1061" s="64" t="n">
        <x:f aca="0">MAX(AE1060,AD1061)</x:f>
        <x:v>1.195235887314342</x:v>
      </x:c>
      <x:c r="AF1061" s="63" t="n">
        <x:f aca="0">AD1061/AE1061-1</x:f>
        <x:v>-0.0007560708283020912</x:v>
      </x:c>
      <x:c r="AG1061" s="63" t="n">
        <x:f aca="0">AD1061/AD1060-1</x:f>
        <x:v>-0.00026838976694232297</x:v>
      </x:c>
      <x:c r="AH1061" s="61" t="n">
        <x:f aca="0">IF(OR(T1061="年末+季度",T1061="季度+动态",T1061="季度",T1061="动态"),A1061,AH1060)</x:f>
        <x:v>45289</x:v>
      </x:c>
      <x:c r="AI1061" s="68" t="n">
        <x:f aca="0">YEAR(A1061)</x:f>
        <x:v>2024</x:v>
      </x:c>
      <x:c r="AJ1061" s="68" t="n">
        <x:f aca="0">MONTH(A1061)</x:f>
        <x:v>3</x:v>
      </x:c>
      <x:c r="AK1061" s="66" t="n">
        <x:f aca="0">IF(MONTH(A1061)&lt;&gt;MONTH(A1062),1,0)</x:f>
        <x:v>0</x:v>
      </x:c>
      <x:c r="AL1061" s="64" t="n">
        <x:f aca="0">IF(AK1060,AD1060,AL1060)</x:f>
        <x:v>1.1869103532658112</x:v>
      </x:c>
      <x:c r="AM1061" s="65" t="str">
        <x:f aca="0">IF(AK1061,AD1061/AL1061-1,"")</x:f>
      </x:c>
      <x:c r="AN1061" s="64" t="n">
        <x:f aca="0">IF(AI1061&lt;&gt;AI1060,AD1061,MAX(AN1060,AD1061))</x:f>
        <x:v>1.195235887314342</x:v>
      </x:c>
      <x:c r="AO1061" s="65" t="n">
        <x:f aca="0">AD1061/AN1061-1</x:f>
        <x:v>-0.0007560708283020912</x:v>
      </x:c>
      <x:c r="AP1061" s="69" t="n">
        <x:f aca="0">IFERROR(SUM(Z1061:AC1061)/AD1061,0)</x:f>
        <x:v>1</x:v>
      </x:c>
      <x:c r="AQ1061" s="66" t="b">
        <x:f aca="0">AND(B1061&gt;0,C1061&gt;0,D1061&gt;0,E1061&gt;0)</x:f>
        <x:v>1</x:v>
      </x:c>
    </x:row>
    <x:row r="1062" ht="13.5" hidden="0">
      <x:c r="A1062" s="61" t="n">
        <x:f aca="0">'净值底稿'!A1024</x:f>
        <x:v>45371</x:v>
      </x:c>
      <x:c r="B1062" s="62" t="n">
        <x:f aca="0">'净值底稿'!W1024</x:f>
        <x:v>1.3750774080178385</x:v>
      </x:c>
      <x:c r="C1062" s="62" t="n">
        <x:f aca="0">'净值底稿'!T1024</x:f>
        <x:v>1.1655955749170228</x:v>
      </x:c>
      <x:c r="D1062" s="62" t="n">
        <x:f aca="0">'净值底稿'!U1024</x:f>
        <x:v>1.6632</x:v>
      </x:c>
      <x:c r="E1062" s="62" t="n">
        <x:f aca="0">'净值底稿'!V1024</x:f>
        <x:v>1.7982</x:v>
      </x:c>
      <x:c r="F1062" s="63" t="n">
        <x:f aca="0">IFERROR(B1062/B1061-1,0)</x:f>
        <x:v>0.0038756476093375625</x:v>
      </x:c>
      <x:c r="G1062" s="63" t="n">
        <x:f aca="0">IFERROR(C1062/C1061-1,0)</x:f>
        <x:v>0.005911314772659715</x:v>
      </x:c>
      <x:c r="H1062" s="63" t="n">
        <x:f aca="0">IFERROR(D1062/D1061-1,0)</x:f>
        <x:v>-0.000300534952214937</x:v>
      </x:c>
      <x:c r="I1062" s="63" t="n">
        <x:f aca="0">IFERROR(E1062/E1061-1,0)</x:f>
        <x:v>0.0020618556701030855</x:v>
      </x:c>
      <x:c r="J1062" s="64" t="n">
        <x:f aca="0">Z1061*(1+F1062)</x:f>
        <x:v>0.1246315865138795</x:v>
      </x:c>
      <x:c r="K1062" s="64" t="n">
        <x:f aca="0">AA1061*(1+G1062)</x:f>
        <x:v>0.11283999067015371</x:v>
      </x:c>
      <x:c r="L1062" s="64" t="n">
        <x:f aca="0">AB1061*(1+H1062)</x:f>
        <x:v>0.8862912851018289</x:v>
      </x:c>
      <x:c r="M1062" s="64" t="n">
        <x:f aca="0">AC1061*(1+I1062)</x:f>
        <x:v>0.07159449034932677</x:v>
      </x:c>
      <x:c r="N1062" s="64" t="n">
        <x:f aca="0">SUM(J1062:M1062)</x:f>
        <x:v>1.1953573526351888</x:v>
      </x:c>
      <x:c r="O1062" s="65" t="n">
        <x:f aca="0">IFERROR((J1062+K1062)/N1062,0)</x:f>
        <x:v>0.19866157736054615</x:v>
      </x:c>
      <x:c r="P1062" s="66" t="b">
        <x:f aca="0">AND(MONTH(A1062)=12,OR(A1063="",YEAR(A1062)&lt;&gt;YEAR(A1063)))</x:f>
        <x:v>0</x:v>
      </x:c>
      <x:c r="Q1062" s="66" t="b">
        <x:f aca="0">AND(MOD(MONTH(A1062),3)=0,OR(A1063="",MONTH(A1062)&lt;&gt;MONTH(A1063)))</x:f>
        <x:v>0</x:v>
      </x:c>
      <x:c r="R1062" s="66" t="b">
        <x:f aca="0">OR(O1062&gt;$E$7,O1062&lt;$E$6)</x:f>
        <x:v>0</x:v>
      </x:c>
      <x:c r="S1062" s="66" t="b">
        <x:f aca="0">AND(OR(P1062,Q1062,R1062),A1062-AH1061&gt;$E$8)</x:f>
        <x:v>0</x:v>
      </x:c>
      <x:c r="T1062" s="67" t="str">
        <x:f aca="0">IF(NOT(OR(P1062,Q1062,R1062)),"不调",IF(NOT(S1062),"间隔规则跳过",IF(P1062,"年末+季度",IF(AND(Q1062,R1062),"季度+动态",IF(Q1062,"季度","动态")))))</x:f>
        <x:v>不调</x:v>
      </x:c>
      <x:c r="U1062" s="64" t="n">
        <x:f aca="0">IF(OR(T1062="年末+季度",T1062="季度+动态"),N1062*$E$5/2,IF(T1062="季度",(J1062+K1062)/2,IF(T1062="动态",N1062*$E$5*IF(J1062+K1062=0,0.5,J1062/(J1062+K1062)),J1062)))</x:f>
        <x:v>0.1246315865138795</x:v>
      </x:c>
      <x:c r="V1062" s="64" t="n">
        <x:f aca="0">IF(OR(T1062="年末+季度",T1062="季度+动态"),N1062*$E$5/2,IF(T1062="季度",(J1062+K1062)/2,IF(T1062="动态",N1062*$E$5*IF(J1062+K1062=0,0.5,K1062/(J1062+K1062)),K1062)))</x:f>
        <x:v>0.11283999067015371</x:v>
      </x:c>
      <x:c r="W1062" s="64" t="n">
        <x:f aca="0">IF(OR(T1062="年末+季度",T1062="季度+动态",T1062="动态"),N1062*(1-$E$5)*IF(L1062+M1062=0,$B$7/($B$7+$B$8),L1062/(L1062+M1062)),L1062)</x:f>
        <x:v>0.8862912851018289</x:v>
      </x:c>
      <x:c r="X1062" s="64" t="n">
        <x:f aca="0">IF(OR(T1062="年末+季度",T1062="季度+动态",T1062="动态"),N1062*(1-$E$5)*IF(L1062+M1062=0,$B$8/($B$7+$B$8),M1062/(L1062+M1062)),M1062)</x:f>
        <x:v>0.07159449034932677</x:v>
      </x:c>
      <x:c r="Y1062" s="64" t="n">
        <x:f aca="0">POWER(1-$H$5,(A1062-A1061)/$H$8)</x:f>
        <x:v>0.9999862671029998</x:v>
      </x:c>
      <x:c r="Z1062" s="64" t="n">
        <x:f aca="0">U1062*Y1062</x:f>
        <x:v>0.12462987496113892</x:v>
      </x:c>
      <x:c r="AA1062" s="64" t="n">
        <x:f aca="0">V1062*Y1062</x:f>
        <x:v>0.11283844105018433</x:v>
      </x:c>
      <x:c r="AB1062" s="64" t="n">
        <x:f aca="0">W1062*Y1062</x:f>
        <x:v>0.8862791137548983</x:v>
      </x:c>
      <x:c r="AC1062" s="64" t="n">
        <x:f aca="0">X1062*Y1062</x:f>
        <x:v>0.07159350714956501</x:v>
      </x:c>
      <x:c r="AD1062" s="64" t="n">
        <x:f aca="0">SUM(Z1062:AC1062)</x:f>
        <x:v>1.1953409369157866</x:v>
      </x:c>
      <x:c r="AE1062" s="64" t="n">
        <x:f aca="0">MAX(AE1061,AD1062)</x:f>
        <x:v>1.1953409369157866</x:v>
      </x:c>
      <x:c r="AF1062" s="63" t="n">
        <x:f aca="0">AD1062/AE1062-1</x:f>
        <x:v>0</x:v>
      </x:c>
      <x:c r="AG1062" s="63" t="n">
        <x:f aca="0">AD1062/AD1061-1</x:f>
        <x:v>0.0008445996726271776</x:v>
      </x:c>
      <x:c r="AH1062" s="61" t="n">
        <x:f aca="0">IF(OR(T1062="年末+季度",T1062="季度+动态",T1062="季度",T1062="动态"),A1062,AH1061)</x:f>
        <x:v>45289</x:v>
      </x:c>
      <x:c r="AI1062" s="68" t="n">
        <x:f aca="0">YEAR(A1062)</x:f>
        <x:v>2024</x:v>
      </x:c>
      <x:c r="AJ1062" s="68" t="n">
        <x:f aca="0">MONTH(A1062)</x:f>
        <x:v>3</x:v>
      </x:c>
      <x:c r="AK1062" s="66" t="n">
        <x:f aca="0">IF(MONTH(A1062)&lt;&gt;MONTH(A1063),1,0)</x:f>
        <x:v>0</x:v>
      </x:c>
      <x:c r="AL1062" s="64" t="n">
        <x:f aca="0">IF(AK1061,AD1061,AL1061)</x:f>
        <x:v>1.1869103532658112</x:v>
      </x:c>
      <x:c r="AM1062" s="65" t="str">
        <x:f aca="0">IF(AK1062,AD1062/AL1062-1,"")</x:f>
      </x:c>
      <x:c r="AN1062" s="64" t="n">
        <x:f aca="0">IF(AI1062&lt;&gt;AI1061,AD1062,MAX(AN1061,AD1062))</x:f>
        <x:v>1.1953409369157866</x:v>
      </x:c>
      <x:c r="AO1062" s="65" t="n">
        <x:f aca="0">AD1062/AN1062-1</x:f>
        <x:v>0</x:v>
      </x:c>
      <x:c r="AP1062" s="69" t="n">
        <x:f aca="0">IFERROR(SUM(Z1062:AC1062)/AD1062,0)</x:f>
        <x:v>1</x:v>
      </x:c>
      <x:c r="AQ1062" s="66" t="b">
        <x:f aca="0">AND(B1062&gt;0,C1062&gt;0,D1062&gt;0,E1062&gt;0)</x:f>
        <x:v>1</x:v>
      </x:c>
    </x:row>
    <x:row r="1063" ht="13.5" hidden="0">
      <x:c r="A1063" s="61" t="n">
        <x:f aca="0">'净值底稿'!A1025</x:f>
        <x:v>45372</x:v>
      </x:c>
      <x:c r="B1063" s="62" t="n">
        <x:f aca="0">'净值底稿'!W1025</x:f>
        <x:v>1.379436064045959</x:v>
      </x:c>
      <x:c r="C1063" s="62" t="n">
        <x:f aca="0">'净值底稿'!T1025</x:f>
        <x:v>1.1639531464607467</x:v>
      </x:c>
      <x:c r="D1063" s="62" t="n">
        <x:f aca="0">'净值底稿'!U1025</x:f>
        <x:v>1.6637</x:v>
      </x:c>
      <x:c r="E1063" s="62" t="n">
        <x:f aca="0">'净值底稿'!V1025</x:f>
        <x:v>1.8317</x:v>
      </x:c>
      <x:c r="F1063" s="63" t="n">
        <x:f aca="0">IFERROR(B1063/B1062-1,0)</x:f>
        <x:v>0.00316975321004187</x:v>
      </x:c>
      <x:c r="G1063" s="63" t="n">
        <x:f aca="0">IFERROR(C1063/C1062-1,0)</x:f>
        <x:v>-0.0014090894746173754</x:v>
      </x:c>
      <x:c r="H1063" s="63" t="n">
        <x:f aca="0">IFERROR(D1063/D1062-1,0)</x:f>
        <x:v>0.00030062530062524573</x:v>
      </x:c>
      <x:c r="I1063" s="63" t="n">
        <x:f aca="0">IFERROR(E1063/E1062-1,0)</x:f>
        <x:v>0.018629740851963117</x:v>
      </x:c>
      <x:c r="J1063" s="64" t="n">
        <x:f aca="0">Z1062*(1+F1063)</x:f>
        <x:v>0.1250249209073641</x:v>
      </x:c>
      <x:c r="K1063" s="64" t="n">
        <x:f aca="0">AA1062*(1+G1063)</x:f>
        <x:v>0.11267944159056828</x:v>
      </x:c>
      <x:c r="L1063" s="64" t="n">
        <x:f aca="0">AB1062*(1+H1063)</x:f>
        <x:v>0.8865455516799088</x:v>
      </x:c>
      <x:c r="M1063" s="64" t="n">
        <x:f aca="0">AC1062*(1+I1063)</x:f>
        <x:v>0.07292727563444458</x:v>
      </x:c>
      <x:c r="N1063" s="64" t="n">
        <x:f aca="0">SUM(J1063:M1063)</x:f>
        <x:v>1.1971771898122858</x:v>
      </x:c>
      <x:c r="O1063" s="65" t="n">
        <x:f aca="0">IFERROR((J1063+K1063)/N1063,0)</x:f>
        <x:v>0.1985540357106234</x:v>
      </x:c>
      <x:c r="P1063" s="66" t="b">
        <x:f aca="0">AND(MONTH(A1063)=12,OR(A1064="",YEAR(A1063)&lt;&gt;YEAR(A1064)))</x:f>
        <x:v>0</x:v>
      </x:c>
      <x:c r="Q1063" s="66" t="b">
        <x:f aca="0">AND(MOD(MONTH(A1063),3)=0,OR(A1064="",MONTH(A1063)&lt;&gt;MONTH(A1064)))</x:f>
        <x:v>0</x:v>
      </x:c>
      <x:c r="R1063" s="66" t="b">
        <x:f aca="0">OR(O1063&gt;$E$7,O1063&lt;$E$6)</x:f>
        <x:v>0</x:v>
      </x:c>
      <x:c r="S1063" s="66" t="b">
        <x:f aca="0">AND(OR(P1063,Q1063,R1063),A1063-AH1062&gt;$E$8)</x:f>
        <x:v>0</x:v>
      </x:c>
      <x:c r="T1063" s="67" t="str">
        <x:f aca="0">IF(NOT(OR(P1063,Q1063,R1063)),"不调",IF(NOT(S1063),"间隔规则跳过",IF(P1063,"年末+季度",IF(AND(Q1063,R1063),"季度+动态",IF(Q1063,"季度","动态")))))</x:f>
        <x:v>不调</x:v>
      </x:c>
      <x:c r="U1063" s="64" t="n">
        <x:f aca="0">IF(OR(T1063="年末+季度",T1063="季度+动态"),N1063*$E$5/2,IF(T1063="季度",(J1063+K1063)/2,IF(T1063="动态",N1063*$E$5*IF(J1063+K1063=0,0.5,J1063/(J1063+K1063)),J1063)))</x:f>
        <x:v>0.1250249209073641</x:v>
      </x:c>
      <x:c r="V1063" s="64" t="n">
        <x:f aca="0">IF(OR(T1063="年末+季度",T1063="季度+动态"),N1063*$E$5/2,IF(T1063="季度",(J1063+K1063)/2,IF(T1063="动态",N1063*$E$5*IF(J1063+K1063=0,0.5,K1063/(J1063+K1063)),K1063)))</x:f>
        <x:v>0.11267944159056828</x:v>
      </x:c>
      <x:c r="W1063" s="64" t="n">
        <x:f aca="0">IF(OR(T1063="年末+季度",T1063="季度+动态",T1063="动态"),N1063*(1-$E$5)*IF(L1063+M1063=0,$B$7/($B$7+$B$8),L1063/(L1063+M1063)),L1063)</x:f>
        <x:v>0.8865455516799088</x:v>
      </x:c>
      <x:c r="X1063" s="64" t="n">
        <x:f aca="0">IF(OR(T1063="年末+季度",T1063="季度+动态",T1063="动态"),N1063*(1-$E$5)*IF(L1063+M1063=0,$B$8/($B$7+$B$8),M1063/(L1063+M1063)),M1063)</x:f>
        <x:v>0.07292727563444458</x:v>
      </x:c>
      <x:c r="Y1063" s="64" t="n">
        <x:f aca="0">POWER(1-$H$5,(A1063-A1062)/$H$8)</x:f>
        <x:v>0.9999862671029998</x:v>
      </x:c>
      <x:c r="Z1063" s="64" t="n">
        <x:f aca="0">U1063*Y1063</x:f>
        <x:v>0.12502320395300281</x:v>
      </x:c>
      <x:c r="AA1063" s="64" t="n">
        <x:f aca="0">V1063*Y1063</x:f>
        <x:v>0.11267789417540287</x:v>
      </x:c>
      <x:c r="AB1063" s="64" t="n">
        <x:f aca="0">W1063*Y1063</x:f>
        <x:v>0.8865333768411615</x:v>
      </x:c>
      <x:c r="AC1063" s="64" t="n">
        <x:f aca="0">X1063*Y1063</x:f>
        <x:v>0.07292627413167978</x:v>
      </x:c>
      <x:c r="AD1063" s="64" t="n">
        <x:f aca="0">SUM(Z1063:AC1063)</x:f>
        <x:v>1.197160749101247</x:v>
      </x:c>
      <x:c r="AE1063" s="64" t="n">
        <x:f aca="0">MAX(AE1062,AD1063)</x:f>
        <x:v>1.197160749101247</x:v>
      </x:c>
      <x:c r="AF1063" s="63" t="n">
        <x:f aca="0">AD1063/AE1063-1</x:f>
        <x:v>0</x:v>
      </x:c>
      <x:c r="AG1063" s="63" t="n">
        <x:f aca="0">AD1063/AD1062-1</x:f>
        <x:v>0.0015224210342497102</x:v>
      </x:c>
      <x:c r="AH1063" s="61" t="n">
        <x:f aca="0">IF(OR(T1063="年末+季度",T1063="季度+动态",T1063="季度",T1063="动态"),A1063,AH1062)</x:f>
        <x:v>45289</x:v>
      </x:c>
      <x:c r="AI1063" s="68" t="n">
        <x:f aca="0">YEAR(A1063)</x:f>
        <x:v>2024</x:v>
      </x:c>
      <x:c r="AJ1063" s="68" t="n">
        <x:f aca="0">MONTH(A1063)</x:f>
        <x:v>3</x:v>
      </x:c>
      <x:c r="AK1063" s="66" t="n">
        <x:f aca="0">IF(MONTH(A1063)&lt;&gt;MONTH(A1064),1,0)</x:f>
        <x:v>0</x:v>
      </x:c>
      <x:c r="AL1063" s="64" t="n">
        <x:f aca="0">IF(AK1062,AD1062,AL1062)</x:f>
        <x:v>1.1869103532658112</x:v>
      </x:c>
      <x:c r="AM1063" s="65" t="str">
        <x:f aca="0">IF(AK1063,AD1063/AL1063-1,"")</x:f>
      </x:c>
      <x:c r="AN1063" s="64" t="n">
        <x:f aca="0">IF(AI1063&lt;&gt;AI1062,AD1063,MAX(AN1062,AD1063))</x:f>
        <x:v>1.197160749101247</x:v>
      </x:c>
      <x:c r="AO1063" s="65" t="n">
        <x:f aca="0">AD1063/AN1063-1</x:f>
        <x:v>0</x:v>
      </x:c>
      <x:c r="AP1063" s="69" t="n">
        <x:f aca="0">IFERROR(SUM(Z1063:AC1063)/AD1063,0)</x:f>
        <x:v>1</x:v>
      </x:c>
      <x:c r="AQ1063" s="66" t="b">
        <x:f aca="0">AND(B1063&gt;0,C1063&gt;0,D1063&gt;0,E1063&gt;0)</x:f>
        <x:v>1</x:v>
      </x:c>
    </x:row>
    <x:row r="1064" ht="13.5" hidden="0">
      <x:c r="A1064" s="61" t="n">
        <x:f aca="0">'净值底稿'!A1026</x:f>
        <x:v>45373</x:v>
      </x:c>
      <x:c r="B1064" s="62" t="n">
        <x:f aca="0">'净值底稿'!W1026</x:f>
        <x:v>1.3715277500306486</x:v>
      </x:c>
      <x:c r="C1064" s="62" t="n">
        <x:f aca="0">'净值底稿'!T1026</x:f>
        <x:v>1.1505154251193503</x:v>
      </x:c>
      <x:c r="D1064" s="62" t="n">
        <x:f aca="0">'净值底稿'!U1026</x:f>
        <x:v>1.6634</x:v>
      </x:c>
      <x:c r="E1064" s="62" t="n">
        <x:f aca="0">'净值底稿'!V1026</x:f>
        <x:v>1.8192</x:v>
      </x:c>
      <x:c r="F1064" s="63" t="n">
        <x:f aca="0">IFERROR(B1064/B1063-1,0)</x:f>
        <x:v>-0.005733005118131351</x:v>
      </x:c>
      <x:c r="G1064" s="63" t="n">
        <x:f aca="0">IFERROR(C1064/C1063-1,0)</x:f>
        <x:v>-0.011544898849456864</x:v>
      </x:c>
      <x:c r="H1064" s="63" t="n">
        <x:f aca="0">IFERROR(D1064/D1063-1,0)</x:f>
        <x:v>-0.00018032097132891778</x:v>
      </x:c>
      <x:c r="I1064" s="63" t="n">
        <x:f aca="0">IFERROR(E1064/E1063-1,0)</x:f>
        <x:v>-0.006824261614893357</x:v>
      </x:c>
      <x:c r="J1064" s="64" t="n">
        <x:f aca="0">Z1063*(1+F1064)</x:f>
        <x:v>0.12430644528485507</x:v>
      </x:c>
      <x:c r="K1064" s="64" t="n">
        <x:f aca="0">AA1063*(1+G1064)</x:f>
        <x:v>0.11137703928457804</x:v>
      </x:c>
      <x:c r="L1064" s="64" t="n">
        <x:f aca="0">AB1063*(1+H1064)</x:f>
        <x:v>0.886373516281534</x:v>
      </x:c>
      <x:c r="M1064" s="64" t="n">
        <x:f aca="0">AC1063*(1+I1064)</x:f>
        <x:v>0.07242860615840577</x:v>
      </x:c>
      <x:c r="N1064" s="64" t="n">
        <x:f aca="0">SUM(J1064:M1064)</x:f>
        <x:v>1.194485607009373</x:v>
      </x:c>
      <x:c r="O1064" s="65" t="n">
        <x:f aca="0">IFERROR((J1064+K1064)/N1064,0)</x:f>
        <x:v>0.19730960606508482</x:v>
      </x:c>
      <x:c r="P1064" s="66" t="b">
        <x:f aca="0">AND(MONTH(A1064)=12,OR(A1065="",YEAR(A1064)&lt;&gt;YEAR(A1065)))</x:f>
        <x:v>0</x:v>
      </x:c>
      <x:c r="Q1064" s="66" t="b">
        <x:f aca="0">AND(MOD(MONTH(A1064),3)=0,OR(A1065="",MONTH(A1064)&lt;&gt;MONTH(A1065)))</x:f>
        <x:v>0</x:v>
      </x:c>
      <x:c r="R1064" s="66" t="b">
        <x:f aca="0">OR(O1064&gt;$E$7,O1064&lt;$E$6)</x:f>
        <x:v>0</x:v>
      </x:c>
      <x:c r="S1064" s="66" t="b">
        <x:f aca="0">AND(OR(P1064,Q1064,R1064),A1064-AH1063&gt;$E$8)</x:f>
        <x:v>0</x:v>
      </x:c>
      <x:c r="T1064" s="67" t="str">
        <x:f aca="0">IF(NOT(OR(P1064,Q1064,R1064)),"不调",IF(NOT(S1064),"间隔规则跳过",IF(P1064,"年末+季度",IF(AND(Q1064,R1064),"季度+动态",IF(Q1064,"季度","动态")))))</x:f>
        <x:v>不调</x:v>
      </x:c>
      <x:c r="U1064" s="64" t="n">
        <x:f aca="0">IF(OR(T1064="年末+季度",T1064="季度+动态"),N1064*$E$5/2,IF(T1064="季度",(J1064+K1064)/2,IF(T1064="动态",N1064*$E$5*IF(J1064+K1064=0,0.5,J1064/(J1064+K1064)),J1064)))</x:f>
        <x:v>0.12430644528485507</x:v>
      </x:c>
      <x:c r="V1064" s="64" t="n">
        <x:f aca="0">IF(OR(T1064="年末+季度",T1064="季度+动态"),N1064*$E$5/2,IF(T1064="季度",(J1064+K1064)/2,IF(T1064="动态",N1064*$E$5*IF(J1064+K1064=0,0.5,K1064/(J1064+K1064)),K1064)))</x:f>
        <x:v>0.11137703928457804</x:v>
      </x:c>
      <x:c r="W1064" s="64" t="n">
        <x:f aca="0">IF(OR(T1064="年末+季度",T1064="季度+动态",T1064="动态"),N1064*(1-$E$5)*IF(L1064+M1064=0,$B$7/($B$7+$B$8),L1064/(L1064+M1064)),L1064)</x:f>
        <x:v>0.886373516281534</x:v>
      </x:c>
      <x:c r="X1064" s="64" t="n">
        <x:f aca="0">IF(OR(T1064="年末+季度",T1064="季度+动态",T1064="动态"),N1064*(1-$E$5)*IF(L1064+M1064=0,$B$8/($B$7+$B$8),M1064/(L1064+M1064)),M1064)</x:f>
        <x:v>0.07242860615840577</x:v>
      </x:c>
      <x:c r="Y1064" s="64" t="n">
        <x:f aca="0">POWER(1-$H$5,(A1064-A1063)/$H$8)</x:f>
        <x:v>0.9999862671029998</x:v>
      </x:c>
      <x:c r="Z1064" s="64" t="n">
        <x:f aca="0">U1064*Y1064</x:f>
        <x:v>0.12430473819724551</x:v>
      </x:c>
      <x:c r="AA1064" s="64" t="n">
        <x:f aca="0">V1064*Y1064</x:f>
        <x:v>0.11137550975516936</x:v>
      </x:c>
      <x:c r="AB1064" s="64" t="n">
        <x:f aca="0">W1064*Y1064</x:f>
        <x:v>0.8863613438053312</x:v>
      </x:c>
      <x:c r="AC1064" s="64" t="n">
        <x:f aca="0">X1064*Y1064</x:f>
        <x:v>0.07242761150381752</x:v>
      </x:c>
      <x:c r="AD1064" s="64" t="n">
        <x:f aca="0">SUM(Z1064:AC1064)</x:f>
        <x:v>1.1944692032615636</x:v>
      </x:c>
      <x:c r="AE1064" s="64" t="n">
        <x:f aca="0">MAX(AE1063,AD1064)</x:f>
        <x:v>1.197160749101247</x:v>
      </x:c>
      <x:c r="AF1064" s="63" t="n">
        <x:f aca="0">AD1064/AE1064-1</x:f>
        <x:v>-0.0022482743789454807</x:v>
      </x:c>
      <x:c r="AG1064" s="63" t="n">
        <x:f aca="0">AD1064/AD1063-1</x:f>
        <x:v>-0.0022482743789454807</x:v>
      </x:c>
      <x:c r="AH1064" s="61" t="n">
        <x:f aca="0">IF(OR(T1064="年末+季度",T1064="季度+动态",T1064="季度",T1064="动态"),A1064,AH1063)</x:f>
        <x:v>45289</x:v>
      </x:c>
      <x:c r="AI1064" s="68" t="n">
        <x:f aca="0">YEAR(A1064)</x:f>
        <x:v>2024</x:v>
      </x:c>
      <x:c r="AJ1064" s="68" t="n">
        <x:f aca="0">MONTH(A1064)</x:f>
        <x:v>3</x:v>
      </x:c>
      <x:c r="AK1064" s="66" t="n">
        <x:f aca="0">IF(MONTH(A1064)&lt;&gt;MONTH(A1065),1,0)</x:f>
        <x:v>0</x:v>
      </x:c>
      <x:c r="AL1064" s="64" t="n">
        <x:f aca="0">IF(AK1063,AD1063,AL1063)</x:f>
        <x:v>1.1869103532658112</x:v>
      </x:c>
      <x:c r="AM1064" s="65" t="str">
        <x:f aca="0">IF(AK1064,AD1064/AL1064-1,"")</x:f>
      </x:c>
      <x:c r="AN1064" s="64" t="n">
        <x:f aca="0">IF(AI1064&lt;&gt;AI1063,AD1064,MAX(AN1063,AD1064))</x:f>
        <x:v>1.197160749101247</x:v>
      </x:c>
      <x:c r="AO1064" s="65" t="n">
        <x:f aca="0">AD1064/AN1064-1</x:f>
        <x:v>-0.0022482743789454807</x:v>
      </x:c>
      <x:c r="AP1064" s="69" t="n">
        <x:f aca="0">IFERROR(SUM(Z1064:AC1064)/AD1064,0)</x:f>
        <x:v>1</x:v>
      </x:c>
      <x:c r="AQ1064" s="66" t="b">
        <x:f aca="0">AND(B1064&gt;0,C1064&gt;0,D1064&gt;0,E1064&gt;0)</x:f>
        <x:v>1</x:v>
      </x:c>
    </x:row>
    <x:row r="1065" ht="13.5" hidden="0">
      <x:c r="A1065" s="61" t="n">
        <x:f aca="0">'净值底稿'!A1027</x:f>
        <x:v>45376</x:v>
      </x:c>
      <x:c r="B1065" s="62" t="n">
        <x:f aca="0">'净值底稿'!W1027</x:f>
        <x:v>1.3708651720110556</x:v>
      </x:c>
      <x:c r="C1065" s="62" t="n">
        <x:f aca="0">'净值底稿'!T1027</x:f>
        <x:v>1.1347199202538314</x:v>
      </x:c>
      <x:c r="D1065" s="62" t="n">
        <x:f aca="0">'净值底稿'!U1027</x:f>
        <x:v>1.6628</x:v>
      </x:c>
      <x:c r="E1065" s="62" t="n">
        <x:f aca="0">'净值底稿'!V1027</x:f>
        <x:v>1.8194</x:v>
      </x:c>
      <x:c r="F1065" s="63" t="n">
        <x:f aca="0">IFERROR(B1065/B1064-1,0)</x:f>
        <x:v>-0.0004830948696286086</x:v>
      </x:c>
      <x:c r="G1065" s="63" t="n">
        <x:f aca="0">IFERROR(C1065/C1064-1,0)</x:f>
        <x:v>-0.013729068312039683</x:v>
      </x:c>
      <x:c r="H1065" s="63" t="n">
        <x:f aca="0">IFERROR(D1065/D1064-1,0)</x:f>
        <x:v>-0.0003607069856919054</x:v>
      </x:c>
      <x:c r="I1065" s="63" t="n">
        <x:f aca="0">IFERROR(E1065/E1064-1,0)</x:f>
        <x:v>0.00010993843447670848</x:v>
      </x:c>
      <x:c r="J1065" s="64" t="n">
        <x:f aca="0">Z1064*(1+F1065)</x:f>
        <x:v>0.12424468721595189</x:v>
      </x:c>
      <x:c r="K1065" s="64" t="n">
        <x:f aca="0">AA1064*(1+G1065)</x:f>
        <x:v>0.1098464277734524</x:v>
      </x:c>
      <x:c r="L1065" s="64" t="n">
        <x:f aca="0">AB1064*(1+H1065)</x:f>
        <x:v>0.8860416270767734</x:v>
      </x:c>
      <x:c r="M1065" s="64" t="n">
        <x:f aca="0">AC1064*(1+I1065)</x:f>
        <x:v>0.07243557408203914</x:v>
      </x:c>
      <x:c r="N1065" s="64" t="n">
        <x:f aca="0">SUM(J1065:M1065)</x:f>
        <x:v>1.1925683161482168</x:v>
      </x:c>
      <x:c r="O1065" s="65" t="n">
        <x:f aca="0">IFERROR((J1065+K1065)/N1065,0)</x:f>
        <x:v>0.19629157660793545</x:v>
      </x:c>
      <x:c r="P1065" s="66" t="b">
        <x:f aca="0">AND(MONTH(A1065)=12,OR(A1066="",YEAR(A1065)&lt;&gt;YEAR(A1066)))</x:f>
        <x:v>0</x:v>
      </x:c>
      <x:c r="Q1065" s="66" t="b">
        <x:f aca="0">AND(MOD(MONTH(A1065),3)=0,OR(A1066="",MONTH(A1065)&lt;&gt;MONTH(A1066)))</x:f>
        <x:v>0</x:v>
      </x:c>
      <x:c r="R1065" s="66" t="b">
        <x:f aca="0">OR(O1065&gt;$E$7,O1065&lt;$E$6)</x:f>
        <x:v>0</x:v>
      </x:c>
      <x:c r="S1065" s="66" t="b">
        <x:f aca="0">AND(OR(P1065,Q1065,R1065),A1065-AH1064&gt;$E$8)</x:f>
        <x:v>0</x:v>
      </x:c>
      <x:c r="T1065" s="67" t="str">
        <x:f aca="0">IF(NOT(OR(P1065,Q1065,R1065)),"不调",IF(NOT(S1065),"间隔规则跳过",IF(P1065,"年末+季度",IF(AND(Q1065,R1065),"季度+动态",IF(Q1065,"季度","动态")))))</x:f>
        <x:v>不调</x:v>
      </x:c>
      <x:c r="U1065" s="64" t="n">
        <x:f aca="0">IF(OR(T1065="年末+季度",T1065="季度+动态"),N1065*$E$5/2,IF(T1065="季度",(J1065+K1065)/2,IF(T1065="动态",N1065*$E$5*IF(J1065+K1065=0,0.5,J1065/(J1065+K1065)),J1065)))</x:f>
        <x:v>0.12424468721595189</x:v>
      </x:c>
      <x:c r="V1065" s="64" t="n">
        <x:f aca="0">IF(OR(T1065="年末+季度",T1065="季度+动态"),N1065*$E$5/2,IF(T1065="季度",(J1065+K1065)/2,IF(T1065="动态",N1065*$E$5*IF(J1065+K1065=0,0.5,K1065/(J1065+K1065)),K1065)))</x:f>
        <x:v>0.1098464277734524</x:v>
      </x:c>
      <x:c r="W1065" s="64" t="n">
        <x:f aca="0">IF(OR(T1065="年末+季度",T1065="季度+动态",T1065="动态"),N1065*(1-$E$5)*IF(L1065+M1065=0,$B$7/($B$7+$B$8),L1065/(L1065+M1065)),L1065)</x:f>
        <x:v>0.8860416270767734</x:v>
      </x:c>
      <x:c r="X1065" s="64" t="n">
        <x:f aca="0">IF(OR(T1065="年末+季度",T1065="季度+动态",T1065="动态"),N1065*(1-$E$5)*IF(L1065+M1065=0,$B$8/($B$7+$B$8),M1065/(L1065+M1065)),M1065)</x:f>
        <x:v>0.07243557408203914</x:v>
      </x:c>
      <x:c r="Y1065" s="64" t="n">
        <x:f aca="0">POWER(1-$H$5,(A1065-A1064)/$H$8)</x:f>
        <x:v>0.9999588018747739</x:v>
      </x:c>
      <x:c r="Z1065" s="64" t="n">
        <x:f aca="0">U1065*Y1065</x:f>
        <x:v>0.12423956856776928</x:v>
      </x:c>
      <x:c r="AA1065" s="64" t="n">
        <x:f aca="0">V1065*Y1065</x:f>
        <x:v>0.10984190230656535</x:v>
      </x:c>
      <x:c r="AB1065" s="64" t="n">
        <x:f aca="0">W1065*Y1065</x:f>
        <x:v>0.8860051238228656</x:v>
      </x:c>
      <x:c r="AC1065" s="64" t="n">
        <x:f aca="0">X1065*Y1065</x:f>
        <x:v>0.07243258987218729</x:v>
      </x:c>
      <x:c r="AD1065" s="64" t="n">
        <x:f aca="0">SUM(Z1065:AC1065)</x:f>
        <x:v>1.1925191845693874</x:v>
      </x:c>
      <x:c r="AE1065" s="64" t="n">
        <x:f aca="0">MAX(AE1064,AD1065)</x:f>
        <x:v>1.197160749101247</x:v>
      </x:c>
      <x:c r="AF1065" s="63" t="n">
        <x:f aca="0">AD1065/AE1065-1</x:f>
        <x:v>-0.0038771439302066613</x:v>
      </x:c>
      <x:c r="AG1065" s="63" t="n">
        <x:f aca="0">AD1065/AD1064-1</x:f>
        <x:v>-0.0016325399490012549</x:v>
      </x:c>
      <x:c r="AH1065" s="61" t="n">
        <x:f aca="0">IF(OR(T1065="年末+季度",T1065="季度+动态",T1065="季度",T1065="动态"),A1065,AH1064)</x:f>
        <x:v>45289</x:v>
      </x:c>
      <x:c r="AI1065" s="68" t="n">
        <x:f aca="0">YEAR(A1065)</x:f>
        <x:v>2024</x:v>
      </x:c>
      <x:c r="AJ1065" s="68" t="n">
        <x:f aca="0">MONTH(A1065)</x:f>
        <x:v>3</x:v>
      </x:c>
      <x:c r="AK1065" s="66" t="n">
        <x:f aca="0">IF(MONTH(A1065)&lt;&gt;MONTH(A1066),1,0)</x:f>
        <x:v>0</x:v>
      </x:c>
      <x:c r="AL1065" s="64" t="n">
        <x:f aca="0">IF(AK1064,AD1064,AL1064)</x:f>
        <x:v>1.1869103532658112</x:v>
      </x:c>
      <x:c r="AM1065" s="65" t="str">
        <x:f aca="0">IF(AK1065,AD1065/AL1065-1,"")</x:f>
      </x:c>
      <x:c r="AN1065" s="64" t="n">
        <x:f aca="0">IF(AI1065&lt;&gt;AI1064,AD1065,MAX(AN1064,AD1065))</x:f>
        <x:v>1.197160749101247</x:v>
      </x:c>
      <x:c r="AO1065" s="65" t="n">
        <x:f aca="0">AD1065/AN1065-1</x:f>
        <x:v>-0.0038771439302066613</x:v>
      </x:c>
      <x:c r="AP1065" s="69" t="n">
        <x:f aca="0">IFERROR(SUM(Z1065:AC1065)/AD1065,0)</x:f>
        <x:v>1</x:v>
      </x:c>
      <x:c r="AQ1065" s="66" t="b">
        <x:f aca="0">AND(B1065&gt;0,C1065&gt;0,D1065&gt;0,E1065&gt;0)</x:f>
        <x:v>1</x:v>
      </x:c>
    </x:row>
    <x:row r="1066" ht="13.5" hidden="0">
      <x:c r="A1066" s="61" t="n">
        <x:f aca="0">'净值底稿'!A1028</x:f>
        <x:v>45377</x:v>
      </x:c>
      <x:c r="B1066" s="62" t="n">
        <x:f aca="0">'净值底稿'!W1028</x:f>
        <x:v>1.370766578290877</x:v>
      </x:c>
      <x:c r="C1066" s="62" t="n">
        <x:f aca="0">'净值底稿'!T1028</x:f>
        <x:v>1.1351530390441142</x:v>
      </x:c>
      <x:c r="D1066" s="62" t="n">
        <x:f aca="0">'净值底稿'!U1028</x:f>
        <x:v>1.6628</x:v>
      </x:c>
      <x:c r="E1066" s="62" t="n">
        <x:f aca="0">'净值底稿'!V1028</x:f>
        <x:v>1.8238</x:v>
      </x:c>
      <x:c r="F1066" s="63" t="n">
        <x:f aca="0">IFERROR(B1066/B1065-1,0)</x:f>
        <x:v>-0.00007192080023021852</x:v>
      </x:c>
      <x:c r="G1066" s="63" t="n">
        <x:f aca="0">IFERROR(C1066/C1065-1,0)</x:f>
        <x:v>0.0003816966482670381</x:v>
      </x:c>
      <x:c r="H1066" s="63" t="n">
        <x:f aca="0">IFERROR(D1066/D1065-1,0)</x:f>
        <x:v>0</x:v>
      </x:c>
      <x:c r="I1066" s="63" t="n">
        <x:f aca="0">IFERROR(E1066/E1065-1,0)</x:f>
        <x:v>0.002418379685610761</x:v>
      </x:c>
      <x:c r="J1066" s="64" t="n">
        <x:f aca="0">Z1065*(1+F1066)</x:f>
        <x:v>0.12423063315857763</x:v>
      </x:c>
      <x:c r="K1066" s="64" t="n">
        <x:f aca="0">AA1065*(1+G1066)</x:f>
        <x:v>0.10988382859251504</x:v>
      </x:c>
      <x:c r="L1066" s="64" t="n">
        <x:f aca="0">AB1065*(1+H1066)</x:f>
        <x:v>0.8860051238228656</x:v>
      </x:c>
      <x:c r="M1066" s="64" t="n">
        <x:f aca="0">AC1065*(1+I1066)</x:f>
        <x:v>0.07260775937611036</x:v>
      </x:c>
      <x:c r="N1066" s="64" t="n">
        <x:f aca="0">SUM(J1066:M1066)</x:f>
        <x:v>1.1927273449500686</x:v>
      </x:c>
      <x:c r="O1066" s="65" t="n">
        <x:f aca="0">IFERROR((J1066+K1066)/N1066,0)</x:f>
        <x:v>0.1962849789118346</x:v>
      </x:c>
      <x:c r="P1066" s="66" t="b">
        <x:f aca="0">AND(MONTH(A1066)=12,OR(A1067="",YEAR(A1066)&lt;&gt;YEAR(A1067)))</x:f>
        <x:v>0</x:v>
      </x:c>
      <x:c r="Q1066" s="66" t="b">
        <x:f aca="0">AND(MOD(MONTH(A1066),3)=0,OR(A1067="",MONTH(A1066)&lt;&gt;MONTH(A1067)))</x:f>
        <x:v>0</x:v>
      </x:c>
      <x:c r="R1066" s="66" t="b">
        <x:f aca="0">OR(O1066&gt;$E$7,O1066&lt;$E$6)</x:f>
        <x:v>0</x:v>
      </x:c>
      <x:c r="S1066" s="66" t="b">
        <x:f aca="0">AND(OR(P1066,Q1066,R1066),A1066-AH1065&gt;$E$8)</x:f>
        <x:v>0</x:v>
      </x:c>
      <x:c r="T1066" s="67" t="str">
        <x:f aca="0">IF(NOT(OR(P1066,Q1066,R1066)),"不调",IF(NOT(S1066),"间隔规则跳过",IF(P1066,"年末+季度",IF(AND(Q1066,R1066),"季度+动态",IF(Q1066,"季度","动态")))))</x:f>
        <x:v>不调</x:v>
      </x:c>
      <x:c r="U1066" s="64" t="n">
        <x:f aca="0">IF(OR(T1066="年末+季度",T1066="季度+动态"),N1066*$E$5/2,IF(T1066="季度",(J1066+K1066)/2,IF(T1066="动态",N1066*$E$5*IF(J1066+K1066=0,0.5,J1066/(J1066+K1066)),J1066)))</x:f>
        <x:v>0.12423063315857763</x:v>
      </x:c>
      <x:c r="V1066" s="64" t="n">
        <x:f aca="0">IF(OR(T1066="年末+季度",T1066="季度+动态"),N1066*$E$5/2,IF(T1066="季度",(J1066+K1066)/2,IF(T1066="动态",N1066*$E$5*IF(J1066+K1066=0,0.5,K1066/(J1066+K1066)),K1066)))</x:f>
        <x:v>0.10988382859251504</x:v>
      </x:c>
      <x:c r="W1066" s="64" t="n">
        <x:f aca="0">IF(OR(T1066="年末+季度",T1066="季度+动态",T1066="动态"),N1066*(1-$E$5)*IF(L1066+M1066=0,$B$7/($B$7+$B$8),L1066/(L1066+M1066)),L1066)</x:f>
        <x:v>0.8860051238228656</x:v>
      </x:c>
      <x:c r="X1066" s="64" t="n">
        <x:f aca="0">IF(OR(T1066="年末+季度",T1066="季度+动态",T1066="动态"),N1066*(1-$E$5)*IF(L1066+M1066=0,$B$8/($B$7+$B$8),M1066/(L1066+M1066)),M1066)</x:f>
        <x:v>0.07260775937611036</x:v>
      </x:c>
      <x:c r="Y1066" s="64" t="n">
        <x:f aca="0">POWER(1-$H$5,(A1066-A1065)/$H$8)</x:f>
        <x:v>0.9999862671029998</x:v>
      </x:c>
      <x:c r="Z1066" s="64" t="n">
        <x:f aca="0">U1066*Y1066</x:f>
        <x:v>0.12422892711208819</x:v>
      </x:c>
      <x:c r="AA1066" s="64" t="n">
        <x:f aca="0">V1066*Y1066</x:f>
        <x:v>0.10988231956921499</x:v>
      </x:c>
      <x:c r="AB1066" s="64" t="n">
        <x:f aca="0">W1066*Y1066</x:f>
        <x:v>0.8859929564057584</x:v>
      </x:c>
      <x:c r="AC1066" s="64" t="n">
        <x:f aca="0">X1066*Y1066</x:f>
        <x:v>0.07260676226122943</x:v>
      </x:c>
      <x:c r="AD1066" s="64" t="n">
        <x:f aca="0">SUM(Z1066:AC1066)</x:f>
        <x:v>1.192710965348291</x:v>
      </x:c>
      <x:c r="AE1066" s="64" t="n">
        <x:f aca="0">MAX(AE1065,AD1066)</x:f>
        <x:v>1.197160749101247</x:v>
      </x:c>
      <x:c r="AF1066" s="63" t="n">
        <x:f aca="0">AD1066/AE1066-1</x:f>
        <x:v>-0.003716947583101593</x:v>
      </x:c>
      <x:c r="AG1066" s="63" t="n">
        <x:f aca="0">AD1066/AD1065-1</x:f>
        <x:v>0.00016081986888361044</x:v>
      </x:c>
      <x:c r="AH1066" s="61" t="n">
        <x:f aca="0">IF(OR(T1066="年末+季度",T1066="季度+动态",T1066="季度",T1066="动态"),A1066,AH1065)</x:f>
        <x:v>45289</x:v>
      </x:c>
      <x:c r="AI1066" s="68" t="n">
        <x:f aca="0">YEAR(A1066)</x:f>
        <x:v>2024</x:v>
      </x:c>
      <x:c r="AJ1066" s="68" t="n">
        <x:f aca="0">MONTH(A1066)</x:f>
        <x:v>3</x:v>
      </x:c>
      <x:c r="AK1066" s="66" t="n">
        <x:f aca="0">IF(MONTH(A1066)&lt;&gt;MONTH(A1067),1,0)</x:f>
        <x:v>0</x:v>
      </x:c>
      <x:c r="AL1066" s="64" t="n">
        <x:f aca="0">IF(AK1065,AD1065,AL1065)</x:f>
        <x:v>1.1869103532658112</x:v>
      </x:c>
      <x:c r="AM1066" s="65" t="str">
        <x:f aca="0">IF(AK1066,AD1066/AL1066-1,"")</x:f>
      </x:c>
      <x:c r="AN1066" s="64" t="n">
        <x:f aca="0">IF(AI1066&lt;&gt;AI1065,AD1066,MAX(AN1065,AD1066))</x:f>
        <x:v>1.197160749101247</x:v>
      </x:c>
      <x:c r="AO1066" s="65" t="n">
        <x:f aca="0">AD1066/AN1066-1</x:f>
        <x:v>-0.003716947583101593</x:v>
      </x:c>
      <x:c r="AP1066" s="69" t="n">
        <x:f aca="0">IFERROR(SUM(Z1066:AC1066)/AD1066,0)</x:f>
        <x:v>1</x:v>
      </x:c>
      <x:c r="AQ1066" s="66" t="b">
        <x:f aca="0">AND(B1066&gt;0,C1066&gt;0,D1066&gt;0,E1066&gt;0)</x:f>
        <x:v>1</x:v>
      </x:c>
    </x:row>
    <x:row r="1067" ht="13.5" hidden="0">
      <x:c r="A1067" s="61" t="n">
        <x:f aca="0">'净值底稿'!A1029</x:f>
        <x:v>45378</x:v>
      </x:c>
      <x:c r="B1067" s="62" t="n">
        <x:f aca="0">'净值底稿'!W1029</x:f>
        <x:v>1.3641013732021041</x:v>
      </x:c>
      <x:c r="C1067" s="62" t="n">
        <x:f aca="0">'净值底稿'!T1029</x:f>
        <x:v>1.1101787516262551</x:v>
      </x:c>
      <x:c r="D1067" s="62" t="n">
        <x:f aca="0">'净值底稿'!U1029</x:f>
        <x:v>1.6646</x:v>
      </x:c>
      <x:c r="E1067" s="62" t="n">
        <x:f aca="0">'净值底稿'!V1029</x:f>
        <x:v>1.8356</x:v>
      </x:c>
      <x:c r="F1067" s="63" t="n">
        <x:f aca="0">IFERROR(B1067/B1066-1,0)</x:f>
        <x:v>-0.004862392470265209</x:v>
      </x:c>
      <x:c r="G1067" s="63" t="n">
        <x:f aca="0">IFERROR(C1067/C1066-1,0)</x:f>
        <x:v>-0.022000810955753902</x:v>
      </x:c>
      <x:c r="H1067" s="63" t="n">
        <x:f aca="0">IFERROR(D1067/D1066-1,0)</x:f>
        <x:v>0.0010825114265096136</x:v>
      </x:c>
      <x:c r="I1067" s="63" t="n">
        <x:f aca="0">IFERROR(E1067/E1066-1,0)</x:f>
        <x:v>0.006470007676280254</x:v>
      </x:c>
      <x:c r="J1067" s="64" t="n">
        <x:f aca="0">Z1066*(1+F1067)</x:f>
        <x:v>0.12362487731230924</x:v>
      </x:c>
      <x:c r="K1067" s="64" t="n">
        <x:f aca="0">AA1066*(1+G1067)</x:f>
        <x:v>0.10746481942899296</x:v>
      </x:c>
      <x:c r="L1067" s="64" t="n">
        <x:f aca="0">AB1066*(1+H1067)</x:f>
        <x:v>0.8869520539048746</x:v>
      </x:c>
      <x:c r="M1067" s="64" t="n">
        <x:f aca="0">AC1066*(1+I1067)</x:f>
        <x:v>0.07307652857040944</x:v>
      </x:c>
      <x:c r="N1067" s="64" t="n">
        <x:f aca="0">SUM(J1067:M1067)</x:f>
        <x:v>1.1911182792165862</x:v>
      </x:c>
      <x:c r="O1067" s="65" t="n">
        <x:f aca="0">IFERROR((J1067+K1067)/N1067,0)</x:f>
        <x:v>0.1940107047079261</x:v>
      </x:c>
      <x:c r="P1067" s="66" t="b">
        <x:f aca="0">AND(MONTH(A1067)=12,OR(A1068="",YEAR(A1067)&lt;&gt;YEAR(A1068)))</x:f>
        <x:v>0</x:v>
      </x:c>
      <x:c r="Q1067" s="66" t="b">
        <x:f aca="0">AND(MOD(MONTH(A1067),3)=0,OR(A1068="",MONTH(A1067)&lt;&gt;MONTH(A1068)))</x:f>
        <x:v>0</x:v>
      </x:c>
      <x:c r="R1067" s="66" t="b">
        <x:f aca="0">OR(O1067&gt;$E$7,O1067&lt;$E$6)</x:f>
        <x:v>0</x:v>
      </x:c>
      <x:c r="S1067" s="66" t="b">
        <x:f aca="0">AND(OR(P1067,Q1067,R1067),A1067-AH1066&gt;$E$8)</x:f>
        <x:v>0</x:v>
      </x:c>
      <x:c r="T1067" s="67" t="str">
        <x:f aca="0">IF(NOT(OR(P1067,Q1067,R1067)),"不调",IF(NOT(S1067),"间隔规则跳过",IF(P1067,"年末+季度",IF(AND(Q1067,R1067),"季度+动态",IF(Q1067,"季度","动态")))))</x:f>
        <x:v>不调</x:v>
      </x:c>
      <x:c r="U1067" s="64" t="n">
        <x:f aca="0">IF(OR(T1067="年末+季度",T1067="季度+动态"),N1067*$E$5/2,IF(T1067="季度",(J1067+K1067)/2,IF(T1067="动态",N1067*$E$5*IF(J1067+K1067=0,0.5,J1067/(J1067+K1067)),J1067)))</x:f>
        <x:v>0.12362487731230924</x:v>
      </x:c>
      <x:c r="V1067" s="64" t="n">
        <x:f aca="0">IF(OR(T1067="年末+季度",T1067="季度+动态"),N1067*$E$5/2,IF(T1067="季度",(J1067+K1067)/2,IF(T1067="动态",N1067*$E$5*IF(J1067+K1067=0,0.5,K1067/(J1067+K1067)),K1067)))</x:f>
        <x:v>0.10746481942899296</x:v>
      </x:c>
      <x:c r="W1067" s="64" t="n">
        <x:f aca="0">IF(OR(T1067="年末+季度",T1067="季度+动态",T1067="动态"),N1067*(1-$E$5)*IF(L1067+M1067=0,$B$7/($B$7+$B$8),L1067/(L1067+M1067)),L1067)</x:f>
        <x:v>0.8869520539048746</x:v>
      </x:c>
      <x:c r="X1067" s="64" t="n">
        <x:f aca="0">IF(OR(T1067="年末+季度",T1067="季度+动态",T1067="动态"),N1067*(1-$E$5)*IF(L1067+M1067=0,$B$8/($B$7+$B$8),M1067/(L1067+M1067)),M1067)</x:f>
        <x:v>0.07307652857040944</x:v>
      </x:c>
      <x:c r="Y1067" s="64" t="n">
        <x:f aca="0">POWER(1-$H$5,(A1067-A1066)/$H$8)</x:f>
        <x:v>0.9999862671029998</x:v>
      </x:c>
      <x:c r="Z1067" s="64" t="n">
        <x:f aca="0">U1067*Y1067</x:f>
        <x:v>0.12362317958460245</x:v>
      </x:c>
      <x:c r="AA1067" s="64" t="n">
        <x:f aca="0">V1067*Y1067</x:f>
        <x:v>0.10746334362569658</x:v>
      </x:c>
      <x:c r="AB1067" s="64" t="n">
        <x:f aca="0">W1067*Y1067</x:f>
        <x:v>0.8869398734836742</x:v>
      </x:c>
      <x:c r="AC1067" s="64" t="n">
        <x:f aca="0">X1067*Y1067</x:f>
        <x:v>0.07307552501796945</x:v>
      </x:c>
      <x:c r="AD1067" s="64" t="n">
        <x:f aca="0">SUM(Z1067:AC1067)</x:f>
        <x:v>1.1911019217119427</x:v>
      </x:c>
      <x:c r="AE1067" s="64" t="n">
        <x:f aca="0">MAX(AE1066,AD1067)</x:f>
        <x:v>1.197160749101247</x:v>
      </x:c>
      <x:c r="AF1067" s="63" t="n">
        <x:f aca="0">AD1067/AE1067-1</x:f>
        <x:v>-0.005060997358836583</x:v>
      </x:c>
      <x:c r="AG1067" s="63" t="n">
        <x:f aca="0">AD1067/AD1066-1</x:f>
        <x:v>-0.0013490641765655509</x:v>
      </x:c>
      <x:c r="AH1067" s="61" t="n">
        <x:f aca="0">IF(OR(T1067="年末+季度",T1067="季度+动态",T1067="季度",T1067="动态"),A1067,AH1066)</x:f>
        <x:v>45289</x:v>
      </x:c>
      <x:c r="AI1067" s="68" t="n">
        <x:f aca="0">YEAR(A1067)</x:f>
        <x:v>2024</x:v>
      </x:c>
      <x:c r="AJ1067" s="68" t="n">
        <x:f aca="0">MONTH(A1067)</x:f>
        <x:v>3</x:v>
      </x:c>
      <x:c r="AK1067" s="66" t="n">
        <x:f aca="0">IF(MONTH(A1067)&lt;&gt;MONTH(A1068),1,0)</x:f>
        <x:v>0</x:v>
      </x:c>
      <x:c r="AL1067" s="64" t="n">
        <x:f aca="0">IF(AK1066,AD1066,AL1066)</x:f>
        <x:v>1.1869103532658112</x:v>
      </x:c>
      <x:c r="AM1067" s="65" t="str">
        <x:f aca="0">IF(AK1067,AD1067/AL1067-1,"")</x:f>
      </x:c>
      <x:c r="AN1067" s="64" t="n">
        <x:f aca="0">IF(AI1067&lt;&gt;AI1066,AD1067,MAX(AN1066,AD1067))</x:f>
        <x:v>1.197160749101247</x:v>
      </x:c>
      <x:c r="AO1067" s="65" t="n">
        <x:f aca="0">AD1067/AN1067-1</x:f>
        <x:v>-0.005060997358836583</x:v>
      </x:c>
      <x:c r="AP1067" s="69" t="n">
        <x:f aca="0">IFERROR(SUM(Z1067:AC1067)/AD1067,0)</x:f>
        <x:v>1</x:v>
      </x:c>
      <x:c r="AQ1067" s="66" t="b">
        <x:f aca="0">AND(B1067&gt;0,C1067&gt;0,D1067&gt;0,E1067&gt;0)</x:f>
        <x:v>1</x:v>
      </x:c>
    </x:row>
    <x:row r="1068" ht="13.5" hidden="0">
      <x:c r="A1068" s="61" t="n">
        <x:f aca="0">'净值底稿'!A1030</x:f>
        <x:v>45379</x:v>
      </x:c>
      <x:c r="B1068" s="62" t="n">
        <x:f aca="0">'净值底稿'!W1030</x:f>
        <x:v>1.3654939871337726</x:v>
      </x:c>
      <x:c r="C1068" s="62" t="n">
        <x:f aca="0">'净值底稿'!T1030</x:f>
        <x:v>1.124881561349105</x:v>
      </x:c>
      <x:c r="D1068" s="62" t="n">
        <x:f aca="0">'净值底稿'!U1030</x:f>
        <x:v>1.6647</x:v>
      </x:c>
      <x:c r="E1068" s="62" t="n">
        <x:f aca="0">'净值底稿'!V1030</x:f>
        <x:v>1.8451</x:v>
      </x:c>
      <x:c r="F1068" s="63" t="n">
        <x:f aca="0">IFERROR(B1068/B1067-1,0)</x:f>
        <x:v>0.001020902081785513</x:v>
      </x:c>
      <x:c r="G1068" s="63" t="n">
        <x:f aca="0">IFERROR(C1068/C1067-1,0)</x:f>
        <x:v>0.013243641802108241</x:v>
      </x:c>
      <x:c r="H1068" s="63" t="n">
        <x:f aca="0">IFERROR(D1068/D1067-1,0)</x:f>
        <x:v>0.000060074492370443267</x:v>
      </x:c>
      <x:c r="I1068" s="63" t="n">
        <x:f aca="0">IFERROR(E1068/E1067-1,0)</x:f>
        <x:v>0.0051754194813684595</x:v>
      </x:c>
      <x:c r="J1068" s="64" t="n">
        <x:f aca="0">Z1067*(1+F1068)</x:f>
        <x:v>0.12374938674599731</x:v>
      </x:c>
      <x:c r="K1068" s="64" t="n">
        <x:f aca="0">AA1067*(1+G1068)</x:f>
        <x:v>0.10888654965553218</x:v>
      </x:c>
      <x:c r="L1068" s="64" t="n">
        <x:f aca="0">AB1067*(1+H1068)</x:f>
        <x:v>0.8869931559463369</x:v>
      </x:c>
      <x:c r="M1068" s="64" t="n">
        <x:f aca="0">AC1067*(1+I1068)</x:f>
        <x:v>0.07345372151375867</x:v>
      </x:c>
      <x:c r="N1068" s="64" t="n">
        <x:f aca="0">SUM(J1068:M1068)</x:f>
        <x:v>1.1930828138616252</x:v>
      </x:c>
      <x:c r="O1068" s="65" t="n">
        <x:f aca="0">IFERROR((J1068+K1068)/N1068,0)</x:f>
        <x:v>0.19498724958459657</x:v>
      </x:c>
      <x:c r="P1068" s="66" t="b">
        <x:f aca="0">AND(MONTH(A1068)=12,OR(A1069="",YEAR(A1068)&lt;&gt;YEAR(A1069)))</x:f>
        <x:v>0</x:v>
      </x:c>
      <x:c r="Q1068" s="66" t="b">
        <x:f aca="0">AND(MOD(MONTH(A1068),3)=0,OR(A1069="",MONTH(A1068)&lt;&gt;MONTH(A1069)))</x:f>
        <x:v>0</x:v>
      </x:c>
      <x:c r="R1068" s="66" t="b">
        <x:f aca="0">OR(O1068&gt;$E$7,O1068&lt;$E$6)</x:f>
        <x:v>0</x:v>
      </x:c>
      <x:c r="S1068" s="66" t="b">
        <x:f aca="0">AND(OR(P1068,Q1068,R1068),A1068-AH1067&gt;$E$8)</x:f>
        <x:v>0</x:v>
      </x:c>
      <x:c r="T1068" s="67" t="str">
        <x:f aca="0">IF(NOT(OR(P1068,Q1068,R1068)),"不调",IF(NOT(S1068),"间隔规则跳过",IF(P1068,"年末+季度",IF(AND(Q1068,R1068),"季度+动态",IF(Q1068,"季度","动态")))))</x:f>
        <x:v>不调</x:v>
      </x:c>
      <x:c r="U1068" s="64" t="n">
        <x:f aca="0">IF(OR(T1068="年末+季度",T1068="季度+动态"),N1068*$E$5/2,IF(T1068="季度",(J1068+K1068)/2,IF(T1068="动态",N1068*$E$5*IF(J1068+K1068=0,0.5,J1068/(J1068+K1068)),J1068)))</x:f>
        <x:v>0.12374938674599731</x:v>
      </x:c>
      <x:c r="V1068" s="64" t="n">
        <x:f aca="0">IF(OR(T1068="年末+季度",T1068="季度+动态"),N1068*$E$5/2,IF(T1068="季度",(J1068+K1068)/2,IF(T1068="动态",N1068*$E$5*IF(J1068+K1068=0,0.5,K1068/(J1068+K1068)),K1068)))</x:f>
        <x:v>0.10888654965553218</x:v>
      </x:c>
      <x:c r="W1068" s="64" t="n">
        <x:f aca="0">IF(OR(T1068="年末+季度",T1068="季度+动态",T1068="动态"),N1068*(1-$E$5)*IF(L1068+M1068=0,$B$7/($B$7+$B$8),L1068/(L1068+M1068)),L1068)</x:f>
        <x:v>0.8869931559463369</x:v>
      </x:c>
      <x:c r="X1068" s="64" t="n">
        <x:f aca="0">IF(OR(T1068="年末+季度",T1068="季度+动态",T1068="动态"),N1068*(1-$E$5)*IF(L1068+M1068=0,$B$8/($B$7+$B$8),M1068/(L1068+M1068)),M1068)</x:f>
        <x:v>0.07345372151375867</x:v>
      </x:c>
      <x:c r="Y1068" s="64" t="n">
        <x:f aca="0">POWER(1-$H$5,(A1068-A1067)/$H$8)</x:f>
        <x:v>0.9999862671029998</x:v>
      </x:c>
      <x:c r="Z1068" s="64" t="n">
        <x:f aca="0">U1068*Y1068</x:f>
        <x:v>0.12374768730841529</x:v>
      </x:c>
      <x:c r="AA1068" s="64" t="n">
        <x:f aca="0">V1068*Y1068</x:f>
        <x:v>0.10888505432776105</x:v>
      </x:c>
      <x:c r="AB1068" s="64" t="n">
        <x:f aca="0">W1068*Y1068</x:f>
        <x:v>0.8869809749606864</x:v>
      </x:c>
      <x:c r="AC1068" s="64" t="n">
        <x:f aca="0">X1068*Y1068</x:f>
        <x:v>0.07345271278136684</x:v>
      </x:c>
      <x:c r="AD1068" s="64" t="n">
        <x:f aca="0">SUM(Z1068:AC1068)</x:f>
        <x:v>1.1930664293782296</x:v>
      </x:c>
      <x:c r="AE1068" s="64" t="n">
        <x:f aca="0">MAX(AE1067,AD1068)</x:f>
        <x:v>1.197160749101247</x:v>
      </x:c>
      <x:c r="AF1068" s="63" t="n">
        <x:f aca="0">AD1068/AE1068-1</x:f>
        <x:v>-0.0034200250267903964</x:v>
      </x:c>
      <x:c r="AG1068" s="63" t="n">
        <x:f aca="0">AD1068/AD1067-1</x:f>
        <x:v>0.0016493195338509459</x:v>
      </x:c>
      <x:c r="AH1068" s="61" t="n">
        <x:f aca="0">IF(OR(T1068="年末+季度",T1068="季度+动态",T1068="季度",T1068="动态"),A1068,AH1067)</x:f>
        <x:v>45289</x:v>
      </x:c>
      <x:c r="AI1068" s="68" t="n">
        <x:f aca="0">YEAR(A1068)</x:f>
        <x:v>2024</x:v>
      </x:c>
      <x:c r="AJ1068" s="68" t="n">
        <x:f aca="0">MONTH(A1068)</x:f>
        <x:v>3</x:v>
      </x:c>
      <x:c r="AK1068" s="66" t="n">
        <x:f aca="0">IF(MONTH(A1068)&lt;&gt;MONTH(A1069),1,0)</x:f>
        <x:v>0</x:v>
      </x:c>
      <x:c r="AL1068" s="64" t="n">
        <x:f aca="0">IF(AK1067,AD1067,AL1067)</x:f>
        <x:v>1.1869103532658112</x:v>
      </x:c>
      <x:c r="AM1068" s="65" t="str">
        <x:f aca="0">IF(AK1068,AD1068/AL1068-1,"")</x:f>
      </x:c>
      <x:c r="AN1068" s="64" t="n">
        <x:f aca="0">IF(AI1068&lt;&gt;AI1067,AD1068,MAX(AN1067,AD1068))</x:f>
        <x:v>1.197160749101247</x:v>
      </x:c>
      <x:c r="AO1068" s="65" t="n">
        <x:f aca="0">AD1068/AN1068-1</x:f>
        <x:v>-0.0034200250267903964</x:v>
      </x:c>
      <x:c r="AP1068" s="69" t="n">
        <x:f aca="0">IFERROR(SUM(Z1068:AC1068)/AD1068,0)</x:f>
        <x:v>1</x:v>
      </x:c>
      <x:c r="AQ1068" s="66" t="b">
        <x:f aca="0">AND(B1068&gt;0,C1068&gt;0,D1068&gt;0,E1068&gt;0)</x:f>
        <x:v>1</x:v>
      </x:c>
    </x:row>
    <x:row r="1069" ht="13.5" hidden="0">
      <x:c r="A1069" s="61" t="n">
        <x:f aca="0">'净值底稿'!A1031</x:f>
        <x:v>45380</x:v>
      </x:c>
      <x:c r="B1069" s="62" t="n">
        <x:f aca="0">'净值底稿'!W1031</x:f>
        <x:v>1.3792938898663116</x:v>
      </x:c>
      <x:c r="C1069" s="62" t="n">
        <x:f aca="0">'净值底稿'!T1031</x:f>
        <x:v>1.1369340996974524</x:v>
      </x:c>
      <x:c r="D1069" s="62" t="n">
        <x:f aca="0">'净值底稿'!U1031</x:f>
        <x:v>1.6656</x:v>
      </x:c>
      <x:c r="E1069" s="62" t="n">
        <x:f aca="0">'净值底稿'!V1031</x:f>
        <x:v>1.8754</x:v>
      </x:c>
      <x:c r="F1069" s="63" t="n">
        <x:f aca="0">IFERROR(B1069/B1068-1,0)</x:f>
        <x:v>0.01010616147897192</x:v>
      </x:c>
      <x:c r="G1069" s="63" t="n">
        <x:f aca="0">IFERROR(C1069/C1068-1,0)</x:f>
        <x:v>0.01071449542998315</x:v>
      </x:c>
      <x:c r="H1069" s="63" t="n">
        <x:f aca="0">IFERROR(D1069/D1068-1,0)</x:f>
        <x:v>0.0005406379527841398</x:v>
      </x:c>
      <x:c r="I1069" s="63" t="n">
        <x:f aca="0">IFERROR(E1069/E1068-1,0)</x:f>
        <x:v>0.01642187415316232</x:v>
      </x:c>
      <x:c r="J1069" s="64" t="n">
        <x:f aca="0">Z1068*(1+F1069)</x:f>
        <x:v>0.12499830141900346</x:v>
      </x:c>
      <x:c r="K1069" s="64" t="n">
        <x:f aca="0">AA1068*(1+G1069)</x:f>
        <x:v>0.11005170274474932</x:v>
      </x:c>
      <x:c r="L1069" s="64" t="n">
        <x:f aca="0">AB1068*(1+H1069)</x:f>
        <x:v>0.8874605105391477</x:v>
      </x:c>
      <x:c r="M1069" s="64" t="n">
        <x:f aca="0">AC1068*(1+I1069)</x:f>
        <x:v>0.07465894398687081</x:v>
      </x:c>
      <x:c r="N1069" s="64" t="n">
        <x:f aca="0">SUM(J1069:M1069)</x:f>
        <x:v>1.1971694586897712</x:v>
      </x:c>
      <x:c r="O1069" s="65" t="n">
        <x:f aca="0">IFERROR((J1069+K1069)/N1069,0)</x:f>
        <x:v>0.19633812277586887</x:v>
      </x:c>
      <x:c r="P1069" s="66" t="b">
        <x:f aca="0">AND(MONTH(A1069)=12,OR(A1070="",YEAR(A1069)&lt;&gt;YEAR(A1070)))</x:f>
        <x:v>0</x:v>
      </x:c>
      <x:c r="Q1069" s="66" t="b">
        <x:f aca="0">AND(MOD(MONTH(A1069),3)=0,OR(A1070="",MONTH(A1069)&lt;&gt;MONTH(A1070)))</x:f>
        <x:v>1</x:v>
      </x:c>
      <x:c r="R1069" s="66" t="b">
        <x:f aca="0">OR(O1069&gt;$E$7,O1069&lt;$E$6)</x:f>
        <x:v>0</x:v>
      </x:c>
      <x:c r="S1069" s="66" t="b">
        <x:f aca="0">AND(OR(P1069,Q1069,R1069),A1069-AH1068&gt;$E$8)</x:f>
        <x:v>1</x:v>
      </x:c>
      <x:c r="T1069" s="67" t="str">
        <x:f aca="0">IF(NOT(OR(P1069,Q1069,R1069)),"不调",IF(NOT(S1069),"间隔规则跳过",IF(P1069,"年末+季度",IF(AND(Q1069,R1069),"季度+动态",IF(Q1069,"季度","动态")))))</x:f>
        <x:v>季度</x:v>
      </x:c>
      <x:c r="U1069" s="64" t="n">
        <x:f aca="0">IF(OR(T1069="年末+季度",T1069="季度+动态"),N1069*$E$5/2,IF(T1069="季度",(J1069+K1069)/2,IF(T1069="动态",N1069*$E$5*IF(J1069+K1069=0,0.5,J1069/(J1069+K1069)),J1069)))</x:f>
        <x:v>0.11752500208187638</x:v>
      </x:c>
      <x:c r="V1069" s="64" t="n">
        <x:f aca="0">IF(OR(T1069="年末+季度",T1069="季度+动态"),N1069*$E$5/2,IF(T1069="季度",(J1069+K1069)/2,IF(T1069="动态",N1069*$E$5*IF(J1069+K1069=0,0.5,K1069/(J1069+K1069)),K1069)))</x:f>
        <x:v>0.11752500208187638</x:v>
      </x:c>
      <x:c r="W1069" s="64" t="n">
        <x:f aca="0">IF(OR(T1069="年末+季度",T1069="季度+动态",T1069="动态"),N1069*(1-$E$5)*IF(L1069+M1069=0,$B$7/($B$7+$B$8),L1069/(L1069+M1069)),L1069)</x:f>
        <x:v>0.8874605105391477</x:v>
      </x:c>
      <x:c r="X1069" s="64" t="n">
        <x:f aca="0">IF(OR(T1069="年末+季度",T1069="季度+动态",T1069="动态"),N1069*(1-$E$5)*IF(L1069+M1069=0,$B$8/($B$7+$B$8),M1069/(L1069+M1069)),M1069)</x:f>
        <x:v>0.07465894398687081</x:v>
      </x:c>
      <x:c r="Y1069" s="64" t="n">
        <x:f aca="0">POWER(1-$H$5,(A1069-A1068)/$H$8)</x:f>
        <x:v>0.9999862671029998</x:v>
      </x:c>
      <x:c r="Z1069" s="64" t="n">
        <x:f aca="0">U1069*Y1069</x:f>
        <x:v>0.11752338812312783</x:v>
      </x:c>
      <x:c r="AA1069" s="64" t="n">
        <x:f aca="0">V1069*Y1069</x:f>
        <x:v>0.11752338812312783</x:v>
      </x:c>
      <x:c r="AB1069" s="64" t="n">
        <x:f aca="0">W1069*Y1069</x:f>
        <x:v>0.8874483231353646</x:v>
      </x:c>
      <x:c r="AC1069" s="64" t="n">
        <x:f aca="0">X1069*Y1069</x:f>
        <x:v>0.0746579187032829</x:v>
      </x:c>
      <x:c r="AD1069" s="64" t="n">
        <x:f aca="0">SUM(Z1069:AC1069)</x:f>
        <x:v>1.1971530180849033</x:v>
      </x:c>
      <x:c r="AE1069" s="64" t="n">
        <x:f aca="0">MAX(AE1068,AD1069)</x:f>
        <x:v>1.197160749101247</x:v>
      </x:c>
      <x:c r="AF1069" s="63" t="n">
        <x:f aca="0">AD1069/AE1069-1</x:f>
        <x:v>-0.000006457793031988679</x:v>
      </x:c>
      <x:c r="AG1069" s="63" t="n">
        <x:f aca="0">AD1069/AD1068-1</x:f>
        <x:v>0.003425281783180578</x:v>
      </x:c>
      <x:c r="AH1069" s="61" t="n">
        <x:f aca="0">IF(OR(T1069="年末+季度",T1069="季度+动态",T1069="季度",T1069="动态"),A1069,AH1068)</x:f>
        <x:v>45380</x:v>
      </x:c>
      <x:c r="AI1069" s="68" t="n">
        <x:f aca="0">YEAR(A1069)</x:f>
        <x:v>2024</x:v>
      </x:c>
      <x:c r="AJ1069" s="68" t="n">
        <x:f aca="0">MONTH(A1069)</x:f>
        <x:v>3</x:v>
      </x:c>
      <x:c r="AK1069" s="66" t="n">
        <x:f aca="0">IF(MONTH(A1069)&lt;&gt;MONTH(A1070),1,0)</x:f>
        <x:v>1</x:v>
      </x:c>
      <x:c r="AL1069" s="64" t="n">
        <x:f aca="0">IF(AK1068,AD1068,AL1068)</x:f>
        <x:v>1.1869103532658112</x:v>
      </x:c>
      <x:c r="AM1069" s="65" t="n">
        <x:f aca="0">IF(AK1069,AD1069/AL1069-1,"")</x:f>
        <x:v>0.008629686977545736</x:v>
      </x:c>
      <x:c r="AN1069" s="64" t="n">
        <x:f aca="0">IF(AI1069&lt;&gt;AI1068,AD1069,MAX(AN1068,AD1069))</x:f>
        <x:v>1.197160749101247</x:v>
      </x:c>
      <x:c r="AO1069" s="65" t="n">
        <x:f aca="0">AD1069/AN1069-1</x:f>
        <x:v>-0.000006457793031988679</x:v>
      </x:c>
      <x:c r="AP1069" s="69" t="n">
        <x:f aca="0">IFERROR(SUM(Z1069:AC1069)/AD1069,0)</x:f>
        <x:v>1</x:v>
      </x:c>
      <x:c r="AQ1069" s="66" t="b">
        <x:f aca="0">AND(B1069&gt;0,C1069&gt;0,D1069&gt;0,E1069&gt;0)</x:f>
        <x:v>1</x:v>
      </x:c>
    </x:row>
    <x:row r="1070" ht="13.5" hidden="0">
      <x:c r="A1070" s="61" t="n">
        <x:f aca="0">'净值底稿'!A1032</x:f>
        <x:v>45383</x:v>
      </x:c>
      <x:c r="B1070" s="62" t="n">
        <x:f aca="0">'净值底稿'!W1032</x:f>
        <x:v>1.3847278053646008</x:v>
      </x:c>
      <x:c r="C1070" s="62" t="n">
        <x:f aca="0">'净值底稿'!T1032</x:f>
        <x:v>1.1597235596358524</x:v>
      </x:c>
      <x:c r="D1070" s="62" t="n">
        <x:f aca="0">'净值底稿'!U1032</x:f>
        <x:v>1.6649</x:v>
      </x:c>
      <x:c r="E1070" s="62" t="n">
        <x:f aca="0">'净值底稿'!V1032</x:f>
        <x:v>1.8965</x:v>
      </x:c>
      <x:c r="F1070" s="63" t="n">
        <x:f aca="0">IFERROR(B1070/B1069-1,0)</x:f>
        <x:v>0.003939635735511038</x:v>
      </x:c>
      <x:c r="G1070" s="63" t="n">
        <x:f aca="0">IFERROR(C1070/C1069-1,0)</x:f>
        <x:v>0.020044662170361827</x:v>
      </x:c>
      <x:c r="H1070" s="63" t="n">
        <x:f aca="0">IFERROR(D1070/D1069-1,0)</x:f>
        <x:v>-0.00042026897214209047</x:v>
      </x:c>
      <x:c r="I1070" s="63" t="n">
        <x:f aca="0">IFERROR(E1070/E1069-1,0)</x:f>
        <x:v>0.011250933134264729</x:v>
      </x:c>
      <x:c r="J1070" s="64" t="n">
        <x:f aca="0">Z1069*(1+F1070)</x:f>
        <x:v>0.11798638746273604</x:v>
      </x:c>
      <x:c r="K1070" s="64" t="n">
        <x:f aca="0">AA1069*(1+G1070)</x:f>
        <x:v>0.11987910473517224</x:v>
      </x:c>
      <x:c r="L1070" s="64" t="n">
        <x:f aca="0">AB1069*(1+H1070)</x:f>
        <x:v>0.8870753561407713</x:v>
      </x:c>
      <x:c r="M1070" s="64" t="n">
        <x:f aca="0">AC1069*(1+I1070)</x:f>
        <x:v>0.0754978899545569</x:v>
      </x:c>
      <x:c r="N1070" s="64" t="n">
        <x:f aca="0">SUM(J1070:M1070)</x:f>
        <x:v>1.2004387382932364</x:v>
      </x:c>
      <x:c r="O1070" s="65" t="n">
        <x:f aca="0">IFERROR((J1070+K1070)/N1070,0)</x:f>
        <x:v>0.19814879727732</x:v>
      </x:c>
      <x:c r="P1070" s="66" t="b">
        <x:f aca="0">AND(MONTH(A1070)=12,OR(A1071="",YEAR(A1070)&lt;&gt;YEAR(A1071)))</x:f>
        <x:v>0</x:v>
      </x:c>
      <x:c r="Q1070" s="66" t="b">
        <x:f aca="0">AND(MOD(MONTH(A1070),3)=0,OR(A1071="",MONTH(A1070)&lt;&gt;MONTH(A1071)))</x:f>
        <x:v>0</x:v>
      </x:c>
      <x:c r="R1070" s="66" t="b">
        <x:f aca="0">OR(O1070&gt;$E$7,O1070&lt;$E$6)</x:f>
        <x:v>0</x:v>
      </x:c>
      <x:c r="S1070" s="66" t="b">
        <x:f aca="0">AND(OR(P1070,Q1070,R1070),A1070-AH1069&gt;$E$8)</x:f>
        <x:v>0</x:v>
      </x:c>
      <x:c r="T1070" s="67" t="str">
        <x:f aca="0">IF(NOT(OR(P1070,Q1070,R1070)),"不调",IF(NOT(S1070),"间隔规则跳过",IF(P1070,"年末+季度",IF(AND(Q1070,R1070),"季度+动态",IF(Q1070,"季度","动态")))))</x:f>
        <x:v>不调</x:v>
      </x:c>
      <x:c r="U1070" s="64" t="n">
        <x:f aca="0">IF(OR(T1070="年末+季度",T1070="季度+动态"),N1070*$E$5/2,IF(T1070="季度",(J1070+K1070)/2,IF(T1070="动态",N1070*$E$5*IF(J1070+K1070=0,0.5,J1070/(J1070+K1070)),J1070)))</x:f>
        <x:v>0.11798638746273604</x:v>
      </x:c>
      <x:c r="V1070" s="64" t="n">
        <x:f aca="0">IF(OR(T1070="年末+季度",T1070="季度+动态"),N1070*$E$5/2,IF(T1070="季度",(J1070+K1070)/2,IF(T1070="动态",N1070*$E$5*IF(J1070+K1070=0,0.5,K1070/(J1070+K1070)),K1070)))</x:f>
        <x:v>0.11987910473517224</x:v>
      </x:c>
      <x:c r="W1070" s="64" t="n">
        <x:f aca="0">IF(OR(T1070="年末+季度",T1070="季度+动态",T1070="动态"),N1070*(1-$E$5)*IF(L1070+M1070=0,$B$7/($B$7+$B$8),L1070/(L1070+M1070)),L1070)</x:f>
        <x:v>0.8870753561407713</x:v>
      </x:c>
      <x:c r="X1070" s="64" t="n">
        <x:f aca="0">IF(OR(T1070="年末+季度",T1070="季度+动态",T1070="动态"),N1070*(1-$E$5)*IF(L1070+M1070=0,$B$8/($B$7+$B$8),M1070/(L1070+M1070)),M1070)</x:f>
        <x:v>0.0754978899545569</x:v>
      </x:c>
      <x:c r="Y1070" s="64" t="n">
        <x:f aca="0">POWER(1-$H$5,(A1070-A1069)/$H$8)</x:f>
        <x:v>0.9999588018747739</x:v>
      </x:c>
      <x:c r="Z1070" s="64" t="n">
        <x:f aca="0">U1070*Y1070</x:f>
        <x:v>0.11798152664477038</x:v>
      </x:c>
      <x:c r="AA1070" s="64" t="n">
        <x:f aca="0">V1070*Y1070</x:f>
        <x:v>0.11987416594080337</x:v>
      </x:c>
      <x:c r="AB1070" s="64" t="n">
        <x:f aca="0">W1070*Y1070</x:f>
        <x:v>0.887038810299164</x:v>
      </x:c>
      <x:c r="AC1070" s="64" t="n">
        <x:f aca="0">X1070*Y1070</x:f>
        <x:v>0.07549477958303225</x:v>
      </x:c>
      <x:c r="AD1070" s="64" t="n">
        <x:f aca="0">SUM(Z1070:AC1070)</x:f>
        <x:v>1.20038928246777</x:v>
      </x:c>
      <x:c r="AE1070" s="64" t="n">
        <x:f aca="0">MAX(AE1069,AD1070)</x:f>
        <x:v>1.20038928246777</x:v>
      </x:c>
      <x:c r="AF1070" s="63" t="n">
        <x:f aca="0">AD1070/AE1070-1</x:f>
        <x:v>0</x:v>
      </x:c>
      <x:c r="AG1070" s="63" t="n">
        <x:f aca="0">AD1070/AD1069-1</x:f>
        <x:v>0.0027033005254781806</x:v>
      </x:c>
      <x:c r="AH1070" s="61" t="n">
        <x:f aca="0">IF(OR(T1070="年末+季度",T1070="季度+动态",T1070="季度",T1070="动态"),A1070,AH1069)</x:f>
        <x:v>45380</x:v>
      </x:c>
      <x:c r="AI1070" s="68" t="n">
        <x:f aca="0">YEAR(A1070)</x:f>
        <x:v>2024</x:v>
      </x:c>
      <x:c r="AJ1070" s="68" t="n">
        <x:f aca="0">MONTH(A1070)</x:f>
        <x:v>4</x:v>
      </x:c>
      <x:c r="AK1070" s="66" t="n">
        <x:f aca="0">IF(MONTH(A1070)&lt;&gt;MONTH(A1071),1,0)</x:f>
        <x:v>0</x:v>
      </x:c>
      <x:c r="AL1070" s="64" t="n">
        <x:f aca="0">IF(AK1069,AD1069,AL1069)</x:f>
        <x:v>1.1971530180849033</x:v>
      </x:c>
      <x:c r="AM1070" s="65" t="str">
        <x:f aca="0">IF(AK1070,AD1070/AL1070-1,"")</x:f>
      </x:c>
      <x:c r="AN1070" s="64" t="n">
        <x:f aca="0">IF(AI1070&lt;&gt;AI1069,AD1070,MAX(AN1069,AD1070))</x:f>
        <x:v>1.20038928246777</x:v>
      </x:c>
      <x:c r="AO1070" s="65" t="n">
        <x:f aca="0">AD1070/AN1070-1</x:f>
        <x:v>0</x:v>
      </x:c>
      <x:c r="AP1070" s="69" t="n">
        <x:f aca="0">IFERROR(SUM(Z1070:AC1070)/AD1070,0)</x:f>
        <x:v>1</x:v>
      </x:c>
      <x:c r="AQ1070" s="66" t="b">
        <x:f aca="0">AND(B1070&gt;0,C1070&gt;0,D1070&gt;0,E1070&gt;0)</x:f>
        <x:v>1</x:v>
      </x:c>
    </x:row>
    <x:row r="1071" ht="13.5" hidden="0">
      <x:c r="A1071" s="61" t="n">
        <x:f aca="0">'净值底稿'!A1033</x:f>
        <x:v>45384</x:v>
      </x:c>
      <x:c r="B1071" s="62" t="n">
        <x:f aca="0">'净值底稿'!W1033</x:f>
        <x:v>1.3940869852972368</x:v>
      </x:c>
      <x:c r="C1071" s="62" t="n">
        <x:f aca="0">'净值底稿'!T1033</x:f>
        <x:v>1.1569589893353416</x:v>
      </x:c>
      <x:c r="D1071" s="62" t="n">
        <x:f aca="0">'净值底稿'!U1033</x:f>
        <x:v>1.666</x:v>
      </x:c>
      <x:c r="E1071" s="62" t="n">
        <x:f aca="0">'净值底稿'!V1033</x:f>
        <x:v>1.8968</x:v>
      </x:c>
      <x:c r="F1071" s="63" t="n">
        <x:f aca="0">IFERROR(B1071/B1070-1,0)</x:f>
        <x:v>0.006758858958690217</x:v>
      </x:c>
      <x:c r="G1071" s="63" t="n">
        <x:f aca="0">IFERROR(C1071/C1070-1,0)</x:f>
        <x:v>-0.002383818348381972</x:v>
      </x:c>
      <x:c r="H1071" s="63" t="n">
        <x:f aca="0">IFERROR(D1071/D1070-1,0)</x:f>
        <x:v>0.0006607003423628743</x:v>
      </x:c>
      <x:c r="I1071" s="63" t="n">
        <x:f aca="0">IFERROR(E1071/E1070-1,0)</x:f>
        <x:v>0.00015818613234896972</x:v>
      </x:c>
      <x:c r="J1071" s="64" t="n">
        <x:f aca="0">Z1070*(1+F1071)</x:f>
        <x:v>0.11877894714309334</x:v>
      </x:c>
      <x:c r="K1071" s="64" t="n">
        <x:f aca="0">AA1070*(1+G1071)</x:f>
        <x:v>0.1195884077045367</x:v>
      </x:c>
      <x:c r="L1071" s="64" t="n">
        <x:f aca="0">AB1070*(1+H1071)</x:f>
        <x:v>0.8876248771448177</x:v>
      </x:c>
      <x:c r="M1071" s="64" t="n">
        <x:f aca="0">AC1070*(1+I1071)</x:f>
        <x:v>0.07550672181022702</x:v>
      </x:c>
      <x:c r="N1071" s="64" t="n">
        <x:f aca="0">SUM(J1071:M1071)</x:f>
        <x:v>1.2014989538026748</x:v>
      </x:c>
      <x:c r="O1071" s="65" t="n">
        <x:f aca="0">IFERROR((J1071+K1071)/N1071,0)</x:f>
        <x:v>0.19839164577980792</x:v>
      </x:c>
      <x:c r="P1071" s="66" t="b">
        <x:f aca="0">AND(MONTH(A1071)=12,OR(A1072="",YEAR(A1071)&lt;&gt;YEAR(A1072)))</x:f>
        <x:v>0</x:v>
      </x:c>
      <x:c r="Q1071" s="66" t="b">
        <x:f aca="0">AND(MOD(MONTH(A1071),3)=0,OR(A1072="",MONTH(A1071)&lt;&gt;MONTH(A1072)))</x:f>
        <x:v>0</x:v>
      </x:c>
      <x:c r="R1071" s="66" t="b">
        <x:f aca="0">OR(O1071&gt;$E$7,O1071&lt;$E$6)</x:f>
        <x:v>0</x:v>
      </x:c>
      <x:c r="S1071" s="66" t="b">
        <x:f aca="0">AND(OR(P1071,Q1071,R1071),A1071-AH1070&gt;$E$8)</x:f>
        <x:v>0</x:v>
      </x:c>
      <x:c r="T1071" s="67" t="str">
        <x:f aca="0">IF(NOT(OR(P1071,Q1071,R1071)),"不调",IF(NOT(S1071),"间隔规则跳过",IF(P1071,"年末+季度",IF(AND(Q1071,R1071),"季度+动态",IF(Q1071,"季度","动态")))))</x:f>
        <x:v>不调</x:v>
      </x:c>
      <x:c r="U1071" s="64" t="n">
        <x:f aca="0">IF(OR(T1071="年末+季度",T1071="季度+动态"),N1071*$E$5/2,IF(T1071="季度",(J1071+K1071)/2,IF(T1071="动态",N1071*$E$5*IF(J1071+K1071=0,0.5,J1071/(J1071+K1071)),J1071)))</x:f>
        <x:v>0.11877894714309334</x:v>
      </x:c>
      <x:c r="V1071" s="64" t="n">
        <x:f aca="0">IF(OR(T1071="年末+季度",T1071="季度+动态"),N1071*$E$5/2,IF(T1071="季度",(J1071+K1071)/2,IF(T1071="动态",N1071*$E$5*IF(J1071+K1071=0,0.5,K1071/(J1071+K1071)),K1071)))</x:f>
        <x:v>0.1195884077045367</x:v>
      </x:c>
      <x:c r="W1071" s="64" t="n">
        <x:f aca="0">IF(OR(T1071="年末+季度",T1071="季度+动态",T1071="动态"),N1071*(1-$E$5)*IF(L1071+M1071=0,$B$7/($B$7+$B$8),L1071/(L1071+M1071)),L1071)</x:f>
        <x:v>0.8876248771448177</x:v>
      </x:c>
      <x:c r="X1071" s="64" t="n">
        <x:f aca="0">IF(OR(T1071="年末+季度",T1071="季度+动态",T1071="动态"),N1071*(1-$E$5)*IF(L1071+M1071=0,$B$8/($B$7+$B$8),M1071/(L1071+M1071)),M1071)</x:f>
        <x:v>0.07550672181022702</x:v>
      </x:c>
      <x:c r="Y1071" s="64" t="n">
        <x:f aca="0">POWER(1-$H$5,(A1071-A1070)/$H$8)</x:f>
        <x:v>0.9999862671029998</x:v>
      </x:c>
      <x:c r="Z1071" s="64" t="n">
        <x:f aca="0">U1071*Y1071</x:f>
        <x:v>0.11877731596404642</x:v>
      </x:c>
      <x:c r="AA1071" s="64" t="n">
        <x:f aca="0">V1071*Y1071</x:f>
        <x:v>0.11958676540925127</x:v>
      </x:c>
      <x:c r="AB1071" s="64" t="n">
        <x:f aca="0">W1071*Y1071</x:f>
        <x:v>0.8876126874838051</x:v>
      </x:c>
      <x:c r="AC1071" s="64" t="n">
        <x:f aca="0">X1071*Y1071</x:f>
        <x:v>0.07550568488419358</x:v>
      </x:c>
      <x:c r="AD1071" s="64" t="n">
        <x:f aca="0">SUM(Z1071:AC1071)</x:f>
        <x:v>1.2014824537412963</x:v>
      </x:c>
      <x:c r="AE1071" s="64" t="n">
        <x:f aca="0">MAX(AE1070,AD1071)</x:f>
        <x:v>1.2014824537412963</x:v>
      </x:c>
      <x:c r="AF1071" s="63" t="n">
        <x:f aca="0">AD1071/AE1071-1</x:f>
        <x:v>0</x:v>
      </x:c>
      <x:c r="AG1071" s="63" t="n">
        <x:f aca="0">AD1071/AD1070-1</x:f>
        <x:v>0.000910680634601313</x:v>
      </x:c>
      <x:c r="AH1071" s="61" t="n">
        <x:f aca="0">IF(OR(T1071="年末+季度",T1071="季度+动态",T1071="季度",T1071="动态"),A1071,AH1070)</x:f>
        <x:v>45380</x:v>
      </x:c>
      <x:c r="AI1071" s="68" t="n">
        <x:f aca="0">YEAR(A1071)</x:f>
        <x:v>2024</x:v>
      </x:c>
      <x:c r="AJ1071" s="68" t="n">
        <x:f aca="0">MONTH(A1071)</x:f>
        <x:v>4</x:v>
      </x:c>
      <x:c r="AK1071" s="66" t="n">
        <x:f aca="0">IF(MONTH(A1071)&lt;&gt;MONTH(A1072),1,0)</x:f>
        <x:v>0</x:v>
      </x:c>
      <x:c r="AL1071" s="64" t="n">
        <x:f aca="0">IF(AK1070,AD1070,AL1070)</x:f>
        <x:v>1.1971530180849033</x:v>
      </x:c>
      <x:c r="AM1071" s="65" t="str">
        <x:f aca="0">IF(AK1071,AD1071/AL1071-1,"")</x:f>
      </x:c>
      <x:c r="AN1071" s="64" t="n">
        <x:f aca="0">IF(AI1071&lt;&gt;AI1070,AD1071,MAX(AN1070,AD1071))</x:f>
        <x:v>1.2014824537412963</x:v>
      </x:c>
      <x:c r="AO1071" s="65" t="n">
        <x:f aca="0">AD1071/AN1071-1</x:f>
        <x:v>0</x:v>
      </x:c>
      <x:c r="AP1071" s="69" t="n">
        <x:f aca="0">IFERROR(SUM(Z1071:AC1071)/AD1071,0)</x:f>
        <x:v>1</x:v>
      </x:c>
      <x:c r="AQ1071" s="66" t="b">
        <x:f aca="0">AND(B1071&gt;0,C1071&gt;0,D1071&gt;0,E1071&gt;0)</x:f>
        <x:v>1</x:v>
      </x:c>
    </x:row>
    <x:row r="1072" ht="13.5" hidden="0">
      <x:c r="A1072" s="61" t="n">
        <x:f aca="0">'净值底稿'!A1034</x:f>
        <x:v>45385</x:v>
      </x:c>
      <x:c r="B1072" s="62" t="n">
        <x:f aca="0">'净值底稿'!W1034</x:f>
        <x:v>1.4027691837201264</x:v>
      </x:c>
      <x:c r="C1072" s="62" t="n">
        <x:f aca="0">'净值底稿'!T1034</x:f>
        <x:v>1.1527274888971055</x:v>
      </x:c>
      <x:c r="D1072" s="62" t="n">
        <x:f aca="0">'净值底稿'!U1034</x:f>
        <x:v>1.6673</x:v>
      </x:c>
      <x:c r="E1072" s="62" t="n">
        <x:f aca="0">'净值底稿'!V1034</x:f>
        <x:v>1.91</x:v>
      </x:c>
      <x:c r="F1072" s="63" t="n">
        <x:f aca="0">IFERROR(B1072/B1071-1,0)</x:f>
        <x:v>0.0062278742391661535</x:v>
      </x:c>
      <x:c r="G1072" s="63" t="n">
        <x:f aca="0">IFERROR(C1072/C1071-1,0)</x:f>
        <x:v>-0.003657433389810172</x:v>
      </x:c>
      <x:c r="H1072" s="63" t="n">
        <x:f aca="0">IFERROR(D1072/D1071-1,0)</x:f>
        <x:v>0.0007803121248499689</x:v>
      </x:c>
      <x:c r="I1072" s="63" t="n">
        <x:f aca="0">IFERROR(E1072/E1071-1,0)</x:f>
        <x:v>0.006959088991986384</x:v>
      </x:c>
      <x:c r="J1072" s="64" t="n">
        <x:f aca="0">Z1071*(1+F1072)</x:f>
        <x:v>0.1195170461503362</x:v>
      </x:c>
      <x:c r="K1072" s="64" t="n">
        <x:f aca="0">AA1071*(1+G1072)</x:f>
        <x:v>0.11914938478046408</x:v>
      </x:c>
      <x:c r="L1072" s="64" t="n">
        <x:f aca="0">AB1071*(1+H1072)</x:f>
        <x:v>0.8883053024260193</x:v>
      </x:c>
      <x:c r="M1072" s="64" t="n">
        <x:f aca="0">AC1071*(1+I1072)</x:f>
        <x:v>0.07603113566470357</x:v>
      </x:c>
      <x:c r="N1072" s="64" t="n">
        <x:f aca="0">SUM(J1072:M1072)</x:f>
        <x:v>1.2030028690215233</x:v>
      </x:c>
      <x:c r="O1072" s="65" t="n">
        <x:f aca="0">IFERROR((J1072+K1072)/N1072,0)</x:f>
        <x:v>0.19839223752219515</x:v>
      </x:c>
      <x:c r="P1072" s="66" t="b">
        <x:f aca="0">AND(MONTH(A1072)=12,OR(A1073="",YEAR(A1072)&lt;&gt;YEAR(A1073)))</x:f>
        <x:v>0</x:v>
      </x:c>
      <x:c r="Q1072" s="66" t="b">
        <x:f aca="0">AND(MOD(MONTH(A1072),3)=0,OR(A1073="",MONTH(A1072)&lt;&gt;MONTH(A1073)))</x:f>
        <x:v>0</x:v>
      </x:c>
      <x:c r="R1072" s="66" t="b">
        <x:f aca="0">OR(O1072&gt;$E$7,O1072&lt;$E$6)</x:f>
        <x:v>0</x:v>
      </x:c>
      <x:c r="S1072" s="66" t="b">
        <x:f aca="0">AND(OR(P1072,Q1072,R1072),A1072-AH1071&gt;$E$8)</x:f>
        <x:v>0</x:v>
      </x:c>
      <x:c r="T1072" s="67" t="str">
        <x:f aca="0">IF(NOT(OR(P1072,Q1072,R1072)),"不调",IF(NOT(S1072),"间隔规则跳过",IF(P1072,"年末+季度",IF(AND(Q1072,R1072),"季度+动态",IF(Q1072,"季度","动态")))))</x:f>
        <x:v>不调</x:v>
      </x:c>
      <x:c r="U1072" s="64" t="n">
        <x:f aca="0">IF(OR(T1072="年末+季度",T1072="季度+动态"),N1072*$E$5/2,IF(T1072="季度",(J1072+K1072)/2,IF(T1072="动态",N1072*$E$5*IF(J1072+K1072=0,0.5,J1072/(J1072+K1072)),J1072)))</x:f>
        <x:v>0.1195170461503362</x:v>
      </x:c>
      <x:c r="V1072" s="64" t="n">
        <x:f aca="0">IF(OR(T1072="年末+季度",T1072="季度+动态"),N1072*$E$5/2,IF(T1072="季度",(J1072+K1072)/2,IF(T1072="动态",N1072*$E$5*IF(J1072+K1072=0,0.5,K1072/(J1072+K1072)),K1072)))</x:f>
        <x:v>0.11914938478046408</x:v>
      </x:c>
      <x:c r="W1072" s="64" t="n">
        <x:f aca="0">IF(OR(T1072="年末+季度",T1072="季度+动态",T1072="动态"),N1072*(1-$E$5)*IF(L1072+M1072=0,$B$7/($B$7+$B$8),L1072/(L1072+M1072)),L1072)</x:f>
        <x:v>0.8883053024260193</x:v>
      </x:c>
      <x:c r="X1072" s="64" t="n">
        <x:f aca="0">IF(OR(T1072="年末+季度",T1072="季度+动态",T1072="动态"),N1072*(1-$E$5)*IF(L1072+M1072=0,$B$8/($B$7+$B$8),M1072/(L1072+M1072)),M1072)</x:f>
        <x:v>0.07603113566470357</x:v>
      </x:c>
      <x:c r="Y1072" s="64" t="n">
        <x:f aca="0">POWER(1-$H$5,(A1072-A1071)/$H$8)</x:f>
        <x:v>0.9999862671029998</x:v>
      </x:c>
      <x:c r="Z1072" s="64" t="n">
        <x:f aca="0">U1072*Y1072</x:f>
        <x:v>0.11951540483505164</x:v>
      </x:c>
      <x:c r="AA1072" s="64" t="n">
        <x:f aca="0">V1072*Y1072</x:f>
        <x:v>0.11914774851423525</x:v>
      </x:c>
      <x:c r="AB1072" s="64" t="n">
        <x:f aca="0">W1072*Y1072</x:f>
        <x:v>0.8882931034207964</x:v>
      </x:c>
      <x:c r="AC1072" s="64" t="n">
        <x:f aca="0">X1072*Y1072</x:f>
        <x:v>0.07603009153694867</x:v>
      </x:c>
      <x:c r="AD1072" s="64" t="n">
        <x:f aca="0">SUM(Z1072:AC1072)</x:f>
        <x:v>1.202986348307032</x:v>
      </x:c>
      <x:c r="AE1072" s="64" t="n">
        <x:f aca="0">MAX(AE1071,AD1072)</x:f>
        <x:v>1.202986348307032</x:v>
      </x:c>
      <x:c r="AF1072" s="63" t="n">
        <x:f aca="0">AD1072/AE1072-1</x:f>
        <x:v>0</x:v>
      </x:c>
      <x:c r="AG1072" s="63" t="n">
        <x:f aca="0">AD1072/AD1071-1</x:f>
        <x:v>0.0012516991497069085</x:v>
      </x:c>
      <x:c r="AH1072" s="61" t="n">
        <x:f aca="0">IF(OR(T1072="年末+季度",T1072="季度+动态",T1072="季度",T1072="动态"),A1072,AH1071)</x:f>
        <x:v>45380</x:v>
      </x:c>
      <x:c r="AI1072" s="68" t="n">
        <x:f aca="0">YEAR(A1072)</x:f>
        <x:v>2024</x:v>
      </x:c>
      <x:c r="AJ1072" s="68" t="n">
        <x:f aca="0">MONTH(A1072)</x:f>
        <x:v>4</x:v>
      </x:c>
      <x:c r="AK1072" s="66" t="n">
        <x:f aca="0">IF(MONTH(A1072)&lt;&gt;MONTH(A1073),1,0)</x:f>
        <x:v>0</x:v>
      </x:c>
      <x:c r="AL1072" s="64" t="n">
        <x:f aca="0">IF(AK1071,AD1071,AL1071)</x:f>
        <x:v>1.1971530180849033</x:v>
      </x:c>
      <x:c r="AM1072" s="65" t="str">
        <x:f aca="0">IF(AK1072,AD1072/AL1072-1,"")</x:f>
      </x:c>
      <x:c r="AN1072" s="64" t="n">
        <x:f aca="0">IF(AI1072&lt;&gt;AI1071,AD1072,MAX(AN1071,AD1072))</x:f>
        <x:v>1.202986348307032</x:v>
      </x:c>
      <x:c r="AO1072" s="65" t="n">
        <x:f aca="0">AD1072/AN1072-1</x:f>
        <x:v>0</x:v>
      </x:c>
      <x:c r="AP1072" s="69" t="n">
        <x:f aca="0">IFERROR(SUM(Z1072:AC1072)/AD1072,0)</x:f>
        <x:v>1</x:v>
      </x:c>
      <x:c r="AQ1072" s="66" t="b">
        <x:f aca="0">AND(B1072&gt;0,C1072&gt;0,D1072&gt;0,E1072&gt;0)</x:f>
        <x:v>1</x:v>
      </x:c>
    </x:row>
    <x:row r="1073" ht="13.5" hidden="0">
      <x:c r="A1073" s="61" t="n">
        <x:f aca="0">'净值底稿'!A1035</x:f>
        <x:v>45390</x:v>
      </x:c>
      <x:c r="B1073" s="62" t="n">
        <x:f aca="0">'净值底稿'!W1035</x:f>
        <x:v>1.3999724926511206</x:v>
      </x:c>
      <x:c r="C1073" s="62" t="n">
        <x:f aca="0">'净值底稿'!T1035</x:f>
        <x:v>1.1355295769502156</x:v>
      </x:c>
      <x:c r="D1073" s="62" t="n">
        <x:f aca="0">'净值底稿'!U1035</x:f>
        <x:v>1.6687</x:v>
      </x:c>
      <x:c r="E1073" s="62" t="n">
        <x:f aca="0">'净值底稿'!V1035</x:f>
        <x:v>1.9666</x:v>
      </x:c>
      <x:c r="F1073" s="63" t="n">
        <x:f aca="0">IFERROR(B1073/B1072-1,0)</x:f>
        <x:v>-0.0019936929763377798</x:v>
      </x:c>
      <x:c r="G1073" s="63" t="n">
        <x:f aca="0">IFERROR(C1073/C1072-1,0)</x:f>
        <x:v>-0.01491932144634145</x:v>
      </x:c>
      <x:c r="H1073" s="63" t="n">
        <x:f aca="0">IFERROR(D1073/D1072-1,0)</x:f>
        <x:v>0.0008396809212498635</x:v>
      </x:c>
      <x:c r="I1073" s="63" t="n">
        <x:f aca="0">IFERROR(E1073/E1072-1,0)</x:f>
        <x:v>0.02963350785340313</x:v>
      </x:c>
      <x:c r="J1073" s="64" t="n">
        <x:f aca="0">Z1072*(1+F1073)</x:f>
        <x:v>0.11927712781186783</x:v>
      </x:c>
      <x:c r="K1073" s="64" t="n">
        <x:f aca="0">AA1072*(1+G1073)</x:f>
        <x:v>0.11737014495454352</x:v>
      </x:c>
      <x:c r="L1073" s="64" t="n">
        <x:f aca="0">AB1072*(1+H1073)</x:f>
        <x:v>0.8890389861922167</x:v>
      </x:c>
      <x:c r="M1073" s="64" t="n">
        <x:f aca="0">AC1072*(1+I1073)</x:f>
        <x:v>0.07828312985160381</x:v>
      </x:c>
      <x:c r="N1073" s="64" t="n">
        <x:f aca="0">SUM(J1073:M1073)</x:f>
        <x:v>1.2039693888102319</x:v>
      </x:c>
      <x:c r="O1073" s="65" t="n">
        <x:f aca="0">IFERROR((J1073+K1073)/N1073,0)</x:f>
        <x:v>0.19655588835216756</x:v>
      </x:c>
      <x:c r="P1073" s="66" t="b">
        <x:f aca="0">AND(MONTH(A1073)=12,OR(A1074="",YEAR(A1073)&lt;&gt;YEAR(A1074)))</x:f>
        <x:v>0</x:v>
      </x:c>
      <x:c r="Q1073" s="66" t="b">
        <x:f aca="0">AND(MOD(MONTH(A1073),3)=0,OR(A1074="",MONTH(A1073)&lt;&gt;MONTH(A1074)))</x:f>
        <x:v>0</x:v>
      </x:c>
      <x:c r="R1073" s="66" t="b">
        <x:f aca="0">OR(O1073&gt;$E$7,O1073&lt;$E$6)</x:f>
        <x:v>0</x:v>
      </x:c>
      <x:c r="S1073" s="66" t="b">
        <x:f aca="0">AND(OR(P1073,Q1073,R1073),A1073-AH1072&gt;$E$8)</x:f>
        <x:v>0</x:v>
      </x:c>
      <x:c r="T1073" s="67" t="str">
        <x:f aca="0">IF(NOT(OR(P1073,Q1073,R1073)),"不调",IF(NOT(S1073),"间隔规则跳过",IF(P1073,"年末+季度",IF(AND(Q1073,R1073),"季度+动态",IF(Q1073,"季度","动态")))))</x:f>
        <x:v>不调</x:v>
      </x:c>
      <x:c r="U1073" s="64" t="n">
        <x:f aca="0">IF(OR(T1073="年末+季度",T1073="季度+动态"),N1073*$E$5/2,IF(T1073="季度",(J1073+K1073)/2,IF(T1073="动态",N1073*$E$5*IF(J1073+K1073=0,0.5,J1073/(J1073+K1073)),J1073)))</x:f>
        <x:v>0.11927712781186783</x:v>
      </x:c>
      <x:c r="V1073" s="64" t="n">
        <x:f aca="0">IF(OR(T1073="年末+季度",T1073="季度+动态"),N1073*$E$5/2,IF(T1073="季度",(J1073+K1073)/2,IF(T1073="动态",N1073*$E$5*IF(J1073+K1073=0,0.5,K1073/(J1073+K1073)),K1073)))</x:f>
        <x:v>0.11737014495454352</x:v>
      </x:c>
      <x:c r="W1073" s="64" t="n">
        <x:f aca="0">IF(OR(T1073="年末+季度",T1073="季度+动态",T1073="动态"),N1073*(1-$E$5)*IF(L1073+M1073=0,$B$7/($B$7+$B$8),L1073/(L1073+M1073)),L1073)</x:f>
        <x:v>0.8890389861922167</x:v>
      </x:c>
      <x:c r="X1073" s="64" t="n">
        <x:f aca="0">IF(OR(T1073="年末+季度",T1073="季度+动态",T1073="动态"),N1073*(1-$E$5)*IF(L1073+M1073=0,$B$8/($B$7+$B$8),M1073/(L1073+M1073)),M1073)</x:f>
        <x:v>0.07828312985160381</x:v>
      </x:c>
      <x:c r="Y1073" s="64" t="n">
        <x:f aca="0">POWER(1-$H$5,(A1073-A1072)/$H$8)</x:f>
        <x:v>0.9999313374008972</x:v>
      </x:c>
      <x:c r="Z1073" s="64" t="n">
        <x:f aca="0">U1073*Y1073</x:f>
        <x:v>0.11926893793425876</x:v>
      </x:c>
      <x:c r="AA1073" s="64" t="n">
        <x:f aca="0">V1073*Y1073</x:f>
        <x:v>0.11736208601533388</x:v>
      </x:c>
      <x:c r="AB1073" s="64" t="n">
        <x:f aca="0">W1073*Y1073</x:f>
        <x:v>0.8889779424647211</x:v>
      </x:c>
      <x:c r="AC1073" s="64" t="n">
        <x:f aca="0">X1073*Y1073</x:f>
        <x:v>0.0782777547284423</x:v>
      </x:c>
      <x:c r="AD1073" s="64" t="n">
        <x:f aca="0">SUM(Z1073:AC1073)</x:f>
        <x:v>1.203886721142756</x:v>
      </x:c>
      <x:c r="AE1073" s="64" t="n">
        <x:f aca="0">MAX(AE1072,AD1073)</x:f>
        <x:v>1.203886721142756</x:v>
      </x:c>
      <x:c r="AF1073" s="63" t="n">
        <x:f aca="0">AD1073/AE1073-1</x:f>
        <x:v>0</x:v>
      </x:c>
      <x:c r="AG1073" s="63" t="n">
        <x:f aca="0">AD1073/AD1072-1</x:f>
        <x:v>0.0007484480908623858</x:v>
      </x:c>
      <x:c r="AH1073" s="61" t="n">
        <x:f aca="0">IF(OR(T1073="年末+季度",T1073="季度+动态",T1073="季度",T1073="动态"),A1073,AH1072)</x:f>
        <x:v>45380</x:v>
      </x:c>
      <x:c r="AI1073" s="68" t="n">
        <x:f aca="0">YEAR(A1073)</x:f>
        <x:v>2024</x:v>
      </x:c>
      <x:c r="AJ1073" s="68" t="n">
        <x:f aca="0">MONTH(A1073)</x:f>
        <x:v>4</x:v>
      </x:c>
      <x:c r="AK1073" s="66" t="n">
        <x:f aca="0">IF(MONTH(A1073)&lt;&gt;MONTH(A1074),1,0)</x:f>
        <x:v>0</x:v>
      </x:c>
      <x:c r="AL1073" s="64" t="n">
        <x:f aca="0">IF(AK1072,AD1072,AL1072)</x:f>
        <x:v>1.1971530180849033</x:v>
      </x:c>
      <x:c r="AM1073" s="65" t="str">
        <x:f aca="0">IF(AK1073,AD1073/AL1073-1,"")</x:f>
      </x:c>
      <x:c r="AN1073" s="64" t="n">
        <x:f aca="0">IF(AI1073&lt;&gt;AI1072,AD1073,MAX(AN1072,AD1073))</x:f>
        <x:v>1.203886721142756</x:v>
      </x:c>
      <x:c r="AO1073" s="65" t="n">
        <x:f aca="0">AD1073/AN1073-1</x:f>
        <x:v>0</x:v>
      </x:c>
      <x:c r="AP1073" s="69" t="n">
        <x:f aca="0">IFERROR(SUM(Z1073:AC1073)/AD1073,0)</x:f>
        <x:v>1</x:v>
      </x:c>
      <x:c r="AQ1073" s="66" t="b">
        <x:f aca="0">AND(B1073&gt;0,C1073&gt;0,D1073&gt;0,E1073&gt;0)</x:f>
        <x:v>1</x:v>
      </x:c>
    </x:row>
    <x:row r="1074" ht="13.5" hidden="0">
      <x:c r="A1074" s="61" t="n">
        <x:f aca="0">'净值底稿'!A1036</x:f>
        <x:v>45391</x:v>
      </x:c>
      <x:c r="B1074" s="62" t="n">
        <x:f aca="0">'净值底稿'!W1036</x:f>
        <x:v>1.3966379386826338</x:v>
      </x:c>
      <x:c r="C1074" s="62" t="n">
        <x:f aca="0">'净值底稿'!T1036</x:f>
        <x:v>1.145121595530091</x:v>
      </x:c>
      <x:c r="D1074" s="62" t="n">
        <x:f aca="0">'净值底稿'!U1036</x:f>
        <x:v>1.6698</x:v>
      </x:c>
      <x:c r="E1074" s="62" t="n">
        <x:f aca="0">'净值底稿'!V1036</x:f>
        <x:v>1.9714</x:v>
      </x:c>
      <x:c r="F1074" s="63" t="n">
        <x:f aca="0">IFERROR(B1074/B1073-1,0)</x:f>
        <x:v>-0.002381871062460794</x:v>
      </x:c>
      <x:c r="G1074" s="63" t="n">
        <x:f aca="0">IFERROR(C1074/C1073-1,0)</x:f>
        <x:v>0.008447176343603147</x:v>
      </x:c>
      <x:c r="H1074" s="63" t="n">
        <x:f aca="0">IFERROR(D1074/D1073-1,0)</x:f>
        <x:v>0.0006591957811470373</x:v>
      </x:c>
      <x:c r="I1074" s="63" t="n">
        <x:f aca="0">IFERROR(E1074/E1073-1,0)</x:f>
        <x:v>0.0024407607037526535</x:v>
      </x:c>
      <x:c r="J1074" s="64" t="n">
        <x:f aca="0">Z1073*(1+F1074)</x:f>
        <x:v>0.11898485470234271</x:v>
      </x:c>
      <x:c r="K1074" s="64" t="n">
        <x:f aca="0">AA1073*(1+G1074)</x:f>
        <x:v>0.11835346425195853</x:v>
      </x:c>
      <x:c r="L1074" s="64" t="n">
        <x:f aca="0">AB1073*(1+H1074)</x:f>
        <x:v>0.8895639529739265</x:v>
      </x:c>
      <x:c r="M1074" s="64" t="n">
        <x:f aca="0">AC1073*(1+I1074)</x:f>
        <x:v>0.07846881199616147</x:v>
      </x:c>
      <x:c r="N1074" s="64" t="n">
        <x:f aca="0">SUM(J1074:M1074)</x:f>
        <x:v>1.2053710839243892</x:v>
      </x:c>
      <x:c r="O1074" s="65" t="n">
        <x:f aca="0">IFERROR((J1074+K1074)/N1074,0)</x:f>
        <x:v>0.19690062431362346</x:v>
      </x:c>
      <x:c r="P1074" s="66" t="b">
        <x:f aca="0">AND(MONTH(A1074)=12,OR(A1075="",YEAR(A1074)&lt;&gt;YEAR(A1075)))</x:f>
        <x:v>0</x:v>
      </x:c>
      <x:c r="Q1074" s="66" t="b">
        <x:f aca="0">AND(MOD(MONTH(A1074),3)=0,OR(A1075="",MONTH(A1074)&lt;&gt;MONTH(A1075)))</x:f>
        <x:v>0</x:v>
      </x:c>
      <x:c r="R1074" s="66" t="b">
        <x:f aca="0">OR(O1074&gt;$E$7,O1074&lt;$E$6)</x:f>
        <x:v>0</x:v>
      </x:c>
      <x:c r="S1074" s="66" t="b">
        <x:f aca="0">AND(OR(P1074,Q1074,R1074),A1074-AH1073&gt;$E$8)</x:f>
        <x:v>0</x:v>
      </x:c>
      <x:c r="T1074" s="67" t="str">
        <x:f aca="0">IF(NOT(OR(P1074,Q1074,R1074)),"不调",IF(NOT(S1074),"间隔规则跳过",IF(P1074,"年末+季度",IF(AND(Q1074,R1074),"季度+动态",IF(Q1074,"季度","动态")))))</x:f>
        <x:v>不调</x:v>
      </x:c>
      <x:c r="U1074" s="64" t="n">
        <x:f aca="0">IF(OR(T1074="年末+季度",T1074="季度+动态"),N1074*$E$5/2,IF(T1074="季度",(J1074+K1074)/2,IF(T1074="动态",N1074*$E$5*IF(J1074+K1074=0,0.5,J1074/(J1074+K1074)),J1074)))</x:f>
        <x:v>0.11898485470234271</x:v>
      </x:c>
      <x:c r="V1074" s="64" t="n">
        <x:f aca="0">IF(OR(T1074="年末+季度",T1074="季度+动态"),N1074*$E$5/2,IF(T1074="季度",(J1074+K1074)/2,IF(T1074="动态",N1074*$E$5*IF(J1074+K1074=0,0.5,K1074/(J1074+K1074)),K1074)))</x:f>
        <x:v>0.11835346425195853</x:v>
      </x:c>
      <x:c r="W1074" s="64" t="n">
        <x:f aca="0">IF(OR(T1074="年末+季度",T1074="季度+动态",T1074="动态"),N1074*(1-$E$5)*IF(L1074+M1074=0,$B$7/($B$7+$B$8),L1074/(L1074+M1074)),L1074)</x:f>
        <x:v>0.8895639529739265</x:v>
      </x:c>
      <x:c r="X1074" s="64" t="n">
        <x:f aca="0">IF(OR(T1074="年末+季度",T1074="季度+动态",T1074="动态"),N1074*(1-$E$5)*IF(L1074+M1074=0,$B$8/($B$7+$B$8),M1074/(L1074+M1074)),M1074)</x:f>
        <x:v>0.07846881199616147</x:v>
      </x:c>
      <x:c r="Y1074" s="64" t="n">
        <x:f aca="0">POWER(1-$H$5,(A1074-A1073)/$H$8)</x:f>
        <x:v>0.9999862671029998</x:v>
      </x:c>
      <x:c r="Z1074" s="64" t="n">
        <x:f aca="0">U1074*Y1074</x:f>
        <x:v>0.11898322069558849</x:v>
      </x:c>
      <x:c r="AA1074" s="64" t="n">
        <x:f aca="0">V1074*Y1074</x:f>
        <x:v>0.11835183891602434</x:v>
      </x:c>
      <x:c r="AB1074" s="64" t="n">
        <x:f aca="0">W1074*Y1074</x:f>
        <x:v>0.8895517366837852</x:v>
      </x:c>
      <x:c r="AC1074" s="64" t="n">
        <x:f aca="0">X1074*Y1074</x:f>
        <x:v>0.0784677343920486</x:v>
      </x:c>
      <x:c r="AD1074" s="64" t="n">
        <x:f aca="0">SUM(Z1074:AC1074)</x:f>
        <x:v>1.2053545306874465</x:v>
      </x:c>
      <x:c r="AE1074" s="64" t="n">
        <x:f aca="0">MAX(AE1073,AD1074)</x:f>
        <x:v>1.2053545306874465</x:v>
      </x:c>
      <x:c r="AF1074" s="63" t="n">
        <x:f aca="0">AD1074/AE1074-1</x:f>
        <x:v>0</x:v>
      </x:c>
      <x:c r="AG1074" s="63" t="n">
        <x:f aca="0">AD1074/AD1073-1</x:f>
        <x:v>0.001219225628884102</x:v>
      </x:c>
      <x:c r="AH1074" s="61" t="n">
        <x:f aca="0">IF(OR(T1074="年末+季度",T1074="季度+动态",T1074="季度",T1074="动态"),A1074,AH1073)</x:f>
        <x:v>45380</x:v>
      </x:c>
      <x:c r="AI1074" s="68" t="n">
        <x:f aca="0">YEAR(A1074)</x:f>
        <x:v>2024</x:v>
      </x:c>
      <x:c r="AJ1074" s="68" t="n">
        <x:f aca="0">MONTH(A1074)</x:f>
        <x:v>4</x:v>
      </x:c>
      <x:c r="AK1074" s="66" t="n">
        <x:f aca="0">IF(MONTH(A1074)&lt;&gt;MONTH(A1075),1,0)</x:f>
        <x:v>0</x:v>
      </x:c>
      <x:c r="AL1074" s="64" t="n">
        <x:f aca="0">IF(AK1073,AD1073,AL1073)</x:f>
        <x:v>1.1971530180849033</x:v>
      </x:c>
      <x:c r="AM1074" s="65" t="str">
        <x:f aca="0">IF(AK1074,AD1074/AL1074-1,"")</x:f>
      </x:c>
      <x:c r="AN1074" s="64" t="n">
        <x:f aca="0">IF(AI1074&lt;&gt;AI1073,AD1074,MAX(AN1073,AD1074))</x:f>
        <x:v>1.2053545306874465</x:v>
      </x:c>
      <x:c r="AO1074" s="65" t="n">
        <x:f aca="0">AD1074/AN1074-1</x:f>
        <x:v>0</x:v>
      </x:c>
      <x:c r="AP1074" s="69" t="n">
        <x:f aca="0">IFERROR(SUM(Z1074:AC1074)/AD1074,0)</x:f>
        <x:v>1</x:v>
      </x:c>
      <x:c r="AQ1074" s="66" t="b">
        <x:f aca="0">AND(B1074&gt;0,C1074&gt;0,D1074&gt;0,E1074&gt;0)</x:f>
        <x:v>1</x:v>
      </x:c>
    </x:row>
    <x:row r="1075" ht="13.5" hidden="0">
      <x:c r="A1075" s="61" t="n">
        <x:f aca="0">'净值底稿'!A1037</x:f>
        <x:v>45392</x:v>
      </x:c>
      <x:c r="B1075" s="62" t="n">
        <x:f aca="0">'净值底稿'!W1037</x:f>
        <x:v>1.398650119424977</x:v>
      </x:c>
      <x:c r="C1075" s="62" t="n">
        <x:f aca="0">'净值底稿'!T1037</x:f>
        <x:v>1.1291571811444323</x:v>
      </x:c>
      <x:c r="D1075" s="62" t="n">
        <x:f aca="0">'净值底稿'!U1037</x:f>
        <x:v>1.6698</x:v>
      </x:c>
      <x:c r="E1075" s="62" t="n">
        <x:f aca="0">'净值底稿'!V1037</x:f>
        <x:v>1.9793</x:v>
      </x:c>
      <x:c r="F1075" s="63" t="n">
        <x:f aca="0">IFERROR(B1075/B1074-1,0)</x:f>
        <x:v>0.001440731836513942</x:v>
      </x:c>
      <x:c r="G1075" s="63" t="n">
        <x:f aca="0">IFERROR(C1075/C1074-1,0)</x:f>
        <x:v>-0.01394123947009196</x:v>
      </x:c>
      <x:c r="H1075" s="63" t="n">
        <x:f aca="0">IFERROR(D1075/D1074-1,0)</x:f>
        <x:v>0</x:v>
      </x:c>
      <x:c r="I1075" s="63" t="n">
        <x:f aca="0">IFERROR(E1075/E1074-1,0)</x:f>
        <x:v>0.004007304453687688</x:v>
      </x:c>
      <x:c r="J1075" s="64" t="n">
        <x:f aca="0">Z1074*(1+F1075)</x:f>
        <x:v>0.1191546436096556</x:v>
      </x:c>
      <x:c r="K1075" s="64" t="n">
        <x:f aca="0">AA1074*(1+G1075)</x:f>
        <x:v>0.1167018675879703</x:v>
      </x:c>
      <x:c r="L1075" s="64" t="n">
        <x:f aca="0">AB1074*(1+H1075)</x:f>
        <x:v>0.8895517366837852</x:v>
      </x:c>
      <x:c r="M1075" s="64" t="n">
        <x:f aca="0">AC1074*(1+I1075)</x:f>
        <x:v>0.07878217849354864</x:v>
      </x:c>
      <x:c r="N1075" s="64" t="n">
        <x:f aca="0">SUM(J1075:M1075)</x:f>
        <x:v>1.2041904263749599</x:v>
      </x:c>
      <x:c r="O1075" s="65" t="n">
        <x:f aca="0">IFERROR((J1075+K1075)/N1075,0)</x:f>
        <x:v>0.1958631342948288</x:v>
      </x:c>
      <x:c r="P1075" s="66" t="b">
        <x:f aca="0">AND(MONTH(A1075)=12,OR(A1076="",YEAR(A1075)&lt;&gt;YEAR(A1076)))</x:f>
        <x:v>0</x:v>
      </x:c>
      <x:c r="Q1075" s="66" t="b">
        <x:f aca="0">AND(MOD(MONTH(A1075),3)=0,OR(A1076="",MONTH(A1075)&lt;&gt;MONTH(A1076)))</x:f>
        <x:v>0</x:v>
      </x:c>
      <x:c r="R1075" s="66" t="b">
        <x:f aca="0">OR(O1075&gt;$E$7,O1075&lt;$E$6)</x:f>
        <x:v>0</x:v>
      </x:c>
      <x:c r="S1075" s="66" t="b">
        <x:f aca="0">AND(OR(P1075,Q1075,R1075),A1075-AH1074&gt;$E$8)</x:f>
        <x:v>0</x:v>
      </x:c>
      <x:c r="T1075" s="67" t="str">
        <x:f aca="0">IF(NOT(OR(P1075,Q1075,R1075)),"不调",IF(NOT(S1075),"间隔规则跳过",IF(P1075,"年末+季度",IF(AND(Q1075,R1075),"季度+动态",IF(Q1075,"季度","动态")))))</x:f>
        <x:v>不调</x:v>
      </x:c>
      <x:c r="U1075" s="64" t="n">
        <x:f aca="0">IF(OR(T1075="年末+季度",T1075="季度+动态"),N1075*$E$5/2,IF(T1075="季度",(J1075+K1075)/2,IF(T1075="动态",N1075*$E$5*IF(J1075+K1075=0,0.5,J1075/(J1075+K1075)),J1075)))</x:f>
        <x:v>0.1191546436096556</x:v>
      </x:c>
      <x:c r="V1075" s="64" t="n">
        <x:f aca="0">IF(OR(T1075="年末+季度",T1075="季度+动态"),N1075*$E$5/2,IF(T1075="季度",(J1075+K1075)/2,IF(T1075="动态",N1075*$E$5*IF(J1075+K1075=0,0.5,K1075/(J1075+K1075)),K1075)))</x:f>
        <x:v>0.1167018675879703</x:v>
      </x:c>
      <x:c r="W1075" s="64" t="n">
        <x:f aca="0">IF(OR(T1075="年末+季度",T1075="季度+动态",T1075="动态"),N1075*(1-$E$5)*IF(L1075+M1075=0,$B$7/($B$7+$B$8),L1075/(L1075+M1075)),L1075)</x:f>
        <x:v>0.8895517366837852</x:v>
      </x:c>
      <x:c r="X1075" s="64" t="n">
        <x:f aca="0">IF(OR(T1075="年末+季度",T1075="季度+动态",T1075="动态"),N1075*(1-$E$5)*IF(L1075+M1075=0,$B$8/($B$7+$B$8),M1075/(L1075+M1075)),M1075)</x:f>
        <x:v>0.07878217849354864</x:v>
      </x:c>
      <x:c r="Y1075" s="64" t="n">
        <x:f aca="0">POWER(1-$H$5,(A1075-A1074)/$H$8)</x:f>
        <x:v>0.9999862671029998</x:v>
      </x:c>
      <x:c r="Z1075" s="64" t="n">
        <x:f aca="0">U1075*Y1075</x:f>
        <x:v>0.1191530072712078</x:v>
      </x:c>
      <x:c r="AA1075" s="64" t="n">
        <x:f aca="0">V1075*Y1075</x:f>
        <x:v>0.11670026493324298</x:v>
      </x:c>
      <x:c r="AB1075" s="64" t="n">
        <x:f aca="0">W1075*Y1075</x:f>
        <x:v>0.889539520561409</x:v>
      </x:c>
      <x:c r="AC1075" s="64" t="n">
        <x:f aca="0">X1075*Y1075</x:f>
        <x:v>0.07878109658600593</x:v>
      </x:c>
      <x:c r="AD1075" s="64" t="n">
        <x:f aca="0">SUM(Z1075:AC1075)</x:f>
        <x:v>1.2041738893518656</x:v>
      </x:c>
      <x:c r="AE1075" s="64" t="n">
        <x:f aca="0">MAX(AE1074,AD1075)</x:f>
        <x:v>1.2053545306874465</x:v>
      </x:c>
      <x:c r="AF1075" s="63" t="n">
        <x:f aca="0">AD1075/AE1075-1</x:f>
        <x:v>-0.000979497156664344</x:v>
      </x:c>
      <x:c r="AG1075" s="63" t="n">
        <x:f aca="0">AD1075/AD1074-1</x:f>
        <x:v>-0.000979497156664344</x:v>
      </x:c>
      <x:c r="AH1075" s="61" t="n">
        <x:f aca="0">IF(OR(T1075="年末+季度",T1075="季度+动态",T1075="季度",T1075="动态"),A1075,AH1074)</x:f>
        <x:v>45380</x:v>
      </x:c>
      <x:c r="AI1075" s="68" t="n">
        <x:f aca="0">YEAR(A1075)</x:f>
        <x:v>2024</x:v>
      </x:c>
      <x:c r="AJ1075" s="68" t="n">
        <x:f aca="0">MONTH(A1075)</x:f>
        <x:v>4</x:v>
      </x:c>
      <x:c r="AK1075" s="66" t="n">
        <x:f aca="0">IF(MONTH(A1075)&lt;&gt;MONTH(A1076),1,0)</x:f>
        <x:v>0</x:v>
      </x:c>
      <x:c r="AL1075" s="64" t="n">
        <x:f aca="0">IF(AK1074,AD1074,AL1074)</x:f>
        <x:v>1.1971530180849033</x:v>
      </x:c>
      <x:c r="AM1075" s="65" t="str">
        <x:f aca="0">IF(AK1075,AD1075/AL1075-1,"")</x:f>
      </x:c>
      <x:c r="AN1075" s="64" t="n">
        <x:f aca="0">IF(AI1075&lt;&gt;AI1074,AD1075,MAX(AN1074,AD1075))</x:f>
        <x:v>1.2053545306874465</x:v>
      </x:c>
      <x:c r="AO1075" s="65" t="n">
        <x:f aca="0">AD1075/AN1075-1</x:f>
        <x:v>-0.000979497156664344</x:v>
      </x:c>
      <x:c r="AP1075" s="69" t="n">
        <x:f aca="0">IFERROR(SUM(Z1075:AC1075)/AD1075,0)</x:f>
        <x:v>1</x:v>
      </x:c>
      <x:c r="AQ1075" s="66" t="b">
        <x:f aca="0">AND(B1075&gt;0,C1075&gt;0,D1075&gt;0,E1075&gt;0)</x:f>
        <x:v>1</x:v>
      </x:c>
    </x:row>
    <x:row r="1076" ht="13.5" hidden="0">
      <x:c r="A1076" s="61" t="n">
        <x:f aca="0">'净值底稿'!A1038</x:f>
        <x:v>45393</x:v>
      </x:c>
      <x:c r="B1076" s="62" t="n">
        <x:f aca="0">'净值底稿'!W1038</x:f>
        <x:v>1.4074965327698103</x:v>
      </x:c>
      <x:c r="C1076" s="62" t="n">
        <x:f aca="0">'净值底稿'!T1038</x:f>
        <x:v>1.1336924399845973</x:v>
      </x:c>
      <x:c r="D1076" s="62" t="n">
        <x:f aca="0">'净值底稿'!U1038</x:f>
        <x:v>1.6707</x:v>
      </x:c>
      <x:c r="E1076" s="62" t="n">
        <x:f aca="0">'净值底稿'!V1038</x:f>
        <x:v>1.9666</x:v>
      </x:c>
      <x:c r="F1076" s="63" t="n">
        <x:f aca="0">IFERROR(B1076/B1075-1,0)</x:f>
        <x:v>0.00632496520893322</x:v>
      </x:c>
      <x:c r="G1076" s="63" t="n">
        <x:f aca="0">IFERROR(C1076/C1075-1,0)</x:f>
        <x:v>0.00401649913395441</x:v>
      </x:c>
      <x:c r="H1076" s="63" t="n">
        <x:f aca="0">IFERROR(D1076/D1075-1,0)</x:f>
        <x:v>0.0005389867049947483</x:v>
      </x:c>
      <x:c r="I1076" s="63" t="n">
        <x:f aca="0">IFERROR(E1076/E1075-1,0)</x:f>
        <x:v>-0.006416409841863313</x:v>
      </x:c>
      <x:c r="J1076" s="64" t="n">
        <x:f aca="0">Z1075*(1+F1076)</x:f>
        <x:v>0.11990664589673795</x:v>
      </x:c>
      <x:c r="K1076" s="64" t="n">
        <x:f aca="0">AA1075*(1+G1076)</x:f>
        <x:v>0.1171689914462796</x:v>
      </x:c>
      <x:c r="L1076" s="64" t="n">
        <x:f aca="0">AB1075*(1+H1076)</x:f>
        <x:v>0.890018970536559</x:v>
      </x:c>
      <x:c r="M1076" s="64" t="n">
        <x:f aca="0">AC1075*(1+I1076)</x:f>
        <x:v>0.0782756047825187</x:v>
      </x:c>
      <x:c r="N1076" s="64" t="n">
        <x:f aca="0">SUM(J1076:M1076)</x:f>
        <x:v>1.205370212662095</x:v>
      </x:c>
      <x:c r="O1076" s="65" t="n">
        <x:f aca="0">IFERROR((J1076+K1076)/N1076,0)</x:f>
        <x:v>0.1966828405518908</x:v>
      </x:c>
      <x:c r="P1076" s="66" t="b">
        <x:f aca="0">AND(MONTH(A1076)=12,OR(A1077="",YEAR(A1076)&lt;&gt;YEAR(A1077)))</x:f>
        <x:v>0</x:v>
      </x:c>
      <x:c r="Q1076" s="66" t="b">
        <x:f aca="0">AND(MOD(MONTH(A1076),3)=0,OR(A1077="",MONTH(A1076)&lt;&gt;MONTH(A1077)))</x:f>
        <x:v>0</x:v>
      </x:c>
      <x:c r="R1076" s="66" t="b">
        <x:f aca="0">OR(O1076&gt;$E$7,O1076&lt;$E$6)</x:f>
        <x:v>0</x:v>
      </x:c>
      <x:c r="S1076" s="66" t="b">
        <x:f aca="0">AND(OR(P1076,Q1076,R1076),A1076-AH1075&gt;$E$8)</x:f>
        <x:v>0</x:v>
      </x:c>
      <x:c r="T1076" s="67" t="str">
        <x:f aca="0">IF(NOT(OR(P1076,Q1076,R1076)),"不调",IF(NOT(S1076),"间隔规则跳过",IF(P1076,"年末+季度",IF(AND(Q1076,R1076),"季度+动态",IF(Q1076,"季度","动态")))))</x:f>
        <x:v>不调</x:v>
      </x:c>
      <x:c r="U1076" s="64" t="n">
        <x:f aca="0">IF(OR(T1076="年末+季度",T1076="季度+动态"),N1076*$E$5/2,IF(T1076="季度",(J1076+K1076)/2,IF(T1076="动态",N1076*$E$5*IF(J1076+K1076=0,0.5,J1076/(J1076+K1076)),J1076)))</x:f>
        <x:v>0.11990664589673795</x:v>
      </x:c>
      <x:c r="V1076" s="64" t="n">
        <x:f aca="0">IF(OR(T1076="年末+季度",T1076="季度+动态"),N1076*$E$5/2,IF(T1076="季度",(J1076+K1076)/2,IF(T1076="动态",N1076*$E$5*IF(J1076+K1076=0,0.5,K1076/(J1076+K1076)),K1076)))</x:f>
        <x:v>0.1171689914462796</x:v>
      </x:c>
      <x:c r="W1076" s="64" t="n">
        <x:f aca="0">IF(OR(T1076="年末+季度",T1076="季度+动态",T1076="动态"),N1076*(1-$E$5)*IF(L1076+M1076=0,$B$7/($B$7+$B$8),L1076/(L1076+M1076)),L1076)</x:f>
        <x:v>0.890018970536559</x:v>
      </x:c>
      <x:c r="X1076" s="64" t="n">
        <x:f aca="0">IF(OR(T1076="年末+季度",T1076="季度+动态",T1076="动态"),N1076*(1-$E$5)*IF(L1076+M1076=0,$B$8/($B$7+$B$8),M1076/(L1076+M1076)),M1076)</x:f>
        <x:v>0.0782756047825187</x:v>
      </x:c>
      <x:c r="Y1076" s="64" t="n">
        <x:f aca="0">POWER(1-$H$5,(A1076-A1075)/$H$8)</x:f>
        <x:v>0.9999862671029998</x:v>
      </x:c>
      <x:c r="Z1076" s="64" t="n">
        <x:f aca="0">U1076*Y1076</x:f>
        <x:v>0.1199049992311202</x:v>
      </x:c>
      <x:c r="AA1076" s="64" t="n">
        <x:f aca="0">V1076*Y1076</x:f>
        <x:v>0.11716738237658844</x:v>
      </x:c>
      <x:c r="AB1076" s="64" t="n">
        <x:f aca="0">W1076*Y1076</x:f>
        <x:v>0.8900067479977083</x:v>
      </x:c>
      <x:c r="AC1076" s="64" t="n">
        <x:f aca="0">X1076*Y1076</x:f>
        <x:v>0.07827452983170059</x:v>
      </x:c>
      <x:c r="AD1076" s="64" t="n">
        <x:f aca="0">SUM(Z1076:AC1076)</x:f>
        <x:v>1.2053536594371177</x:v>
      </x:c>
      <x:c r="AE1076" s="64" t="n">
        <x:f aca="0">MAX(AE1075,AD1076)</x:f>
        <x:v>1.2053545306874465</x:v>
      </x:c>
      <x:c r="AF1076" s="63" t="n">
        <x:f aca="0">AD1076/AE1076-1</x:f>
        <x:v>-7.228166539752223e-7</x:v>
      </x:c>
      <x:c r="AG1076" s="63" t="n">
        <x:f aca="0">AD1076/AD1075-1</x:f>
        <x:v>0.0009797339866646215</x:v>
      </x:c>
      <x:c r="AH1076" s="61" t="n">
        <x:f aca="0">IF(OR(T1076="年末+季度",T1076="季度+动态",T1076="季度",T1076="动态"),A1076,AH1075)</x:f>
        <x:v>45380</x:v>
      </x:c>
      <x:c r="AI1076" s="68" t="n">
        <x:f aca="0">YEAR(A1076)</x:f>
        <x:v>2024</x:v>
      </x:c>
      <x:c r="AJ1076" s="68" t="n">
        <x:f aca="0">MONTH(A1076)</x:f>
        <x:v>4</x:v>
      </x:c>
      <x:c r="AK1076" s="66" t="n">
        <x:f aca="0">IF(MONTH(A1076)&lt;&gt;MONTH(A1077),1,0)</x:f>
        <x:v>0</x:v>
      </x:c>
      <x:c r="AL1076" s="64" t="n">
        <x:f aca="0">IF(AK1075,AD1075,AL1075)</x:f>
        <x:v>1.1971530180849033</x:v>
      </x:c>
      <x:c r="AM1076" s="65" t="str">
        <x:f aca="0">IF(AK1076,AD1076/AL1076-1,"")</x:f>
      </x:c>
      <x:c r="AN1076" s="64" t="n">
        <x:f aca="0">IF(AI1076&lt;&gt;AI1075,AD1076,MAX(AN1075,AD1076))</x:f>
        <x:v>1.2053545306874465</x:v>
      </x:c>
      <x:c r="AO1076" s="65" t="n">
        <x:f aca="0">AD1076/AN1076-1</x:f>
        <x:v>-7.228166539752223e-7</x:v>
      </x:c>
      <x:c r="AP1076" s="69" t="n">
        <x:f aca="0">IFERROR(SUM(Z1076:AC1076)/AD1076,0)</x:f>
        <x:v>1</x:v>
      </x:c>
      <x:c r="AQ1076" s="66" t="b">
        <x:f aca="0">AND(B1076&gt;0,C1076&gt;0,D1076&gt;0,E1076&gt;0)</x:f>
        <x:v>1</x:v>
      </x:c>
    </x:row>
    <x:row r="1077" ht="13.5" hidden="0">
      <x:c r="A1077" s="61" t="n">
        <x:f aca="0">'净值底稿'!A1039</x:f>
        <x:v>45394</x:v>
      </x:c>
      <x:c r="B1077" s="62" t="n">
        <x:f aca="0">'净值底稿'!W1039</x:f>
        <x:v>1.4027120758090186</x:v>
      </x:c>
      <x:c r="C1077" s="62" t="n">
        <x:f aca="0">'净值底稿'!T1039</x:f>
        <x:v>1.1301384127389804</x:v>
      </x:c>
      <x:c r="D1077" s="62" t="n">
        <x:f aca="0">'净值底稿'!U1039</x:f>
        <x:v>1.6725</x:v>
      </x:c>
      <x:c r="E1077" s="62" t="n">
        <x:f aca="0">'净值底稿'!V1039</x:f>
        <x:v>2.0104</x:v>
      </x:c>
      <x:c r="F1077" s="63" t="n">
        <x:f aca="0">IFERROR(B1077/B1076-1,0)</x:f>
        <x:v>-0.003399267315690291</x:v>
      </x:c>
      <x:c r="G1077" s="63" t="n">
        <x:f aca="0">IFERROR(C1077/C1076-1,0)</x:f>
        <x:v>-0.0031349130683673287</x:v>
      </x:c>
      <x:c r="H1077" s="63" t="n">
        <x:f aca="0">IFERROR(D1077/D1076-1,0)</x:f>
        <x:v>0.0010773927096425773</x:v>
      </x:c>
      <x:c r="I1077" s="63" t="n">
        <x:f aca="0">IFERROR(E1077/E1076-1,0)</x:f>
        <x:v>0.022271941421743158</x:v>
      </x:c>
      <x:c r="J1077" s="64" t="n">
        <x:f aca="0">Z1076*(1+F1077)</x:f>
        <x:v>0.119497410086246</x:v>
      </x:c>
      <x:c r="K1077" s="64" t="n">
        <x:f aca="0">AA1076*(1+G1077)</x:f>
        <x:v>0.11680007281838968</x:v>
      </x:c>
      <x:c r="L1077" s="64" t="n">
        <x:f aca="0">AB1076*(1+H1077)</x:f>
        <x:v>0.8909656347795337</x:v>
      </x:c>
      <x:c r="M1077" s="64" t="n">
        <x:f aca="0">AC1076*(1+I1077)</x:f>
        <x:v>0.08001785557492672</x:v>
      </x:c>
      <x:c r="N1077" s="64" t="n">
        <x:f aca="0">SUM(J1077:M1077)</x:f>
        <x:v>1.2072809732590961</x:v>
      </x:c>
      <x:c r="O1077" s="65" t="n">
        <x:f aca="0">IFERROR((J1077+K1077)/N1077,0)</x:f>
        <x:v>0.19572699987703987</x:v>
      </x:c>
      <x:c r="P1077" s="66" t="b">
        <x:f aca="0">AND(MONTH(A1077)=12,OR(A1078="",YEAR(A1077)&lt;&gt;YEAR(A1078)))</x:f>
        <x:v>0</x:v>
      </x:c>
      <x:c r="Q1077" s="66" t="b">
        <x:f aca="0">AND(MOD(MONTH(A1077),3)=0,OR(A1078="",MONTH(A1077)&lt;&gt;MONTH(A1078)))</x:f>
        <x:v>0</x:v>
      </x:c>
      <x:c r="R1077" s="66" t="b">
        <x:f aca="0">OR(O1077&gt;$E$7,O1077&lt;$E$6)</x:f>
        <x:v>0</x:v>
      </x:c>
      <x:c r="S1077" s="66" t="b">
        <x:f aca="0">AND(OR(P1077,Q1077,R1077),A1077-AH1076&gt;$E$8)</x:f>
        <x:v>0</x:v>
      </x:c>
      <x:c r="T1077" s="67" t="str">
        <x:f aca="0">IF(NOT(OR(P1077,Q1077,R1077)),"不调",IF(NOT(S1077),"间隔规则跳过",IF(P1077,"年末+季度",IF(AND(Q1077,R1077),"季度+动态",IF(Q1077,"季度","动态")))))</x:f>
        <x:v>不调</x:v>
      </x:c>
      <x:c r="U1077" s="64" t="n">
        <x:f aca="0">IF(OR(T1077="年末+季度",T1077="季度+动态"),N1077*$E$5/2,IF(T1077="季度",(J1077+K1077)/2,IF(T1077="动态",N1077*$E$5*IF(J1077+K1077=0,0.5,J1077/(J1077+K1077)),J1077)))</x:f>
        <x:v>0.119497410086246</x:v>
      </x:c>
      <x:c r="V1077" s="64" t="n">
        <x:f aca="0">IF(OR(T1077="年末+季度",T1077="季度+动态"),N1077*$E$5/2,IF(T1077="季度",(J1077+K1077)/2,IF(T1077="动态",N1077*$E$5*IF(J1077+K1077=0,0.5,K1077/(J1077+K1077)),K1077)))</x:f>
        <x:v>0.11680007281838968</x:v>
      </x:c>
      <x:c r="W1077" s="64" t="n">
        <x:f aca="0">IF(OR(T1077="年末+季度",T1077="季度+动态",T1077="动态"),N1077*(1-$E$5)*IF(L1077+M1077=0,$B$7/($B$7+$B$8),L1077/(L1077+M1077)),L1077)</x:f>
        <x:v>0.8909656347795337</x:v>
      </x:c>
      <x:c r="X1077" s="64" t="n">
        <x:f aca="0">IF(OR(T1077="年末+季度",T1077="季度+动态",T1077="动态"),N1077*(1-$E$5)*IF(L1077+M1077=0,$B$8/($B$7+$B$8),M1077/(L1077+M1077)),M1077)</x:f>
        <x:v>0.08001785557492672</x:v>
      </x:c>
      <x:c r="Y1077" s="64" t="n">
        <x:f aca="0">POWER(1-$H$5,(A1077-A1076)/$H$8)</x:f>
        <x:v>0.9999862671029998</x:v>
      </x:c>
      <x:c r="Z1077" s="64" t="n">
        <x:f aca="0">U1077*Y1077</x:f>
        <x:v>0.11949576904062148</x:v>
      </x:c>
      <x:c r="AA1077" s="64" t="n">
        <x:f aca="0">V1077*Y1077</x:f>
        <x:v>0.11679846881502004</x:v>
      </x:c>
      <x:c r="AB1077" s="64" t="n">
        <x:f aca="0">W1077*Y1077</x:f>
        <x:v>0.8909533992402405</x:v>
      </x:c>
      <x:c r="AC1077" s="64" t="n">
        <x:f aca="0">X1077*Y1077</x:f>
        <x:v>0.08001675669795792</x:v>
      </x:c>
      <x:c r="AD1077" s="64" t="n">
        <x:f aca="0">SUM(Z1077:AC1077)</x:f>
        <x:v>1.2072643937938399</x:v>
      </x:c>
      <x:c r="AE1077" s="64" t="n">
        <x:f aca="0">MAX(AE1076,AD1077)</x:f>
        <x:v>1.2072643937938399</x:v>
      </x:c>
      <x:c r="AF1077" s="63" t="n">
        <x:f aca="0">AD1077/AE1077-1</x:f>
        <x:v>0</x:v>
      </x:c>
      <x:c r="AG1077" s="63" t="n">
        <x:f aca="0">AD1077/AD1076-1</x:f>
        <x:v>0.0015852064178529801</x:v>
      </x:c>
      <x:c r="AH1077" s="61" t="n">
        <x:f aca="0">IF(OR(T1077="年末+季度",T1077="季度+动态",T1077="季度",T1077="动态"),A1077,AH1076)</x:f>
        <x:v>45380</x:v>
      </x:c>
      <x:c r="AI1077" s="68" t="n">
        <x:f aca="0">YEAR(A1077)</x:f>
        <x:v>2024</x:v>
      </x:c>
      <x:c r="AJ1077" s="68" t="n">
        <x:f aca="0">MONTH(A1077)</x:f>
        <x:v>4</x:v>
      </x:c>
      <x:c r="AK1077" s="66" t="n">
        <x:f aca="0">IF(MONTH(A1077)&lt;&gt;MONTH(A1078),1,0)</x:f>
        <x:v>0</x:v>
      </x:c>
      <x:c r="AL1077" s="64" t="n">
        <x:f aca="0">IF(AK1076,AD1076,AL1076)</x:f>
        <x:v>1.1971530180849033</x:v>
      </x:c>
      <x:c r="AM1077" s="65" t="str">
        <x:f aca="0">IF(AK1077,AD1077/AL1077-1,"")</x:f>
      </x:c>
      <x:c r="AN1077" s="64" t="n">
        <x:f aca="0">IF(AI1077&lt;&gt;AI1076,AD1077,MAX(AN1076,AD1077))</x:f>
        <x:v>1.2072643937938399</x:v>
      </x:c>
      <x:c r="AO1077" s="65" t="n">
        <x:f aca="0">AD1077/AN1077-1</x:f>
        <x:v>0</x:v>
      </x:c>
      <x:c r="AP1077" s="69" t="n">
        <x:f aca="0">IFERROR(SUM(Z1077:AC1077)/AD1077,0)</x:f>
        <x:v>1</x:v>
      </x:c>
      <x:c r="AQ1077" s="66" t="b">
        <x:f aca="0">AND(B1077&gt;0,C1077&gt;0,D1077&gt;0,E1077&gt;0)</x:f>
        <x:v>1</x:v>
      </x:c>
    </x:row>
    <x:row r="1078" ht="13.5" hidden="0">
      <x:c r="A1078" s="61" t="n">
        <x:f aca="0">'净值底稿'!A1040</x:f>
        <x:v>45397</x:v>
      </x:c>
      <x:c r="B1078" s="62" t="n">
        <x:f aca="0">'净值底稿'!W1040</x:f>
        <x:v>1.4229597201345474</x:v>
      </x:c>
      <x:c r="C1078" s="62" t="n">
        <x:f aca="0">'净值底稿'!T1040</x:f>
        <x:v>1.126357939538428</x:v>
      </x:c>
      <x:c r="D1078" s="62" t="n">
        <x:f aca="0">'净值底稿'!U1040</x:f>
        <x:v>1.6732</x:v>
      </x:c>
      <x:c r="E1078" s="62" t="n">
        <x:f aca="0">'净值底稿'!V1040</x:f>
        <x:v>1.9829</x:v>
      </x:c>
      <x:c r="F1078" s="63" t="n">
        <x:f aca="0">IFERROR(B1078/B1077-1,0)</x:f>
        <x:v>0.014434640347593009</x:v>
      </x:c>
      <x:c r="G1078" s="63" t="n">
        <x:f aca="0">IFERROR(C1078/C1077-1,0)</x:f>
        <x:v>-0.0033451417613441503</x:v>
      </x:c>
      <x:c r="H1078" s="63" t="n">
        <x:f aca="0">IFERROR(D1078/D1077-1,0)</x:f>
        <x:v>0.0004185351270553639</x:v>
      </x:c>
      <x:c r="I1078" s="63" t="n">
        <x:f aca="0">IFERROR(E1078/E1077-1,0)</x:f>
        <x:v>-0.013678869876641464</x:v>
      </x:c>
      <x:c r="J1078" s="64" t="n">
        <x:f aca="0">Z1077*(1+F1078)</x:f>
        <x:v>0.1212206474897819</x:v>
      </x:c>
      <x:c r="K1078" s="64" t="n">
        <x:f aca="0">AA1077*(1+G1078)</x:f>
        <x:v>0.11640776137932586</x:v>
      </x:c>
      <x:c r="L1078" s="64" t="n">
        <x:f aca="0">AB1077*(1+H1078)</x:f>
        <x:v>0.8913262945343919</x:v>
      </x:c>
      <x:c r="M1078" s="64" t="n">
        <x:f aca="0">AC1077*(1+I1078)</x:f>
        <x:v>0.07892221789513568</x:v>
      </x:c>
      <x:c r="N1078" s="64" t="n">
        <x:f aca="0">SUM(J1078:M1078)</x:f>
        <x:v>1.2078769212986353</x:v>
      </x:c>
      <x:c r="O1078" s="65" t="n">
        <x:f aca="0">IFERROR((J1078+K1078)/N1078,0)</x:f>
        <x:v>0.19673230333238276</x:v>
      </x:c>
      <x:c r="P1078" s="66" t="b">
        <x:f aca="0">AND(MONTH(A1078)=12,OR(A1079="",YEAR(A1078)&lt;&gt;YEAR(A1079)))</x:f>
        <x:v>0</x:v>
      </x:c>
      <x:c r="Q1078" s="66" t="b">
        <x:f aca="0">AND(MOD(MONTH(A1078),3)=0,OR(A1079="",MONTH(A1078)&lt;&gt;MONTH(A1079)))</x:f>
        <x:v>0</x:v>
      </x:c>
      <x:c r="R1078" s="66" t="b">
        <x:f aca="0">OR(O1078&gt;$E$7,O1078&lt;$E$6)</x:f>
        <x:v>0</x:v>
      </x:c>
      <x:c r="S1078" s="66" t="b">
        <x:f aca="0">AND(OR(P1078,Q1078,R1078),A1078-AH1077&gt;$E$8)</x:f>
        <x:v>0</x:v>
      </x:c>
      <x:c r="T1078" s="67" t="str">
        <x:f aca="0">IF(NOT(OR(P1078,Q1078,R1078)),"不调",IF(NOT(S1078),"间隔规则跳过",IF(P1078,"年末+季度",IF(AND(Q1078,R1078),"季度+动态",IF(Q1078,"季度","动态")))))</x:f>
        <x:v>不调</x:v>
      </x:c>
      <x:c r="U1078" s="64" t="n">
        <x:f aca="0">IF(OR(T1078="年末+季度",T1078="季度+动态"),N1078*$E$5/2,IF(T1078="季度",(J1078+K1078)/2,IF(T1078="动态",N1078*$E$5*IF(J1078+K1078=0,0.5,J1078/(J1078+K1078)),J1078)))</x:f>
        <x:v>0.1212206474897819</x:v>
      </x:c>
      <x:c r="V1078" s="64" t="n">
        <x:f aca="0">IF(OR(T1078="年末+季度",T1078="季度+动态"),N1078*$E$5/2,IF(T1078="季度",(J1078+K1078)/2,IF(T1078="动态",N1078*$E$5*IF(J1078+K1078=0,0.5,K1078/(J1078+K1078)),K1078)))</x:f>
        <x:v>0.11640776137932586</x:v>
      </x:c>
      <x:c r="W1078" s="64" t="n">
        <x:f aca="0">IF(OR(T1078="年末+季度",T1078="季度+动态",T1078="动态"),N1078*(1-$E$5)*IF(L1078+M1078=0,$B$7/($B$7+$B$8),L1078/(L1078+M1078)),L1078)</x:f>
        <x:v>0.8913262945343919</x:v>
      </x:c>
      <x:c r="X1078" s="64" t="n">
        <x:f aca="0">IF(OR(T1078="年末+季度",T1078="季度+动态",T1078="动态"),N1078*(1-$E$5)*IF(L1078+M1078=0,$B$8/($B$7+$B$8),M1078/(L1078+M1078)),M1078)</x:f>
        <x:v>0.07892221789513568</x:v>
      </x:c>
      <x:c r="Y1078" s="64" t="n">
        <x:f aca="0">POWER(1-$H$5,(A1078-A1077)/$H$8)</x:f>
        <x:v>0.9999588018747739</x:v>
      </x:c>
      <x:c r="Z1078" s="64" t="n">
        <x:f aca="0">U1078*Y1078</x:f>
        <x:v>0.12121565342636663</x:v>
      </x:c>
      <x:c r="AA1078" s="64" t="n">
        <x:f aca="0">V1078*Y1078</x:f>
        <x:v>0.11640296559779527</x:v>
      </x:c>
      <x:c r="AB1078" s="64" t="n">
        <x:f aca="0">W1078*Y1078</x:f>
        <x:v>0.8912895735620924</x:v>
      </x:c>
      <x:c r="AC1078" s="64" t="n">
        <x:f aca="0">X1078*Y1078</x:f>
        <x:v>0.07891896644771972</x:v>
      </x:c>
      <x:c r="AD1078" s="64" t="n">
        <x:f aca="0">SUM(Z1078:AC1078)</x:f>
        <x:v>1.207827159033974</x:v>
      </x:c>
      <x:c r="AE1078" s="64" t="n">
        <x:f aca="0">MAX(AE1077,AD1078)</x:f>
        <x:v>1.207827159033974</x:v>
      </x:c>
      <x:c r="AF1078" s="63" t="n">
        <x:f aca="0">AD1078/AE1078-1</x:f>
        <x:v>0</x:v>
      </x:c>
      <x:c r="AG1078" s="63" t="n">
        <x:f aca="0">AD1078/AD1077-1</x:f>
        <x:v>0.00046614912443954104</x:v>
      </x:c>
      <x:c r="AH1078" s="61" t="n">
        <x:f aca="0">IF(OR(T1078="年末+季度",T1078="季度+动态",T1078="季度",T1078="动态"),A1078,AH1077)</x:f>
        <x:v>45380</x:v>
      </x:c>
      <x:c r="AI1078" s="68" t="n">
        <x:f aca="0">YEAR(A1078)</x:f>
        <x:v>2024</x:v>
      </x:c>
      <x:c r="AJ1078" s="68" t="n">
        <x:f aca="0">MONTH(A1078)</x:f>
        <x:v>4</x:v>
      </x:c>
      <x:c r="AK1078" s="66" t="n">
        <x:f aca="0">IF(MONTH(A1078)&lt;&gt;MONTH(A1079),1,0)</x:f>
        <x:v>0</x:v>
      </x:c>
      <x:c r="AL1078" s="64" t="n">
        <x:f aca="0">IF(AK1077,AD1077,AL1077)</x:f>
        <x:v>1.1971530180849033</x:v>
      </x:c>
      <x:c r="AM1078" s="65" t="str">
        <x:f aca="0">IF(AK1078,AD1078/AL1078-1,"")</x:f>
      </x:c>
      <x:c r="AN1078" s="64" t="n">
        <x:f aca="0">IF(AI1078&lt;&gt;AI1077,AD1078,MAX(AN1077,AD1078))</x:f>
        <x:v>1.207827159033974</x:v>
      </x:c>
      <x:c r="AO1078" s="65" t="n">
        <x:f aca="0">AD1078/AN1078-1</x:f>
        <x:v>0</x:v>
      </x:c>
      <x:c r="AP1078" s="69" t="n">
        <x:f aca="0">IFERROR(SUM(Z1078:AC1078)/AD1078,0)</x:f>
        <x:v>1</x:v>
      </x:c>
      <x:c r="AQ1078" s="66" t="b">
        <x:f aca="0">AND(B1078&gt;0,C1078&gt;0,D1078&gt;0,E1078&gt;0)</x:f>
        <x:v>1</x:v>
      </x:c>
    </x:row>
    <x:row r="1079" ht="13.5" hidden="0">
      <x:c r="A1079" s="61" t="n">
        <x:f aca="0">'净值底稿'!A1041</x:f>
        <x:v>45398</x:v>
      </x:c>
      <x:c r="B1079" s="62" t="n">
        <x:f aca="0">'净值底稿'!W1041</x:f>
        <x:v>1.4150263916780355</x:v>
      </x:c>
      <x:c r="C1079" s="62" t="n">
        <x:f aca="0">'净值底稿'!T1041</x:f>
        <x:v>1.088258099410741</x:v>
      </x:c>
      <x:c r="D1079" s="62" t="n">
        <x:f aca="0">'净值底稿'!U1041</x:f>
        <x:v>1.6737</x:v>
      </x:c>
      <x:c r="E1079" s="62" t="n">
        <x:f aca="0">'净值底稿'!V1041</x:f>
        <x:v>1.9942</x:v>
      </x:c>
      <x:c r="F1079" s="63" t="n">
        <x:f aca="0">IFERROR(B1079/B1078-1,0)</x:f>
        <x:v>-0.005575230517250174</x:v>
      </x:c>
      <x:c r="G1079" s="63" t="n">
        <x:f aca="0">IFERROR(C1079/C1078-1,0)</x:f>
        <x:v>-0.03382569500357946</x:v>
      </x:c>
      <x:c r="H1079" s="63" t="n">
        <x:f aca="0">IFERROR(D1079/D1078-1,0)</x:f>
        <x:v>0.00029882859191965316</x:v>
      </x:c>
      <x:c r="I1079" s="63" t="n">
        <x:f aca="0">IFERROR(E1079/E1078-1,0)</x:f>
        <x:v>0.005698724090977825</x:v>
      </x:c>
      <x:c r="J1079" s="64" t="n">
        <x:f aca="0">Z1078*(1+F1079)</x:f>
        <x:v>0.12053984821621552</x:v>
      </x:c>
      <x:c r="K1079" s="64" t="n">
        <x:f aca="0">AA1078*(1+G1079)</x:f>
        <x:v>0.1124655543859721</x:v>
      </x:c>
      <x:c r="L1079" s="64" t="n">
        <x:f aca="0">AB1078*(1+H1079)</x:f>
        <x:v>0.8915559163703526</x:v>
      </x:c>
      <x:c r="M1079" s="64" t="n">
        <x:f aca="0">AC1078*(1+I1079)</x:f>
        <x:v>0.07936870386305041</x:v>
      </x:c>
      <x:c r="N1079" s="64" t="n">
        <x:f aca="0">SUM(J1079:M1079)</x:f>
        <x:v>1.2039300228355907</x:v>
      </x:c>
      <x:c r="O1079" s="65" t="n">
        <x:f aca="0">IFERROR((J1079+K1079)/N1079,0)</x:f>
        <x:v>0.1935373303951628</x:v>
      </x:c>
      <x:c r="P1079" s="66" t="b">
        <x:f aca="0">AND(MONTH(A1079)=12,OR(A1080="",YEAR(A1079)&lt;&gt;YEAR(A1080)))</x:f>
        <x:v>0</x:v>
      </x:c>
      <x:c r="Q1079" s="66" t="b">
        <x:f aca="0">AND(MOD(MONTH(A1079),3)=0,OR(A1080="",MONTH(A1079)&lt;&gt;MONTH(A1080)))</x:f>
        <x:v>0</x:v>
      </x:c>
      <x:c r="R1079" s="66" t="b">
        <x:f aca="0">OR(O1079&gt;$E$7,O1079&lt;$E$6)</x:f>
        <x:v>0</x:v>
      </x:c>
      <x:c r="S1079" s="66" t="b">
        <x:f aca="0">AND(OR(P1079,Q1079,R1079),A1079-AH1078&gt;$E$8)</x:f>
        <x:v>0</x:v>
      </x:c>
      <x:c r="T1079" s="67" t="str">
        <x:f aca="0">IF(NOT(OR(P1079,Q1079,R1079)),"不调",IF(NOT(S1079),"间隔规则跳过",IF(P1079,"年末+季度",IF(AND(Q1079,R1079),"季度+动态",IF(Q1079,"季度","动态")))))</x:f>
        <x:v>不调</x:v>
      </x:c>
      <x:c r="U1079" s="64" t="n">
        <x:f aca="0">IF(OR(T1079="年末+季度",T1079="季度+动态"),N1079*$E$5/2,IF(T1079="季度",(J1079+K1079)/2,IF(T1079="动态",N1079*$E$5*IF(J1079+K1079=0,0.5,J1079/(J1079+K1079)),J1079)))</x:f>
        <x:v>0.12053984821621552</x:v>
      </x:c>
      <x:c r="V1079" s="64" t="n">
        <x:f aca="0">IF(OR(T1079="年末+季度",T1079="季度+动态"),N1079*$E$5/2,IF(T1079="季度",(J1079+K1079)/2,IF(T1079="动态",N1079*$E$5*IF(J1079+K1079=0,0.5,K1079/(J1079+K1079)),K1079)))</x:f>
        <x:v>0.1124655543859721</x:v>
      </x:c>
      <x:c r="W1079" s="64" t="n">
        <x:f aca="0">IF(OR(T1079="年末+季度",T1079="季度+动态",T1079="动态"),N1079*(1-$E$5)*IF(L1079+M1079=0,$B$7/($B$7+$B$8),L1079/(L1079+M1079)),L1079)</x:f>
        <x:v>0.8915559163703526</x:v>
      </x:c>
      <x:c r="X1079" s="64" t="n">
        <x:f aca="0">IF(OR(T1079="年末+季度",T1079="季度+动态",T1079="动态"),N1079*(1-$E$5)*IF(L1079+M1079=0,$B$8/($B$7+$B$8),M1079/(L1079+M1079)),M1079)</x:f>
        <x:v>0.07936870386305041</x:v>
      </x:c>
      <x:c r="Y1079" s="64" t="n">
        <x:f aca="0">POWER(1-$H$5,(A1079-A1078)/$H$8)</x:f>
        <x:v>0.9999862671029998</x:v>
      </x:c>
      <x:c r="Z1079" s="64" t="n">
        <x:f aca="0">U1079*Y1079</x:f>
        <x:v>0.12053819285489555</x:v>
      </x:c>
      <x:c r="AA1079" s="64" t="n">
        <x:f aca="0">V1079*Y1079</x:f>
        <x:v>0.11246400990809764</x:v>
      </x:c>
      <x:c r="AB1079" s="64" t="n">
        <x:f aca="0">W1079*Y1079</x:f>
        <x:v>0.8915436727247831</x:v>
      </x:c>
      <x:c r="AC1079" s="64" t="n">
        <x:f aca="0">X1079*Y1079</x:f>
        <x:v>0.07936761390081522</x:v>
      </x:c>
      <x:c r="AD1079" s="64" t="n">
        <x:f aca="0">SUM(Z1079:AC1079)</x:f>
        <x:v>1.2039134893885914</x:v>
      </x:c>
      <x:c r="AE1079" s="64" t="n">
        <x:f aca="0">MAX(AE1078,AD1079)</x:f>
        <x:v>1.207827159033974</x:v>
      </x:c>
      <x:c r="AF1079" s="63" t="n">
        <x:f aca="0">AD1079/AE1079-1</x:f>
        <x:v>-0.0032402563695559383</x:v>
      </x:c>
      <x:c r="AG1079" s="63" t="n">
        <x:f aca="0">AD1079/AD1078-1</x:f>
        <x:v>-0.0032402563695559383</x:v>
      </x:c>
      <x:c r="AH1079" s="61" t="n">
        <x:f aca="0">IF(OR(T1079="年末+季度",T1079="季度+动态",T1079="季度",T1079="动态"),A1079,AH1078)</x:f>
        <x:v>45380</x:v>
      </x:c>
      <x:c r="AI1079" s="68" t="n">
        <x:f aca="0">YEAR(A1079)</x:f>
        <x:v>2024</x:v>
      </x:c>
      <x:c r="AJ1079" s="68" t="n">
        <x:f aca="0">MONTH(A1079)</x:f>
        <x:v>4</x:v>
      </x:c>
      <x:c r="AK1079" s="66" t="n">
        <x:f aca="0">IF(MONTH(A1079)&lt;&gt;MONTH(A1080),1,0)</x:f>
        <x:v>0</x:v>
      </x:c>
      <x:c r="AL1079" s="64" t="n">
        <x:f aca="0">IF(AK1078,AD1078,AL1078)</x:f>
        <x:v>1.1971530180849033</x:v>
      </x:c>
      <x:c r="AM1079" s="65" t="str">
        <x:f aca="0">IF(AK1079,AD1079/AL1079-1,"")</x:f>
      </x:c>
      <x:c r="AN1079" s="64" t="n">
        <x:f aca="0">IF(AI1079&lt;&gt;AI1078,AD1079,MAX(AN1078,AD1079))</x:f>
        <x:v>1.207827159033974</x:v>
      </x:c>
      <x:c r="AO1079" s="65" t="n">
        <x:f aca="0">AD1079/AN1079-1</x:f>
        <x:v>-0.0032402563695559383</x:v>
      </x:c>
      <x:c r="AP1079" s="69" t="n">
        <x:f aca="0">IFERROR(SUM(Z1079:AC1079)/AD1079,0)</x:f>
        <x:v>1</x:v>
      </x:c>
      <x:c r="AQ1079" s="66" t="b">
        <x:f aca="0">AND(B1079&gt;0,C1079&gt;0,D1079&gt;0,E1079&gt;0)</x:f>
        <x:v>1</x:v>
      </x:c>
    </x:row>
    <x:row r="1080" ht="13.5" hidden="0">
      <x:c r="A1080" s="61" t="n">
        <x:f aca="0">'净值底稿'!A1042</x:f>
        <x:v>45399</x:v>
      </x:c>
      <x:c r="B1080" s="62" t="n">
        <x:f aca="0">'净值底稿'!W1042</x:f>
        <x:v>1.4354396358980404</x:v>
      </x:c>
      <x:c r="C1080" s="62" t="n">
        <x:f aca="0">'净值底稿'!T1042</x:f>
        <x:v>1.1258854687953415</x:v>
      </x:c>
      <x:c r="D1080" s="62" t="n">
        <x:f aca="0">'净值底稿'!U1042</x:f>
        <x:v>1.6745</x:v>
      </x:c>
      <x:c r="E1080" s="62" t="n">
        <x:f aca="0">'净值底稿'!V1042</x:f>
        <x:v>2.0009</x:v>
      </x:c>
      <x:c r="F1080" s="63" t="n">
        <x:f aca="0">IFERROR(B1080/B1079-1,0)</x:f>
        <x:v>0.014426051938011941</x:v>
      </x:c>
      <x:c r="G1080" s="63" t="n">
        <x:f aca="0">IFERROR(C1080/C1079-1,0)</x:f>
        <x:v>0.03457577701923342</x:v>
      </x:c>
      <x:c r="H1080" s="63" t="n">
        <x:f aca="0">IFERROR(D1080/D1079-1,0)</x:f>
        <x:v>0.00047798291211087474</x:v>
      </x:c>
      <x:c r="I1080" s="63" t="n">
        <x:f aca="0">IFERROR(E1080/E1079-1,0)</x:f>
        <x:v>0.0033597432554408613</x:v>
      </x:c>
      <x:c r="J1080" s="64" t="n">
        <x:f aca="0">Z1079*(1+F1080)</x:f>
        <x:v>0.12227708308553437</x:v>
      </x:c>
      <x:c r="K1080" s="64" t="n">
        <x:f aca="0">AA1079*(1+G1080)</x:f>
        <x:v>0.11635254043736888</x:v>
      </x:c>
      <x:c r="L1080" s="64" t="n">
        <x:f aca="0">AB1079*(1+H1080)</x:f>
        <x:v>0.891969815365746</x:v>
      </x:c>
      <x:c r="M1080" s="64" t="n">
        <x:f aca="0">AC1079*(1+I1080)</x:f>
        <x:v>0.07963426870631891</x:v>
      </x:c>
      <x:c r="N1080" s="64" t="n">
        <x:f aca="0">SUM(J1080:M1080)</x:f>
        <x:v>1.2102337075949683</x:v>
      </x:c>
      <x:c r="O1080" s="65" t="n">
        <x:f aca="0">IFERROR((J1080+K1080)/N1080,0)</x:f>
        <x:v>0.19717648089402412</x:v>
      </x:c>
      <x:c r="P1080" s="66" t="b">
        <x:f aca="0">AND(MONTH(A1080)=12,OR(A1081="",YEAR(A1080)&lt;&gt;YEAR(A1081)))</x:f>
        <x:v>0</x:v>
      </x:c>
      <x:c r="Q1080" s="66" t="b">
        <x:f aca="0">AND(MOD(MONTH(A1080),3)=0,OR(A1081="",MONTH(A1080)&lt;&gt;MONTH(A1081)))</x:f>
        <x:v>0</x:v>
      </x:c>
      <x:c r="R1080" s="66" t="b">
        <x:f aca="0">OR(O1080&gt;$E$7,O1080&lt;$E$6)</x:f>
        <x:v>0</x:v>
      </x:c>
      <x:c r="S1080" s="66" t="b">
        <x:f aca="0">AND(OR(P1080,Q1080,R1080),A1080-AH1079&gt;$E$8)</x:f>
        <x:v>0</x:v>
      </x:c>
      <x:c r="T1080" s="67" t="str">
        <x:f aca="0">IF(NOT(OR(P1080,Q1080,R1080)),"不调",IF(NOT(S1080),"间隔规则跳过",IF(P1080,"年末+季度",IF(AND(Q1080,R1080),"季度+动态",IF(Q1080,"季度","动态")))))</x:f>
        <x:v>不调</x:v>
      </x:c>
      <x:c r="U1080" s="64" t="n">
        <x:f aca="0">IF(OR(T1080="年末+季度",T1080="季度+动态"),N1080*$E$5/2,IF(T1080="季度",(J1080+K1080)/2,IF(T1080="动态",N1080*$E$5*IF(J1080+K1080=0,0.5,J1080/(J1080+K1080)),J1080)))</x:f>
        <x:v>0.12227708308553437</x:v>
      </x:c>
      <x:c r="V1080" s="64" t="n">
        <x:f aca="0">IF(OR(T1080="年末+季度",T1080="季度+动态"),N1080*$E$5/2,IF(T1080="季度",(J1080+K1080)/2,IF(T1080="动态",N1080*$E$5*IF(J1080+K1080=0,0.5,K1080/(J1080+K1080)),K1080)))</x:f>
        <x:v>0.11635254043736888</x:v>
      </x:c>
      <x:c r="W1080" s="64" t="n">
        <x:f aca="0">IF(OR(T1080="年末+季度",T1080="季度+动态",T1080="动态"),N1080*(1-$E$5)*IF(L1080+M1080=0,$B$7/($B$7+$B$8),L1080/(L1080+M1080)),L1080)</x:f>
        <x:v>0.891969815365746</x:v>
      </x:c>
      <x:c r="X1080" s="64" t="n">
        <x:f aca="0">IF(OR(T1080="年末+季度",T1080="季度+动态",T1080="动态"),N1080*(1-$E$5)*IF(L1080+M1080=0,$B$8/($B$7+$B$8),M1080/(L1080+M1080)),M1080)</x:f>
        <x:v>0.07963426870631891</x:v>
      </x:c>
      <x:c r="Y1080" s="64" t="n">
        <x:f aca="0">POWER(1-$H$5,(A1080-A1079)/$H$8)</x:f>
        <x:v>0.9999862671029998</x:v>
      </x:c>
      <x:c r="Z1080" s="64" t="n">
        <x:f aca="0">U1080*Y1080</x:f>
        <x:v>0.12227540386694687</x:v>
      </x:c>
      <x:c r="AA1080" s="64" t="n">
        <x:f aca="0">V1080*Y1080</x:f>
        <x:v>0.11635094257991534</x:v>
      </x:c>
      <x:c r="AB1080" s="64" t="n">
        <x:f aca="0">W1080*Y1080</x:f>
        <x:v>0.8919575660361443</x:v>
      </x:c>
      <x:c r="AC1080" s="64" t="n">
        <x:f aca="0">X1080*Y1080</x:f>
        <x:v>0.07963317509710909</x:v>
      </x:c>
      <x:c r="AD1080" s="64" t="n">
        <x:f aca="0">SUM(Z1080:AC1080)</x:f>
        <x:v>1.2102170875801157</x:v>
      </x:c>
      <x:c r="AE1080" s="64" t="n">
        <x:f aca="0">MAX(AE1079,AD1080)</x:f>
        <x:v>1.2102170875801157</x:v>
      </x:c>
      <x:c r="AF1080" s="63" t="n">
        <x:f aca="0">AD1080/AE1080-1</x:f>
        <x:v>0</x:v>
      </x:c>
      <x:c r="AG1080" s="63" t="n">
        <x:f aca="0">AD1080/AD1079-1</x:f>
        <x:v>0.005235922885726163</x:v>
      </x:c>
      <x:c r="AH1080" s="61" t="n">
        <x:f aca="0">IF(OR(T1080="年末+季度",T1080="季度+动态",T1080="季度",T1080="动态"),A1080,AH1079)</x:f>
        <x:v>45380</x:v>
      </x:c>
      <x:c r="AI1080" s="68" t="n">
        <x:f aca="0">YEAR(A1080)</x:f>
        <x:v>2024</x:v>
      </x:c>
      <x:c r="AJ1080" s="68" t="n">
        <x:f aca="0">MONTH(A1080)</x:f>
        <x:v>4</x:v>
      </x:c>
      <x:c r="AK1080" s="66" t="n">
        <x:f aca="0">IF(MONTH(A1080)&lt;&gt;MONTH(A1081),1,0)</x:f>
        <x:v>0</x:v>
      </x:c>
      <x:c r="AL1080" s="64" t="n">
        <x:f aca="0">IF(AK1079,AD1079,AL1079)</x:f>
        <x:v>1.1971530180849033</x:v>
      </x:c>
      <x:c r="AM1080" s="65" t="str">
        <x:f aca="0">IF(AK1080,AD1080/AL1080-1,"")</x:f>
      </x:c>
      <x:c r="AN1080" s="64" t="n">
        <x:f aca="0">IF(AI1080&lt;&gt;AI1079,AD1080,MAX(AN1079,AD1080))</x:f>
        <x:v>1.2102170875801157</x:v>
      </x:c>
      <x:c r="AO1080" s="65" t="n">
        <x:f aca="0">AD1080/AN1080-1</x:f>
        <x:v>0</x:v>
      </x:c>
      <x:c r="AP1080" s="69" t="n">
        <x:f aca="0">IFERROR(SUM(Z1080:AC1080)/AD1080,0)</x:f>
        <x:v>1</x:v>
      </x:c>
      <x:c r="AQ1080" s="66" t="b">
        <x:f aca="0">AND(B1080&gt;0,C1080&gt;0,D1080&gt;0,E1080&gt;0)</x:f>
        <x:v>1</x:v>
      </x:c>
    </x:row>
    <x:row r="1081" ht="13.5" hidden="0">
      <x:c r="A1081" s="61" t="n">
        <x:f aca="0">'净值底稿'!A1043</x:f>
        <x:v>45400</x:v>
      </x:c>
      <x:c r="B1081" s="62" t="n">
        <x:f aca="0">'净值底稿'!W1043</x:f>
        <x:v>1.4389664528661799</x:v>
      </x:c>
      <x:c r="C1081" s="62" t="n">
        <x:f aca="0">'净值底稿'!T1043</x:f>
        <x:v>1.127932948561487</x:v>
      </x:c>
      <x:c r="D1081" s="62" t="n">
        <x:f aca="0">'净值底稿'!U1043</x:f>
        <x:v>1.676</x:v>
      </x:c>
      <x:c r="E1081" s="62" t="n">
        <x:f aca="0">'净值底稿'!V1043</x:f>
        <x:v>1.9967</x:v>
      </x:c>
      <x:c r="F1081" s="63" t="n">
        <x:f aca="0">IFERROR(B1081/B1080-1,0)</x:f>
        <x:v>0.0024569594429046937</x:v>
      </x:c>
      <x:c r="G1081" s="63" t="n">
        <x:f aca="0">IFERROR(C1081/C1080-1,0)</x:f>
        <x:v>0.001818550663360341</x:v>
      </x:c>
      <x:c r="H1081" s="63" t="n">
        <x:f aca="0">IFERROR(D1081/D1080-1,0)</x:f>
        <x:v>0.0008957897879964261</x:v>
      </x:c>
      <x:c r="I1081" s="63" t="n">
        <x:f aca="0">IFERROR(E1081/E1080-1,0)</x:f>
        <x:v>-0.002099055425058838</x:v>
      </x:c>
      <x:c r="J1081" s="64" t="n">
        <x:f aca="0">Z1080*(1+F1081)</x:f>
        <x:v>0.12257582957511275</x:v>
      </x:c>
      <x:c r="K1081" s="64" t="n">
        <x:f aca="0">AA1080*(1+G1081)</x:f>
        <x:v>0.11656253266372664</x:v>
      </x:c>
      <x:c r="L1081" s="64" t="n">
        <x:f aca="0">AB1080*(1+H1081)</x:f>
        <x:v>0.8927565725151256</x:v>
      </x:c>
      <x:c r="M1081" s="64" t="n">
        <x:f aca="0">AC1080*(1+I1081)</x:f>
        <x:v>0.07946602064890684</x:v>
      </x:c>
      <x:c r="N1081" s="64" t="n">
        <x:f aca="0">SUM(J1081:M1081)</x:f>
        <x:v>1.211360955402872</x:v>
      </x:c>
      <x:c r="O1081" s="65" t="n">
        <x:f aca="0">IFERROR((J1081+K1081)/N1081,0)</x:f>
        <x:v>0.1974129685889597</x:v>
      </x:c>
      <x:c r="P1081" s="66" t="b">
        <x:f aca="0">AND(MONTH(A1081)=12,OR(A1082="",YEAR(A1081)&lt;&gt;YEAR(A1082)))</x:f>
        <x:v>0</x:v>
      </x:c>
      <x:c r="Q1081" s="66" t="b">
        <x:f aca="0">AND(MOD(MONTH(A1081),3)=0,OR(A1082="",MONTH(A1081)&lt;&gt;MONTH(A1082)))</x:f>
        <x:v>0</x:v>
      </x:c>
      <x:c r="R1081" s="66" t="b">
        <x:f aca="0">OR(O1081&gt;$E$7,O1081&lt;$E$6)</x:f>
        <x:v>0</x:v>
      </x:c>
      <x:c r="S1081" s="66" t="b">
        <x:f aca="0">AND(OR(P1081,Q1081,R1081),A1081-AH1080&gt;$E$8)</x:f>
        <x:v>0</x:v>
      </x:c>
      <x:c r="T1081" s="67" t="str">
        <x:f aca="0">IF(NOT(OR(P1081,Q1081,R1081)),"不调",IF(NOT(S1081),"间隔规则跳过",IF(P1081,"年末+季度",IF(AND(Q1081,R1081),"季度+动态",IF(Q1081,"季度","动态")))))</x:f>
        <x:v>不调</x:v>
      </x:c>
      <x:c r="U1081" s="64" t="n">
        <x:f aca="0">IF(OR(T1081="年末+季度",T1081="季度+动态"),N1081*$E$5/2,IF(T1081="季度",(J1081+K1081)/2,IF(T1081="动态",N1081*$E$5*IF(J1081+K1081=0,0.5,J1081/(J1081+K1081)),J1081)))</x:f>
        <x:v>0.12257582957511275</x:v>
      </x:c>
      <x:c r="V1081" s="64" t="n">
        <x:f aca="0">IF(OR(T1081="年末+季度",T1081="季度+动态"),N1081*$E$5/2,IF(T1081="季度",(J1081+K1081)/2,IF(T1081="动态",N1081*$E$5*IF(J1081+K1081=0,0.5,K1081/(J1081+K1081)),K1081)))</x:f>
        <x:v>0.11656253266372664</x:v>
      </x:c>
      <x:c r="W1081" s="64" t="n">
        <x:f aca="0">IF(OR(T1081="年末+季度",T1081="季度+动态",T1081="动态"),N1081*(1-$E$5)*IF(L1081+M1081=0,$B$7/($B$7+$B$8),L1081/(L1081+M1081)),L1081)</x:f>
        <x:v>0.8927565725151256</x:v>
      </x:c>
      <x:c r="X1081" s="64" t="n">
        <x:f aca="0">IF(OR(T1081="年末+季度",T1081="季度+动态",T1081="动态"),N1081*(1-$E$5)*IF(L1081+M1081=0,$B$8/($B$7+$B$8),M1081/(L1081+M1081)),M1081)</x:f>
        <x:v>0.07946602064890684</x:v>
      </x:c>
      <x:c r="Y1081" s="64" t="n">
        <x:f aca="0">POWER(1-$H$5,(A1081-A1080)/$H$8)</x:f>
        <x:v>0.9999862671029998</x:v>
      </x:c>
      <x:c r="Z1081" s="64" t="n">
        <x:f aca="0">U1081*Y1081</x:f>
        <x:v>0.12257414625387048</x:v>
      </x:c>
      <x:c r="AA1081" s="64" t="n">
        <x:f aca="0">V1081*Y1081</x:f>
        <x:v>0.11656093192247148</x:v>
      </x:c>
      <x:c r="AB1081" s="64" t="n">
        <x:f aca="0">W1081*Y1081</x:f>
        <x:v>0.892744312381069</x:v>
      </x:c>
      <x:c r="AC1081" s="64" t="n">
        <x:f aca="0">X1081*Y1081</x:f>
        <x:v>0.07946492935023025</x:v>
      </x:c>
      <x:c r="AD1081" s="64" t="n">
        <x:f aca="0">SUM(Z1081:AC1081)</x:f>
        <x:v>1.2113443199076412</x:v>
      </x:c>
      <x:c r="AE1081" s="64" t="n">
        <x:f aca="0">MAX(AE1080,AD1081)</x:f>
        <x:v>1.2113443199076412</x:v>
      </x:c>
      <x:c r="AF1081" s="63" t="n">
        <x:f aca="0">AD1081/AE1081-1</x:f>
        <x:v>0</x:v>
      </x:c>
      <x:c r="AG1081" s="63" t="n">
        <x:f aca="0">AD1081/AD1080-1</x:f>
        <x:v>0.0009314298559273126</x:v>
      </x:c>
      <x:c r="AH1081" s="61" t="n">
        <x:f aca="0">IF(OR(T1081="年末+季度",T1081="季度+动态",T1081="季度",T1081="动态"),A1081,AH1080)</x:f>
        <x:v>45380</x:v>
      </x:c>
      <x:c r="AI1081" s="68" t="n">
        <x:f aca="0">YEAR(A1081)</x:f>
        <x:v>2024</x:v>
      </x:c>
      <x:c r="AJ1081" s="68" t="n">
        <x:f aca="0">MONTH(A1081)</x:f>
        <x:v>4</x:v>
      </x:c>
      <x:c r="AK1081" s="66" t="n">
        <x:f aca="0">IF(MONTH(A1081)&lt;&gt;MONTH(A1082),1,0)</x:f>
        <x:v>0</x:v>
      </x:c>
      <x:c r="AL1081" s="64" t="n">
        <x:f aca="0">IF(AK1080,AD1080,AL1080)</x:f>
        <x:v>1.1971530180849033</x:v>
      </x:c>
      <x:c r="AM1081" s="65" t="str">
        <x:f aca="0">IF(AK1081,AD1081/AL1081-1,"")</x:f>
      </x:c>
      <x:c r="AN1081" s="64" t="n">
        <x:f aca="0">IF(AI1081&lt;&gt;AI1080,AD1081,MAX(AN1080,AD1081))</x:f>
        <x:v>1.2113443199076412</x:v>
      </x:c>
      <x:c r="AO1081" s="65" t="n">
        <x:f aca="0">AD1081/AN1081-1</x:f>
        <x:v>0</x:v>
      </x:c>
      <x:c r="AP1081" s="69" t="n">
        <x:f aca="0">IFERROR(SUM(Z1081:AC1081)/AD1081,0)</x:f>
        <x:v>1</x:v>
      </x:c>
      <x:c r="AQ1081" s="66" t="b">
        <x:f aca="0">AND(B1081&gt;0,C1081&gt;0,D1081&gt;0,E1081&gt;0)</x:f>
        <x:v>1</x:v>
      </x:c>
    </x:row>
    <x:row r="1082" ht="13.5" hidden="0">
      <x:c r="A1082" s="61" t="n">
        <x:f aca="0">'净值底稿'!A1044</x:f>
        <x:v>45401</x:v>
      </x:c>
      <x:c r="B1082" s="62" t="n">
        <x:f aca="0">'净值底稿'!W1044</x:f>
        <x:v>1.441940546711957</x:v>
      </x:c>
      <x:c r="C1082" s="62" t="n">
        <x:f aca="0">'净值底稿'!T1044</x:f>
        <x:v>1.1239360973308594</x:v>
      </x:c>
      <x:c r="D1082" s="62" t="n">
        <x:f aca="0">'净值底稿'!U1044</x:f>
        <x:v>1.6771</x:v>
      </x:c>
      <x:c r="E1082" s="62" t="n">
        <x:f aca="0">'净值底稿'!V1044</x:f>
        <x:v>2.0044</x:v>
      </x:c>
      <x:c r="F1082" s="63" t="n">
        <x:f aca="0">IFERROR(B1082/B1081-1,0)</x:f>
        <x:v>0.0020668263946344023</x:v>
      </x:c>
      <x:c r="G1082" s="63" t="n">
        <x:f aca="0">IFERROR(C1082/C1081-1,0)</x:f>
        <x:v>-0.0035435184651047003</x:v>
      </x:c>
      <x:c r="H1082" s="63" t="n">
        <x:f aca="0">IFERROR(D1082/D1081-1,0)</x:f>
        <x:v>0.0006563245823389963</x:v>
      </x:c>
      <x:c r="I1082" s="63" t="n">
        <x:f aca="0">IFERROR(E1082/E1081-1,0)</x:f>
        <x:v>0.003856362998948315</x:v>
      </x:c>
      <x:c r="J1082" s="64" t="n">
        <x:f aca="0">Z1081*(1+F1082)</x:f>
        <x:v>0.12282748573464775</x:v>
      </x:c>
      <x:c r="K1082" s="64" t="n">
        <x:f aca="0">AA1081*(1+G1082)</x:f>
        <x:v>0.11614789610789439</x:v>
      </x:c>
      <x:c r="L1082" s="64" t="n">
        <x:f aca="0">AB1081*(1+H1082)</x:f>
        <x:v>0.893330242419028</x:v>
      </x:c>
      <x:c r="M1082" s="64" t="n">
        <x:f aca="0">AC1081*(1+I1082)</x:f>
        <x:v>0.07977137496349052</x:v>
      </x:c>
      <x:c r="N1082" s="64" t="n">
        <x:f aca="0">SUM(J1082:M1082)</x:f>
        <x:v>1.2120769992250606</x:v>
      </x:c>
      <x:c r="O1082" s="65" t="n">
        <x:f aca="0">IFERROR((J1082+K1082)/N1082,0)</x:f>
        <x:v>0.19716188162578008</x:v>
      </x:c>
      <x:c r="P1082" s="66" t="b">
        <x:f aca="0">AND(MONTH(A1082)=12,OR(A1083="",YEAR(A1082)&lt;&gt;YEAR(A1083)))</x:f>
        <x:v>0</x:v>
      </x:c>
      <x:c r="Q1082" s="66" t="b">
        <x:f aca="0">AND(MOD(MONTH(A1082),3)=0,OR(A1083="",MONTH(A1082)&lt;&gt;MONTH(A1083)))</x:f>
        <x:v>0</x:v>
      </x:c>
      <x:c r="R1082" s="66" t="b">
        <x:f aca="0">OR(O1082&gt;$E$7,O1082&lt;$E$6)</x:f>
        <x:v>0</x:v>
      </x:c>
      <x:c r="S1082" s="66" t="b">
        <x:f aca="0">AND(OR(P1082,Q1082,R1082),A1082-AH1081&gt;$E$8)</x:f>
        <x:v>0</x:v>
      </x:c>
      <x:c r="T1082" s="67" t="str">
        <x:f aca="0">IF(NOT(OR(P1082,Q1082,R1082)),"不调",IF(NOT(S1082),"间隔规则跳过",IF(P1082,"年末+季度",IF(AND(Q1082,R1082),"季度+动态",IF(Q1082,"季度","动态")))))</x:f>
        <x:v>不调</x:v>
      </x:c>
      <x:c r="U1082" s="64" t="n">
        <x:f aca="0">IF(OR(T1082="年末+季度",T1082="季度+动态"),N1082*$E$5/2,IF(T1082="季度",(J1082+K1082)/2,IF(T1082="动态",N1082*$E$5*IF(J1082+K1082=0,0.5,J1082/(J1082+K1082)),J1082)))</x:f>
        <x:v>0.12282748573464775</x:v>
      </x:c>
      <x:c r="V1082" s="64" t="n">
        <x:f aca="0">IF(OR(T1082="年末+季度",T1082="季度+动态"),N1082*$E$5/2,IF(T1082="季度",(J1082+K1082)/2,IF(T1082="动态",N1082*$E$5*IF(J1082+K1082=0,0.5,K1082/(J1082+K1082)),K1082)))</x:f>
        <x:v>0.11614789610789439</x:v>
      </x:c>
      <x:c r="W1082" s="64" t="n">
        <x:f aca="0">IF(OR(T1082="年末+季度",T1082="季度+动态",T1082="动态"),N1082*(1-$E$5)*IF(L1082+M1082=0,$B$7/($B$7+$B$8),L1082/(L1082+M1082)),L1082)</x:f>
        <x:v>0.893330242419028</x:v>
      </x:c>
      <x:c r="X1082" s="64" t="n">
        <x:f aca="0">IF(OR(T1082="年末+季度",T1082="季度+动态",T1082="动态"),N1082*(1-$E$5)*IF(L1082+M1082=0,$B$8/($B$7+$B$8),M1082/(L1082+M1082)),M1082)</x:f>
        <x:v>0.07977137496349052</x:v>
      </x:c>
      <x:c r="Y1082" s="64" t="n">
        <x:f aca="0">POWER(1-$H$5,(A1082-A1081)/$H$8)</x:f>
        <x:v>0.9999862671029998</x:v>
      </x:c>
      <x:c r="Z1082" s="64" t="n">
        <x:f aca="0">U1082*Y1082</x:f>
        <x:v>0.12282579895743735</x:v>
      </x:c>
      <x:c r="AA1082" s="64" t="n">
        <x:f aca="0">V1082*Y1082</x:f>
        <x:v>0.11614630106080034</x:v>
      </x:c>
      <x:c r="AB1082" s="64" t="n">
        <x:f aca="0">W1082*Y1082</x:f>
        <x:v>0.8933179744068217</x:v>
      </x:c>
      <x:c r="AC1082" s="64" t="n">
        <x:f aca="0">X1082*Y1082</x:f>
        <x:v>0.07977027947141457</x:v>
      </x:c>
      <x:c r="AD1082" s="64" t="n">
        <x:f aca="0">SUM(Z1082:AC1082)</x:f>
        <x:v>1.212060353896474</x:v>
      </x:c>
      <x:c r="AE1082" s="64" t="n">
        <x:f aca="0">MAX(AE1081,AD1082)</x:f>
        <x:v>1.212060353896474</x:v>
      </x:c>
      <x:c r="AF1082" s="63" t="n">
        <x:f aca="0">AD1082/AE1082-1</x:f>
        <x:v>0</x:v>
      </x:c>
      <x:c r="AG1082" s="63" t="n">
        <x:f aca="0">AD1082/AD1081-1</x:f>
        <x:v>0.0005911069025257287</x:v>
      </x:c>
      <x:c r="AH1082" s="61" t="n">
        <x:f aca="0">IF(OR(T1082="年末+季度",T1082="季度+动态",T1082="季度",T1082="动态"),A1082,AH1081)</x:f>
        <x:v>45380</x:v>
      </x:c>
      <x:c r="AI1082" s="68" t="n">
        <x:f aca="0">YEAR(A1082)</x:f>
        <x:v>2024</x:v>
      </x:c>
      <x:c r="AJ1082" s="68" t="n">
        <x:f aca="0">MONTH(A1082)</x:f>
        <x:v>4</x:v>
      </x:c>
      <x:c r="AK1082" s="66" t="n">
        <x:f aca="0">IF(MONTH(A1082)&lt;&gt;MONTH(A1083),1,0)</x:f>
        <x:v>0</x:v>
      </x:c>
      <x:c r="AL1082" s="64" t="n">
        <x:f aca="0">IF(AK1081,AD1081,AL1081)</x:f>
        <x:v>1.1971530180849033</x:v>
      </x:c>
      <x:c r="AM1082" s="65" t="str">
        <x:f aca="0">IF(AK1082,AD1082/AL1082-1,"")</x:f>
      </x:c>
      <x:c r="AN1082" s="64" t="n">
        <x:f aca="0">IF(AI1082&lt;&gt;AI1081,AD1082,MAX(AN1081,AD1082))</x:f>
        <x:v>1.212060353896474</x:v>
      </x:c>
      <x:c r="AO1082" s="65" t="n">
        <x:f aca="0">AD1082/AN1082-1</x:f>
        <x:v>0</x:v>
      </x:c>
      <x:c r="AP1082" s="69" t="n">
        <x:f aca="0">IFERROR(SUM(Z1082:AC1082)/AD1082,0)</x:f>
        <x:v>1</x:v>
      </x:c>
      <x:c r="AQ1082" s="66" t="b">
        <x:f aca="0">AND(B1082&gt;0,C1082&gt;0,D1082&gt;0,E1082&gt;0)</x:f>
        <x:v>1</x:v>
      </x:c>
    </x:row>
    <x:row r="1083" ht="13.5" hidden="0">
      <x:c r="A1083" s="61" t="n">
        <x:f aca="0">'净值底稿'!A1045</x:f>
        <x:v>45404</x:v>
      </x:c>
      <x:c r="B1083" s="62" t="n">
        <x:f aca="0">'净值底稿'!W1045</x:f>
        <x:v>1.4220814861361886</x:v>
      </x:c>
      <x:c r="C1083" s="62" t="n">
        <x:f aca="0">'净值底稿'!T1045</x:f>
        <x:v>1.118361161836588</x:v>
      </x:c>
      <x:c r="D1083" s="62" t="n">
        <x:f aca="0">'净值底稿'!U1045</x:f>
        <x:v>1.6789</x:v>
      </x:c>
      <x:c r="E1083" s="62" t="n">
        <x:f aca="0">'净值底稿'!V1045</x:f>
        <x:v>1.9733</x:v>
      </x:c>
      <x:c r="F1083" s="63" t="n">
        <x:f aca="0">IFERROR(B1083/B1082-1,0)</x:f>
        <x:v>-0.01377245450310205</x:v>
      </x:c>
      <x:c r="G1083" s="63" t="n">
        <x:f aca="0">IFERROR(C1083/C1082-1,0)</x:f>
        <x:v>-0.004960189024545758</x:v>
      </x:c>
      <x:c r="H1083" s="63" t="n">
        <x:f aca="0">IFERROR(D1083/D1082-1,0)</x:f>
        <x:v>0.0010732812593166052</x:v>
      </x:c>
      <x:c r="I1083" s="63" t="n">
        <x:f aca="0">IFERROR(E1083/E1082-1,0)</x:f>
        <x:v>-0.01551586509678704</x:v>
      </x:c>
      <x:c r="J1083" s="64" t="n">
        <x:f aca="0">Z1082*(1+F1083)</x:f>
        <x:v>0.12113418622948889</x:v>
      </x:c>
      <x:c r="K1083" s="64" t="n">
        <x:f aca="0">AA1082*(1+G1083)</x:f>
        <x:v>0.11557019345303697</x:v>
      </x:c>
      <x:c r="L1083" s="64" t="n">
        <x:f aca="0">AB1082*(1+H1083)</x:f>
        <x:v>0.8942767558473632</x:v>
      </x:c>
      <x:c r="M1083" s="64" t="n">
        <x:f aca="0">AC1082*(1+I1083)</x:f>
        <x:v>0.0785325745764031</x:v>
      </x:c>
      <x:c r="N1083" s="64" t="n">
        <x:f aca="0">SUM(J1083:M1083)</x:f>
        <x:v>1.2095137101062923</x:v>
      </x:c>
      <x:c r="O1083" s="65" t="n">
        <x:f aca="0">IFERROR((J1083+K1083)/N1083,0)</x:f>
        <x:v>0.19570210548644731</x:v>
      </x:c>
      <x:c r="P1083" s="66" t="b">
        <x:f aca="0">AND(MONTH(A1083)=12,OR(A1084="",YEAR(A1083)&lt;&gt;YEAR(A1084)))</x:f>
        <x:v>0</x:v>
      </x:c>
      <x:c r="Q1083" s="66" t="b">
        <x:f aca="0">AND(MOD(MONTH(A1083),3)=0,OR(A1084="",MONTH(A1083)&lt;&gt;MONTH(A1084)))</x:f>
        <x:v>0</x:v>
      </x:c>
      <x:c r="R1083" s="66" t="b">
        <x:f aca="0">OR(O1083&gt;$E$7,O1083&lt;$E$6)</x:f>
        <x:v>0</x:v>
      </x:c>
      <x:c r="S1083" s="66" t="b">
        <x:f aca="0">AND(OR(P1083,Q1083,R1083),A1083-AH1082&gt;$E$8)</x:f>
        <x:v>0</x:v>
      </x:c>
      <x:c r="T1083" s="67" t="str">
        <x:f aca="0">IF(NOT(OR(P1083,Q1083,R1083)),"不调",IF(NOT(S1083),"间隔规则跳过",IF(P1083,"年末+季度",IF(AND(Q1083,R1083),"季度+动态",IF(Q1083,"季度","动态")))))</x:f>
        <x:v>不调</x:v>
      </x:c>
      <x:c r="U1083" s="64" t="n">
        <x:f aca="0">IF(OR(T1083="年末+季度",T1083="季度+动态"),N1083*$E$5/2,IF(T1083="季度",(J1083+K1083)/2,IF(T1083="动态",N1083*$E$5*IF(J1083+K1083=0,0.5,J1083/(J1083+K1083)),J1083)))</x:f>
        <x:v>0.12113418622948889</x:v>
      </x:c>
      <x:c r="V1083" s="64" t="n">
        <x:f aca="0">IF(OR(T1083="年末+季度",T1083="季度+动态"),N1083*$E$5/2,IF(T1083="季度",(J1083+K1083)/2,IF(T1083="动态",N1083*$E$5*IF(J1083+K1083=0,0.5,K1083/(J1083+K1083)),K1083)))</x:f>
        <x:v>0.11557019345303697</x:v>
      </x:c>
      <x:c r="W1083" s="64" t="n">
        <x:f aca="0">IF(OR(T1083="年末+季度",T1083="季度+动态",T1083="动态"),N1083*(1-$E$5)*IF(L1083+M1083=0,$B$7/($B$7+$B$8),L1083/(L1083+M1083)),L1083)</x:f>
        <x:v>0.8942767558473632</x:v>
      </x:c>
      <x:c r="X1083" s="64" t="n">
        <x:f aca="0">IF(OR(T1083="年末+季度",T1083="季度+动态",T1083="动态"),N1083*(1-$E$5)*IF(L1083+M1083=0,$B$8/($B$7+$B$8),M1083/(L1083+M1083)),M1083)</x:f>
        <x:v>0.0785325745764031</x:v>
      </x:c>
      <x:c r="Y1083" s="64" t="n">
        <x:f aca="0">POWER(1-$H$5,(A1083-A1082)/$H$8)</x:f>
        <x:v>0.9999588018747739</x:v>
      </x:c>
      <x:c r="Z1083" s="64" t="n">
        <x:f aca="0">U1083*Y1083</x:f>
        <x:v>0.12112919572811545</x:v>
      </x:c>
      <x:c r="AA1083" s="64" t="n">
        <x:f aca="0">V1083*Y1083</x:f>
        <x:v>0.1155654321777347</x:v>
      </x:c>
      <x:c r="AB1083" s="64" t="n">
        <x:f aca="0">W1083*Y1083</x:f>
        <x:v>0.894239913321589</x:v>
      </x:c>
      <x:c r="AC1083" s="64" t="n">
        <x:f aca="0">X1083*Y1083</x:f>
        <x:v>0.07852933918156138</x:v>
      </x:c>
      <x:c r="AD1083" s="64" t="n">
        <x:f aca="0">SUM(Z1083:AC1083)</x:f>
        <x:v>1.2094638804090005</x:v>
      </x:c>
      <x:c r="AE1083" s="64" t="n">
        <x:f aca="0">MAX(AE1082,AD1083)</x:f>
        <x:v>1.212060353896474</x:v>
      </x:c>
      <x:c r="AF1083" s="63" t="n">
        <x:f aca="0">AD1083/AE1083-1</x:f>
        <x:v>-0.0021421981827278724</x:v>
      </x:c>
      <x:c r="AG1083" s="63" t="n">
        <x:f aca="0">AD1083/AD1082-1</x:f>
        <x:v>-0.0021421981827278724</x:v>
      </x:c>
      <x:c r="AH1083" s="61" t="n">
        <x:f aca="0">IF(OR(T1083="年末+季度",T1083="季度+动态",T1083="季度",T1083="动态"),A1083,AH1082)</x:f>
        <x:v>45380</x:v>
      </x:c>
      <x:c r="AI1083" s="68" t="n">
        <x:f aca="0">YEAR(A1083)</x:f>
        <x:v>2024</x:v>
      </x:c>
      <x:c r="AJ1083" s="68" t="n">
        <x:f aca="0">MONTH(A1083)</x:f>
        <x:v>4</x:v>
      </x:c>
      <x:c r="AK1083" s="66" t="n">
        <x:f aca="0">IF(MONTH(A1083)&lt;&gt;MONTH(A1084),1,0)</x:f>
        <x:v>0</x:v>
      </x:c>
      <x:c r="AL1083" s="64" t="n">
        <x:f aca="0">IF(AK1082,AD1082,AL1082)</x:f>
        <x:v>1.1971530180849033</x:v>
      </x:c>
      <x:c r="AM1083" s="65" t="str">
        <x:f aca="0">IF(AK1083,AD1083/AL1083-1,"")</x:f>
      </x:c>
      <x:c r="AN1083" s="64" t="n">
        <x:f aca="0">IF(AI1083&lt;&gt;AI1082,AD1083,MAX(AN1082,AD1083))</x:f>
        <x:v>1.212060353896474</x:v>
      </x:c>
      <x:c r="AO1083" s="65" t="n">
        <x:f aca="0">AD1083/AN1083-1</x:f>
        <x:v>-0.0021421981827278724</x:v>
      </x:c>
      <x:c r="AP1083" s="69" t="n">
        <x:f aca="0">IFERROR(SUM(Z1083:AC1083)/AD1083,0)</x:f>
        <x:v>1</x:v>
      </x:c>
      <x:c r="AQ1083" s="66" t="b">
        <x:f aca="0">AND(B1083&gt;0,C1083&gt;0,D1083&gt;0,E1083&gt;0)</x:f>
        <x:v>1</x:v>
      </x:c>
    </x:row>
    <x:row r="1084" ht="13.5" hidden="0">
      <x:c r="A1084" s="61" t="n">
        <x:f aca="0">'净值底稿'!A1046</x:f>
        <x:v>45405</x:v>
      </x:c>
      <x:c r="B1084" s="62" t="n">
        <x:f aca="0">'净值底稿'!W1046</x:f>
        <x:v>1.4059791104891024</x:v>
      </x:c>
      <x:c r="C1084" s="62" t="n">
        <x:f aca="0">'净值底稿'!T1046</x:f>
        <x:v>1.1132264126397509</x:v>
      </x:c>
      <x:c r="D1084" s="62" t="n">
        <x:f aca="0">'净值底稿'!U1046</x:f>
        <x:v>1.6805</x:v>
      </x:c>
      <x:c r="E1084" s="62" t="n">
        <x:f aca="0">'净值底稿'!V1046</x:f>
        <x:v>1.9295</x:v>
      </x:c>
      <x:c r="F1084" s="63" t="n">
        <x:f aca="0">IFERROR(B1084/B1083-1,0)</x:f>
        <x:v>-0.011323103355234898</x:v>
      </x:c>
      <x:c r="G1084" s="63" t="n">
        <x:f aca="0">IFERROR(C1084/C1083-1,0)</x:f>
        <x:v>-0.004591315732392576</x:v>
      </x:c>
      <x:c r="H1084" s="63" t="n">
        <x:f aca="0">IFERROR(D1084/D1083-1,0)</x:f>
        <x:v>0.0009530049437131982</x:v>
      </x:c>
      <x:c r="I1084" s="63" t="n">
        <x:f aca="0">IFERROR(E1084/E1083-1,0)</x:f>
        <x:v>-0.022196320883798748</x:v>
      </x:c>
      <x:c r="J1084" s="64" t="n">
        <x:f aca="0">Z1083*(1+F1084)</x:f>
        <x:v>0.11975763732554952</x:v>
      </x:c>
      <x:c r="K1084" s="64" t="n">
        <x:f aca="0">AA1083*(1+G1084)</x:f>
        <x:v>0.11503483479085631</x:v>
      </x:c>
      <x:c r="L1084" s="64" t="n">
        <x:f aca="0">AB1083*(1+H1084)</x:f>
        <x:v>0.8950921283798502</x:v>
      </x:c>
      <x:c r="M1084" s="64" t="n">
        <x:f aca="0">AC1083*(1+I1084)</x:f>
        <x:v>0.07678627677029477</x:v>
      </x:c>
      <x:c r="N1084" s="64" t="n">
        <x:f aca="0">SUM(J1084:M1084)</x:f>
        <x:v>1.2066708772665506</x:v>
      </x:c>
      <x:c r="O1084" s="65" t="n">
        <x:f aca="0">IFERROR((J1084+K1084)/N1084,0)</x:f>
        <x:v>0.1945787178093474</x:v>
      </x:c>
      <x:c r="P1084" s="66" t="b">
        <x:f aca="0">AND(MONTH(A1084)=12,OR(A1085="",YEAR(A1084)&lt;&gt;YEAR(A1085)))</x:f>
        <x:v>0</x:v>
      </x:c>
      <x:c r="Q1084" s="66" t="b">
        <x:f aca="0">AND(MOD(MONTH(A1084),3)=0,OR(A1085="",MONTH(A1084)&lt;&gt;MONTH(A1085)))</x:f>
        <x:v>0</x:v>
      </x:c>
      <x:c r="R1084" s="66" t="b">
        <x:f aca="0">OR(O1084&gt;$E$7,O1084&lt;$E$6)</x:f>
        <x:v>0</x:v>
      </x:c>
      <x:c r="S1084" s="66" t="b">
        <x:f aca="0">AND(OR(P1084,Q1084,R1084),A1084-AH1083&gt;$E$8)</x:f>
        <x:v>0</x:v>
      </x:c>
      <x:c r="T1084" s="67" t="str">
        <x:f aca="0">IF(NOT(OR(P1084,Q1084,R1084)),"不调",IF(NOT(S1084),"间隔规则跳过",IF(P1084,"年末+季度",IF(AND(Q1084,R1084),"季度+动态",IF(Q1084,"季度","动态")))))</x:f>
        <x:v>不调</x:v>
      </x:c>
      <x:c r="U1084" s="64" t="n">
        <x:f aca="0">IF(OR(T1084="年末+季度",T1084="季度+动态"),N1084*$E$5/2,IF(T1084="季度",(J1084+K1084)/2,IF(T1084="动态",N1084*$E$5*IF(J1084+K1084=0,0.5,J1084/(J1084+K1084)),J1084)))</x:f>
        <x:v>0.11975763732554952</x:v>
      </x:c>
      <x:c r="V1084" s="64" t="n">
        <x:f aca="0">IF(OR(T1084="年末+季度",T1084="季度+动态"),N1084*$E$5/2,IF(T1084="季度",(J1084+K1084)/2,IF(T1084="动态",N1084*$E$5*IF(J1084+K1084=0,0.5,K1084/(J1084+K1084)),K1084)))</x:f>
        <x:v>0.11503483479085631</x:v>
      </x:c>
      <x:c r="W1084" s="64" t="n">
        <x:f aca="0">IF(OR(T1084="年末+季度",T1084="季度+动态",T1084="动态"),N1084*(1-$E$5)*IF(L1084+M1084=0,$B$7/($B$7+$B$8),L1084/(L1084+M1084)),L1084)</x:f>
        <x:v>0.8950921283798502</x:v>
      </x:c>
      <x:c r="X1084" s="64" t="n">
        <x:f aca="0">IF(OR(T1084="年末+季度",T1084="季度+动态",T1084="动态"),N1084*(1-$E$5)*IF(L1084+M1084=0,$B$8/($B$7+$B$8),M1084/(L1084+M1084)),M1084)</x:f>
        <x:v>0.07678627677029477</x:v>
      </x:c>
      <x:c r="Y1084" s="64" t="n">
        <x:f aca="0">POWER(1-$H$5,(A1084-A1083)/$H$8)</x:f>
        <x:v>0.9999862671029998</x:v>
      </x:c>
      <x:c r="Z1084" s="64" t="n">
        <x:f aca="0">U1084*Y1084</x:f>
        <x:v>0.11975599270625113</x:v>
      </x:c>
      <x:c r="AA1084" s="64" t="n">
        <x:f aca="0">V1084*Y1084</x:f>
        <x:v>0.11503325502931869</x:v>
      </x:c>
      <x:c r="AB1084" s="64" t="n">
        <x:f aca="0">W1084*Y1084</x:f>
        <x:v>0.8950798361718454</x:v>
      </x:c>
      <x:c r="AC1084" s="64" t="n">
        <x:f aca="0">X1084*Y1084</x:f>
        <x:v>0.07678522227226485</x:v>
      </x:c>
      <x:c r="AD1084" s="64" t="n">
        <x:f aca="0">SUM(Z1084:AC1084)</x:f>
        <x:v>1.2066543061796802</x:v>
      </x:c>
      <x:c r="AE1084" s="64" t="n">
        <x:f aca="0">MAX(AE1083,AD1084)</x:f>
        <x:v>1.212060353896474</x:v>
      </x:c>
      <x:c r="AF1084" s="63" t="n">
        <x:f aca="0">AD1084/AE1084-1</x:f>
        <x:v>-0.004460213304902538</x:v>
      </x:c>
      <x:c r="AG1084" s="63" t="n">
        <x:f aca="0">AD1084/AD1083-1</x:f>
        <x:v>-0.002322991430194876</x:v>
      </x:c>
      <x:c r="AH1084" s="61" t="n">
        <x:f aca="0">IF(OR(T1084="年末+季度",T1084="季度+动态",T1084="季度",T1084="动态"),A1084,AH1083)</x:f>
        <x:v>45380</x:v>
      </x:c>
      <x:c r="AI1084" s="68" t="n">
        <x:f aca="0">YEAR(A1084)</x:f>
        <x:v>2024</x:v>
      </x:c>
      <x:c r="AJ1084" s="68" t="n">
        <x:f aca="0">MONTH(A1084)</x:f>
        <x:v>4</x:v>
      </x:c>
      <x:c r="AK1084" s="66" t="n">
        <x:f aca="0">IF(MONTH(A1084)&lt;&gt;MONTH(A1085),1,0)</x:f>
        <x:v>0</x:v>
      </x:c>
      <x:c r="AL1084" s="64" t="n">
        <x:f aca="0">IF(AK1083,AD1083,AL1083)</x:f>
        <x:v>1.1971530180849033</x:v>
      </x:c>
      <x:c r="AM1084" s="65" t="str">
        <x:f aca="0">IF(AK1084,AD1084/AL1084-1,"")</x:f>
      </x:c>
      <x:c r="AN1084" s="64" t="n">
        <x:f aca="0">IF(AI1084&lt;&gt;AI1083,AD1084,MAX(AN1083,AD1084))</x:f>
        <x:v>1.212060353896474</x:v>
      </x:c>
      <x:c r="AO1084" s="65" t="n">
        <x:f aca="0">AD1084/AN1084-1</x:f>
        <x:v>-0.004460213304902538</x:v>
      </x:c>
      <x:c r="AP1084" s="69" t="n">
        <x:f aca="0">IFERROR(SUM(Z1084:AC1084)/AD1084,0)</x:f>
        <x:v>1</x:v>
      </x:c>
      <x:c r="AQ1084" s="66" t="b">
        <x:f aca="0">AND(B1084&gt;0,C1084&gt;0,D1084&gt;0,E1084&gt;0)</x:f>
        <x:v>1</x:v>
      </x:c>
    </x:row>
    <x:row r="1085" ht="13.5" hidden="0">
      <x:c r="A1085" s="61" t="n">
        <x:f aca="0">'净值底稿'!A1047</x:f>
        <x:v>45406</x:v>
      </x:c>
      <x:c r="B1085" s="62" t="n">
        <x:f aca="0">'净值底稿'!W1047</x:f>
        <x:v>1.409344321273263</x:v>
      </x:c>
      <x:c r="C1085" s="62" t="n">
        <x:f aca="0">'净值底稿'!T1047</x:f>
        <x:v>1.1273860266899083</x:v>
      </x:c>
      <x:c r="D1085" s="62" t="n">
        <x:f aca="0">'净值底稿'!U1047</x:f>
        <x:v>1.6778</x:v>
      </x:c>
      <x:c r="E1085" s="62" t="n">
        <x:f aca="0">'净值底稿'!V1047</x:f>
        <x:v>1.9447</x:v>
      </x:c>
      <x:c r="F1085" s="63" t="n">
        <x:f aca="0">IFERROR(B1085/B1084-1,0)</x:f>
        <x:v>0.002393499845804836</x:v>
      </x:c>
      <x:c r="G1085" s="63" t="n">
        <x:f aca="0">IFERROR(C1085/C1084-1,0)</x:f>
        <x:v>0.012719437743649253</x:v>
      </x:c>
      <x:c r="H1085" s="63" t="n">
        <x:f aca="0">IFERROR(D1085/D1084-1,0)</x:f>
        <x:v>-0.001606664683130088</x:v>
      </x:c>
      <x:c r="I1085" s="63" t="n">
        <x:f aca="0">IFERROR(E1085/E1084-1,0)</x:f>
        <x:v>0.007877688520342208</x:v>
      </x:c>
      <x:c r="J1085" s="64" t="n">
        <x:f aca="0">Z1084*(1+F1085)</x:f>
        <x:v>0.12004262865632775</x:v>
      </x:c>
      <x:c r="K1085" s="64" t="n">
        <x:f aca="0">AA1084*(1+G1085)</x:f>
        <x:v>0.11649641335511343</x:v>
      </x:c>
      <x:c r="L1085" s="64" t="n">
        <x:f aca="0">AB1084*(1+H1085)</x:f>
        <x:v>0.8936417430104863</x:v>
      </x:c>
      <x:c r="M1085" s="64" t="n">
        <x:f aca="0">AC1084*(1+I1085)</x:f>
        <x:v>0.07739011233629099</x:v>
      </x:c>
      <x:c r="N1085" s="64" t="n">
        <x:f aca="0">SUM(J1085:M1085)</x:f>
        <x:v>1.2075708973582184</x:v>
      </x:c>
      <x:c r="O1085" s="65" t="n">
        <x:f aca="0">IFERROR((J1085+K1085)/N1085,0)</x:f>
        <x:v>0.19588004524530483</x:v>
      </x:c>
      <x:c r="P1085" s="66" t="b">
        <x:f aca="0">AND(MONTH(A1085)=12,OR(A1086="",YEAR(A1085)&lt;&gt;YEAR(A1086)))</x:f>
        <x:v>0</x:v>
      </x:c>
      <x:c r="Q1085" s="66" t="b">
        <x:f aca="0">AND(MOD(MONTH(A1085),3)=0,OR(A1086="",MONTH(A1085)&lt;&gt;MONTH(A1086)))</x:f>
        <x:v>0</x:v>
      </x:c>
      <x:c r="R1085" s="66" t="b">
        <x:f aca="0">OR(O1085&gt;$E$7,O1085&lt;$E$6)</x:f>
        <x:v>0</x:v>
      </x:c>
      <x:c r="S1085" s="66" t="b">
        <x:f aca="0">AND(OR(P1085,Q1085,R1085),A1085-AH1084&gt;$E$8)</x:f>
        <x:v>0</x:v>
      </x:c>
      <x:c r="T1085" s="67" t="str">
        <x:f aca="0">IF(NOT(OR(P1085,Q1085,R1085)),"不调",IF(NOT(S1085),"间隔规则跳过",IF(P1085,"年末+季度",IF(AND(Q1085,R1085),"季度+动态",IF(Q1085,"季度","动态")))))</x:f>
        <x:v>不调</x:v>
      </x:c>
      <x:c r="U1085" s="64" t="n">
        <x:f aca="0">IF(OR(T1085="年末+季度",T1085="季度+动态"),N1085*$E$5/2,IF(T1085="季度",(J1085+K1085)/2,IF(T1085="动态",N1085*$E$5*IF(J1085+K1085=0,0.5,J1085/(J1085+K1085)),J1085)))</x:f>
        <x:v>0.12004262865632775</x:v>
      </x:c>
      <x:c r="V1085" s="64" t="n">
        <x:f aca="0">IF(OR(T1085="年末+季度",T1085="季度+动态"),N1085*$E$5/2,IF(T1085="季度",(J1085+K1085)/2,IF(T1085="动态",N1085*$E$5*IF(J1085+K1085=0,0.5,K1085/(J1085+K1085)),K1085)))</x:f>
        <x:v>0.11649641335511343</x:v>
      </x:c>
      <x:c r="W1085" s="64" t="n">
        <x:f aca="0">IF(OR(T1085="年末+季度",T1085="季度+动态",T1085="动态"),N1085*(1-$E$5)*IF(L1085+M1085=0,$B$7/($B$7+$B$8),L1085/(L1085+M1085)),L1085)</x:f>
        <x:v>0.8936417430104863</x:v>
      </x:c>
      <x:c r="X1085" s="64" t="n">
        <x:f aca="0">IF(OR(T1085="年末+季度",T1085="季度+动态",T1085="动态"),N1085*(1-$E$5)*IF(L1085+M1085=0,$B$8/($B$7+$B$8),M1085/(L1085+M1085)),M1085)</x:f>
        <x:v>0.07739011233629099</x:v>
      </x:c>
      <x:c r="Y1085" s="64" t="n">
        <x:f aca="0">POWER(1-$H$5,(A1085-A1084)/$H$8)</x:f>
        <x:v>0.9999862671029998</x:v>
      </x:c>
      <x:c r="Z1085" s="64" t="n">
        <x:f aca="0">U1085*Y1085</x:f>
        <x:v>0.12004098012327277</x:v>
      </x:c>
      <x:c r="AA1085" s="64" t="n">
        <x:f aca="0">V1085*Y1085</x:f>
        <x:v>0.11649481352186793</x:v>
      </x:c>
      <x:c r="AB1085" s="64" t="n">
        <x:f aca="0">W1085*Y1085</x:f>
        <x:v>0.8936294707204744</x:v>
      </x:c>
      <x:c r="AC1085" s="64" t="n">
        <x:f aca="0">X1085*Y1085</x:f>
        <x:v>0.07738904954584944</x:v>
      </x:c>
      <x:c r="AD1085" s="64" t="n">
        <x:f aca="0">SUM(Z1085:AC1085)</x:f>
        <x:v>1.2075543139114644</x:v>
      </x:c>
      <x:c r="AE1085" s="64" t="n">
        <x:f aca="0">MAX(AE1084,AD1085)</x:f>
        <x:v>1.212060353896474</x:v>
      </x:c>
      <x:c r="AF1085" s="63" t="n">
        <x:f aca="0">AD1085/AE1085-1</x:f>
        <x:v>-0.003717669644522137</x:v>
      </x:c>
      <x:c r="AG1085" s="63" t="n">
        <x:f aca="0">AD1085/AD1084-1</x:f>
        <x:v>0.0007458704014686734</x:v>
      </x:c>
      <x:c r="AH1085" s="61" t="n">
        <x:f aca="0">IF(OR(T1085="年末+季度",T1085="季度+动态",T1085="季度",T1085="动态"),A1085,AH1084)</x:f>
        <x:v>45380</x:v>
      </x:c>
      <x:c r="AI1085" s="68" t="n">
        <x:f aca="0">YEAR(A1085)</x:f>
        <x:v>2024</x:v>
      </x:c>
      <x:c r="AJ1085" s="68" t="n">
        <x:f aca="0">MONTH(A1085)</x:f>
        <x:v>4</x:v>
      </x:c>
      <x:c r="AK1085" s="66" t="n">
        <x:f aca="0">IF(MONTH(A1085)&lt;&gt;MONTH(A1086),1,0)</x:f>
        <x:v>0</x:v>
      </x:c>
      <x:c r="AL1085" s="64" t="n">
        <x:f aca="0">IF(AK1084,AD1084,AL1084)</x:f>
        <x:v>1.1971530180849033</x:v>
      </x:c>
      <x:c r="AM1085" s="65" t="str">
        <x:f aca="0">IF(AK1085,AD1085/AL1085-1,"")</x:f>
      </x:c>
      <x:c r="AN1085" s="64" t="n">
        <x:f aca="0">IF(AI1085&lt;&gt;AI1084,AD1085,MAX(AN1084,AD1085))</x:f>
        <x:v>1.212060353896474</x:v>
      </x:c>
      <x:c r="AO1085" s="65" t="n">
        <x:f aca="0">AD1085/AN1085-1</x:f>
        <x:v>-0.003717669644522137</x:v>
      </x:c>
      <x:c r="AP1085" s="69" t="n">
        <x:f aca="0">IFERROR(SUM(Z1085:AC1085)/AD1085,0)</x:f>
        <x:v>1</x:v>
      </x:c>
      <x:c r="AQ1085" s="66" t="b">
        <x:f aca="0">AND(B1085&gt;0,C1085&gt;0,D1085&gt;0,E1085&gt;0)</x:f>
        <x:v>1</x:v>
      </x:c>
    </x:row>
    <x:row r="1086" ht="13.5" hidden="0">
      <x:c r="A1086" s="61" t="n">
        <x:f aca="0">'净值底稿'!A1048</x:f>
        <x:v>45407</x:v>
      </x:c>
      <x:c r="B1086" s="62" t="n">
        <x:f aca="0">'净值底稿'!W1048</x:f>
        <x:v>1.4161997892981635</x:v>
      </x:c>
      <x:c r="C1086" s="62" t="n">
        <x:f aca="0">'净值底稿'!T1048</x:f>
        <x:v>1.1296718355599982</x:v>
      </x:c>
      <x:c r="D1086" s="62" t="n">
        <x:f aca="0">'净值底稿'!U1048</x:f>
        <x:v>1.6774</x:v>
      </x:c>
      <x:c r="E1086" s="62" t="n">
        <x:f aca="0">'净值底稿'!V1048</x:f>
        <x:v>1.9438</x:v>
      </x:c>
      <x:c r="F1086" s="63" t="n">
        <x:f aca="0">IFERROR(B1086/B1085-1,0)</x:f>
        <x:v>0.0048642960569826865</x:v>
      </x:c>
      <x:c r="G1086" s="63" t="n">
        <x:f aca="0">IFERROR(C1086/C1085-1,0)</x:f>
        <x:v>0.0020275298930227947</x:v>
      </x:c>
      <x:c r="H1086" s="63" t="n">
        <x:f aca="0">IFERROR(D1086/D1085-1,0)</x:f>
        <x:v>-0.00023840743831204936</x:v>
      </x:c>
      <x:c r="I1086" s="63" t="n">
        <x:f aca="0">IFERROR(E1086/E1085-1,0)</x:f>
        <x:v>-0.0004627963181982331</x:v>
      </x:c>
      <x:c r="J1086" s="64" t="n">
        <x:f aca="0">Z1085*(1+F1086)</x:f>
        <x:v>0.12062489498956275</x:v>
      </x:c>
      <x:c r="K1086" s="64" t="n">
        <x:f aca="0">AA1085*(1+G1086)</x:f>
        <x:v>0.11673101023866563</x:v>
      </x:c>
      <x:c r="L1086" s="64" t="n">
        <x:f aca="0">AB1085*(1+H1086)</x:f>
        <x:v>0.8934164228075597</x:v>
      </x:c>
      <x:c r="M1086" s="64" t="n">
        <x:f aca="0">AC1085*(1+I1086)</x:f>
        <x:v>0.07735323417865075</x:v>
      </x:c>
      <x:c r="N1086" s="64" t="n">
        <x:f aca="0">SUM(J1086:M1086)</x:f>
        <x:v>1.208125562214439</x:v>
      </x:c>
      <x:c r="O1086" s="65" t="n">
        <x:f aca="0">IFERROR((J1086+K1086)/N1086,0)</x:f>
        <x:v>0.19646625537263349</x:v>
      </x:c>
      <x:c r="P1086" s="66" t="b">
        <x:f aca="0">AND(MONTH(A1086)=12,OR(A1087="",YEAR(A1086)&lt;&gt;YEAR(A1087)))</x:f>
        <x:v>0</x:v>
      </x:c>
      <x:c r="Q1086" s="66" t="b">
        <x:f aca="0">AND(MOD(MONTH(A1086),3)=0,OR(A1087="",MONTH(A1086)&lt;&gt;MONTH(A1087)))</x:f>
        <x:v>0</x:v>
      </x:c>
      <x:c r="R1086" s="66" t="b">
        <x:f aca="0">OR(O1086&gt;$E$7,O1086&lt;$E$6)</x:f>
        <x:v>0</x:v>
      </x:c>
      <x:c r="S1086" s="66" t="b">
        <x:f aca="0">AND(OR(P1086,Q1086,R1086),A1086-AH1085&gt;$E$8)</x:f>
        <x:v>0</x:v>
      </x:c>
      <x:c r="T1086" s="67" t="str">
        <x:f aca="0">IF(NOT(OR(P1086,Q1086,R1086)),"不调",IF(NOT(S1086),"间隔规则跳过",IF(P1086,"年末+季度",IF(AND(Q1086,R1086),"季度+动态",IF(Q1086,"季度","动态")))))</x:f>
        <x:v>不调</x:v>
      </x:c>
      <x:c r="U1086" s="64" t="n">
        <x:f aca="0">IF(OR(T1086="年末+季度",T1086="季度+动态"),N1086*$E$5/2,IF(T1086="季度",(J1086+K1086)/2,IF(T1086="动态",N1086*$E$5*IF(J1086+K1086=0,0.5,J1086/(J1086+K1086)),J1086)))</x:f>
        <x:v>0.12062489498956275</x:v>
      </x:c>
      <x:c r="V1086" s="64" t="n">
        <x:f aca="0">IF(OR(T1086="年末+季度",T1086="季度+动态"),N1086*$E$5/2,IF(T1086="季度",(J1086+K1086)/2,IF(T1086="动态",N1086*$E$5*IF(J1086+K1086=0,0.5,K1086/(J1086+K1086)),K1086)))</x:f>
        <x:v>0.11673101023866563</x:v>
      </x:c>
      <x:c r="W1086" s="64" t="n">
        <x:f aca="0">IF(OR(T1086="年末+季度",T1086="季度+动态",T1086="动态"),N1086*(1-$E$5)*IF(L1086+M1086=0,$B$7/($B$7+$B$8),L1086/(L1086+M1086)),L1086)</x:f>
        <x:v>0.8934164228075597</x:v>
      </x:c>
      <x:c r="X1086" s="64" t="n">
        <x:f aca="0">IF(OR(T1086="年末+季度",T1086="季度+动态",T1086="动态"),N1086*(1-$E$5)*IF(L1086+M1086=0,$B$8/($B$7+$B$8),M1086/(L1086+M1086)),M1086)</x:f>
        <x:v>0.07735323417865075</x:v>
      </x:c>
      <x:c r="Y1086" s="64" t="n">
        <x:f aca="0">POWER(1-$H$5,(A1086-A1085)/$H$8)</x:f>
        <x:v>0.9999862671029998</x:v>
      </x:c>
      <x:c r="Z1086" s="64" t="n">
        <x:f aca="0">U1086*Y1086</x:f>
        <x:v>0.12062323846030419</x:v>
      </x:c>
      <x:c r="AA1086" s="64" t="n">
        <x:f aca="0">V1086*Y1086</x:f>
        <x:v>0.11672940718372528</x:v>
      </x:c>
      <x:c r="AB1086" s="64" t="n">
        <x:f aca="0">W1086*Y1086</x:f>
        <x:v>0.893404153611847</x:v>
      </x:c>
      <x:c r="AC1086" s="64" t="n">
        <x:f aca="0">X1086*Y1086</x:f>
        <x:v>0.07735217189465314</x:v>
      </x:c>
      <x:c r="AD1086" s="64" t="n">
        <x:f aca="0">SUM(Z1086:AC1086)</x:f>
        <x:v>1.2081089711505295</x:v>
      </x:c>
      <x:c r="AE1086" s="64" t="n">
        <x:f aca="0">MAX(AE1085,AD1086)</x:f>
        <x:v>1.212060353896474</x:v>
      </x:c>
      <x:c r="AF1086" s="63" t="n">
        <x:f aca="0">AD1086/AE1086-1</x:f>
        <x:v>-0.0032600544463332604</x:v>
      </x:c>
      <x:c r="AG1086" s="63" t="n">
        <x:f aca="0">AD1086/AD1085-1</x:f>
        <x:v>0.0004593228086515744</x:v>
      </x:c>
      <x:c r="AH1086" s="61" t="n">
        <x:f aca="0">IF(OR(T1086="年末+季度",T1086="季度+动态",T1086="季度",T1086="动态"),A1086,AH1085)</x:f>
        <x:v>45380</x:v>
      </x:c>
      <x:c r="AI1086" s="68" t="n">
        <x:f aca="0">YEAR(A1086)</x:f>
        <x:v>2024</x:v>
      </x:c>
      <x:c r="AJ1086" s="68" t="n">
        <x:f aca="0">MONTH(A1086)</x:f>
        <x:v>4</x:v>
      </x:c>
      <x:c r="AK1086" s="66" t="n">
        <x:f aca="0">IF(MONTH(A1086)&lt;&gt;MONTH(A1087),1,0)</x:f>
        <x:v>0</x:v>
      </x:c>
      <x:c r="AL1086" s="64" t="n">
        <x:f aca="0">IF(AK1085,AD1085,AL1085)</x:f>
        <x:v>1.1971530180849033</x:v>
      </x:c>
      <x:c r="AM1086" s="65" t="str">
        <x:f aca="0">IF(AK1086,AD1086/AL1086-1,"")</x:f>
      </x:c>
      <x:c r="AN1086" s="64" t="n">
        <x:f aca="0">IF(AI1086&lt;&gt;AI1085,AD1086,MAX(AN1085,AD1086))</x:f>
        <x:v>1.212060353896474</x:v>
      </x:c>
      <x:c r="AO1086" s="65" t="n">
        <x:f aca="0">AD1086/AN1086-1</x:f>
        <x:v>-0.0032600544463332604</x:v>
      </x:c>
      <x:c r="AP1086" s="69" t="n">
        <x:f aca="0">IFERROR(SUM(Z1086:AC1086)/AD1086,0)</x:f>
        <x:v>1</x:v>
      </x:c>
      <x:c r="AQ1086" s="66" t="b">
        <x:f aca="0">AND(B1086&gt;0,C1086&gt;0,D1086&gt;0,E1086&gt;0)</x:f>
        <x:v>1</x:v>
      </x:c>
    </x:row>
    <x:row r="1087" ht="13.5" hidden="0">
      <x:c r="A1087" s="61" t="n">
        <x:f aca="0">'净值底稿'!A1049</x:f>
        <x:v>45408</x:v>
      </x:c>
      <x:c r="B1087" s="62" t="n">
        <x:f aca="0">'净值底稿'!W1049</x:f>
        <x:v>1.4128148574722081</x:v>
      </x:c>
      <x:c r="C1087" s="62" t="n">
        <x:f aca="0">'净值底稿'!T1049</x:f>
        <x:v>1.144917275187708</x:v>
      </x:c>
      <x:c r="D1087" s="62" t="n">
        <x:f aca="0">'净值底稿'!U1049</x:f>
        <x:v>1.6746</x:v>
      </x:c>
      <x:c r="E1087" s="62" t="n">
        <x:f aca="0">'净值底稿'!V1049</x:f>
        <x:v>1.9599</x:v>
      </x:c>
      <x:c r="F1087" s="63" t="n">
        <x:f aca="0">IFERROR(B1087/B1086-1,0)</x:f>
        <x:v>-0.002390151341310931</x:v>
      </x:c>
      <x:c r="G1087" s="63" t="n">
        <x:f aca="0">IFERROR(C1087/C1086-1,0)</x:f>
        <x:v>0.013495458723331133</x:v>
      </x:c>
      <x:c r="H1087" s="63" t="n">
        <x:f aca="0">IFERROR(D1087/D1086-1,0)</x:f>
        <x:v>-0.0016692500298080004</x:v>
      </x:c>
      <x:c r="I1087" s="63" t="n">
        <x:f aca="0">IFERROR(E1087/E1086-1,0)</x:f>
        <x:v>0.00828274513838867</x:v>
      </x:c>
      <x:c r="J1087" s="64" t="n">
        <x:f aca="0">Z1086*(1+F1087)</x:f>
        <x:v>0.12033493066510503</x:v>
      </x:c>
      <x:c r="K1087" s="64" t="n">
        <x:f aca="0">AA1086*(1+G1087)</x:f>
        <x:v>0.11830472408017216</x:v>
      </x:c>
      <x:c r="L1087" s="64" t="n">
        <x:f aca="0">AB1086*(1+H1087)</x:f>
        <x:v>0.8919128387017998</x:v>
      </x:c>
      <x:c r="M1087" s="64" t="n">
        <x:f aca="0">AC1086*(1+I1087)</x:f>
        <x:v>0.07799286022035738</x:v>
      </x:c>
      <x:c r="N1087" s="64" t="n">
        <x:f aca="0">SUM(J1087:M1087)</x:f>
        <x:v>1.2085453536674344</x:v>
      </x:c>
      <x:c r="O1087" s="65" t="n">
        <x:f aca="0">IFERROR((J1087+K1087)/N1087,0)</x:f>
        <x:v>0.19746023930430473</x:v>
      </x:c>
      <x:c r="P1087" s="66" t="b">
        <x:f aca="0">AND(MONTH(A1087)=12,OR(A1088="",YEAR(A1087)&lt;&gt;YEAR(A1088)))</x:f>
        <x:v>0</x:v>
      </x:c>
      <x:c r="Q1087" s="66" t="b">
        <x:f aca="0">AND(MOD(MONTH(A1087),3)=0,OR(A1088="",MONTH(A1087)&lt;&gt;MONTH(A1088)))</x:f>
        <x:v>0</x:v>
      </x:c>
      <x:c r="R1087" s="66" t="b">
        <x:f aca="0">OR(O1087&gt;$E$7,O1087&lt;$E$6)</x:f>
        <x:v>0</x:v>
      </x:c>
      <x:c r="S1087" s="66" t="b">
        <x:f aca="0">AND(OR(P1087,Q1087,R1087),A1087-AH1086&gt;$E$8)</x:f>
        <x:v>0</x:v>
      </x:c>
      <x:c r="T1087" s="67" t="str">
        <x:f aca="0">IF(NOT(OR(P1087,Q1087,R1087)),"不调",IF(NOT(S1087),"间隔规则跳过",IF(P1087,"年末+季度",IF(AND(Q1087,R1087),"季度+动态",IF(Q1087,"季度","动态")))))</x:f>
        <x:v>不调</x:v>
      </x:c>
      <x:c r="U1087" s="64" t="n">
        <x:f aca="0">IF(OR(T1087="年末+季度",T1087="季度+动态"),N1087*$E$5/2,IF(T1087="季度",(J1087+K1087)/2,IF(T1087="动态",N1087*$E$5*IF(J1087+K1087=0,0.5,J1087/(J1087+K1087)),J1087)))</x:f>
        <x:v>0.12033493066510503</x:v>
      </x:c>
      <x:c r="V1087" s="64" t="n">
        <x:f aca="0">IF(OR(T1087="年末+季度",T1087="季度+动态"),N1087*$E$5/2,IF(T1087="季度",(J1087+K1087)/2,IF(T1087="动态",N1087*$E$5*IF(J1087+K1087=0,0.5,K1087/(J1087+K1087)),K1087)))</x:f>
        <x:v>0.11830472408017216</x:v>
      </x:c>
      <x:c r="W1087" s="64" t="n">
        <x:f aca="0">IF(OR(T1087="年末+季度",T1087="季度+动态",T1087="动态"),N1087*(1-$E$5)*IF(L1087+M1087=0,$B$7/($B$7+$B$8),L1087/(L1087+M1087)),L1087)</x:f>
        <x:v>0.8919128387017998</x:v>
      </x:c>
      <x:c r="X1087" s="64" t="n">
        <x:f aca="0">IF(OR(T1087="年末+季度",T1087="季度+动态",T1087="动态"),N1087*(1-$E$5)*IF(L1087+M1087=0,$B$8/($B$7+$B$8),M1087/(L1087+M1087)),M1087)</x:f>
        <x:v>0.07799286022035738</x:v>
      </x:c>
      <x:c r="Y1087" s="64" t="n">
        <x:f aca="0">POWER(1-$H$5,(A1087-A1086)/$H$8)</x:f>
        <x:v>0.9999862671029998</x:v>
      </x:c>
      <x:c r="Z1087" s="64" t="n">
        <x:f aca="0">U1087*Y1087</x:f>
        <x:v>0.12033327811789668</x:v>
      </x:c>
      <x:c r="AA1087" s="64" t="n">
        <x:f aca="0">V1087*Y1087</x:f>
        <x:v>0.11830309941358172</x:v>
      </x:c>
      <x:c r="AB1087" s="64" t="n">
        <x:f aca="0">W1087*Y1087</x:f>
        <x:v>0.8919005901546527</x:v>
      </x:c>
      <x:c r="AC1087" s="64" t="n">
        <x:f aca="0">X1087*Y1087</x:f>
        <x:v>0.07799178915244122</x:v>
      </x:c>
      <x:c r="AD1087" s="64" t="n">
        <x:f aca="0">SUM(Z1087:AC1087)</x:f>
        <x:v>1.2085287568385725</x:v>
      </x:c>
      <x:c r="AE1087" s="64" t="n">
        <x:f aca="0">MAX(AE1086,AD1087)</x:f>
        <x:v>1.212060353896474</x:v>
      </x:c>
      <x:c r="AF1087" s="63" t="n">
        <x:f aca="0">AD1087/AE1087-1</x:f>
        <x:v>-0.002913713864617584</x:v>
      </x:c>
      <x:c r="AG1087" s="63" t="n">
        <x:f aca="0">AD1087/AD1086-1</x:f>
        <x:v>0.00034747336380025473</x:v>
      </x:c>
      <x:c r="AH1087" s="61" t="n">
        <x:f aca="0">IF(OR(T1087="年末+季度",T1087="季度+动态",T1087="季度",T1087="动态"),A1087,AH1086)</x:f>
        <x:v>45380</x:v>
      </x:c>
      <x:c r="AI1087" s="68" t="n">
        <x:f aca="0">YEAR(A1087)</x:f>
        <x:v>2024</x:v>
      </x:c>
      <x:c r="AJ1087" s="68" t="n">
        <x:f aca="0">MONTH(A1087)</x:f>
        <x:v>4</x:v>
      </x:c>
      <x:c r="AK1087" s="66" t="n">
        <x:f aca="0">IF(MONTH(A1087)&lt;&gt;MONTH(A1088),1,0)</x:f>
        <x:v>0</x:v>
      </x:c>
      <x:c r="AL1087" s="64" t="n">
        <x:f aca="0">IF(AK1086,AD1086,AL1086)</x:f>
        <x:v>1.1971530180849033</x:v>
      </x:c>
      <x:c r="AM1087" s="65" t="str">
        <x:f aca="0">IF(AK1087,AD1087/AL1087-1,"")</x:f>
      </x:c>
      <x:c r="AN1087" s="64" t="n">
        <x:f aca="0">IF(AI1087&lt;&gt;AI1086,AD1087,MAX(AN1086,AD1087))</x:f>
        <x:v>1.212060353896474</x:v>
      </x:c>
      <x:c r="AO1087" s="65" t="n">
        <x:f aca="0">AD1087/AN1087-1</x:f>
        <x:v>-0.002913713864617584</x:v>
      </x:c>
      <x:c r="AP1087" s="69" t="n">
        <x:f aca="0">IFERROR(SUM(Z1087:AC1087)/AD1087,0)</x:f>
        <x:v>1</x:v>
      </x:c>
      <x:c r="AQ1087" s="66" t="b">
        <x:f aca="0">AND(B1087&gt;0,C1087&gt;0,D1087&gt;0,E1087&gt;0)</x:f>
        <x:v>1</x:v>
      </x:c>
    </x:row>
    <x:row r="1088" ht="13.5" hidden="0">
      <x:c r="A1088" s="61" t="n">
        <x:f aca="0">'净值底稿'!A1050</x:f>
        <x:v>45411</x:v>
      </x:c>
      <x:c r="B1088" s="62" t="n">
        <x:f aca="0">'净值底稿'!W1050</x:f>
        <x:v>1.414932648239947</x:v>
      </x:c>
      <x:c r="C1088" s="62" t="n">
        <x:f aca="0">'净值底稿'!T1050</x:f>
        <x:v>1.161998031534756</x:v>
      </x:c>
      <x:c r="D1088" s="62" t="n">
        <x:f aca="0">'净值底稿'!U1050</x:f>
        <x:v>1.6697</x:v>
      </x:c>
      <x:c r="E1088" s="62" t="n">
        <x:f aca="0">'净值底稿'!V1050</x:f>
        <x:v>1.947</x:v>
      </x:c>
      <x:c r="F1088" s="63" t="n">
        <x:f aca="0">IFERROR(B1088/B1087-1,0)</x:f>
        <x:v>0.0014989867614556562</x:v>
      </x:c>
      <x:c r="G1088" s="63" t="n">
        <x:f aca="0">IFERROR(C1088/C1087-1,0)</x:f>
        <x:v>0.014918768995120457</x:v>
      </x:c>
      <x:c r="H1088" s="63" t="n">
        <x:f aca="0">IFERROR(D1088/D1087-1,0)</x:f>
        <x:v>-0.0029260718977667244</x:v>
      </x:c>
      <x:c r="I1088" s="63" t="n">
        <x:f aca="0">IFERROR(E1088/E1087-1,0)</x:f>
        <x:v>-0.00658196846777892</x:v>
      </x:c>
      <x:c r="J1088" s="64" t="n">
        <x:f aca="0">Z1087*(1+F1088)</x:f>
        <x:v>0.12051365610875797</x:v>
      </x:c>
      <x:c r="K1088" s="64" t="n">
        <x:f aca="0">AA1087*(1+G1088)</x:f>
        <x:v>0.12006803602513971</x:v>
      </x:c>
      <x:c r="L1088" s="64" t="n">
        <x:f aca="0">AB1087*(1+H1088)</x:f>
        <x:v>0.8892908249021997</x:v>
      </x:c>
      <x:c r="M1088" s="64" t="n">
        <x:f aca="0">AC1087*(1+I1088)</x:f>
        <x:v>0.07747844965549419</x:v>
      </x:c>
      <x:c r="N1088" s="64" t="n">
        <x:f aca="0">SUM(J1088:M1088)</x:f>
        <x:v>1.2073509666915914</x:v>
      </x:c>
      <x:c r="O1088" s="65" t="n">
        <x:f aca="0">IFERROR((J1088+K1088)/N1088,0)</x:f>
        <x:v>0.19926409036897094</x:v>
      </x:c>
      <x:c r="P1088" s="66" t="b">
        <x:f aca="0">AND(MONTH(A1088)=12,OR(A1089="",YEAR(A1088)&lt;&gt;YEAR(A1089)))</x:f>
        <x:v>0</x:v>
      </x:c>
      <x:c r="Q1088" s="66" t="b">
        <x:f aca="0">AND(MOD(MONTH(A1088),3)=0,OR(A1089="",MONTH(A1088)&lt;&gt;MONTH(A1089)))</x:f>
        <x:v>0</x:v>
      </x:c>
      <x:c r="R1088" s="66" t="b">
        <x:f aca="0">OR(O1088&gt;$E$7,O1088&lt;$E$6)</x:f>
        <x:v>0</x:v>
      </x:c>
      <x:c r="S1088" s="66" t="b">
        <x:f aca="0">AND(OR(P1088,Q1088,R1088),A1088-AH1087&gt;$E$8)</x:f>
        <x:v>0</x:v>
      </x:c>
      <x:c r="T1088" s="67" t="str">
        <x:f aca="0">IF(NOT(OR(P1088,Q1088,R1088)),"不调",IF(NOT(S1088),"间隔规则跳过",IF(P1088,"年末+季度",IF(AND(Q1088,R1088),"季度+动态",IF(Q1088,"季度","动态")))))</x:f>
        <x:v>不调</x:v>
      </x:c>
      <x:c r="U1088" s="64" t="n">
        <x:f aca="0">IF(OR(T1088="年末+季度",T1088="季度+动态"),N1088*$E$5/2,IF(T1088="季度",(J1088+K1088)/2,IF(T1088="动态",N1088*$E$5*IF(J1088+K1088=0,0.5,J1088/(J1088+K1088)),J1088)))</x:f>
        <x:v>0.12051365610875797</x:v>
      </x:c>
      <x:c r="V1088" s="64" t="n">
        <x:f aca="0">IF(OR(T1088="年末+季度",T1088="季度+动态"),N1088*$E$5/2,IF(T1088="季度",(J1088+K1088)/2,IF(T1088="动态",N1088*$E$5*IF(J1088+K1088=0,0.5,K1088/(J1088+K1088)),K1088)))</x:f>
        <x:v>0.12006803602513971</x:v>
      </x:c>
      <x:c r="W1088" s="64" t="n">
        <x:f aca="0">IF(OR(T1088="年末+季度",T1088="季度+动态",T1088="动态"),N1088*(1-$E$5)*IF(L1088+M1088=0,$B$7/($B$7+$B$8),L1088/(L1088+M1088)),L1088)</x:f>
        <x:v>0.8892908249021997</x:v>
      </x:c>
      <x:c r="X1088" s="64" t="n">
        <x:f aca="0">IF(OR(T1088="年末+季度",T1088="季度+动态",T1088="动态"),N1088*(1-$E$5)*IF(L1088+M1088=0,$B$8/($B$7+$B$8),M1088/(L1088+M1088)),M1088)</x:f>
        <x:v>0.07747844965549419</x:v>
      </x:c>
      <x:c r="Y1088" s="64" t="n">
        <x:f aca="0">POWER(1-$H$5,(A1088-A1087)/$H$8)</x:f>
        <x:v>0.9999588018747739</x:v>
      </x:c>
      <x:c r="Z1088" s="64" t="n">
        <x:f aca="0">U1088*Y1088</x:f>
        <x:v>0.12050869117206216</x:v>
      </x:c>
      <x:c r="AA1088" s="64" t="n">
        <x:f aca="0">V1088*Y1088</x:f>
        <x:v>0.12006308944715591</x:v>
      </x:c>
      <x:c r="AB1088" s="64" t="n">
        <x:f aca="0">W1088*Y1088</x:f>
        <x:v>0.8892541877874329</x:v>
      </x:c>
      <x:c r="AC1088" s="64" t="n">
        <x:f aca="0">X1088*Y1088</x:f>
        <x:v>0.07747525768862296</x:v>
      </x:c>
      <x:c r="AD1088" s="64" t="n">
        <x:f aca="0">SUM(Z1088:AC1088)</x:f>
        <x:v>1.2073012260952738</x:v>
      </x:c>
      <x:c r="AE1088" s="64" t="n">
        <x:f aca="0">MAX(AE1087,AD1088)</x:f>
        <x:v>1.212060353896474</x:v>
      </x:c>
      <x:c r="AF1088" s="63" t="n">
        <x:f aca="0">AD1088/AE1088-1</x:f>
        <x:v>-0.0039264775767153814</x:v>
      </x:c>
      <x:c r="AG1088" s="63" t="n">
        <x:f aca="0">AD1088/AD1087-1</x:f>
        <x:v>-0.0010157232389818027</x:v>
      </x:c>
      <x:c r="AH1088" s="61" t="n">
        <x:f aca="0">IF(OR(T1088="年末+季度",T1088="季度+动态",T1088="季度",T1088="动态"),A1088,AH1087)</x:f>
        <x:v>45380</x:v>
      </x:c>
      <x:c r="AI1088" s="68" t="n">
        <x:f aca="0">YEAR(A1088)</x:f>
        <x:v>2024</x:v>
      </x:c>
      <x:c r="AJ1088" s="68" t="n">
        <x:f aca="0">MONTH(A1088)</x:f>
        <x:v>4</x:v>
      </x:c>
      <x:c r="AK1088" s="66" t="n">
        <x:f aca="0">IF(MONTH(A1088)&lt;&gt;MONTH(A1089),1,0)</x:f>
        <x:v>0</x:v>
      </x:c>
      <x:c r="AL1088" s="64" t="n">
        <x:f aca="0">IF(AK1087,AD1087,AL1087)</x:f>
        <x:v>1.1971530180849033</x:v>
      </x:c>
      <x:c r="AM1088" s="65" t="str">
        <x:f aca="0">IF(AK1088,AD1088/AL1088-1,"")</x:f>
      </x:c>
      <x:c r="AN1088" s="64" t="n">
        <x:f aca="0">IF(AI1088&lt;&gt;AI1087,AD1088,MAX(AN1087,AD1088))</x:f>
        <x:v>1.212060353896474</x:v>
      </x:c>
      <x:c r="AO1088" s="65" t="n">
        <x:f aca="0">AD1088/AN1088-1</x:f>
        <x:v>-0.0039264775767153814</x:v>
      </x:c>
      <x:c r="AP1088" s="69" t="n">
        <x:f aca="0">IFERROR(SUM(Z1088:AC1088)/AD1088,0)</x:f>
        <x:v>1</x:v>
      </x:c>
      <x:c r="AQ1088" s="66" t="b">
        <x:f aca="0">AND(B1088&gt;0,C1088&gt;0,D1088&gt;0,E1088&gt;0)</x:f>
        <x:v>1</x:v>
      </x:c>
    </x:row>
    <x:row r="1089" ht="13.5" hidden="0">
      <x:c r="A1089" s="61" t="n">
        <x:f aca="0">'净值底稿'!A1051</x:f>
        <x:v>45412</x:v>
      </x:c>
      <x:c r="B1089" s="62" t="n">
        <x:f aca="0">'净值底稿'!W1051</x:f>
        <x:v>1.4181986695799247</x:v>
      </x:c>
      <x:c r="C1089" s="62" t="n">
        <x:f aca="0">'净值底稿'!T1051</x:f>
        <x:v>1.1582086924639388</x:v>
      </x:c>
      <x:c r="D1089" s="62" t="n">
        <x:f aca="0">'净值底稿'!U1051</x:f>
        <x:v>1.6726</x:v>
      </x:c>
      <x:c r="E1089" s="62" t="n">
        <x:f aca="0">'净值底稿'!V1051</x:f>
        <x:v>1.936</x:v>
      </x:c>
      <x:c r="F1089" s="63" t="n">
        <x:f aca="0">IFERROR(B1089/B1088-1,0)</x:f>
        <x:v>0.0023082521588857485</x:v>
      </x:c>
      <x:c r="G1089" s="63" t="n">
        <x:f aca="0">IFERROR(C1089/C1088-1,0)</x:f>
        <x:v>-0.0032610546386316885</x:v>
      </x:c>
      <x:c r="H1089" s="63" t="n">
        <x:f aca="0">IFERROR(D1089/D1088-1,0)</x:f>
        <x:v>0.0017368389531053907</x:v>
      </x:c>
      <x:c r="I1089" s="63" t="n">
        <x:f aca="0">IFERROR(E1089/E1088-1,0)</x:f>
        <x:v>-0.005649717514124353</x:v>
      </x:c>
      <x:c r="J1089" s="64" t="n">
        <x:f aca="0">Z1088*(1+F1089)</x:f>
        <x:v>0.12078685561862457</x:v>
      </x:c>
      <x:c r="K1089" s="64" t="n">
        <x:f aca="0">AA1088*(1+G1089)</x:f>
        <x:v>0.11967155715238581</x:v>
      </x:c>
      <x:c r="L1089" s="64" t="n">
        <x:f aca="0">AB1088*(1+H1089)</x:f>
        <x:v>0.8907986790999942</x:v>
      </x:c>
      <x:c r="M1089" s="64" t="n">
        <x:f aca="0">AC1088*(1+I1089)</x:f>
        <x:v>0.07703754436834824</x:v>
      </x:c>
      <x:c r="N1089" s="64" t="n">
        <x:f aca="0">SUM(J1089:M1089)</x:f>
        <x:v>1.2082946362393527</x:v>
      </x:c>
      <x:c r="O1089" s="65" t="n">
        <x:f aca="0">IFERROR((J1089+K1089)/N1089,0)</x:f>
        <x:v>0.1990064389587985</x:v>
      </x:c>
      <x:c r="P1089" s="66" t="b">
        <x:f aca="0">AND(MONTH(A1089)=12,OR(A1090="",YEAR(A1089)&lt;&gt;YEAR(A1090)))</x:f>
        <x:v>0</x:v>
      </x:c>
      <x:c r="Q1089" s="66" t="b">
        <x:f aca="0">AND(MOD(MONTH(A1089),3)=0,OR(A1090="",MONTH(A1089)&lt;&gt;MONTH(A1090)))</x:f>
        <x:v>0</x:v>
      </x:c>
      <x:c r="R1089" s="66" t="b">
        <x:f aca="0">OR(O1089&gt;$E$7,O1089&lt;$E$6)</x:f>
        <x:v>0</x:v>
      </x:c>
      <x:c r="S1089" s="66" t="b">
        <x:f aca="0">AND(OR(P1089,Q1089,R1089),A1089-AH1088&gt;$E$8)</x:f>
        <x:v>0</x:v>
      </x:c>
      <x:c r="T1089" s="67" t="str">
        <x:f aca="0">IF(NOT(OR(P1089,Q1089,R1089)),"不调",IF(NOT(S1089),"间隔规则跳过",IF(P1089,"年末+季度",IF(AND(Q1089,R1089),"季度+动态",IF(Q1089,"季度","动态")))))</x:f>
        <x:v>不调</x:v>
      </x:c>
      <x:c r="U1089" s="64" t="n">
        <x:f aca="0">IF(OR(T1089="年末+季度",T1089="季度+动态"),N1089*$E$5/2,IF(T1089="季度",(J1089+K1089)/2,IF(T1089="动态",N1089*$E$5*IF(J1089+K1089=0,0.5,J1089/(J1089+K1089)),J1089)))</x:f>
        <x:v>0.12078685561862457</x:v>
      </x:c>
      <x:c r="V1089" s="64" t="n">
        <x:f aca="0">IF(OR(T1089="年末+季度",T1089="季度+动态"),N1089*$E$5/2,IF(T1089="季度",(J1089+K1089)/2,IF(T1089="动态",N1089*$E$5*IF(J1089+K1089=0,0.5,K1089/(J1089+K1089)),K1089)))</x:f>
        <x:v>0.11967155715238581</x:v>
      </x:c>
      <x:c r="W1089" s="64" t="n">
        <x:f aca="0">IF(OR(T1089="年末+季度",T1089="季度+动态",T1089="动态"),N1089*(1-$E$5)*IF(L1089+M1089=0,$B$7/($B$7+$B$8),L1089/(L1089+M1089)),L1089)</x:f>
        <x:v>0.8907986790999942</x:v>
      </x:c>
      <x:c r="X1089" s="64" t="n">
        <x:f aca="0">IF(OR(T1089="年末+季度",T1089="季度+动态",T1089="动态"),N1089*(1-$E$5)*IF(L1089+M1089=0,$B$8/($B$7+$B$8),M1089/(L1089+M1089)),M1089)</x:f>
        <x:v>0.07703754436834824</x:v>
      </x:c>
      <x:c r="Y1089" s="64" t="n">
        <x:f aca="0">POWER(1-$H$5,(A1089-A1088)/$H$8)</x:f>
        <x:v>0.9999862671029998</x:v>
      </x:c>
      <x:c r="Z1089" s="64" t="n">
        <x:f aca="0">U1089*Y1089</x:f>
        <x:v>0.12078519686517737</x:v>
      </x:c>
      <x:c r="AA1089" s="64" t="n">
        <x:f aca="0">V1089*Y1089</x:f>
        <x:v>0.11966991371521758</x:v>
      </x:c>
      <x:c r="AB1089" s="64" t="n">
        <x:f aca="0">W1089*Y1089</x:f>
        <x:v>0.8907864458534862</x:v>
      </x:c>
      <x:c r="AC1089" s="64" t="n">
        <x:f aca="0">X1089*Y1089</x:f>
        <x:v>0.07703648641968627</x:v>
      </x:c>
      <x:c r="AD1089" s="64" t="n">
        <x:f aca="0">SUM(Z1089:AC1089)</x:f>
        <x:v>1.2082780428535673</x:v>
      </x:c>
      <x:c r="AE1089" s="64" t="n">
        <x:f aca="0">MAX(AE1088,AD1089)</x:f>
        <x:v>1.212060353896474</x:v>
      </x:c>
      <x:c r="AF1089" s="63" t="n">
        <x:f aca="0">AD1089/AE1089-1</x:f>
        <x:v>-0.003120563287750122</x:v>
      </x:c>
      <x:c r="AG1089" s="63" t="n">
        <x:f aca="0">AD1089/AD1088-1</x:f>
        <x:v>0.0008090911672911094</x:v>
      </x:c>
      <x:c r="AH1089" s="61" t="n">
        <x:f aca="0">IF(OR(T1089="年末+季度",T1089="季度+动态",T1089="季度",T1089="动态"),A1089,AH1088)</x:f>
        <x:v>45380</x:v>
      </x:c>
      <x:c r="AI1089" s="68" t="n">
        <x:f aca="0">YEAR(A1089)</x:f>
        <x:v>2024</x:v>
      </x:c>
      <x:c r="AJ1089" s="68" t="n">
        <x:f aca="0">MONTH(A1089)</x:f>
        <x:v>4</x:v>
      </x:c>
      <x:c r="AK1089" s="66" t="n">
        <x:f aca="0">IF(MONTH(A1089)&lt;&gt;MONTH(A1090),1,0)</x:f>
        <x:v>1</x:v>
      </x:c>
      <x:c r="AL1089" s="64" t="n">
        <x:f aca="0">IF(AK1088,AD1088,AL1088)</x:f>
        <x:v>1.1971530180849033</x:v>
      </x:c>
      <x:c r="AM1089" s="65" t="n">
        <x:f aca="0">IF(AK1089,AD1089/AL1089-1,"")</x:f>
        <x:v>0.009292901242032414</x:v>
      </x:c>
      <x:c r="AN1089" s="64" t="n">
        <x:f aca="0">IF(AI1089&lt;&gt;AI1088,AD1089,MAX(AN1088,AD1089))</x:f>
        <x:v>1.212060353896474</x:v>
      </x:c>
      <x:c r="AO1089" s="65" t="n">
        <x:f aca="0">AD1089/AN1089-1</x:f>
        <x:v>-0.003120563287750122</x:v>
      </x:c>
      <x:c r="AP1089" s="69" t="n">
        <x:f aca="0">IFERROR(SUM(Z1089:AC1089)/AD1089,0)</x:f>
        <x:v>1</x:v>
      </x:c>
      <x:c r="AQ1089" s="66" t="b">
        <x:f aca="0">AND(B1089&gt;0,C1089&gt;0,D1089&gt;0,E1089&gt;0)</x:f>
        <x:v>1</x:v>
      </x:c>
    </x:row>
    <x:row r="1090" ht="13.5" hidden="0">
      <x:c r="A1090" s="61" t="n">
        <x:f aca="0">'净值底稿'!A1052</x:f>
        <x:v>45418</x:v>
      </x:c>
      <x:c r="B1090" s="62" t="n">
        <x:f aca="0">'净值底稿'!W1052</x:f>
        <x:v>1.432158577401615</x:v>
      </x:c>
      <x:c r="C1090" s="62" t="n">
        <x:f aca="0">'净值底稿'!T1052</x:f>
        <x:v>1.1770910797330378</x:v>
      </x:c>
      <x:c r="D1090" s="62" t="n">
        <x:f aca="0">'净值底稿'!U1052</x:f>
        <x:v>1.6737</x:v>
      </x:c>
      <x:c r="E1090" s="62" t="n">
        <x:f aca="0">'净值底稿'!V1052</x:f>
        <x:v>1.9292</x:v>
      </x:c>
      <x:c r="F1090" s="63" t="n">
        <x:f aca="0">IFERROR(B1090/B1089-1,0)</x:f>
        <x:v>0.009843407782793356</x:v>
      </x:c>
      <x:c r="G1090" s="63" t="n">
        <x:f aca="0">IFERROR(C1090/C1089-1,0)</x:f>
        <x:v>0.01630309579953959</x:v>
      </x:c>
      <x:c r="H1090" s="63" t="n">
        <x:f aca="0">IFERROR(D1090/D1089-1,0)</x:f>
        <x:v>0.0006576587349036433</x:v>
      </x:c>
      <x:c r="I1090" s="63" t="n">
        <x:f aca="0">IFERROR(E1090/E1089-1,0)</x:f>
        <x:v>-0.003512396694214881</x:v>
      </x:c>
      <x:c r="J1090" s="64" t="n">
        <x:f aca="0">Z1089*(1+F1090)</x:f>
        <x:v>0.12197413481204629</x:v>
      </x:c>
      <x:c r="K1090" s="64" t="n">
        <x:f aca="0">AA1089*(1+G1090)</x:f>
        <x:v>0.1216209037828394</x:v>
      </x:c>
      <x:c r="L1090" s="64" t="n">
        <x:f aca="0">AB1089*(1+H1090)</x:f>
        <x:v>0.8913722793405355</x:v>
      </x:c>
      <x:c r="M1090" s="64" t="n">
        <x:f aca="0">AC1089*(1+I1090)</x:f>
        <x:v>0.07676590371945184</x:v>
      </x:c>
      <x:c r="N1090" s="64" t="n">
        <x:f aca="0">SUM(J1090:M1090)</x:f>
        <x:v>1.211733221654873</x:v>
      </x:c>
      <x:c r="O1090" s="65" t="n">
        <x:f aca="0">IFERROR((J1090+K1090)/N1090,0)</x:f>
        <x:v>0.20103025504426306</x:v>
      </x:c>
      <x:c r="P1090" s="66" t="b">
        <x:f aca="0">AND(MONTH(A1090)=12,OR(A1091="",YEAR(A1090)&lt;&gt;YEAR(A1091)))</x:f>
        <x:v>0</x:v>
      </x:c>
      <x:c r="Q1090" s="66" t="b">
        <x:f aca="0">AND(MOD(MONTH(A1090),3)=0,OR(A1091="",MONTH(A1090)&lt;&gt;MONTH(A1091)))</x:f>
        <x:v>0</x:v>
      </x:c>
      <x:c r="R1090" s="66" t="b">
        <x:f aca="0">OR(O1090&gt;$E$7,O1090&lt;$E$6)</x:f>
        <x:v>0</x:v>
      </x:c>
      <x:c r="S1090" s="66" t="b">
        <x:f aca="0">AND(OR(P1090,Q1090,R1090),A1090-AH1089&gt;$E$8)</x:f>
        <x:v>0</x:v>
      </x:c>
      <x:c r="T1090" s="67" t="str">
        <x:f aca="0">IF(NOT(OR(P1090,Q1090,R1090)),"不调",IF(NOT(S1090),"间隔规则跳过",IF(P1090,"年末+季度",IF(AND(Q1090,R1090),"季度+动态",IF(Q1090,"季度","动态")))))</x:f>
        <x:v>不调</x:v>
      </x:c>
      <x:c r="U1090" s="64" t="n">
        <x:f aca="0">IF(OR(T1090="年末+季度",T1090="季度+动态"),N1090*$E$5/2,IF(T1090="季度",(J1090+K1090)/2,IF(T1090="动态",N1090*$E$5*IF(J1090+K1090=0,0.5,J1090/(J1090+K1090)),J1090)))</x:f>
        <x:v>0.12197413481204629</x:v>
      </x:c>
      <x:c r="V1090" s="64" t="n">
        <x:f aca="0">IF(OR(T1090="年末+季度",T1090="季度+动态"),N1090*$E$5/2,IF(T1090="季度",(J1090+K1090)/2,IF(T1090="动态",N1090*$E$5*IF(J1090+K1090=0,0.5,K1090/(J1090+K1090)),K1090)))</x:f>
        <x:v>0.1216209037828394</x:v>
      </x:c>
      <x:c r="W1090" s="64" t="n">
        <x:f aca="0">IF(OR(T1090="年末+季度",T1090="季度+动态",T1090="动态"),N1090*(1-$E$5)*IF(L1090+M1090=0,$B$7/($B$7+$B$8),L1090/(L1090+M1090)),L1090)</x:f>
        <x:v>0.8913722793405355</x:v>
      </x:c>
      <x:c r="X1090" s="64" t="n">
        <x:f aca="0">IF(OR(T1090="年末+季度",T1090="季度+动态",T1090="动态"),N1090*(1-$E$5)*IF(L1090+M1090=0,$B$8/($B$7+$B$8),M1090/(L1090+M1090)),M1090)</x:f>
        <x:v>0.07676590371945184</x:v>
      </x:c>
      <x:c r="Y1090" s="64" t="n">
        <x:f aca="0">POWER(1-$H$5,(A1090-A1089)/$H$8)</x:f>
        <x:v>0.9999176054468334</x:v>
      </x:c>
      <x:c r="Z1090" s="64" t="n">
        <x:f aca="0">U1090*Y1090</x:f>
        <x:v>0.12196408480771057</x:v>
      </x:c>
      <x:c r="AA1090" s="64" t="n">
        <x:f aca="0">V1090*Y1090</x:f>
        <x:v>0.1216108828828165</x:v>
      </x:c>
      <x:c r="AB1090" s="64" t="n">
        <x:f aca="0">W1090*Y1090</x:f>
        <x:v>0.8912988351198742</x:v>
      </x:c>
      <x:c r="AC1090" s="64" t="n">
        <x:f aca="0">X1090*Y1090</x:f>
        <x:v>0.07675957862711645</x:v>
      </x:c>
      <x:c r="AD1090" s="64" t="n">
        <x:f aca="0">SUM(Z1090:AC1090)</x:f>
        <x:v>1.2116333814375178</x:v>
      </x:c>
      <x:c r="AE1090" s="64" t="n">
        <x:f aca="0">MAX(AE1089,AD1090)</x:f>
        <x:v>1.212060353896474</x:v>
      </x:c>
      <x:c r="AF1090" s="63" t="n">
        <x:f aca="0">AD1090/AE1090-1</x:f>
        <x:v>-0.0003522699654218142</x:v>
      </x:c>
      <x:c r="AG1090" s="63" t="n">
        <x:f aca="0">AD1090/AD1089-1</x:f>
        <x:v>0.0027769589986310628</x:v>
      </x:c>
      <x:c r="AH1090" s="61" t="n">
        <x:f aca="0">IF(OR(T1090="年末+季度",T1090="季度+动态",T1090="季度",T1090="动态"),A1090,AH1089)</x:f>
        <x:v>45380</x:v>
      </x:c>
      <x:c r="AI1090" s="68" t="n">
        <x:f aca="0">YEAR(A1090)</x:f>
        <x:v>2024</x:v>
      </x:c>
      <x:c r="AJ1090" s="68" t="n">
        <x:f aca="0">MONTH(A1090)</x:f>
        <x:v>5</x:v>
      </x:c>
      <x:c r="AK1090" s="66" t="n">
        <x:f aca="0">IF(MONTH(A1090)&lt;&gt;MONTH(A1091),1,0)</x:f>
        <x:v>0</x:v>
      </x:c>
      <x:c r="AL1090" s="64" t="n">
        <x:f aca="0">IF(AK1089,AD1089,AL1089)</x:f>
        <x:v>1.2082780428535673</x:v>
      </x:c>
      <x:c r="AM1090" s="65" t="str">
        <x:f aca="0">IF(AK1090,AD1090/AL1090-1,"")</x:f>
      </x:c>
      <x:c r="AN1090" s="64" t="n">
        <x:f aca="0">IF(AI1090&lt;&gt;AI1089,AD1090,MAX(AN1089,AD1090))</x:f>
        <x:v>1.212060353896474</x:v>
      </x:c>
      <x:c r="AO1090" s="65" t="n">
        <x:f aca="0">AD1090/AN1090-1</x:f>
        <x:v>-0.0003522699654218142</x:v>
      </x:c>
      <x:c r="AP1090" s="69" t="n">
        <x:f aca="0">IFERROR(SUM(Z1090:AC1090)/AD1090,0)</x:f>
        <x:v>1</x:v>
      </x:c>
      <x:c r="AQ1090" s="66" t="b">
        <x:f aca="0">AND(B1090&gt;0,C1090&gt;0,D1090&gt;0,E1090&gt;0)</x:f>
        <x:v>1</x:v>
      </x:c>
    </x:row>
    <x:row r="1091" ht="13.5" hidden="0">
      <x:c r="A1091" s="61" t="n">
        <x:f aca="0">'净值底稿'!A1053</x:f>
        <x:v>45419</x:v>
      </x:c>
      <x:c r="B1091" s="62" t="n">
        <x:f aca="0">'净值底稿'!W1053</x:f>
        <x:v>1.433634047815494</x:v>
      </x:c>
      <x:c r="C1091" s="62" t="n">
        <x:f aca="0">'净值底稿'!T1053</x:f>
        <x:v>1.1797183372492972</x:v>
      </x:c>
      <x:c r="D1091" s="62" t="n">
        <x:f aca="0">'净值底稿'!U1053</x:f>
        <x:v>1.6761</x:v>
      </x:c>
      <x:c r="E1091" s="62" t="n">
        <x:f aca="0">'净值底稿'!V1053</x:f>
        <x:v>1.9322</x:v>
      </x:c>
      <x:c r="F1091" s="63" t="n">
        <x:f aca="0">IFERROR(B1091/B1090-1,0)</x:f>
        <x:v>0.0010302423468748767</x:v>
      </x:c>
      <x:c r="G1091" s="63" t="n">
        <x:f aca="0">IFERROR(C1091/C1090-1,0)</x:f>
        <x:v>0.0022319916967301623</x:v>
      </x:c>
      <x:c r="H1091" s="63" t="n">
        <x:f aca="0">IFERROR(D1091/D1090-1,0)</x:f>
        <x:v>0.0014339487363326242</x:v>
      </x:c>
      <x:c r="I1091" s="63" t="n">
        <x:f aca="0">IFERROR(E1091/E1090-1,0)</x:f>
        <x:v>0.0015550487248598976</x:v>
      </x:c>
      <x:c r="J1091" s="64" t="n">
        <x:f aca="0">Z1090*(1+F1091)</x:f>
        <x:v>0.12208973737267731</x:v>
      </x:c>
      <x:c r="K1091" s="64" t="n">
        <x:f aca="0">AA1090*(1+G1091)</x:f>
        <x:v>0.12188231736364298</x:v>
      </x:c>
      <x:c r="L1091" s="64" t="n">
        <x:f aca="0">AB1090*(1+H1091)</x:f>
        <x:v>0.8925769119581891</x:v>
      </x:c>
      <x:c r="M1091" s="64" t="n">
        <x:f aca="0">AC1090*(1+I1091)</x:f>
        <x:v>0.07687894351198134</x:v>
      </x:c>
      <x:c r="N1091" s="64" t="n">
        <x:f aca="0">SUM(J1091:M1091)</x:f>
        <x:v>1.2134279102064909</x:v>
      </x:c>
      <x:c r="O1091" s="65" t="n">
        <x:f aca="0">IFERROR((J1091+K1091)/N1091,0)</x:f>
        <x:v>0.20106019705348888</x:v>
      </x:c>
      <x:c r="P1091" s="66" t="b">
        <x:f aca="0">AND(MONTH(A1091)=12,OR(A1092="",YEAR(A1091)&lt;&gt;YEAR(A1092)))</x:f>
        <x:v>0</x:v>
      </x:c>
      <x:c r="Q1091" s="66" t="b">
        <x:f aca="0">AND(MOD(MONTH(A1091),3)=0,OR(A1092="",MONTH(A1091)&lt;&gt;MONTH(A1092)))</x:f>
        <x:v>0</x:v>
      </x:c>
      <x:c r="R1091" s="66" t="b">
        <x:f aca="0">OR(O1091&gt;$E$7,O1091&lt;$E$6)</x:f>
        <x:v>0</x:v>
      </x:c>
      <x:c r="S1091" s="66" t="b">
        <x:f aca="0">AND(OR(P1091,Q1091,R1091),A1091-AH1090&gt;$E$8)</x:f>
        <x:v>0</x:v>
      </x:c>
      <x:c r="T1091" s="67" t="str">
        <x:f aca="0">IF(NOT(OR(P1091,Q1091,R1091)),"不调",IF(NOT(S1091),"间隔规则跳过",IF(P1091,"年末+季度",IF(AND(Q1091,R1091),"季度+动态",IF(Q1091,"季度","动态")))))</x:f>
        <x:v>不调</x:v>
      </x:c>
      <x:c r="U1091" s="64" t="n">
        <x:f aca="0">IF(OR(T1091="年末+季度",T1091="季度+动态"),N1091*$E$5/2,IF(T1091="季度",(J1091+K1091)/2,IF(T1091="动态",N1091*$E$5*IF(J1091+K1091=0,0.5,J1091/(J1091+K1091)),J1091)))</x:f>
        <x:v>0.12208973737267731</x:v>
      </x:c>
      <x:c r="V1091" s="64" t="n">
        <x:f aca="0">IF(OR(T1091="年末+季度",T1091="季度+动态"),N1091*$E$5/2,IF(T1091="季度",(J1091+K1091)/2,IF(T1091="动态",N1091*$E$5*IF(J1091+K1091=0,0.5,K1091/(J1091+K1091)),K1091)))</x:f>
        <x:v>0.12188231736364298</x:v>
      </x:c>
      <x:c r="W1091" s="64" t="n">
        <x:f aca="0">IF(OR(T1091="年末+季度",T1091="季度+动态",T1091="动态"),N1091*(1-$E$5)*IF(L1091+M1091=0,$B$7/($B$7+$B$8),L1091/(L1091+M1091)),L1091)</x:f>
        <x:v>0.8925769119581891</x:v>
      </x:c>
      <x:c r="X1091" s="64" t="n">
        <x:f aca="0">IF(OR(T1091="年末+季度",T1091="季度+动态",T1091="动态"),N1091*(1-$E$5)*IF(L1091+M1091=0,$B$8/($B$7+$B$8),M1091/(L1091+M1091)),M1091)</x:f>
        <x:v>0.07687894351198134</x:v>
      </x:c>
      <x:c r="Y1091" s="64" t="n">
        <x:f aca="0">POWER(1-$H$5,(A1091-A1090)/$H$8)</x:f>
        <x:v>0.9999862671029998</x:v>
      </x:c>
      <x:c r="Z1091" s="64" t="n">
        <x:f aca="0">U1091*Y1091</x:f>
        <x:v>0.12208806072688919</x:v>
      </x:c>
      <x:c r="AA1091" s="64" t="n">
        <x:f aca="0">V1091*Y1091</x:f>
        <x:v>0.12188064356633248</x:v>
      </x:c>
      <x:c r="AB1091" s="64" t="n">
        <x:f aca="0">W1091*Y1091</x:f>
        <x:v>0.8925646542913924</x:v>
      </x:c>
      <x:c r="AC1091" s="64" t="n">
        <x:f aca="0">X1091*Y1091</x:f>
        <x:v>0.0768778877413686</x:v>
      </x:c>
      <x:c r="AD1091" s="64" t="n">
        <x:f aca="0">SUM(Z1091:AC1091)</x:f>
        <x:v>1.2134112463259825</x:v>
      </x:c>
      <x:c r="AE1091" s="64" t="n">
        <x:f aca="0">MAX(AE1090,AD1091)</x:f>
        <x:v>1.2134112463259825</x:v>
      </x:c>
      <x:c r="AF1091" s="63" t="n">
        <x:f aca="0">AD1091/AE1091-1</x:f>
        <x:v>0</x:v>
      </x:c>
      <x:c r="AG1091" s="63" t="n">
        <x:f aca="0">AD1091/AD1090-1</x:f>
        <x:v>0.0014673290747035939</x:v>
      </x:c>
      <x:c r="AH1091" s="61" t="n">
        <x:f aca="0">IF(OR(T1091="年末+季度",T1091="季度+动态",T1091="季度",T1091="动态"),A1091,AH1090)</x:f>
        <x:v>45380</x:v>
      </x:c>
      <x:c r="AI1091" s="68" t="n">
        <x:f aca="0">YEAR(A1091)</x:f>
        <x:v>2024</x:v>
      </x:c>
      <x:c r="AJ1091" s="68" t="n">
        <x:f aca="0">MONTH(A1091)</x:f>
        <x:v>5</x:v>
      </x:c>
      <x:c r="AK1091" s="66" t="n">
        <x:f aca="0">IF(MONTH(A1091)&lt;&gt;MONTH(A1092),1,0)</x:f>
        <x:v>0</x:v>
      </x:c>
      <x:c r="AL1091" s="64" t="n">
        <x:f aca="0">IF(AK1090,AD1090,AL1090)</x:f>
        <x:v>1.2082780428535673</x:v>
      </x:c>
      <x:c r="AM1091" s="65" t="str">
        <x:f aca="0">IF(AK1091,AD1091/AL1091-1,"")</x:f>
      </x:c>
      <x:c r="AN1091" s="64" t="n">
        <x:f aca="0">IF(AI1091&lt;&gt;AI1090,AD1091,MAX(AN1090,AD1091))</x:f>
        <x:v>1.2134112463259825</x:v>
      </x:c>
      <x:c r="AO1091" s="65" t="n">
        <x:f aca="0">AD1091/AN1091-1</x:f>
        <x:v>0</x:v>
      </x:c>
      <x:c r="AP1091" s="69" t="n">
        <x:f aca="0">IFERROR(SUM(Z1091:AC1091)/AD1091,0)</x:f>
        <x:v>1</x:v>
      </x:c>
      <x:c r="AQ1091" s="66" t="b">
        <x:f aca="0">AND(B1091&gt;0,C1091&gt;0,D1091&gt;0,E1091&gt;0)</x:f>
        <x:v>1</x:v>
      </x:c>
    </x:row>
    <x:row r="1092" ht="13.5" hidden="0">
      <x:c r="A1092" s="61" t="n">
        <x:f aca="0">'净值底稿'!A1054</x:f>
        <x:v>45420</x:v>
      </x:c>
      <x:c r="B1092" s="62" t="n">
        <x:f aca="0">'净值底稿'!W1054</x:f>
        <x:v>1.4330521780007388</x:v>
      </x:c>
      <x:c r="C1092" s="62" t="n">
        <x:f aca="0">'净值底稿'!T1054</x:f>
        <x:v>1.1666775612529665</x:v>
      </x:c>
      <x:c r="D1092" s="62" t="n">
        <x:f aca="0">'净值底稿'!U1054</x:f>
        <x:v>1.6762</x:v>
      </x:c>
      <x:c r="E1092" s="62" t="n">
        <x:f aca="0">'净值底稿'!V1054</x:f>
        <x:v>1.9297</x:v>
      </x:c>
      <x:c r="F1092" s="63" t="n">
        <x:f aca="0">IFERROR(B1092/B1091-1,0)</x:f>
        <x:v>-0.0004058705327498746</x:v>
      </x:c>
      <x:c r="G1092" s="63" t="n">
        <x:f aca="0">IFERROR(C1092/C1091-1,0)</x:f>
        <x:v>-0.011054143675292338</x:v>
      </x:c>
      <x:c r="H1092" s="63" t="n">
        <x:f aca="0">IFERROR(D1092/D1091-1,0)</x:f>
        <x:v>0.00005966231131804278</x:v>
      </x:c>
      <x:c r="I1092" s="63" t="n">
        <x:f aca="0">IFERROR(E1092/E1091-1,0)</x:f>
        <x:v>-0.0012938619190560052</x:v>
      </x:c>
      <x:c r="J1092" s="64" t="n">
        <x:f aca="0">Z1091*(1+F1092)</x:f>
        <x:v>0.12203850878063957</x:v>
      </x:c>
      <x:c r="K1092" s="64" t="n">
        <x:f aca="0">AA1091*(1+G1092)</x:f>
        <x:v>0.12053335742111314</x:v>
      </x:c>
      <x:c r="L1092" s="64" t="n">
        <x:f aca="0">AB1091*(1+H1092)</x:f>
        <x:v>0.8926179067616682</x:v>
      </x:c>
      <x:c r="M1092" s="64" t="n">
        <x:f aca="0">AC1091*(1+I1092)</x:f>
        <x:v>0.07677841837000257</x:v>
      </x:c>
      <x:c r="N1092" s="64" t="n">
        <x:f aca="0">SUM(J1092:M1092)</x:f>
        <x:v>1.2119681913334235</x:v>
      </x:c>
      <x:c r="O1092" s="65" t="n">
        <x:f aca="0">IFERROR((J1092+K1092)/N1092,0)</x:f>
        <x:v>0.20014705661117385</x:v>
      </x:c>
      <x:c r="P1092" s="66" t="b">
        <x:f aca="0">AND(MONTH(A1092)=12,OR(A1093="",YEAR(A1092)&lt;&gt;YEAR(A1093)))</x:f>
        <x:v>0</x:v>
      </x:c>
      <x:c r="Q1092" s="66" t="b">
        <x:f aca="0">AND(MOD(MONTH(A1092),3)=0,OR(A1093="",MONTH(A1092)&lt;&gt;MONTH(A1093)))</x:f>
        <x:v>0</x:v>
      </x:c>
      <x:c r="R1092" s="66" t="b">
        <x:f aca="0">OR(O1092&gt;$E$7,O1092&lt;$E$6)</x:f>
        <x:v>0</x:v>
      </x:c>
      <x:c r="S1092" s="66" t="b">
        <x:f aca="0">AND(OR(P1092,Q1092,R1092),A1092-AH1091&gt;$E$8)</x:f>
        <x:v>0</x:v>
      </x:c>
      <x:c r="T1092" s="67" t="str">
        <x:f aca="0">IF(NOT(OR(P1092,Q1092,R1092)),"不调",IF(NOT(S1092),"间隔规则跳过",IF(P1092,"年末+季度",IF(AND(Q1092,R1092),"季度+动态",IF(Q1092,"季度","动态")))))</x:f>
        <x:v>不调</x:v>
      </x:c>
      <x:c r="U1092" s="64" t="n">
        <x:f aca="0">IF(OR(T1092="年末+季度",T1092="季度+动态"),N1092*$E$5/2,IF(T1092="季度",(J1092+K1092)/2,IF(T1092="动态",N1092*$E$5*IF(J1092+K1092=0,0.5,J1092/(J1092+K1092)),J1092)))</x:f>
        <x:v>0.12203850878063957</x:v>
      </x:c>
      <x:c r="V1092" s="64" t="n">
        <x:f aca="0">IF(OR(T1092="年末+季度",T1092="季度+动态"),N1092*$E$5/2,IF(T1092="季度",(J1092+K1092)/2,IF(T1092="动态",N1092*$E$5*IF(J1092+K1092=0,0.5,K1092/(J1092+K1092)),K1092)))</x:f>
        <x:v>0.12053335742111314</x:v>
      </x:c>
      <x:c r="W1092" s="64" t="n">
        <x:f aca="0">IF(OR(T1092="年末+季度",T1092="季度+动态",T1092="动态"),N1092*(1-$E$5)*IF(L1092+M1092=0,$B$7/($B$7+$B$8),L1092/(L1092+M1092)),L1092)</x:f>
        <x:v>0.8926179067616682</x:v>
      </x:c>
      <x:c r="X1092" s="64" t="n">
        <x:f aca="0">IF(OR(T1092="年末+季度",T1092="季度+动态",T1092="动态"),N1092*(1-$E$5)*IF(L1092+M1092=0,$B$8/($B$7+$B$8),M1092/(L1092+M1092)),M1092)</x:f>
        <x:v>0.07677841837000257</x:v>
      </x:c>
      <x:c r="Y1092" s="64" t="n">
        <x:f aca="0">POWER(1-$H$5,(A1092-A1091)/$H$8)</x:f>
        <x:v>0.9999862671029998</x:v>
      </x:c>
      <x:c r="Z1092" s="64" t="n">
        <x:f aca="0">U1092*Y1092</x:f>
        <x:v>0.12203683283836843</x:v>
      </x:c>
      <x:c r="AA1092" s="64" t="n">
        <x:f aca="0">V1092*Y1092</x:f>
        <x:v>0.12053170214893058</x:v>
      </x:c>
      <x:c r="AB1092" s="64" t="n">
        <x:f aca="0">W1092*Y1092</x:f>
        <x:v>0.8926056485318941</x:v>
      </x:c>
      <x:c r="AC1092" s="64" t="n">
        <x:f aca="0">X1092*Y1092</x:f>
        <x:v>0.07677736397989125</x:v>
      </x:c>
      <x:c r="AD1092" s="64" t="n">
        <x:f aca="0">SUM(Z1092:AC1092)</x:f>
        <x:v>1.2119515474990843</x:v>
      </x:c>
      <x:c r="AE1092" s="64" t="n">
        <x:f aca="0">MAX(AE1091,AD1092)</x:f>
        <x:v>1.2134112463259825</x:v>
      </x:c>
      <x:c r="AF1092" s="63" t="n">
        <x:f aca="0">AD1092/AE1092-1</x:f>
        <x:v>-0.0012029712361064648</x:v>
      </x:c>
      <x:c r="AG1092" s="63" t="n">
        <x:f aca="0">AD1092/AD1091-1</x:f>
        <x:v>-0.0012029712361064648</x:v>
      </x:c>
      <x:c r="AH1092" s="61" t="n">
        <x:f aca="0">IF(OR(T1092="年末+季度",T1092="季度+动态",T1092="季度",T1092="动态"),A1092,AH1091)</x:f>
        <x:v>45380</x:v>
      </x:c>
      <x:c r="AI1092" s="68" t="n">
        <x:f aca="0">YEAR(A1092)</x:f>
        <x:v>2024</x:v>
      </x:c>
      <x:c r="AJ1092" s="68" t="n">
        <x:f aca="0">MONTH(A1092)</x:f>
        <x:v>5</x:v>
      </x:c>
      <x:c r="AK1092" s="66" t="n">
        <x:f aca="0">IF(MONTH(A1092)&lt;&gt;MONTH(A1093),1,0)</x:f>
        <x:v>0</x:v>
      </x:c>
      <x:c r="AL1092" s="64" t="n">
        <x:f aca="0">IF(AK1091,AD1091,AL1091)</x:f>
        <x:v>1.2082780428535673</x:v>
      </x:c>
      <x:c r="AM1092" s="65" t="str">
        <x:f aca="0">IF(AK1092,AD1092/AL1092-1,"")</x:f>
      </x:c>
      <x:c r="AN1092" s="64" t="n">
        <x:f aca="0">IF(AI1092&lt;&gt;AI1091,AD1092,MAX(AN1091,AD1092))</x:f>
        <x:v>1.2134112463259825</x:v>
      </x:c>
      <x:c r="AO1092" s="65" t="n">
        <x:f aca="0">AD1092/AN1092-1</x:f>
        <x:v>-0.0012029712361064648</x:v>
      </x:c>
      <x:c r="AP1092" s="69" t="n">
        <x:f aca="0">IFERROR(SUM(Z1092:AC1092)/AD1092,0)</x:f>
        <x:v>1</x:v>
      </x:c>
      <x:c r="AQ1092" s="66" t="b">
        <x:f aca="0">AND(B1092&gt;0,C1092&gt;0,D1092&gt;0,E1092&gt;0)</x:f>
        <x:v>1</x:v>
      </x:c>
    </x:row>
    <x:row r="1093" ht="13.5" hidden="0">
      <x:c r="A1093" s="61" t="n">
        <x:f aca="0">'净值底稿'!A1055</x:f>
        <x:v>45421</x:v>
      </x:c>
      <x:c r="B1093" s="62" t="n">
        <x:f aca="0">'净值底稿'!W1055</x:f>
        <x:v>1.4466500932784807</x:v>
      </x:c>
      <x:c r="C1093" s="62" t="n">
        <x:f aca="0">'净值底稿'!T1055</x:f>
        <x:v>1.1813925162678474</x:v>
      </x:c>
      <x:c r="D1093" s="62" t="n">
        <x:f aca="0">'净值底稿'!U1055</x:f>
        <x:v>1.6749</x:v>
      </x:c>
      <x:c r="E1093" s="62" t="n">
        <x:f aca="0">'净值底稿'!V1055</x:f>
        <x:v>1.927</x:v>
      </x:c>
      <x:c r="F1093" s="63" t="n">
        <x:f aca="0">IFERROR(B1093/B1092-1,0)</x:f>
        <x:v>0.0094887789059519</x:v>
      </x:c>
      <x:c r="G1093" s="63" t="n">
        <x:f aca="0">IFERROR(C1093/C1092-1,0)</x:f>
        <x:v>0.012612700804048638</x:v>
      </x:c>
      <x:c r="H1093" s="63" t="n">
        <x:f aca="0">IFERROR(D1093/D1092-1,0)</x:f>
        <x:v>-0.0007755637752057121</x:v>
      </x:c>
      <x:c r="I1093" s="63" t="n">
        <x:f aca="0">IFERROR(E1093/E1092-1,0)</x:f>
        <x:v>-0.001399181219878698</x:v>
      </x:c>
      <x:c r="J1093" s="64" t="n">
        <x:f aca="0">Z1092*(1+F1093)</x:f>
        <x:v>0.12319481336355431</x:v>
      </x:c>
      <x:c r="K1093" s="64" t="n">
        <x:f aca="0">AA1092*(1+G1093)</x:f>
        <x:v>0.12205193244553775</x:v>
      </x:c>
      <x:c r="L1093" s="64" t="n">
        <x:f aca="0">AB1092*(1+H1093)</x:f>
        <x:v>0.8919133759253487</x:v>
      </x:c>
      <x:c r="M1093" s="64" t="n">
        <x:f aca="0">AC1092*(1+I1093)</x:f>
        <x:v>0.0766699385340988</x:v>
      </x:c>
      <x:c r="N1093" s="64" t="n">
        <x:f aca="0">SUM(J1093:M1093)</x:f>
        <x:v>1.2138300602685395</x:v>
      </x:c>
      <x:c r="O1093" s="65" t="n">
        <x:f aca="0">IFERROR((J1093+K1093)/N1093,0)</x:f>
        <x:v>0.20204372410651567</x:v>
      </x:c>
      <x:c r="P1093" s="66" t="b">
        <x:f aca="0">AND(MONTH(A1093)=12,OR(A1094="",YEAR(A1093)&lt;&gt;YEAR(A1094)))</x:f>
        <x:v>0</x:v>
      </x:c>
      <x:c r="Q1093" s="66" t="b">
        <x:f aca="0">AND(MOD(MONTH(A1093),3)=0,OR(A1094="",MONTH(A1093)&lt;&gt;MONTH(A1094)))</x:f>
        <x:v>0</x:v>
      </x:c>
      <x:c r="R1093" s="66" t="b">
        <x:f aca="0">OR(O1093&gt;$E$7,O1093&lt;$E$6)</x:f>
        <x:v>0</x:v>
      </x:c>
      <x:c r="S1093" s="66" t="b">
        <x:f aca="0">AND(OR(P1093,Q1093,R1093),A1093-AH1092&gt;$E$8)</x:f>
        <x:v>0</x:v>
      </x:c>
      <x:c r="T1093" s="67" t="str">
        <x:f aca="0">IF(NOT(OR(P1093,Q1093,R1093)),"不调",IF(NOT(S1093),"间隔规则跳过",IF(P1093,"年末+季度",IF(AND(Q1093,R1093),"季度+动态",IF(Q1093,"季度","动态")))))</x:f>
        <x:v>不调</x:v>
      </x:c>
      <x:c r="U1093" s="64" t="n">
        <x:f aca="0">IF(OR(T1093="年末+季度",T1093="季度+动态"),N1093*$E$5/2,IF(T1093="季度",(J1093+K1093)/2,IF(T1093="动态",N1093*$E$5*IF(J1093+K1093=0,0.5,J1093/(J1093+K1093)),J1093)))</x:f>
        <x:v>0.12319481336355431</x:v>
      </x:c>
      <x:c r="V1093" s="64" t="n">
        <x:f aca="0">IF(OR(T1093="年末+季度",T1093="季度+动态"),N1093*$E$5/2,IF(T1093="季度",(J1093+K1093)/2,IF(T1093="动态",N1093*$E$5*IF(J1093+K1093=0,0.5,K1093/(J1093+K1093)),K1093)))</x:f>
        <x:v>0.12205193244553775</x:v>
      </x:c>
      <x:c r="W1093" s="64" t="n">
        <x:f aca="0">IF(OR(T1093="年末+季度",T1093="季度+动态",T1093="动态"),N1093*(1-$E$5)*IF(L1093+M1093=0,$B$7/($B$7+$B$8),L1093/(L1093+M1093)),L1093)</x:f>
        <x:v>0.8919133759253487</x:v>
      </x:c>
      <x:c r="X1093" s="64" t="n">
        <x:f aca="0">IF(OR(T1093="年末+季度",T1093="季度+动态",T1093="动态"),N1093*(1-$E$5)*IF(L1093+M1093=0,$B$8/($B$7+$B$8),M1093/(L1093+M1093)),M1093)</x:f>
        <x:v>0.0766699385340988</x:v>
      </x:c>
      <x:c r="Y1093" s="64" t="n">
        <x:f aca="0">POWER(1-$H$5,(A1093-A1092)/$H$8)</x:f>
        <x:v>0.9999862671029998</x:v>
      </x:c>
      <x:c r="Z1093" s="64" t="n">
        <x:f aca="0">U1093*Y1093</x:f>
        <x:v>0.12319312154187143</x:v>
      </x:c>
      <x:c r="AA1093" s="64" t="n">
        <x:f aca="0">V1093*Y1093</x:f>
        <x:v>0.12205025631892079</x:v>
      </x:c>
      <x:c r="AB1093" s="64" t="n">
        <x:f aca="0">W1093*Y1093</x:f>
        <x:v>0.8919011273708239</x:v>
      </x:c>
      <x:c r="AC1093" s="64" t="n">
        <x:f aca="0">X1093*Y1093</x:f>
        <x:v>0.0766688856337299</x:v>
      </x:c>
      <x:c r="AD1093" s="64" t="n">
        <x:f aca="0">SUM(Z1093:AC1093)</x:f>
        <x:v>1.2138133908653461</x:v>
      </x:c>
      <x:c r="AE1093" s="64" t="n">
        <x:f aca="0">MAX(AE1092,AD1093)</x:f>
        <x:v>1.2138133908653461</x:v>
      </x:c>
      <x:c r="AF1093" s="63" t="n">
        <x:f aca="0">AD1093/AE1093-1</x:f>
        <x:v>0</x:v>
      </x:c>
      <x:c r="AG1093" s="63" t="n">
        <x:f aca="0">AD1093/AD1092-1</x:f>
        <x:v>0.0015362358091821626</x:v>
      </x:c>
      <x:c r="AH1093" s="61" t="n">
        <x:f aca="0">IF(OR(T1093="年末+季度",T1093="季度+动态",T1093="季度",T1093="动态"),A1093,AH1092)</x:f>
        <x:v>45380</x:v>
      </x:c>
      <x:c r="AI1093" s="68" t="n">
        <x:f aca="0">YEAR(A1093)</x:f>
        <x:v>2024</x:v>
      </x:c>
      <x:c r="AJ1093" s="68" t="n">
        <x:f aca="0">MONTH(A1093)</x:f>
        <x:v>5</x:v>
      </x:c>
      <x:c r="AK1093" s="66" t="n">
        <x:f aca="0">IF(MONTH(A1093)&lt;&gt;MONTH(A1094),1,0)</x:f>
        <x:v>0</x:v>
      </x:c>
      <x:c r="AL1093" s="64" t="n">
        <x:f aca="0">IF(AK1092,AD1092,AL1092)</x:f>
        <x:v>1.2082780428535673</x:v>
      </x:c>
      <x:c r="AM1093" s="65" t="str">
        <x:f aca="0">IF(AK1093,AD1093/AL1093-1,"")</x:f>
      </x:c>
      <x:c r="AN1093" s="64" t="n">
        <x:f aca="0">IF(AI1093&lt;&gt;AI1092,AD1093,MAX(AN1092,AD1093))</x:f>
        <x:v>1.2138133908653461</x:v>
      </x:c>
      <x:c r="AO1093" s="65" t="n">
        <x:f aca="0">AD1093/AN1093-1</x:f>
        <x:v>0</x:v>
      </x:c>
      <x:c r="AP1093" s="69" t="n">
        <x:f aca="0">IFERROR(SUM(Z1093:AC1093)/AD1093,0)</x:f>
        <x:v>1</x:v>
      </x:c>
      <x:c r="AQ1093" s="66" t="b">
        <x:f aca="0">AND(B1093&gt;0,C1093&gt;0,D1093&gt;0,E1093&gt;0)</x:f>
        <x:v>1</x:v>
      </x:c>
    </x:row>
    <x:row r="1094" ht="13.5" hidden="0">
      <x:c r="A1094" s="61" t="n">
        <x:f aca="0">'净值底稿'!A1056</x:f>
        <x:v>45422</x:v>
      </x:c>
      <x:c r="B1094" s="62" t="n">
        <x:f aca="0">'净值底稿'!W1056</x:f>
        <x:v>1.4591232672860242</x:v>
      </x:c>
      <x:c r="C1094" s="62" t="n">
        <x:f aca="0">'净值底稿'!T1056</x:f>
        <x:v>1.1763829483706068</x:v>
      </x:c>
      <x:c r="D1094" s="62" t="n">
        <x:f aca="0">'净值底稿'!U1056</x:f>
        <x:v>1.6748</x:v>
      </x:c>
      <x:c r="E1094" s="62" t="n">
        <x:f aca="0">'净值底稿'!V1056</x:f>
        <x:v>1.9708</x:v>
      </x:c>
      <x:c r="F1094" s="63" t="n">
        <x:f aca="0">IFERROR(B1094/B1093-1,0)</x:f>
        <x:v>0.008622108459742428</x:v>
      </x:c>
      <x:c r="G1094" s="63" t="n">
        <x:f aca="0">IFERROR(C1094/C1093-1,0)</x:f>
        <x:v>-0.004240392442188767</x:v>
      </x:c>
      <x:c r="H1094" s="63" t="n">
        <x:f aca="0">IFERROR(D1094/D1093-1,0)</x:f>
        <x:v>-0.00005970505701835549</x:v>
      </x:c>
      <x:c r="I1094" s="63" t="n">
        <x:f aca="0">IFERROR(E1094/E1093-1,0)</x:f>
        <x:v>0.022729631551634766</x:v>
      </x:c>
      <x:c r="J1094" s="64" t="n">
        <x:f aca="0">Z1093*(1+F1094)</x:f>
        <x:v>0.12425530599729967</x:v>
      </x:c>
      <x:c r="K1094" s="64" t="n">
        <x:f aca="0">AA1093*(1+G1094)</x:f>
        <x:v>0.12153271533445884</x:v>
      </x:c>
      <x:c r="L1094" s="64" t="n">
        <x:f aca="0">AB1093*(1+H1094)</x:f>
        <x:v>0.8918478763631595</x:v>
      </x:c>
      <x:c r="M1094" s="64" t="n">
        <x:f aca="0">AC1093*(1+I1094)</x:f>
        <x:v>0.078411541155659</x:v>
      </x:c>
      <x:c r="N1094" s="64" t="n">
        <x:f aca="0">SUM(J1094:M1094)</x:f>
        <x:v>1.216047438850577</x:v>
      </x:c>
      <x:c r="O1094" s="65" t="n">
        <x:f aca="0">IFERROR((J1094+K1094)/N1094,0)</x:f>
        <x:v>0.20212042185137147</x:v>
      </x:c>
      <x:c r="P1094" s="66" t="b">
        <x:f aca="0">AND(MONTH(A1094)=12,OR(A1095="",YEAR(A1094)&lt;&gt;YEAR(A1095)))</x:f>
        <x:v>0</x:v>
      </x:c>
      <x:c r="Q1094" s="66" t="b">
        <x:f aca="0">AND(MOD(MONTH(A1094),3)=0,OR(A1095="",MONTH(A1094)&lt;&gt;MONTH(A1095)))</x:f>
        <x:v>0</x:v>
      </x:c>
      <x:c r="R1094" s="66" t="b">
        <x:f aca="0">OR(O1094&gt;$E$7,O1094&lt;$E$6)</x:f>
        <x:v>0</x:v>
      </x:c>
      <x:c r="S1094" s="66" t="b">
        <x:f aca="0">AND(OR(P1094,Q1094,R1094),A1094-AH1093&gt;$E$8)</x:f>
        <x:v>0</x:v>
      </x:c>
      <x:c r="T1094" s="67" t="str">
        <x:f aca="0">IF(NOT(OR(P1094,Q1094,R1094)),"不调",IF(NOT(S1094),"间隔规则跳过",IF(P1094,"年末+季度",IF(AND(Q1094,R1094),"季度+动态",IF(Q1094,"季度","动态")))))</x:f>
        <x:v>不调</x:v>
      </x:c>
      <x:c r="U1094" s="64" t="n">
        <x:f aca="0">IF(OR(T1094="年末+季度",T1094="季度+动态"),N1094*$E$5/2,IF(T1094="季度",(J1094+K1094)/2,IF(T1094="动态",N1094*$E$5*IF(J1094+K1094=0,0.5,J1094/(J1094+K1094)),J1094)))</x:f>
        <x:v>0.12425530599729967</x:v>
      </x:c>
      <x:c r="V1094" s="64" t="n">
        <x:f aca="0">IF(OR(T1094="年末+季度",T1094="季度+动态"),N1094*$E$5/2,IF(T1094="季度",(J1094+K1094)/2,IF(T1094="动态",N1094*$E$5*IF(J1094+K1094=0,0.5,K1094/(J1094+K1094)),K1094)))</x:f>
        <x:v>0.12153271533445884</x:v>
      </x:c>
      <x:c r="W1094" s="64" t="n">
        <x:f aca="0">IF(OR(T1094="年末+季度",T1094="季度+动态",T1094="动态"),N1094*(1-$E$5)*IF(L1094+M1094=0,$B$7/($B$7+$B$8),L1094/(L1094+M1094)),L1094)</x:f>
        <x:v>0.8918478763631595</x:v>
      </x:c>
      <x:c r="X1094" s="64" t="n">
        <x:f aca="0">IF(OR(T1094="年末+季度",T1094="季度+动态",T1094="动态"),N1094*(1-$E$5)*IF(L1094+M1094=0,$B$8/($B$7+$B$8),M1094/(L1094+M1094)),M1094)</x:f>
        <x:v>0.078411541155659</x:v>
      </x:c>
      <x:c r="Y1094" s="64" t="n">
        <x:f aca="0">POWER(1-$H$5,(A1094-A1093)/$H$8)</x:f>
        <x:v>0.9999862671029998</x:v>
      </x:c>
      <x:c r="Z1094" s="64" t="n">
        <x:f aca="0">U1094*Y1094</x:f>
        <x:v>0.12425359961198068</x:v>
      </x:c>
      <x:c r="AA1094" s="64" t="n">
        <x:f aca="0">V1094*Y1094</x:f>
        <x:v>0.12153104633819699</x:v>
      </x:c>
      <x:c r="AB1094" s="64" t="n">
        <x:f aca="0">W1094*Y1094</x:f>
        <x:v>0.8918356287081336</x:v>
      </x:c>
      <x:c r="AC1094" s="64" t="n">
        <x:f aca="0">X1094*Y1094</x:f>
        <x:v>0.07841046433804068</x:v>
      </x:c>
      <x:c r="AD1094" s="64" t="n">
        <x:f aca="0">SUM(Z1094:AC1094)</x:f>
        <x:v>1.216030738996352</x:v>
      </x:c>
      <x:c r="AE1094" s="64" t="n">
        <x:f aca="0">MAX(AE1093,AD1094)</x:f>
        <x:v>1.216030738996352</x:v>
      </x:c>
      <x:c r="AF1094" s="63" t="n">
        <x:f aca="0">AD1094/AE1094-1</x:f>
        <x:v>0</x:v>
      </x:c>
      <x:c r="AG1094" s="63" t="n">
        <x:f aca="0">AD1094/AD1093-1</x:f>
        <x:v>0.0018267619616760822</x:v>
      </x:c>
      <x:c r="AH1094" s="61" t="n">
        <x:f aca="0">IF(OR(T1094="年末+季度",T1094="季度+动态",T1094="季度",T1094="动态"),A1094,AH1093)</x:f>
        <x:v>45380</x:v>
      </x:c>
      <x:c r="AI1094" s="68" t="n">
        <x:f aca="0">YEAR(A1094)</x:f>
        <x:v>2024</x:v>
      </x:c>
      <x:c r="AJ1094" s="68" t="n">
        <x:f aca="0">MONTH(A1094)</x:f>
        <x:v>5</x:v>
      </x:c>
      <x:c r="AK1094" s="66" t="n">
        <x:f aca="0">IF(MONTH(A1094)&lt;&gt;MONTH(A1095),1,0)</x:f>
        <x:v>0</x:v>
      </x:c>
      <x:c r="AL1094" s="64" t="n">
        <x:f aca="0">IF(AK1093,AD1093,AL1093)</x:f>
        <x:v>1.2082780428535673</x:v>
      </x:c>
      <x:c r="AM1094" s="65" t="str">
        <x:f aca="0">IF(AK1094,AD1094/AL1094-1,"")</x:f>
      </x:c>
      <x:c r="AN1094" s="64" t="n">
        <x:f aca="0">IF(AI1094&lt;&gt;AI1093,AD1094,MAX(AN1093,AD1094))</x:f>
        <x:v>1.216030738996352</x:v>
      </x:c>
      <x:c r="AO1094" s="65" t="n">
        <x:f aca="0">AD1094/AN1094-1</x:f>
        <x:v>0</x:v>
      </x:c>
      <x:c r="AP1094" s="69" t="n">
        <x:f aca="0">IFERROR(SUM(Z1094:AC1094)/AD1094,0)</x:f>
        <x:v>1</x:v>
      </x:c>
      <x:c r="AQ1094" s="66" t="b">
        <x:f aca="0">AND(B1094&gt;0,C1094&gt;0,D1094&gt;0,E1094&gt;0)</x:f>
        <x:v>1</x:v>
      </x:c>
    </x:row>
    <x:row r="1095" ht="13.5" hidden="0">
      <x:c r="A1095" s="61" t="n">
        <x:f aca="0">'净值底稿'!A1057</x:f>
        <x:v>45425</x:v>
      </x:c>
      <x:c r="B1095" s="62" t="n">
        <x:f aca="0">'净值底稿'!W1057</x:f>
        <x:v>1.4662681282171368</x:v>
      </x:c>
      <x:c r="C1095" s="62" t="n">
        <x:f aca="0">'净值底稿'!T1057</x:f>
        <x:v>1.1689276915877518</x:v>
      </x:c>
      <x:c r="D1095" s="62" t="n">
        <x:f aca="0">'净值底稿'!U1057</x:f>
        <x:v>1.6765</x:v>
      </x:c>
      <x:c r="E1095" s="62" t="n">
        <x:f aca="0">'净值底稿'!V1057</x:f>
        <x:v>1.9603</x:v>
      </x:c>
      <x:c r="F1095" s="63" t="n">
        <x:f aca="0">IFERROR(B1095/B1094-1,0)</x:f>
        <x:v>0.004896680829716393</x:v>
      </x:c>
      <x:c r="G1095" s="63" t="n">
        <x:f aca="0">IFERROR(C1095/C1094-1,0)</x:f>
        <x:v>-0.006337440365980496</x:v>
      </x:c>
      <x:c r="H1095" s="63" t="n">
        <x:f aca="0">IFERROR(D1095/D1094-1,0)</x:f>
        <x:v>0.00101504657272522</x:v>
      </x:c>
      <x:c r="I1095" s="63" t="n">
        <x:f aca="0">IFERROR(E1095/E1094-1,0)</x:f>
        <x:v>-0.005327785670793728</x:v>
      </x:c>
      <x:c r="J1095" s="64" t="n">
        <x:f aca="0">Z1094*(1+F1095)</x:f>
        <x:v>0.12486202983122392</x:v>
      </x:c>
      <x:c r="K1095" s="64" t="n">
        <x:f aca="0">AA1094*(1+G1095)</x:f>
        <x:v>0.12076085057941345</x:v>
      </x:c>
      <x:c r="L1095" s="64" t="n">
        <x:f aca="0">AB1094*(1+H1095)</x:f>
        <x:v>0.892740883406488</x:v>
      </x:c>
      <x:c r="M1095" s="64" t="n">
        <x:f aca="0">AC1094*(1+I1095)</x:f>
        <x:v>0.07799271018970018</x:v>
      </x:c>
      <x:c r="N1095" s="64" t="n">
        <x:f aca="0">SUM(J1095:M1095)</x:f>
        <x:v>1.2163564740068256</x:v>
      </x:c>
      <x:c r="O1095" s="65" t="n">
        <x:f aca="0">IFERROR((J1095+K1095)/N1095,0)</x:f>
        <x:v>0.20193330299096107</x:v>
      </x:c>
      <x:c r="P1095" s="66" t="b">
        <x:f aca="0">AND(MONTH(A1095)=12,OR(A1096="",YEAR(A1095)&lt;&gt;YEAR(A1096)))</x:f>
        <x:v>0</x:v>
      </x:c>
      <x:c r="Q1095" s="66" t="b">
        <x:f aca="0">AND(MOD(MONTH(A1095),3)=0,OR(A1096="",MONTH(A1095)&lt;&gt;MONTH(A1096)))</x:f>
        <x:v>0</x:v>
      </x:c>
      <x:c r="R1095" s="66" t="b">
        <x:f aca="0">OR(O1095&gt;$E$7,O1095&lt;$E$6)</x:f>
        <x:v>0</x:v>
      </x:c>
      <x:c r="S1095" s="66" t="b">
        <x:f aca="0">AND(OR(P1095,Q1095,R1095),A1095-AH1094&gt;$E$8)</x:f>
        <x:v>0</x:v>
      </x:c>
      <x:c r="T1095" s="67" t="str">
        <x:f aca="0">IF(NOT(OR(P1095,Q1095,R1095)),"不调",IF(NOT(S1095),"间隔规则跳过",IF(P1095,"年末+季度",IF(AND(Q1095,R1095),"季度+动态",IF(Q1095,"季度","动态")))))</x:f>
        <x:v>不调</x:v>
      </x:c>
      <x:c r="U1095" s="64" t="n">
        <x:f aca="0">IF(OR(T1095="年末+季度",T1095="季度+动态"),N1095*$E$5/2,IF(T1095="季度",(J1095+K1095)/2,IF(T1095="动态",N1095*$E$5*IF(J1095+K1095=0,0.5,J1095/(J1095+K1095)),J1095)))</x:f>
        <x:v>0.12486202983122392</x:v>
      </x:c>
      <x:c r="V1095" s="64" t="n">
        <x:f aca="0">IF(OR(T1095="年末+季度",T1095="季度+动态"),N1095*$E$5/2,IF(T1095="季度",(J1095+K1095)/2,IF(T1095="动态",N1095*$E$5*IF(J1095+K1095=0,0.5,K1095/(J1095+K1095)),K1095)))</x:f>
        <x:v>0.12076085057941345</x:v>
      </x:c>
      <x:c r="W1095" s="64" t="n">
        <x:f aca="0">IF(OR(T1095="年末+季度",T1095="季度+动态",T1095="动态"),N1095*(1-$E$5)*IF(L1095+M1095=0,$B$7/($B$7+$B$8),L1095/(L1095+M1095)),L1095)</x:f>
        <x:v>0.892740883406488</x:v>
      </x:c>
      <x:c r="X1095" s="64" t="n">
        <x:f aca="0">IF(OR(T1095="年末+季度",T1095="季度+动态",T1095="动态"),N1095*(1-$E$5)*IF(L1095+M1095=0,$B$8/($B$7+$B$8),M1095/(L1095+M1095)),M1095)</x:f>
        <x:v>0.07799271018970018</x:v>
      </x:c>
      <x:c r="Y1095" s="64" t="n">
        <x:f aca="0">POWER(1-$H$5,(A1095-A1094)/$H$8)</x:f>
        <x:v>0.9999588018747739</x:v>
      </x:c>
      <x:c r="Z1095" s="64" t="n">
        <x:f aca="0">U1095*Y1095</x:f>
        <x:v>0.12485688574968296</x:v>
      </x:c>
      <x:c r="AA1095" s="64" t="n">
        <x:f aca="0">V1095*Y1095</x:f>
        <x:v>0.12075587545876887</x:v>
      </x:c>
      <x:c r="AB1095" s="64" t="n">
        <x:f aca="0">W1095*Y1095</x:f>
        <x:v>0.892704104155779</x:v>
      </x:c>
      <x:c r="AC1095" s="64" t="n">
        <x:f aca="0">X1095*Y1095</x:f>
        <x:v>0.07798949703625906</x:v>
      </x:c>
      <x:c r="AD1095" s="64" t="n">
        <x:f aca="0">SUM(Z1095:AC1095)</x:f>
        <x:v>1.21630636240049</x:v>
      </x:c>
      <x:c r="AE1095" s="64" t="n">
        <x:f aca="0">MAX(AE1094,AD1095)</x:f>
        <x:v>1.21630636240049</x:v>
      </x:c>
      <x:c r="AF1095" s="63" t="n">
        <x:f aca="0">AD1095/AE1095-1</x:f>
        <x:v>0</x:v>
      </x:c>
      <x:c r="AG1095" s="63" t="n">
        <x:f aca="0">AD1095/AD1094-1</x:f>
        <x:v>0.00022665825402201634</x:v>
      </x:c>
      <x:c r="AH1095" s="61" t="n">
        <x:f aca="0">IF(OR(T1095="年末+季度",T1095="季度+动态",T1095="季度",T1095="动态"),A1095,AH1094)</x:f>
        <x:v>45380</x:v>
      </x:c>
      <x:c r="AI1095" s="68" t="n">
        <x:f aca="0">YEAR(A1095)</x:f>
        <x:v>2024</x:v>
      </x:c>
      <x:c r="AJ1095" s="68" t="n">
        <x:f aca="0">MONTH(A1095)</x:f>
        <x:v>5</x:v>
      </x:c>
      <x:c r="AK1095" s="66" t="n">
        <x:f aca="0">IF(MONTH(A1095)&lt;&gt;MONTH(A1096),1,0)</x:f>
        <x:v>0</x:v>
      </x:c>
      <x:c r="AL1095" s="64" t="n">
        <x:f aca="0">IF(AK1094,AD1094,AL1094)</x:f>
        <x:v>1.2082780428535673</x:v>
      </x:c>
      <x:c r="AM1095" s="65" t="str">
        <x:f aca="0">IF(AK1095,AD1095/AL1095-1,"")</x:f>
      </x:c>
      <x:c r="AN1095" s="64" t="n">
        <x:f aca="0">IF(AI1095&lt;&gt;AI1094,AD1095,MAX(AN1094,AD1095))</x:f>
        <x:v>1.21630636240049</x:v>
      </x:c>
      <x:c r="AO1095" s="65" t="n">
        <x:f aca="0">AD1095/AN1095-1</x:f>
        <x:v>0</x:v>
      </x:c>
      <x:c r="AP1095" s="69" t="n">
        <x:f aca="0">IFERROR(SUM(Z1095:AC1095)/AD1095,0)</x:f>
        <x:v>1</x:v>
      </x:c>
      <x:c r="AQ1095" s="66" t="b">
        <x:f aca="0">AND(B1095&gt;0,C1095&gt;0,D1095&gt;0,E1095&gt;0)</x:f>
        <x:v>1</x:v>
      </x:c>
    </x:row>
    <x:row r="1096" ht="13.5" hidden="0">
      <x:c r="A1096" s="61" t="n">
        <x:f aca="0">'净值底稿'!A1058</x:f>
        <x:v>45426</x:v>
      </x:c>
      <x:c r="B1096" s="62" t="n">
        <x:f aca="0">'净值底稿'!W1058</x:f>
        <x:v>1.462484118983772</x:v>
      </x:c>
      <x:c r="C1096" s="62" t="n">
        <x:f aca="0">'净值底稿'!T1058</x:f>
        <x:v>1.1737051395204423</x:v>
      </x:c>
      <x:c r="D1096" s="62" t="n">
        <x:f aca="0">'净值底稿'!U1058</x:f>
        <x:v>1.6773</x:v>
      </x:c>
      <x:c r="E1096" s="62" t="n">
        <x:f aca="0">'净值底稿'!V1058</x:f>
        <x:v>1.9521</x:v>
      </x:c>
      <x:c r="F1096" s="63" t="n">
        <x:f aca="0">IFERROR(B1096/B1095-1,0)</x:f>
        <x:v>-0.0025807075531033563</x:v>
      </x:c>
      <x:c r="G1096" s="63" t="n">
        <x:f aca="0">IFERROR(C1096/C1095-1,0)</x:f>
        <x:v>0.004087034610499529</x:v>
      </x:c>
      <x:c r="H1096" s="63" t="n">
        <x:f aca="0">IFERROR(D1096/D1095-1,0)</x:f>
        <x:v>0.0004771846107962663</x:v>
      </x:c>
      <x:c r="I1096" s="63" t="n">
        <x:f aca="0">IFERROR(E1096/E1095-1,0)</x:f>
        <x:v>-0.004183033209202658</x:v>
      </x:c>
      <x:c r="J1096" s="64" t="n">
        <x:f aca="0">Z1095*(1+F1096)</x:f>
        <x:v>0.12453466664157178</x:v>
      </x:c>
      <x:c r="K1096" s="64" t="n">
        <x:f aca="0">AA1095*(1+G1096)</x:f>
        <x:v>0.12124940890119003</x:v>
      </x:c>
      <x:c r="L1096" s="64" t="n">
        <x:f aca="0">AB1095*(1+H1096)</x:f>
        <x:v>0.8931300888162769</x:v>
      </x:c>
      <x:c r="M1096" s="64" t="n">
        <x:f aca="0">AC1095*(1+I1096)</x:f>
        <x:v>0.07766326438018738</x:v>
      </x:c>
      <x:c r="N1096" s="64" t="n">
        <x:f aca="0">SUM(J1096:M1096)</x:f>
        <x:v>1.216577428739226</x:v>
      </x:c>
      <x:c r="O1096" s="65" t="n">
        <x:f aca="0">IFERROR((J1096+K1096)/N1096,0)</x:f>
        <x:v>0.2020291267424507</x:v>
      </x:c>
      <x:c r="P1096" s="66" t="b">
        <x:f aca="0">AND(MONTH(A1096)=12,OR(A1097="",YEAR(A1096)&lt;&gt;YEAR(A1097)))</x:f>
        <x:v>0</x:v>
      </x:c>
      <x:c r="Q1096" s="66" t="b">
        <x:f aca="0">AND(MOD(MONTH(A1096),3)=0,OR(A1097="",MONTH(A1096)&lt;&gt;MONTH(A1097)))</x:f>
        <x:v>0</x:v>
      </x:c>
      <x:c r="R1096" s="66" t="b">
        <x:f aca="0">OR(O1096&gt;$E$7,O1096&lt;$E$6)</x:f>
        <x:v>0</x:v>
      </x:c>
      <x:c r="S1096" s="66" t="b">
        <x:f aca="0">AND(OR(P1096,Q1096,R1096),A1096-AH1095&gt;$E$8)</x:f>
        <x:v>0</x:v>
      </x:c>
      <x:c r="T1096" s="67" t="str">
        <x:f aca="0">IF(NOT(OR(P1096,Q1096,R1096)),"不调",IF(NOT(S1096),"间隔规则跳过",IF(P1096,"年末+季度",IF(AND(Q1096,R1096),"季度+动态",IF(Q1096,"季度","动态")))))</x:f>
        <x:v>不调</x:v>
      </x:c>
      <x:c r="U1096" s="64" t="n">
        <x:f aca="0">IF(OR(T1096="年末+季度",T1096="季度+动态"),N1096*$E$5/2,IF(T1096="季度",(J1096+K1096)/2,IF(T1096="动态",N1096*$E$5*IF(J1096+K1096=0,0.5,J1096/(J1096+K1096)),J1096)))</x:f>
        <x:v>0.12453466664157178</x:v>
      </x:c>
      <x:c r="V1096" s="64" t="n">
        <x:f aca="0">IF(OR(T1096="年末+季度",T1096="季度+动态"),N1096*$E$5/2,IF(T1096="季度",(J1096+K1096)/2,IF(T1096="动态",N1096*$E$5*IF(J1096+K1096=0,0.5,K1096/(J1096+K1096)),K1096)))</x:f>
        <x:v>0.12124940890119003</x:v>
      </x:c>
      <x:c r="W1096" s="64" t="n">
        <x:f aca="0">IF(OR(T1096="年末+季度",T1096="季度+动态",T1096="动态"),N1096*(1-$E$5)*IF(L1096+M1096=0,$B$7/($B$7+$B$8),L1096/(L1096+M1096)),L1096)</x:f>
        <x:v>0.8931300888162769</x:v>
      </x:c>
      <x:c r="X1096" s="64" t="n">
        <x:f aca="0">IF(OR(T1096="年末+季度",T1096="季度+动态",T1096="动态"),N1096*(1-$E$5)*IF(L1096+M1096=0,$B$8/($B$7+$B$8),M1096/(L1096+M1096)),M1096)</x:f>
        <x:v>0.07766326438018738</x:v>
      </x:c>
      <x:c r="Y1096" s="64" t="n">
        <x:f aca="0">POWER(1-$H$5,(A1096-A1095)/$H$8)</x:f>
        <x:v>0.9999862671029998</x:v>
      </x:c>
      <x:c r="Z1096" s="64" t="n">
        <x:f aca="0">U1096*Y1096</x:f>
        <x:v>0.12453295641982183</x:v>
      </x:c>
      <x:c r="AA1096" s="64" t="n">
        <x:f aca="0">V1096*Y1096</x:f>
        <x:v>0.12124774379554625</x:v>
      </x:c>
      <x:c r="AB1096" s="64" t="n">
        <x:f aca="0">W1096*Y1096</x:f>
        <x:v>0.8931178235527594</x:v>
      </x:c>
      <x:c r="AC1096" s="64" t="n">
        <x:f aca="0">X1096*Y1096</x:f>
        <x:v>0.07766219783857695</x:v>
      </x:c>
      <x:c r="AD1096" s="64" t="n">
        <x:f aca="0">SUM(Z1096:AC1096)</x:f>
        <x:v>1.2165607216067045</x:v>
      </x:c>
      <x:c r="AE1096" s="64" t="n">
        <x:f aca="0">MAX(AE1095,AD1096)</x:f>
        <x:v>1.2165607216067045</x:v>
      </x:c>
      <x:c r="AF1096" s="63" t="n">
        <x:f aca="0">AD1096/AE1096-1</x:f>
        <x:v>0</x:v>
      </x:c>
      <x:c r="AG1096" s="63" t="n">
        <x:f aca="0">AD1096/AD1095-1</x:f>
        <x:v>0.0002091242914428193</x:v>
      </x:c>
      <x:c r="AH1096" s="61" t="n">
        <x:f aca="0">IF(OR(T1096="年末+季度",T1096="季度+动态",T1096="季度",T1096="动态"),A1096,AH1095)</x:f>
        <x:v>45380</x:v>
      </x:c>
      <x:c r="AI1096" s="68" t="n">
        <x:f aca="0">YEAR(A1096)</x:f>
        <x:v>2024</x:v>
      </x:c>
      <x:c r="AJ1096" s="68" t="n">
        <x:f aca="0">MONTH(A1096)</x:f>
        <x:v>5</x:v>
      </x:c>
      <x:c r="AK1096" s="66" t="n">
        <x:f aca="0">IF(MONTH(A1096)&lt;&gt;MONTH(A1097),1,0)</x:f>
        <x:v>0</x:v>
      </x:c>
      <x:c r="AL1096" s="64" t="n">
        <x:f aca="0">IF(AK1095,AD1095,AL1095)</x:f>
        <x:v>1.2082780428535673</x:v>
      </x:c>
      <x:c r="AM1096" s="65" t="str">
        <x:f aca="0">IF(AK1096,AD1096/AL1096-1,"")</x:f>
      </x:c>
      <x:c r="AN1096" s="64" t="n">
        <x:f aca="0">IF(AI1096&lt;&gt;AI1095,AD1096,MAX(AN1095,AD1096))</x:f>
        <x:v>1.2165607216067045</x:v>
      </x:c>
      <x:c r="AO1096" s="65" t="n">
        <x:f aca="0">AD1096/AN1096-1</x:f>
        <x:v>0</x:v>
      </x:c>
      <x:c r="AP1096" s="69" t="n">
        <x:f aca="0">IFERROR(SUM(Z1096:AC1096)/AD1096,0)</x:f>
        <x:v>1</x:v>
      </x:c>
      <x:c r="AQ1096" s="66" t="b">
        <x:f aca="0">AND(B1096&gt;0,C1096&gt;0,D1096&gt;0,E1096&gt;0)</x:f>
        <x:v>1</x:v>
      </x:c>
    </x:row>
    <x:row r="1097" ht="13.5" hidden="0">
      <x:c r="A1097" s="61" t="n">
        <x:f aca="0">'净值底稿'!A1059</x:f>
        <x:v>45427</x:v>
      </x:c>
      <x:c r="B1097" s="62" t="n">
        <x:f aca="0">'净值底稿'!W1059</x:f>
        <x:v>1.4599929974949597</x:v>
      </x:c>
      <x:c r="C1097" s="62" t="n">
        <x:f aca="0">'净值底稿'!T1059</x:f>
        <x:v>1.1645991317760078</x:v>
      </x:c>
      <x:c r="D1097" s="62" t="n">
        <x:f aca="0">'净值底稿'!U1059</x:f>
        <x:v>1.6772</x:v>
      </x:c>
      <x:c r="E1097" s="62" t="n">
        <x:f aca="0">'净值底稿'!V1059</x:f>
        <x:v>1.9699</x:v>
      </x:c>
      <x:c r="F1097" s="63" t="n">
        <x:f aca="0">IFERROR(B1097/B1096-1,0)</x:f>
        <x:v>-0.0017033494288767326</x:v>
      </x:c>
      <x:c r="G1097" s="63" t="n">
        <x:f aca="0">IFERROR(C1097/C1096-1,0)</x:f>
        <x:v>-0.007758343588880501</x:v>
      </x:c>
      <x:c r="H1097" s="63" t="n">
        <x:f aca="0">IFERROR(D1097/D1096-1,0)</x:f>
        <x:v>-0.00005961962678113775</x:v>
      </x:c>
      <x:c r="I1097" s="63" t="n">
        <x:f aca="0">IFERROR(E1097/E1096-1,0)</x:f>
        <x:v>0.009118385328620526</x:v>
      </x:c>
      <x:c r="J1097" s="64" t="n">
        <x:f aca="0">Z1096*(1+F1097)</x:f>
        <x:v>0.1243208332796278</x:v>
      </x:c>
      <x:c r="K1097" s="64" t="n">
        <x:f aca="0">AA1096*(1+G1097)</x:f>
        <x:v>0.12030706213980384</x:v>
      </x:c>
      <x:c r="L1097" s="64" t="n">
        <x:f aca="0">AB1096*(1+H1097)</x:f>
        <x:v>0.8930645762014475</x:v>
      </x:c>
      <x:c r="M1097" s="64" t="n">
        <x:f aca="0">AC1096*(1+I1097)</x:f>
        <x:v>0.07837035168393665</x:v>
      </x:c>
      <x:c r="N1097" s="64" t="n">
        <x:f aca="0">SUM(J1097:M1097)</x:f>
        <x:v>1.2160628233048159</x:v>
      </x:c>
      <x:c r="O1097" s="65" t="n">
        <x:f aca="0">IFERROR((J1097+K1097)/N1097,0)</x:f>
        <x:v>0.2011638631913951</x:v>
      </x:c>
      <x:c r="P1097" s="66" t="b">
        <x:f aca="0">AND(MONTH(A1097)=12,OR(A1098="",YEAR(A1097)&lt;&gt;YEAR(A1098)))</x:f>
        <x:v>0</x:v>
      </x:c>
      <x:c r="Q1097" s="66" t="b">
        <x:f aca="0">AND(MOD(MONTH(A1097),3)=0,OR(A1098="",MONTH(A1097)&lt;&gt;MONTH(A1098)))</x:f>
        <x:v>0</x:v>
      </x:c>
      <x:c r="R1097" s="66" t="b">
        <x:f aca="0">OR(O1097&gt;$E$7,O1097&lt;$E$6)</x:f>
        <x:v>0</x:v>
      </x:c>
      <x:c r="S1097" s="66" t="b">
        <x:f aca="0">AND(OR(P1097,Q1097,R1097),A1097-AH1096&gt;$E$8)</x:f>
        <x:v>0</x:v>
      </x:c>
      <x:c r="T1097" s="67" t="str">
        <x:f aca="0">IF(NOT(OR(P1097,Q1097,R1097)),"不调",IF(NOT(S1097),"间隔规则跳过",IF(P1097,"年末+季度",IF(AND(Q1097,R1097),"季度+动态",IF(Q1097,"季度","动态")))))</x:f>
        <x:v>不调</x:v>
      </x:c>
      <x:c r="U1097" s="64" t="n">
        <x:f aca="0">IF(OR(T1097="年末+季度",T1097="季度+动态"),N1097*$E$5/2,IF(T1097="季度",(J1097+K1097)/2,IF(T1097="动态",N1097*$E$5*IF(J1097+K1097=0,0.5,J1097/(J1097+K1097)),J1097)))</x:f>
        <x:v>0.1243208332796278</x:v>
      </x:c>
      <x:c r="V1097" s="64" t="n">
        <x:f aca="0">IF(OR(T1097="年末+季度",T1097="季度+动态"),N1097*$E$5/2,IF(T1097="季度",(J1097+K1097)/2,IF(T1097="动态",N1097*$E$5*IF(J1097+K1097=0,0.5,K1097/(J1097+K1097)),K1097)))</x:f>
        <x:v>0.12030706213980384</x:v>
      </x:c>
      <x:c r="W1097" s="64" t="n">
        <x:f aca="0">IF(OR(T1097="年末+季度",T1097="季度+动态",T1097="动态"),N1097*(1-$E$5)*IF(L1097+M1097=0,$B$7/($B$7+$B$8),L1097/(L1097+M1097)),L1097)</x:f>
        <x:v>0.8930645762014475</x:v>
      </x:c>
      <x:c r="X1097" s="64" t="n">
        <x:f aca="0">IF(OR(T1097="年末+季度",T1097="季度+动态",T1097="动态"),N1097*(1-$E$5)*IF(L1097+M1097=0,$B$8/($B$7+$B$8),M1097/(L1097+M1097)),M1097)</x:f>
        <x:v>0.07837035168393665</x:v>
      </x:c>
      <x:c r="Y1097" s="64" t="n">
        <x:f aca="0">POWER(1-$H$5,(A1097-A1096)/$H$8)</x:f>
        <x:v>0.9999862671029998</x:v>
      </x:c>
      <x:c r="Z1097" s="64" t="n">
        <x:f aca="0">U1097*Y1097</x:f>
        <x:v>0.12431912599442939</x:v>
      </x:c>
      <x:c r="AA1097" s="64" t="n">
        <x:f aca="0">V1097*Y1097</x:f>
        <x:v>0.12030540997531107</x:v>
      </x:c>
      <x:c r="AB1097" s="64" t="n">
        <x:f aca="0">W1097*Y1097</x:f>
        <x:v>0.893052311837608</x:v>
      </x:c>
      <x:c r="AC1097" s="64" t="n">
        <x:f aca="0">X1097*Y1097</x:f>
        <x:v>0.0783692754319691</x:v>
      </x:c>
      <x:c r="AD1097" s="64" t="n">
        <x:f aca="0">SUM(Z1097:AC1097)</x:f>
        <x:v>1.2160461232393176</x:v>
      </x:c>
      <x:c r="AE1097" s="64" t="n">
        <x:f aca="0">MAX(AE1096,AD1097)</x:f>
        <x:v>1.2165607216067045</x:v>
      </x:c>
      <x:c r="AF1097" s="63" t="n">
        <x:f aca="0">AD1097/AE1097-1</x:f>
        <x:v>-0.0004229943957974047</x:v>
      </x:c>
      <x:c r="AG1097" s="63" t="n">
        <x:f aca="0">AD1097/AD1096-1</x:f>
        <x:v>-0.0004229943957974047</x:v>
      </x:c>
      <x:c r="AH1097" s="61" t="n">
        <x:f aca="0">IF(OR(T1097="年末+季度",T1097="季度+动态",T1097="季度",T1097="动态"),A1097,AH1096)</x:f>
        <x:v>45380</x:v>
      </x:c>
      <x:c r="AI1097" s="68" t="n">
        <x:f aca="0">YEAR(A1097)</x:f>
        <x:v>2024</x:v>
      </x:c>
      <x:c r="AJ1097" s="68" t="n">
        <x:f aca="0">MONTH(A1097)</x:f>
        <x:v>5</x:v>
      </x:c>
      <x:c r="AK1097" s="66" t="n">
        <x:f aca="0">IF(MONTH(A1097)&lt;&gt;MONTH(A1098),1,0)</x:f>
        <x:v>0</x:v>
      </x:c>
      <x:c r="AL1097" s="64" t="n">
        <x:f aca="0">IF(AK1096,AD1096,AL1096)</x:f>
        <x:v>1.2082780428535673</x:v>
      </x:c>
      <x:c r="AM1097" s="65" t="str">
        <x:f aca="0">IF(AK1097,AD1097/AL1097-1,"")</x:f>
      </x:c>
      <x:c r="AN1097" s="64" t="n">
        <x:f aca="0">IF(AI1097&lt;&gt;AI1096,AD1097,MAX(AN1096,AD1097))</x:f>
        <x:v>1.2165607216067045</x:v>
      </x:c>
      <x:c r="AO1097" s="65" t="n">
        <x:f aca="0">AD1097/AN1097-1</x:f>
        <x:v>-0.0004229943957974047</x:v>
      </x:c>
      <x:c r="AP1097" s="69" t="n">
        <x:f aca="0">IFERROR(SUM(Z1097:AC1097)/AD1097,0)</x:f>
        <x:v>1</x:v>
      </x:c>
      <x:c r="AQ1097" s="66" t="b">
        <x:f aca="0">AND(B1097&gt;0,C1097&gt;0,D1097&gt;0,E1097&gt;0)</x:f>
        <x:v>1</x:v>
      </x:c>
    </x:row>
    <x:row r="1098" ht="13.5" hidden="0">
      <x:c r="A1098" s="61" t="n">
        <x:f aca="0">'净值底稿'!A1060</x:f>
        <x:v>45428</x:v>
      </x:c>
      <x:c r="B1098" s="62" t="n">
        <x:f aca="0">'净值底稿'!W1060</x:f>
        <x:v>1.463962897319435</x:v>
      </x:c>
      <x:c r="C1098" s="62" t="n">
        <x:f aca="0">'净值底稿'!T1060</x:f>
        <x:v>1.1644200512059002</x:v>
      </x:c>
      <x:c r="D1098" s="62" t="n">
        <x:f aca="0">'净值底稿'!U1060</x:f>
        <x:v>1.6764</x:v>
      </x:c>
      <x:c r="E1098" s="62" t="n">
        <x:f aca="0">'净值底稿'!V1060</x:f>
        <x:v>1.9854</x:v>
      </x:c>
      <x:c r="F1098" s="63" t="n">
        <x:f aca="0">IFERROR(B1098/B1097-1,0)</x:f>
        <x:v>0.0027191225103728733</x:v>
      </x:c>
      <x:c r="G1098" s="63" t="n">
        <x:f aca="0">IFERROR(C1098/C1097-1,0)</x:f>
        <x:v>-0.00015377013877260204</x:v>
      </x:c>
      <x:c r="H1098" s="63" t="n">
        <x:f aca="0">IFERROR(D1098/D1097-1,0)</x:f>
        <x:v>-0.00047698545194374553</x:v>
      </x:c>
      <x:c r="I1098" s="63" t="n">
        <x:f aca="0">IFERROR(E1098/E1097-1,0)</x:f>
        <x:v>0.007868419716736907</x:v>
      </x:c>
      <x:c r="J1098" s="64" t="n">
        <x:f aca="0">Z1097*(1+F1098)</x:f>
        <x:v>0.12465716492839073</x:v>
      </x:c>
      <x:c r="K1098" s="64" t="n">
        <x:f aca="0">AA1097*(1+G1098)</x:f>
        <x:v>0.12028691059572408</x:v>
      </x:c>
      <x:c r="L1098" s="64" t="n">
        <x:f aca="0">AB1097*(1+H1098)</x:f>
        <x:v>0.8926263388770368</x:v>
      </x:c>
      <x:c r="M1098" s="64" t="n">
        <x:f aca="0">AC1097*(1+I1098)</x:f>
        <x:v>0.0789859177839644</x:v>
      </x:c>
      <x:c r="N1098" s="64" t="n">
        <x:f aca="0">SUM(J1098:M1098)</x:f>
        <x:v>1.216556332185116</x:v>
      </x:c>
      <x:c r="O1098" s="65" t="n">
        <x:f aca="0">IFERROR((J1098+K1098)/N1098,0)</x:f>
        <x:v>0.20134215658074692</x:v>
      </x:c>
      <x:c r="P1098" s="66" t="b">
        <x:f aca="0">AND(MONTH(A1098)=12,OR(A1099="",YEAR(A1098)&lt;&gt;YEAR(A1099)))</x:f>
        <x:v>0</x:v>
      </x:c>
      <x:c r="Q1098" s="66" t="b">
        <x:f aca="0">AND(MOD(MONTH(A1098),3)=0,OR(A1099="",MONTH(A1098)&lt;&gt;MONTH(A1099)))</x:f>
        <x:v>0</x:v>
      </x:c>
      <x:c r="R1098" s="66" t="b">
        <x:f aca="0">OR(O1098&gt;$E$7,O1098&lt;$E$6)</x:f>
        <x:v>0</x:v>
      </x:c>
      <x:c r="S1098" s="66" t="b">
        <x:f aca="0">AND(OR(P1098,Q1098,R1098),A1098-AH1097&gt;$E$8)</x:f>
        <x:v>0</x:v>
      </x:c>
      <x:c r="T1098" s="67" t="str">
        <x:f aca="0">IF(NOT(OR(P1098,Q1098,R1098)),"不调",IF(NOT(S1098),"间隔规则跳过",IF(P1098,"年末+季度",IF(AND(Q1098,R1098),"季度+动态",IF(Q1098,"季度","动态")))))</x:f>
        <x:v>不调</x:v>
      </x:c>
      <x:c r="U1098" s="64" t="n">
        <x:f aca="0">IF(OR(T1098="年末+季度",T1098="季度+动态"),N1098*$E$5/2,IF(T1098="季度",(J1098+K1098)/2,IF(T1098="动态",N1098*$E$5*IF(J1098+K1098=0,0.5,J1098/(J1098+K1098)),J1098)))</x:f>
        <x:v>0.12465716492839073</x:v>
      </x:c>
      <x:c r="V1098" s="64" t="n">
        <x:f aca="0">IF(OR(T1098="年末+季度",T1098="季度+动态"),N1098*$E$5/2,IF(T1098="季度",(J1098+K1098)/2,IF(T1098="动态",N1098*$E$5*IF(J1098+K1098=0,0.5,K1098/(J1098+K1098)),K1098)))</x:f>
        <x:v>0.12028691059572408</x:v>
      </x:c>
      <x:c r="W1098" s="64" t="n">
        <x:f aca="0">IF(OR(T1098="年末+季度",T1098="季度+动态",T1098="动态"),N1098*(1-$E$5)*IF(L1098+M1098=0,$B$7/($B$7+$B$8),L1098/(L1098+M1098)),L1098)</x:f>
        <x:v>0.8926263388770368</x:v>
      </x:c>
      <x:c r="X1098" s="64" t="n">
        <x:f aca="0">IF(OR(T1098="年末+季度",T1098="季度+动态",T1098="动态"),N1098*(1-$E$5)*IF(L1098+M1098=0,$B$8/($B$7+$B$8),M1098/(L1098+M1098)),M1098)</x:f>
        <x:v>0.0789859177839644</x:v>
      </x:c>
      <x:c r="Y1098" s="64" t="n">
        <x:f aca="0">POWER(1-$H$5,(A1098-A1097)/$H$8)</x:f>
        <x:v>0.9999862671029998</x:v>
      </x:c>
      <x:c r="Z1098" s="64" t="n">
        <x:f aca="0">U1098*Y1098</x:f>
        <x:v>0.12465545302438442</x:v>
      </x:c>
      <x:c r="AA1098" s="64" t="n">
        <x:f aca="0">V1098*Y1098</x:f>
        <x:v>0.1202852587079704</x:v>
      </x:c>
      <x:c r="AB1098" s="64" t="n">
        <x:f aca="0">W1098*Y1098</x:f>
        <x:v>0.8926140805314653</x:v>
      </x:c>
      <x:c r="AC1098" s="64" t="n">
        <x:f aca="0">X1098*Y1098</x:f>
        <x:v>0.078984833078491</x:v>
      </x:c>
      <x:c r="AD1098" s="64" t="n">
        <x:f aca="0">SUM(Z1098:AC1098)</x:f>
        <x:v>1.216539625342311</x:v>
      </x:c>
      <x:c r="AE1098" s="64" t="n">
        <x:f aca="0">MAX(AE1097,AD1098)</x:f>
        <x:v>1.2165607216067045</x:v>
      </x:c>
      <x:c r="AF1098" s="63" t="n">
        <x:f aca="0">AD1098/AE1098-1</x:f>
        <x:v>-0.000017340905405505147</x:v>
      </x:c>
      <x:c r="AG1098" s="63" t="n">
        <x:f aca="0">AD1098/AD1097-1</x:f>
        <x:v>0.0004058251521570355</x:v>
      </x:c>
      <x:c r="AH1098" s="61" t="n">
        <x:f aca="0">IF(OR(T1098="年末+季度",T1098="季度+动态",T1098="季度",T1098="动态"),A1098,AH1097)</x:f>
        <x:v>45380</x:v>
      </x:c>
      <x:c r="AI1098" s="68" t="n">
        <x:f aca="0">YEAR(A1098)</x:f>
        <x:v>2024</x:v>
      </x:c>
      <x:c r="AJ1098" s="68" t="n">
        <x:f aca="0">MONTH(A1098)</x:f>
        <x:v>5</x:v>
      </x:c>
      <x:c r="AK1098" s="66" t="n">
        <x:f aca="0">IF(MONTH(A1098)&lt;&gt;MONTH(A1099),1,0)</x:f>
        <x:v>0</x:v>
      </x:c>
      <x:c r="AL1098" s="64" t="n">
        <x:f aca="0">IF(AK1097,AD1097,AL1097)</x:f>
        <x:v>1.2082780428535673</x:v>
      </x:c>
      <x:c r="AM1098" s="65" t="str">
        <x:f aca="0">IF(AK1098,AD1098/AL1098-1,"")</x:f>
      </x:c>
      <x:c r="AN1098" s="64" t="n">
        <x:f aca="0">IF(AI1098&lt;&gt;AI1097,AD1098,MAX(AN1097,AD1098))</x:f>
        <x:v>1.2165607216067045</x:v>
      </x:c>
      <x:c r="AO1098" s="65" t="n">
        <x:f aca="0">AD1098/AN1098-1</x:f>
        <x:v>-0.000017340905405505147</x:v>
      </x:c>
      <x:c r="AP1098" s="69" t="n">
        <x:f aca="0">IFERROR(SUM(Z1098:AC1098)/AD1098,0)</x:f>
        <x:v>1</x:v>
      </x:c>
      <x:c r="AQ1098" s="66" t="b">
        <x:f aca="0">AND(B1098&gt;0,C1098&gt;0,D1098&gt;0,E1098&gt;0)</x:f>
        <x:v>1</x:v>
      </x:c>
    </x:row>
    <x:row r="1099" ht="13.5" hidden="0">
      <x:c r="A1099" s="61" t="n">
        <x:f aca="0">'净值底稿'!A1061</x:f>
        <x:v>45429</x:v>
      </x:c>
      <x:c r="B1099" s="62" t="n">
        <x:f aca="0">'净值底稿'!W1061</x:f>
        <x:v>1.4755700825138165</x:v>
      </x:c>
      <x:c r="C1099" s="62" t="n">
        <x:f aca="0">'净值底稿'!T1061</x:f>
        <x:v>1.1763451187289893</x:v>
      </x:c>
      <x:c r="D1099" s="62" t="n">
        <x:f aca="0">'净值底稿'!U1061</x:f>
        <x:v>1.6763</x:v>
      </x:c>
      <x:c r="E1099" s="62" t="n">
        <x:f aca="0">'净值底稿'!V1061</x:f>
        <x:v>1.9887</x:v>
      </x:c>
      <x:c r="F1099" s="63" t="n">
        <x:f aca="0">IFERROR(B1099/B1098-1,0)</x:f>
        <x:v>0.007928606124946613</x:v>
      </x:c>
      <x:c r="G1099" s="63" t="n">
        <x:f aca="0">IFERROR(C1099/C1098-1,0)</x:f>
        <x:v>0.010241207638720384</x:v>
      </x:c>
      <x:c r="H1099" s="63" t="n">
        <x:f aca="0">IFERROR(D1099/D1098-1,0)</x:f>
        <x:v>-0.000059651634454760405</x:v>
      </x:c>
      <x:c r="I1099" s="63" t="n">
        <x:f aca="0">IFERROR(E1099/E1098-1,0)</x:f>
        <x:v>0.0016621335750981459</x:v>
      </x:c>
      <x:c r="J1099" s="64" t="n">
        <x:f aca="0">Z1098*(1+F1099)</x:f>
        <x:v>0.12564379701274156</x:v>
      </x:c>
      <x:c r="K1099" s="64" t="n">
        <x:f aca="0">AA1098*(1+G1099)</x:f>
        <x:v>0.12151712501827593</x:v>
      </x:c>
      <x:c r="L1099" s="64" t="n">
        <x:f aca="0">AB1098*(1+H1099)</x:f>
        <x:v>0.8925608346426243</x:v>
      </x:c>
      <x:c r="M1099" s="64" t="n">
        <x:f aca="0">AC1098*(1+I1099)</x:f>
        <x:v>0.07911611642147427</x:v>
      </x:c>
      <x:c r="N1099" s="64" t="n">
        <x:f aca="0">SUM(J1099:M1099)</x:f>
        <x:v>1.218837873095116</x:v>
      </x:c>
      <x:c r="O1099" s="65" t="n">
        <x:f aca="0">IFERROR((J1099+K1099)/N1099,0)</x:f>
        <x:v>0.20278408432072859</x:v>
      </x:c>
      <x:c r="P1099" s="66" t="b">
        <x:f aca="0">AND(MONTH(A1099)=12,OR(A1100="",YEAR(A1099)&lt;&gt;YEAR(A1100)))</x:f>
        <x:v>0</x:v>
      </x:c>
      <x:c r="Q1099" s="66" t="b">
        <x:f aca="0">AND(MOD(MONTH(A1099),3)=0,OR(A1100="",MONTH(A1099)&lt;&gt;MONTH(A1100)))</x:f>
        <x:v>0</x:v>
      </x:c>
      <x:c r="R1099" s="66" t="b">
        <x:f aca="0">OR(O1099&gt;$E$7,O1099&lt;$E$6)</x:f>
        <x:v>0</x:v>
      </x:c>
      <x:c r="S1099" s="66" t="b">
        <x:f aca="0">AND(OR(P1099,Q1099,R1099),A1099-AH1098&gt;$E$8)</x:f>
        <x:v>0</x:v>
      </x:c>
      <x:c r="T1099" s="67" t="str">
        <x:f aca="0">IF(NOT(OR(P1099,Q1099,R1099)),"不调",IF(NOT(S1099),"间隔规则跳过",IF(P1099,"年末+季度",IF(AND(Q1099,R1099),"季度+动态",IF(Q1099,"季度","动态")))))</x:f>
        <x:v>不调</x:v>
      </x:c>
      <x:c r="U1099" s="64" t="n">
        <x:f aca="0">IF(OR(T1099="年末+季度",T1099="季度+动态"),N1099*$E$5/2,IF(T1099="季度",(J1099+K1099)/2,IF(T1099="动态",N1099*$E$5*IF(J1099+K1099=0,0.5,J1099/(J1099+K1099)),J1099)))</x:f>
        <x:v>0.12564379701274156</x:v>
      </x:c>
      <x:c r="V1099" s="64" t="n">
        <x:f aca="0">IF(OR(T1099="年末+季度",T1099="季度+动态"),N1099*$E$5/2,IF(T1099="季度",(J1099+K1099)/2,IF(T1099="动态",N1099*$E$5*IF(J1099+K1099=0,0.5,K1099/(J1099+K1099)),K1099)))</x:f>
        <x:v>0.12151712501827593</x:v>
      </x:c>
      <x:c r="W1099" s="64" t="n">
        <x:f aca="0">IF(OR(T1099="年末+季度",T1099="季度+动态",T1099="动态"),N1099*(1-$E$5)*IF(L1099+M1099=0,$B$7/($B$7+$B$8),L1099/(L1099+M1099)),L1099)</x:f>
        <x:v>0.8925608346426243</x:v>
      </x:c>
      <x:c r="X1099" s="64" t="n">
        <x:f aca="0">IF(OR(T1099="年末+季度",T1099="季度+动态",T1099="动态"),N1099*(1-$E$5)*IF(L1099+M1099=0,$B$8/($B$7+$B$8),M1099/(L1099+M1099)),M1099)</x:f>
        <x:v>0.07911611642147427</x:v>
      </x:c>
      <x:c r="Y1099" s="64" t="n">
        <x:f aca="0">POWER(1-$H$5,(A1099-A1098)/$H$8)</x:f>
        <x:v>0.9999862671029998</x:v>
      </x:c>
      <x:c r="Z1099" s="64" t="n">
        <x:f aca="0">U1099*Y1099</x:f>
        <x:v>0.12564207155941848</x:v>
      </x:c>
      <x:c r="AA1099" s="64" t="n">
        <x:f aca="0">V1099*Y1099</x:f>
        <x:v>0.12151545623611429</x:v>
      </x:c>
      <x:c r="AB1099" s="64" t="n">
        <x:f aca="0">W1099*Y1099</x:f>
        <x:v>0.8925485771966156</x:v>
      </x:c>
      <x:c r="AC1099" s="64" t="n">
        <x:f aca="0">X1099*Y1099</x:f>
        <x:v>0.07911502992799639</x:v>
      </x:c>
      <x:c r="AD1099" s="64" t="n">
        <x:f aca="0">SUM(Z1099:AC1099)</x:f>
        <x:v>1.2188211349201448</x:v>
      </x:c>
      <x:c r="AE1099" s="64" t="n">
        <x:f aca="0">MAX(AE1098,AD1099)</x:f>
        <x:v>1.2188211349201448</x:v>
      </x:c>
      <x:c r="AF1099" s="63" t="n">
        <x:f aca="0">AD1099/AE1099-1</x:f>
        <x:v>0</x:v>
      </x:c>
      <x:c r="AG1099" s="63" t="n">
        <x:f aca="0">AD1099/AD1098-1</x:f>
        <x:v>0.001875409177232168</x:v>
      </x:c>
      <x:c r="AH1099" s="61" t="n">
        <x:f aca="0">IF(OR(T1099="年末+季度",T1099="季度+动态",T1099="季度",T1099="动态"),A1099,AH1098)</x:f>
        <x:v>45380</x:v>
      </x:c>
      <x:c r="AI1099" s="68" t="n">
        <x:f aca="0">YEAR(A1099)</x:f>
        <x:v>2024</x:v>
      </x:c>
      <x:c r="AJ1099" s="68" t="n">
        <x:f aca="0">MONTH(A1099)</x:f>
        <x:v>5</x:v>
      </x:c>
      <x:c r="AK1099" s="66" t="n">
        <x:f aca="0">IF(MONTH(A1099)&lt;&gt;MONTH(A1100),1,0)</x:f>
        <x:v>0</x:v>
      </x:c>
      <x:c r="AL1099" s="64" t="n">
        <x:f aca="0">IF(AK1098,AD1098,AL1098)</x:f>
        <x:v>1.2082780428535673</x:v>
      </x:c>
      <x:c r="AM1099" s="65" t="str">
        <x:f aca="0">IF(AK1099,AD1099/AL1099-1,"")</x:f>
      </x:c>
      <x:c r="AN1099" s="64" t="n">
        <x:f aca="0">IF(AI1099&lt;&gt;AI1098,AD1099,MAX(AN1098,AD1099))</x:f>
        <x:v>1.2188211349201448</x:v>
      </x:c>
      <x:c r="AO1099" s="65" t="n">
        <x:f aca="0">AD1099/AN1099-1</x:f>
        <x:v>0</x:v>
      </x:c>
      <x:c r="AP1099" s="69" t="n">
        <x:f aca="0">IFERROR(SUM(Z1099:AC1099)/AD1099,0)</x:f>
        <x:v>1</x:v>
      </x:c>
      <x:c r="AQ1099" s="66" t="b">
        <x:f aca="0">AND(B1099&gt;0,C1099&gt;0,D1099&gt;0,E1099&gt;0)</x:f>
        <x:v>1</x:v>
      </x:c>
    </x:row>
    <x:row r="1100" ht="13.5" hidden="0">
      <x:c r="A1100" s="61" t="n">
        <x:f aca="0">'净值底稿'!A1062</x:f>
        <x:v>45432</x:v>
      </x:c>
      <x:c r="B1100" s="62" t="n">
        <x:f aca="0">'净值底稿'!W1062</x:f>
        <x:v>1.4863327988188622</x:v>
      </x:c>
      <x:c r="C1100" s="62" t="n">
        <x:f aca="0">'净值底稿'!T1062</x:f>
        <x:v>1.1814384059364116</x:v>
      </x:c>
      <x:c r="D1100" s="62" t="n">
        <x:f aca="0">'净值底稿'!U1062</x:f>
        <x:v>1.6768</x:v>
      </x:c>
      <x:c r="E1100" s="62" t="n">
        <x:f aca="0">'净值底稿'!V1062</x:f>
        <x:v>2.0322</x:v>
      </x:c>
      <x:c r="F1100" s="63" t="n">
        <x:f aca="0">IFERROR(B1100/B1099-1,0)</x:f>
        <x:v>0.007293937734702549</x:v>
      </x:c>
      <x:c r="G1100" s="63" t="n">
        <x:f aca="0">IFERROR(C1100/C1099-1,0)</x:f>
        <x:v>0.004329755890792875</x:v>
      </x:c>
      <x:c r="H1100" s="63" t="n">
        <x:f aca="0">IFERROR(D1100/D1099-1,0)</x:f>
        <x:v>0.0002982759649228228</x:v>
      </x:c>
      <x:c r="I1100" s="63" t="n">
        <x:f aca="0">IFERROR(E1100/E1099-1,0)</x:f>
        <x:v>0.021873585759541347</x:v>
      </x:c>
      <x:c r="J1100" s="64" t="n">
        <x:f aca="0">Z1099*(1+F1100)</x:f>
        <x:v>0.12655849700623192</x:v>
      </x:c>
      <x:c r="K1100" s="64" t="n">
        <x:f aca="0">AA1099*(1+G1100)</x:f>
        <x:v>0.122041588498575</x:v>
      </x:c>
      <x:c r="L1100" s="64" t="n">
        <x:f aca="0">AB1099*(1+H1100)</x:f>
        <x:v>0.8928148029847194</x:v>
      </x:c>
      <x:c r="M1100" s="64" t="n">
        <x:f aca="0">AC1099*(1+I1100)</x:f>
        <x:v>0.0808455593199951</x:v>
      </x:c>
      <x:c r="N1100" s="64" t="n">
        <x:f aca="0">SUM(J1100:M1100)</x:f>
        <x:v>1.2222604478095214</x:v>
      </x:c>
      <x:c r="O1100" s="65" t="n">
        <x:f aca="0">IFERROR((J1100+K1100)/N1100,0)</x:f>
        <x:v>0.20339370872250387</x:v>
      </x:c>
      <x:c r="P1100" s="66" t="b">
        <x:f aca="0">AND(MONTH(A1100)=12,OR(A1101="",YEAR(A1100)&lt;&gt;YEAR(A1101)))</x:f>
        <x:v>0</x:v>
      </x:c>
      <x:c r="Q1100" s="66" t="b">
        <x:f aca="0">AND(MOD(MONTH(A1100),3)=0,OR(A1101="",MONTH(A1100)&lt;&gt;MONTH(A1101)))</x:f>
        <x:v>0</x:v>
      </x:c>
      <x:c r="R1100" s="66" t="b">
        <x:f aca="0">OR(O1100&gt;$E$7,O1100&lt;$E$6)</x:f>
        <x:v>0</x:v>
      </x:c>
      <x:c r="S1100" s="66" t="b">
        <x:f aca="0">AND(OR(P1100,Q1100,R1100),A1100-AH1099&gt;$E$8)</x:f>
        <x:v>0</x:v>
      </x:c>
      <x:c r="T1100" s="67" t="str">
        <x:f aca="0">IF(NOT(OR(P1100,Q1100,R1100)),"不调",IF(NOT(S1100),"间隔规则跳过",IF(P1100,"年末+季度",IF(AND(Q1100,R1100),"季度+动态",IF(Q1100,"季度","动态")))))</x:f>
        <x:v>不调</x:v>
      </x:c>
      <x:c r="U1100" s="64" t="n">
        <x:f aca="0">IF(OR(T1100="年末+季度",T1100="季度+动态"),N1100*$E$5/2,IF(T1100="季度",(J1100+K1100)/2,IF(T1100="动态",N1100*$E$5*IF(J1100+K1100=0,0.5,J1100/(J1100+K1100)),J1100)))</x:f>
        <x:v>0.12655849700623192</x:v>
      </x:c>
      <x:c r="V1100" s="64" t="n">
        <x:f aca="0">IF(OR(T1100="年末+季度",T1100="季度+动态"),N1100*$E$5/2,IF(T1100="季度",(J1100+K1100)/2,IF(T1100="动态",N1100*$E$5*IF(J1100+K1100=0,0.5,K1100/(J1100+K1100)),K1100)))</x:f>
        <x:v>0.122041588498575</x:v>
      </x:c>
      <x:c r="W1100" s="64" t="n">
        <x:f aca="0">IF(OR(T1100="年末+季度",T1100="季度+动态",T1100="动态"),N1100*(1-$E$5)*IF(L1100+M1100=0,$B$7/($B$7+$B$8),L1100/(L1100+M1100)),L1100)</x:f>
        <x:v>0.8928148029847194</x:v>
      </x:c>
      <x:c r="X1100" s="64" t="n">
        <x:f aca="0">IF(OR(T1100="年末+季度",T1100="季度+动态",T1100="动态"),N1100*(1-$E$5)*IF(L1100+M1100=0,$B$8/($B$7+$B$8),M1100/(L1100+M1100)),M1100)</x:f>
        <x:v>0.0808455593199951</x:v>
      </x:c>
      <x:c r="Y1100" s="64" t="n">
        <x:f aca="0">POWER(1-$H$5,(A1100-A1099)/$H$8)</x:f>
        <x:v>0.9999588018747739</x:v>
      </x:c>
      <x:c r="Z1100" s="64" t="n">
        <x:f aca="0">U1100*Y1100</x:f>
        <x:v>0.12655328303342384</x:v>
      </x:c>
      <x:c r="AA1100" s="64" t="n">
        <x:f aca="0">V1100*Y1100</x:f>
        <x:v>0.12203656061392924</x:v>
      </x:c>
      <x:c r="AB1100" s="64" t="n">
        <x:f aca="0">W1100*Y1100</x:f>
        <x:v>0.8927780206886623</x:v>
      </x:c>
      <x:c r="AC1100" s="64" t="n">
        <x:f aca="0">X1100*Y1100</x:f>
        <x:v>0.08084222863451826</x:v>
      </x:c>
      <x:c r="AD1100" s="64" t="n">
        <x:f aca="0">SUM(Z1100:AC1100)</x:f>
        <x:v>1.2222100929705337</x:v>
      </x:c>
      <x:c r="AE1100" s="64" t="n">
        <x:f aca="0">MAX(AE1099,AD1100)</x:f>
        <x:v>1.2222100929705337</x:v>
      </x:c>
      <x:c r="AF1100" s="63" t="n">
        <x:f aca="0">AD1100/AE1100-1</x:f>
        <x:v>0</x:v>
      </x:c>
      <x:c r="AG1100" s="63" t="n">
        <x:f aca="0">AD1100/AD1099-1</x:f>
        <x:v>0.0027805212375242583</x:v>
      </x:c>
      <x:c r="AH1100" s="61" t="n">
        <x:f aca="0">IF(OR(T1100="年末+季度",T1100="季度+动态",T1100="季度",T1100="动态"),A1100,AH1099)</x:f>
        <x:v>45380</x:v>
      </x:c>
      <x:c r="AI1100" s="68" t="n">
        <x:f aca="0">YEAR(A1100)</x:f>
        <x:v>2024</x:v>
      </x:c>
      <x:c r="AJ1100" s="68" t="n">
        <x:f aca="0">MONTH(A1100)</x:f>
        <x:v>5</x:v>
      </x:c>
      <x:c r="AK1100" s="66" t="n">
        <x:f aca="0">IF(MONTH(A1100)&lt;&gt;MONTH(A1101),1,0)</x:f>
        <x:v>0</x:v>
      </x:c>
      <x:c r="AL1100" s="64" t="n">
        <x:f aca="0">IF(AK1099,AD1099,AL1099)</x:f>
        <x:v>1.2082780428535673</x:v>
      </x:c>
      <x:c r="AM1100" s="65" t="str">
        <x:f aca="0">IF(AK1100,AD1100/AL1100-1,"")</x:f>
      </x:c>
      <x:c r="AN1100" s="64" t="n">
        <x:f aca="0">IF(AI1100&lt;&gt;AI1099,AD1100,MAX(AN1099,AD1100))</x:f>
        <x:v>1.2222100929705337</x:v>
      </x:c>
      <x:c r="AO1100" s="65" t="n">
        <x:f aca="0">AD1100/AN1100-1</x:f>
        <x:v>0</x:v>
      </x:c>
      <x:c r="AP1100" s="69" t="n">
        <x:f aca="0">IFERROR(SUM(Z1100:AC1100)/AD1100,0)</x:f>
        <x:v>1</x:v>
      </x:c>
      <x:c r="AQ1100" s="66" t="b">
        <x:f aca="0">AND(B1100&gt;0,C1100&gt;0,D1100&gt;0,E1100&gt;0)</x:f>
        <x:v>1</x:v>
      </x:c>
    </x:row>
    <x:row r="1101" ht="13.5" hidden="0">
      <x:c r="A1101" s="61" t="n">
        <x:f aca="0">'净值底稿'!A1063</x:f>
        <x:v>45433</x:v>
      </x:c>
      <x:c r="B1101" s="62" t="n">
        <x:f aca="0">'净值底稿'!W1063</x:f>
        <x:v>1.4862284621376354</x:v>
      </x:c>
      <x:c r="C1101" s="62" t="n">
        <x:f aca="0">'净值底稿'!T1063</x:f>
        <x:v>1.1739898514971738</x:v>
      </x:c>
      <x:c r="D1101" s="62" t="n">
        <x:f aca="0">'净值底稿'!U1063</x:f>
        <x:v>1.6767</x:v>
      </x:c>
      <x:c r="E1101" s="62" t="n">
        <x:f aca="0">'净值底稿'!V1063</x:f>
        <x:v>2.0156</x:v>
      </x:c>
      <x:c r="F1101" s="63" t="n">
        <x:f aca="0">IFERROR(B1101/B1100-1,0)</x:f>
        <x:v>-0.0000701973887070606</x:v>
      </x:c>
      <x:c r="G1101" s="63" t="n">
        <x:f aca="0">IFERROR(C1101/C1100-1,0)</x:f>
        <x:v>-0.006304648978576299</x:v>
      </x:c>
      <x:c r="H1101" s="63" t="n">
        <x:f aca="0">IFERROR(D1101/D1100-1,0)</x:f>
        <x:v>-0.000059637404580148434</x:v>
      </x:c>
      <x:c r="I1101" s="63" t="n">
        <x:f aca="0">IFERROR(E1101/E1100-1,0)</x:f>
        <x:v>-0.008168487353606868</x:v>
      </x:c>
      <x:c r="J1101" s="64" t="n">
        <x:f aca="0">Z1100*(1+F1101)</x:f>
        <x:v>0.1265443993234226</x:v>
      </x:c>
      <x:c r="K1101" s="64" t="n">
        <x:f aca="0">AA1100*(1+G1101)</x:f>
        <x:v>0.12126716293670567</x:v>
      </x:c>
      <x:c r="L1101" s="64" t="n">
        <x:f aca="0">AB1100*(1+H1101)</x:f>
        <x:v>0.8927247777246422</x:v>
      </x:c>
      <x:c r="M1101" s="64" t="n">
        <x:f aca="0">AC1100*(1+I1101)</x:f>
        <x:v>0.0801818699122798</x:v>
      </x:c>
      <x:c r="N1101" s="64" t="n">
        <x:f aca="0">SUM(J1101:M1101)</x:f>
        <x:v>1.2207182098970504</x:v>
      </x:c>
      <x:c r="O1101" s="65" t="n">
        <x:f aca="0">IFERROR((J1101+K1101)/N1101,0)</x:f>
        <x:v>0.20300472316295465</x:v>
      </x:c>
      <x:c r="P1101" s="66" t="b">
        <x:f aca="0">AND(MONTH(A1101)=12,OR(A1102="",YEAR(A1101)&lt;&gt;YEAR(A1102)))</x:f>
        <x:v>0</x:v>
      </x:c>
      <x:c r="Q1101" s="66" t="b">
        <x:f aca="0">AND(MOD(MONTH(A1101),3)=0,OR(A1102="",MONTH(A1101)&lt;&gt;MONTH(A1102)))</x:f>
        <x:v>0</x:v>
      </x:c>
      <x:c r="R1101" s="66" t="b">
        <x:f aca="0">OR(O1101&gt;$E$7,O1101&lt;$E$6)</x:f>
        <x:v>0</x:v>
      </x:c>
      <x:c r="S1101" s="66" t="b">
        <x:f aca="0">AND(OR(P1101,Q1101,R1101),A1101-AH1100&gt;$E$8)</x:f>
        <x:v>0</x:v>
      </x:c>
      <x:c r="T1101" s="67" t="str">
        <x:f aca="0">IF(NOT(OR(P1101,Q1101,R1101)),"不调",IF(NOT(S1101),"间隔规则跳过",IF(P1101,"年末+季度",IF(AND(Q1101,R1101),"季度+动态",IF(Q1101,"季度","动态")))))</x:f>
        <x:v>不调</x:v>
      </x:c>
      <x:c r="U1101" s="64" t="n">
        <x:f aca="0">IF(OR(T1101="年末+季度",T1101="季度+动态"),N1101*$E$5/2,IF(T1101="季度",(J1101+K1101)/2,IF(T1101="动态",N1101*$E$5*IF(J1101+K1101=0,0.5,J1101/(J1101+K1101)),J1101)))</x:f>
        <x:v>0.1265443993234226</x:v>
      </x:c>
      <x:c r="V1101" s="64" t="n">
        <x:f aca="0">IF(OR(T1101="年末+季度",T1101="季度+动态"),N1101*$E$5/2,IF(T1101="季度",(J1101+K1101)/2,IF(T1101="动态",N1101*$E$5*IF(J1101+K1101=0,0.5,K1101/(J1101+K1101)),K1101)))</x:f>
        <x:v>0.12126716293670567</x:v>
      </x:c>
      <x:c r="W1101" s="64" t="n">
        <x:f aca="0">IF(OR(T1101="年末+季度",T1101="季度+动态",T1101="动态"),N1101*(1-$E$5)*IF(L1101+M1101=0,$B$7/($B$7+$B$8),L1101/(L1101+M1101)),L1101)</x:f>
        <x:v>0.8927247777246422</x:v>
      </x:c>
      <x:c r="X1101" s="64" t="n">
        <x:f aca="0">IF(OR(T1101="年末+季度",T1101="季度+动态",T1101="动态"),N1101*(1-$E$5)*IF(L1101+M1101=0,$B$8/($B$7+$B$8),M1101/(L1101+M1101)),M1101)</x:f>
        <x:v>0.0801818699122798</x:v>
      </x:c>
      <x:c r="Y1101" s="64" t="n">
        <x:f aca="0">POWER(1-$H$5,(A1101-A1100)/$H$8)</x:f>
        <x:v>0.9999862671029998</x:v>
      </x:c>
      <x:c r="Z1101" s="64" t="n">
        <x:f aca="0">U1101*Y1101</x:f>
        <x:v>0.12654266150222074</x:v>
      </x:c>
      <x:c r="AA1101" s="64" t="n">
        <x:f aca="0">V1101*Y1101</x:f>
        <x:v>0.12126549758724754</x:v>
      </x:c>
      <x:c r="AB1101" s="64" t="n">
        <x:f aca="0">W1101*Y1101</x:f>
        <x:v>0.8927125180272202</x:v>
      </x:c>
      <x:c r="AC1101" s="64" t="n">
        <x:f aca="0">X1101*Y1101</x:f>
        <x:v>0.080180768782919</x:v>
      </x:c>
      <x:c r="AD1101" s="64" t="n">
        <x:f aca="0">SUM(Z1101:AC1101)</x:f>
        <x:v>1.2207014458996075</x:v>
      </x:c>
      <x:c r="AE1101" s="64" t="n">
        <x:f aca="0">MAX(AE1100,AD1101)</x:f>
        <x:v>1.2222100929705337</x:v>
      </x:c>
      <x:c r="AF1101" s="63" t="n">
        <x:f aca="0">AD1101/AE1101-1</x:f>
        <x:v>-0.0012343598531898703</x:v>
      </x:c>
      <x:c r="AG1101" s="63" t="n">
        <x:f aca="0">AD1101/AD1100-1</x:f>
        <x:v>-0.0012343598531898703</x:v>
      </x:c>
      <x:c r="AH1101" s="61" t="n">
        <x:f aca="0">IF(OR(T1101="年末+季度",T1101="季度+动态",T1101="季度",T1101="动态"),A1101,AH1100)</x:f>
        <x:v>45380</x:v>
      </x:c>
      <x:c r="AI1101" s="68" t="n">
        <x:f aca="0">YEAR(A1101)</x:f>
        <x:v>2024</x:v>
      </x:c>
      <x:c r="AJ1101" s="68" t="n">
        <x:f aca="0">MONTH(A1101)</x:f>
        <x:v>5</x:v>
      </x:c>
      <x:c r="AK1101" s="66" t="n">
        <x:f aca="0">IF(MONTH(A1101)&lt;&gt;MONTH(A1102),1,0)</x:f>
        <x:v>0</x:v>
      </x:c>
      <x:c r="AL1101" s="64" t="n">
        <x:f aca="0">IF(AK1100,AD1100,AL1100)</x:f>
        <x:v>1.2082780428535673</x:v>
      </x:c>
      <x:c r="AM1101" s="65" t="str">
        <x:f aca="0">IF(AK1101,AD1101/AL1101-1,"")</x:f>
      </x:c>
      <x:c r="AN1101" s="64" t="n">
        <x:f aca="0">IF(AI1101&lt;&gt;AI1100,AD1101,MAX(AN1100,AD1101))</x:f>
        <x:v>1.2222100929705337</x:v>
      </x:c>
      <x:c r="AO1101" s="65" t="n">
        <x:f aca="0">AD1101/AN1101-1</x:f>
        <x:v>-0.0012343598531898703</x:v>
      </x:c>
      <x:c r="AP1101" s="69" t="n">
        <x:f aca="0">IFERROR(SUM(Z1101:AC1101)/AD1101,0)</x:f>
        <x:v>1</x:v>
      </x:c>
      <x:c r="AQ1101" s="66" t="b">
        <x:f aca="0">AND(B1101&gt;0,C1101&gt;0,D1101&gt;0,E1101&gt;0)</x:f>
        <x:v>1</x:v>
      </x:c>
    </x:row>
    <x:row r="1102" ht="13.5" hidden="0">
      <x:c r="A1102" s="61" t="n">
        <x:f aca="0">'净值底稿'!A1064</x:f>
        <x:v>45434</x:v>
      </x:c>
      <x:c r="B1102" s="62" t="n">
        <x:f aca="0">'净值底稿'!W1064</x:f>
        <x:v>1.4841622389663314</x:v>
      </x:c>
      <x:c r="C1102" s="62" t="n">
        <x:f aca="0">'净值底稿'!T1064</x:f>
        <x:v>1.1742373354437412</x:v>
      </x:c>
      <x:c r="D1102" s="62" t="n">
        <x:f aca="0">'净值底稿'!U1064</x:f>
        <x:v>1.6771</x:v>
      </x:c>
      <x:c r="E1102" s="62" t="n">
        <x:f aca="0">'净值底稿'!V1064</x:f>
        <x:v>2.0142</x:v>
      </x:c>
      <x:c r="F1102" s="63" t="n">
        <x:f aca="0">IFERROR(B1102/B1101-1,0)</x:f>
        <x:v>-0.0013902459978004655</x:v>
      </x:c>
      <x:c r="G1102" s="63" t="n">
        <x:f aca="0">IFERROR(C1102/C1101-1,0)</x:f>
        <x:v>0.00021080586535893175</x:v>
      </x:c>
      <x:c r="H1102" s="63" t="n">
        <x:f aca="0">IFERROR(D1102/D1101-1,0)</x:f>
        <x:v>0.00023856384564924227</x:v>
      </x:c>
      <x:c r="I1102" s="63" t="n">
        <x:f aca="0">IFERROR(E1102/E1101-1,0)</x:f>
        <x:v>-0.0006945822583844796</x:v>
      </x:c>
      <x:c r="J1102" s="64" t="n">
        <x:f aca="0">Z1101*(1+F1102)</x:f>
        <x:v>0.12636673607351626</x:v>
      </x:c>
      <x:c r="K1102" s="64" t="n">
        <x:f aca="0">AA1101*(1+G1102)</x:f>
        <x:v>0.1212910610654046</x:v>
      </x:c>
      <x:c r="L1102" s="64" t="n">
        <x:f aca="0">AB1101*(1+H1102)</x:f>
        <x:v>0.89292548695858</x:v>
      </x:c>
      <x:c r="M1102" s="64" t="n">
        <x:f aca="0">AC1101*(1+I1102)</x:f>
        <x:v>0.08012507664345876</x:v>
      </x:c>
      <x:c r="N1102" s="64" t="n">
        <x:f aca="0">SUM(J1102:M1102)</x:f>
        <x:v>1.2207083607409595</x:v>
      </x:c>
      <x:c r="O1102" s="65" t="n">
        <x:f aca="0">IFERROR((J1102+K1102)/N1102,0)</x:f>
        <x:v>0.20288039723803866</x:v>
      </x:c>
      <x:c r="P1102" s="66" t="b">
        <x:f aca="0">AND(MONTH(A1102)=12,OR(A1103="",YEAR(A1102)&lt;&gt;YEAR(A1103)))</x:f>
        <x:v>0</x:v>
      </x:c>
      <x:c r="Q1102" s="66" t="b">
        <x:f aca="0">AND(MOD(MONTH(A1102),3)=0,OR(A1103="",MONTH(A1102)&lt;&gt;MONTH(A1103)))</x:f>
        <x:v>0</x:v>
      </x:c>
      <x:c r="R1102" s="66" t="b">
        <x:f aca="0">OR(O1102&gt;$E$7,O1102&lt;$E$6)</x:f>
        <x:v>0</x:v>
      </x:c>
      <x:c r="S1102" s="66" t="b">
        <x:f aca="0">AND(OR(P1102,Q1102,R1102),A1102-AH1101&gt;$E$8)</x:f>
        <x:v>0</x:v>
      </x:c>
      <x:c r="T1102" s="67" t="str">
        <x:f aca="0">IF(NOT(OR(P1102,Q1102,R1102)),"不调",IF(NOT(S1102),"间隔规则跳过",IF(P1102,"年末+季度",IF(AND(Q1102,R1102),"季度+动态",IF(Q1102,"季度","动态")))))</x:f>
        <x:v>不调</x:v>
      </x:c>
      <x:c r="U1102" s="64" t="n">
        <x:f aca="0">IF(OR(T1102="年末+季度",T1102="季度+动态"),N1102*$E$5/2,IF(T1102="季度",(J1102+K1102)/2,IF(T1102="动态",N1102*$E$5*IF(J1102+K1102=0,0.5,J1102/(J1102+K1102)),J1102)))</x:f>
        <x:v>0.12636673607351626</x:v>
      </x:c>
      <x:c r="V1102" s="64" t="n">
        <x:f aca="0">IF(OR(T1102="年末+季度",T1102="季度+动态"),N1102*$E$5/2,IF(T1102="季度",(J1102+K1102)/2,IF(T1102="动态",N1102*$E$5*IF(J1102+K1102=0,0.5,K1102/(J1102+K1102)),K1102)))</x:f>
        <x:v>0.1212910610654046</x:v>
      </x:c>
      <x:c r="W1102" s="64" t="n">
        <x:f aca="0">IF(OR(T1102="年末+季度",T1102="季度+动态",T1102="动态"),N1102*(1-$E$5)*IF(L1102+M1102=0,$B$7/($B$7+$B$8),L1102/(L1102+M1102)),L1102)</x:f>
        <x:v>0.89292548695858</x:v>
      </x:c>
      <x:c r="X1102" s="64" t="n">
        <x:f aca="0">IF(OR(T1102="年末+季度",T1102="季度+动态",T1102="动态"),N1102*(1-$E$5)*IF(L1102+M1102=0,$B$8/($B$7+$B$8),M1102/(L1102+M1102)),M1102)</x:f>
        <x:v>0.08012507664345876</x:v>
      </x:c>
      <x:c r="Y1102" s="64" t="n">
        <x:f aca="0">POWER(1-$H$5,(A1102-A1101)/$H$8)</x:f>
        <x:v>0.9999862671029998</x:v>
      </x:c>
      <x:c r="Z1102" s="64" t="n">
        <x:f aca="0">U1102*Y1102</x:f>
        <x:v>0.1263650006921455</x:v>
      </x:c>
      <x:c r="AA1102" s="64" t="n">
        <x:f aca="0">V1102*Y1102</x:f>
        <x:v>0.12128939538775595</x:v>
      </x:c>
      <x:c r="AB1102" s="64" t="n">
        <x:f aca="0">W1102*Y1102</x:f>
        <x:v>0.8929132245048387</x:v>
      </x:c>
      <x:c r="AC1102" s="64" t="n">
        <x:f aca="0">X1102*Y1102</x:f>
        <x:v>0.08012397629403407</x:v>
      </x:c>
      <x:c r="AD1102" s="64" t="n">
        <x:f aca="0">SUM(Z1102:AC1102)</x:f>
        <x:v>1.2206915968787742</x:v>
      </x:c>
      <x:c r="AE1102" s="64" t="n">
        <x:f aca="0">MAX(AE1101,AD1102)</x:f>
        <x:v>1.2222100929705337</x:v>
      </x:c>
      <x:c r="AF1102" s="63" t="n">
        <x:f aca="0">AD1102/AE1102-1</x:f>
        <x:v>-0.0012424182229332503</x:v>
      </x:c>
      <x:c r="AG1102" s="63" t="n">
        <x:f aca="0">AD1102/AD1101-1</x:f>
        <x:v>-0.000008068328964827565</x:v>
      </x:c>
      <x:c r="AH1102" s="61" t="n">
        <x:f aca="0">IF(OR(T1102="年末+季度",T1102="季度+动态",T1102="季度",T1102="动态"),A1102,AH1101)</x:f>
        <x:v>45380</x:v>
      </x:c>
      <x:c r="AI1102" s="68" t="n">
        <x:f aca="0">YEAR(A1102)</x:f>
        <x:v>2024</x:v>
      </x:c>
      <x:c r="AJ1102" s="68" t="n">
        <x:f aca="0">MONTH(A1102)</x:f>
        <x:v>5</x:v>
      </x:c>
      <x:c r="AK1102" s="66" t="n">
        <x:f aca="0">IF(MONTH(A1102)&lt;&gt;MONTH(A1103),1,0)</x:f>
        <x:v>0</x:v>
      </x:c>
      <x:c r="AL1102" s="64" t="n">
        <x:f aca="0">IF(AK1101,AD1101,AL1101)</x:f>
        <x:v>1.2082780428535673</x:v>
      </x:c>
      <x:c r="AM1102" s="65" t="str">
        <x:f aca="0">IF(AK1102,AD1102/AL1102-1,"")</x:f>
      </x:c>
      <x:c r="AN1102" s="64" t="n">
        <x:f aca="0">IF(AI1102&lt;&gt;AI1101,AD1102,MAX(AN1101,AD1102))</x:f>
        <x:v>1.2222100929705337</x:v>
      </x:c>
      <x:c r="AO1102" s="65" t="n">
        <x:f aca="0">AD1102/AN1102-1</x:f>
        <x:v>-0.0012424182229332503</x:v>
      </x:c>
      <x:c r="AP1102" s="69" t="n">
        <x:f aca="0">IFERROR(SUM(Z1102:AC1102)/AD1102,0)</x:f>
        <x:v>1</x:v>
      </x:c>
      <x:c r="AQ1102" s="66" t="b">
        <x:f aca="0">AND(B1102&gt;0,C1102&gt;0,D1102&gt;0,E1102&gt;0)</x:f>
        <x:v>1</x:v>
      </x:c>
    </x:row>
    <x:row r="1103" ht="13.5" hidden="0">
      <x:c r="A1103" s="61" t="n">
        <x:f aca="0">'净值底稿'!A1065</x:f>
        <x:v>45435</x:v>
      </x:c>
      <x:c r="B1103" s="62" t="n">
        <x:f aca="0">'净值底稿'!W1065</x:f>
        <x:v>1.4676942264321047</x:v>
      </x:c>
      <x:c r="C1103" s="62" t="n">
        <x:f aca="0">'净值底稿'!T1065</x:f>
        <x:v>1.1550768357844743</x:v>
      </x:c>
      <x:c r="D1103" s="62" t="n">
        <x:f aca="0">'净值底稿'!U1065</x:f>
        <x:v>1.6782</x:v>
      </x:c>
      <x:c r="E1103" s="62" t="n">
        <x:f aca="0">'净值底稿'!V1065</x:f>
        <x:v>1.9728</x:v>
      </x:c>
      <x:c r="F1103" s="63" t="n">
        <x:f aca="0">IFERROR(B1103/B1102-1,0)</x:f>
        <x:v>-0.011095830430031817</x:v>
      </x:c>
      <x:c r="G1103" s="63" t="n">
        <x:f aca="0">IFERROR(C1103/C1102-1,0)</x:f>
        <x:v>-0.01631739945658106</x:v>
      </x:c>
      <x:c r="H1103" s="63" t="n">
        <x:f aca="0">IFERROR(D1103/D1102-1,0)</x:f>
        <x:v>0.0006558941029157772</x:v>
      </x:c>
      <x:c r="I1103" s="63" t="n">
        <x:f aca="0">IFERROR(E1103/E1102-1,0)</x:f>
        <x:v>-0.020554066130473725</x:v>
      </x:c>
      <x:c r="J1103" s="64" t="n">
        <x:f aca="0">Z1102*(1+F1103)</x:f>
        <x:v>0.12496287607217461</x:v>
      </x:c>
      <x:c r="K1103" s="64" t="n">
        <x:f aca="0">AA1102*(1+G1103)</x:f>
        <x:v>0.11931026787336674</x:v>
      </x:c>
      <x:c r="L1103" s="64" t="n">
        <x:f aca="0">AB1102*(1+H1103)</x:f>
        <x:v>0.893498881023207</x:v>
      </x:c>
      <x:c r="M1103" s="64" t="n">
        <x:f aca="0">AC1102*(1+I1103)</x:f>
        <x:v>0.07847710278664999</x:v>
      </x:c>
      <x:c r="N1103" s="64" t="n">
        <x:f aca="0">SUM(J1103:M1103)</x:f>
        <x:v>1.2162491277553984</x:v>
      </x:c>
      <x:c r="O1103" s="65" t="n">
        <x:f aca="0">IFERROR((J1103+K1103)/N1103,0)</x:f>
        <x:v>0.2008413723562953</x:v>
      </x:c>
      <x:c r="P1103" s="66" t="b">
        <x:f aca="0">AND(MONTH(A1103)=12,OR(A1104="",YEAR(A1103)&lt;&gt;YEAR(A1104)))</x:f>
        <x:v>0</x:v>
      </x:c>
      <x:c r="Q1103" s="66" t="b">
        <x:f aca="0">AND(MOD(MONTH(A1103),3)=0,OR(A1104="",MONTH(A1103)&lt;&gt;MONTH(A1104)))</x:f>
        <x:v>0</x:v>
      </x:c>
      <x:c r="R1103" s="66" t="b">
        <x:f aca="0">OR(O1103&gt;$E$7,O1103&lt;$E$6)</x:f>
        <x:v>0</x:v>
      </x:c>
      <x:c r="S1103" s="66" t="b">
        <x:f aca="0">AND(OR(P1103,Q1103,R1103),A1103-AH1102&gt;$E$8)</x:f>
        <x:v>0</x:v>
      </x:c>
      <x:c r="T1103" s="67" t="str">
        <x:f aca="0">IF(NOT(OR(P1103,Q1103,R1103)),"不调",IF(NOT(S1103),"间隔规则跳过",IF(P1103,"年末+季度",IF(AND(Q1103,R1103),"季度+动态",IF(Q1103,"季度","动态")))))</x:f>
        <x:v>不调</x:v>
      </x:c>
      <x:c r="U1103" s="64" t="n">
        <x:f aca="0">IF(OR(T1103="年末+季度",T1103="季度+动态"),N1103*$E$5/2,IF(T1103="季度",(J1103+K1103)/2,IF(T1103="动态",N1103*$E$5*IF(J1103+K1103=0,0.5,J1103/(J1103+K1103)),J1103)))</x:f>
        <x:v>0.12496287607217461</x:v>
      </x:c>
      <x:c r="V1103" s="64" t="n">
        <x:f aca="0">IF(OR(T1103="年末+季度",T1103="季度+动态"),N1103*$E$5/2,IF(T1103="季度",(J1103+K1103)/2,IF(T1103="动态",N1103*$E$5*IF(J1103+K1103=0,0.5,K1103/(J1103+K1103)),K1103)))</x:f>
        <x:v>0.11931026787336674</x:v>
      </x:c>
      <x:c r="W1103" s="64" t="n">
        <x:f aca="0">IF(OR(T1103="年末+季度",T1103="季度+动态",T1103="动态"),N1103*(1-$E$5)*IF(L1103+M1103=0,$B$7/($B$7+$B$8),L1103/(L1103+M1103)),L1103)</x:f>
        <x:v>0.893498881023207</x:v>
      </x:c>
      <x:c r="X1103" s="64" t="n">
        <x:f aca="0">IF(OR(T1103="年末+季度",T1103="季度+动态",T1103="动态"),N1103*(1-$E$5)*IF(L1103+M1103=0,$B$8/($B$7+$B$8),M1103/(L1103+M1103)),M1103)</x:f>
        <x:v>0.07847710278664999</x:v>
      </x:c>
      <x:c r="Y1103" s="64" t="n">
        <x:f aca="0">POWER(1-$H$5,(A1103-A1102)/$H$8)</x:f>
        <x:v>0.9999862671029998</x:v>
      </x:c>
      <x:c r="Z1103" s="64" t="n">
        <x:f aca="0">U1103*Y1103</x:f>
        <x:v>0.12496115996986866</x:v>
      </x:c>
      <x:c r="AA1103" s="64" t="n">
        <x:f aca="0">V1103*Y1103</x:f>
        <x:v>0.11930862939774696</x:v>
      </x:c>
      <x:c r="AB1103" s="64" t="n">
        <x:f aca="0">W1103*Y1103</x:f>
        <x:v>0.893486610695104</x:v>
      </x:c>
      <x:c r="AC1103" s="64" t="n">
        <x:f aca="0">X1103*Y1103</x:f>
        <x:v>0.07847602506868054</x:v>
      </x:c>
      <x:c r="AD1103" s="64" t="n">
        <x:f aca="0">SUM(Z1103:AC1103)</x:f>
        <x:v>1.2162324251314</x:v>
      </x:c>
      <x:c r="AE1103" s="64" t="n">
        <x:f aca="0">MAX(AE1102,AD1103)</x:f>
        <x:v>1.2222100929705337</x:v>
      </x:c>
      <x:c r="AF1103" s="63" t="n">
        <x:f aca="0">AD1103/AE1103-1</x:f>
        <x:v>-0.004890867677753485</x:v>
      </x:c>
      <x:c r="AG1103" s="63" t="n">
        <x:f aca="0">AD1103/AD1102-1</x:f>
        <x:v>-0.0036529879936716414</x:v>
      </x:c>
      <x:c r="AH1103" s="61" t="n">
        <x:f aca="0">IF(OR(T1103="年末+季度",T1103="季度+动态",T1103="季度",T1103="动态"),A1103,AH1102)</x:f>
        <x:v>45380</x:v>
      </x:c>
      <x:c r="AI1103" s="68" t="n">
        <x:f aca="0">YEAR(A1103)</x:f>
        <x:v>2024</x:v>
      </x:c>
      <x:c r="AJ1103" s="68" t="n">
        <x:f aca="0">MONTH(A1103)</x:f>
        <x:v>5</x:v>
      </x:c>
      <x:c r="AK1103" s="66" t="n">
        <x:f aca="0">IF(MONTH(A1103)&lt;&gt;MONTH(A1104),1,0)</x:f>
        <x:v>0</x:v>
      </x:c>
      <x:c r="AL1103" s="64" t="n">
        <x:f aca="0">IF(AK1102,AD1102,AL1102)</x:f>
        <x:v>1.2082780428535673</x:v>
      </x:c>
      <x:c r="AM1103" s="65" t="str">
        <x:f aca="0">IF(AK1103,AD1103/AL1103-1,"")</x:f>
      </x:c>
      <x:c r="AN1103" s="64" t="n">
        <x:f aca="0">IF(AI1103&lt;&gt;AI1102,AD1103,MAX(AN1102,AD1103))</x:f>
        <x:v>1.2222100929705337</x:v>
      </x:c>
      <x:c r="AO1103" s="65" t="n">
        <x:f aca="0">AD1103/AN1103-1</x:f>
        <x:v>-0.004890867677753485</x:v>
      </x:c>
      <x:c r="AP1103" s="69" t="n">
        <x:f aca="0">IFERROR(SUM(Z1103:AC1103)/AD1103,0)</x:f>
        <x:v>1</x:v>
      </x:c>
      <x:c r="AQ1103" s="66" t="b">
        <x:f aca="0">AND(B1103&gt;0,C1103&gt;0,D1103&gt;0,E1103&gt;0)</x:f>
        <x:v>1</x:v>
      </x:c>
    </x:row>
    <x:row r="1104" ht="13.5" hidden="0">
      <x:c r="A1104" s="61" t="n">
        <x:f aca="0">'净值底稿'!A1066</x:f>
        <x:v>45436</x:v>
      </x:c>
      <x:c r="B1104" s="62" t="n">
        <x:f aca="0">'净值底稿'!W1066</x:f>
        <x:v>1.4635996352354654</x:v>
      </x:c>
      <x:c r="C1104" s="62" t="n">
        <x:f aca="0">'净值底稿'!T1066</x:f>
        <x:v>1.1480213130881807</x:v>
      </x:c>
      <x:c r="D1104" s="62" t="n">
        <x:f aca="0">'净值底稿'!U1066</x:f>
        <x:v>1.678</x:v>
      </x:c>
      <x:c r="E1104" s="62" t="n">
        <x:f aca="0">'净值底稿'!V1066</x:f>
        <x:v>1.9542</x:v>
      </x:c>
      <x:c r="F1104" s="63" t="n">
        <x:f aca="0">IFERROR(B1104/B1103-1,0)</x:f>
        <x:v>-0.002789812157667826</x:v>
      </x:c>
      <x:c r="G1104" s="63" t="n">
        <x:f aca="0">IFERROR(C1104/C1103-1,0)</x:f>
        <x:v>-0.006108271309502866</x:v>
      </x:c>
      <x:c r="H1104" s="63" t="n">
        <x:f aca="0">IFERROR(D1104/D1103-1,0)</x:f>
        <x:v>-0.00011917530687644007</x:v>
      </x:c>
      <x:c r="I1104" s="63" t="n">
        <x:f aca="0">IFERROR(E1104/E1103-1,0)</x:f>
        <x:v>-0.009428223844282324</x:v>
      </x:c>
      <x:c r="J1104" s="64" t="n">
        <x:f aca="0">Z1103*(1+F1104)</x:f>
        <x:v>0.12461254180654845</x:v>
      </x:c>
      <x:c r="K1104" s="64" t="n">
        <x:f aca="0">AA1103*(1+G1104)</x:f>
        <x:v>0.11857985991982059</x:v>
      </x:c>
      <x:c r="L1104" s="64" t="n">
        <x:f aca="0">AB1103*(1+H1104)</x:f>
        <x:v>0.8933801291540845</x:v>
      </x:c>
      <x:c r="M1104" s="64" t="n">
        <x:f aca="0">AC1103*(1+I1104)</x:f>
        <x:v>0.07773613553792351</x:v>
      </x:c>
      <x:c r="N1104" s="64" t="n">
        <x:f aca="0">SUM(J1104:M1104)</x:f>
        <x:v>1.214308666418377</x:v>
      </x:c>
      <x:c r="O1104" s="65" t="n">
        <x:f aca="0">IFERROR((J1104+K1104)/N1104,0)</x:f>
        <x:v>0.20027231004096258</x:v>
      </x:c>
      <x:c r="P1104" s="66" t="b">
        <x:f aca="0">AND(MONTH(A1104)=12,OR(A1105="",YEAR(A1104)&lt;&gt;YEAR(A1105)))</x:f>
        <x:v>0</x:v>
      </x:c>
      <x:c r="Q1104" s="66" t="b">
        <x:f aca="0">AND(MOD(MONTH(A1104),3)=0,OR(A1105="",MONTH(A1104)&lt;&gt;MONTH(A1105)))</x:f>
        <x:v>0</x:v>
      </x:c>
      <x:c r="R1104" s="66" t="b">
        <x:f aca="0">OR(O1104&gt;$E$7,O1104&lt;$E$6)</x:f>
        <x:v>0</x:v>
      </x:c>
      <x:c r="S1104" s="66" t="b">
        <x:f aca="0">AND(OR(P1104,Q1104,R1104),A1104-AH1103&gt;$E$8)</x:f>
        <x:v>0</x:v>
      </x:c>
      <x:c r="T1104" s="67" t="str">
        <x:f aca="0">IF(NOT(OR(P1104,Q1104,R1104)),"不调",IF(NOT(S1104),"间隔规则跳过",IF(P1104,"年末+季度",IF(AND(Q1104,R1104),"季度+动态",IF(Q1104,"季度","动态")))))</x:f>
        <x:v>不调</x:v>
      </x:c>
      <x:c r="U1104" s="64" t="n">
        <x:f aca="0">IF(OR(T1104="年末+季度",T1104="季度+动态"),N1104*$E$5/2,IF(T1104="季度",(J1104+K1104)/2,IF(T1104="动态",N1104*$E$5*IF(J1104+K1104=0,0.5,J1104/(J1104+K1104)),J1104)))</x:f>
        <x:v>0.12461254180654845</x:v>
      </x:c>
      <x:c r="V1104" s="64" t="n">
        <x:f aca="0">IF(OR(T1104="年末+季度",T1104="季度+动态"),N1104*$E$5/2,IF(T1104="季度",(J1104+K1104)/2,IF(T1104="动态",N1104*$E$5*IF(J1104+K1104=0,0.5,K1104/(J1104+K1104)),K1104)))</x:f>
        <x:v>0.11857985991982059</x:v>
      </x:c>
      <x:c r="W1104" s="64" t="n">
        <x:f aca="0">IF(OR(T1104="年末+季度",T1104="季度+动态",T1104="动态"),N1104*(1-$E$5)*IF(L1104+M1104=0,$B$7/($B$7+$B$8),L1104/(L1104+M1104)),L1104)</x:f>
        <x:v>0.8933801291540845</x:v>
      </x:c>
      <x:c r="X1104" s="64" t="n">
        <x:f aca="0">IF(OR(T1104="年末+季度",T1104="季度+动态",T1104="动态"),N1104*(1-$E$5)*IF(L1104+M1104=0,$B$8/($B$7+$B$8),M1104/(L1104+M1104)),M1104)</x:f>
        <x:v>0.07773613553792351</x:v>
      </x:c>
      <x:c r="Y1104" s="64" t="n">
        <x:f aca="0">POWER(1-$H$5,(A1104-A1103)/$H$8)</x:f>
        <x:v>0.9999862671029998</x:v>
      </x:c>
      <x:c r="Z1104" s="64" t="n">
        <x:f aca="0">U1104*Y1104</x:f>
        <x:v>0.12461083051534688</x:v>
      </x:c>
      <x:c r="AA1104" s="64" t="n">
        <x:f aca="0">V1104*Y1104</x:f>
        <x:v>0.11857823147481801</x:v>
      </x:c>
      <x:c r="AB1104" s="64" t="n">
        <x:f aca="0">W1104*Y1104</x:f>
        <x:v>0.8933678604567887</x:v>
      </x:c>
      <x:c r="AC1104" s="64" t="n">
        <x:f aca="0">X1104*Y1104</x:f>
        <x:v>0.07773506799558097</x:v>
      </x:c>
      <x:c r="AD1104" s="64" t="n">
        <x:f aca="0">SUM(Z1104:AC1104)</x:f>
        <x:v>1.2142919904425347</x:v>
      </x:c>
      <x:c r="AE1104" s="64" t="n">
        <x:f aca="0">MAX(AE1103,AD1104)</x:f>
        <x:v>1.2222100929705337</x:v>
      </x:c>
      <x:c r="AF1104" s="63" t="n">
        <x:f aca="0">AD1104/AE1104-1</x:f>
        <x:v>-0.006478511815226851</x:v>
      </x:c>
      <x:c r="AG1104" s="63" t="n">
        <x:f aca="0">AD1104/AD1103-1</x:f>
        <x:v>-0.0015954472589034818</x:v>
      </x:c>
      <x:c r="AH1104" s="61" t="n">
        <x:f aca="0">IF(OR(T1104="年末+季度",T1104="季度+动态",T1104="季度",T1104="动态"),A1104,AH1103)</x:f>
        <x:v>45380</x:v>
      </x:c>
      <x:c r="AI1104" s="68" t="n">
        <x:f aca="0">YEAR(A1104)</x:f>
        <x:v>2024</x:v>
      </x:c>
      <x:c r="AJ1104" s="68" t="n">
        <x:f aca="0">MONTH(A1104)</x:f>
        <x:v>5</x:v>
      </x:c>
      <x:c r="AK1104" s="66" t="n">
        <x:f aca="0">IF(MONTH(A1104)&lt;&gt;MONTH(A1105),1,0)</x:f>
        <x:v>0</x:v>
      </x:c>
      <x:c r="AL1104" s="64" t="n">
        <x:f aca="0">IF(AK1103,AD1103,AL1103)</x:f>
        <x:v>1.2082780428535673</x:v>
      </x:c>
      <x:c r="AM1104" s="65" t="str">
        <x:f aca="0">IF(AK1104,AD1104/AL1104-1,"")</x:f>
      </x:c>
      <x:c r="AN1104" s="64" t="n">
        <x:f aca="0">IF(AI1104&lt;&gt;AI1103,AD1104,MAX(AN1103,AD1104))</x:f>
        <x:v>1.2222100929705337</x:v>
      </x:c>
      <x:c r="AO1104" s="65" t="n">
        <x:f aca="0">AD1104/AN1104-1</x:f>
        <x:v>-0.006478511815226851</x:v>
      </x:c>
      <x:c r="AP1104" s="69" t="n">
        <x:f aca="0">IFERROR(SUM(Z1104:AC1104)/AD1104,0)</x:f>
        <x:v>1</x:v>
      </x:c>
      <x:c r="AQ1104" s="66" t="b">
        <x:f aca="0">AND(B1104&gt;0,C1104&gt;0,D1104&gt;0,E1104&gt;0)</x:f>
        <x:v>1</x:v>
      </x:c>
    </x:row>
    <x:row r="1105" ht="13.5" hidden="0">
      <x:c r="A1105" s="61" t="n">
        <x:f aca="0">'净值底稿'!A1067</x:f>
        <x:v>45439</x:v>
      </x:c>
      <x:c r="B1105" s="62" t="n">
        <x:f aca="0">'净值底稿'!W1067</x:f>
        <x:v>1.4838337626473823</x:v>
      </x:c>
      <x:c r="C1105" s="62" t="n">
        <x:f aca="0">'净值底稿'!T1067</x:f>
        <x:v>1.158919101599912</x:v>
      </x:c>
      <x:c r="D1105" s="62" t="n">
        <x:f aca="0">'净值底稿'!U1067</x:f>
        <x:v>1.6785</x:v>
      </x:c>
      <x:c r="E1105" s="62" t="n">
        <x:f aca="0">'净值底稿'!V1067</x:f>
        <x:v>1.9549</x:v>
      </x:c>
      <x:c r="F1105" s="63" t="n">
        <x:f aca="0">IFERROR(B1105/B1104-1,0)</x:f>
        <x:v>0.013824906022651184</x:v>
      </x:c>
      <x:c r="G1105" s="63" t="n">
        <x:f aca="0">IFERROR(C1105/C1104-1,0)</x:f>
        <x:v>0.009492670900348</x:v>
      </x:c>
      <x:c r="H1105" s="63" t="n">
        <x:f aca="0">IFERROR(D1105/D1104-1,0)</x:f>
        <x:v>0.00029797377830753646</x:v>
      </x:c>
      <x:c r="I1105" s="63" t="n">
        <x:f aca="0">IFERROR(E1105/E1104-1,0)</x:f>
        <x:v>0.0003582028451540875</x:v>
      </x:c>
      <x:c r="J1105" s="64" t="n">
        <x:f aca="0">Z1104*(1+F1105)</x:f>
        <x:v>0.12633356353662606</x:v>
      </x:c>
      <x:c r="K1105" s="64" t="n">
        <x:f aca="0">AA1104*(1+G1105)</x:f>
        <x:v>0.11970385560215374</x:v>
      </x:c>
      <x:c r="L1105" s="64" t="n">
        <x:f aca="0">AB1104*(1+H1105)</x:f>
        <x:v>0.8936340606535875</x:v>
      </x:c>
      <x:c r="M1105" s="64" t="n">
        <x:f aca="0">AC1104*(1+I1105)</x:f>
        <x:v>0.07776291291810523</x:v>
      </x:c>
      <x:c r="N1105" s="64" t="n">
        <x:f aca="0">SUM(J1105:M1105)</x:f>
        <x:v>1.2174343927104725</x:v>
      </x:c>
      <x:c r="O1105" s="65" t="n">
        <x:f aca="0">IFERROR((J1105+K1105)/N1105,0)</x:f>
        <x:v>0.20209501276779837</x:v>
      </x:c>
      <x:c r="P1105" s="66" t="b">
        <x:f aca="0">AND(MONTH(A1105)=12,OR(A1106="",YEAR(A1105)&lt;&gt;YEAR(A1106)))</x:f>
        <x:v>0</x:v>
      </x:c>
      <x:c r="Q1105" s="66" t="b">
        <x:f aca="0">AND(MOD(MONTH(A1105),3)=0,OR(A1106="",MONTH(A1105)&lt;&gt;MONTH(A1106)))</x:f>
        <x:v>0</x:v>
      </x:c>
      <x:c r="R1105" s="66" t="b">
        <x:f aca="0">OR(O1105&gt;$E$7,O1105&lt;$E$6)</x:f>
        <x:v>0</x:v>
      </x:c>
      <x:c r="S1105" s="66" t="b">
        <x:f aca="0">AND(OR(P1105,Q1105,R1105),A1105-AH1104&gt;$E$8)</x:f>
        <x:v>0</x:v>
      </x:c>
      <x:c r="T1105" s="67" t="str">
        <x:f aca="0">IF(NOT(OR(P1105,Q1105,R1105)),"不调",IF(NOT(S1105),"间隔规则跳过",IF(P1105,"年末+季度",IF(AND(Q1105,R1105),"季度+动态",IF(Q1105,"季度","动态")))))</x:f>
        <x:v>不调</x:v>
      </x:c>
      <x:c r="U1105" s="64" t="n">
        <x:f aca="0">IF(OR(T1105="年末+季度",T1105="季度+动态"),N1105*$E$5/2,IF(T1105="季度",(J1105+K1105)/2,IF(T1105="动态",N1105*$E$5*IF(J1105+K1105=0,0.5,J1105/(J1105+K1105)),J1105)))</x:f>
        <x:v>0.12633356353662606</x:v>
      </x:c>
      <x:c r="V1105" s="64" t="n">
        <x:f aca="0">IF(OR(T1105="年末+季度",T1105="季度+动态"),N1105*$E$5/2,IF(T1105="季度",(J1105+K1105)/2,IF(T1105="动态",N1105*$E$5*IF(J1105+K1105=0,0.5,K1105/(J1105+K1105)),K1105)))</x:f>
        <x:v>0.11970385560215374</x:v>
      </x:c>
      <x:c r="W1105" s="64" t="n">
        <x:f aca="0">IF(OR(T1105="年末+季度",T1105="季度+动态",T1105="动态"),N1105*(1-$E$5)*IF(L1105+M1105=0,$B$7/($B$7+$B$8),L1105/(L1105+M1105)),L1105)</x:f>
        <x:v>0.8936340606535875</x:v>
      </x:c>
      <x:c r="X1105" s="64" t="n">
        <x:f aca="0">IF(OR(T1105="年末+季度",T1105="季度+动态",T1105="动态"),N1105*(1-$E$5)*IF(L1105+M1105=0,$B$8/($B$7+$B$8),M1105/(L1105+M1105)),M1105)</x:f>
        <x:v>0.07776291291810523</x:v>
      </x:c>
      <x:c r="Y1105" s="64" t="n">
        <x:f aca="0">POWER(1-$H$5,(A1105-A1104)/$H$8)</x:f>
        <x:v>0.9999588018747739</x:v>
      </x:c>
      <x:c r="Z1105" s="64" t="n">
        <x:f aca="0">U1105*Y1105</x:f>
        <x:v>0.1263283588306552</x:v>
      </x:c>
      <x:c r="AA1105" s="64" t="n">
        <x:f aca="0">V1105*Y1105</x:f>
        <x:v>0.1196989240277206</x:v>
      </x:c>
      <x:c r="AB1105" s="64" t="n">
        <x:f aca="0">W1105*Y1105</x:f>
        <x:v>0.8935972446056505</x:v>
      </x:c>
      <x:c r="AC1105" s="64" t="n">
        <x:f aca="0">X1105*Y1105</x:f>
        <x:v>0.07775970923188089</x:v>
      </x:c>
      <x:c r="AD1105" s="64" t="n">
        <x:f aca="0">SUM(Z1105:AC1105)</x:f>
        <x:v>1.2173842366959071</x:v>
      </x:c>
      <x:c r="AE1105" s="64" t="n">
        <x:f aca="0">MAX(AE1104,AD1105)</x:f>
        <x:v>1.2222100929705337</x:v>
      </x:c>
      <x:c r="AF1105" s="63" t="n">
        <x:f aca="0">AD1105/AE1105-1</x:f>
        <x:v>-0.003948467045381321</x:v>
      </x:c>
      <x:c r="AG1105" s="63" t="n">
        <x:f aca="0">AD1105/AD1104-1</x:f>
        <x:v>0.0025465425760120564</x:v>
      </x:c>
      <x:c r="AH1105" s="61" t="n">
        <x:f aca="0">IF(OR(T1105="年末+季度",T1105="季度+动态",T1105="季度",T1105="动态"),A1105,AH1104)</x:f>
        <x:v>45380</x:v>
      </x:c>
      <x:c r="AI1105" s="68" t="n">
        <x:f aca="0">YEAR(A1105)</x:f>
        <x:v>2024</x:v>
      </x:c>
      <x:c r="AJ1105" s="68" t="n">
        <x:f aca="0">MONTH(A1105)</x:f>
        <x:v>5</x:v>
      </x:c>
      <x:c r="AK1105" s="66" t="n">
        <x:f aca="0">IF(MONTH(A1105)&lt;&gt;MONTH(A1106),1,0)</x:f>
        <x:v>0</x:v>
      </x:c>
      <x:c r="AL1105" s="64" t="n">
        <x:f aca="0">IF(AK1104,AD1104,AL1104)</x:f>
        <x:v>1.2082780428535673</x:v>
      </x:c>
      <x:c r="AM1105" s="65" t="str">
        <x:f aca="0">IF(AK1105,AD1105/AL1105-1,"")</x:f>
      </x:c>
      <x:c r="AN1105" s="64" t="n">
        <x:f aca="0">IF(AI1105&lt;&gt;AI1104,AD1105,MAX(AN1104,AD1105))</x:f>
        <x:v>1.2222100929705337</x:v>
      </x:c>
      <x:c r="AO1105" s="65" t="n">
        <x:f aca="0">AD1105/AN1105-1</x:f>
        <x:v>-0.003948467045381321</x:v>
      </x:c>
      <x:c r="AP1105" s="69" t="n">
        <x:f aca="0">IFERROR(SUM(Z1105:AC1105)/AD1105,0)</x:f>
        <x:v>1</x:v>
      </x:c>
      <x:c r="AQ1105" s="66" t="b">
        <x:f aca="0">AND(B1105&gt;0,C1105&gt;0,D1105&gt;0,E1105&gt;0)</x:f>
        <x:v>1</x:v>
      </x:c>
    </x:row>
    <x:row r="1106" ht="13.5" hidden="0">
      <x:c r="A1106" s="61" t="n">
        <x:f aca="0">'净值底稿'!A1068</x:f>
        <x:v>45440</x:v>
      </x:c>
      <x:c r="B1106" s="62" t="n">
        <x:f aca="0">'净值底稿'!W1068</x:f>
        <x:v>1.4781808084081671</x:v>
      </x:c>
      <x:c r="C1106" s="62" t="n">
        <x:f aca="0">'净值底稿'!T1068</x:f>
        <x:v>1.1496096123308253</x:v>
      </x:c>
      <x:c r="D1106" s="62" t="n">
        <x:f aca="0">'净值底稿'!U1068</x:f>
        <x:v>1.6796</x:v>
      </x:c>
      <x:c r="E1106" s="62" t="n">
        <x:f aca="0">'净值底稿'!V1068</x:f>
        <x:v>1.9587</x:v>
      </x:c>
      <x:c r="F1106" s="63" t="n">
        <x:f aca="0">IFERROR(B1106/B1105-1,0)</x:f>
        <x:v>-0.0038096951164727777</x:v>
      </x:c>
      <x:c r="G1106" s="63" t="n">
        <x:f aca="0">IFERROR(C1106/C1105-1,0)</x:f>
        <x:v>-0.008032906918381877</x:v>
      </x:c>
      <x:c r="H1106" s="63" t="n">
        <x:f aca="0">IFERROR(D1106/D1105-1,0)</x:f>
        <x:v>0.0006553470360439739</x:v>
      </x:c>
      <x:c r="I1106" s="63" t="n">
        <x:f aca="0">IFERROR(E1106/E1105-1,0)</x:f>
        <x:v>0.0019438334441659322</x:v>
      </x:c>
      <x:c r="J1106" s="64" t="n">
        <x:f aca="0">Z1105*(1+F1106)</x:f>
        <x:v>0.12584708629894603</x:v>
      </x:c>
      <x:c r="K1106" s="64" t="n">
        <x:f aca="0">AA1105*(1+G1106)</x:f>
        <x:v>0.11873739371277546</x:v>
      </x:c>
      <x:c r="L1106" s="64" t="n">
        <x:f aca="0">AB1105*(1+H1106)</x:f>
        <x:v>0.8941828609113198</x:v>
      </x:c>
      <x:c r="M1106" s="64" t="n">
        <x:f aca="0">AC1105*(1+I1106)</x:f>
        <x:v>0.07791086115529443</x:v>
      </x:c>
      <x:c r="N1106" s="64" t="n">
        <x:f aca="0">SUM(J1106:M1106)</x:f>
        <x:v>1.2166782020783358</x:v>
      </x:c>
      <x:c r="O1106" s="65" t="n">
        <x:f aca="0">IFERROR((J1106+K1106)/N1106,0)</x:f>
        <x:v>0.20102643377182322</x:v>
      </x:c>
      <x:c r="P1106" s="66" t="b">
        <x:f aca="0">AND(MONTH(A1106)=12,OR(A1107="",YEAR(A1106)&lt;&gt;YEAR(A1107)))</x:f>
        <x:v>0</x:v>
      </x:c>
      <x:c r="Q1106" s="66" t="b">
        <x:f aca="0">AND(MOD(MONTH(A1106),3)=0,OR(A1107="",MONTH(A1106)&lt;&gt;MONTH(A1107)))</x:f>
        <x:v>0</x:v>
      </x:c>
      <x:c r="R1106" s="66" t="b">
        <x:f aca="0">OR(O1106&gt;$E$7,O1106&lt;$E$6)</x:f>
        <x:v>0</x:v>
      </x:c>
      <x:c r="S1106" s="66" t="b">
        <x:f aca="0">AND(OR(P1106,Q1106,R1106),A1106-AH1105&gt;$E$8)</x:f>
        <x:v>0</x:v>
      </x:c>
      <x:c r="T1106" s="67" t="str">
        <x:f aca="0">IF(NOT(OR(P1106,Q1106,R1106)),"不调",IF(NOT(S1106),"间隔规则跳过",IF(P1106,"年末+季度",IF(AND(Q1106,R1106),"季度+动态",IF(Q1106,"季度","动态")))))</x:f>
        <x:v>不调</x:v>
      </x:c>
      <x:c r="U1106" s="64" t="n">
        <x:f aca="0">IF(OR(T1106="年末+季度",T1106="季度+动态"),N1106*$E$5/2,IF(T1106="季度",(J1106+K1106)/2,IF(T1106="动态",N1106*$E$5*IF(J1106+K1106=0,0.5,J1106/(J1106+K1106)),J1106)))</x:f>
        <x:v>0.12584708629894603</x:v>
      </x:c>
      <x:c r="V1106" s="64" t="n">
        <x:f aca="0">IF(OR(T1106="年末+季度",T1106="季度+动态"),N1106*$E$5/2,IF(T1106="季度",(J1106+K1106)/2,IF(T1106="动态",N1106*$E$5*IF(J1106+K1106=0,0.5,K1106/(J1106+K1106)),K1106)))</x:f>
        <x:v>0.11873739371277546</x:v>
      </x:c>
      <x:c r="W1106" s="64" t="n">
        <x:f aca="0">IF(OR(T1106="年末+季度",T1106="季度+动态",T1106="动态"),N1106*(1-$E$5)*IF(L1106+M1106=0,$B$7/($B$7+$B$8),L1106/(L1106+M1106)),L1106)</x:f>
        <x:v>0.8941828609113198</x:v>
      </x:c>
      <x:c r="X1106" s="64" t="n">
        <x:f aca="0">IF(OR(T1106="年末+季度",T1106="季度+动态",T1106="动态"),N1106*(1-$E$5)*IF(L1106+M1106=0,$B$8/($B$7+$B$8),M1106/(L1106+M1106)),M1106)</x:f>
        <x:v>0.07791086115529443</x:v>
      </x:c>
      <x:c r="Y1106" s="64" t="n">
        <x:f aca="0">POWER(1-$H$5,(A1106-A1105)/$H$8)</x:f>
        <x:v>0.9999862671029998</x:v>
      </x:c>
      <x:c r="Z1106" s="64" t="n">
        <x:f aca="0">U1106*Y1106</x:f>
        <x:v>0.12584535805387212</x:v>
      </x:c>
      <x:c r="AA1106" s="64" t="n">
        <x:f aca="0">V1106*Y1106</x:f>
        <x:v>0.11873576310437753</x:v>
      </x:c>
      <x:c r="AB1106" s="64" t="n">
        <x:f aca="0">W1106*Y1106</x:f>
        <x:v>0.8941705811901915</x:v>
      </x:c>
      <x:c r="AC1106" s="64" t="n">
        <x:f aca="0">X1106*Y1106</x:f>
        <x:v>0.07790979121346298</x:v>
      </x:c>
      <x:c r="AD1106" s="64" t="n">
        <x:f aca="0">SUM(Z1106:AC1106)</x:f>
        <x:v>1.2166614935619042</x:v>
      </x:c>
      <x:c r="AE1106" s="64" t="n">
        <x:f aca="0">MAX(AE1105,AD1106)</x:f>
        <x:v>1.2222100929705337</x:v>
      </x:c>
      <x:c r="AF1106" s="63" t="n">
        <x:f aca="0">AD1106/AE1106-1</x:f>
        <x:v>-0.004539808205268447</x:v>
      </x:c>
      <x:c r="AG1106" s="63" t="n">
        <x:f aca="0">AD1106/AD1105-1</x:f>
        <x:v>-0.0005936853067561865</x:v>
      </x:c>
      <x:c r="AH1106" s="61" t="n">
        <x:f aca="0">IF(OR(T1106="年末+季度",T1106="季度+动态",T1106="季度",T1106="动态"),A1106,AH1105)</x:f>
        <x:v>45380</x:v>
      </x:c>
      <x:c r="AI1106" s="68" t="n">
        <x:f aca="0">YEAR(A1106)</x:f>
        <x:v>2024</x:v>
      </x:c>
      <x:c r="AJ1106" s="68" t="n">
        <x:f aca="0">MONTH(A1106)</x:f>
        <x:v>5</x:v>
      </x:c>
      <x:c r="AK1106" s="66" t="n">
        <x:f aca="0">IF(MONTH(A1106)&lt;&gt;MONTH(A1107),1,0)</x:f>
        <x:v>0</x:v>
      </x:c>
      <x:c r="AL1106" s="64" t="n">
        <x:f aca="0">IF(AK1105,AD1105,AL1105)</x:f>
        <x:v>1.2082780428535673</x:v>
      </x:c>
      <x:c r="AM1106" s="65" t="str">
        <x:f aca="0">IF(AK1106,AD1106/AL1106-1,"")</x:f>
      </x:c>
      <x:c r="AN1106" s="64" t="n">
        <x:f aca="0">IF(AI1106&lt;&gt;AI1105,AD1106,MAX(AN1105,AD1106))</x:f>
        <x:v>1.2222100929705337</x:v>
      </x:c>
      <x:c r="AO1106" s="65" t="n">
        <x:f aca="0">AD1106/AN1106-1</x:f>
        <x:v>-0.004539808205268447</x:v>
      </x:c>
      <x:c r="AP1106" s="69" t="n">
        <x:f aca="0">IFERROR(SUM(Z1106:AC1106)/AD1106,0)</x:f>
        <x:v>1</x:v>
      </x:c>
      <x:c r="AQ1106" s="66" t="b">
        <x:f aca="0">AND(B1106&gt;0,C1106&gt;0,D1106&gt;0,E1106&gt;0)</x:f>
        <x:v>1</x:v>
      </x:c>
    </x:row>
    <x:row r="1107" ht="13.5" hidden="0">
      <x:c r="A1107" s="61" t="n">
        <x:f aca="0">'净值底稿'!A1069</x:f>
        <x:v>45441</x:v>
      </x:c>
      <x:c r="B1107" s="62" t="n">
        <x:f aca="0">'净值底稿'!W1069</x:f>
        <x:v>1.478363254268212</x:v>
      </x:c>
      <x:c r="C1107" s="62" t="n">
        <x:f aca="0">'净值底稿'!T1069</x:f>
        <x:v>1.1514189962780805</x:v>
      </x:c>
      <x:c r="D1107" s="62" t="n">
        <x:f aca="0">'净值底稿'!U1069</x:f>
        <x:v>1.6804</x:v>
      </x:c>
      <x:c r="E1107" s="62" t="n">
        <x:f aca="0">'净值底稿'!V1069</x:f>
        <x:v>1.9689</x:v>
      </x:c>
      <x:c r="F1107" s="63" t="n">
        <x:f aca="0">IFERROR(B1107/B1106-1,0)</x:f>
        <x:v>0.00012342594289349584</x:v>
      </x:c>
      <x:c r="G1107" s="63" t="n">
        <x:f aca="0">IFERROR(C1107/C1106-1,0)</x:f>
        <x:v>0.0015739116373485462</x:v>
      </x:c>
      <x:c r="H1107" s="63" t="n">
        <x:f aca="0">IFERROR(D1107/D1106-1,0)</x:f>
        <x:v>0.00047630388187669404</x:v>
      </x:c>
      <x:c r="I1107" s="63" t="n">
        <x:f aca="0">IFERROR(E1107/E1106-1,0)</x:f>
        <x:v>0.005207535610353808</x:v>
      </x:c>
      <x:c r="J1107" s="64" t="n">
        <x:f aca="0">Z1106*(1+F1107)</x:f>
        <x:v>0.12586089063584868</x:v>
      </x:c>
      <x:c r="K1107" s="64" t="n">
        <x:f aca="0">AA1106*(1+G1107)</x:f>
        <x:v>0.11892264270369697</x:v>
      </x:c>
      <x:c r="L1107" s="64" t="n">
        <x:f aca="0">AB1106*(1+H1107)</x:f>
        <x:v>0.8945964781090724</x:v>
      </x:c>
      <x:c r="M1107" s="64" t="n">
        <x:f aca="0">AC1106*(1+I1107)</x:f>
        <x:v>0.07831550922560232</x:v>
      </x:c>
      <x:c r="N1107" s="64" t="n">
        <x:f aca="0">SUM(J1107:M1107)</x:f>
        <x:v>1.2176955206742204</x:v>
      </x:c>
      <x:c r="O1107" s="65" t="n">
        <x:f aca="0">IFERROR((J1107+K1107)/N1107,0)</x:f>
        <x:v>0.20102195432566966</x:v>
      </x:c>
      <x:c r="P1107" s="66" t="b">
        <x:f aca="0">AND(MONTH(A1107)=12,OR(A1108="",YEAR(A1107)&lt;&gt;YEAR(A1108)))</x:f>
        <x:v>0</x:v>
      </x:c>
      <x:c r="Q1107" s="66" t="b">
        <x:f aca="0">AND(MOD(MONTH(A1107),3)=0,OR(A1108="",MONTH(A1107)&lt;&gt;MONTH(A1108)))</x:f>
        <x:v>0</x:v>
      </x:c>
      <x:c r="R1107" s="66" t="b">
        <x:f aca="0">OR(O1107&gt;$E$7,O1107&lt;$E$6)</x:f>
        <x:v>0</x:v>
      </x:c>
      <x:c r="S1107" s="66" t="b">
        <x:f aca="0">AND(OR(P1107,Q1107,R1107),A1107-AH1106&gt;$E$8)</x:f>
        <x:v>0</x:v>
      </x:c>
      <x:c r="T1107" s="67" t="str">
        <x:f aca="0">IF(NOT(OR(P1107,Q1107,R1107)),"不调",IF(NOT(S1107),"间隔规则跳过",IF(P1107,"年末+季度",IF(AND(Q1107,R1107),"季度+动态",IF(Q1107,"季度","动态")))))</x:f>
        <x:v>不调</x:v>
      </x:c>
      <x:c r="U1107" s="64" t="n">
        <x:f aca="0">IF(OR(T1107="年末+季度",T1107="季度+动态"),N1107*$E$5/2,IF(T1107="季度",(J1107+K1107)/2,IF(T1107="动态",N1107*$E$5*IF(J1107+K1107=0,0.5,J1107/(J1107+K1107)),J1107)))</x:f>
        <x:v>0.12586089063584868</x:v>
      </x:c>
      <x:c r="V1107" s="64" t="n">
        <x:f aca="0">IF(OR(T1107="年末+季度",T1107="季度+动态"),N1107*$E$5/2,IF(T1107="季度",(J1107+K1107)/2,IF(T1107="动态",N1107*$E$5*IF(J1107+K1107=0,0.5,K1107/(J1107+K1107)),K1107)))</x:f>
        <x:v>0.11892264270369697</x:v>
      </x:c>
      <x:c r="W1107" s="64" t="n">
        <x:f aca="0">IF(OR(T1107="年末+季度",T1107="季度+动态",T1107="动态"),N1107*(1-$E$5)*IF(L1107+M1107=0,$B$7/($B$7+$B$8),L1107/(L1107+M1107)),L1107)</x:f>
        <x:v>0.8945964781090724</x:v>
      </x:c>
      <x:c r="X1107" s="64" t="n">
        <x:f aca="0">IF(OR(T1107="年末+季度",T1107="季度+动态",T1107="动态"),N1107*(1-$E$5)*IF(L1107+M1107=0,$B$8/($B$7+$B$8),M1107/(L1107+M1107)),M1107)</x:f>
        <x:v>0.07831550922560232</x:v>
      </x:c>
      <x:c r="Y1107" s="64" t="n">
        <x:f aca="0">POWER(1-$H$5,(A1107-A1106)/$H$8)</x:f>
        <x:v>0.9999862671029998</x:v>
      </x:c>
      <x:c r="Z1107" s="64" t="n">
        <x:f aca="0">U1107*Y1107</x:f>
        <x:v>0.12585916220120122</x:v>
      </x:c>
      <x:c r="AA1107" s="64" t="n">
        <x:f aca="0">V1107*Y1107</x:f>
        <x:v>0.11892100955129373</x:v>
      </x:c>
      <x:c r="AB1107" s="64" t="n">
        <x:f aca="0">W1107*Y1107</x:f>
        <x:v>0.8945841927077818</x:v>
      </x:c>
      <x:c r="AC1107" s="64" t="n">
        <x:f aca="0">X1107*Y1107</x:f>
        <x:v>0.0783144337267806</x:v>
      </x:c>
      <x:c r="AD1107" s="64" t="n">
        <x:f aca="0">SUM(Z1107:AC1107)</x:f>
        <x:v>1.2176787981870572</x:v>
      </x:c>
      <x:c r="AE1107" s="64" t="n">
        <x:f aca="0">MAX(AE1106,AD1107)</x:f>
        <x:v>1.2222100929705337</x:v>
      </x:c>
      <x:c r="AF1107" s="63" t="n">
        <x:f aca="0">AD1107/AE1107-1</x:f>
        <x:v>-0.003707459797246071</x:v>
      </x:c>
      <x:c r="AG1107" s="63" t="n">
        <x:f aca="0">AD1107/AD1106-1</x:f>
        <x:v>0.0008361443429714122</x:v>
      </x:c>
      <x:c r="AH1107" s="61" t="n">
        <x:f aca="0">IF(OR(T1107="年末+季度",T1107="季度+动态",T1107="季度",T1107="动态"),A1107,AH1106)</x:f>
        <x:v>45380</x:v>
      </x:c>
      <x:c r="AI1107" s="68" t="n">
        <x:f aca="0">YEAR(A1107)</x:f>
        <x:v>2024</x:v>
      </x:c>
      <x:c r="AJ1107" s="68" t="n">
        <x:f aca="0">MONTH(A1107)</x:f>
        <x:v>5</x:v>
      </x:c>
      <x:c r="AK1107" s="66" t="n">
        <x:f aca="0">IF(MONTH(A1107)&lt;&gt;MONTH(A1108),1,0)</x:f>
        <x:v>0</x:v>
      </x:c>
      <x:c r="AL1107" s="64" t="n">
        <x:f aca="0">IF(AK1106,AD1106,AL1106)</x:f>
        <x:v>1.2082780428535673</x:v>
      </x:c>
      <x:c r="AM1107" s="65" t="str">
        <x:f aca="0">IF(AK1107,AD1107/AL1107-1,"")</x:f>
      </x:c>
      <x:c r="AN1107" s="64" t="n">
        <x:f aca="0">IF(AI1107&lt;&gt;AI1106,AD1107,MAX(AN1106,AD1107))</x:f>
        <x:v>1.2222100929705337</x:v>
      </x:c>
      <x:c r="AO1107" s="65" t="n">
        <x:f aca="0">AD1107/AN1107-1</x:f>
        <x:v>-0.003707459797246071</x:v>
      </x:c>
      <x:c r="AP1107" s="69" t="n">
        <x:f aca="0">IFERROR(SUM(Z1107:AC1107)/AD1107,0)</x:f>
        <x:v>1</x:v>
      </x:c>
      <x:c r="AQ1107" s="66" t="b">
        <x:f aca="0">AND(B1107&gt;0,C1107&gt;0,D1107&gt;0,E1107&gt;0)</x:f>
        <x:v>1</x:v>
      </x:c>
    </x:row>
    <x:row r="1108" ht="13.5" hidden="0">
      <x:c r="A1108" s="61" t="n">
        <x:f aca="0">'净值底稿'!A1070</x:f>
        <x:v>45442</x:v>
      </x:c>
      <x:c r="B1108" s="62" t="n">
        <x:f aca="0">'净值底稿'!W1070</x:f>
        <x:v>1.4667573194564247</x:v>
      </x:c>
      <x:c r="C1108" s="62" t="n">
        <x:f aca="0">'净值底稿'!T1070</x:f>
        <x:v>1.1481663414014294</x:v>
      </x:c>
      <x:c r="D1108" s="62" t="n">
        <x:f aca="0">'净值底稿'!U1070</x:f>
        <x:v>1.6808</x:v>
      </x:c>
      <x:c r="E1108" s="62" t="n">
        <x:f aca="0">'净值底稿'!V1070</x:f>
        <x:v>1.9547</x:v>
      </x:c>
      <x:c r="F1108" s="63" t="n">
        <x:f aca="0">IFERROR(B1108/B1107-1,0)</x:f>
        <x:v>-0.007850529819568686</x:v>
      </x:c>
      <x:c r="G1108" s="63" t="n">
        <x:f aca="0">IFERROR(C1108/C1107-1,0)</x:f>
        <x:v>-0.002824909860932645</x:v>
      </x:c>
      <x:c r="H1108" s="63" t="n">
        <x:f aca="0">IFERROR(D1108/D1107-1,0)</x:f>
        <x:v>0.0002380385622471337</x:v>
      </x:c>
      <x:c r="I1108" s="63" t="n">
        <x:f aca="0">IFERROR(E1108/E1107-1,0)</x:f>
        <x:v>-0.00721214891563815</x:v>
      </x:c>
      <x:c r="J1108" s="64" t="n">
        <x:f aca="0">Z1107*(1+F1108)</x:f>
        <x:v>0.12487110109527476</x:v>
      </x:c>
      <x:c r="K1108" s="64" t="n">
        <x:f aca="0">AA1107*(1+G1108)</x:f>
        <x:v>0.11858506841874021</x:v>
      </x:c>
      <x:c r="L1108" s="64" t="n">
        <x:f aca="0">AB1107*(1+H1108)</x:f>
        <x:v>0.8947971382428229</x:v>
      </x:c>
      <x:c r="M1108" s="64" t="n">
        <x:f aca="0">AC1107*(1+I1108)</x:f>
        <x:v>0.07774961836849918</x:v>
      </x:c>
      <x:c r="N1108" s="64" t="n">
        <x:f aca="0">SUM(J1108:M1108)</x:f>
        <x:v>1.2160029261253371</x:v>
      </x:c>
      <x:c r="O1108" s="65" t="n">
        <x:f aca="0">IFERROR((J1108+K1108)/N1108,0)</x:f>
        <x:v>0.2002101839423709</x:v>
      </x:c>
      <x:c r="P1108" s="66" t="b">
        <x:f aca="0">AND(MONTH(A1108)=12,OR(A1109="",YEAR(A1108)&lt;&gt;YEAR(A1109)))</x:f>
        <x:v>0</x:v>
      </x:c>
      <x:c r="Q1108" s="66" t="b">
        <x:f aca="0">AND(MOD(MONTH(A1108),3)=0,OR(A1109="",MONTH(A1108)&lt;&gt;MONTH(A1109)))</x:f>
        <x:v>0</x:v>
      </x:c>
      <x:c r="R1108" s="66" t="b">
        <x:f aca="0">OR(O1108&gt;$E$7,O1108&lt;$E$6)</x:f>
        <x:v>0</x:v>
      </x:c>
      <x:c r="S1108" s="66" t="b">
        <x:f aca="0">AND(OR(P1108,Q1108,R1108),A1108-AH1107&gt;$E$8)</x:f>
        <x:v>0</x:v>
      </x:c>
      <x:c r="T1108" s="67" t="str">
        <x:f aca="0">IF(NOT(OR(P1108,Q1108,R1108)),"不调",IF(NOT(S1108),"间隔规则跳过",IF(P1108,"年末+季度",IF(AND(Q1108,R1108),"季度+动态",IF(Q1108,"季度","动态")))))</x:f>
        <x:v>不调</x:v>
      </x:c>
      <x:c r="U1108" s="64" t="n">
        <x:f aca="0">IF(OR(T1108="年末+季度",T1108="季度+动态"),N1108*$E$5/2,IF(T1108="季度",(J1108+K1108)/2,IF(T1108="动态",N1108*$E$5*IF(J1108+K1108=0,0.5,J1108/(J1108+K1108)),J1108)))</x:f>
        <x:v>0.12487110109527476</x:v>
      </x:c>
      <x:c r="V1108" s="64" t="n">
        <x:f aca="0">IF(OR(T1108="年末+季度",T1108="季度+动态"),N1108*$E$5/2,IF(T1108="季度",(J1108+K1108)/2,IF(T1108="动态",N1108*$E$5*IF(J1108+K1108=0,0.5,K1108/(J1108+K1108)),K1108)))</x:f>
        <x:v>0.11858506841874021</x:v>
      </x:c>
      <x:c r="W1108" s="64" t="n">
        <x:f aca="0">IF(OR(T1108="年末+季度",T1108="季度+动态",T1108="动态"),N1108*(1-$E$5)*IF(L1108+M1108=0,$B$7/($B$7+$B$8),L1108/(L1108+M1108)),L1108)</x:f>
        <x:v>0.8947971382428229</x:v>
      </x:c>
      <x:c r="X1108" s="64" t="n">
        <x:f aca="0">IF(OR(T1108="年末+季度",T1108="季度+动态",T1108="动态"),N1108*(1-$E$5)*IF(L1108+M1108=0,$B$8/($B$7+$B$8),M1108/(L1108+M1108)),M1108)</x:f>
        <x:v>0.07774961836849918</x:v>
      </x:c>
      <x:c r="Y1108" s="64" t="n">
        <x:f aca="0">POWER(1-$H$5,(A1108-A1107)/$H$8)</x:f>
        <x:v>0.9999862671029998</x:v>
      </x:c>
      <x:c r="Z1108" s="64" t="n">
        <x:f aca="0">U1108*Y1108</x:f>
        <x:v>0.12486938625330511</x:v>
      </x:c>
      <x:c r="AA1108" s="64" t="n">
        <x:f aca="0">V1108*Y1108</x:f>
        <x:v>0.11858343990220985</x:v>
      </x:c>
      <x:c r="AB1108" s="64" t="n">
        <x:f aca="0">W1108*Y1108</x:f>
        <x:v>0.8947848500858874</x:v>
      </x:c>
      <x:c r="AC1108" s="64" t="n">
        <x:f aca="0">X1108*Y1108</x:f>
        <x:v>0.07774855064099832</x:v>
      </x:c>
      <x:c r="AD1108" s="64" t="n">
        <x:f aca="0">SUM(Z1108:AC1108)</x:f>
        <x:v>1.2159862268824007</x:v>
      </x:c>
      <x:c r="AE1108" s="64" t="n">
        <x:f aca="0">MAX(AE1107,AD1108)</x:f>
        <x:v>1.2222100929705337</x:v>
      </x:c>
      <x:c r="AF1108" s="63" t="n">
        <x:f aca="0">AD1108/AE1108-1</x:f>
        <x:v>-0.005092304607799636</x:v>
      </x:c>
      <x:c r="AG1108" s="63" t="n">
        <x:f aca="0">AD1108/AD1107-1</x:f>
        <x:v>-0.001389998172897866</x:v>
      </x:c>
      <x:c r="AH1108" s="61" t="n">
        <x:f aca="0">IF(OR(T1108="年末+季度",T1108="季度+动态",T1108="季度",T1108="动态"),A1108,AH1107)</x:f>
        <x:v>45380</x:v>
      </x:c>
      <x:c r="AI1108" s="68" t="n">
        <x:f aca="0">YEAR(A1108)</x:f>
        <x:v>2024</x:v>
      </x:c>
      <x:c r="AJ1108" s="68" t="n">
        <x:f aca="0">MONTH(A1108)</x:f>
        <x:v>5</x:v>
      </x:c>
      <x:c r="AK1108" s="66" t="n">
        <x:f aca="0">IF(MONTH(A1108)&lt;&gt;MONTH(A1109),1,0)</x:f>
        <x:v>0</x:v>
      </x:c>
      <x:c r="AL1108" s="64" t="n">
        <x:f aca="0">IF(AK1107,AD1107,AL1107)</x:f>
        <x:v>1.2082780428535673</x:v>
      </x:c>
      <x:c r="AM1108" s="65" t="str">
        <x:f aca="0">IF(AK1108,AD1108/AL1108-1,"")</x:f>
      </x:c>
      <x:c r="AN1108" s="64" t="n">
        <x:f aca="0">IF(AI1108&lt;&gt;AI1107,AD1108,MAX(AN1107,AD1108))</x:f>
        <x:v>1.2222100929705337</x:v>
      </x:c>
      <x:c r="AO1108" s="65" t="n">
        <x:f aca="0">AD1108/AN1108-1</x:f>
        <x:v>-0.005092304607799636</x:v>
      </x:c>
      <x:c r="AP1108" s="69" t="n">
        <x:f aca="0">IFERROR(SUM(Z1108:AC1108)/AD1108,0)</x:f>
        <x:v>1</x:v>
      </x:c>
      <x:c r="AQ1108" s="66" t="b">
        <x:f aca="0">AND(B1108&gt;0,C1108&gt;0,D1108&gt;0,E1108&gt;0)</x:f>
        <x:v>1</x:v>
      </x:c>
    </x:row>
    <x:row r="1109" ht="13.5" hidden="0">
      <x:c r="A1109" s="61" t="n">
        <x:f aca="0">'净值底稿'!A1071</x:f>
        <x:v>45443</x:v>
      </x:c>
      <x:c r="B1109" s="62" t="n">
        <x:f aca="0">'净值底稿'!W1071</x:f>
        <x:v>1.4664469959928144</x:v>
      </x:c>
      <x:c r="C1109" s="62" t="n">
        <x:f aca="0">'净值底稿'!T1071</x:f>
        <x:v>1.151955868303273</x:v>
      </x:c>
      <x:c r="D1109" s="62" t="n">
        <x:f aca="0">'净值底稿'!U1071</x:f>
        <x:v>1.6802</x:v>
      </x:c>
      <x:c r="E1109" s="62" t="n">
        <x:f aca="0">'净值底稿'!V1071</x:f>
        <x:v>1.9611</x:v>
      </x:c>
      <x:c r="F1109" s="63" t="n">
        <x:f aca="0">IFERROR(B1109/B1108-1,0)</x:f>
        <x:v>-0.00021157110279523828</x:v>
      </x:c>
      <x:c r="G1109" s="63" t="n">
        <x:f aca="0">IFERROR(C1109/C1108-1,0)</x:f>
        <x:v>0.0033005033897945957</x:v>
      </x:c>
      <x:c r="H1109" s="63" t="n">
        <x:f aca="0">IFERROR(D1109/D1108-1,0)</x:f>
        <x:v>-0.00035697287006197786</x:v>
      </x:c>
      <x:c r="I1109" s="63" t="n">
        <x:f aca="0">IFERROR(E1109/E1108-1,0)</x:f>
        <x:v>0.0032741597176038084</x:v>
      </x:c>
      <x:c r="J1109" s="64" t="n">
        <x:f aca="0">Z1108*(1+F1109)</x:f>
        <x:v>0.12484296749955014</x:v>
      </x:c>
      <x:c r="K1109" s="64" t="n">
        <x:f aca="0">AA1108*(1+G1109)</x:f>
        <x:v>0.11897482494758059</x:v>
      </x:c>
      <x:c r="L1109" s="64" t="n">
        <x:f aca="0">AB1108*(1+H1109)</x:f>
        <x:v>0.8944654361698643</x:v>
      </x:c>
      <x:c r="M1109" s="64" t="n">
        <x:f aca="0">AC1108*(1+I1109)</x:f>
        <x:v>0.07800311181360917</x:v>
      </x:c>
      <x:c r="N1109" s="64" t="n">
        <x:f aca="0">SUM(J1109:M1109)</x:f>
        <x:v>1.2162863404306041</x:v>
      </x:c>
      <x:c r="O1109" s="65" t="n">
        <x:f aca="0">IFERROR((J1109+K1109)/N1109,0)</x:f>
        <x:v>0.20046084901423086</x:v>
      </x:c>
      <x:c r="P1109" s="66" t="b">
        <x:f aca="0">AND(MONTH(A1109)=12,OR(A1110="",YEAR(A1109)&lt;&gt;YEAR(A1110)))</x:f>
        <x:v>0</x:v>
      </x:c>
      <x:c r="Q1109" s="66" t="b">
        <x:f aca="0">AND(MOD(MONTH(A1109),3)=0,OR(A1110="",MONTH(A1109)&lt;&gt;MONTH(A1110)))</x:f>
        <x:v>0</x:v>
      </x:c>
      <x:c r="R1109" s="66" t="b">
        <x:f aca="0">OR(O1109&gt;$E$7,O1109&lt;$E$6)</x:f>
        <x:v>0</x:v>
      </x:c>
      <x:c r="S1109" s="66" t="b">
        <x:f aca="0">AND(OR(P1109,Q1109,R1109),A1109-AH1108&gt;$E$8)</x:f>
        <x:v>0</x:v>
      </x:c>
      <x:c r="T1109" s="67" t="str">
        <x:f aca="0">IF(NOT(OR(P1109,Q1109,R1109)),"不调",IF(NOT(S1109),"间隔规则跳过",IF(P1109,"年末+季度",IF(AND(Q1109,R1109),"季度+动态",IF(Q1109,"季度","动态")))))</x:f>
        <x:v>不调</x:v>
      </x:c>
      <x:c r="U1109" s="64" t="n">
        <x:f aca="0">IF(OR(T1109="年末+季度",T1109="季度+动态"),N1109*$E$5/2,IF(T1109="季度",(J1109+K1109)/2,IF(T1109="动态",N1109*$E$5*IF(J1109+K1109=0,0.5,J1109/(J1109+K1109)),J1109)))</x:f>
        <x:v>0.12484296749955014</x:v>
      </x:c>
      <x:c r="V1109" s="64" t="n">
        <x:f aca="0">IF(OR(T1109="年末+季度",T1109="季度+动态"),N1109*$E$5/2,IF(T1109="季度",(J1109+K1109)/2,IF(T1109="动态",N1109*$E$5*IF(J1109+K1109=0,0.5,K1109/(J1109+K1109)),K1109)))</x:f>
        <x:v>0.11897482494758059</x:v>
      </x:c>
      <x:c r="W1109" s="64" t="n">
        <x:f aca="0">IF(OR(T1109="年末+季度",T1109="季度+动态",T1109="动态"),N1109*(1-$E$5)*IF(L1109+M1109=0,$B$7/($B$7+$B$8),L1109/(L1109+M1109)),L1109)</x:f>
        <x:v>0.8944654361698643</x:v>
      </x:c>
      <x:c r="X1109" s="64" t="n">
        <x:f aca="0">IF(OR(T1109="年末+季度",T1109="季度+动态",T1109="动态"),N1109*(1-$E$5)*IF(L1109+M1109=0,$B$8/($B$7+$B$8),M1109/(L1109+M1109)),M1109)</x:f>
        <x:v>0.07800311181360917</x:v>
      </x:c>
      <x:c r="Y1109" s="64" t="n">
        <x:f aca="0">POWER(1-$H$5,(A1109-A1108)/$H$8)</x:f>
        <x:v>0.9999862671029998</x:v>
      </x:c>
      <x:c r="Z1109" s="64" t="n">
        <x:f aca="0">U1109*Y1109</x:f>
        <x:v>0.12484125304393626</x:v>
      </x:c>
      <x:c r="AA1109" s="64" t="n">
        <x:f aca="0">V1109*Y1109</x:f>
        <x:v>0.11897319107856397</x:v>
      </x:c>
      <x:c r="AB1109" s="64" t="n">
        <x:f aca="0">W1109*Y1109</x:f>
        <x:v>0.894453152568159</x:v>
      </x:c>
      <x:c r="AC1109" s="64" t="n">
        <x:f aca="0">X1109*Y1109</x:f>
        <x:v>0.07800204060490894</x:v>
      </x:c>
      <x:c r="AD1109" s="64" t="n">
        <x:f aca="0">SUM(Z1109:AC1109)</x:f>
        <x:v>1.2162696372955681</x:v>
      </x:c>
      <x:c r="AE1109" s="64" t="n">
        <x:f aca="0">MAX(AE1108,AD1109)</x:f>
        <x:v>1.2222100929705337</x:v>
      </x:c>
      <x:c r="AF1109" s="63" t="n">
        <x:f aca="0">AD1109/AE1109-1</x:f>
        <x:v>-0.004860421059465714</x:v>
      </x:c>
      <x:c r="AG1109" s="63" t="n">
        <x:f aca="0">AD1109/AD1108-1</x:f>
        <x:v>0.000233070413876435</x:v>
      </x:c>
      <x:c r="AH1109" s="61" t="n">
        <x:f aca="0">IF(OR(T1109="年末+季度",T1109="季度+动态",T1109="季度",T1109="动态"),A1109,AH1108)</x:f>
        <x:v>45380</x:v>
      </x:c>
      <x:c r="AI1109" s="68" t="n">
        <x:f aca="0">YEAR(A1109)</x:f>
        <x:v>2024</x:v>
      </x:c>
      <x:c r="AJ1109" s="68" t="n">
        <x:f aca="0">MONTH(A1109)</x:f>
        <x:v>5</x:v>
      </x:c>
      <x:c r="AK1109" s="66" t="n">
        <x:f aca="0">IF(MONTH(A1109)&lt;&gt;MONTH(A1110),1,0)</x:f>
        <x:v>1</x:v>
      </x:c>
      <x:c r="AL1109" s="64" t="n">
        <x:f aca="0">IF(AK1108,AD1108,AL1108)</x:f>
        <x:v>1.2082780428535673</x:v>
      </x:c>
      <x:c r="AM1109" s="65" t="n">
        <x:f aca="0">IF(AK1109,AD1109/AL1109-1,"")</x:f>
        <x:v>0.006614035973977694</x:v>
      </x:c>
      <x:c r="AN1109" s="64" t="n">
        <x:f aca="0">IF(AI1109&lt;&gt;AI1108,AD1109,MAX(AN1108,AD1109))</x:f>
        <x:v>1.2222100929705337</x:v>
      </x:c>
      <x:c r="AO1109" s="65" t="n">
        <x:f aca="0">AD1109/AN1109-1</x:f>
        <x:v>-0.004860421059465714</x:v>
      </x:c>
      <x:c r="AP1109" s="69" t="n">
        <x:f aca="0">IFERROR(SUM(Z1109:AC1109)/AD1109,0)</x:f>
        <x:v>1</x:v>
      </x:c>
      <x:c r="AQ1109" s="66" t="b">
        <x:f aca="0">AND(B1109&gt;0,C1109&gt;0,D1109&gt;0,E1109&gt;0)</x:f>
        <x:v>1</x:v>
      </x:c>
    </x:row>
    <x:row r="1110" ht="13.5" hidden="0">
      <x:c r="A1110" s="61" t="n">
        <x:f aca="0">'净值底稿'!A1072</x:f>
        <x:v>45446</x:v>
      </x:c>
      <x:c r="B1110" s="62" t="n">
        <x:f aca="0">'净值底稿'!W1072</x:f>
        <x:v>1.4610072764601423</x:v>
      </x:c>
      <x:c r="C1110" s="62" t="n">
        <x:f aca="0">'净值底稿'!T1072</x:f>
        <x:v>1.141897290202733</x:v>
      </x:c>
      <x:c r="D1110" s="62" t="n">
        <x:f aca="0">'净值底稿'!U1072</x:f>
        <x:v>1.6815</x:v>
      </x:c>
      <x:c r="E1110" s="62" t="n">
        <x:f aca="0">'净值底稿'!V1072</x:f>
        <x:v>1.946</x:v>
      </x:c>
      <x:c r="F1110" s="63" t="n">
        <x:f aca="0">IFERROR(B1110/B1109-1,0)</x:f>
        <x:v>-0.003709455266734163</x:v>
      </x:c>
      <x:c r="G1110" s="63" t="n">
        <x:f aca="0">IFERROR(C1110/C1109-1,0)</x:f>
        <x:v>-0.008731739103300384</x:v>
      </x:c>
      <x:c r="H1110" s="63" t="n">
        <x:f aca="0">IFERROR(D1110/D1109-1,0)</x:f>
        <x:v>0.0007737174145936443</x:v>
      </x:c>
      <x:c r="I1110" s="63" t="n">
        <x:f aca="0">IFERROR(E1110/E1109-1,0)</x:f>
        <x:v>-0.007699760338585548</x:v>
      </x:c>
      <x:c r="J1110" s="64" t="n">
        <x:f aca="0">Z1109*(1+F1110)</x:f>
        <x:v>0.12437816000032674</x:v>
      </x:c>
      <x:c r="K1110" s="64" t="n">
        <x:f aca="0">AA1109*(1+G1110)</x:f>
        <x:v>0.11793434821377884</x:v>
      </x:c>
      <x:c r="L1110" s="64" t="n">
        <x:f aca="0">AB1109*(1+H1110)</x:f>
        <x:v>0.8951452065488392</x:v>
      </x:c>
      <x:c r="M1110" s="64" t="n">
        <x:f aca="0">AC1109*(1+I1110)</x:f>
        <x:v>0.07740144358633053</x:v>
      </x:c>
      <x:c r="N1110" s="64" t="n">
        <x:f aca="0">SUM(J1110:M1110)</x:f>
        <x:v>1.2148591583492754</x:v>
      </x:c>
      <x:c r="O1110" s="65" t="n">
        <x:f aca="0">IFERROR((J1110+K1110)/N1110,0)</x:f>
        <x:v>0.19945728403887955</x:v>
      </x:c>
      <x:c r="P1110" s="66" t="b">
        <x:f aca="0">AND(MONTH(A1110)=12,OR(A1111="",YEAR(A1110)&lt;&gt;YEAR(A1111)))</x:f>
        <x:v>0</x:v>
      </x:c>
      <x:c r="Q1110" s="66" t="b">
        <x:f aca="0">AND(MOD(MONTH(A1110),3)=0,OR(A1111="",MONTH(A1110)&lt;&gt;MONTH(A1111)))</x:f>
        <x:v>0</x:v>
      </x:c>
      <x:c r="R1110" s="66" t="b">
        <x:f aca="0">OR(O1110&gt;$E$7,O1110&lt;$E$6)</x:f>
        <x:v>0</x:v>
      </x:c>
      <x:c r="S1110" s="66" t="b">
        <x:f aca="0">AND(OR(P1110,Q1110,R1110),A1110-AH1109&gt;$E$8)</x:f>
        <x:v>0</x:v>
      </x:c>
      <x:c r="T1110" s="67" t="str">
        <x:f aca="0">IF(NOT(OR(P1110,Q1110,R1110)),"不调",IF(NOT(S1110),"间隔规则跳过",IF(P1110,"年末+季度",IF(AND(Q1110,R1110),"季度+动态",IF(Q1110,"季度","动态")))))</x:f>
        <x:v>不调</x:v>
      </x:c>
      <x:c r="U1110" s="64" t="n">
        <x:f aca="0">IF(OR(T1110="年末+季度",T1110="季度+动态"),N1110*$E$5/2,IF(T1110="季度",(J1110+K1110)/2,IF(T1110="动态",N1110*$E$5*IF(J1110+K1110=0,0.5,J1110/(J1110+K1110)),J1110)))</x:f>
        <x:v>0.12437816000032674</x:v>
      </x:c>
      <x:c r="V1110" s="64" t="n">
        <x:f aca="0">IF(OR(T1110="年末+季度",T1110="季度+动态"),N1110*$E$5/2,IF(T1110="季度",(J1110+K1110)/2,IF(T1110="动态",N1110*$E$5*IF(J1110+K1110=0,0.5,K1110/(J1110+K1110)),K1110)))</x:f>
        <x:v>0.11793434821377884</x:v>
      </x:c>
      <x:c r="W1110" s="64" t="n">
        <x:f aca="0">IF(OR(T1110="年末+季度",T1110="季度+动态",T1110="动态"),N1110*(1-$E$5)*IF(L1110+M1110=0,$B$7/($B$7+$B$8),L1110/(L1110+M1110)),L1110)</x:f>
        <x:v>0.8951452065488392</x:v>
      </x:c>
      <x:c r="X1110" s="64" t="n">
        <x:f aca="0">IF(OR(T1110="年末+季度",T1110="季度+动态",T1110="动态"),N1110*(1-$E$5)*IF(L1110+M1110=0,$B$8/($B$7+$B$8),M1110/(L1110+M1110)),M1110)</x:f>
        <x:v>0.07740144358633053</x:v>
      </x:c>
      <x:c r="Y1110" s="64" t="n">
        <x:f aca="0">POWER(1-$H$5,(A1110-A1109)/$H$8)</x:f>
        <x:v>0.9999588018747739</x:v>
      </x:c>
      <x:c r="Z1110" s="64" t="n">
        <x:f aca="0">U1110*Y1110</x:f>
        <x:v>0.12437303585331566</x:v>
      </x:c>
      <x:c r="AA1110" s="64" t="n">
        <x:f aca="0">V1110*Y1110</x:f>
        <x:v>0.11792948953973267</x:v>
      </x:c>
      <x:c r="AB1110" s="64" t="n">
        <x:f aca="0">W1110*Y1110</x:f>
        <x:v>0.8951083282445244</x:v>
      </x:c>
      <x:c r="AC1110" s="64" t="n">
        <x:f aca="0">X1110*Y1110</x:f>
        <x:v>0.07739825479196498</x:v>
      </x:c>
      <x:c r="AD1110" s="64" t="n">
        <x:f aca="0">SUM(Z1110:AC1110)</x:f>
        <x:v>1.2148091084295376</x:v>
      </x:c>
      <x:c r="AE1110" s="64" t="n">
        <x:f aca="0">MAX(AE1109,AD1110)</x:f>
        <x:v>1.2222100929705337</x:v>
      </x:c>
      <x:c r="AF1110" s="63" t="n">
        <x:f aca="0">AD1110/AE1110-1</x:f>
        <x:v>-0.006055411081582807</x:v>
      </x:c>
      <x:c r="AG1110" s="63" t="n">
        <x:f aca="0">AD1110/AD1109-1</x:f>
        <x:v>-0.0012008265447438493</x:v>
      </x:c>
      <x:c r="AH1110" s="61" t="n">
        <x:f aca="0">IF(OR(T1110="年末+季度",T1110="季度+动态",T1110="季度",T1110="动态"),A1110,AH1109)</x:f>
        <x:v>45380</x:v>
      </x:c>
      <x:c r="AI1110" s="68" t="n">
        <x:f aca="0">YEAR(A1110)</x:f>
        <x:v>2024</x:v>
      </x:c>
      <x:c r="AJ1110" s="68" t="n">
        <x:f aca="0">MONTH(A1110)</x:f>
        <x:v>6</x:v>
      </x:c>
      <x:c r="AK1110" s="66" t="n">
        <x:f aca="0">IF(MONTH(A1110)&lt;&gt;MONTH(A1111),1,0)</x:f>
        <x:v>0</x:v>
      </x:c>
      <x:c r="AL1110" s="64" t="n">
        <x:f aca="0">IF(AK1109,AD1109,AL1109)</x:f>
        <x:v>1.2162696372955681</x:v>
      </x:c>
      <x:c r="AM1110" s="65" t="str">
        <x:f aca="0">IF(AK1110,AD1110/AL1110-1,"")</x:f>
      </x:c>
      <x:c r="AN1110" s="64" t="n">
        <x:f aca="0">IF(AI1110&lt;&gt;AI1109,AD1110,MAX(AN1109,AD1110))</x:f>
        <x:v>1.2222100929705337</x:v>
      </x:c>
      <x:c r="AO1110" s="65" t="n">
        <x:f aca="0">AD1110/AN1110-1</x:f>
        <x:v>-0.006055411081582807</x:v>
      </x:c>
      <x:c r="AP1110" s="69" t="n">
        <x:f aca="0">IFERROR(SUM(Z1110:AC1110)/AD1110,0)</x:f>
        <x:v>1</x:v>
      </x:c>
      <x:c r="AQ1110" s="66" t="b">
        <x:f aca="0">AND(B1110&gt;0,C1110&gt;0,D1110&gt;0,E1110&gt;0)</x:f>
        <x:v>1</x:v>
      </x:c>
    </x:row>
    <x:row r="1111" ht="13.5" hidden="0">
      <x:c r="A1111" s="61" t="n">
        <x:f aca="0">'净值底稿'!A1073</x:f>
        <x:v>45447</x:v>
      </x:c>
      <x:c r="B1111" s="62" t="n">
        <x:f aca="0">'净值底稿'!W1073</x:f>
        <x:v>1.466875054043266</x:v>
      </x:c>
      <x:c r="C1111" s="62" t="n">
        <x:f aca="0">'净值底稿'!T1073</x:f>
        <x:v>1.144763111125191</x:v>
      </x:c>
      <x:c r="D1111" s="62" t="n">
        <x:f aca="0">'净值底稿'!U1073</x:f>
        <x:v>1.6821</x:v>
      </x:c>
      <x:c r="E1111" s="62" t="n">
        <x:f aca="0">'净值底稿'!V1073</x:f>
        <x:v>1.9605</x:v>
      </x:c>
      <x:c r="F1111" s="63" t="n">
        <x:f aca="0">IFERROR(B1111/B1110-1,0)</x:f>
        <x:v>0.0040162548658488895</x:v>
      </x:c>
      <x:c r="G1111" s="63" t="n">
        <x:f aca="0">IFERROR(C1111/C1110-1,0)</x:f>
        <x:v>0.0025097011325330154</x:v>
      </x:c>
      <x:c r="H1111" s="63" t="n">
        <x:f aca="0">IFERROR(D1111/D1110-1,0)</x:f>
        <x:v>0.0003568242640499264</x:v>
      </x:c>
      <x:c r="I1111" s="63" t="n">
        <x:f aca="0">IFERROR(E1111/E1110-1,0)</x:f>
        <x:v>0.007451181911613647</x:v>
      </x:c>
      <x:c r="J1111" s="64" t="n">
        <x:f aca="0">Z1110*(1+F1111)</x:f>
        <x:v>0.12487254966374194</x:v>
      </x:c>
      <x:c r="K1111" s="64" t="n">
        <x:f aca="0">AA1110*(1+G1111)</x:f>
        <x:v>0.11822545731318958</x:v>
      </x:c>
      <x:c r="L1111" s="64" t="n">
        <x:f aca="0">AB1110*(1+H1111)</x:f>
        <x:v>0.8954277246149952</x:v>
      </x:c>
      <x:c r="M1111" s="64" t="n">
        <x:f aca="0">AC1110*(1+I1111)</x:f>
        <x:v>0.07797496326806133</x:v>
      </x:c>
      <x:c r="N1111" s="64" t="n">
        <x:f aca="0">SUM(J1111:M1111)</x:f>
        <x:v>1.216500694859988</x:v>
      </x:c>
      <x:c r="O1111" s="65" t="n">
        <x:f aca="0">IFERROR((J1111+K1111)/N1111,0)</x:f>
        <x:v>0.19983384144709482</x:v>
      </x:c>
      <x:c r="P1111" s="66" t="b">
        <x:f aca="0">AND(MONTH(A1111)=12,OR(A1112="",YEAR(A1111)&lt;&gt;YEAR(A1112)))</x:f>
        <x:v>0</x:v>
      </x:c>
      <x:c r="Q1111" s="66" t="b">
        <x:f aca="0">AND(MOD(MONTH(A1111),3)=0,OR(A1112="",MONTH(A1111)&lt;&gt;MONTH(A1112)))</x:f>
        <x:v>0</x:v>
      </x:c>
      <x:c r="R1111" s="66" t="b">
        <x:f aca="0">OR(O1111&gt;$E$7,O1111&lt;$E$6)</x:f>
        <x:v>0</x:v>
      </x:c>
      <x:c r="S1111" s="66" t="b">
        <x:f aca="0">AND(OR(P1111,Q1111,R1111),A1111-AH1110&gt;$E$8)</x:f>
        <x:v>0</x:v>
      </x:c>
      <x:c r="T1111" s="67" t="str">
        <x:f aca="0">IF(NOT(OR(P1111,Q1111,R1111)),"不调",IF(NOT(S1111),"间隔规则跳过",IF(P1111,"年末+季度",IF(AND(Q1111,R1111),"季度+动态",IF(Q1111,"季度","动态")))))</x:f>
        <x:v>不调</x:v>
      </x:c>
      <x:c r="U1111" s="64" t="n">
        <x:f aca="0">IF(OR(T1111="年末+季度",T1111="季度+动态"),N1111*$E$5/2,IF(T1111="季度",(J1111+K1111)/2,IF(T1111="动态",N1111*$E$5*IF(J1111+K1111=0,0.5,J1111/(J1111+K1111)),J1111)))</x:f>
        <x:v>0.12487254966374194</x:v>
      </x:c>
      <x:c r="V1111" s="64" t="n">
        <x:f aca="0">IF(OR(T1111="年末+季度",T1111="季度+动态"),N1111*$E$5/2,IF(T1111="季度",(J1111+K1111)/2,IF(T1111="动态",N1111*$E$5*IF(J1111+K1111=0,0.5,K1111/(J1111+K1111)),K1111)))</x:f>
        <x:v>0.11822545731318958</x:v>
      </x:c>
      <x:c r="W1111" s="64" t="n">
        <x:f aca="0">IF(OR(T1111="年末+季度",T1111="季度+动态",T1111="动态"),N1111*(1-$E$5)*IF(L1111+M1111=0,$B$7/($B$7+$B$8),L1111/(L1111+M1111)),L1111)</x:f>
        <x:v>0.8954277246149952</x:v>
      </x:c>
      <x:c r="X1111" s="64" t="n">
        <x:f aca="0">IF(OR(T1111="年末+季度",T1111="季度+动态",T1111="动态"),N1111*(1-$E$5)*IF(L1111+M1111=0,$B$8/($B$7+$B$8),M1111/(L1111+M1111)),M1111)</x:f>
        <x:v>0.07797496326806133</x:v>
      </x:c>
      <x:c r="Y1111" s="64" t="n">
        <x:f aca="0">POWER(1-$H$5,(A1111-A1110)/$H$8)</x:f>
        <x:v>0.9999862671029998</x:v>
      </x:c>
      <x:c r="Z1111" s="64" t="n">
        <x:f aca="0">U1111*Y1111</x:f>
        <x:v>0.12487083480187924</x:v>
      </x:c>
      <x:c r="AA1111" s="64" t="n">
        <x:f aca="0">V1111*Y1111</x:f>
        <x:v>0.11822383373516149</x:v>
      </x:c>
      <x:c r="AB1111" s="64" t="n">
        <x:f aca="0">W1111*Y1111</x:f>
        <x:v>0.8954154277982819</x:v>
      </x:c>
      <x:c r="AC1111" s="64" t="n">
        <x:f aca="0">X1111*Y1111</x:f>
        <x:v>0.07797389244592218</x:v>
      </x:c>
      <x:c r="AD1111" s="64" t="n">
        <x:f aca="0">SUM(Z1111:AC1111)</x:f>
        <x:v>1.2164839887812446</x:v>
      </x:c>
      <x:c r="AE1111" s="64" t="n">
        <x:f aca="0">MAX(AE1110,AD1111)</x:f>
        <x:v>1.2222100929705337</x:v>
      </x:c>
      <x:c r="AF1111" s="63" t="n">
        <x:f aca="0">AD1111/AE1111-1</x:f>
        <x:v>-0.004685040830723297</x:v>
      </x:c>
      <x:c r="AG1111" s="63" t="n">
        <x:f aca="0">AD1111/AD1110-1</x:f>
        <x:v>0.001378718960934</x:v>
      </x:c>
      <x:c r="AH1111" s="61" t="n">
        <x:f aca="0">IF(OR(T1111="年末+季度",T1111="季度+动态",T1111="季度",T1111="动态"),A1111,AH1110)</x:f>
        <x:v>45380</x:v>
      </x:c>
      <x:c r="AI1111" s="68" t="n">
        <x:f aca="0">YEAR(A1111)</x:f>
        <x:v>2024</x:v>
      </x:c>
      <x:c r="AJ1111" s="68" t="n">
        <x:f aca="0">MONTH(A1111)</x:f>
        <x:v>6</x:v>
      </x:c>
      <x:c r="AK1111" s="66" t="n">
        <x:f aca="0">IF(MONTH(A1111)&lt;&gt;MONTH(A1112),1,0)</x:f>
        <x:v>0</x:v>
      </x:c>
      <x:c r="AL1111" s="64" t="n">
        <x:f aca="0">IF(AK1110,AD1110,AL1110)</x:f>
        <x:v>1.2162696372955681</x:v>
      </x:c>
      <x:c r="AM1111" s="65" t="str">
        <x:f aca="0">IF(AK1111,AD1111/AL1111-1,"")</x:f>
      </x:c>
      <x:c r="AN1111" s="64" t="n">
        <x:f aca="0">IF(AI1111&lt;&gt;AI1110,AD1111,MAX(AN1110,AD1111))</x:f>
        <x:v>1.2222100929705337</x:v>
      </x:c>
      <x:c r="AO1111" s="65" t="n">
        <x:f aca="0">AD1111/AN1111-1</x:f>
        <x:v>-0.004685040830723297</x:v>
      </x:c>
      <x:c r="AP1111" s="69" t="n">
        <x:f aca="0">IFERROR(SUM(Z1111:AC1111)/AD1111,0)</x:f>
        <x:v>1</x:v>
      </x:c>
      <x:c r="AQ1111" s="66" t="b">
        <x:f aca="0">AND(B1111&gt;0,C1111&gt;0,D1111&gt;0,E1111&gt;0)</x:f>
        <x:v>1</x:v>
      </x:c>
    </x:row>
    <x:row r="1112" ht="13.5" hidden="0">
      <x:c r="A1112" s="61" t="n">
        <x:f aca="0">'净值底稿'!A1074</x:f>
        <x:v>45448</x:v>
      </x:c>
      <x:c r="B1112" s="62" t="n">
        <x:f aca="0">'净值底稿'!W1074</x:f>
        <x:v>1.4495912301240046</x:v>
      </x:c>
      <x:c r="C1112" s="62" t="n">
        <x:f aca="0">'净值底稿'!T1074</x:f>
        <x:v>1.1308509686826211</x:v>
      </x:c>
      <x:c r="D1112" s="62" t="n">
        <x:f aca="0">'净值底稿'!U1074</x:f>
        <x:v>1.6832</x:v>
      </x:c>
      <x:c r="E1112" s="62" t="n">
        <x:f aca="0">'净值底稿'!V1074</x:f>
        <x:v>1.9492</x:v>
      </x:c>
      <x:c r="F1112" s="63" t="n">
        <x:f aca="0">IFERROR(B1112/B1111-1,0)</x:f>
        <x:v>-0.011782751279068138</x:v>
      </x:c>
      <x:c r="G1112" s="63" t="n">
        <x:f aca="0">IFERROR(C1112/C1111-1,0)</x:f>
        <x:v>-0.012152857047337595</x:v>
      </x:c>
      <x:c r="H1112" s="63" t="n">
        <x:f aca="0">IFERROR(D1112/D1111-1,0)</x:f>
        <x:v>0.0006539444741693323</x:v>
      </x:c>
      <x:c r="I1112" s="63" t="n">
        <x:f aca="0">IFERROR(E1112/E1111-1,0)</x:f>
        <x:v>-0.005763835756184554</x:v>
      </x:c>
      <x:c r="J1112" s="64" t="n">
        <x:f aca="0">Z1111*(1+F1112)</x:f>
        <x:v>0.1233995128133991</x:v>
      </x:c>
      <x:c r="K1112" s="64" t="n">
        <x:f aca="0">AA1111*(1+G1112)</x:f>
        <x:v>0.11678707638418986</x:v>
      </x:c>
      <x:c r="L1112" s="64" t="n">
        <x:f aca="0">AB1111*(1+H1112)</x:f>
        <x:v>0.8960009797693765</x:v>
      </x:c>
      <x:c r="M1112" s="64" t="n">
        <x:f aca="0">AC1111*(1+I1112)</x:f>
        <x:v>0.07752446373659348</x:v>
      </x:c>
      <x:c r="N1112" s="64" t="n">
        <x:f aca="0">SUM(J1112:M1112)</x:f>
        <x:v>1.213712032703559</x:v>
      </x:c>
      <x:c r="O1112" s="65" t="n">
        <x:f aca="0">IFERROR((J1112+K1112)/N1112,0)</x:f>
        <x:v>0.197894214381784</x:v>
      </x:c>
      <x:c r="P1112" s="66" t="b">
        <x:f aca="0">AND(MONTH(A1112)=12,OR(A1113="",YEAR(A1112)&lt;&gt;YEAR(A1113)))</x:f>
        <x:v>0</x:v>
      </x:c>
      <x:c r="Q1112" s="66" t="b">
        <x:f aca="0">AND(MOD(MONTH(A1112),3)=0,OR(A1113="",MONTH(A1112)&lt;&gt;MONTH(A1113)))</x:f>
        <x:v>0</x:v>
      </x:c>
      <x:c r="R1112" s="66" t="b">
        <x:f aca="0">OR(O1112&gt;$E$7,O1112&lt;$E$6)</x:f>
        <x:v>0</x:v>
      </x:c>
      <x:c r="S1112" s="66" t="b">
        <x:f aca="0">AND(OR(P1112,Q1112,R1112),A1112-AH1111&gt;$E$8)</x:f>
        <x:v>0</x:v>
      </x:c>
      <x:c r="T1112" s="67" t="str">
        <x:f aca="0">IF(NOT(OR(P1112,Q1112,R1112)),"不调",IF(NOT(S1112),"间隔规则跳过",IF(P1112,"年末+季度",IF(AND(Q1112,R1112),"季度+动态",IF(Q1112,"季度","动态")))))</x:f>
        <x:v>不调</x:v>
      </x:c>
      <x:c r="U1112" s="64" t="n">
        <x:f aca="0">IF(OR(T1112="年末+季度",T1112="季度+动态"),N1112*$E$5/2,IF(T1112="季度",(J1112+K1112)/2,IF(T1112="动态",N1112*$E$5*IF(J1112+K1112=0,0.5,J1112/(J1112+K1112)),J1112)))</x:f>
        <x:v>0.1233995128133991</x:v>
      </x:c>
      <x:c r="V1112" s="64" t="n">
        <x:f aca="0">IF(OR(T1112="年末+季度",T1112="季度+动态"),N1112*$E$5/2,IF(T1112="季度",(J1112+K1112)/2,IF(T1112="动态",N1112*$E$5*IF(J1112+K1112=0,0.5,K1112/(J1112+K1112)),K1112)))</x:f>
        <x:v>0.11678707638418986</x:v>
      </x:c>
      <x:c r="W1112" s="64" t="n">
        <x:f aca="0">IF(OR(T1112="年末+季度",T1112="季度+动态",T1112="动态"),N1112*(1-$E$5)*IF(L1112+M1112=0,$B$7/($B$7+$B$8),L1112/(L1112+M1112)),L1112)</x:f>
        <x:v>0.8960009797693765</x:v>
      </x:c>
      <x:c r="X1112" s="64" t="n">
        <x:f aca="0">IF(OR(T1112="年末+季度",T1112="季度+动态",T1112="动态"),N1112*(1-$E$5)*IF(L1112+M1112=0,$B$8/($B$7+$B$8),M1112/(L1112+M1112)),M1112)</x:f>
        <x:v>0.07752446373659348</x:v>
      </x:c>
      <x:c r="Y1112" s="64" t="n">
        <x:f aca="0">POWER(1-$H$5,(A1112-A1111)/$H$8)</x:f>
        <x:v>0.9999862671029998</x:v>
      </x:c>
      <x:c r="Z1112" s="64" t="n">
        <x:f aca="0">U1112*Y1112</x:f>
        <x:v>0.12339781818059975</x:v>
      </x:c>
      <x:c r="AA1112" s="64" t="n">
        <x:f aca="0">V1112*Y1112</x:f>
        <x:v>0.11678547255929891</x:v>
      </x:c>
      <x:c r="AB1112" s="64" t="n">
        <x:f aca="0">W1112*Y1112</x:f>
        <x:v>0.8959886750802093</x:v>
      </x:c>
      <x:c r="AC1112" s="64" t="n">
        <x:f aca="0">X1112*Y1112</x:f>
        <x:v>0.077523399101118</x:v>
      </x:c>
      <x:c r="AD1112" s="64" t="n">
        <x:f aca="0">SUM(Z1112:AC1112)</x:f>
        <x:v>1.2136953649212259</x:v>
      </x:c>
      <x:c r="AE1112" s="64" t="n">
        <x:f aca="0">MAX(AE1111,AD1112)</x:f>
        <x:v>1.2222100929705337</x:v>
      </x:c>
      <x:c r="AF1112" s="63" t="n">
        <x:f aca="0">AD1112/AE1112-1</x:f>
        <x:v>-0.006966664813422674</x:v>
      </x:c>
      <x:c r="AG1112" s="63" t="n">
        <x:f aca="0">AD1112/AD1111-1</x:f>
        <x:v>-0.002292363800704522</x:v>
      </x:c>
      <x:c r="AH1112" s="61" t="n">
        <x:f aca="0">IF(OR(T1112="年末+季度",T1112="季度+动态",T1112="季度",T1112="动态"),A1112,AH1111)</x:f>
        <x:v>45380</x:v>
      </x:c>
      <x:c r="AI1112" s="68" t="n">
        <x:f aca="0">YEAR(A1112)</x:f>
        <x:v>2024</x:v>
      </x:c>
      <x:c r="AJ1112" s="68" t="n">
        <x:f aca="0">MONTH(A1112)</x:f>
        <x:v>6</x:v>
      </x:c>
      <x:c r="AK1112" s="66" t="n">
        <x:f aca="0">IF(MONTH(A1112)&lt;&gt;MONTH(A1113),1,0)</x:f>
        <x:v>0</x:v>
      </x:c>
      <x:c r="AL1112" s="64" t="n">
        <x:f aca="0">IF(AK1111,AD1111,AL1111)</x:f>
        <x:v>1.2162696372955681</x:v>
      </x:c>
      <x:c r="AM1112" s="65" t="str">
        <x:f aca="0">IF(AK1112,AD1112/AL1112-1,"")</x:f>
      </x:c>
      <x:c r="AN1112" s="64" t="n">
        <x:f aca="0">IF(AI1112&lt;&gt;AI1111,AD1112,MAX(AN1111,AD1112))</x:f>
        <x:v>1.2222100929705337</x:v>
      </x:c>
      <x:c r="AO1112" s="65" t="n">
        <x:f aca="0">AD1112/AN1112-1</x:f>
        <x:v>-0.006966664813422674</x:v>
      </x:c>
      <x:c r="AP1112" s="69" t="n">
        <x:f aca="0">IFERROR(SUM(Z1112:AC1112)/AD1112,0)</x:f>
        <x:v>1</x:v>
      </x:c>
      <x:c r="AQ1112" s="66" t="b">
        <x:f aca="0">AND(B1112&gt;0,C1112&gt;0,D1112&gt;0,E1112&gt;0)</x:f>
        <x:v>1</x:v>
      </x:c>
    </x:row>
    <x:row r="1113" ht="13.5" hidden="0">
      <x:c r="A1113" s="61" t="n">
        <x:f aca="0">'净值底稿'!A1075</x:f>
        <x:v>45449</x:v>
      </x:c>
      <x:c r="B1113" s="62" t="n">
        <x:f aca="0">'净值底稿'!W1075</x:f>
        <x:v>1.4528584943838538</x:v>
      </x:c>
      <x:c r="C1113" s="62" t="n">
        <x:f aca="0">'净值底稿'!T1075</x:f>
        <x:v>1.1135129349857074</x:v>
      </x:c>
      <x:c r="D1113" s="62" t="n">
        <x:f aca="0">'净值底稿'!U1075</x:f>
        <x:v>1.6838</x:v>
      </x:c>
      <x:c r="E1113" s="62" t="n">
        <x:f aca="0">'净值底稿'!V1075</x:f>
        <x:v>1.9805</x:v>
      </x:c>
      <x:c r="F1113" s="63" t="n">
        <x:f aca="0">IFERROR(B1113/B1112-1,0)</x:f>
        <x:v>0.002253921099929501</x:v>
      </x:c>
      <x:c r="G1113" s="63" t="n">
        <x:f aca="0">IFERROR(C1113/C1112-1,0)</x:f>
        <x:v>-0.015331846704001673</x:v>
      </x:c>
      <x:c r="H1113" s="63" t="n">
        <x:f aca="0">IFERROR(D1113/D1112-1,0)</x:f>
        <x:v>0.00035646387832688475</x:v>
      </x:c>
      <x:c r="I1113" s="63" t="n">
        <x:f aca="0">IFERROR(E1113/E1112-1,0)</x:f>
        <x:v>0.016057869895341526</x:v>
      </x:c>
      <x:c r="J1113" s="64" t="n">
        <x:f aca="0">Z1112*(1+F1113)</x:f>
        <x:v>0.12367594712668227</x:v>
      </x:c>
      <x:c r="K1113" s="64" t="n">
        <x:f aca="0">AA1112*(1+G1113)</x:f>
        <x:v>0.11499493559676535</x:v>
      </x:c>
      <x:c r="L1113" s="64" t="n">
        <x:f aca="0">AB1112*(1+H1113)</x:f>
        <x:v>0.8963080626782653</x:v>
      </x:c>
      <x:c r="M1113" s="64" t="n">
        <x:f aca="0">AC1112*(1+I1113)</x:f>
        <x:v>0.07876825975772839</x:v>
      </x:c>
      <x:c r="N1113" s="64" t="n">
        <x:f aca="0">SUM(J1113:M1113)</x:f>
        <x:v>1.2137472051594413</x:v>
      </x:c>
      <x:c r="O1113" s="65" t="n">
        <x:f aca="0">IFERROR((J1113+K1113)/N1113,0)</x:f>
        <x:v>0.19663969705462275</x:v>
      </x:c>
      <x:c r="P1113" s="66" t="b">
        <x:f aca="0">AND(MONTH(A1113)=12,OR(A1114="",YEAR(A1113)&lt;&gt;YEAR(A1114)))</x:f>
        <x:v>0</x:v>
      </x:c>
      <x:c r="Q1113" s="66" t="b">
        <x:f aca="0">AND(MOD(MONTH(A1113),3)=0,OR(A1114="",MONTH(A1113)&lt;&gt;MONTH(A1114)))</x:f>
        <x:v>0</x:v>
      </x:c>
      <x:c r="R1113" s="66" t="b">
        <x:f aca="0">OR(O1113&gt;$E$7,O1113&lt;$E$6)</x:f>
        <x:v>0</x:v>
      </x:c>
      <x:c r="S1113" s="66" t="b">
        <x:f aca="0">AND(OR(P1113,Q1113,R1113),A1113-AH1112&gt;$E$8)</x:f>
        <x:v>0</x:v>
      </x:c>
      <x:c r="T1113" s="67" t="str">
        <x:f aca="0">IF(NOT(OR(P1113,Q1113,R1113)),"不调",IF(NOT(S1113),"间隔规则跳过",IF(P1113,"年末+季度",IF(AND(Q1113,R1113),"季度+动态",IF(Q1113,"季度","动态")))))</x:f>
        <x:v>不调</x:v>
      </x:c>
      <x:c r="U1113" s="64" t="n">
        <x:f aca="0">IF(OR(T1113="年末+季度",T1113="季度+动态"),N1113*$E$5/2,IF(T1113="季度",(J1113+K1113)/2,IF(T1113="动态",N1113*$E$5*IF(J1113+K1113=0,0.5,J1113/(J1113+K1113)),J1113)))</x:f>
        <x:v>0.12367594712668227</x:v>
      </x:c>
      <x:c r="V1113" s="64" t="n">
        <x:f aca="0">IF(OR(T1113="年末+季度",T1113="季度+动态"),N1113*$E$5/2,IF(T1113="季度",(J1113+K1113)/2,IF(T1113="动态",N1113*$E$5*IF(J1113+K1113=0,0.5,K1113/(J1113+K1113)),K1113)))</x:f>
        <x:v>0.11499493559676535</x:v>
      </x:c>
      <x:c r="W1113" s="64" t="n">
        <x:f aca="0">IF(OR(T1113="年末+季度",T1113="季度+动态",T1113="动态"),N1113*(1-$E$5)*IF(L1113+M1113=0,$B$7/($B$7+$B$8),L1113/(L1113+M1113)),L1113)</x:f>
        <x:v>0.8963080626782653</x:v>
      </x:c>
      <x:c r="X1113" s="64" t="n">
        <x:f aca="0">IF(OR(T1113="年末+季度",T1113="季度+动态",T1113="动态"),N1113*(1-$E$5)*IF(L1113+M1113=0,$B$8/($B$7+$B$8),M1113/(L1113+M1113)),M1113)</x:f>
        <x:v>0.07876825975772839</x:v>
      </x:c>
      <x:c r="Y1113" s="64" t="n">
        <x:f aca="0">POWER(1-$H$5,(A1113-A1112)/$H$8)</x:f>
        <x:v>0.9999862671029998</x:v>
      </x:c>
      <x:c r="Z1113" s="64" t="n">
        <x:f aca="0">U1113*Y1113</x:f>
        <x:v>0.12367424869763897</x:v>
      </x:c>
      <x:c r="AA1113" s="64" t="n">
        <x:f aca="0">V1113*Y1113</x:f>
        <x:v>0.11499335638315925</x:v>
      </x:c>
      <x:c r="AB1113" s="64" t="n">
        <x:f aca="0">W1113*Y1113</x:f>
        <x:v>0.8962957537719601</x:v>
      </x:c>
      <x:c r="AC1113" s="64" t="n">
        <x:f aca="0">X1113*Y1113</x:f>
        <x:v>0.07876717804133025</x:v>
      </x:c>
      <x:c r="AD1113" s="64" t="n">
        <x:f aca="0">SUM(Z1113:AC1113)</x:f>
        <x:v>1.2137305368940885</x:v>
      </x:c>
      <x:c r="AE1113" s="64" t="n">
        <x:f aca="0">MAX(AE1112,AD1113)</x:f>
        <x:v>1.2222100929705337</x:v>
      </x:c>
      <x:c r="AF1113" s="63" t="n">
        <x:f aca="0">AD1113/AE1113-1</x:f>
        <x:v>-0.006937887459132375</x:v>
      </x:c>
      <x:c r="AG1113" s="63" t="n">
        <x:f aca="0">AD1113/AD1112-1</x:f>
        <x:v>0.000028979242962634544</x:v>
      </x:c>
      <x:c r="AH1113" s="61" t="n">
        <x:f aca="0">IF(OR(T1113="年末+季度",T1113="季度+动态",T1113="季度",T1113="动态"),A1113,AH1112)</x:f>
        <x:v>45380</x:v>
      </x:c>
      <x:c r="AI1113" s="68" t="n">
        <x:f aca="0">YEAR(A1113)</x:f>
        <x:v>2024</x:v>
      </x:c>
      <x:c r="AJ1113" s="68" t="n">
        <x:f aca="0">MONTH(A1113)</x:f>
        <x:v>6</x:v>
      </x:c>
      <x:c r="AK1113" s="66" t="n">
        <x:f aca="0">IF(MONTH(A1113)&lt;&gt;MONTH(A1114),1,0)</x:f>
        <x:v>0</x:v>
      </x:c>
      <x:c r="AL1113" s="64" t="n">
        <x:f aca="0">IF(AK1112,AD1112,AL1112)</x:f>
        <x:v>1.2162696372955681</x:v>
      </x:c>
      <x:c r="AM1113" s="65" t="str">
        <x:f aca="0">IF(AK1113,AD1113/AL1113-1,"")</x:f>
      </x:c>
      <x:c r="AN1113" s="64" t="n">
        <x:f aca="0">IF(AI1113&lt;&gt;AI1112,AD1113,MAX(AN1112,AD1113))</x:f>
        <x:v>1.2222100929705337</x:v>
      </x:c>
      <x:c r="AO1113" s="65" t="n">
        <x:f aca="0">AD1113/AN1113-1</x:f>
        <x:v>-0.006937887459132375</x:v>
      </x:c>
      <x:c r="AP1113" s="69" t="n">
        <x:f aca="0">IFERROR(SUM(Z1113:AC1113)/AD1113,0)</x:f>
        <x:v>1</x:v>
      </x:c>
      <x:c r="AQ1113" s="66" t="b">
        <x:f aca="0">AND(B1113&gt;0,C1113&gt;0,D1113&gt;0,E1113&gt;0)</x:f>
        <x:v>1</x:v>
      </x:c>
    </x:row>
    <x:row r="1114" ht="13.5" hidden="0">
      <x:c r="A1114" s="61" t="n">
        <x:f aca="0">'净值底稿'!A1076</x:f>
        <x:v>45450</x:v>
      </x:c>
      <x:c r="B1114" s="62" t="n">
        <x:f aca="0">'净值底稿'!W1076</x:f>
        <x:v>1.4625979626596803</x:v>
      </x:c>
      <x:c r="C1114" s="62" t="n">
        <x:f aca="0">'净值底稿'!T1076</x:f>
        <x:v>1.1202807016563323</x:v>
      </x:c>
      <x:c r="D1114" s="62" t="n">
        <x:f aca="0">'净值底稿'!U1076</x:f>
        <x:v>1.6841</x:v>
      </x:c>
      <x:c r="E1114" s="62" t="n">
        <x:f aca="0">'净值底稿'!V1076</x:f>
        <x:v>1.9824</x:v>
      </x:c>
      <x:c r="F1114" s="63" t="n">
        <x:f aca="0">IFERROR(B1114/B1113-1,0)</x:f>
        <x:v>0.006703659243811666</x:v>
      </x:c>
      <x:c r="G1114" s="63" t="n">
        <x:f aca="0">IFERROR(C1114/C1113-1,0)</x:f>
        <x:v>0.006077851866814532</x:v>
      </x:c>
      <x:c r="H1114" s="63" t="n">
        <x:f aca="0">IFERROR(D1114/D1113-1,0)</x:f>
        <x:v>0.00017816842855444825</x:v>
      </x:c>
      <x:c r="I1114" s="63" t="n">
        <x:f aca="0">IFERROR(E1114/E1113-1,0)</x:f>
        <x:v>0.0009593536985610385</x:v>
      </x:c>
      <x:c r="J1114" s="64" t="n">
        <x:f aca="0">Z1113*(1+F1114)</x:f>
        <x:v>0.12450331871814237</x:v>
      </x:c>
      <x:c r="K1114" s="64" t="n">
        <x:f aca="0">AA1113*(1+G1114)</x:f>
        <x:v>0.1156922689689239</x:v>
      </x:c>
      <x:c r="L1114" s="64" t="n">
        <x:f aca="0">AB1113*(1+H1114)</x:f>
        <x:v>0.8964554453779298</x:v>
      </x:c>
      <x:c r="M1114" s="64" t="n">
        <x:f aca="0">AC1113*(1+I1114)</x:f>
        <x:v>0.07884274362490942</x:v>
      </x:c>
      <x:c r="N1114" s="64" t="n">
        <x:f aca="0">SUM(J1114:M1114)</x:f>
        <x:v>1.2154937766899057</x:v>
      </x:c>
      <x:c r="O1114" s="65" t="n">
        <x:f aca="0">IFERROR((J1114+K1114)/N1114,0)</x:f>
        <x:v>0.19761153227882342</x:v>
      </x:c>
      <x:c r="P1114" s="66" t="b">
        <x:f aca="0">AND(MONTH(A1114)=12,OR(A1115="",YEAR(A1114)&lt;&gt;YEAR(A1115)))</x:f>
        <x:v>0</x:v>
      </x:c>
      <x:c r="Q1114" s="66" t="b">
        <x:f aca="0">AND(MOD(MONTH(A1114),3)=0,OR(A1115="",MONTH(A1114)&lt;&gt;MONTH(A1115)))</x:f>
        <x:v>0</x:v>
      </x:c>
      <x:c r="R1114" s="66" t="b">
        <x:f aca="0">OR(O1114&gt;$E$7,O1114&lt;$E$6)</x:f>
        <x:v>0</x:v>
      </x:c>
      <x:c r="S1114" s="66" t="b">
        <x:f aca="0">AND(OR(P1114,Q1114,R1114),A1114-AH1113&gt;$E$8)</x:f>
        <x:v>0</x:v>
      </x:c>
      <x:c r="T1114" s="67" t="str">
        <x:f aca="0">IF(NOT(OR(P1114,Q1114,R1114)),"不调",IF(NOT(S1114),"间隔规则跳过",IF(P1114,"年末+季度",IF(AND(Q1114,R1114),"季度+动态",IF(Q1114,"季度","动态")))))</x:f>
        <x:v>不调</x:v>
      </x:c>
      <x:c r="U1114" s="64" t="n">
        <x:f aca="0">IF(OR(T1114="年末+季度",T1114="季度+动态"),N1114*$E$5/2,IF(T1114="季度",(J1114+K1114)/2,IF(T1114="动态",N1114*$E$5*IF(J1114+K1114=0,0.5,J1114/(J1114+K1114)),J1114)))</x:f>
        <x:v>0.12450331871814237</x:v>
      </x:c>
      <x:c r="V1114" s="64" t="n">
        <x:f aca="0">IF(OR(T1114="年末+季度",T1114="季度+动态"),N1114*$E$5/2,IF(T1114="季度",(J1114+K1114)/2,IF(T1114="动态",N1114*$E$5*IF(J1114+K1114=0,0.5,K1114/(J1114+K1114)),K1114)))</x:f>
        <x:v>0.1156922689689239</x:v>
      </x:c>
      <x:c r="W1114" s="64" t="n">
        <x:f aca="0">IF(OR(T1114="年末+季度",T1114="季度+动态",T1114="动态"),N1114*(1-$E$5)*IF(L1114+M1114=0,$B$7/($B$7+$B$8),L1114/(L1114+M1114)),L1114)</x:f>
        <x:v>0.8964554453779298</x:v>
      </x:c>
      <x:c r="X1114" s="64" t="n">
        <x:f aca="0">IF(OR(T1114="年末+季度",T1114="季度+动态",T1114="动态"),N1114*(1-$E$5)*IF(L1114+M1114=0,$B$8/($B$7+$B$8),M1114/(L1114+M1114)),M1114)</x:f>
        <x:v>0.07884274362490942</x:v>
      </x:c>
      <x:c r="Y1114" s="64" t="n">
        <x:f aca="0">POWER(1-$H$5,(A1114-A1113)/$H$8)</x:f>
        <x:v>0.9999862671029998</x:v>
      </x:c>
      <x:c r="Z1114" s="64" t="n">
        <x:f aca="0">U1114*Y1114</x:f>
        <x:v>0.12450160892689022</x:v>
      </x:c>
      <x:c r="AA1114" s="64" t="n">
        <x:f aca="0">V1114*Y1114</x:f>
        <x:v>0.11569068017891043</x:v>
      </x:c>
      <x:c r="AB1114" s="64" t="n">
        <x:f aca="0">W1114*Y1114</x:f>
        <x:v>0.8964431344476331</x:v>
      </x:c>
      <x:c r="AC1114" s="64" t="n">
        <x:f aca="0">X1114*Y1114</x:f>
        <x:v>0.078841660885632</x:v>
      </x:c>
      <x:c r="AD1114" s="64" t="n">
        <x:f aca="0">SUM(Z1114:AC1114)</x:f>
        <x:v>1.2154770844390657</x:v>
      </x:c>
      <x:c r="AE1114" s="64" t="n">
        <x:f aca="0">MAX(AE1113,AD1114)</x:f>
        <x:v>1.2222100929705337</x:v>
      </x:c>
      <x:c r="AF1114" s="63" t="n">
        <x:f aca="0">AD1114/AE1114-1</x:f>
        <x:v>-0.005508879831865654</x:v>
      </x:c>
      <x:c r="AG1114" s="63" t="n">
        <x:f aca="0">AD1114/AD1113-1</x:f>
        <x:v>0.001438991186170968</x:v>
      </x:c>
      <x:c r="AH1114" s="61" t="n">
        <x:f aca="0">IF(OR(T1114="年末+季度",T1114="季度+动态",T1114="季度",T1114="动态"),A1114,AH1113)</x:f>
        <x:v>45380</x:v>
      </x:c>
      <x:c r="AI1114" s="68" t="n">
        <x:f aca="0">YEAR(A1114)</x:f>
        <x:v>2024</x:v>
      </x:c>
      <x:c r="AJ1114" s="68" t="n">
        <x:f aca="0">MONTH(A1114)</x:f>
        <x:v>6</x:v>
      </x:c>
      <x:c r="AK1114" s="66" t="n">
        <x:f aca="0">IF(MONTH(A1114)&lt;&gt;MONTH(A1115),1,0)</x:f>
        <x:v>0</x:v>
      </x:c>
      <x:c r="AL1114" s="64" t="n">
        <x:f aca="0">IF(AK1113,AD1113,AL1113)</x:f>
        <x:v>1.2162696372955681</x:v>
      </x:c>
      <x:c r="AM1114" s="65" t="str">
        <x:f aca="0">IF(AK1114,AD1114/AL1114-1,"")</x:f>
      </x:c>
      <x:c r="AN1114" s="64" t="n">
        <x:f aca="0">IF(AI1114&lt;&gt;AI1113,AD1114,MAX(AN1113,AD1114))</x:f>
        <x:v>1.2222100929705337</x:v>
      </x:c>
      <x:c r="AO1114" s="65" t="n">
        <x:f aca="0">AD1114/AN1114-1</x:f>
        <x:v>-0.005508879831865654</x:v>
      </x:c>
      <x:c r="AP1114" s="69" t="n">
        <x:f aca="0">IFERROR(SUM(Z1114:AC1114)/AD1114,0)</x:f>
        <x:v>1</x:v>
      </x:c>
      <x:c r="AQ1114" s="66" t="b">
        <x:f aca="0">AND(B1114&gt;0,C1114&gt;0,D1114&gt;0,E1114&gt;0)</x:f>
        <x:v>1</x:v>
      </x:c>
    </x:row>
    <x:row r="1115" ht="13.5" hidden="0">
      <x:c r="A1115" s="61" t="n">
        <x:f aca="0">'净值底稿'!A1077</x:f>
        <x:v>45454</x:v>
      </x:c>
      <x:c r="B1115" s="62" t="n">
        <x:f aca="0">'净值底稿'!W1077</x:f>
        <x:v>1.4397506408260654</x:v>
      </x:c>
      <x:c r="C1115" s="62" t="n">
        <x:f aca="0">'净值底稿'!T1077</x:f>
        <x:v>1.1206596256893775</x:v>
      </x:c>
      <x:c r="D1115" s="62" t="n">
        <x:f aca="0">'净值底稿'!U1077</x:f>
        <x:v>1.685</x:v>
      </x:c>
      <x:c r="E1115" s="62" t="n">
        <x:f aca="0">'净值底稿'!V1077</x:f>
        <x:v>1.9262</x:v>
      </x:c>
      <x:c r="F1115" s="63" t="n">
        <x:f aca="0">IFERROR(B1115/B1114-1,0)</x:f>
        <x:v>-0.015621054053752359</x:v>
      </x:c>
      <x:c r="G1115" s="63" t="n">
        <x:f aca="0">IFERROR(C1115/C1114-1,0)</x:f>
        <x:v>0.00033824025753981246</x:v>
      </x:c>
      <x:c r="H1115" s="63" t="n">
        <x:f aca="0">IFERROR(D1115/D1114-1,0)</x:f>
        <x:v>0.0005344100706610178</x:v>
      </x:c>
      <x:c r="I1115" s="63" t="n">
        <x:f aca="0">IFERROR(E1115/E1114-1,0)</x:f>
        <x:v>-0.028349475383373735</x:v>
      </x:c>
      <x:c r="J1115" s="64" t="n">
        <x:f aca="0">Z1114*(1+F1115)</x:f>
        <x:v>0.12255676256406413</x:v>
      </x:c>
      <x:c r="K1115" s="64" t="n">
        <x:f aca="0">AA1114*(1+G1115)</x:f>
        <x:v>0.1157298114243691</x:v>
      </x:c>
      <x:c r="L1115" s="64" t="n">
        <x:f aca="0">AB1114*(1+H1115)</x:f>
        <x:v>0.8969222026864568</x:v>
      </x:c>
      <x:c r="M1115" s="64" t="n">
        <x:f aca="0">AC1114*(1+I1115)</x:f>
        <x:v>0.07660654116117048</x:v>
      </x:c>
      <x:c r="N1115" s="64" t="n">
        <x:f aca="0">SUM(J1115:M1115)</x:f>
        <x:v>1.2118153178360607</x:v>
      </x:c>
      <x:c r="O1115" s="65" t="n">
        <x:f aca="0">IFERROR((J1115+K1115)/N1115,0)</x:f>
        <x:v>0.1966360471609995</x:v>
      </x:c>
      <x:c r="P1115" s="66" t="b">
        <x:f aca="0">AND(MONTH(A1115)=12,OR(A1116="",YEAR(A1115)&lt;&gt;YEAR(A1116)))</x:f>
        <x:v>0</x:v>
      </x:c>
      <x:c r="Q1115" s="66" t="b">
        <x:f aca="0">AND(MOD(MONTH(A1115),3)=0,OR(A1116="",MONTH(A1115)&lt;&gt;MONTH(A1116)))</x:f>
        <x:v>0</x:v>
      </x:c>
      <x:c r="R1115" s="66" t="b">
        <x:f aca="0">OR(O1115&gt;$E$7,O1115&lt;$E$6)</x:f>
        <x:v>0</x:v>
      </x:c>
      <x:c r="S1115" s="66" t="b">
        <x:f aca="0">AND(OR(P1115,Q1115,R1115),A1115-AH1114&gt;$E$8)</x:f>
        <x:v>0</x:v>
      </x:c>
      <x:c r="T1115" s="67" t="str">
        <x:f aca="0">IF(NOT(OR(P1115,Q1115,R1115)),"不调",IF(NOT(S1115),"间隔规则跳过",IF(P1115,"年末+季度",IF(AND(Q1115,R1115),"季度+动态",IF(Q1115,"季度","动态")))))</x:f>
        <x:v>不调</x:v>
      </x:c>
      <x:c r="U1115" s="64" t="n">
        <x:f aca="0">IF(OR(T1115="年末+季度",T1115="季度+动态"),N1115*$E$5/2,IF(T1115="季度",(J1115+K1115)/2,IF(T1115="动态",N1115*$E$5*IF(J1115+K1115=0,0.5,J1115/(J1115+K1115)),J1115)))</x:f>
        <x:v>0.12255676256406413</x:v>
      </x:c>
      <x:c r="V1115" s="64" t="n">
        <x:f aca="0">IF(OR(T1115="年末+季度",T1115="季度+动态"),N1115*$E$5/2,IF(T1115="季度",(J1115+K1115)/2,IF(T1115="动态",N1115*$E$5*IF(J1115+K1115=0,0.5,K1115/(J1115+K1115)),K1115)))</x:f>
        <x:v>0.1157298114243691</x:v>
      </x:c>
      <x:c r="W1115" s="64" t="n">
        <x:f aca="0">IF(OR(T1115="年末+季度",T1115="季度+动态",T1115="动态"),N1115*(1-$E$5)*IF(L1115+M1115=0,$B$7/($B$7+$B$8),L1115/(L1115+M1115)),L1115)</x:f>
        <x:v>0.8969222026864568</x:v>
      </x:c>
      <x:c r="X1115" s="64" t="n">
        <x:f aca="0">IF(OR(T1115="年末+季度",T1115="季度+动态",T1115="动态"),N1115*(1-$E$5)*IF(L1115+M1115=0,$B$8/($B$7+$B$8),M1115/(L1115+M1115)),M1115)</x:f>
        <x:v>0.07660654116117048</x:v>
      </x:c>
      <x:c r="Y1115" s="64" t="n">
        <x:f aca="0">POWER(1-$H$5,(A1115-A1114)/$H$8)</x:f>
        <x:v>0.9999450695435432</x:v>
      </x:c>
      <x:c r="Z1115" s="64" t="n">
        <x:f aca="0">U1115*Y1115</x:f>
        <x:v>0.12255003046515461</x:v>
      </x:c>
      <x:c r="AA1115" s="64" t="n">
        <x:f aca="0">V1115*Y1115</x:f>
        <x:v>0.11572345433300191</x:v>
      </x:c>
      <x:c r="AB1115" s="64" t="n">
        <x:f aca="0">W1115*Y1115</x:f>
        <x:v>0.896872934340457</x:v>
      </x:c>
      <x:c r="AC1115" s="64" t="n">
        <x:f aca="0">X1115*Y1115</x:f>
        <x:v>0.07660233312889693</x:v>
      </x:c>
      <x:c r="AD1115" s="64" t="n">
        <x:f aca="0">SUM(Z1115:AC1115)</x:f>
        <x:v>1.2117487522675106</x:v>
      </x:c>
      <x:c r="AE1115" s="64" t="n">
        <x:f aca="0">MAX(AE1114,AD1115)</x:f>
        <x:v>1.2222100929705337</x:v>
      </x:c>
      <x:c r="AF1115" s="63" t="n">
        <x:f aca="0">AD1115/AE1115-1</x:f>
        <x:v>-0.008559363699572553</x:v>
      </x:c>
      <x:c r="AG1115" s="63" t="n">
        <x:f aca="0">AD1115/AD1114-1</x:f>
        <x:v>-0.0030673817049177154</x:v>
      </x:c>
      <x:c r="AH1115" s="61" t="n">
        <x:f aca="0">IF(OR(T1115="年末+季度",T1115="季度+动态",T1115="季度",T1115="动态"),A1115,AH1114)</x:f>
        <x:v>45380</x:v>
      </x:c>
      <x:c r="AI1115" s="68" t="n">
        <x:f aca="0">YEAR(A1115)</x:f>
        <x:v>2024</x:v>
      </x:c>
      <x:c r="AJ1115" s="68" t="n">
        <x:f aca="0">MONTH(A1115)</x:f>
        <x:v>6</x:v>
      </x:c>
      <x:c r="AK1115" s="66" t="n">
        <x:f aca="0">IF(MONTH(A1115)&lt;&gt;MONTH(A1116),1,0)</x:f>
        <x:v>0</x:v>
      </x:c>
      <x:c r="AL1115" s="64" t="n">
        <x:f aca="0">IF(AK1114,AD1114,AL1114)</x:f>
        <x:v>1.2162696372955681</x:v>
      </x:c>
      <x:c r="AM1115" s="65" t="str">
        <x:f aca="0">IF(AK1115,AD1115/AL1115-1,"")</x:f>
      </x:c>
      <x:c r="AN1115" s="64" t="n">
        <x:f aca="0">IF(AI1115&lt;&gt;AI1114,AD1115,MAX(AN1114,AD1115))</x:f>
        <x:v>1.2222100929705337</x:v>
      </x:c>
      <x:c r="AO1115" s="65" t="n">
        <x:f aca="0">AD1115/AN1115-1</x:f>
        <x:v>-0.008559363699572553</x:v>
      </x:c>
      <x:c r="AP1115" s="69" t="n">
        <x:f aca="0">IFERROR(SUM(Z1115:AC1115)/AD1115,0)</x:f>
        <x:v>1</x:v>
      </x:c>
      <x:c r="AQ1115" s="66" t="b">
        <x:f aca="0">AND(B1115&gt;0,C1115&gt;0,D1115&gt;0,E1115&gt;0)</x:f>
        <x:v>1</x:v>
      </x:c>
    </x:row>
    <x:row r="1116" ht="13.5" hidden="0">
      <x:c r="A1116" s="61" t="n">
        <x:f aca="0">'净值底稿'!A1078</x:f>
        <x:v>45455</x:v>
      </x:c>
      <x:c r="B1116" s="62" t="n">
        <x:f aca="0">'净值底稿'!W1078</x:f>
        <x:v>1.4489925803697956</x:v>
      </x:c>
      <x:c r="C1116" s="62" t="n">
        <x:f aca="0">'净值底稿'!T1078</x:f>
        <x:v>1.1275330109376802</x:v>
      </x:c>
      <x:c r="D1116" s="62" t="n">
        <x:f aca="0">'净值底稿'!U1078</x:f>
        <x:v>1.685</x:v>
      </x:c>
      <x:c r="E1116" s="62" t="n">
        <x:f aca="0">'净值底稿'!V1078</x:f>
        <x:v>1.9331</x:v>
      </x:c>
      <x:c r="F1116" s="63" t="n">
        <x:f aca="0">IFERROR(B1116/B1115-1,0)</x:f>
        <x:v>0.006419125146857052</x:v>
      </x:c>
      <x:c r="G1116" s="63" t="n">
        <x:f aca="0">IFERROR(C1116/C1115-1,0)</x:f>
        <x:v>0.006133338875373928</x:v>
      </x:c>
      <x:c r="H1116" s="63" t="n">
        <x:f aca="0">IFERROR(D1116/D1115-1,0)</x:f>
        <x:v>0</x:v>
      </x:c>
      <x:c r="I1116" s="63" t="n">
        <x:f aca="0">IFERROR(E1116/E1115-1,0)</x:f>
        <x:v>0.003582182535562417</x:v>
      </x:c>
      <x:c r="J1116" s="64" t="n">
        <x:f aca="0">Z1115*(1+F1116)</x:f>
        <x:v>0.12333669444746158</x:v>
      </x:c>
      <x:c r="K1116" s="64" t="n">
        <x:f aca="0">AA1115*(1+G1116)</x:f>
        <x:v>0.11643322549425507</x:v>
      </x:c>
      <x:c r="L1116" s="64" t="n">
        <x:f aca="0">AB1115*(1+H1116)</x:f>
        <x:v>0.896872934340457</x:v>
      </x:c>
      <x:c r="M1116" s="64" t="n">
        <x:f aca="0">AC1115*(1+I1116)</x:f>
        <x:v>0.0768767366688146</x:v>
      </x:c>
      <x:c r="N1116" s="64" t="n">
        <x:f aca="0">SUM(J1116:M1116)</x:f>
        <x:v>1.2135195909509882</x:v>
      </x:c>
      <x:c r="O1116" s="65" t="n">
        <x:f aca="0">IFERROR((J1116+K1116)/N1116,0)</x:f>
        <x:v>0.1975822407232983</x:v>
      </x:c>
      <x:c r="P1116" s="66" t="b">
        <x:f aca="0">AND(MONTH(A1116)=12,OR(A1117="",YEAR(A1116)&lt;&gt;YEAR(A1117)))</x:f>
        <x:v>0</x:v>
      </x:c>
      <x:c r="Q1116" s="66" t="b">
        <x:f aca="0">AND(MOD(MONTH(A1116),3)=0,OR(A1117="",MONTH(A1116)&lt;&gt;MONTH(A1117)))</x:f>
        <x:v>0</x:v>
      </x:c>
      <x:c r="R1116" s="66" t="b">
        <x:f aca="0">OR(O1116&gt;$E$7,O1116&lt;$E$6)</x:f>
        <x:v>0</x:v>
      </x:c>
      <x:c r="S1116" s="66" t="b">
        <x:f aca="0">AND(OR(P1116,Q1116,R1116),A1116-AH1115&gt;$E$8)</x:f>
        <x:v>0</x:v>
      </x:c>
      <x:c r="T1116" s="67" t="str">
        <x:f aca="0">IF(NOT(OR(P1116,Q1116,R1116)),"不调",IF(NOT(S1116),"间隔规则跳过",IF(P1116,"年末+季度",IF(AND(Q1116,R1116),"季度+动态",IF(Q1116,"季度","动态")))))</x:f>
        <x:v>不调</x:v>
      </x:c>
      <x:c r="U1116" s="64" t="n">
        <x:f aca="0">IF(OR(T1116="年末+季度",T1116="季度+动态"),N1116*$E$5/2,IF(T1116="季度",(J1116+K1116)/2,IF(T1116="动态",N1116*$E$5*IF(J1116+K1116=0,0.5,J1116/(J1116+K1116)),J1116)))</x:f>
        <x:v>0.12333669444746158</x:v>
      </x:c>
      <x:c r="V1116" s="64" t="n">
        <x:f aca="0">IF(OR(T1116="年末+季度",T1116="季度+动态"),N1116*$E$5/2,IF(T1116="季度",(J1116+K1116)/2,IF(T1116="动态",N1116*$E$5*IF(J1116+K1116=0,0.5,K1116/(J1116+K1116)),K1116)))</x:f>
        <x:v>0.11643322549425507</x:v>
      </x:c>
      <x:c r="W1116" s="64" t="n">
        <x:f aca="0">IF(OR(T1116="年末+季度",T1116="季度+动态",T1116="动态"),N1116*(1-$E$5)*IF(L1116+M1116=0,$B$7/($B$7+$B$8),L1116/(L1116+M1116)),L1116)</x:f>
        <x:v>0.896872934340457</x:v>
      </x:c>
      <x:c r="X1116" s="64" t="n">
        <x:f aca="0">IF(OR(T1116="年末+季度",T1116="季度+动态",T1116="动态"),N1116*(1-$E$5)*IF(L1116+M1116=0,$B$8/($B$7+$B$8),M1116/(L1116+M1116)),M1116)</x:f>
        <x:v>0.0768767366688146</x:v>
      </x:c>
      <x:c r="Y1116" s="64" t="n">
        <x:f aca="0">POWER(1-$H$5,(A1116-A1115)/$H$8)</x:f>
        <x:v>0.9999862671029998</x:v>
      </x:c>
      <x:c r="Z1116" s="64" t="n">
        <x:f aca="0">U1116*Y1116</x:f>
        <x:v>0.12333500067734038</x:v>
      </x:c>
      <x:c r="AA1116" s="64" t="n">
        <x:f aca="0">V1116*Y1116</x:f>
        <x:v>0.11643162652876195</x:v>
      </x:c>
      <x:c r="AB1116" s="64" t="n">
        <x:f aca="0">W1116*Y1116</x:f>
        <x:v>0.8968606176768275</x:v>
      </x:c>
      <x:c r="AC1116" s="64" t="n">
        <x:f aca="0">X1116*Y1116</x:f>
        <x:v>0.07687568092850822</x:v>
      </x:c>
      <x:c r="AD1116" s="64" t="n">
        <x:f aca="0">SUM(Z1116:AC1116)</x:f>
        <x:v>1.213502925811438</x:v>
      </x:c>
      <x:c r="AE1116" s="64" t="n">
        <x:f aca="0">MAX(AE1115,AD1116)</x:f>
        <x:v>1.2222100929705337</x:v>
      </x:c>
      <x:c r="AF1116" s="63" t="n">
        <x:f aca="0">AD1116/AE1116-1</x:f>
        <x:v>-0.007124116556698756</x:v>
      </x:c>
      <x:c r="AG1116" s="63" t="n">
        <x:f aca="0">AD1116/AD1115-1</x:f>
        <x:v>0.001447638003047258</x:v>
      </x:c>
      <x:c r="AH1116" s="61" t="n">
        <x:f aca="0">IF(OR(T1116="年末+季度",T1116="季度+动态",T1116="季度",T1116="动态"),A1116,AH1115)</x:f>
        <x:v>45380</x:v>
      </x:c>
      <x:c r="AI1116" s="68" t="n">
        <x:f aca="0">YEAR(A1116)</x:f>
        <x:v>2024</x:v>
      </x:c>
      <x:c r="AJ1116" s="68" t="n">
        <x:f aca="0">MONTH(A1116)</x:f>
        <x:v>6</x:v>
      </x:c>
      <x:c r="AK1116" s="66" t="n">
        <x:f aca="0">IF(MONTH(A1116)&lt;&gt;MONTH(A1117),1,0)</x:f>
        <x:v>0</x:v>
      </x:c>
      <x:c r="AL1116" s="64" t="n">
        <x:f aca="0">IF(AK1115,AD1115,AL1115)</x:f>
        <x:v>1.2162696372955681</x:v>
      </x:c>
      <x:c r="AM1116" s="65" t="str">
        <x:f aca="0">IF(AK1116,AD1116/AL1116-1,"")</x:f>
      </x:c>
      <x:c r="AN1116" s="64" t="n">
        <x:f aca="0">IF(AI1116&lt;&gt;AI1115,AD1116,MAX(AN1115,AD1116))</x:f>
        <x:v>1.2222100929705337</x:v>
      </x:c>
      <x:c r="AO1116" s="65" t="n">
        <x:f aca="0">AD1116/AN1116-1</x:f>
        <x:v>-0.007124116556698756</x:v>
      </x:c>
      <x:c r="AP1116" s="69" t="n">
        <x:f aca="0">IFERROR(SUM(Z1116:AC1116)/AD1116,0)</x:f>
        <x:v>1</x:v>
      </x:c>
      <x:c r="AQ1116" s="66" t="b">
        <x:f aca="0">AND(B1116&gt;0,C1116&gt;0,D1116&gt;0,E1116&gt;0)</x:f>
        <x:v>1</x:v>
      </x:c>
    </x:row>
    <x:row r="1117" ht="13.5" hidden="0">
      <x:c r="A1117" s="61" t="n">
        <x:f aca="0">'净值底稿'!A1079</x:f>
        <x:v>45456</x:v>
      </x:c>
      <x:c r="B1117" s="62" t="n">
        <x:f aca="0">'净值底稿'!W1079</x:f>
        <x:v>1.4373215757018036</x:v>
      </x:c>
      <x:c r="C1117" s="62" t="n">
        <x:f aca="0">'净值底稿'!T1079</x:f>
        <x:v>1.1217000673304651</x:v>
      </x:c>
      <x:c r="D1117" s="62" t="n">
        <x:f aca="0">'净值底稿'!U1079</x:f>
        <x:v>1.6856</x:v>
      </x:c>
      <x:c r="E1117" s="62" t="n">
        <x:f aca="0">'净值底稿'!V1079</x:f>
        <x:v>1.9341</x:v>
      </x:c>
      <x:c r="F1117" s="63" t="n">
        <x:f aca="0">IFERROR(B1117/B1116-1,0)</x:f>
        <x:v>-0.00805456482393685</x:v>
      </x:c>
      <x:c r="G1117" s="63" t="n">
        <x:f aca="0">IFERROR(C1117/C1116-1,0)</x:f>
        <x:v>-0.005173190984771536</x:v>
      </x:c>
      <x:c r="H1117" s="63" t="n">
        <x:f aca="0">IFERROR(D1117/D1116-1,0)</x:f>
        <x:v>0.00035608308605339367</x:v>
      </x:c>
      <x:c r="I1117" s="63" t="n">
        <x:f aca="0">IFERROR(E1117/E1116-1,0)</x:f>
        <x:v>0.000517303812529013</x:v>
      </x:c>
      <x:c r="J1117" s="64" t="n">
        <x:f aca="0">Z1116*(1+F1117)</x:f>
        <x:v>0.12234159091932445</x:v>
      </x:c>
      <x:c r="K1117" s="64" t="n">
        <x:f aca="0">AA1116*(1+G1117)</x:f>
        <x:v>0.11582930348806107</x:v>
      </x:c>
      <x:c r="L1117" s="64" t="n">
        <x:f aca="0">AB1116*(1+H1117)</x:f>
        <x:v>0.8971799745733295</x:v>
      </x:c>
      <x:c r="M1117" s="64" t="n">
        <x:f aca="0">AC1116*(1+I1117)</x:f>
        <x:v>0.0769154490113433</x:v>
      </x:c>
      <x:c r="N1117" s="64" t="n">
        <x:f aca="0">SUM(J1117:M1117)</x:f>
        <x:v>1.2122663179920583</x:v>
      </x:c>
      <x:c r="O1117" s="65" t="n">
        <x:f aca="0">IFERROR((J1117+K1117)/N1117,0)</x:f>
        <x:v>0.19646746830505096</x:v>
      </x:c>
      <x:c r="P1117" s="66" t="b">
        <x:f aca="0">AND(MONTH(A1117)=12,OR(A1118="",YEAR(A1117)&lt;&gt;YEAR(A1118)))</x:f>
        <x:v>0</x:v>
      </x:c>
      <x:c r="Q1117" s="66" t="b">
        <x:f aca="0">AND(MOD(MONTH(A1117),3)=0,OR(A1118="",MONTH(A1117)&lt;&gt;MONTH(A1118)))</x:f>
        <x:v>0</x:v>
      </x:c>
      <x:c r="R1117" s="66" t="b">
        <x:f aca="0">OR(O1117&gt;$E$7,O1117&lt;$E$6)</x:f>
        <x:v>0</x:v>
      </x:c>
      <x:c r="S1117" s="66" t="b">
        <x:f aca="0">AND(OR(P1117,Q1117,R1117),A1117-AH1116&gt;$E$8)</x:f>
        <x:v>0</x:v>
      </x:c>
      <x:c r="T1117" s="67" t="str">
        <x:f aca="0">IF(NOT(OR(P1117,Q1117,R1117)),"不调",IF(NOT(S1117),"间隔规则跳过",IF(P1117,"年末+季度",IF(AND(Q1117,R1117),"季度+动态",IF(Q1117,"季度","动态")))))</x:f>
        <x:v>不调</x:v>
      </x:c>
      <x:c r="U1117" s="64" t="n">
        <x:f aca="0">IF(OR(T1117="年末+季度",T1117="季度+动态"),N1117*$E$5/2,IF(T1117="季度",(J1117+K1117)/2,IF(T1117="动态",N1117*$E$5*IF(J1117+K1117=0,0.5,J1117/(J1117+K1117)),J1117)))</x:f>
        <x:v>0.12234159091932445</x:v>
      </x:c>
      <x:c r="V1117" s="64" t="n">
        <x:f aca="0">IF(OR(T1117="年末+季度",T1117="季度+动态"),N1117*$E$5/2,IF(T1117="季度",(J1117+K1117)/2,IF(T1117="动态",N1117*$E$5*IF(J1117+K1117=0,0.5,K1117/(J1117+K1117)),K1117)))</x:f>
        <x:v>0.11582930348806107</x:v>
      </x:c>
      <x:c r="W1117" s="64" t="n">
        <x:f aca="0">IF(OR(T1117="年末+季度",T1117="季度+动态",T1117="动态"),N1117*(1-$E$5)*IF(L1117+M1117=0,$B$7/($B$7+$B$8),L1117/(L1117+M1117)),L1117)</x:f>
        <x:v>0.8971799745733295</x:v>
      </x:c>
      <x:c r="X1117" s="64" t="n">
        <x:f aca="0">IF(OR(T1117="年末+季度",T1117="季度+动态",T1117="动态"),N1117*(1-$E$5)*IF(L1117+M1117=0,$B$8/($B$7+$B$8),M1117/(L1117+M1117)),M1117)</x:f>
        <x:v>0.0769154490113433</x:v>
      </x:c>
      <x:c r="Y1117" s="64" t="n">
        <x:f aca="0">POWER(1-$H$5,(A1117-A1116)/$H$8)</x:f>
        <x:v>0.9999862671029998</x:v>
      </x:c>
      <x:c r="Z1117" s="64" t="n">
        <x:f aca="0">U1117*Y1117</x:f>
        <x:v>0.12233991081485751</x:v>
      </x:c>
      <x:c r="AA1117" s="64" t="n">
        <x:f aca="0">V1117*Y1117</x:f>
        <x:v>0.11582771281616666</x:v>
      </x:c>
      <x:c r="AB1117" s="64" t="n">
        <x:f aca="0">W1117*Y1117</x:f>
        <x:v>0.897167653693148</x:v>
      </x:c>
      <x:c r="AC1117" s="64" t="n">
        <x:f aca="0">X1117*Y1117</x:f>
        <x:v>0.0769143927394043</x:v>
      </x:c>
      <x:c r="AD1117" s="64" t="n">
        <x:f aca="0">SUM(Z1117:AC1117)</x:f>
        <x:v>1.2122496700635763</x:v>
      </x:c>
      <x:c r="AE1117" s="64" t="n">
        <x:f aca="0">MAX(AE1116,AD1117)</x:f>
        <x:v>1.2222100929705337</x:v>
      </x:c>
      <x:c r="AF1117" s="63" t="n">
        <x:f aca="0">AD1117/AE1117-1</x:f>
        <x:v>-0.008149517799144523</x:v>
      </x:c>
      <x:c r="AG1117" s="63" t="n">
        <x:f aca="0">AD1117/AD1116-1</x:f>
        <x:v>-0.0010327587360563495</x:v>
      </x:c>
      <x:c r="AH1117" s="61" t="n">
        <x:f aca="0">IF(OR(T1117="年末+季度",T1117="季度+动态",T1117="季度",T1117="动态"),A1117,AH1116)</x:f>
        <x:v>45380</x:v>
      </x:c>
      <x:c r="AI1117" s="68" t="n">
        <x:f aca="0">YEAR(A1117)</x:f>
        <x:v>2024</x:v>
      </x:c>
      <x:c r="AJ1117" s="68" t="n">
        <x:f aca="0">MONTH(A1117)</x:f>
        <x:v>6</x:v>
      </x:c>
      <x:c r="AK1117" s="66" t="n">
        <x:f aca="0">IF(MONTH(A1117)&lt;&gt;MONTH(A1118),1,0)</x:f>
        <x:v>0</x:v>
      </x:c>
      <x:c r="AL1117" s="64" t="n">
        <x:f aca="0">IF(AK1116,AD1116,AL1116)</x:f>
        <x:v>1.2162696372955681</x:v>
      </x:c>
      <x:c r="AM1117" s="65" t="str">
        <x:f aca="0">IF(AK1117,AD1117/AL1117-1,"")</x:f>
      </x:c>
      <x:c r="AN1117" s="64" t="n">
        <x:f aca="0">IF(AI1117&lt;&gt;AI1116,AD1117,MAX(AN1116,AD1117))</x:f>
        <x:v>1.2222100929705337</x:v>
      </x:c>
      <x:c r="AO1117" s="65" t="n">
        <x:f aca="0">AD1117/AN1117-1</x:f>
        <x:v>-0.008149517799144523</x:v>
      </x:c>
      <x:c r="AP1117" s="69" t="n">
        <x:f aca="0">IFERROR(SUM(Z1117:AC1117)/AD1117,0)</x:f>
        <x:v>1</x:v>
      </x:c>
      <x:c r="AQ1117" s="66" t="b">
        <x:f aca="0">AND(B1117&gt;0,C1117&gt;0,D1117&gt;0,E1117&gt;0)</x:f>
        <x:v>1</x:v>
      </x:c>
    </x:row>
    <x:row r="1118" ht="13.5" hidden="0">
      <x:c r="A1118" s="61" t="n">
        <x:f aca="0">'净值底稿'!A1080</x:f>
        <x:v>45457</x:v>
      </x:c>
      <x:c r="B1118" s="62" t="n">
        <x:f aca="0">'净值底稿'!W1080</x:f>
        <x:v>1.4383854325394576</x:v>
      </x:c>
      <x:c r="C1118" s="62" t="n">
        <x:f aca="0">'净值底稿'!T1080</x:f>
        <x:v>1.1255493877371392</x:v>
      </x:c>
      <x:c r="D1118" s="62" t="n">
        <x:f aca="0">'净值底稿'!U1080</x:f>
        <x:v>1.6864</x:v>
      </x:c>
      <x:c r="E1118" s="62" t="n">
        <x:f aca="0">'净值底稿'!V1080</x:f>
        <x:v>1.9338</x:v>
      </x:c>
      <x:c r="F1118" s="63" t="n">
        <x:f aca="0">IFERROR(B1118/B1117-1,0)</x:f>
        <x:v>0.0007401661921999647</x:v>
      </x:c>
      <x:c r="G1118" s="63" t="n">
        <x:f aca="0">IFERROR(C1118/C1117-1,0)</x:f>
        <x:v>0.0034316842075574616</x:v>
      </x:c>
      <x:c r="H1118" s="63" t="n">
        <x:f aca="0">IFERROR(D1118/D1117-1,0)</x:f>
        <x:v>0.00047460844803026703</x:v>
      </x:c>
      <x:c r="I1118" s="63" t="n">
        <x:f aca="0">IFERROR(E1118/E1117-1,0)</x:f>
        <x:v>-0.0001551109042965404</x:v>
      </x:c>
      <x:c r="J1118" s="64" t="n">
        <x:f aca="0">Z1117*(1+F1118)</x:f>
        <x:v>0.12243046268079942</x:v>
      </x:c>
      <x:c r="K1118" s="64" t="n">
        <x:f aca="0">AA1117*(1+G1118)</x:f>
        <x:v>0.1162251969490354</x:v>
      </x:c>
      <x:c r="L1118" s="64" t="n">
        <x:f aca="0">AB1117*(1+H1118)</x:f>
        <x:v>0.8975934570408902</x:v>
      </x:c>
      <x:c r="M1118" s="64" t="n">
        <x:f aca="0">AC1117*(1+I1118)</x:f>
        <x:v>0.07690246247839307</x:v>
      </x:c>
      <x:c r="N1118" s="64" t="n">
        <x:f aca="0">SUM(J1118:M1118)</x:f>
        <x:v>1.213151579149118</x:v>
      </x:c>
      <x:c r="O1118" s="65" t="n">
        <x:f aca="0">IFERROR((J1118+K1118)/N1118,0)</x:f>
        <x:v>0.1967236936683736</x:v>
      </x:c>
      <x:c r="P1118" s="66" t="b">
        <x:f aca="0">AND(MONTH(A1118)=12,OR(A1119="",YEAR(A1118)&lt;&gt;YEAR(A1119)))</x:f>
        <x:v>0</x:v>
      </x:c>
      <x:c r="Q1118" s="66" t="b">
        <x:f aca="0">AND(MOD(MONTH(A1118),3)=0,OR(A1119="",MONTH(A1118)&lt;&gt;MONTH(A1119)))</x:f>
        <x:v>0</x:v>
      </x:c>
      <x:c r="R1118" s="66" t="b">
        <x:f aca="0">OR(O1118&gt;$E$7,O1118&lt;$E$6)</x:f>
        <x:v>0</x:v>
      </x:c>
      <x:c r="S1118" s="66" t="b">
        <x:f aca="0">AND(OR(P1118,Q1118,R1118),A1118-AH1117&gt;$E$8)</x:f>
        <x:v>0</x:v>
      </x:c>
      <x:c r="T1118" s="67" t="str">
        <x:f aca="0">IF(NOT(OR(P1118,Q1118,R1118)),"不调",IF(NOT(S1118),"间隔规则跳过",IF(P1118,"年末+季度",IF(AND(Q1118,R1118),"季度+动态",IF(Q1118,"季度","动态")))))</x:f>
        <x:v>不调</x:v>
      </x:c>
      <x:c r="U1118" s="64" t="n">
        <x:f aca="0">IF(OR(T1118="年末+季度",T1118="季度+动态"),N1118*$E$5/2,IF(T1118="季度",(J1118+K1118)/2,IF(T1118="动态",N1118*$E$5*IF(J1118+K1118=0,0.5,J1118/(J1118+K1118)),J1118)))</x:f>
        <x:v>0.12243046268079942</x:v>
      </x:c>
      <x:c r="V1118" s="64" t="n">
        <x:f aca="0">IF(OR(T1118="年末+季度",T1118="季度+动态"),N1118*$E$5/2,IF(T1118="季度",(J1118+K1118)/2,IF(T1118="动态",N1118*$E$5*IF(J1118+K1118=0,0.5,K1118/(J1118+K1118)),K1118)))</x:f>
        <x:v>0.1162251969490354</x:v>
      </x:c>
      <x:c r="W1118" s="64" t="n">
        <x:f aca="0">IF(OR(T1118="年末+季度",T1118="季度+动态",T1118="动态"),N1118*(1-$E$5)*IF(L1118+M1118=0,$B$7/($B$7+$B$8),L1118/(L1118+M1118)),L1118)</x:f>
        <x:v>0.8975934570408902</x:v>
      </x:c>
      <x:c r="X1118" s="64" t="n">
        <x:f aca="0">IF(OR(T1118="年末+季度",T1118="季度+动态",T1118="动态"),N1118*(1-$E$5)*IF(L1118+M1118=0,$B$8/($B$7+$B$8),M1118/(L1118+M1118)),M1118)</x:f>
        <x:v>0.07690246247839307</x:v>
      </x:c>
      <x:c r="Y1118" s="64" t="n">
        <x:f aca="0">POWER(1-$H$5,(A1118-A1117)/$H$8)</x:f>
        <x:v>0.9999862671029998</x:v>
      </x:c>
      <x:c r="Z1118" s="64" t="n">
        <x:f aca="0">U1118*Y1118</x:f>
        <x:v>0.12242878135586574</x:v>
      </x:c>
      <x:c r="AA1118" s="64" t="n">
        <x:f aca="0">V1118*Y1118</x:f>
        <x:v>0.11622360084037686</x:v>
      </x:c>
      <x:c r="AB1118" s="64" t="n">
        <x:f aca="0">W1118*Y1118</x:f>
        <x:v>0.8975811304823966</x:v>
      </x:c>
      <x:c r="AC1118" s="64" t="n">
        <x:f aca="0">X1118*Y1118</x:f>
        <x:v>0.07690140638479678</x:v>
      </x:c>
      <x:c r="AD1118" s="64" t="n">
        <x:f aca="0">SUM(Z1118:AC1118)</x:f>
        <x:v>1.213134919063436</x:v>
      </x:c>
      <x:c r="AE1118" s="64" t="n">
        <x:f aca="0">MAX(AE1117,AD1118)</x:f>
        <x:v>1.2222100929705337</x:v>
      </x:c>
      <x:c r="AF1118" s="63" t="n">
        <x:f aca="0">AD1118/AE1118-1</x:f>
        <x:v>-0.00742521597497281</x:v>
      </x:c>
      <x:c r="AG1118" s="63" t="n">
        <x:f aca="0">AD1118/AD1117-1</x:f>
        <x:v>0.0007302530342723212</x:v>
      </x:c>
      <x:c r="AH1118" s="61" t="n">
        <x:f aca="0">IF(OR(T1118="年末+季度",T1118="季度+动态",T1118="季度",T1118="动态"),A1118,AH1117)</x:f>
        <x:v>45380</x:v>
      </x:c>
      <x:c r="AI1118" s="68" t="n">
        <x:f aca="0">YEAR(A1118)</x:f>
        <x:v>2024</x:v>
      </x:c>
      <x:c r="AJ1118" s="68" t="n">
        <x:f aca="0">MONTH(A1118)</x:f>
        <x:v>6</x:v>
      </x:c>
      <x:c r="AK1118" s="66" t="n">
        <x:f aca="0">IF(MONTH(A1118)&lt;&gt;MONTH(A1119),1,0)</x:f>
        <x:v>0</x:v>
      </x:c>
      <x:c r="AL1118" s="64" t="n">
        <x:f aca="0">IF(AK1117,AD1117,AL1117)</x:f>
        <x:v>1.2162696372955681</x:v>
      </x:c>
      <x:c r="AM1118" s="65" t="str">
        <x:f aca="0">IF(AK1118,AD1118/AL1118-1,"")</x:f>
      </x:c>
      <x:c r="AN1118" s="64" t="n">
        <x:f aca="0">IF(AI1118&lt;&gt;AI1117,AD1118,MAX(AN1117,AD1118))</x:f>
        <x:v>1.2222100929705337</x:v>
      </x:c>
      <x:c r="AO1118" s="65" t="n">
        <x:f aca="0">AD1118/AN1118-1</x:f>
        <x:v>-0.00742521597497281</x:v>
      </x:c>
      <x:c r="AP1118" s="69" t="n">
        <x:f aca="0">IFERROR(SUM(Z1118:AC1118)/AD1118,0)</x:f>
        <x:v>1</x:v>
      </x:c>
      <x:c r="AQ1118" s="66" t="b">
        <x:f aca="0">AND(B1118&gt;0,C1118&gt;0,D1118&gt;0,E1118&gt;0)</x:f>
        <x:v>1</x:v>
      </x:c>
    </x:row>
    <x:row r="1119" ht="13.5" hidden="0">
      <x:c r="A1119" s="61" t="n">
        <x:f aca="0">'净值底稿'!A1081</x:f>
        <x:v>45460</x:v>
      </x:c>
      <x:c r="B1119" s="62" t="n">
        <x:f aca="0">'净值底稿'!W1081</x:f>
        <x:v>1.4251310671529005</x:v>
      </x:c>
      <x:c r="C1119" s="62" t="n">
        <x:f aca="0">'净值底稿'!T1081</x:f>
        <x:v>1.1218427441040821</x:v>
      </x:c>
      <x:c r="D1119" s="62" t="n">
        <x:f aca="0">'净值底稿'!U1081</x:f>
        <x:v>1.6866</x:v>
      </x:c>
      <x:c r="E1119" s="62" t="n">
        <x:f aca="0">'净值底稿'!V1081</x:f>
        <x:v>1.9379</x:v>
      </x:c>
      <x:c r="F1119" s="63" t="n">
        <x:f aca="0">IFERROR(B1119/B1118-1,0)</x:f>
        <x:v>-0.00921475224005619</x:v>
      </x:c>
      <x:c r="G1119" s="63" t="n">
        <x:f aca="0">IFERROR(C1119/C1118-1,0)</x:f>
        <x:v>-0.0032931861306495502</x:v>
      </x:c>
      <x:c r="H1119" s="63" t="n">
        <x:f aca="0">IFERROR(D1119/D1118-1,0)</x:f>
        <x:v>0.00011859582542705915</x:v>
      </x:c>
      <x:c r="I1119" s="63" t="n">
        <x:f aca="0">IFERROR(E1119/E1118-1,0)</x:f>
        <x:v>0.002120177888095931</x:v>
      </x:c>
      <x:c r="J1119" s="64" t="n">
        <x:f aca="0">Z1118*(1+F1119)</x:f>
        <x:v>0.12130063046861943</x:v>
      </x:c>
      <x:c r="K1119" s="64" t="n">
        <x:f aca="0">AA1118*(1+G1119)</x:f>
        <x:v>0.11584085489003518</x:v>
      </x:c>
      <x:c r="L1119" s="64" t="n">
        <x:f aca="0">AB1118*(1+H1119)</x:f>
        <x:v>0.897687579857454</x:v>
      </x:c>
      <x:c r="M1119" s="64" t="n">
        <x:f aca="0">AC1118*(1+I1119)</x:f>
        <x:v>0.0770644510461773</x:v>
      </x:c>
      <x:c r="N1119" s="64" t="n">
        <x:f aca="0">SUM(J1119:M1119)</x:f>
        <x:v>1.211893516262286</x:v>
      </x:c>
      <x:c r="O1119" s="65" t="n">
        <x:f aca="0">IFERROR((J1119+K1119)/N1119,0)</x:f>
        <x:v>0.19567848344468813</x:v>
      </x:c>
      <x:c r="P1119" s="66" t="b">
        <x:f aca="0">AND(MONTH(A1119)=12,OR(A1120="",YEAR(A1119)&lt;&gt;YEAR(A1120)))</x:f>
        <x:v>0</x:v>
      </x:c>
      <x:c r="Q1119" s="66" t="b">
        <x:f aca="0">AND(MOD(MONTH(A1119),3)=0,OR(A1120="",MONTH(A1119)&lt;&gt;MONTH(A1120)))</x:f>
        <x:v>0</x:v>
      </x:c>
      <x:c r="R1119" s="66" t="b">
        <x:f aca="0">OR(O1119&gt;$E$7,O1119&lt;$E$6)</x:f>
        <x:v>0</x:v>
      </x:c>
      <x:c r="S1119" s="66" t="b">
        <x:f aca="0">AND(OR(P1119,Q1119,R1119),A1119-AH1118&gt;$E$8)</x:f>
        <x:v>0</x:v>
      </x:c>
      <x:c r="T1119" s="67" t="str">
        <x:f aca="0">IF(NOT(OR(P1119,Q1119,R1119)),"不调",IF(NOT(S1119),"间隔规则跳过",IF(P1119,"年末+季度",IF(AND(Q1119,R1119),"季度+动态",IF(Q1119,"季度","动态")))))</x:f>
        <x:v>不调</x:v>
      </x:c>
      <x:c r="U1119" s="64" t="n">
        <x:f aca="0">IF(OR(T1119="年末+季度",T1119="季度+动态"),N1119*$E$5/2,IF(T1119="季度",(J1119+K1119)/2,IF(T1119="动态",N1119*$E$5*IF(J1119+K1119=0,0.5,J1119/(J1119+K1119)),J1119)))</x:f>
        <x:v>0.12130063046861943</x:v>
      </x:c>
      <x:c r="V1119" s="64" t="n">
        <x:f aca="0">IF(OR(T1119="年末+季度",T1119="季度+动态"),N1119*$E$5/2,IF(T1119="季度",(J1119+K1119)/2,IF(T1119="动态",N1119*$E$5*IF(J1119+K1119=0,0.5,K1119/(J1119+K1119)),K1119)))</x:f>
        <x:v>0.11584085489003518</x:v>
      </x:c>
      <x:c r="W1119" s="64" t="n">
        <x:f aca="0">IF(OR(T1119="年末+季度",T1119="季度+动态",T1119="动态"),N1119*(1-$E$5)*IF(L1119+M1119=0,$B$7/($B$7+$B$8),L1119/(L1119+M1119)),L1119)</x:f>
        <x:v>0.897687579857454</x:v>
      </x:c>
      <x:c r="X1119" s="64" t="n">
        <x:f aca="0">IF(OR(T1119="年末+季度",T1119="季度+动态",T1119="动态"),N1119*(1-$E$5)*IF(L1119+M1119=0,$B$8/($B$7+$B$8),M1119/(L1119+M1119)),M1119)</x:f>
        <x:v>0.0770644510461773</x:v>
      </x:c>
      <x:c r="Y1119" s="64" t="n">
        <x:f aca="0">POWER(1-$H$5,(A1119-A1118)/$H$8)</x:f>
        <x:v>0.9999588018747739</x:v>
      </x:c>
      <x:c r="Z1119" s="64" t="n">
        <x:f aca="0">U1119*Y1119</x:f>
        <x:v>0.12129563311005538</x:v>
      </x:c>
      <x:c r="AA1119" s="64" t="n">
        <x:f aca="0">V1119*Y1119</x:f>
        <x:v>0.11583608246398912</x:v>
      </x:c>
      <x:c r="AB1119" s="64" t="n">
        <x:f aca="0">W1119*Y1119</x:f>
        <x:v>0.8976505968121251</x:v>
      </x:c>
      <x:c r="AC1119" s="64" t="n">
        <x:f aca="0">X1119*Y1119</x:f>
        <x:v>0.07706127613527262</x:v>
      </x:c>
      <x:c r="AD1119" s="64" t="n">
        <x:f aca="0">SUM(Z1119:AC1119)</x:f>
        <x:v>1.2118435885214422</x:v>
      </x:c>
      <x:c r="AE1119" s="64" t="n">
        <x:f aca="0">MAX(AE1118,AD1119)</x:f>
        <x:v>1.2222100929705337</x:v>
      </x:c>
      <x:c r="AF1119" s="63" t="n">
        <x:f aca="0">AD1119/AE1119-1</x:f>
        <x:v>-0.008481769630862779</x:v>
      </x:c>
      <x:c r="AG1119" s="63" t="n">
        <x:f aca="0">AD1119/AD1118-1</x:f>
        <x:v>-0.0010644574825944275</x:v>
      </x:c>
      <x:c r="AH1119" s="61" t="n">
        <x:f aca="0">IF(OR(T1119="年末+季度",T1119="季度+动态",T1119="季度",T1119="动态"),A1119,AH1118)</x:f>
        <x:v>45380</x:v>
      </x:c>
      <x:c r="AI1119" s="68" t="n">
        <x:f aca="0">YEAR(A1119)</x:f>
        <x:v>2024</x:v>
      </x:c>
      <x:c r="AJ1119" s="68" t="n">
        <x:f aca="0">MONTH(A1119)</x:f>
        <x:v>6</x:v>
      </x:c>
      <x:c r="AK1119" s="66" t="n">
        <x:f aca="0">IF(MONTH(A1119)&lt;&gt;MONTH(A1120),1,0)</x:f>
        <x:v>0</x:v>
      </x:c>
      <x:c r="AL1119" s="64" t="n">
        <x:f aca="0">IF(AK1118,AD1118,AL1118)</x:f>
        <x:v>1.2162696372955681</x:v>
      </x:c>
      <x:c r="AM1119" s="65" t="str">
        <x:f aca="0">IF(AK1119,AD1119/AL1119-1,"")</x:f>
      </x:c>
      <x:c r="AN1119" s="64" t="n">
        <x:f aca="0">IF(AI1119&lt;&gt;AI1118,AD1119,MAX(AN1118,AD1119))</x:f>
        <x:v>1.2222100929705337</x:v>
      </x:c>
      <x:c r="AO1119" s="65" t="n">
        <x:f aca="0">AD1119/AN1119-1</x:f>
        <x:v>-0.008481769630862779</x:v>
      </x:c>
      <x:c r="AP1119" s="69" t="n">
        <x:f aca="0">IFERROR(SUM(Z1119:AC1119)/AD1119,0)</x:f>
        <x:v>1</x:v>
      </x:c>
      <x:c r="AQ1119" s="66" t="b">
        <x:f aca="0">AND(B1119&gt;0,C1119&gt;0,D1119&gt;0,E1119&gt;0)</x:f>
        <x:v>1</x:v>
      </x:c>
    </x:row>
    <x:row r="1120" ht="13.5" hidden="0">
      <x:c r="A1120" s="61" t="n">
        <x:f aca="0">'净值底稿'!A1082</x:f>
        <x:v>45461</x:v>
      </x:c>
      <x:c r="B1120" s="62" t="n">
        <x:f aca="0">'净值底稿'!W1082</x:f>
        <x:v>1.4317349767125314</x:v>
      </x:c>
      <x:c r="C1120" s="62" t="n">
        <x:f aca="0">'净值底稿'!T1082</x:f>
        <x:v>1.1307968199533613</x:v>
      </x:c>
      <x:c r="D1120" s="62" t="n">
        <x:f aca="0">'净值底稿'!U1082</x:f>
        <x:v>1.6874</x:v>
      </x:c>
      <x:c r="E1120" s="62" t="n">
        <x:f aca="0">'净值底稿'!V1082</x:f>
        <x:v>1.9389</x:v>
      </x:c>
      <x:c r="F1120" s="63" t="n">
        <x:f aca="0">IFERROR(B1120/B1119-1,0)</x:f>
        <x:v>0.004633896286342365</x:v>
      </x:c>
      <x:c r="G1120" s="63" t="n">
        <x:f aca="0">IFERROR(C1120/C1119-1,0)</x:f>
        <x:v>0.007981578430968028</x:v>
      </x:c>
      <x:c r="H1120" s="63" t="n">
        <x:f aca="0">IFERROR(D1120/D1119-1,0)</x:f>
        <x:v>0.0004743270484999229</x:v>
      </x:c>
      <x:c r="I1120" s="63" t="n">
        <x:f aca="0">IFERROR(E1120/E1119-1,0)</x:f>
        <x:v>0.0005160224985809592</x:v>
      </x:c>
      <x:c r="J1120" s="64" t="n">
        <x:f aca="0">Z1119*(1+F1120)</x:f>
        <x:v>0.12185770449387362</x:v>
      </x:c>
      <x:c r="K1120" s="64" t="n">
        <x:f aca="0">AA1119*(1+G1120)</x:f>
        <x:v>0.11676063724131153</x:v>
      </x:c>
      <x:c r="L1120" s="64" t="n">
        <x:f aca="0">AB1119*(1+H1120)</x:f>
        <x:v>0.8980763767702952</x:v>
      </x:c>
      <x:c r="M1120" s="64" t="n">
        <x:f aca="0">AC1119*(1+I1120)</x:f>
        <x:v>0.07710104148752779</x:v>
      </x:c>
      <x:c r="N1120" s="64" t="n">
        <x:f aca="0">SUM(J1120:M1120)</x:f>
        <x:v>1.213795759993008</x:v>
      </x:c>
      <x:c r="O1120" s="65" t="n">
        <x:f aca="0">IFERROR((J1120+K1120)/N1120,0)</x:f>
        <x:v>0.19658854446530583</x:v>
      </x:c>
      <x:c r="P1120" s="66" t="b">
        <x:f aca="0">AND(MONTH(A1120)=12,OR(A1121="",YEAR(A1120)&lt;&gt;YEAR(A1121)))</x:f>
        <x:v>0</x:v>
      </x:c>
      <x:c r="Q1120" s="66" t="b">
        <x:f aca="0">AND(MOD(MONTH(A1120),3)=0,OR(A1121="",MONTH(A1120)&lt;&gt;MONTH(A1121)))</x:f>
        <x:v>0</x:v>
      </x:c>
      <x:c r="R1120" s="66" t="b">
        <x:f aca="0">OR(O1120&gt;$E$7,O1120&lt;$E$6)</x:f>
        <x:v>0</x:v>
      </x:c>
      <x:c r="S1120" s="66" t="b">
        <x:f aca="0">AND(OR(P1120,Q1120,R1120),A1120-AH1119&gt;$E$8)</x:f>
        <x:v>0</x:v>
      </x:c>
      <x:c r="T1120" s="67" t="str">
        <x:f aca="0">IF(NOT(OR(P1120,Q1120,R1120)),"不调",IF(NOT(S1120),"间隔规则跳过",IF(P1120,"年末+季度",IF(AND(Q1120,R1120),"季度+动态",IF(Q1120,"季度","动态")))))</x:f>
        <x:v>不调</x:v>
      </x:c>
      <x:c r="U1120" s="64" t="n">
        <x:f aca="0">IF(OR(T1120="年末+季度",T1120="季度+动态"),N1120*$E$5/2,IF(T1120="季度",(J1120+K1120)/2,IF(T1120="动态",N1120*$E$5*IF(J1120+K1120=0,0.5,J1120/(J1120+K1120)),J1120)))</x:f>
        <x:v>0.12185770449387362</x:v>
      </x:c>
      <x:c r="V1120" s="64" t="n">
        <x:f aca="0">IF(OR(T1120="年末+季度",T1120="季度+动态"),N1120*$E$5/2,IF(T1120="季度",(J1120+K1120)/2,IF(T1120="动态",N1120*$E$5*IF(J1120+K1120=0,0.5,K1120/(J1120+K1120)),K1120)))</x:f>
        <x:v>0.11676063724131153</x:v>
      </x:c>
      <x:c r="W1120" s="64" t="n">
        <x:f aca="0">IF(OR(T1120="年末+季度",T1120="季度+动态",T1120="动态"),N1120*(1-$E$5)*IF(L1120+M1120=0,$B$7/($B$7+$B$8),L1120/(L1120+M1120)),L1120)</x:f>
        <x:v>0.8980763767702952</x:v>
      </x:c>
      <x:c r="X1120" s="64" t="n">
        <x:f aca="0">IF(OR(T1120="年末+季度",T1120="季度+动态",T1120="动态"),N1120*(1-$E$5)*IF(L1120+M1120=0,$B$8/($B$7+$B$8),M1120/(L1120+M1120)),M1120)</x:f>
        <x:v>0.07710104148752779</x:v>
      </x:c>
      <x:c r="Y1120" s="64" t="n">
        <x:f aca="0">POWER(1-$H$5,(A1120-A1119)/$H$8)</x:f>
        <x:v>0.9999862671029998</x:v>
      </x:c>
      <x:c r="Z1120" s="64" t="n">
        <x:f aca="0">U1120*Y1120</x:f>
        <x:v>0.12185603103456912</x:v>
      </x:c>
      <x:c r="AA1120" s="64" t="n">
        <x:f aca="0">V1120*Y1120</x:f>
        <x:v>0.11675903377950661</x:v>
      </x:c>
      <x:c r="AB1120" s="64" t="n">
        <x:f aca="0">W1120*Y1120</x:f>
        <x:v>0.8980640435799147</x:v>
      </x:c>
      <x:c r="AC1120" s="64" t="n">
        <x:f aca="0">X1120*Y1120</x:f>
        <x:v>0.07709998266686643</x:v>
      </x:c>
      <x:c r="AD1120" s="64" t="n">
        <x:f aca="0">SUM(Z1120:AC1120)</x:f>
        <x:v>1.2137790910608568</x:v>
      </x:c>
      <x:c r="AE1120" s="64" t="n">
        <x:f aca="0">MAX(AE1119,AD1120)</x:f>
        <x:v>1.2222100929705337</x:v>
      </x:c>
      <x:c r="AF1120" s="63" t="n">
        <x:f aca="0">AD1120/AE1120-1</x:f>
        <x:v>-0.0068981609284420875</x:v>
      </x:c>
      <x:c r="AG1120" s="63" t="n">
        <x:f aca="0">AD1120/AD1119-1</x:f>
        <x:v>0.0015971554066445126</x:v>
      </x:c>
      <x:c r="AH1120" s="61" t="n">
        <x:f aca="0">IF(OR(T1120="年末+季度",T1120="季度+动态",T1120="季度",T1120="动态"),A1120,AH1119)</x:f>
        <x:v>45380</x:v>
      </x:c>
      <x:c r="AI1120" s="68" t="n">
        <x:f aca="0">YEAR(A1120)</x:f>
        <x:v>2024</x:v>
      </x:c>
      <x:c r="AJ1120" s="68" t="n">
        <x:f aca="0">MONTH(A1120)</x:f>
        <x:v>6</x:v>
      </x:c>
      <x:c r="AK1120" s="66" t="n">
        <x:f aca="0">IF(MONTH(A1120)&lt;&gt;MONTH(A1121),1,0)</x:f>
        <x:v>0</x:v>
      </x:c>
      <x:c r="AL1120" s="64" t="n">
        <x:f aca="0">IF(AK1119,AD1119,AL1119)</x:f>
        <x:v>1.2162696372955681</x:v>
      </x:c>
      <x:c r="AM1120" s="65" t="str">
        <x:f aca="0">IF(AK1120,AD1120/AL1120-1,"")</x:f>
      </x:c>
      <x:c r="AN1120" s="64" t="n">
        <x:f aca="0">IF(AI1120&lt;&gt;AI1119,AD1120,MAX(AN1119,AD1120))</x:f>
        <x:v>1.2222100929705337</x:v>
      </x:c>
      <x:c r="AO1120" s="65" t="n">
        <x:f aca="0">AD1120/AN1120-1</x:f>
        <x:v>-0.0068981609284420875</x:v>
      </x:c>
      <x:c r="AP1120" s="69" t="n">
        <x:f aca="0">IFERROR(SUM(Z1120:AC1120)/AD1120,0)</x:f>
        <x:v>1</x:v>
      </x:c>
      <x:c r="AQ1120" s="66" t="b">
        <x:f aca="0">AND(B1120&gt;0,C1120&gt;0,D1120&gt;0,E1120&gt;0)</x:f>
        <x:v>1</x:v>
      </x:c>
    </x:row>
    <x:row r="1121" ht="13.5" hidden="0">
      <x:c r="A1121" s="61" t="n">
        <x:f aca="0">'净值底稿'!A1083</x:f>
        <x:v>45462</x:v>
      </x:c>
      <x:c r="B1121" s="62" t="n">
        <x:f aca="0">'净值底稿'!W1083</x:f>
        <x:v>1.432814128352839</x:v>
      </x:c>
      <x:c r="C1121" s="62" t="n">
        <x:f aca="0">'净值底稿'!T1083</x:f>
        <x:v>1.1240560716002537</x:v>
      </x:c>
      <x:c r="D1121" s="62" t="n">
        <x:f aca="0">'净值底稿'!U1083</x:f>
        <x:v>1.6884</x:v>
      </x:c>
      <x:c r="E1121" s="62" t="n">
        <x:f aca="0">'净值底稿'!V1083</x:f>
        <x:v>1.947</x:v>
      </x:c>
      <x:c r="F1121" s="63" t="n">
        <x:f aca="0">IFERROR(B1121/B1120-1,0)</x:f>
        <x:v>0.0007537370098937846</x:v>
      </x:c>
      <x:c r="G1121" s="63" t="n">
        <x:f aca="0">IFERROR(C1121/C1120-1,0)</x:f>
        <x:v>-0.005961060585035649</x:v>
      </x:c>
      <x:c r="H1121" s="63" t="n">
        <x:f aca="0">IFERROR(D1121/D1120-1,0)</x:f>
        <x:v>0.0005926277112717759</x:v>
      </x:c>
      <x:c r="I1121" s="63" t="n">
        <x:f aca="0">IFERROR(E1121/E1120-1,0)</x:f>
        <x:v>0.0041776264892465775</x:v>
      </x:c>
      <x:c r="J1121" s="64" t="n">
        <x:f aca="0">Z1120*(1+F1121)</x:f>
        <x:v>0.12194787843503864</x:v>
      </x:c>
      <x:c r="K1121" s="64" t="n">
        <x:f aca="0">AA1120*(1+G1121)</x:f>
        <x:v>0.11606302610529674</x:v>
      </x:c>
      <x:c r="L1121" s="64" t="n">
        <x:f aca="0">AB1120*(1+H1121)</x:f>
        <x:v>0.8985962612186369</x:v>
      </x:c>
      <x:c r="M1121" s="64" t="n">
        <x:f aca="0">AC1120*(1+I1121)</x:f>
        <x:v>0.07742207759677598</x:v>
      </x:c>
      <x:c r="N1121" s="64" t="n">
        <x:f aca="0">SUM(J1121:M1121)</x:f>
        <x:v>1.2140292433557482</x:v>
      </x:c>
      <x:c r="O1121" s="65" t="n">
        <x:f aca="0">IFERROR((J1121+K1121)/N1121,0)</x:f>
        <x:v>0.19605038827766588</x:v>
      </x:c>
      <x:c r="P1121" s="66" t="b">
        <x:f aca="0">AND(MONTH(A1121)=12,OR(A1122="",YEAR(A1121)&lt;&gt;YEAR(A1122)))</x:f>
        <x:v>0</x:v>
      </x:c>
      <x:c r="Q1121" s="66" t="b">
        <x:f aca="0">AND(MOD(MONTH(A1121),3)=0,OR(A1122="",MONTH(A1121)&lt;&gt;MONTH(A1122)))</x:f>
        <x:v>0</x:v>
      </x:c>
      <x:c r="R1121" s="66" t="b">
        <x:f aca="0">OR(O1121&gt;$E$7,O1121&lt;$E$6)</x:f>
        <x:v>0</x:v>
      </x:c>
      <x:c r="S1121" s="66" t="b">
        <x:f aca="0">AND(OR(P1121,Q1121,R1121),A1121-AH1120&gt;$E$8)</x:f>
        <x:v>0</x:v>
      </x:c>
      <x:c r="T1121" s="67" t="str">
        <x:f aca="0">IF(NOT(OR(P1121,Q1121,R1121)),"不调",IF(NOT(S1121),"间隔规则跳过",IF(P1121,"年末+季度",IF(AND(Q1121,R1121),"季度+动态",IF(Q1121,"季度","动态")))))</x:f>
        <x:v>不调</x:v>
      </x:c>
      <x:c r="U1121" s="64" t="n">
        <x:f aca="0">IF(OR(T1121="年末+季度",T1121="季度+动态"),N1121*$E$5/2,IF(T1121="季度",(J1121+K1121)/2,IF(T1121="动态",N1121*$E$5*IF(J1121+K1121=0,0.5,J1121/(J1121+K1121)),J1121)))</x:f>
        <x:v>0.12194787843503864</x:v>
      </x:c>
      <x:c r="V1121" s="64" t="n">
        <x:f aca="0">IF(OR(T1121="年末+季度",T1121="季度+动态"),N1121*$E$5/2,IF(T1121="季度",(J1121+K1121)/2,IF(T1121="动态",N1121*$E$5*IF(J1121+K1121=0,0.5,K1121/(J1121+K1121)),K1121)))</x:f>
        <x:v>0.11606302610529674</x:v>
      </x:c>
      <x:c r="W1121" s="64" t="n">
        <x:f aca="0">IF(OR(T1121="年末+季度",T1121="季度+动态",T1121="动态"),N1121*(1-$E$5)*IF(L1121+M1121=0,$B$7/($B$7+$B$8),L1121/(L1121+M1121)),L1121)</x:f>
        <x:v>0.8985962612186369</x:v>
      </x:c>
      <x:c r="X1121" s="64" t="n">
        <x:f aca="0">IF(OR(T1121="年末+季度",T1121="季度+动态",T1121="动态"),N1121*(1-$E$5)*IF(L1121+M1121=0,$B$8/($B$7+$B$8),M1121/(L1121+M1121)),M1121)</x:f>
        <x:v>0.07742207759677598</x:v>
      </x:c>
      <x:c r="Y1121" s="64" t="n">
        <x:f aca="0">POWER(1-$H$5,(A1121-A1120)/$H$8)</x:f>
        <x:v>0.9999862671029998</x:v>
      </x:c>
      <x:c r="Z1121" s="64" t="n">
        <x:f aca="0">U1121*Y1121</x:f>
        <x:v>0.1219462037373847</x:v>
      </x:c>
      <x:c r="AA1121" s="64" t="n">
        <x:f aca="0">V1121*Y1121</x:f>
        <x:v>0.1160614322237137</x:v>
      </x:c>
      <x:c r="AB1121" s="64" t="n">
        <x:f aca="0">W1121*Y1121</x:f>
        <x:v>0.8985839208887367</x:v>
      </x:c>
      <x:c r="AC1121" s="64" t="n">
        <x:f aca="0">X1121*Y1121</x:f>
        <x:v>0.0774210143673588</x:v>
      </x:c>
      <x:c r="AD1121" s="64" t="n">
        <x:f aca="0">SUM(Z1121:AC1121)</x:f>
        <x:v>1.214012571217194</x:v>
      </x:c>
      <x:c r="AE1121" s="64" t="n">
        <x:f aca="0">MAX(AE1120,AD1121)</x:f>
        <x:v>1.2222100929705337</x:v>
      </x:c>
      <x:c r="AF1121" s="63" t="n">
        <x:f aca="0">AD1121/AE1121-1</x:f>
        <x:v>-0.006707129813840695</x:v>
      </x:c>
      <x:c r="AG1121" s="63" t="n">
        <x:f aca="0">AD1121/AD1120-1</x:f>
        <x:v>0.00019235803125683404</x:v>
      </x:c>
      <x:c r="AH1121" s="61" t="n">
        <x:f aca="0">IF(OR(T1121="年末+季度",T1121="季度+动态",T1121="季度",T1121="动态"),A1121,AH1120)</x:f>
        <x:v>45380</x:v>
      </x:c>
      <x:c r="AI1121" s="68" t="n">
        <x:f aca="0">YEAR(A1121)</x:f>
        <x:v>2024</x:v>
      </x:c>
      <x:c r="AJ1121" s="68" t="n">
        <x:f aca="0">MONTH(A1121)</x:f>
        <x:v>6</x:v>
      </x:c>
      <x:c r="AK1121" s="66" t="n">
        <x:f aca="0">IF(MONTH(A1121)&lt;&gt;MONTH(A1122),1,0)</x:f>
        <x:v>0</x:v>
      </x:c>
      <x:c r="AL1121" s="64" t="n">
        <x:f aca="0">IF(AK1120,AD1120,AL1120)</x:f>
        <x:v>1.2162696372955681</x:v>
      </x:c>
      <x:c r="AM1121" s="65" t="str">
        <x:f aca="0">IF(AK1121,AD1121/AL1121-1,"")</x:f>
      </x:c>
      <x:c r="AN1121" s="64" t="n">
        <x:f aca="0">IF(AI1121&lt;&gt;AI1120,AD1121,MAX(AN1120,AD1121))</x:f>
        <x:v>1.2222100929705337</x:v>
      </x:c>
      <x:c r="AO1121" s="65" t="n">
        <x:f aca="0">AD1121/AN1121-1</x:f>
        <x:v>-0.006707129813840695</x:v>
      </x:c>
      <x:c r="AP1121" s="69" t="n">
        <x:f aca="0">IFERROR(SUM(Z1121:AC1121)/AD1121,0)</x:f>
        <x:v>1</x:v>
      </x:c>
      <x:c r="AQ1121" s="66" t="b">
        <x:f aca="0">AND(B1121&gt;0,C1121&gt;0,D1121&gt;0,E1121&gt;0)</x:f>
        <x:v>1</x:v>
      </x:c>
    </x:row>
    <x:row r="1122" ht="13.5" hidden="0">
      <x:c r="A1122" s="61" t="n">
        <x:f aca="0">'净值底稿'!A1084</x:f>
        <x:v>45463</x:v>
      </x:c>
      <x:c r="B1122" s="62" t="n">
        <x:f aca="0">'净值底稿'!W1084</x:f>
        <x:v>1.4300421279764224</x:v>
      </x:c>
      <x:c r="C1122" s="62" t="n">
        <x:f aca="0">'净值底稿'!T1084</x:f>
        <x:v>1.1083045659108899</x:v>
      </x:c>
      <x:c r="D1122" s="62" t="n">
        <x:f aca="0">'净值底稿'!U1084</x:f>
        <x:v>1.6887</x:v>
      </x:c>
      <x:c r="E1122" s="62" t="n">
        <x:f aca="0">'净值底稿'!V1084</x:f>
        <x:v>1.9616</x:v>
      </x:c>
      <x:c r="F1122" s="63" t="n">
        <x:f aca="0">IFERROR(B1122/B1121-1,0)</x:f>
        <x:v>-0.001934654552578574</x:v>
      </x:c>
      <x:c r="G1122" s="63" t="n">
        <x:f aca="0">IFERROR(C1122/C1121-1,0)</x:f>
        <x:v>-0.014013096043277717</x:v>
      </x:c>
      <x:c r="H1122" s="63" t="n">
        <x:f aca="0">IFERROR(D1122/D1121-1,0)</x:f>
        <x:v>0.00017768301350407079</x:v>
      </x:c>
      <x:c r="I1122" s="63" t="n">
        <x:f aca="0">IFERROR(E1122/E1121-1,0)</x:f>
        <x:v>0.007498715973292214</x:v>
      </x:c>
      <x:c r="J1122" s="64" t="n">
        <x:f aca="0">Z1121*(1+F1122)</x:f>
        <x:v>0.1217102799591545</x:v>
      </x:c>
      <x:c r="K1122" s="64" t="n">
        <x:f aca="0">AA1121*(1+G1122)</x:f>
        <x:v>0.11443505222704244</x:v>
      </x:c>
      <x:c r="L1122" s="64" t="n">
        <x:f aca="0">AB1121*(1+H1122)</x:f>
        <x:v>0.8987435839876865</x:v>
      </x:c>
      <x:c r="M1122" s="64" t="n">
        <x:f aca="0">AC1121*(1+I1122)</x:f>
        <x:v>0.0780015725644638</x:v>
      </x:c>
      <x:c r="N1122" s="64" t="n">
        <x:f aca="0">SUM(J1122:M1122)</x:f>
        <x:v>1.2128904887383474</x:v>
      </x:c>
      <x:c r="O1122" s="65" t="n">
        <x:f aca="0">IFERROR((J1122+K1122)/N1122,0)</x:f>
        <x:v>0.19469633440017828</x:v>
      </x:c>
      <x:c r="P1122" s="66" t="b">
        <x:f aca="0">AND(MONTH(A1122)=12,OR(A1123="",YEAR(A1122)&lt;&gt;YEAR(A1123)))</x:f>
        <x:v>0</x:v>
      </x:c>
      <x:c r="Q1122" s="66" t="b">
        <x:f aca="0">AND(MOD(MONTH(A1122),3)=0,OR(A1123="",MONTH(A1122)&lt;&gt;MONTH(A1123)))</x:f>
        <x:v>0</x:v>
      </x:c>
      <x:c r="R1122" s="66" t="b">
        <x:f aca="0">OR(O1122&gt;$E$7,O1122&lt;$E$6)</x:f>
        <x:v>0</x:v>
      </x:c>
      <x:c r="S1122" s="66" t="b">
        <x:f aca="0">AND(OR(P1122,Q1122,R1122),A1122-AH1121&gt;$E$8)</x:f>
        <x:v>0</x:v>
      </x:c>
      <x:c r="T1122" s="67" t="str">
        <x:f aca="0">IF(NOT(OR(P1122,Q1122,R1122)),"不调",IF(NOT(S1122),"间隔规则跳过",IF(P1122,"年末+季度",IF(AND(Q1122,R1122),"季度+动态",IF(Q1122,"季度","动态")))))</x:f>
        <x:v>不调</x:v>
      </x:c>
      <x:c r="U1122" s="64" t="n">
        <x:f aca="0">IF(OR(T1122="年末+季度",T1122="季度+动态"),N1122*$E$5/2,IF(T1122="季度",(J1122+K1122)/2,IF(T1122="动态",N1122*$E$5*IF(J1122+K1122=0,0.5,J1122/(J1122+K1122)),J1122)))</x:f>
        <x:v>0.1217102799591545</x:v>
      </x:c>
      <x:c r="V1122" s="64" t="n">
        <x:f aca="0">IF(OR(T1122="年末+季度",T1122="季度+动态"),N1122*$E$5/2,IF(T1122="季度",(J1122+K1122)/2,IF(T1122="动态",N1122*$E$5*IF(J1122+K1122=0,0.5,K1122/(J1122+K1122)),K1122)))</x:f>
        <x:v>0.11443505222704244</x:v>
      </x:c>
      <x:c r="W1122" s="64" t="n">
        <x:f aca="0">IF(OR(T1122="年末+季度",T1122="季度+动态",T1122="动态"),N1122*(1-$E$5)*IF(L1122+M1122=0,$B$7/($B$7+$B$8),L1122/(L1122+M1122)),L1122)</x:f>
        <x:v>0.8987435839876865</x:v>
      </x:c>
      <x:c r="X1122" s="64" t="n">
        <x:f aca="0">IF(OR(T1122="年末+季度",T1122="季度+动态",T1122="动态"),N1122*(1-$E$5)*IF(L1122+M1122=0,$B$8/($B$7+$B$8),M1122/(L1122+M1122)),M1122)</x:f>
        <x:v>0.0780015725644638</x:v>
      </x:c>
      <x:c r="Y1122" s="64" t="n">
        <x:f aca="0">POWER(1-$H$5,(A1122-A1121)/$H$8)</x:f>
        <x:v>0.9999862671029998</x:v>
      </x:c>
      <x:c r="Z1122" s="64" t="n">
        <x:f aca="0">U1122*Y1122</x:f>
        <x:v>0.12170860852441595</x:v>
      </x:c>
      <x:c r="AA1122" s="64" t="n">
        <x:f aca="0">V1122*Y1122</x:f>
        <x:v>0.11443348070225698</x:v>
      </x:c>
      <x:c r="AB1122" s="64" t="n">
        <x:f aca="0">W1122*Y1122</x:f>
        <x:v>0.8987312416346179</x:v>
      </x:c>
      <x:c r="AC1122" s="64" t="n">
        <x:f aca="0">X1122*Y1122</x:f>
        <x:v>0.07800050137690191</x:v>
      </x:c>
      <x:c r="AD1122" s="64" t="n">
        <x:f aca="0">SUM(Z1122:AC1122)</x:f>
        <x:v>1.2128738322381927</x:v>
      </x:c>
      <x:c r="AE1122" s="64" t="n">
        <x:f aca="0">MAX(AE1121,AD1122)</x:f>
        <x:v>1.2222100929705337</x:v>
      </x:c>
      <x:c r="AF1122" s="63" t="n">
        <x:f aca="0">AD1122/AE1122-1</x:f>
        <x:v>-0.007638834588290511</x:v>
      </x:c>
      <x:c r="AG1122" s="63" t="n">
        <x:f aca="0">AD1122/AD1121-1</x:f>
        <x:v>-0.0009379960356256101</x:v>
      </x:c>
      <x:c r="AH1122" s="61" t="n">
        <x:f aca="0">IF(OR(T1122="年末+季度",T1122="季度+动态",T1122="季度",T1122="动态"),A1122,AH1121)</x:f>
        <x:v>45380</x:v>
      </x:c>
      <x:c r="AI1122" s="68" t="n">
        <x:f aca="0">YEAR(A1122)</x:f>
        <x:v>2024</x:v>
      </x:c>
      <x:c r="AJ1122" s="68" t="n">
        <x:f aca="0">MONTH(A1122)</x:f>
        <x:v>6</x:v>
      </x:c>
      <x:c r="AK1122" s="66" t="n">
        <x:f aca="0">IF(MONTH(A1122)&lt;&gt;MONTH(A1123),1,0)</x:f>
        <x:v>0</x:v>
      </x:c>
      <x:c r="AL1122" s="64" t="n">
        <x:f aca="0">IF(AK1121,AD1121,AL1121)</x:f>
        <x:v>1.2162696372955681</x:v>
      </x:c>
      <x:c r="AM1122" s="65" t="str">
        <x:f aca="0">IF(AK1122,AD1122/AL1122-1,"")</x:f>
      </x:c>
      <x:c r="AN1122" s="64" t="n">
        <x:f aca="0">IF(AI1122&lt;&gt;AI1121,AD1122,MAX(AN1121,AD1122))</x:f>
        <x:v>1.2222100929705337</x:v>
      </x:c>
      <x:c r="AO1122" s="65" t="n">
        <x:f aca="0">AD1122/AN1122-1</x:f>
        <x:v>-0.007638834588290511</x:v>
      </x:c>
      <x:c r="AP1122" s="69" t="n">
        <x:f aca="0">IFERROR(SUM(Z1122:AC1122)/AD1122,0)</x:f>
        <x:v>1</x:v>
      </x:c>
      <x:c r="AQ1122" s="66" t="b">
        <x:f aca="0">AND(B1122&gt;0,C1122&gt;0,D1122&gt;0,E1122&gt;0)</x:f>
        <x:v>1</x:v>
      </x:c>
    </x:row>
    <x:row r="1123" ht="13.5" hidden="0">
      <x:c r="A1123" s="61" t="n">
        <x:f aca="0">'净值底稿'!A1085</x:f>
        <x:v>45464</x:v>
      </x:c>
      <x:c r="B1123" s="62" t="n">
        <x:f aca="0">'净值底稿'!W1085</x:f>
        <x:v>1.4278355940749559</x:v>
      </x:c>
      <x:c r="C1123" s="62" t="n">
        <x:f aca="0">'净值底稿'!T1085</x:f>
        <x:v>1.1098533384452802</x:v>
      </x:c>
      <x:c r="D1123" s="62" t="n">
        <x:f aca="0">'净值底稿'!U1085</x:f>
        <x:v>1.6881</x:v>
      </x:c>
      <x:c r="E1123" s="62" t="n">
        <x:f aca="0">'净值底稿'!V1085</x:f>
        <x:v>1.9688</x:v>
      </x:c>
      <x:c r="F1123" s="63" t="n">
        <x:f aca="0">IFERROR(B1123/B1122-1,0)</x:f>
        <x:v>-0.0015429852437905955</x:v>
      </x:c>
      <x:c r="G1123" s="63" t="n">
        <x:f aca="0">IFERROR(C1123/C1122-1,0)</x:f>
        <x:v>0.0013974250237951402</x:v>
      </x:c>
      <x:c r="H1123" s="63" t="n">
        <x:f aca="0">IFERROR(D1123/D1122-1,0)</x:f>
        <x:v>-0.0003553028957187232</x:v>
      </x:c>
      <x:c r="I1123" s="63" t="n">
        <x:f aca="0">IFERROR(E1123/E1122-1,0)</x:f>
        <x:v>0.0036704730831973453</x:v>
      </x:c>
      <x:c r="J1123" s="64" t="n">
        <x:f aca="0">Z1122*(1+F1123)</x:f>
        <x:v>0.1215208139374205</x:v>
      </x:c>
      <x:c r="K1123" s="64" t="n">
        <x:f aca="0">AA1122*(1+G1123)</x:f>
        <x:v>0.11459339291175029</x:v>
      </x:c>
      <x:c r="L1123" s="64" t="n">
        <x:f aca="0">AB1122*(1+H1123)</x:f>
        <x:v>0.8984119198219923</x:v>
      </x:c>
      <x:c r="M1123" s="64" t="n">
        <x:f aca="0">AC1122*(1+I1123)</x:f>
        <x:v>0.07828680011768173</x:v>
      </x:c>
      <x:c r="N1123" s="64" t="n">
        <x:f aca="0">SUM(J1123:M1123)</x:f>
        <x:v>1.2128129267888448</x:v>
      </x:c>
      <x:c r="O1123" s="65" t="n">
        <x:f aca="0">IFERROR((J1123+K1123)/N1123,0)</x:f>
        <x:v>0.19468312188453377</x:v>
      </x:c>
      <x:c r="P1123" s="66" t="b">
        <x:f aca="0">AND(MONTH(A1123)=12,OR(A1124="",YEAR(A1123)&lt;&gt;YEAR(A1124)))</x:f>
        <x:v>0</x:v>
      </x:c>
      <x:c r="Q1123" s="66" t="b">
        <x:f aca="0">AND(MOD(MONTH(A1123),3)=0,OR(A1124="",MONTH(A1123)&lt;&gt;MONTH(A1124)))</x:f>
        <x:v>0</x:v>
      </x:c>
      <x:c r="R1123" s="66" t="b">
        <x:f aca="0">OR(O1123&gt;$E$7,O1123&lt;$E$6)</x:f>
        <x:v>0</x:v>
      </x:c>
      <x:c r="S1123" s="66" t="b">
        <x:f aca="0">AND(OR(P1123,Q1123,R1123),A1123-AH1122&gt;$E$8)</x:f>
        <x:v>0</x:v>
      </x:c>
      <x:c r="T1123" s="67" t="str">
        <x:f aca="0">IF(NOT(OR(P1123,Q1123,R1123)),"不调",IF(NOT(S1123),"间隔规则跳过",IF(P1123,"年末+季度",IF(AND(Q1123,R1123),"季度+动态",IF(Q1123,"季度","动态")))))</x:f>
        <x:v>不调</x:v>
      </x:c>
      <x:c r="U1123" s="64" t="n">
        <x:f aca="0">IF(OR(T1123="年末+季度",T1123="季度+动态"),N1123*$E$5/2,IF(T1123="季度",(J1123+K1123)/2,IF(T1123="动态",N1123*$E$5*IF(J1123+K1123=0,0.5,J1123/(J1123+K1123)),J1123)))</x:f>
        <x:v>0.1215208139374205</x:v>
      </x:c>
      <x:c r="V1123" s="64" t="n">
        <x:f aca="0">IF(OR(T1123="年末+季度",T1123="季度+动态"),N1123*$E$5/2,IF(T1123="季度",(J1123+K1123)/2,IF(T1123="动态",N1123*$E$5*IF(J1123+K1123=0,0.5,K1123/(J1123+K1123)),K1123)))</x:f>
        <x:v>0.11459339291175029</x:v>
      </x:c>
      <x:c r="W1123" s="64" t="n">
        <x:f aca="0">IF(OR(T1123="年末+季度",T1123="季度+动态",T1123="动态"),N1123*(1-$E$5)*IF(L1123+M1123=0,$B$7/($B$7+$B$8),L1123/(L1123+M1123)),L1123)</x:f>
        <x:v>0.8984119198219923</x:v>
      </x:c>
      <x:c r="X1123" s="64" t="n">
        <x:f aca="0">IF(OR(T1123="年末+季度",T1123="季度+动态",T1123="动态"),N1123*(1-$E$5)*IF(L1123+M1123=0,$B$8/($B$7+$B$8),M1123/(L1123+M1123)),M1123)</x:f>
        <x:v>0.07828680011768173</x:v>
      </x:c>
      <x:c r="Y1123" s="64" t="n">
        <x:f aca="0">POWER(1-$H$5,(A1123-A1122)/$H$8)</x:f>
        <x:v>0.9999862671029998</x:v>
      </x:c>
      <x:c r="Z1123" s="64" t="n">
        <x:f aca="0">U1123*Y1123</x:f>
        <x:v>0.12151914510459931</x:v>
      </x:c>
      <x:c r="AA1123" s="64" t="n">
        <x:f aca="0">V1123*Y1123</x:f>
        <x:v>0.11459181921248852</x:v>
      </x:c>
      <x:c r="AB1123" s="64" t="n">
        <x:f aca="0">W1123*Y1123</x:f>
        <x:v>0.8983995820236336</x:v>
      </x:c>
      <x:c r="AC1123" s="64" t="n">
        <x:f aca="0">X1123*Y1123</x:f>
        <x:v>0.07828572501311923</x:v>
      </x:c>
      <x:c r="AD1123" s="64" t="n">
        <x:f aca="0">SUM(Z1123:AC1123)</x:f>
        <x:v>1.2127962713538407</x:v>
      </x:c>
      <x:c r="AE1123" s="64" t="n">
        <x:f aca="0">MAX(AE1122,AD1123)</x:f>
        <x:v>1.2222100929705337</x:v>
      </x:c>
      <x:c r="AF1123" s="63" t="n">
        <x:f aca="0">AD1123/AE1123-1</x:f>
        <x:v>-0.007702294123437592</x:v>
      </x:c>
      <x:c r="AG1123" s="63" t="n">
        <x:f aca="0">AD1123/AD1122-1</x:f>
        <x:v>-0.00006394802352094331</x:v>
      </x:c>
      <x:c r="AH1123" s="61" t="n">
        <x:f aca="0">IF(OR(T1123="年末+季度",T1123="季度+动态",T1123="季度",T1123="动态"),A1123,AH1122)</x:f>
        <x:v>45380</x:v>
      </x:c>
      <x:c r="AI1123" s="68" t="n">
        <x:f aca="0">YEAR(A1123)</x:f>
        <x:v>2024</x:v>
      </x:c>
      <x:c r="AJ1123" s="68" t="n">
        <x:f aca="0">MONTH(A1123)</x:f>
        <x:v>6</x:v>
      </x:c>
      <x:c r="AK1123" s="66" t="n">
        <x:f aca="0">IF(MONTH(A1123)&lt;&gt;MONTH(A1124),1,0)</x:f>
        <x:v>0</x:v>
      </x:c>
      <x:c r="AL1123" s="64" t="n">
        <x:f aca="0">IF(AK1122,AD1122,AL1122)</x:f>
        <x:v>1.2162696372955681</x:v>
      </x:c>
      <x:c r="AM1123" s="65" t="str">
        <x:f aca="0">IF(AK1123,AD1123/AL1123-1,"")</x:f>
      </x:c>
      <x:c r="AN1123" s="64" t="n">
        <x:f aca="0">IF(AI1123&lt;&gt;AI1122,AD1123,MAX(AN1122,AD1123))</x:f>
        <x:v>1.2222100929705337</x:v>
      </x:c>
      <x:c r="AO1123" s="65" t="n">
        <x:f aca="0">AD1123/AN1123-1</x:f>
        <x:v>-0.007702294123437592</x:v>
      </x:c>
      <x:c r="AP1123" s="69" t="n">
        <x:f aca="0">IFERROR(SUM(Z1123:AC1123)/AD1123,0)</x:f>
        <x:v>1</x:v>
      </x:c>
      <x:c r="AQ1123" s="66" t="b">
        <x:f aca="0">AND(B1123&gt;0,C1123&gt;0,D1123&gt;0,E1123&gt;0)</x:f>
        <x:v>1</x:v>
      </x:c>
    </x:row>
    <x:row r="1124" ht="13.5" hidden="0">
      <x:c r="A1124" s="61" t="n">
        <x:f aca="0">'净值底稿'!A1086</x:f>
        <x:v>45467</x:v>
      </x:c>
      <x:c r="B1124" s="62" t="n">
        <x:f aca="0">'净值底稿'!W1086</x:f>
        <x:v>1.4131324391119369</x:v>
      </x:c>
      <x:c r="C1124" s="62" t="n">
        <x:f aca="0">'净值底稿'!T1086</x:f>
        <x:v>1.0854981370076962</x:v>
      </x:c>
      <x:c r="D1124" s="62" t="n">
        <x:f aca="0">'净值底稿'!U1086</x:f>
        <x:v>1.6891</x:v>
      </x:c>
      <x:c r="E1124" s="62" t="n">
        <x:f aca="0">'净值底稿'!V1086</x:f>
        <x:v>1.9457</x:v>
      </x:c>
      <x:c r="F1124" s="63" t="n">
        <x:f aca="0">IFERROR(B1124/B1123-1,0)</x:f>
        <x:v>-0.01029751255959177</x:v>
      </x:c>
      <x:c r="G1124" s="63" t="n">
        <x:f aca="0">IFERROR(C1124/C1123-1,0)</x:f>
        <x:v>-0.02194452239221234</x:v>
      </x:c>
      <x:c r="H1124" s="63" t="n">
        <x:f aca="0">IFERROR(D1124/D1123-1,0)</x:f>
        <x:v>0.0005923819678930187</x:v>
      </x:c>
      <x:c r="I1124" s="63" t="n">
        <x:f aca="0">IFERROR(E1124/E1123-1,0)</x:f>
        <x:v>-0.011733035351483179</x:v>
      </x:c>
      <x:c r="J1124" s="64" t="n">
        <x:f aca="0">Z1123*(1+F1124)</x:f>
        <x:v>0.12026780018165384</x:v>
      </x:c>
      <x:c r="K1124" s="64" t="n">
        <x:f aca="0">AA1123*(1+G1124)</x:f>
        <x:v>0.11207715646981573</x:v>
      </x:c>
      <x:c r="L1124" s="64" t="n">
        <x:f aca="0">AB1123*(1+H1124)</x:f>
        <x:v>0.898931777735987</x:v>
      </x:c>
      <x:c r="M1124" s="64" t="n">
        <x:f aca="0">AC1123*(1+I1124)</x:f>
        <x:v>0.07736719583402381</x:v>
      </x:c>
      <x:c r="N1124" s="64" t="n">
        <x:f aca="0">SUM(J1124:M1124)</x:f>
        <x:v>1.2086439302214804</x:v>
      </x:c>
      <x:c r="O1124" s="65" t="n">
        <x:f aca="0">IFERROR((J1124+K1124)/N1124,0)</x:f>
        <x:v>0.1922360679119888</x:v>
      </x:c>
      <x:c r="P1124" s="66" t="b">
        <x:f aca="0">AND(MONTH(A1124)=12,OR(A1125="",YEAR(A1124)&lt;&gt;YEAR(A1125)))</x:f>
        <x:v>0</x:v>
      </x:c>
      <x:c r="Q1124" s="66" t="b">
        <x:f aca="0">AND(MOD(MONTH(A1124),3)=0,OR(A1125="",MONTH(A1124)&lt;&gt;MONTH(A1125)))</x:f>
        <x:v>0</x:v>
      </x:c>
      <x:c r="R1124" s="66" t="b">
        <x:f aca="0">OR(O1124&gt;$E$7,O1124&lt;$E$6)</x:f>
        <x:v>0</x:v>
      </x:c>
      <x:c r="S1124" s="66" t="b">
        <x:f aca="0">AND(OR(P1124,Q1124,R1124),A1124-AH1123&gt;$E$8)</x:f>
        <x:v>0</x:v>
      </x:c>
      <x:c r="T1124" s="67" t="str">
        <x:f aca="0">IF(NOT(OR(P1124,Q1124,R1124)),"不调",IF(NOT(S1124),"间隔规则跳过",IF(P1124,"年末+季度",IF(AND(Q1124,R1124),"季度+动态",IF(Q1124,"季度","动态")))))</x:f>
        <x:v>不调</x:v>
      </x:c>
      <x:c r="U1124" s="64" t="n">
        <x:f aca="0">IF(OR(T1124="年末+季度",T1124="季度+动态"),N1124*$E$5/2,IF(T1124="季度",(J1124+K1124)/2,IF(T1124="动态",N1124*$E$5*IF(J1124+K1124=0,0.5,J1124/(J1124+K1124)),J1124)))</x:f>
        <x:v>0.12026780018165384</x:v>
      </x:c>
      <x:c r="V1124" s="64" t="n">
        <x:f aca="0">IF(OR(T1124="年末+季度",T1124="季度+动态"),N1124*$E$5/2,IF(T1124="季度",(J1124+K1124)/2,IF(T1124="动态",N1124*$E$5*IF(J1124+K1124=0,0.5,K1124/(J1124+K1124)),K1124)))</x:f>
        <x:v>0.11207715646981573</x:v>
      </x:c>
      <x:c r="W1124" s="64" t="n">
        <x:f aca="0">IF(OR(T1124="年末+季度",T1124="季度+动态",T1124="动态"),N1124*(1-$E$5)*IF(L1124+M1124=0,$B$7/($B$7+$B$8),L1124/(L1124+M1124)),L1124)</x:f>
        <x:v>0.898931777735987</x:v>
      </x:c>
      <x:c r="X1124" s="64" t="n">
        <x:f aca="0">IF(OR(T1124="年末+季度",T1124="季度+动态",T1124="动态"),N1124*(1-$E$5)*IF(L1124+M1124=0,$B$8/($B$7+$B$8),M1124/(L1124+M1124)),M1124)</x:f>
        <x:v>0.07736719583402381</x:v>
      </x:c>
      <x:c r="Y1124" s="64" t="n">
        <x:f aca="0">POWER(1-$H$5,(A1124-A1123)/$H$8)</x:f>
        <x:v>0.9999588018747739</x:v>
      </x:c>
      <x:c r="Z1124" s="64" t="n">
        <x:f aca="0">U1124*Y1124</x:f>
        <x:v>0.12026284537376129</x:v>
      </x:c>
      <x:c r="AA1124" s="64" t="n">
        <x:f aca="0">V1124*Y1124</x:f>
        <x:v>0.1120725391010885</x:v>
      </x:c>
      <x:c r="AB1124" s="64" t="n">
        <x:f aca="0">W1124*Y1124</x:f>
        <x:v>0.8988947434320381</x:v>
      </x:c>
      <x:c r="AC1124" s="64" t="n">
        <x:f aca="0">X1124*Y1124</x:f>
        <x:v>0.07736400845060144</x:v>
      </x:c>
      <x:c r="AD1124" s="64" t="n">
        <x:f aca="0">SUM(Z1124:AC1124)</x:f>
        <x:v>1.2085941363574895</x:v>
      </x:c>
      <x:c r="AE1124" s="64" t="n">
        <x:f aca="0">MAX(AE1123,AD1124)</x:f>
        <x:v>1.2222100929705337</x:v>
      </x:c>
      <x:c r="AF1124" s="63" t="n">
        <x:f aca="0">AD1124/AE1124-1</x:f>
        <x:v>-0.011140438694914767</x:v>
      </x:c>
      <x:c r="AG1124" s="63" t="n">
        <x:f aca="0">AD1124/AD1123-1</x:f>
        <x:v>-0.003464831724507511</x:v>
      </x:c>
      <x:c r="AH1124" s="61" t="n">
        <x:f aca="0">IF(OR(T1124="年末+季度",T1124="季度+动态",T1124="季度",T1124="动态"),A1124,AH1123)</x:f>
        <x:v>45380</x:v>
      </x:c>
      <x:c r="AI1124" s="68" t="n">
        <x:f aca="0">YEAR(A1124)</x:f>
        <x:v>2024</x:v>
      </x:c>
      <x:c r="AJ1124" s="68" t="n">
        <x:f aca="0">MONTH(A1124)</x:f>
        <x:v>6</x:v>
      </x:c>
      <x:c r="AK1124" s="66" t="n">
        <x:f aca="0">IF(MONTH(A1124)&lt;&gt;MONTH(A1125),1,0)</x:f>
        <x:v>0</x:v>
      </x:c>
      <x:c r="AL1124" s="64" t="n">
        <x:f aca="0">IF(AK1123,AD1123,AL1123)</x:f>
        <x:v>1.2162696372955681</x:v>
      </x:c>
      <x:c r="AM1124" s="65" t="str">
        <x:f aca="0">IF(AK1124,AD1124/AL1124-1,"")</x:f>
      </x:c>
      <x:c r="AN1124" s="64" t="n">
        <x:f aca="0">IF(AI1124&lt;&gt;AI1123,AD1124,MAX(AN1123,AD1124))</x:f>
        <x:v>1.2222100929705337</x:v>
      </x:c>
      <x:c r="AO1124" s="65" t="n">
        <x:f aca="0">AD1124/AN1124-1</x:f>
        <x:v>-0.011140438694914767</x:v>
      </x:c>
      <x:c r="AP1124" s="69" t="n">
        <x:f aca="0">IFERROR(SUM(Z1124:AC1124)/AD1124,0)</x:f>
        <x:v>1</x:v>
      </x:c>
      <x:c r="AQ1124" s="66" t="b">
        <x:f aca="0">AND(B1124&gt;0,C1124&gt;0,D1124&gt;0,E1124&gt;0)</x:f>
        <x:v>1</x:v>
      </x:c>
    </x:row>
    <x:row r="1125" ht="13.5" hidden="0">
      <x:c r="A1125" s="61" t="n">
        <x:f aca="0">'净值底稿'!A1087</x:f>
        <x:v>45468</x:v>
      </x:c>
      <x:c r="B1125" s="62" t="n">
        <x:f aca="0">'净值底稿'!W1087</x:f>
        <x:v>1.4172570677282814</x:v>
      </x:c>
      <x:c r="C1125" s="62" t="n">
        <x:f aca="0">'净值底稿'!T1087</x:f>
        <x:v>1.0837280817711064</x:v>
      </x:c>
      <x:c r="D1125" s="62" t="n">
        <x:f aca="0">'净值底稿'!U1087</x:f>
        <x:v>1.6901</x:v>
      </x:c>
      <x:c r="E1125" s="62" t="n">
        <x:f aca="0">'净值底稿'!V1087</x:f>
        <x:v>1.9446</x:v>
      </x:c>
      <x:c r="F1125" s="63" t="n">
        <x:f aca="0">IFERROR(B1125/B1124-1,0)</x:f>
        <x:v>0.0029187841862412522</x:v>
      </x:c>
      <x:c r="G1125" s="63" t="n">
        <x:f aca="0">IFERROR(C1125/C1124-1,0)</x:f>
        <x:v>-0.0016306386683160312</x:v>
      </x:c>
      <x:c r="H1125" s="63" t="n">
        <x:f aca="0">IFERROR(D1125/D1124-1,0)</x:f>
        <x:v>0.0005920312592504473</x:v>
      </x:c>
      <x:c r="I1125" s="63" t="n">
        <x:f aca="0">IFERROR(E1125/E1124-1,0)</x:f>
        <x:v>-0.0005653492316389785</x:v>
      </x:c>
      <x:c r="J1125" s="64" t="n">
        <x:f aca="0">Z1124*(1+F1125)</x:f>
        <x:v>0.1206138666650306</x:v>
      </x:c>
      <x:c r="K1125" s="64" t="n">
        <x:f aca="0">AA1124*(1+G1125)</x:f>
        <x:v>0.1118897892851739</x:v>
      </x:c>
      <x:c r="L1125" s="64" t="n">
        <x:f aca="0">AB1124*(1+H1125)</x:f>
        <x:v>0.8994269172189258</x:v>
      </x:c>
      <x:c r="M1125" s="64" t="n">
        <x:f aca="0">AC1124*(1+I1125)</x:f>
        <x:v>0.07732027076786738</x:v>
      </x:c>
      <x:c r="N1125" s="64" t="n">
        <x:f aca="0">SUM(J1125:M1125)</x:f>
        <x:v>1.2092508439369976</x:v>
      </x:c>
      <x:c r="O1125" s="65" t="n">
        <x:f aca="0">IFERROR((J1125+K1125)/N1125,0)</x:f>
        <x:v>0.19227082380462496</x:v>
      </x:c>
      <x:c r="P1125" s="66" t="b">
        <x:f aca="0">AND(MONTH(A1125)=12,OR(A1126="",YEAR(A1125)&lt;&gt;YEAR(A1126)))</x:f>
        <x:v>0</x:v>
      </x:c>
      <x:c r="Q1125" s="66" t="b">
        <x:f aca="0">AND(MOD(MONTH(A1125),3)=0,OR(A1126="",MONTH(A1125)&lt;&gt;MONTH(A1126)))</x:f>
        <x:v>0</x:v>
      </x:c>
      <x:c r="R1125" s="66" t="b">
        <x:f aca="0">OR(O1125&gt;$E$7,O1125&lt;$E$6)</x:f>
        <x:v>0</x:v>
      </x:c>
      <x:c r="S1125" s="66" t="b">
        <x:f aca="0">AND(OR(P1125,Q1125,R1125),A1125-AH1124&gt;$E$8)</x:f>
        <x:v>0</x:v>
      </x:c>
      <x:c r="T1125" s="67" t="str">
        <x:f aca="0">IF(NOT(OR(P1125,Q1125,R1125)),"不调",IF(NOT(S1125),"间隔规则跳过",IF(P1125,"年末+季度",IF(AND(Q1125,R1125),"季度+动态",IF(Q1125,"季度","动态")))))</x:f>
        <x:v>不调</x:v>
      </x:c>
      <x:c r="U1125" s="64" t="n">
        <x:f aca="0">IF(OR(T1125="年末+季度",T1125="季度+动态"),N1125*$E$5/2,IF(T1125="季度",(J1125+K1125)/2,IF(T1125="动态",N1125*$E$5*IF(J1125+K1125=0,0.5,J1125/(J1125+K1125)),J1125)))</x:f>
        <x:v>0.1206138666650306</x:v>
      </x:c>
      <x:c r="V1125" s="64" t="n">
        <x:f aca="0">IF(OR(T1125="年末+季度",T1125="季度+动态"),N1125*$E$5/2,IF(T1125="季度",(J1125+K1125)/2,IF(T1125="动态",N1125*$E$5*IF(J1125+K1125=0,0.5,K1125/(J1125+K1125)),K1125)))</x:f>
        <x:v>0.1118897892851739</x:v>
      </x:c>
      <x:c r="W1125" s="64" t="n">
        <x:f aca="0">IF(OR(T1125="年末+季度",T1125="季度+动态",T1125="动态"),N1125*(1-$E$5)*IF(L1125+M1125=0,$B$7/($B$7+$B$8),L1125/(L1125+M1125)),L1125)</x:f>
        <x:v>0.8994269172189258</x:v>
      </x:c>
      <x:c r="X1125" s="64" t="n">
        <x:f aca="0">IF(OR(T1125="年末+季度",T1125="季度+动态",T1125="动态"),N1125*(1-$E$5)*IF(L1125+M1125=0,$B$8/($B$7+$B$8),M1125/(L1125+M1125)),M1125)</x:f>
        <x:v>0.07732027076786738</x:v>
      </x:c>
      <x:c r="Y1125" s="64" t="n">
        <x:f aca="0">POWER(1-$H$5,(A1125-A1124)/$H$8)</x:f>
        <x:v>0.9999862671029998</x:v>
      </x:c>
      <x:c r="Z1125" s="64" t="n">
        <x:f aca="0">U1125*Y1125</x:f>
        <x:v>0.12061221028722288</x:v>
      </x:c>
      <x:c r="AA1125" s="64" t="n">
        <x:f aca="0">V1125*Y1125</x:f>
        <x:v>0.11188825271422227</x:v>
      </x:c>
      <x:c r="AB1125" s="64" t="n">
        <x:f aca="0">W1125*Y1125</x:f>
        <x:v>0.8994145654817124</x:v>
      </x:c>
      <x:c r="AC1125" s="64" t="n">
        <x:f aca="0">X1125*Y1125</x:f>
        <x:v>0.07731920893655289</x:v>
      </x:c>
      <x:c r="AD1125" s="64" t="n">
        <x:f aca="0">SUM(Z1125:AC1125)</x:f>
        <x:v>1.2092342374197105</x:v>
      </x:c>
      <x:c r="AE1125" s="64" t="n">
        <x:f aca="0">MAX(AE1124,AD1125)</x:f>
        <x:v>1.2222100929705337</x:v>
      </x:c>
      <x:c r="AF1125" s="63" t="n">
        <x:f aca="0">AD1125/AE1125-1</x:f>
        <x:v>-0.010616714446602171</x:v>
      </x:c>
      <x:c r="AG1125" s="63" t="n">
        <x:f aca="0">AD1125/AD1124-1</x:f>
        <x:v>0.0005296244975590003</x:v>
      </x:c>
      <x:c r="AH1125" s="61" t="n">
        <x:f aca="0">IF(OR(T1125="年末+季度",T1125="季度+动态",T1125="季度",T1125="动态"),A1125,AH1124)</x:f>
        <x:v>45380</x:v>
      </x:c>
      <x:c r="AI1125" s="68" t="n">
        <x:f aca="0">YEAR(A1125)</x:f>
        <x:v>2024</x:v>
      </x:c>
      <x:c r="AJ1125" s="68" t="n">
        <x:f aca="0">MONTH(A1125)</x:f>
        <x:v>6</x:v>
      </x:c>
      <x:c r="AK1125" s="66" t="n">
        <x:f aca="0">IF(MONTH(A1125)&lt;&gt;MONTH(A1126),1,0)</x:f>
        <x:v>0</x:v>
      </x:c>
      <x:c r="AL1125" s="64" t="n">
        <x:f aca="0">IF(AK1124,AD1124,AL1124)</x:f>
        <x:v>1.2162696372955681</x:v>
      </x:c>
      <x:c r="AM1125" s="65" t="str">
        <x:f aca="0">IF(AK1125,AD1125/AL1125-1,"")</x:f>
      </x:c>
      <x:c r="AN1125" s="64" t="n">
        <x:f aca="0">IF(AI1125&lt;&gt;AI1124,AD1125,MAX(AN1124,AD1125))</x:f>
        <x:v>1.2222100929705337</x:v>
      </x:c>
      <x:c r="AO1125" s="65" t="n">
        <x:f aca="0">AD1125/AN1125-1</x:f>
        <x:v>-0.010616714446602171</x:v>
      </x:c>
      <x:c r="AP1125" s="69" t="n">
        <x:f aca="0">IFERROR(SUM(Z1125:AC1125)/AD1125,0)</x:f>
        <x:v>1</x:v>
      </x:c>
      <x:c r="AQ1125" s="66" t="b">
        <x:f aca="0">AND(B1125&gt;0,C1125&gt;0,D1125&gt;0,E1125&gt;0)</x:f>
        <x:v>1</x:v>
      </x:c>
    </x:row>
    <x:row r="1126" ht="13.5" hidden="0">
      <x:c r="A1126" s="61" t="n">
        <x:f aca="0">'净值底稿'!A1088</x:f>
        <x:v>45469</x:v>
      </x:c>
      <x:c r="B1126" s="62" t="n">
        <x:f aca="0">'净值底稿'!W1088</x:f>
        <x:v>1.4234728340244018</x:v>
      </x:c>
      <x:c r="C1126" s="62" t="n">
        <x:f aca="0">'净值底稿'!T1088</x:f>
        <x:v>1.1051216961587562</x:v>
      </x:c>
      <x:c r="D1126" s="62" t="n">
        <x:f aca="0">'净值底稿'!U1088</x:f>
        <x:v>1.6906</x:v>
      </x:c>
      <x:c r="E1126" s="62" t="n">
        <x:f aca="0">'净值底稿'!V1088</x:f>
        <x:v>1.9326</x:v>
      </x:c>
      <x:c r="F1126" s="63" t="n">
        <x:f aca="0">IFERROR(B1126/B1125-1,0)</x:f>
        <x:v>0.004385771951791018</x:v>
      </x:c>
      <x:c r="G1126" s="63" t="n">
        <x:f aca="0">IFERROR(C1126/C1125-1,0)</x:f>
        <x:v>0.019740758542204473</x:v>
      </x:c>
      <x:c r="H1126" s="63" t="n">
        <x:f aca="0">IFERROR(D1126/D1125-1,0)</x:f>
        <x:v>0.0002958404828117267</x:v>
      </x:c>
      <x:c r="I1126" s="63" t="n">
        <x:f aca="0">IFERROR(E1126/E1125-1,0)</x:f>
        <x:v>-0.006170934896636893</x:v>
      </x:c>
      <x:c r="J1126" s="64" t="n">
        <x:f aca="0">Z1125*(1+F1126)</x:f>
        <x:v>0.1211411879361441</x:v>
      </x:c>
      <x:c r="K1126" s="64" t="n">
        <x:f aca="0">AA1125*(1+G1126)</x:f>
        <x:v>0.11409701169476288</x:v>
      </x:c>
      <x:c r="L1126" s="64" t="n">
        <x:f aca="0">AB1125*(1+H1126)</x:f>
        <x:v>0.8996806487210124</x:v>
      </x:c>
      <x:c r="M1126" s="64" t="n">
        <x:f aca="0">AC1125*(1+I1126)</x:f>
        <x:v>0.07684207713194596</x:v>
      </x:c>
      <x:c r="N1126" s="64" t="n">
        <x:f aca="0">SUM(J1126:M1126)</x:f>
        <x:v>1.2117609254838653</x:v>
      </x:c>
      <x:c r="O1126" s="65" t="n">
        <x:f aca="0">IFERROR((J1126+K1126)/N1126,0)</x:f>
        <x:v>0.1941292169798053</x:v>
      </x:c>
      <x:c r="P1126" s="66" t="b">
        <x:f aca="0">AND(MONTH(A1126)=12,OR(A1127="",YEAR(A1126)&lt;&gt;YEAR(A1127)))</x:f>
        <x:v>0</x:v>
      </x:c>
      <x:c r="Q1126" s="66" t="b">
        <x:f aca="0">AND(MOD(MONTH(A1126),3)=0,OR(A1127="",MONTH(A1126)&lt;&gt;MONTH(A1127)))</x:f>
        <x:v>0</x:v>
      </x:c>
      <x:c r="R1126" s="66" t="b">
        <x:f aca="0">OR(O1126&gt;$E$7,O1126&lt;$E$6)</x:f>
        <x:v>0</x:v>
      </x:c>
      <x:c r="S1126" s="66" t="b">
        <x:f aca="0">AND(OR(P1126,Q1126,R1126),A1126-AH1125&gt;$E$8)</x:f>
        <x:v>0</x:v>
      </x:c>
      <x:c r="T1126" s="67" t="str">
        <x:f aca="0">IF(NOT(OR(P1126,Q1126,R1126)),"不调",IF(NOT(S1126),"间隔规则跳过",IF(P1126,"年末+季度",IF(AND(Q1126,R1126),"季度+动态",IF(Q1126,"季度","动态")))))</x:f>
        <x:v>不调</x:v>
      </x:c>
      <x:c r="U1126" s="64" t="n">
        <x:f aca="0">IF(OR(T1126="年末+季度",T1126="季度+动态"),N1126*$E$5/2,IF(T1126="季度",(J1126+K1126)/2,IF(T1126="动态",N1126*$E$5*IF(J1126+K1126=0,0.5,J1126/(J1126+K1126)),J1126)))</x:f>
        <x:v>0.1211411879361441</x:v>
      </x:c>
      <x:c r="V1126" s="64" t="n">
        <x:f aca="0">IF(OR(T1126="年末+季度",T1126="季度+动态"),N1126*$E$5/2,IF(T1126="季度",(J1126+K1126)/2,IF(T1126="动态",N1126*$E$5*IF(J1126+K1126=0,0.5,K1126/(J1126+K1126)),K1126)))</x:f>
        <x:v>0.11409701169476288</x:v>
      </x:c>
      <x:c r="W1126" s="64" t="n">
        <x:f aca="0">IF(OR(T1126="年末+季度",T1126="季度+动态",T1126="动态"),N1126*(1-$E$5)*IF(L1126+M1126=0,$B$7/($B$7+$B$8),L1126/(L1126+M1126)),L1126)</x:f>
        <x:v>0.8996806487210124</x:v>
      </x:c>
      <x:c r="X1126" s="64" t="n">
        <x:f aca="0">IF(OR(T1126="年末+季度",T1126="季度+动态",T1126="动态"),N1126*(1-$E$5)*IF(L1126+M1126=0,$B$8/($B$7+$B$8),M1126/(L1126+M1126)),M1126)</x:f>
        <x:v>0.07684207713194596</x:v>
      </x:c>
      <x:c r="Y1126" s="64" t="n">
        <x:f aca="0">POWER(1-$H$5,(A1126-A1125)/$H$8)</x:f>
        <x:v>0.9999862671029998</x:v>
      </x:c>
      <x:c r="Z1126" s="64" t="n">
        <x:f aca="0">U1126*Y1126</x:f>
        <x:v>0.12113952431668769</x:v>
      </x:c>
      <x:c r="AA1126" s="64" t="n">
        <x:f aca="0">V1126*Y1126</x:f>
        <x:v>0.11409544481225324</x:v>
      </x:c>
      <x:c r="AB1126" s="64" t="n">
        <x:f aca="0">W1126*Y1126</x:f>
        <x:v>0.8996682934993304</x:v>
      </x:c>
      <x:c r="AC1126" s="64" t="n">
        <x:f aca="0">X1126*Y1126</x:f>
        <x:v>0.07684102186761542</x:v>
      </x:c>
      <x:c r="AD1126" s="64" t="n">
        <x:f aca="0">SUM(Z1126:AC1126)</x:f>
        <x:v>1.2117442844958868</x:v>
      </x:c>
      <x:c r="AE1126" s="64" t="n">
        <x:f aca="0">MAX(AE1125,AD1126)</x:f>
        <x:v>1.2222100929705337</x:v>
      </x:c>
      <x:c r="AF1126" s="63" t="n">
        <x:f aca="0">AD1126/AE1126-1</x:f>
        <x:v>-0.008563019185359733</x:v>
      </x:c>
      <x:c r="AG1126" s="63" t="n">
        <x:f aca="0">AD1126/AD1125-1</x:f>
        <x:v>0.0020757327228282385</x:v>
      </x:c>
      <x:c r="AH1126" s="61" t="n">
        <x:f aca="0">IF(OR(T1126="年末+季度",T1126="季度+动态",T1126="季度",T1126="动态"),A1126,AH1125)</x:f>
        <x:v>45380</x:v>
      </x:c>
      <x:c r="AI1126" s="68" t="n">
        <x:f aca="0">YEAR(A1126)</x:f>
        <x:v>2024</x:v>
      </x:c>
      <x:c r="AJ1126" s="68" t="n">
        <x:f aca="0">MONTH(A1126)</x:f>
        <x:v>6</x:v>
      </x:c>
      <x:c r="AK1126" s="66" t="n">
        <x:f aca="0">IF(MONTH(A1126)&lt;&gt;MONTH(A1127),1,0)</x:f>
        <x:v>0</x:v>
      </x:c>
      <x:c r="AL1126" s="64" t="n">
        <x:f aca="0">IF(AK1125,AD1125,AL1125)</x:f>
        <x:v>1.2162696372955681</x:v>
      </x:c>
      <x:c r="AM1126" s="65" t="str">
        <x:f aca="0">IF(AK1126,AD1126/AL1126-1,"")</x:f>
      </x:c>
      <x:c r="AN1126" s="64" t="n">
        <x:f aca="0">IF(AI1126&lt;&gt;AI1125,AD1126,MAX(AN1125,AD1126))</x:f>
        <x:v>1.2222100929705337</x:v>
      </x:c>
      <x:c r="AO1126" s="65" t="n">
        <x:f aca="0">AD1126/AN1126-1</x:f>
        <x:v>-0.008563019185359733</x:v>
      </x:c>
      <x:c r="AP1126" s="69" t="n">
        <x:f aca="0">IFERROR(SUM(Z1126:AC1126)/AD1126,0)</x:f>
        <x:v>1</x:v>
      </x:c>
      <x:c r="AQ1126" s="66" t="b">
        <x:f aca="0">AND(B1126&gt;0,C1126&gt;0,D1126&gt;0,E1126&gt;0)</x:f>
        <x:v>1</x:v>
      </x:c>
    </x:row>
    <x:row r="1127" ht="13.5" hidden="0">
      <x:c r="A1127" s="61" t="n">
        <x:f aca="0">'净值底稿'!A1089</x:f>
        <x:v>45470</x:v>
      </x:c>
      <x:c r="B1127" s="62" t="n">
        <x:f aca="0">'净值底稿'!W1089</x:f>
        <x:v>1.4143293168763684</x:v>
      </x:c>
      <x:c r="C1127" s="62" t="n">
        <x:f aca="0">'净值底稿'!T1089</x:f>
        <x:v>1.088023676606278</x:v>
      </x:c>
      <x:c r="D1127" s="62" t="n">
        <x:f aca="0">'净值底稿'!U1089</x:f>
        <x:v>1.692</x:v>
      </x:c>
      <x:c r="E1127" s="62" t="n">
        <x:f aca="0">'净值底稿'!V1089</x:f>
        <x:v>1.9245</x:v>
      </x:c>
      <x:c r="F1127" s="63" t="n">
        <x:f aca="0">IFERROR(B1127/B1126-1,0)</x:f>
        <x:v>-0.006423387176405115</x:v>
      </x:c>
      <x:c r="G1127" s="63" t="n">
        <x:f aca="0">IFERROR(C1127/C1126-1,0)</x:f>
        <x:v>-0.015471616937671517</x:v>
      </x:c>
      <x:c r="H1127" s="63" t="n">
        <x:f aca="0">IFERROR(D1127/D1126-1,0)</x:f>
        <x:v>0.0008281083638943532</x:v>
      </x:c>
      <x:c r="I1127" s="63" t="n">
        <x:f aca="0">IFERROR(E1127/E1126-1,0)</x:f>
        <x:v>-0.004191244954982909</x:v>
      </x:c>
      <x:c r="J1127" s="64" t="n">
        <x:f aca="0">Z1126*(1+F1127)</x:f>
        <x:v>0.12036139824963606</x:v>
      </x:c>
      <x:c r="K1127" s="64" t="n">
        <x:f aca="0">AA1126*(1+G1127)</x:f>
        <x:v>0.11233020379578482</x:v>
      </x:c>
      <x:c r="L1127" s="64" t="n">
        <x:f aca="0">AB1126*(1+H1127)</x:f>
        <x:v>0.9004133163379078</x:v>
      </x:c>
      <x:c r="M1127" s="64" t="n">
        <x:f aca="0">AC1126*(1+I1127)</x:f>
        <x:v>0.07651896232237705</x:v>
      </x:c>
      <x:c r="N1127" s="64" t="n">
        <x:f aca="0">SUM(J1127:M1127)</x:f>
        <x:v>1.2096238807057056</x:v>
      </x:c>
      <x:c r="O1127" s="65" t="n">
        <x:f aca="0">IFERROR((J1127+K1127)/N1127,0)</x:f>
        <x:v>0.19236690491730907</x:v>
      </x:c>
      <x:c r="P1127" s="66" t="b">
        <x:f aca="0">AND(MONTH(A1127)=12,OR(A1128="",YEAR(A1127)&lt;&gt;YEAR(A1128)))</x:f>
        <x:v>0</x:v>
      </x:c>
      <x:c r="Q1127" s="66" t="b">
        <x:f aca="0">AND(MOD(MONTH(A1127),3)=0,OR(A1128="",MONTH(A1127)&lt;&gt;MONTH(A1128)))</x:f>
        <x:v>0</x:v>
      </x:c>
      <x:c r="R1127" s="66" t="b">
        <x:f aca="0">OR(O1127&gt;$E$7,O1127&lt;$E$6)</x:f>
        <x:v>0</x:v>
      </x:c>
      <x:c r="S1127" s="66" t="b">
        <x:f aca="0">AND(OR(P1127,Q1127,R1127),A1127-AH1126&gt;$E$8)</x:f>
        <x:v>0</x:v>
      </x:c>
      <x:c r="T1127" s="67" t="str">
        <x:f aca="0">IF(NOT(OR(P1127,Q1127,R1127)),"不调",IF(NOT(S1127),"间隔规则跳过",IF(P1127,"年末+季度",IF(AND(Q1127,R1127),"季度+动态",IF(Q1127,"季度","动态")))))</x:f>
        <x:v>不调</x:v>
      </x:c>
      <x:c r="U1127" s="64" t="n">
        <x:f aca="0">IF(OR(T1127="年末+季度",T1127="季度+动态"),N1127*$E$5/2,IF(T1127="季度",(J1127+K1127)/2,IF(T1127="动态",N1127*$E$5*IF(J1127+K1127=0,0.5,J1127/(J1127+K1127)),J1127)))</x:f>
        <x:v>0.12036139824963606</x:v>
      </x:c>
      <x:c r="V1127" s="64" t="n">
        <x:f aca="0">IF(OR(T1127="年末+季度",T1127="季度+动态"),N1127*$E$5/2,IF(T1127="季度",(J1127+K1127)/2,IF(T1127="动态",N1127*$E$5*IF(J1127+K1127=0,0.5,K1127/(J1127+K1127)),K1127)))</x:f>
        <x:v>0.11233020379578482</x:v>
      </x:c>
      <x:c r="W1127" s="64" t="n">
        <x:f aca="0">IF(OR(T1127="年末+季度",T1127="季度+动态",T1127="动态"),N1127*(1-$E$5)*IF(L1127+M1127=0,$B$7/($B$7+$B$8),L1127/(L1127+M1127)),L1127)</x:f>
        <x:v>0.9004133163379078</x:v>
      </x:c>
      <x:c r="X1127" s="64" t="n">
        <x:f aca="0">IF(OR(T1127="年末+季度",T1127="季度+动态",T1127="动态"),N1127*(1-$E$5)*IF(L1127+M1127=0,$B$8/($B$7+$B$8),M1127/(L1127+M1127)),M1127)</x:f>
        <x:v>0.07651896232237705</x:v>
      </x:c>
      <x:c r="Y1127" s="64" t="n">
        <x:f aca="0">POWER(1-$H$5,(A1127-A1126)/$H$8)</x:f>
        <x:v>0.9999862671029998</x:v>
      </x:c>
      <x:c r="Z1127" s="64" t="n">
        <x:f aca="0">U1127*Y1127</x:f>
        <x:v>0.1203597453389511</x:v>
      </x:c>
      <x:c r="AA1127" s="64" t="n">
        <x:f aca="0">V1127*Y1127</x:f>
        <x:v>0.11232866117666607</x:v>
      </x:c>
      <x:c r="AB1127" s="64" t="n">
        <x:f aca="0">W1127*Y1127</x:f>
        <x:v>0.9004009510545768</x:v>
      </x:c>
      <x:c r="AC1127" s="64" t="n">
        <x:f aca="0">X1127*Y1127</x:f>
        <x:v>0.07651791149534891</x:v>
      </x:c>
      <x:c r="AD1127" s="64" t="n">
        <x:f aca="0">SUM(Z1127:AC1127)</x:f>
        <x:v>1.2096072690655428</x:v>
      </x:c>
      <x:c r="AE1127" s="64" t="n">
        <x:f aca="0">MAX(AE1126,AD1127)</x:f>
        <x:v>1.2222100929705337</x:v>
      </x:c>
      <x:c r="AF1127" s="63" t="n">
        <x:f aca="0">AD1127/AE1127-1</x:f>
        <x:v>-0.010311503707484682</x:v>
      </x:c>
      <x:c r="AG1127" s="63" t="n">
        <x:f aca="0">AD1127/AD1126-1</x:f>
        <x:v>-0.0017635861441120948</x:v>
      </x:c>
      <x:c r="AH1127" s="61" t="n">
        <x:f aca="0">IF(OR(T1127="年末+季度",T1127="季度+动态",T1127="季度",T1127="动态"),A1127,AH1126)</x:f>
        <x:v>45380</x:v>
      </x:c>
      <x:c r="AI1127" s="68" t="n">
        <x:f aca="0">YEAR(A1127)</x:f>
        <x:v>2024</x:v>
      </x:c>
      <x:c r="AJ1127" s="68" t="n">
        <x:f aca="0">MONTH(A1127)</x:f>
        <x:v>6</x:v>
      </x:c>
      <x:c r="AK1127" s="66" t="n">
        <x:f aca="0">IF(MONTH(A1127)&lt;&gt;MONTH(A1128),1,0)</x:f>
        <x:v>0</x:v>
      </x:c>
      <x:c r="AL1127" s="64" t="n">
        <x:f aca="0">IF(AK1126,AD1126,AL1126)</x:f>
        <x:v>1.2162696372955681</x:v>
      </x:c>
      <x:c r="AM1127" s="65" t="str">
        <x:f aca="0">IF(AK1127,AD1127/AL1127-1,"")</x:f>
      </x:c>
      <x:c r="AN1127" s="64" t="n">
        <x:f aca="0">IF(AI1127&lt;&gt;AI1126,AD1127,MAX(AN1126,AD1127))</x:f>
        <x:v>1.2222100929705337</x:v>
      </x:c>
      <x:c r="AO1127" s="65" t="n">
        <x:f aca="0">AD1127/AN1127-1</x:f>
        <x:v>-0.010311503707484682</x:v>
      </x:c>
      <x:c r="AP1127" s="69" t="n">
        <x:f aca="0">IFERROR(SUM(Z1127:AC1127)/AD1127,0)</x:f>
        <x:v>1</x:v>
      </x:c>
      <x:c r="AQ1127" s="66" t="b">
        <x:f aca="0">AND(B1127&gt;0,C1127&gt;0,D1127&gt;0,E1127&gt;0)</x:f>
        <x:v>1</x:v>
      </x:c>
    </x:row>
    <x:row r="1128" ht="13.5" hidden="0">
      <x:c r="A1128" s="61" t="n">
        <x:f aca="0">'净值底稿'!A1090</x:f>
        <x:v>45471</x:v>
      </x:c>
      <x:c r="B1128" s="62" t="n">
        <x:f aca="0">'净值底稿'!W1090</x:f>
        <x:v>1.4250619912877298</x:v>
      </x:c>
      <x:c r="C1128" s="62" t="n">
        <x:f aca="0">'净值底稿'!T1090</x:f>
        <x:v>1.0958675440597712</x:v>
      </x:c>
      <x:c r="D1128" s="62" t="n">
        <x:f aca="0">'净值底稿'!U1090</x:f>
        <x:v>1.6926</x:v>
      </x:c>
      <x:c r="E1128" s="62" t="n">
        <x:f aca="0">'净值底稿'!V1090</x:f>
        <x:v>1.9448</x:v>
      </x:c>
      <x:c r="F1128" s="63" t="n">
        <x:f aca="0">IFERROR(B1128/B1127-1,0)</x:f>
        <x:v>0.007588525729683049</x:v>
      </x:c>
      <x:c r="G1128" s="63" t="n">
        <x:f aca="0">IFERROR(C1128/C1127-1,0)</x:f>
        <x:v>0.007209280112322025</x:v>
      </x:c>
      <x:c r="H1128" s="63" t="n">
        <x:f aca="0">IFERROR(D1128/D1127-1,0)</x:f>
        <x:v>0.00035460992907809796</x:v>
      </x:c>
      <x:c r="I1128" s="63" t="n">
        <x:f aca="0">IFERROR(E1128/E1127-1,0)</x:f>
        <x:v>0.010548194336191141</x:v>
      </x:c>
      <x:c r="J1128" s="64" t="n">
        <x:f aca="0">Z1127*(1+F1128)</x:f>
        <x:v>0.12127309836327382</x:v>
      </x:c>
      <x:c r="K1128" s="64" t="n">
        <x:f aca="0">AA1127*(1+G1128)</x:f>
        <x:v>0.11313846995973076</x:v>
      </x:c>
      <x:c r="L1128" s="64" t="n">
        <x:f aca="0">AB1127*(1+H1128)</x:f>
        <x:v>0.9007202421719722</x:v>
      </x:c>
      <x:c r="M1128" s="64" t="n">
        <x:f aca="0">AC1127*(1+I1128)</x:f>
        <x:v>0.07732503729600132</x:v>
      </x:c>
      <x:c r="N1128" s="64" t="n">
        <x:f aca="0">SUM(J1128:M1128)</x:f>
        <x:v>1.212456847790978</x:v>
      </x:c>
      <x:c r="O1128" s="65" t="n">
        <x:f aca="0">IFERROR((J1128+K1128)/N1128,0)</x:f>
        <x:v>0.19333600923619515</x:v>
      </x:c>
      <x:c r="P1128" s="66" t="b">
        <x:f aca="0">AND(MONTH(A1128)=12,OR(A1129="",YEAR(A1128)&lt;&gt;YEAR(A1129)))</x:f>
        <x:v>0</x:v>
      </x:c>
      <x:c r="Q1128" s="66" t="b">
        <x:f aca="0">AND(MOD(MONTH(A1128),3)=0,OR(A1129="",MONTH(A1128)&lt;&gt;MONTH(A1129)))</x:f>
        <x:v>1</x:v>
      </x:c>
      <x:c r="R1128" s="66" t="b">
        <x:f aca="0">OR(O1128&gt;$E$7,O1128&lt;$E$6)</x:f>
        <x:v>0</x:v>
      </x:c>
      <x:c r="S1128" s="66" t="b">
        <x:f aca="0">AND(OR(P1128,Q1128,R1128),A1128-AH1127&gt;$E$8)</x:f>
        <x:v>1</x:v>
      </x:c>
      <x:c r="T1128" s="67" t="str">
        <x:f aca="0">IF(NOT(OR(P1128,Q1128,R1128)),"不调",IF(NOT(S1128),"间隔规则跳过",IF(P1128,"年末+季度",IF(AND(Q1128,R1128),"季度+动态",IF(Q1128,"季度","动态")))))</x:f>
        <x:v>季度</x:v>
      </x:c>
      <x:c r="U1128" s="64" t="n">
        <x:f aca="0">IF(OR(T1128="年末+季度",T1128="季度+动态"),N1128*$E$5/2,IF(T1128="季度",(J1128+K1128)/2,IF(T1128="动态",N1128*$E$5*IF(J1128+K1128=0,0.5,J1128/(J1128+K1128)),J1128)))</x:f>
        <x:v>0.11720578416150229</x:v>
      </x:c>
      <x:c r="V1128" s="64" t="n">
        <x:f aca="0">IF(OR(T1128="年末+季度",T1128="季度+动态"),N1128*$E$5/2,IF(T1128="季度",(J1128+K1128)/2,IF(T1128="动态",N1128*$E$5*IF(J1128+K1128=0,0.5,K1128/(J1128+K1128)),K1128)))</x:f>
        <x:v>0.11720578416150229</x:v>
      </x:c>
      <x:c r="W1128" s="64" t="n">
        <x:f aca="0">IF(OR(T1128="年末+季度",T1128="季度+动态",T1128="动态"),N1128*(1-$E$5)*IF(L1128+M1128=0,$B$7/($B$7+$B$8),L1128/(L1128+M1128)),L1128)</x:f>
        <x:v>0.9007202421719722</x:v>
      </x:c>
      <x:c r="X1128" s="64" t="n">
        <x:f aca="0">IF(OR(T1128="年末+季度",T1128="季度+动态",T1128="动态"),N1128*(1-$E$5)*IF(L1128+M1128=0,$B$8/($B$7+$B$8),M1128/(L1128+M1128)),M1128)</x:f>
        <x:v>0.07732503729600132</x:v>
      </x:c>
      <x:c r="Y1128" s="64" t="n">
        <x:f aca="0">POWER(1-$H$5,(A1128-A1127)/$H$8)</x:f>
        <x:v>0.9999862671029998</x:v>
      </x:c>
      <x:c r="Z1128" s="64" t="n">
        <x:f aca="0">U1128*Y1128</x:f>
        <x:v>0.11720417458654057</x:v>
      </x:c>
      <x:c r="AA1128" s="64" t="n">
        <x:f aca="0">V1128*Y1128</x:f>
        <x:v>0.11720417458654057</x:v>
      </x:c>
      <x:c r="AB1128" s="64" t="n">
        <x:f aca="0">W1128*Y1128</x:f>
        <x:v>0.9007078726736605</x:v>
      </x:c>
      <x:c r="AC1128" s="64" t="n">
        <x:f aca="0">X1128*Y1128</x:f>
        <x:v>0.0773239753992286</x:v>
      </x:c>
      <x:c r="AD1128" s="64" t="n">
        <x:f aca="0">SUM(Z1128:AC1128)</x:f>
        <x:v>1.2124401972459702</x:v>
      </x:c>
      <x:c r="AE1128" s="64" t="n">
        <x:f aca="0">MAX(AE1127,AD1128)</x:f>
        <x:v>1.2222100929705337</x:v>
      </x:c>
      <x:c r="AF1128" s="63" t="n">
        <x:f aca="0">AD1128/AE1128-1</x:f>
        <x:v>-0.007993630375624061</x:v>
      </x:c>
      <x:c r="AG1128" s="63" t="n">
        <x:f aca="0">AD1128/AD1127-1</x:f>
        <x:v>0.002342023111861602</x:v>
      </x:c>
      <x:c r="AH1128" s="61" t="n">
        <x:f aca="0">IF(OR(T1128="年末+季度",T1128="季度+动态",T1128="季度",T1128="动态"),A1128,AH1127)</x:f>
        <x:v>45471</x:v>
      </x:c>
      <x:c r="AI1128" s="68" t="n">
        <x:f aca="0">YEAR(A1128)</x:f>
        <x:v>2024</x:v>
      </x:c>
      <x:c r="AJ1128" s="68" t="n">
        <x:f aca="0">MONTH(A1128)</x:f>
        <x:v>6</x:v>
      </x:c>
      <x:c r="AK1128" s="66" t="n">
        <x:f aca="0">IF(MONTH(A1128)&lt;&gt;MONTH(A1129),1,0)</x:f>
        <x:v>1</x:v>
      </x:c>
      <x:c r="AL1128" s="64" t="n">
        <x:f aca="0">IF(AK1127,AD1127,AL1127)</x:f>
        <x:v>1.2162696372955681</x:v>
      </x:c>
      <x:c r="AM1128" s="65" t="n">
        <x:f aca="0">IF(AK1128,AD1128/AL1128-1,"")</x:f>
        <x:v>-0.0031485124121924946</x:v>
      </x:c>
      <x:c r="AN1128" s="64" t="n">
        <x:f aca="0">IF(AI1128&lt;&gt;AI1127,AD1128,MAX(AN1127,AD1128))</x:f>
        <x:v>1.2222100929705337</x:v>
      </x:c>
      <x:c r="AO1128" s="65" t="n">
        <x:f aca="0">AD1128/AN1128-1</x:f>
        <x:v>-0.007993630375624061</x:v>
      </x:c>
      <x:c r="AP1128" s="69" t="n">
        <x:f aca="0">IFERROR(SUM(Z1128:AC1128)/AD1128,0)</x:f>
        <x:v>1</x:v>
      </x:c>
      <x:c r="AQ1128" s="66" t="b">
        <x:f aca="0">AND(B1128&gt;0,C1128&gt;0,D1128&gt;0,E1128&gt;0)</x:f>
        <x:v>1</x:v>
      </x:c>
    </x:row>
    <x:row r="1129" ht="13.5" hidden="0">
      <x:c r="A1129" s="61" t="n">
        <x:f aca="0">'净值底稿'!A1091</x:f>
        <x:v>45474</x:v>
      </x:c>
      <x:c r="B1129" s="62" t="n">
        <x:f aca="0">'净值底稿'!W1091</x:f>
        <x:v>1.4458770736502367</x:v>
      </x:c>
      <x:c r="C1129" s="62" t="n">
        <x:f aca="0">'净值底稿'!T1091</x:f>
        <x:v>1.1058182409623682</x:v>
      </x:c>
      <x:c r="D1129" s="62" t="n">
        <x:f aca="0">'净值底稿'!U1091</x:f>
        <x:v>1.691</x:v>
      </x:c>
      <x:c r="E1129" s="62" t="n">
        <x:f aca="0">'净值底稿'!V1091</x:f>
        <x:v>1.9426</x:v>
      </x:c>
      <x:c r="F1129" s="63" t="n">
        <x:f aca="0">IFERROR(B1129/B1128-1,0)</x:f>
        <x:v>0.014606439923148695</x:v>
      </x:c>
      <x:c r="G1129" s="63" t="n">
        <x:f aca="0">IFERROR(C1129/C1128-1,0)</x:f>
        <x:v>0.009080200391494042</x:v>
      </x:c>
      <x:c r="H1129" s="63" t="n">
        <x:f aca="0">IFERROR(D1129/D1128-1,0)</x:f>
        <x:v>-0.0009452912678719061</x:v>
      </x:c>
      <x:c r="I1129" s="63" t="n">
        <x:f aca="0">IFERROR(E1129/E1128-1,0)</x:f>
        <x:v>-0.0011312217194570096</x:v>
      </x:c>
      <x:c r="J1129" s="64" t="n">
        <x:f aca="0">Z1128*(1+F1129)</x:f>
        <x:v>0.11891611032138111</x:v>
      </x:c>
      <x:c r="K1129" s="64" t="n">
        <x:f aca="0">AA1128*(1+G1129)</x:f>
        <x:v>0.11826841197850602</x:v>
      </x:c>
      <x:c r="L1129" s="64" t="n">
        <x:f aca="0">AB1128*(1+H1129)</x:f>
        <x:v>0.8998564413867186</x:v>
      </x:c>
      <x:c r="M1129" s="64" t="n">
        <x:f aca="0">AC1128*(1+I1129)</x:f>
        <x:v>0.07723650483882223</x:v>
      </x:c>
      <x:c r="N1129" s="64" t="n">
        <x:f aca="0">SUM(J1129:M1129)</x:f>
        <x:v>1.2142774685254278</x:v>
      </x:c>
      <x:c r="O1129" s="65" t="n">
        <x:f aca="0">IFERROR((J1129+K1129)/N1129,0)</x:f>
        <x:v>0.19532975654066526</x:v>
      </x:c>
      <x:c r="P1129" s="66" t="b">
        <x:f aca="0">AND(MONTH(A1129)=12,OR(A1130="",YEAR(A1129)&lt;&gt;YEAR(A1130)))</x:f>
        <x:v>0</x:v>
      </x:c>
      <x:c r="Q1129" s="66" t="b">
        <x:f aca="0">AND(MOD(MONTH(A1129),3)=0,OR(A1130="",MONTH(A1129)&lt;&gt;MONTH(A1130)))</x:f>
        <x:v>0</x:v>
      </x:c>
      <x:c r="R1129" s="66" t="b">
        <x:f aca="0">OR(O1129&gt;$E$7,O1129&lt;$E$6)</x:f>
        <x:v>0</x:v>
      </x:c>
      <x:c r="S1129" s="66" t="b">
        <x:f aca="0">AND(OR(P1129,Q1129,R1129),A1129-AH1128&gt;$E$8)</x:f>
        <x:v>0</x:v>
      </x:c>
      <x:c r="T1129" s="67" t="str">
        <x:f aca="0">IF(NOT(OR(P1129,Q1129,R1129)),"不调",IF(NOT(S1129),"间隔规则跳过",IF(P1129,"年末+季度",IF(AND(Q1129,R1129),"季度+动态",IF(Q1129,"季度","动态")))))</x:f>
        <x:v>不调</x:v>
      </x:c>
      <x:c r="U1129" s="64" t="n">
        <x:f aca="0">IF(OR(T1129="年末+季度",T1129="季度+动态"),N1129*$E$5/2,IF(T1129="季度",(J1129+K1129)/2,IF(T1129="动态",N1129*$E$5*IF(J1129+K1129=0,0.5,J1129/(J1129+K1129)),J1129)))</x:f>
        <x:v>0.11891611032138111</x:v>
      </x:c>
      <x:c r="V1129" s="64" t="n">
        <x:f aca="0">IF(OR(T1129="年末+季度",T1129="季度+动态"),N1129*$E$5/2,IF(T1129="季度",(J1129+K1129)/2,IF(T1129="动态",N1129*$E$5*IF(J1129+K1129=0,0.5,K1129/(J1129+K1129)),K1129)))</x:f>
        <x:v>0.11826841197850602</x:v>
      </x:c>
      <x:c r="W1129" s="64" t="n">
        <x:f aca="0">IF(OR(T1129="年末+季度",T1129="季度+动态",T1129="动态"),N1129*(1-$E$5)*IF(L1129+M1129=0,$B$7/($B$7+$B$8),L1129/(L1129+M1129)),L1129)</x:f>
        <x:v>0.8998564413867186</x:v>
      </x:c>
      <x:c r="X1129" s="64" t="n">
        <x:f aca="0">IF(OR(T1129="年末+季度",T1129="季度+动态",T1129="动态"),N1129*(1-$E$5)*IF(L1129+M1129=0,$B$8/($B$7+$B$8),M1129/(L1129+M1129)),M1129)</x:f>
        <x:v>0.07723650483882223</x:v>
      </x:c>
      <x:c r="Y1129" s="64" t="n">
        <x:f aca="0">POWER(1-$H$5,(A1129-A1128)/$H$8)</x:f>
        <x:v>0.9999588018747739</x:v>
      </x:c>
      <x:c r="Z1129" s="64" t="n">
        <x:f aca="0">U1129*Y1129</x:f>
        <x:v>0.1189112112005767</x:v>
      </x:c>
      <x:c r="AA1129" s="64" t="n">
        <x:f aca="0">V1129*Y1129</x:f>
        <x:v>0.11826353954165904</x:v>
      </x:c>
      <x:c r="AB1129" s="64" t="n">
        <x:f aca="0">W1129*Y1129</x:f>
        <x:v>0.8998193689883609</x:v>
      </x:c>
      <x:c r="AC1129" s="64" t="n">
        <x:f aca="0">X1129*Y1129</x:f>
        <x:v>0.07723332283962386</x:v>
      </x:c>
      <x:c r="AD1129" s="64" t="n">
        <x:f aca="0">SUM(Z1129:AC1129)</x:f>
        <x:v>1.2142274425702204</x:v>
      </x:c>
      <x:c r="AE1129" s="64" t="n">
        <x:f aca="0">MAX(AE1128,AD1129)</x:f>
        <x:v>1.2222100929705337</x:v>
      </x:c>
      <x:c r="AF1129" s="63" t="n">
        <x:f aca="0">AD1129/AE1129-1</x:f>
        <x:v>-0.006531324234863578</x:v>
      </x:c>
      <x:c r="AG1129" s="63" t="n">
        <x:f aca="0">AD1129/AD1128-1</x:f>
        <x:v>0.0014740894671010363</x:v>
      </x:c>
      <x:c r="AH1129" s="61" t="n">
        <x:f aca="0">IF(OR(T1129="年末+季度",T1129="季度+动态",T1129="季度",T1129="动态"),A1129,AH1128)</x:f>
        <x:v>45471</x:v>
      </x:c>
      <x:c r="AI1129" s="68" t="n">
        <x:f aca="0">YEAR(A1129)</x:f>
        <x:v>2024</x:v>
      </x:c>
      <x:c r="AJ1129" s="68" t="n">
        <x:f aca="0">MONTH(A1129)</x:f>
        <x:v>7</x:v>
      </x:c>
      <x:c r="AK1129" s="66" t="n">
        <x:f aca="0">IF(MONTH(A1129)&lt;&gt;MONTH(A1130),1,0)</x:f>
        <x:v>0</x:v>
      </x:c>
      <x:c r="AL1129" s="64" t="n">
        <x:f aca="0">IF(AK1128,AD1128,AL1128)</x:f>
        <x:v>1.2124401972459702</x:v>
      </x:c>
      <x:c r="AM1129" s="65" t="str">
        <x:f aca="0">IF(AK1129,AD1129/AL1129-1,"")</x:f>
      </x:c>
      <x:c r="AN1129" s="64" t="n">
        <x:f aca="0">IF(AI1129&lt;&gt;AI1128,AD1129,MAX(AN1128,AD1129))</x:f>
        <x:v>1.2222100929705337</x:v>
      </x:c>
      <x:c r="AO1129" s="65" t="n">
        <x:f aca="0">AD1129/AN1129-1</x:f>
        <x:v>-0.006531324234863578</x:v>
      </x:c>
      <x:c r="AP1129" s="69" t="n">
        <x:f aca="0">IFERROR(SUM(Z1129:AC1129)/AD1129,0)</x:f>
        <x:v>1</x:v>
      </x:c>
      <x:c r="AQ1129" s="66" t="b">
        <x:f aca="0">AND(B1129&gt;0,C1129&gt;0,D1129&gt;0,E1129&gt;0)</x:f>
        <x:v>1</x:v>
      </x:c>
    </x:row>
    <x:row r="1130" ht="13.5" hidden="0">
      <x:c r="A1130" s="61" t="n">
        <x:f aca="0">'净值底稿'!A1092</x:f>
        <x:v>45475</x:v>
      </x:c>
      <x:c r="B1130" s="62" t="n">
        <x:f aca="0">'净值底稿'!W1092</x:f>
        <x:v>1.4469656932905663</x:v>
      </x:c>
      <x:c r="C1130" s="62" t="n">
        <x:f aca="0">'净值底稿'!T1092</x:f>
        <x:v>1.1010277803964277</x:v>
      </x:c>
      <x:c r="D1130" s="62" t="n">
        <x:f aca="0">'净值底稿'!U1092</x:f>
        <x:v>1.6921</x:v>
      </x:c>
      <x:c r="E1130" s="62" t="n">
        <x:f aca="0">'净值底稿'!V1092</x:f>
        <x:v>1.9438</x:v>
      </x:c>
      <x:c r="F1130" s="63" t="n">
        <x:f aca="0">IFERROR(B1130/B1129-1,0)</x:f>
        <x:v>0.0007529129966639125</x:v>
      </x:c>
      <x:c r="G1130" s="63" t="n">
        <x:f aca="0">IFERROR(C1130/C1129-1,0)</x:f>
        <x:v>-0.0043320505924839825</x:v>
      </x:c>
      <x:c r="H1130" s="63" t="n">
        <x:f aca="0">IFERROR(D1130/D1129-1,0)</x:f>
        <x:v>0.0006505026611471898</x:v>
      </x:c>
      <x:c r="I1130" s="63" t="n">
        <x:f aca="0">IFERROR(E1130/E1129-1,0)</x:f>
        <x:v>0.0006177288170492456</x:v>
      </x:c>
      <x:c r="J1130" s="64" t="n">
        <x:f aca="0">Z1129*(1+F1130)</x:f>
        <x:v>0.11900074099693866</x:v>
      </x:c>
      <x:c r="K1130" s="64" t="n">
        <x:f aca="0">AA1129*(1+G1130)</x:f>
        <x:v>0.11775121590511835</x:v>
      </x:c>
      <x:c r="L1130" s="64" t="n">
        <x:f aca="0">AB1129*(1+H1130)</x:f>
        <x:v>0.9004047038824396</x:v>
      </x:c>
      <x:c r="M1130" s="64" t="n">
        <x:f aca="0">AC1129*(1+I1130)</x:f>
        <x:v>0.07728103208877837</x:v>
      </x:c>
      <x:c r="N1130" s="64" t="n">
        <x:f aca="0">SUM(J1130:M1130)</x:f>
        <x:v>1.2144376928732752</x:v>
      </x:c>
      <x:c r="O1130" s="65" t="n">
        <x:f aca="0">IFERROR((J1130+K1130)/N1130,0)</x:f>
        <x:v>0.19494780036176113</x:v>
      </x:c>
      <x:c r="P1130" s="66" t="b">
        <x:f aca="0">AND(MONTH(A1130)=12,OR(A1131="",YEAR(A1130)&lt;&gt;YEAR(A1131)))</x:f>
        <x:v>0</x:v>
      </x:c>
      <x:c r="Q1130" s="66" t="b">
        <x:f aca="0">AND(MOD(MONTH(A1130),3)=0,OR(A1131="",MONTH(A1130)&lt;&gt;MONTH(A1131)))</x:f>
        <x:v>0</x:v>
      </x:c>
      <x:c r="R1130" s="66" t="b">
        <x:f aca="0">OR(O1130&gt;$E$7,O1130&lt;$E$6)</x:f>
        <x:v>0</x:v>
      </x:c>
      <x:c r="S1130" s="66" t="b">
        <x:f aca="0">AND(OR(P1130,Q1130,R1130),A1130-AH1129&gt;$E$8)</x:f>
        <x:v>0</x:v>
      </x:c>
      <x:c r="T1130" s="67" t="str">
        <x:f aca="0">IF(NOT(OR(P1130,Q1130,R1130)),"不调",IF(NOT(S1130),"间隔规则跳过",IF(P1130,"年末+季度",IF(AND(Q1130,R1130),"季度+动态",IF(Q1130,"季度","动态")))))</x:f>
        <x:v>不调</x:v>
      </x:c>
      <x:c r="U1130" s="64" t="n">
        <x:f aca="0">IF(OR(T1130="年末+季度",T1130="季度+动态"),N1130*$E$5/2,IF(T1130="季度",(J1130+K1130)/2,IF(T1130="动态",N1130*$E$5*IF(J1130+K1130=0,0.5,J1130/(J1130+K1130)),J1130)))</x:f>
        <x:v>0.11900074099693866</x:v>
      </x:c>
      <x:c r="V1130" s="64" t="n">
        <x:f aca="0">IF(OR(T1130="年末+季度",T1130="季度+动态"),N1130*$E$5/2,IF(T1130="季度",(J1130+K1130)/2,IF(T1130="动态",N1130*$E$5*IF(J1130+K1130=0,0.5,K1130/(J1130+K1130)),K1130)))</x:f>
        <x:v>0.11775121590511835</x:v>
      </x:c>
      <x:c r="W1130" s="64" t="n">
        <x:f aca="0">IF(OR(T1130="年末+季度",T1130="季度+动态",T1130="动态"),N1130*(1-$E$5)*IF(L1130+M1130=0,$B$7/($B$7+$B$8),L1130/(L1130+M1130)),L1130)</x:f>
        <x:v>0.9004047038824396</x:v>
      </x:c>
      <x:c r="X1130" s="64" t="n">
        <x:f aca="0">IF(OR(T1130="年末+季度",T1130="季度+动态",T1130="动态"),N1130*(1-$E$5)*IF(L1130+M1130=0,$B$8/($B$7+$B$8),M1130/(L1130+M1130)),M1130)</x:f>
        <x:v>0.07728103208877837</x:v>
      </x:c>
      <x:c r="Y1130" s="64" t="n">
        <x:f aca="0">POWER(1-$H$5,(A1130-A1129)/$H$8)</x:f>
        <x:v>0.9999862671029998</x:v>
      </x:c>
      <x:c r="Z1130" s="64" t="n">
        <x:f aca="0">U1130*Y1130</x:f>
        <x:v>0.1189991067720196</x:v>
      </x:c>
      <x:c r="AA1130" s="64" t="n">
        <x:f aca="0">V1130*Y1130</x:f>
        <x:v>0.11774959883979867</x:v>
      </x:c>
      <x:c r="AB1130" s="64" t="n">
        <x:f aca="0">W1130*Y1130</x:f>
        <x:v>0.9003923387173827</x:v>
      </x:c>
      <x:c r="AC1130" s="64" t="n">
        <x:f aca="0">X1130*Y1130</x:f>
        <x:v>0.07727997079632462</x:v>
      </x:c>
      <x:c r="AD1130" s="64" t="n">
        <x:f aca="0">SUM(Z1130:AC1130)</x:f>
        <x:v>1.2144210151255255</x:v>
      </x:c>
      <x:c r="AE1130" s="64" t="n">
        <x:f aca="0">MAX(AE1129,AD1130)</x:f>
        <x:v>1.2222100929705337</x:v>
      </x:c>
      <x:c r="AF1130" s="63" t="n">
        <x:f aca="0">AD1130/AE1130-1</x:f>
        <x:v>-0.006372945117870232</x:v>
      </x:c>
      <x:c r="AG1130" s="63" t="n">
        <x:f aca="0">AD1130/AD1129-1</x:f>
        <x:v>0.00015942034294269547</x:v>
      </x:c>
      <x:c r="AH1130" s="61" t="n">
        <x:f aca="0">IF(OR(T1130="年末+季度",T1130="季度+动态",T1130="季度",T1130="动态"),A1130,AH1129)</x:f>
        <x:v>45471</x:v>
      </x:c>
      <x:c r="AI1130" s="68" t="n">
        <x:f aca="0">YEAR(A1130)</x:f>
        <x:v>2024</x:v>
      </x:c>
      <x:c r="AJ1130" s="68" t="n">
        <x:f aca="0">MONTH(A1130)</x:f>
        <x:v>7</x:v>
      </x:c>
      <x:c r="AK1130" s="66" t="n">
        <x:f aca="0">IF(MONTH(A1130)&lt;&gt;MONTH(A1131),1,0)</x:f>
        <x:v>0</x:v>
      </x:c>
      <x:c r="AL1130" s="64" t="n">
        <x:f aca="0">IF(AK1129,AD1129,AL1129)</x:f>
        <x:v>1.2124401972459702</x:v>
      </x:c>
      <x:c r="AM1130" s="65" t="str">
        <x:f aca="0">IF(AK1130,AD1130/AL1130-1,"")</x:f>
      </x:c>
      <x:c r="AN1130" s="64" t="n">
        <x:f aca="0">IF(AI1130&lt;&gt;AI1129,AD1130,MAX(AN1129,AD1130))</x:f>
        <x:v>1.2222100929705337</x:v>
      </x:c>
      <x:c r="AO1130" s="65" t="n">
        <x:f aca="0">AD1130/AN1130-1</x:f>
        <x:v>-0.006372945117870232</x:v>
      </x:c>
      <x:c r="AP1130" s="69" t="n">
        <x:f aca="0">IFERROR(SUM(Z1130:AC1130)/AD1130,0)</x:f>
        <x:v>1</x:v>
      </x:c>
      <x:c r="AQ1130" s="66" t="b">
        <x:f aca="0">AND(B1130&gt;0,C1130&gt;0,D1130&gt;0,E1130&gt;0)</x:f>
        <x:v>1</x:v>
      </x:c>
    </x:row>
    <x:row r="1131" ht="13.5" hidden="0">
      <x:c r="A1131" s="61" t="n">
        <x:f aca="0">'净值底稿'!A1093</x:f>
        <x:v>45476</x:v>
      </x:c>
      <x:c r="B1131" s="62" t="n">
        <x:f aca="0">'净值底稿'!W1093</x:f>
        <x:v>1.4391010048501718</x:v>
      </x:c>
      <x:c r="C1131" s="62" t="n">
        <x:f aca="0">'净值底稿'!T1093</x:f>
        <x:v>1.0923430586736953</x:v>
      </x:c>
      <x:c r="D1131" s="62" t="n">
        <x:f aca="0">'净值底稿'!U1093</x:f>
        <x:v>1.6933</x:v>
      </x:c>
      <x:c r="E1131" s="62" t="n">
        <x:f aca="0">'净值底稿'!V1093</x:f>
        <x:v>1.9594</x:v>
      </x:c>
      <x:c r="F1131" s="63" t="n">
        <x:f aca="0">IFERROR(B1131/B1130-1,0)</x:f>
        <x:v>-0.005435297102662662</x:v>
      </x:c>
      <x:c r="G1131" s="63" t="n">
        <x:f aca="0">IFERROR(C1131/C1130-1,0)</x:f>
        <x:v>-0.007887831603672568</x:v>
      </x:c>
      <x:c r="H1131" s="63" t="n">
        <x:f aca="0">IFERROR(D1131/D1130-1,0)</x:f>
        <x:v>0.0007091779445660418</x:v>
      </x:c>
      <x:c r="I1131" s="63" t="n">
        <x:f aca="0">IFERROR(E1131/E1130-1,0)</x:f>
        <x:v>0.00802551702850085</x:v>
      </x:c>
      <x:c r="J1131" s="64" t="n">
        <x:f aca="0">Z1130*(1+F1131)</x:f>
        <x:v>0.1183523112717622</x:v>
      </x:c>
      <x:c r="K1131" s="64" t="n">
        <x:f aca="0">AA1130*(1+G1131)</x:f>
        <x:v>0.11682080983275034</x:v>
      </x:c>
      <x:c r="L1131" s="64" t="n">
        <x:f aca="0">AB1130*(1+H1131)</x:f>
        <x:v>0.9010308771054573</x:v>
      </x:c>
      <x:c r="M1131" s="64" t="n">
        <x:f aca="0">AC1130*(1+I1131)</x:f>
        <x:v>0.07790018251791257</x:v>
      </x:c>
      <x:c r="N1131" s="64" t="n">
        <x:f aca="0">SUM(J1131:M1131)</x:f>
        <x:v>1.2141041807278825</x:v>
      </x:c>
      <x:c r="O1131" s="65" t="n">
        <x:f aca="0">IFERROR((J1131+K1131)/N1131,0)</x:f>
        <x:v>0.1937009400326099</x:v>
      </x:c>
      <x:c r="P1131" s="66" t="b">
        <x:f aca="0">AND(MONTH(A1131)=12,OR(A1132="",YEAR(A1131)&lt;&gt;YEAR(A1132)))</x:f>
        <x:v>0</x:v>
      </x:c>
      <x:c r="Q1131" s="66" t="b">
        <x:f aca="0">AND(MOD(MONTH(A1131),3)=0,OR(A1132="",MONTH(A1131)&lt;&gt;MONTH(A1132)))</x:f>
        <x:v>0</x:v>
      </x:c>
      <x:c r="R1131" s="66" t="b">
        <x:f aca="0">OR(O1131&gt;$E$7,O1131&lt;$E$6)</x:f>
        <x:v>0</x:v>
      </x:c>
      <x:c r="S1131" s="66" t="b">
        <x:f aca="0">AND(OR(P1131,Q1131,R1131),A1131-AH1130&gt;$E$8)</x:f>
        <x:v>0</x:v>
      </x:c>
      <x:c r="T1131" s="67" t="str">
        <x:f aca="0">IF(NOT(OR(P1131,Q1131,R1131)),"不调",IF(NOT(S1131),"间隔规则跳过",IF(P1131,"年末+季度",IF(AND(Q1131,R1131),"季度+动态",IF(Q1131,"季度","动态")))))</x:f>
        <x:v>不调</x:v>
      </x:c>
      <x:c r="U1131" s="64" t="n">
        <x:f aca="0">IF(OR(T1131="年末+季度",T1131="季度+动态"),N1131*$E$5/2,IF(T1131="季度",(J1131+K1131)/2,IF(T1131="动态",N1131*$E$5*IF(J1131+K1131=0,0.5,J1131/(J1131+K1131)),J1131)))</x:f>
        <x:v>0.1183523112717622</x:v>
      </x:c>
      <x:c r="V1131" s="64" t="n">
        <x:f aca="0">IF(OR(T1131="年末+季度",T1131="季度+动态"),N1131*$E$5/2,IF(T1131="季度",(J1131+K1131)/2,IF(T1131="动态",N1131*$E$5*IF(J1131+K1131=0,0.5,K1131/(J1131+K1131)),K1131)))</x:f>
        <x:v>0.11682080983275034</x:v>
      </x:c>
      <x:c r="W1131" s="64" t="n">
        <x:f aca="0">IF(OR(T1131="年末+季度",T1131="季度+动态",T1131="动态"),N1131*(1-$E$5)*IF(L1131+M1131=0,$B$7/($B$7+$B$8),L1131/(L1131+M1131)),L1131)</x:f>
        <x:v>0.9010308771054573</x:v>
      </x:c>
      <x:c r="X1131" s="64" t="n">
        <x:f aca="0">IF(OR(T1131="年末+季度",T1131="季度+动态",T1131="动态"),N1131*(1-$E$5)*IF(L1131+M1131=0,$B$8/($B$7+$B$8),M1131/(L1131+M1131)),M1131)</x:f>
        <x:v>0.07790018251791257</x:v>
      </x:c>
      <x:c r="Y1131" s="64" t="n">
        <x:f aca="0">POWER(1-$H$5,(A1131-A1130)/$H$8)</x:f>
        <x:v>0.9999862671029998</x:v>
      </x:c>
      <x:c r="Z1131" s="64" t="n">
        <x:f aca="0">U1131*Y1131</x:f>
        <x:v>0.11835068595166176</x:v>
      </x:c>
      <x:c r="AA1131" s="64" t="n">
        <x:f aca="0">V1131*Y1131</x:f>
        <x:v>0.11681920554460141</x:v>
      </x:c>
      <x:c r="AB1131" s="64" t="n">
        <x:f aca="0">W1131*Y1131</x:f>
        <x:v>0.9010185033412279</x:v>
      </x:c>
      <x:c r="AC1131" s="64" t="n">
        <x:f aca="0">X1131*Y1131</x:f>
        <x:v>0.07789911272272976</x:v>
      </x:c>
      <x:c r="AD1131" s="64" t="n">
        <x:f aca="0">SUM(Z1131:AC1131)</x:f>
        <x:v>1.2140875075602209</x:v>
      </x:c>
      <x:c r="AE1131" s="64" t="n">
        <x:f aca="0">MAX(AE1130,AD1131)</x:f>
        <x:v>1.2222100929705337</x:v>
      </x:c>
      <x:c r="AF1131" s="63" t="n">
        <x:f aca="0">AD1131/AE1131-1</x:f>
        <x:v>-0.006645817651997343</x:v>
      </x:c>
      <x:c r="AG1131" s="63" t="n">
        <x:f aca="0">AD1131/AD1130-1</x:f>
        <x:v>-0.00027462268945510626</x:v>
      </x:c>
      <x:c r="AH1131" s="61" t="n">
        <x:f aca="0">IF(OR(T1131="年末+季度",T1131="季度+动态",T1131="季度",T1131="动态"),A1131,AH1130)</x:f>
        <x:v>45471</x:v>
      </x:c>
      <x:c r="AI1131" s="68" t="n">
        <x:f aca="0">YEAR(A1131)</x:f>
        <x:v>2024</x:v>
      </x:c>
      <x:c r="AJ1131" s="68" t="n">
        <x:f aca="0">MONTH(A1131)</x:f>
        <x:v>7</x:v>
      </x:c>
      <x:c r="AK1131" s="66" t="n">
        <x:f aca="0">IF(MONTH(A1131)&lt;&gt;MONTH(A1132),1,0)</x:f>
        <x:v>0</x:v>
      </x:c>
      <x:c r="AL1131" s="64" t="n">
        <x:f aca="0">IF(AK1130,AD1130,AL1130)</x:f>
        <x:v>1.2124401972459702</x:v>
      </x:c>
      <x:c r="AM1131" s="65" t="str">
        <x:f aca="0">IF(AK1131,AD1131/AL1131-1,"")</x:f>
      </x:c>
      <x:c r="AN1131" s="64" t="n">
        <x:f aca="0">IF(AI1131&lt;&gt;AI1130,AD1131,MAX(AN1130,AD1131))</x:f>
        <x:v>1.2222100929705337</x:v>
      </x:c>
      <x:c r="AO1131" s="65" t="n">
        <x:f aca="0">AD1131/AN1131-1</x:f>
        <x:v>-0.006645817651997343</x:v>
      </x:c>
      <x:c r="AP1131" s="69" t="n">
        <x:f aca="0">IFERROR(SUM(Z1131:AC1131)/AD1131,0)</x:f>
        <x:v>1</x:v>
      </x:c>
      <x:c r="AQ1131" s="66" t="b">
        <x:f aca="0">AND(B1131&gt;0,C1131&gt;0,D1131&gt;0,E1131&gt;0)</x:f>
        <x:v>1</x:v>
      </x:c>
    </x:row>
    <x:row r="1132" ht="13.5" hidden="0">
      <x:c r="A1132" s="61" t="n">
        <x:f aca="0">'净值底稿'!A1094</x:f>
        <x:v>45477</x:v>
      </x:c>
      <x:c r="B1132" s="62" t="n">
        <x:f aca="0">'净值底稿'!W1094</x:f>
        <x:v>1.4321512518860038</x:v>
      </x:c>
      <x:c r="C1132" s="62" t="n">
        <x:f aca="0">'净值底稿'!T1094</x:f>
        <x:v>1.074458030047554</x:v>
      </x:c>
      <x:c r="D1132" s="62" t="n">
        <x:f aca="0">'净值底稿'!U1094</x:f>
        <x:v>1.6934</x:v>
      </x:c>
      <x:c r="E1132" s="62" t="n">
        <x:f aca="0">'净值底稿'!V1094</x:f>
        <x:v>1.9679</x:v>
      </x:c>
      <x:c r="F1132" s="63" t="n">
        <x:f aca="0">IFERROR(B1132/B1131-1,0)</x:f>
        <x:v>-0.004829232236476355</x:v>
      </x:c>
      <x:c r="G1132" s="63" t="n">
        <x:f aca="0">IFERROR(C1132/C1131-1,0)</x:f>
        <x:v>-0.016373087634078187</x:v>
      </x:c>
      <x:c r="H1132" s="63" t="n">
        <x:f aca="0">IFERROR(D1132/D1131-1,0)</x:f>
        <x:v>0.0000590562806355166</x:v>
      </x:c>
      <x:c r="I1132" s="63" t="n">
        <x:f aca="0">IFERROR(E1132/E1131-1,0)</x:f>
        <x:v>0.004338062672246679</x:v>
      </x:c>
      <x:c r="J1132" s="64" t="n">
        <x:f aca="0">Z1131*(1+F1132)</x:f>
        <x:v>0.1177791430038549</x:v>
      </x:c>
      <x:c r="K1132" s="64" t="n">
        <x:f aca="0">AA1131*(1+G1132)</x:f>
        <x:v>0.11490651445487626</x:v>
      </x:c>
      <x:c r="L1132" s="64" t="n">
        <x:f aca="0">AB1131*(1+H1132)</x:f>
        <x:v>0.9010717141428191</x:v>
      </x:c>
      <x:c r="M1132" s="64" t="n">
        <x:f aca="0">AC1131*(1+I1132)</x:f>
        <x:v>0.07823704395583336</x:v>
      </x:c>
      <x:c r="N1132" s="64" t="n">
        <x:f aca="0">SUM(J1132:M1132)</x:f>
        <x:v>1.2119944155573834</x:v>
      </x:c>
      <x:c r="O1132" s="65" t="n">
        <x:f aca="0">IFERROR((J1132+K1132)/N1132,0)</x:f>
        <x:v>0.19198575048856267</x:v>
      </x:c>
      <x:c r="P1132" s="66" t="b">
        <x:f aca="0">AND(MONTH(A1132)=12,OR(A1133="",YEAR(A1132)&lt;&gt;YEAR(A1133)))</x:f>
        <x:v>0</x:v>
      </x:c>
      <x:c r="Q1132" s="66" t="b">
        <x:f aca="0">AND(MOD(MONTH(A1132),3)=0,OR(A1133="",MONTH(A1132)&lt;&gt;MONTH(A1133)))</x:f>
        <x:v>0</x:v>
      </x:c>
      <x:c r="R1132" s="66" t="b">
        <x:f aca="0">OR(O1132&gt;$E$7,O1132&lt;$E$6)</x:f>
        <x:v>0</x:v>
      </x:c>
      <x:c r="S1132" s="66" t="b">
        <x:f aca="0">AND(OR(P1132,Q1132,R1132),A1132-AH1131&gt;$E$8)</x:f>
        <x:v>0</x:v>
      </x:c>
      <x:c r="T1132" s="67" t="str">
        <x:f aca="0">IF(NOT(OR(P1132,Q1132,R1132)),"不调",IF(NOT(S1132),"间隔规则跳过",IF(P1132,"年末+季度",IF(AND(Q1132,R1132),"季度+动态",IF(Q1132,"季度","动态")))))</x:f>
        <x:v>不调</x:v>
      </x:c>
      <x:c r="U1132" s="64" t="n">
        <x:f aca="0">IF(OR(T1132="年末+季度",T1132="季度+动态"),N1132*$E$5/2,IF(T1132="季度",(J1132+K1132)/2,IF(T1132="动态",N1132*$E$5*IF(J1132+K1132=0,0.5,J1132/(J1132+K1132)),J1132)))</x:f>
        <x:v>0.1177791430038549</x:v>
      </x:c>
      <x:c r="V1132" s="64" t="n">
        <x:f aca="0">IF(OR(T1132="年末+季度",T1132="季度+动态"),N1132*$E$5/2,IF(T1132="季度",(J1132+K1132)/2,IF(T1132="动态",N1132*$E$5*IF(J1132+K1132=0,0.5,K1132/(J1132+K1132)),K1132)))</x:f>
        <x:v>0.11490651445487626</x:v>
      </x:c>
      <x:c r="W1132" s="64" t="n">
        <x:f aca="0">IF(OR(T1132="年末+季度",T1132="季度+动态",T1132="动态"),N1132*(1-$E$5)*IF(L1132+M1132=0,$B$7/($B$7+$B$8),L1132/(L1132+M1132)),L1132)</x:f>
        <x:v>0.9010717141428191</x:v>
      </x:c>
      <x:c r="X1132" s="64" t="n">
        <x:f aca="0">IF(OR(T1132="年末+季度",T1132="季度+动态",T1132="动态"),N1132*(1-$E$5)*IF(L1132+M1132=0,$B$8/($B$7+$B$8),M1132/(L1132+M1132)),M1132)</x:f>
        <x:v>0.07823704395583336</x:v>
      </x:c>
      <x:c r="Y1132" s="64" t="n">
        <x:f aca="0">POWER(1-$H$5,(A1132-A1131)/$H$8)</x:f>
        <x:v>0.9999862671029998</x:v>
      </x:c>
      <x:c r="Z1132" s="64" t="n">
        <x:f aca="0">U1132*Y1132</x:f>
        <x:v>0.11777752555501525</x:v>
      </x:c>
      <x:c r="AA1132" s="64" t="n">
        <x:f aca="0">V1132*Y1132</x:f>
        <x:v>0.1149049364555486</x:v>
      </x:c>
      <x:c r="AB1132" s="64" t="n">
        <x:f aca="0">W1132*Y1132</x:f>
        <x:v>0.9010593398177789</x:v>
      </x:c>
      <x:c r="AC1132" s="64" t="n">
        <x:f aca="0">X1132*Y1132</x:f>
        <x:v>0.07823596953456712</x:v>
      </x:c>
      <x:c r="AD1132" s="64" t="n">
        <x:f aca="0">SUM(Z1132:AC1132)</x:f>
        <x:v>1.2119777713629099</x:v>
      </x:c>
      <x:c r="AE1132" s="64" t="n">
        <x:f aca="0">MAX(AE1131,AD1132)</x:f>
        <x:v>1.2222100929705337</x:v>
      </x:c>
      <x:c r="AF1132" s="63" t="n">
        <x:f aca="0">AD1132/AE1132-1</x:f>
        <x:v>-0.008371982580142712</x:v>
      </x:c>
      <x:c r="AG1132" s="63" t="n">
        <x:f aca="0">AD1132/AD1131-1</x:f>
        <x:v>-0.0017377134548980377</x:v>
      </x:c>
      <x:c r="AH1132" s="61" t="n">
        <x:f aca="0">IF(OR(T1132="年末+季度",T1132="季度+动态",T1132="季度",T1132="动态"),A1132,AH1131)</x:f>
        <x:v>45471</x:v>
      </x:c>
      <x:c r="AI1132" s="68" t="n">
        <x:f aca="0">YEAR(A1132)</x:f>
        <x:v>2024</x:v>
      </x:c>
      <x:c r="AJ1132" s="68" t="n">
        <x:f aca="0">MONTH(A1132)</x:f>
        <x:v>7</x:v>
      </x:c>
      <x:c r="AK1132" s="66" t="n">
        <x:f aca="0">IF(MONTH(A1132)&lt;&gt;MONTH(A1133),1,0)</x:f>
        <x:v>0</x:v>
      </x:c>
      <x:c r="AL1132" s="64" t="n">
        <x:f aca="0">IF(AK1131,AD1131,AL1131)</x:f>
        <x:v>1.2124401972459702</x:v>
      </x:c>
      <x:c r="AM1132" s="65" t="str">
        <x:f aca="0">IF(AK1132,AD1132/AL1132-1,"")</x:f>
      </x:c>
      <x:c r="AN1132" s="64" t="n">
        <x:f aca="0">IF(AI1132&lt;&gt;AI1131,AD1132,MAX(AN1131,AD1132))</x:f>
        <x:v>1.2222100929705337</x:v>
      </x:c>
      <x:c r="AO1132" s="65" t="n">
        <x:f aca="0">AD1132/AN1132-1</x:f>
        <x:v>-0.008371982580142712</x:v>
      </x:c>
      <x:c r="AP1132" s="69" t="n">
        <x:f aca="0">IFERROR(SUM(Z1132:AC1132)/AD1132,0)</x:f>
        <x:v>1</x:v>
      </x:c>
      <x:c r="AQ1132" s="66" t="b">
        <x:f aca="0">AND(B1132&gt;0,C1132&gt;0,D1132&gt;0,E1132&gt;0)</x:f>
        <x:v>1</x:v>
      </x:c>
    </x:row>
    <x:row r="1133" ht="13.5" hidden="0">
      <x:c r="A1133" s="61" t="n">
        <x:f aca="0">'净值底稿'!A1095</x:f>
        <x:v>45478</x:v>
      </x:c>
      <x:c r="B1133" s="62" t="n">
        <x:f aca="0">'净值底稿'!W1095</x:f>
        <x:v>1.4263650014550195</x:v>
      </x:c>
      <x:c r="C1133" s="62" t="n">
        <x:f aca="0">'净值底稿'!T1095</x:f>
        <x:v>1.0809339692438167</x:v>
      </x:c>
      <x:c r="D1133" s="62" t="n">
        <x:f aca="0">'净值底稿'!U1095</x:f>
        <x:v>1.6921</x:v>
      </x:c>
      <x:c r="E1133" s="62" t="n">
        <x:f aca="0">'净值底稿'!V1095</x:f>
        <x:v>1.973</x:v>
      </x:c>
      <x:c r="F1133" s="63" t="n">
        <x:f aca="0">IFERROR(B1133/B1132-1,0)</x:f>
        <x:v>-0.0040402509325494496</x:v>
      </x:c>
      <x:c r="G1133" s="63" t="n">
        <x:f aca="0">IFERROR(C1133/C1132-1,0)</x:f>
        <x:v>0.0060271681305004154</x:v>
      </x:c>
      <x:c r="H1133" s="63" t="n">
        <x:f aca="0">IFERROR(D1133/D1132-1,0)</x:f>
        <x:v>-0.0007676863115625432</x:v>
      </x:c>
      <x:c r="I1133" s="63" t="n">
        <x:f aca="0">IFERROR(E1133/E1132-1,0)</x:f>
        <x:v>0.0025915951013770755</x:v>
      </x:c>
      <x:c r="J1133" s="64" t="n">
        <x:f aca="0">Z1132*(1+F1133)</x:f>
        <x:v>0.11730167479755824</x:v>
      </x:c>
      <x:c r="K1133" s="64" t="n">
        <x:f aca="0">AA1132*(1+G1133)</x:f>
        <x:v>0.11559748782659066</x:v>
      </x:c>
      <x:c r="L1133" s="64" t="n">
        <x:f aca="0">AB1132*(1+H1133)</x:f>
        <x:v>0.9003676088966952</x:v>
      </x:c>
      <x:c r="M1133" s="64" t="n">
        <x:f aca="0">AC1132*(1+I1133)</x:f>
        <x:v>0.07843872548996439</x:v>
      </x:c>
      <x:c r="N1133" s="64" t="n">
        <x:f aca="0">SUM(J1133:M1133)</x:f>
        <x:v>1.2117054970108083</x:v>
      </x:c>
      <x:c r="O1133" s="65" t="n">
        <x:f aca="0">IFERROR((J1133+K1133)/N1133,0)</x:f>
        <x:v>0.19220772968241429</x:v>
      </x:c>
      <x:c r="P1133" s="66" t="b">
        <x:f aca="0">AND(MONTH(A1133)=12,OR(A1134="",YEAR(A1133)&lt;&gt;YEAR(A1134)))</x:f>
        <x:v>0</x:v>
      </x:c>
      <x:c r="Q1133" s="66" t="b">
        <x:f aca="0">AND(MOD(MONTH(A1133),3)=0,OR(A1134="",MONTH(A1133)&lt;&gt;MONTH(A1134)))</x:f>
        <x:v>0</x:v>
      </x:c>
      <x:c r="R1133" s="66" t="b">
        <x:f aca="0">OR(O1133&gt;$E$7,O1133&lt;$E$6)</x:f>
        <x:v>0</x:v>
      </x:c>
      <x:c r="S1133" s="66" t="b">
        <x:f aca="0">AND(OR(P1133,Q1133,R1133),A1133-AH1132&gt;$E$8)</x:f>
        <x:v>0</x:v>
      </x:c>
      <x:c r="T1133" s="67" t="str">
        <x:f aca="0">IF(NOT(OR(P1133,Q1133,R1133)),"不调",IF(NOT(S1133),"间隔规则跳过",IF(P1133,"年末+季度",IF(AND(Q1133,R1133),"季度+动态",IF(Q1133,"季度","动态")))))</x:f>
        <x:v>不调</x:v>
      </x:c>
      <x:c r="U1133" s="64" t="n">
        <x:f aca="0">IF(OR(T1133="年末+季度",T1133="季度+动态"),N1133*$E$5/2,IF(T1133="季度",(J1133+K1133)/2,IF(T1133="动态",N1133*$E$5*IF(J1133+K1133=0,0.5,J1133/(J1133+K1133)),J1133)))</x:f>
        <x:v>0.11730167479755824</x:v>
      </x:c>
      <x:c r="V1133" s="64" t="n">
        <x:f aca="0">IF(OR(T1133="年末+季度",T1133="季度+动态"),N1133*$E$5/2,IF(T1133="季度",(J1133+K1133)/2,IF(T1133="动态",N1133*$E$5*IF(J1133+K1133=0,0.5,K1133/(J1133+K1133)),K1133)))</x:f>
        <x:v>0.11559748782659066</x:v>
      </x:c>
      <x:c r="W1133" s="64" t="n">
        <x:f aca="0">IF(OR(T1133="年末+季度",T1133="季度+动态",T1133="动态"),N1133*(1-$E$5)*IF(L1133+M1133=0,$B$7/($B$7+$B$8),L1133/(L1133+M1133)),L1133)</x:f>
        <x:v>0.9003676088966952</x:v>
      </x:c>
      <x:c r="X1133" s="64" t="n">
        <x:f aca="0">IF(OR(T1133="年末+季度",T1133="季度+动态",T1133="动态"),N1133*(1-$E$5)*IF(L1133+M1133=0,$B$8/($B$7+$B$8),M1133/(L1133+M1133)),M1133)</x:f>
        <x:v>0.07843872548996439</x:v>
      </x:c>
      <x:c r="Y1133" s="64" t="n">
        <x:f aca="0">POWER(1-$H$5,(A1133-A1132)/$H$8)</x:f>
        <x:v>0.9999862671029998</x:v>
      </x:c>
      <x:c r="Z1133" s="64" t="n">
        <x:f aca="0">U1133*Y1133</x:f>
        <x:v>0.11730006390574028</x:v>
      </x:c>
      <x:c r="AA1133" s="64" t="n">
        <x:f aca="0">V1133*Y1133</x:f>
        <x:v>0.11559590033819685</x:v>
      </x:c>
      <x:c r="AB1133" s="64" t="n">
        <x:f aca="0">W1133*Y1133</x:f>
        <x:v>0.9003552442410598</x:v>
      </x:c>
      <x:c r="AC1133" s="64" t="n">
        <x:f aca="0">X1133*Y1133</x:f>
        <x:v>0.0784376482990264</x:v>
      </x:c>
      <x:c r="AD1133" s="64" t="n">
        <x:f aca="0">SUM(Z1133:AC1133)</x:f>
        <x:v>1.2116888567840234</x:v>
      </x:c>
      <x:c r="AE1133" s="64" t="n">
        <x:f aca="0">MAX(AE1132,AD1133)</x:f>
        <x:v>1.2222100929705337</x:v>
      </x:c>
      <x:c r="AF1133" s="63" t="n">
        <x:f aca="0">AD1133/AE1133-1</x:f>
        <x:v>-0.008608369581484032</x:v>
      </x:c>
      <x:c r="AG1133" s="63" t="n">
        <x:f aca="0">AD1133/AD1132-1</x:f>
        <x:v>-0.0002383827374669023</x:v>
      </x:c>
      <x:c r="AH1133" s="61" t="n">
        <x:f aca="0">IF(OR(T1133="年末+季度",T1133="季度+动态",T1133="季度",T1133="动态"),A1133,AH1132)</x:f>
        <x:v>45471</x:v>
      </x:c>
      <x:c r="AI1133" s="68" t="n">
        <x:f aca="0">YEAR(A1133)</x:f>
        <x:v>2024</x:v>
      </x:c>
      <x:c r="AJ1133" s="68" t="n">
        <x:f aca="0">MONTH(A1133)</x:f>
        <x:v>7</x:v>
      </x:c>
      <x:c r="AK1133" s="66" t="n">
        <x:f aca="0">IF(MONTH(A1133)&lt;&gt;MONTH(A1134),1,0)</x:f>
        <x:v>0</x:v>
      </x:c>
      <x:c r="AL1133" s="64" t="n">
        <x:f aca="0">IF(AK1132,AD1132,AL1132)</x:f>
        <x:v>1.2124401972459702</x:v>
      </x:c>
      <x:c r="AM1133" s="65" t="str">
        <x:f aca="0">IF(AK1133,AD1133/AL1133-1,"")</x:f>
      </x:c>
      <x:c r="AN1133" s="64" t="n">
        <x:f aca="0">IF(AI1133&lt;&gt;AI1132,AD1133,MAX(AN1132,AD1133))</x:f>
        <x:v>1.2222100929705337</x:v>
      </x:c>
      <x:c r="AO1133" s="65" t="n">
        <x:f aca="0">AD1133/AN1133-1</x:f>
        <x:v>-0.008608369581484032</x:v>
      </x:c>
      <x:c r="AP1133" s="69" t="n">
        <x:f aca="0">IFERROR(SUM(Z1133:AC1133)/AD1133,0)</x:f>
        <x:v>1</x:v>
      </x:c>
      <x:c r="AQ1133" s="66" t="b">
        <x:f aca="0">AND(B1133&gt;0,C1133&gt;0,D1133&gt;0,E1133&gt;0)</x:f>
        <x:v>1</x:v>
      </x:c>
    </x:row>
    <x:row r="1134" ht="13.5" hidden="0">
      <x:c r="A1134" s="61" t="n">
        <x:f aca="0">'净值底稿'!A1096</x:f>
        <x:v>45481</x:v>
      </x:c>
      <x:c r="B1134" s="62" t="n">
        <x:f aca="0">'净值底稿'!W1096</x:f>
        <x:v>1.4146913125172353</x:v>
      </x:c>
      <x:c r="C1134" s="62" t="n">
        <x:f aca="0">'净值底稿'!T1096</x:f>
        <x:v>1.0622655699494343</x:v>
      </x:c>
      <x:c r="D1134" s="62" t="n">
        <x:f aca="0">'净值底稿'!U1096</x:f>
        <x:v>1.69</x:v>
      </x:c>
      <x:c r="E1134" s="62" t="n">
        <x:f aca="0">'净值底稿'!V1096</x:f>
        <x:v>1.9779</x:v>
      </x:c>
      <x:c r="F1134" s="63" t="n">
        <x:f aca="0">IFERROR(B1134/B1133-1,0)</x:f>
        <x:v>-0.008184222780197259</x:v>
      </x:c>
      <x:c r="G1134" s="63" t="n">
        <x:f aca="0">IFERROR(C1134/C1133-1,0)</x:f>
        <x:v>-0.017270619506427498</x:v>
      </x:c>
      <x:c r="H1134" s="63" t="n">
        <x:f aca="0">IFERROR(D1134/D1133-1,0)</x:f>
        <x:v>-0.0012410614029904066</x:v>
      </x:c>
      <x:c r="I1134" s="63" t="n">
        <x:f aca="0">IFERROR(E1134/E1133-1,0)</x:f>
        <x:v>0.002483527622909154</x:v>
      </x:c>
      <x:c r="J1134" s="64" t="n">
        <x:f aca="0">Z1133*(1+F1134)</x:f>
        <x:v>0.11634005405060432</x:v>
      </x:c>
      <x:c r="K1134" s="64" t="n">
        <x:f aca="0">AA1133*(1+G1134)</x:f>
        <x:v>0.11359948752695294</x:v>
      </x:c>
      <x:c r="L1134" s="64" t="n">
        <x:f aca="0">AB1133*(1+H1134)</x:f>
        <x:v>0.8992378480984523</x:v>
      </x:c>
      <x:c r="M1134" s="64" t="n">
        <x:f aca="0">AC1133*(1+I1134)</x:f>
        <x:v>0.07863245036525307</x:v>
      </x:c>
      <x:c r="N1134" s="64" t="n">
        <x:f aca="0">SUM(J1134:M1134)</x:f>
        <x:v>1.2078098400412627</x:v>
      </x:c>
      <x:c r="O1134" s="65" t="n">
        <x:f aca="0">IFERROR((J1134+K1134)/N1134,0)</x:f>
        <x:v>0.19037727128444473</x:v>
      </x:c>
      <x:c r="P1134" s="66" t="b">
        <x:f aca="0">AND(MONTH(A1134)=12,OR(A1135="",YEAR(A1134)&lt;&gt;YEAR(A1135)))</x:f>
        <x:v>0</x:v>
      </x:c>
      <x:c r="Q1134" s="66" t="b">
        <x:f aca="0">AND(MOD(MONTH(A1134),3)=0,OR(A1135="",MONTH(A1134)&lt;&gt;MONTH(A1135)))</x:f>
        <x:v>0</x:v>
      </x:c>
      <x:c r="R1134" s="66" t="b">
        <x:f aca="0">OR(O1134&gt;$E$7,O1134&lt;$E$6)</x:f>
        <x:v>0</x:v>
      </x:c>
      <x:c r="S1134" s="66" t="b">
        <x:f aca="0">AND(OR(P1134,Q1134,R1134),A1134-AH1133&gt;$E$8)</x:f>
        <x:v>0</x:v>
      </x:c>
      <x:c r="T1134" s="67" t="str">
        <x:f aca="0">IF(NOT(OR(P1134,Q1134,R1134)),"不调",IF(NOT(S1134),"间隔规则跳过",IF(P1134,"年末+季度",IF(AND(Q1134,R1134),"季度+动态",IF(Q1134,"季度","动态")))))</x:f>
        <x:v>不调</x:v>
      </x:c>
      <x:c r="U1134" s="64" t="n">
        <x:f aca="0">IF(OR(T1134="年末+季度",T1134="季度+动态"),N1134*$E$5/2,IF(T1134="季度",(J1134+K1134)/2,IF(T1134="动态",N1134*$E$5*IF(J1134+K1134=0,0.5,J1134/(J1134+K1134)),J1134)))</x:f>
        <x:v>0.11634005405060432</x:v>
      </x:c>
      <x:c r="V1134" s="64" t="n">
        <x:f aca="0">IF(OR(T1134="年末+季度",T1134="季度+动态"),N1134*$E$5/2,IF(T1134="季度",(J1134+K1134)/2,IF(T1134="动态",N1134*$E$5*IF(J1134+K1134=0,0.5,K1134/(J1134+K1134)),K1134)))</x:f>
        <x:v>0.11359948752695294</x:v>
      </x:c>
      <x:c r="W1134" s="64" t="n">
        <x:f aca="0">IF(OR(T1134="年末+季度",T1134="季度+动态",T1134="动态"),N1134*(1-$E$5)*IF(L1134+M1134=0,$B$7/($B$7+$B$8),L1134/(L1134+M1134)),L1134)</x:f>
        <x:v>0.8992378480984523</x:v>
      </x:c>
      <x:c r="X1134" s="64" t="n">
        <x:f aca="0">IF(OR(T1134="年末+季度",T1134="季度+动态",T1134="动态"),N1134*(1-$E$5)*IF(L1134+M1134=0,$B$8/($B$7+$B$8),M1134/(L1134+M1134)),M1134)</x:f>
        <x:v>0.07863245036525307</x:v>
      </x:c>
      <x:c r="Y1134" s="64" t="n">
        <x:f aca="0">POWER(1-$H$5,(A1134-A1133)/$H$8)</x:f>
        <x:v>0.9999588018747739</x:v>
      </x:c>
      <x:c r="Z1134" s="64" t="n">
        <x:f aca="0">U1134*Y1134</x:f>
        <x:v>0.11633526105848874</x:v>
      </x:c>
      <x:c r="AA1134" s="64" t="n">
        <x:f aca="0">V1134*Y1134</x:f>
        <x:v>0.11359480744104018</x:v>
      </x:c>
      <x:c r="AB1134" s="64" t="n">
        <x:f aca="0">W1134*Y1134</x:f>
        <x:v>0.8992008011849784</x:v>
      </x:c>
      <x:c r="AC1134" s="64" t="n">
        <x:f aca="0">X1134*Y1134</x:f>
        <x:v>0.07862921085571609</x:v>
      </x:c>
      <x:c r="AD1134" s="64" t="n">
        <x:f aca="0">SUM(Z1134:AC1134)</x:f>
        <x:v>1.2077600805402233</x:v>
      </x:c>
      <x:c r="AE1134" s="64" t="n">
        <x:f aca="0">MAX(AE1133,AD1134)</x:f>
        <x:v>1.2222100929705337</x:v>
      </x:c>
      <x:c r="AF1134" s="63" t="n">
        <x:f aca="0">AD1134/AE1134-1</x:f>
        <x:v>-0.01182285477220224</x:v>
      </x:c>
      <x:c r="AG1134" s="63" t="n">
        <x:f aca="0">AD1134/AD1133-1</x:f>
        <x:v>-0.003242396941924075</x:v>
      </x:c>
      <x:c r="AH1134" s="61" t="n">
        <x:f aca="0">IF(OR(T1134="年末+季度",T1134="季度+动态",T1134="季度",T1134="动态"),A1134,AH1133)</x:f>
        <x:v>45471</x:v>
      </x:c>
      <x:c r="AI1134" s="68" t="n">
        <x:f aca="0">YEAR(A1134)</x:f>
        <x:v>2024</x:v>
      </x:c>
      <x:c r="AJ1134" s="68" t="n">
        <x:f aca="0">MONTH(A1134)</x:f>
        <x:v>7</x:v>
      </x:c>
      <x:c r="AK1134" s="66" t="n">
        <x:f aca="0">IF(MONTH(A1134)&lt;&gt;MONTH(A1135),1,0)</x:f>
        <x:v>0</x:v>
      </x:c>
      <x:c r="AL1134" s="64" t="n">
        <x:f aca="0">IF(AK1133,AD1133,AL1133)</x:f>
        <x:v>1.2124401972459702</x:v>
      </x:c>
      <x:c r="AM1134" s="65" t="str">
        <x:f aca="0">IF(AK1134,AD1134/AL1134-1,"")</x:f>
      </x:c>
      <x:c r="AN1134" s="64" t="n">
        <x:f aca="0">IF(AI1134&lt;&gt;AI1133,AD1134,MAX(AN1133,AD1134))</x:f>
        <x:v>1.2222100929705337</x:v>
      </x:c>
      <x:c r="AO1134" s="65" t="n">
        <x:f aca="0">AD1134/AN1134-1</x:f>
        <x:v>-0.01182285477220224</x:v>
      </x:c>
      <x:c r="AP1134" s="69" t="n">
        <x:f aca="0">IFERROR(SUM(Z1134:AC1134)/AD1134,0)</x:f>
        <x:v>1</x:v>
      </x:c>
      <x:c r="AQ1134" s="66" t="b">
        <x:f aca="0">AND(B1134&gt;0,C1134&gt;0,D1134&gt;0,E1134&gt;0)</x:f>
        <x:v>1</x:v>
      </x:c>
    </x:row>
    <x:row r="1135" ht="13.5" hidden="0">
      <x:c r="A1135" s="61" t="n">
        <x:f aca="0">'净值底稿'!A1097</x:f>
        <x:v>45482</x:v>
      </x:c>
      <x:c r="B1135" s="62" t="n">
        <x:f aca="0">'净值底稿'!W1097</x:f>
        <x:v>1.4271043508216013</x:v>
      </x:c>
      <x:c r="C1135" s="62" t="n">
        <x:f aca="0">'净值底稿'!T1097</x:f>
        <x:v>1.0817746819807648</x:v>
      </x:c>
      <x:c r="D1135" s="62" t="n">
        <x:f aca="0">'净值底稿'!U1097</x:f>
        <x:v>1.6915</x:v>
      </x:c>
      <x:c r="E1135" s="62" t="n">
        <x:f aca="0">'净值底稿'!V1097</x:f>
        <x:v>1.9658</x:v>
      </x:c>
      <x:c r="F1135" s="63" t="n">
        <x:f aca="0">IFERROR(B1135/B1134-1,0)</x:f>
        <x:v>0.008774379396080834</x:v>
      </x:c>
      <x:c r="G1135" s="63" t="n">
        <x:f aca="0">IFERROR(C1135/C1134-1,0)</x:f>
        <x:v>0.018365569386061376</x:v>
      </x:c>
      <x:c r="H1135" s="63" t="n">
        <x:f aca="0">IFERROR(D1135/D1134-1,0)</x:f>
        <x:v>0.0008875739644971237</x:v>
      </x:c>
      <x:c r="I1135" s="63" t="n">
        <x:f aca="0">IFERROR(E1135/E1134-1,0)</x:f>
        <x:v>-0.006117599474189772</x:v>
      </x:c>
      <x:c r="J1135" s="64" t="n">
        <x:f aca="0">Z1134*(1+F1135)</x:f>
        <x:v>0.11735603077615803</x:v>
      </x:c>
      <x:c r="K1135" s="64" t="n">
        <x:f aca="0">AA1134*(1+G1135)</x:f>
        <x:v>0.1156810407589949</x:v>
      </x:c>
      <x:c r="L1135" s="64" t="n">
        <x:f aca="0">AB1134*(1+H1135)</x:f>
        <x:v>0.8999989084049651</x:v>
      </x:c>
      <x:c r="M1135" s="64" t="n">
        <x:f aca="0">AC1134*(1+I1135)</x:f>
        <x:v>0.07814818883672921</x:v>
      </x:c>
      <x:c r="N1135" s="64" t="n">
        <x:f aca="0">SUM(J1135:M1135)</x:f>
        <x:v>1.2111841687768472</x:v>
      </x:c>
      <x:c r="O1135" s="65" t="n">
        <x:f aca="0">IFERROR((J1135+K1135)/N1135,0)</x:f>
        <x:v>0.19240432424945977</x:v>
      </x:c>
      <x:c r="P1135" s="66" t="b">
        <x:f aca="0">AND(MONTH(A1135)=12,OR(A1136="",YEAR(A1135)&lt;&gt;YEAR(A1136)))</x:f>
        <x:v>0</x:v>
      </x:c>
      <x:c r="Q1135" s="66" t="b">
        <x:f aca="0">AND(MOD(MONTH(A1135),3)=0,OR(A1136="",MONTH(A1135)&lt;&gt;MONTH(A1136)))</x:f>
        <x:v>0</x:v>
      </x:c>
      <x:c r="R1135" s="66" t="b">
        <x:f aca="0">OR(O1135&gt;$E$7,O1135&lt;$E$6)</x:f>
        <x:v>0</x:v>
      </x:c>
      <x:c r="S1135" s="66" t="b">
        <x:f aca="0">AND(OR(P1135,Q1135,R1135),A1135-AH1134&gt;$E$8)</x:f>
        <x:v>0</x:v>
      </x:c>
      <x:c r="T1135" s="67" t="str">
        <x:f aca="0">IF(NOT(OR(P1135,Q1135,R1135)),"不调",IF(NOT(S1135),"间隔规则跳过",IF(P1135,"年末+季度",IF(AND(Q1135,R1135),"季度+动态",IF(Q1135,"季度","动态")))))</x:f>
        <x:v>不调</x:v>
      </x:c>
      <x:c r="U1135" s="64" t="n">
        <x:f aca="0">IF(OR(T1135="年末+季度",T1135="季度+动态"),N1135*$E$5/2,IF(T1135="季度",(J1135+K1135)/2,IF(T1135="动态",N1135*$E$5*IF(J1135+K1135=0,0.5,J1135/(J1135+K1135)),J1135)))</x:f>
        <x:v>0.11735603077615803</x:v>
      </x:c>
      <x:c r="V1135" s="64" t="n">
        <x:f aca="0">IF(OR(T1135="年末+季度",T1135="季度+动态"),N1135*$E$5/2,IF(T1135="季度",(J1135+K1135)/2,IF(T1135="动态",N1135*$E$5*IF(J1135+K1135=0,0.5,K1135/(J1135+K1135)),K1135)))</x:f>
        <x:v>0.1156810407589949</x:v>
      </x:c>
      <x:c r="W1135" s="64" t="n">
        <x:f aca="0">IF(OR(T1135="年末+季度",T1135="季度+动态",T1135="动态"),N1135*(1-$E$5)*IF(L1135+M1135=0,$B$7/($B$7+$B$8),L1135/(L1135+M1135)),L1135)</x:f>
        <x:v>0.8999989084049651</x:v>
      </x:c>
      <x:c r="X1135" s="64" t="n">
        <x:f aca="0">IF(OR(T1135="年末+季度",T1135="季度+动态",T1135="动态"),N1135*(1-$E$5)*IF(L1135+M1135=0,$B$8/($B$7+$B$8),M1135/(L1135+M1135)),M1135)</x:f>
        <x:v>0.07814818883672921</x:v>
      </x:c>
      <x:c r="Y1135" s="64" t="n">
        <x:f aca="0">POWER(1-$H$5,(A1135-A1134)/$H$8)</x:f>
        <x:v>0.9999862671029998</x:v>
      </x:c>
      <x:c r="Z1135" s="64" t="n">
        <x:f aca="0">U1135*Y1135</x:f>
        <x:v>0.11735441913787502</x:v>
      </x:c>
      <x:c r="AA1135" s="64" t="n">
        <x:f aca="0">V1135*Y1135</x:f>
        <x:v>0.11567945212317728</x:v>
      </x:c>
      <x:c r="AB1135" s="64" t="n">
        <x:f aca="0">W1135*Y1135</x:f>
        <x:v>0.8999865488126556</x:v>
      </x:c>
      <x:c r="AC1135" s="64" t="n">
        <x:f aca="0">X1135*Y1135</x:f>
        <x:v>0.07814711563570116</x:v>
      </x:c>
      <x:c r="AD1135" s="64" t="n">
        <x:f aca="0">SUM(Z1135:AC1135)</x:f>
        <x:v>1.2111675357094092</x:v>
      </x:c>
      <x:c r="AE1135" s="64" t="n">
        <x:f aca="0">MAX(AE1134,AD1135)</x:f>
        <x:v>1.2222100929705337</x:v>
      </x:c>
      <x:c r="AF1135" s="63" t="n">
        <x:f aca="0">AD1135/AE1135-1</x:f>
        <x:v>-0.009034909239119537</x:v>
      </x:c>
      <x:c r="AG1135" s="63" t="n">
        <x:f aca="0">AD1135/AD1134-1</x:f>
        <x:v>0.002821301369442253</x:v>
      </x:c>
      <x:c r="AH1135" s="61" t="n">
        <x:f aca="0">IF(OR(T1135="年末+季度",T1135="季度+动态",T1135="季度",T1135="动态"),A1135,AH1134)</x:f>
        <x:v>45471</x:v>
      </x:c>
      <x:c r="AI1135" s="68" t="n">
        <x:f aca="0">YEAR(A1135)</x:f>
        <x:v>2024</x:v>
      </x:c>
      <x:c r="AJ1135" s="68" t="n">
        <x:f aca="0">MONTH(A1135)</x:f>
        <x:v>7</x:v>
      </x:c>
      <x:c r="AK1135" s="66" t="n">
        <x:f aca="0">IF(MONTH(A1135)&lt;&gt;MONTH(A1136),1,0)</x:f>
        <x:v>0</x:v>
      </x:c>
      <x:c r="AL1135" s="64" t="n">
        <x:f aca="0">IF(AK1134,AD1134,AL1134)</x:f>
        <x:v>1.2124401972459702</x:v>
      </x:c>
      <x:c r="AM1135" s="65" t="str">
        <x:f aca="0">IF(AK1135,AD1135/AL1135-1,"")</x:f>
      </x:c>
      <x:c r="AN1135" s="64" t="n">
        <x:f aca="0">IF(AI1135&lt;&gt;AI1134,AD1135,MAX(AN1134,AD1135))</x:f>
        <x:v>1.2222100929705337</x:v>
      </x:c>
      <x:c r="AO1135" s="65" t="n">
        <x:f aca="0">AD1135/AN1135-1</x:f>
        <x:v>-0.009034909239119537</x:v>
      </x:c>
      <x:c r="AP1135" s="69" t="n">
        <x:f aca="0">IFERROR(SUM(Z1135:AC1135)/AD1135,0)</x:f>
        <x:v>1</x:v>
      </x:c>
      <x:c r="AQ1135" s="66" t="b">
        <x:f aca="0">AND(B1135&gt;0,C1135&gt;0,D1135&gt;0,E1135&gt;0)</x:f>
        <x:v>1</x:v>
      </x:c>
    </x:row>
    <x:row r="1136" ht="13.5" hidden="0">
      <x:c r="A1136" s="61" t="n">
        <x:f aca="0">'净值底稿'!A1098</x:f>
        <x:v>45483</x:v>
      </x:c>
      <x:c r="B1136" s="62" t="n">
        <x:f aca="0">'净值底稿'!W1098</x:f>
        <x:v>1.4078509508349626</x:v>
      </x:c>
      <x:c r="C1136" s="62" t="n">
        <x:f aca="0">'净值底稿'!T1098</x:f>
        <x:v>1.0771192140145307</x:v>
      </x:c>
      <x:c r="D1136" s="62" t="n">
        <x:f aca="0">'净值底稿'!U1098</x:f>
        <x:v>1.6917</x:v>
      </x:c>
      <x:c r="E1136" s="62" t="n">
        <x:f aca="0">'净值底稿'!V1098</x:f>
        <x:v>1.9821</x:v>
      </x:c>
      <x:c r="F1136" s="63" t="n">
        <x:f aca="0">IFERROR(B1136/B1135-1,0)</x:f>
        <x:v>-0.013491234873997948</x:v>
      </x:c>
      <x:c r="G1136" s="63" t="n">
        <x:f aca="0">IFERROR(C1136/C1135-1,0)</x:f>
        <x:v>-0.004303546795631941</x:v>
      </x:c>
      <x:c r="H1136" s="63" t="n">
        <x:f aca="0">IFERROR(D1136/D1135-1,0)</x:f>
        <x:v>0.00011823825007395428</x:v>
      </x:c>
      <x:c r="I1136" s="63" t="n">
        <x:f aca="0">IFERROR(E1136/E1135-1,0)</x:f>
        <x:v>0.008291789602197674</x:v>
      </x:c>
      <x:c r="J1136" s="64" t="n">
        <x:f aca="0">Z1135*(1+F1136)</x:f>
        <x:v>0.11577116310578435</x:v>
      </x:c>
      <x:c r="K1136" s="64" t="n">
        <x:f aca="0">AA1135*(1+G1136)</x:f>
        <x:v>0.11518162018767211</x:v>
      </x:c>
      <x:c r="L1136" s="64" t="n">
        <x:f aca="0">AB1135*(1+H1136)</x:f>
        <x:v>0.9000929616472774</x:v>
      </x:c>
      <x:c r="M1136" s="64" t="n">
        <x:f aca="0">AC1135*(1+I1136)</x:f>
        <x:v>0.07879509507657101</x:v>
      </x:c>
      <x:c r="N1136" s="64" t="n">
        <x:f aca="0">SUM(J1136:M1136)</x:f>
        <x:v>1.2098408400173049</x:v>
      </x:c>
      <x:c r="O1136" s="65" t="n">
        <x:f aca="0">IFERROR((J1136+K1136)/N1136,0)</x:f>
        <x:v>0.19089517865023722</x:v>
      </x:c>
      <x:c r="P1136" s="66" t="b">
        <x:f aca="0">AND(MONTH(A1136)=12,OR(A1137="",YEAR(A1136)&lt;&gt;YEAR(A1137)))</x:f>
        <x:v>0</x:v>
      </x:c>
      <x:c r="Q1136" s="66" t="b">
        <x:f aca="0">AND(MOD(MONTH(A1136),3)=0,OR(A1137="",MONTH(A1136)&lt;&gt;MONTH(A1137)))</x:f>
        <x:v>0</x:v>
      </x:c>
      <x:c r="R1136" s="66" t="b">
        <x:f aca="0">OR(O1136&gt;$E$7,O1136&lt;$E$6)</x:f>
        <x:v>0</x:v>
      </x:c>
      <x:c r="S1136" s="66" t="b">
        <x:f aca="0">AND(OR(P1136,Q1136,R1136),A1136-AH1135&gt;$E$8)</x:f>
        <x:v>0</x:v>
      </x:c>
      <x:c r="T1136" s="67" t="str">
        <x:f aca="0">IF(NOT(OR(P1136,Q1136,R1136)),"不调",IF(NOT(S1136),"间隔规则跳过",IF(P1136,"年末+季度",IF(AND(Q1136,R1136),"季度+动态",IF(Q1136,"季度","动态")))))</x:f>
        <x:v>不调</x:v>
      </x:c>
      <x:c r="U1136" s="64" t="n">
        <x:f aca="0">IF(OR(T1136="年末+季度",T1136="季度+动态"),N1136*$E$5/2,IF(T1136="季度",(J1136+K1136)/2,IF(T1136="动态",N1136*$E$5*IF(J1136+K1136=0,0.5,J1136/(J1136+K1136)),J1136)))</x:f>
        <x:v>0.11577116310578435</x:v>
      </x:c>
      <x:c r="V1136" s="64" t="n">
        <x:f aca="0">IF(OR(T1136="年末+季度",T1136="季度+动态"),N1136*$E$5/2,IF(T1136="季度",(J1136+K1136)/2,IF(T1136="动态",N1136*$E$5*IF(J1136+K1136=0,0.5,K1136/(J1136+K1136)),K1136)))</x:f>
        <x:v>0.11518162018767211</x:v>
      </x:c>
      <x:c r="W1136" s="64" t="n">
        <x:f aca="0">IF(OR(T1136="年末+季度",T1136="季度+动态",T1136="动态"),N1136*(1-$E$5)*IF(L1136+M1136=0,$B$7/($B$7+$B$8),L1136/(L1136+M1136)),L1136)</x:f>
        <x:v>0.9000929616472774</x:v>
      </x:c>
      <x:c r="X1136" s="64" t="n">
        <x:f aca="0">IF(OR(T1136="年末+季度",T1136="季度+动态",T1136="动态"),N1136*(1-$E$5)*IF(L1136+M1136=0,$B$8/($B$7+$B$8),M1136/(L1136+M1136)),M1136)</x:f>
        <x:v>0.07879509507657101</x:v>
      </x:c>
      <x:c r="Y1136" s="64" t="n">
        <x:f aca="0">POWER(1-$H$5,(A1136-A1135)/$H$8)</x:f>
        <x:v>0.9999862671029998</x:v>
      </x:c>
      <x:c r="Z1136" s="64" t="n">
        <x:f aca="0">U1136*Y1136</x:f>
        <x:v>0.11576957323232583</x:v>
      </x:c>
      <x:c r="AA1136" s="64" t="n">
        <x:f aca="0">V1136*Y1136</x:f>
        <x:v>0.11518003841034576</x:v>
      </x:c>
      <x:c r="AB1136" s="64" t="n">
        <x:f aca="0">W1136*Y1136</x:f>
        <x:v>0.9000806007633444</x:v>
      </x:c>
      <x:c r="AC1136" s="64" t="n">
        <x:f aca="0">X1136*Y1136</x:f>
        <x:v>0.07879401299164619</x:v>
      </x:c>
      <x:c r="AD1136" s="64" t="n">
        <x:f aca="0">SUM(Z1136:AC1136)</x:f>
        <x:v>1.209824225397662</x:v>
      </x:c>
      <x:c r="AE1136" s="64" t="n">
        <x:f aca="0">MAX(AE1135,AD1136)</x:f>
        <x:v>1.2222100929705337</x:v>
      </x:c>
      <x:c r="AF1136" s="63" t="n">
        <x:f aca="0">AD1136/AE1136-1</x:f>
        <x:v>-0.010133992219593213</x:v>
      </x:c>
      <x:c r="AG1136" s="63" t="n">
        <x:f aca="0">AD1136/AD1135-1</x:f>
        <x:v>-0.0011091036311176028</x:v>
      </x:c>
      <x:c r="AH1136" s="61" t="n">
        <x:f aca="0">IF(OR(T1136="年末+季度",T1136="季度+动态",T1136="季度",T1136="动态"),A1136,AH1135)</x:f>
        <x:v>45471</x:v>
      </x:c>
      <x:c r="AI1136" s="68" t="n">
        <x:f aca="0">YEAR(A1136)</x:f>
        <x:v>2024</x:v>
      </x:c>
      <x:c r="AJ1136" s="68" t="n">
        <x:f aca="0">MONTH(A1136)</x:f>
        <x:v>7</x:v>
      </x:c>
      <x:c r="AK1136" s="66" t="n">
        <x:f aca="0">IF(MONTH(A1136)&lt;&gt;MONTH(A1137),1,0)</x:f>
        <x:v>0</x:v>
      </x:c>
      <x:c r="AL1136" s="64" t="n">
        <x:f aca="0">IF(AK1135,AD1135,AL1135)</x:f>
        <x:v>1.2124401972459702</x:v>
      </x:c>
      <x:c r="AM1136" s="65" t="str">
        <x:f aca="0">IF(AK1136,AD1136/AL1136-1,"")</x:f>
      </x:c>
      <x:c r="AN1136" s="64" t="n">
        <x:f aca="0">IF(AI1136&lt;&gt;AI1135,AD1136,MAX(AN1135,AD1136))</x:f>
        <x:v>1.2222100929705337</x:v>
      </x:c>
      <x:c r="AO1136" s="65" t="n">
        <x:f aca="0">AD1136/AN1136-1</x:f>
        <x:v>-0.010133992219593213</x:v>
      </x:c>
      <x:c r="AP1136" s="69" t="n">
        <x:f aca="0">IFERROR(SUM(Z1136:AC1136)/AD1136,0)</x:f>
        <x:v>1</x:v>
      </x:c>
      <x:c r="AQ1136" s="66" t="b">
        <x:f aca="0">AND(B1136&gt;0,C1136&gt;0,D1136&gt;0,E1136&gt;0)</x:f>
        <x:v>1</x:v>
      </x:c>
    </x:row>
    <x:row r="1137" ht="13.5" hidden="0">
      <x:c r="A1137" s="61" t="n">
        <x:f aca="0">'净值底稿'!A1099</x:f>
        <x:v>45484</x:v>
      </x:c>
      <x:c r="B1137" s="62" t="n">
        <x:f aca="0">'净值底稿'!W1099</x:f>
        <x:v>1.4145262049590344</x:v>
      </x:c>
      <x:c r="C1137" s="62" t="n">
        <x:f aca="0">'净值底稿'!T1099</x:f>
        <x:v>1.1005109865917548</x:v>
      </x:c>
      <x:c r="D1137" s="62" t="n">
        <x:f aca="0">'净值底稿'!U1099</x:f>
        <x:v>1.6922</x:v>
      </x:c>
      <x:c r="E1137" s="62" t="n">
        <x:f aca="0">'净值底稿'!V1099</x:f>
        <x:v>1.9858</x:v>
      </x:c>
      <x:c r="F1137" s="63" t="n">
        <x:f aca="0">IFERROR(B1137/B1136-1,0)</x:f>
        <x:v>0.004741449455365254</x:v>
      </x:c>
      <x:c r="G1137" s="63" t="n">
        <x:f aca="0">IFERROR(C1137/C1136-1,0)</x:f>
        <x:v>0.02171697642458792</x:v>
      </x:c>
      <x:c r="H1137" s="63" t="n">
        <x:f aca="0">IFERROR(D1137/D1136-1,0)</x:f>
        <x:v>0.000295560678607254</x:v>
      </x:c>
      <x:c r="I1137" s="63" t="n">
        <x:f aca="0">IFERROR(E1137/E1136-1,0)</x:f>
        <x:v>0.0018667070278997056</x:v>
      </x:c>
      <x:c r="J1137" s="64" t="n">
        <x:f aca="0">Z1136*(1+F1137)</x:f>
        <x:v>0.1163184888122761</x:v>
      </x:c>
      <x:c r="K1137" s="64" t="n">
        <x:f aca="0">AA1136*(1+G1137)</x:f>
        <x:v>0.11768140058908637</x:v>
      </x:c>
      <x:c r="L1137" s="64" t="n">
        <x:f aca="0">AB1136*(1+H1137)</x:f>
        <x:v>0.9003466291965072</x:v>
      </x:c>
      <x:c r="M1137" s="64" t="n">
        <x:f aca="0">AC1136*(1+I1137)</x:f>
        <x:v>0.07894109832945412</x:v>
      </x:c>
      <x:c r="N1137" s="64" t="n">
        <x:f aca="0">SUM(J1137:M1137)</x:f>
        <x:v>1.2132876169273237</x:v>
      </x:c>
      <x:c r="O1137" s="65" t="n">
        <x:f aca="0">IFERROR((J1137+K1137)/N1137,0)</x:f>
        <x:v>0.1928643185149883</x:v>
      </x:c>
      <x:c r="P1137" s="66" t="b">
        <x:f aca="0">AND(MONTH(A1137)=12,OR(A1138="",YEAR(A1137)&lt;&gt;YEAR(A1138)))</x:f>
        <x:v>0</x:v>
      </x:c>
      <x:c r="Q1137" s="66" t="b">
        <x:f aca="0">AND(MOD(MONTH(A1137),3)=0,OR(A1138="",MONTH(A1137)&lt;&gt;MONTH(A1138)))</x:f>
        <x:v>0</x:v>
      </x:c>
      <x:c r="R1137" s="66" t="b">
        <x:f aca="0">OR(O1137&gt;$E$7,O1137&lt;$E$6)</x:f>
        <x:v>0</x:v>
      </x:c>
      <x:c r="S1137" s="66" t="b">
        <x:f aca="0">AND(OR(P1137,Q1137,R1137),A1137-AH1136&gt;$E$8)</x:f>
        <x:v>0</x:v>
      </x:c>
      <x:c r="T1137" s="67" t="str">
        <x:f aca="0">IF(NOT(OR(P1137,Q1137,R1137)),"不调",IF(NOT(S1137),"间隔规则跳过",IF(P1137,"年末+季度",IF(AND(Q1137,R1137),"季度+动态",IF(Q1137,"季度","动态")))))</x:f>
        <x:v>不调</x:v>
      </x:c>
      <x:c r="U1137" s="64" t="n">
        <x:f aca="0">IF(OR(T1137="年末+季度",T1137="季度+动态"),N1137*$E$5/2,IF(T1137="季度",(J1137+K1137)/2,IF(T1137="动态",N1137*$E$5*IF(J1137+K1137=0,0.5,J1137/(J1137+K1137)),J1137)))</x:f>
        <x:v>0.1163184888122761</x:v>
      </x:c>
      <x:c r="V1137" s="64" t="n">
        <x:f aca="0">IF(OR(T1137="年末+季度",T1137="季度+动态"),N1137*$E$5/2,IF(T1137="季度",(J1137+K1137)/2,IF(T1137="动态",N1137*$E$5*IF(J1137+K1137=0,0.5,K1137/(J1137+K1137)),K1137)))</x:f>
        <x:v>0.11768140058908637</x:v>
      </x:c>
      <x:c r="W1137" s="64" t="n">
        <x:f aca="0">IF(OR(T1137="年末+季度",T1137="季度+动态",T1137="动态"),N1137*(1-$E$5)*IF(L1137+M1137=0,$B$7/($B$7+$B$8),L1137/(L1137+M1137)),L1137)</x:f>
        <x:v>0.9003466291965072</x:v>
      </x:c>
      <x:c r="X1137" s="64" t="n">
        <x:f aca="0">IF(OR(T1137="年末+季度",T1137="季度+动态",T1137="动态"),N1137*(1-$E$5)*IF(L1137+M1137=0,$B$8/($B$7+$B$8),M1137/(L1137+M1137)),M1137)</x:f>
        <x:v>0.07894109832945412</x:v>
      </x:c>
      <x:c r="Y1137" s="64" t="n">
        <x:f aca="0">POWER(1-$H$5,(A1137-A1136)/$H$8)</x:f>
        <x:v>0.9999862671029998</x:v>
      </x:c>
      <x:c r="Z1137" s="64" t="n">
        <x:f aca="0">U1137*Y1137</x:f>
        <x:v>0.11631689142245002</x:v>
      </x:c>
      <x:c r="AA1137" s="64" t="n">
        <x:f aca="0">V1137*Y1137</x:f>
        <x:v>0.11767978448253323</x:v>
      </x:c>
      <x:c r="AB1137" s="64" t="n">
        <x:f aca="0">W1137*Y1137</x:f>
        <x:v>0.9003342648289839</x:v>
      </x:c>
      <x:c r="AC1137" s="64" t="n">
        <x:f aca="0">X1137*Y1137</x:f>
        <x:v>0.07894001423948167</x:v>
      </x:c>
      <x:c r="AD1137" s="64" t="n">
        <x:f aca="0">SUM(Z1137:AC1137)</x:f>
        <x:v>1.2132709549734488</x:v>
      </x:c>
      <x:c r="AE1137" s="64" t="n">
        <x:f aca="0">MAX(AE1136,AD1137)</x:f>
        <x:v>1.2222100929705337</x:v>
      </x:c>
      <x:c r="AF1137" s="63" t="n">
        <x:f aca="0">AD1137/AE1137-1</x:f>
        <x:v>-0.007313912762214825</x:v>
      </x:c>
      <x:c r="AG1137" s="63" t="n">
        <x:f aca="0">AD1137/AD1136-1</x:f>
        <x:v>0.002848950701622721</x:v>
      </x:c>
      <x:c r="AH1137" s="61" t="n">
        <x:f aca="0">IF(OR(T1137="年末+季度",T1137="季度+动态",T1137="季度",T1137="动态"),A1137,AH1136)</x:f>
        <x:v>45471</x:v>
      </x:c>
      <x:c r="AI1137" s="68" t="n">
        <x:f aca="0">YEAR(A1137)</x:f>
        <x:v>2024</x:v>
      </x:c>
      <x:c r="AJ1137" s="68" t="n">
        <x:f aca="0">MONTH(A1137)</x:f>
        <x:v>7</x:v>
      </x:c>
      <x:c r="AK1137" s="66" t="n">
        <x:f aca="0">IF(MONTH(A1137)&lt;&gt;MONTH(A1138),1,0)</x:f>
        <x:v>0</x:v>
      </x:c>
      <x:c r="AL1137" s="64" t="n">
        <x:f aca="0">IF(AK1136,AD1136,AL1136)</x:f>
        <x:v>1.2124401972459702</x:v>
      </x:c>
      <x:c r="AM1137" s="65" t="str">
        <x:f aca="0">IF(AK1137,AD1137/AL1137-1,"")</x:f>
      </x:c>
      <x:c r="AN1137" s="64" t="n">
        <x:f aca="0">IF(AI1137&lt;&gt;AI1136,AD1137,MAX(AN1136,AD1137))</x:f>
        <x:v>1.2222100929705337</x:v>
      </x:c>
      <x:c r="AO1137" s="65" t="n">
        <x:f aca="0">AD1137/AN1137-1</x:f>
        <x:v>-0.007313912762214825</x:v>
      </x:c>
      <x:c r="AP1137" s="69" t="n">
        <x:f aca="0">IFERROR(SUM(Z1137:AC1137)/AD1137,0)</x:f>
        <x:v>1</x:v>
      </x:c>
      <x:c r="AQ1137" s="66" t="b">
        <x:f aca="0">AND(B1137&gt;0,C1137&gt;0,D1137&gt;0,E1137&gt;0)</x:f>
        <x:v>1</x:v>
      </x:c>
    </x:row>
    <x:row r="1138" ht="13.5" hidden="0">
      <x:c r="A1138" s="61" t="n">
        <x:f aca="0">'净值底稿'!A1100</x:f>
        <x:v>45485</x:v>
      </x:c>
      <x:c r="B1138" s="62" t="n">
        <x:f aca="0">'净值底稿'!W1100</x:f>
        <x:v>1.4154191181043836</x:v>
      </x:c>
      <x:c r="C1138" s="62" t="n">
        <x:f aca="0">'净值底稿'!T1100</x:f>
        <x:v>1.0977953649690866</x:v>
      </x:c>
      <x:c r="D1138" s="62" t="n">
        <x:f aca="0">'净值底稿'!U1100</x:f>
        <x:v>1.6931</x:v>
      </x:c>
      <x:c r="E1138" s="62" t="n">
        <x:f aca="0">'净值底稿'!V1100</x:f>
        <x:v>1.9917</x:v>
      </x:c>
      <x:c r="F1138" s="63" t="n">
        <x:f aca="0">IFERROR(B1138/B1137-1,0)</x:f>
        <x:v>0.0006312453896002435</x:v>
      </x:c>
      <x:c r="G1138" s="63" t="n">
        <x:f aca="0">IFERROR(C1138/C1137-1,0)</x:f>
        <x:v>-0.002467600647112489</x:v>
      </x:c>
      <x:c r="H1138" s="63" t="n">
        <x:f aca="0">IFERROR(D1138/D1137-1,0)</x:f>
        <x:v>0.0005318520269472771</x:v>
      </x:c>
      <x:c r="I1138" s="63" t="n">
        <x:f aca="0">IFERROR(E1138/E1137-1,0)</x:f>
        <x:v>0.0029710947728875947</x:v>
      </x:c>
      <x:c r="J1138" s="64" t="n">
        <x:f aca="0">Z1137*(1+F1138)</x:f>
        <x:v>0.11639031592389308</x:v>
      </x:c>
      <x:c r="K1138" s="64" t="n">
        <x:f aca="0">AA1137*(1+G1138)</x:f>
        <x:v>0.11738939777019207</x:v>
      </x:c>
      <x:c r="L1138" s="64" t="n">
        <x:f aca="0">AB1137*(1+H1138)</x:f>
        <x:v>0.9008131094326634</x:v>
      </x:c>
      <x:c r="M1138" s="64" t="n">
        <x:f aca="0">AC1137*(1+I1138)</x:f>
        <x:v>0.07917455250316027</x:v>
      </x:c>
      <x:c r="N1138" s="64" t="n">
        <x:f aca="0">SUM(J1138:M1138)</x:f>
        <x:v>1.2137673756299088</x:v>
      </x:c>
      <x:c r="O1138" s="65" t="n">
        <x:f aca="0">IFERROR((J1138+K1138)/N1138,0)</x:f>
        <x:v>0.1926066875646254</x:v>
      </x:c>
      <x:c r="P1138" s="66" t="b">
        <x:f aca="0">AND(MONTH(A1138)=12,OR(A1139="",YEAR(A1138)&lt;&gt;YEAR(A1139)))</x:f>
        <x:v>0</x:v>
      </x:c>
      <x:c r="Q1138" s="66" t="b">
        <x:f aca="0">AND(MOD(MONTH(A1138),3)=0,OR(A1139="",MONTH(A1138)&lt;&gt;MONTH(A1139)))</x:f>
        <x:v>0</x:v>
      </x:c>
      <x:c r="R1138" s="66" t="b">
        <x:f aca="0">OR(O1138&gt;$E$7,O1138&lt;$E$6)</x:f>
        <x:v>0</x:v>
      </x:c>
      <x:c r="S1138" s="66" t="b">
        <x:f aca="0">AND(OR(P1138,Q1138,R1138),A1138-AH1137&gt;$E$8)</x:f>
        <x:v>0</x:v>
      </x:c>
      <x:c r="T1138" s="67" t="str">
        <x:f aca="0">IF(NOT(OR(P1138,Q1138,R1138)),"不调",IF(NOT(S1138),"间隔规则跳过",IF(P1138,"年末+季度",IF(AND(Q1138,R1138),"季度+动态",IF(Q1138,"季度","动态")))))</x:f>
        <x:v>不调</x:v>
      </x:c>
      <x:c r="U1138" s="64" t="n">
        <x:f aca="0">IF(OR(T1138="年末+季度",T1138="季度+动态"),N1138*$E$5/2,IF(T1138="季度",(J1138+K1138)/2,IF(T1138="动态",N1138*$E$5*IF(J1138+K1138=0,0.5,J1138/(J1138+K1138)),J1138)))</x:f>
        <x:v>0.11639031592389308</x:v>
      </x:c>
      <x:c r="V1138" s="64" t="n">
        <x:f aca="0">IF(OR(T1138="年末+季度",T1138="季度+动态"),N1138*$E$5/2,IF(T1138="季度",(J1138+K1138)/2,IF(T1138="动态",N1138*$E$5*IF(J1138+K1138=0,0.5,K1138/(J1138+K1138)),K1138)))</x:f>
        <x:v>0.11738939777019207</x:v>
      </x:c>
      <x:c r="W1138" s="64" t="n">
        <x:f aca="0">IF(OR(T1138="年末+季度",T1138="季度+动态",T1138="动态"),N1138*(1-$E$5)*IF(L1138+M1138=0,$B$7/($B$7+$B$8),L1138/(L1138+M1138)),L1138)</x:f>
        <x:v>0.9008131094326634</x:v>
      </x:c>
      <x:c r="X1138" s="64" t="n">
        <x:f aca="0">IF(OR(T1138="年末+季度",T1138="季度+动态",T1138="动态"),N1138*(1-$E$5)*IF(L1138+M1138=0,$B$8/($B$7+$B$8),M1138/(L1138+M1138)),M1138)</x:f>
        <x:v>0.07917455250316027</x:v>
      </x:c>
      <x:c r="Y1138" s="64" t="n">
        <x:f aca="0">POWER(1-$H$5,(A1138-A1137)/$H$8)</x:f>
        <x:v>0.9999862671029998</x:v>
      </x:c>
      <x:c r="Z1138" s="64" t="n">
        <x:f aca="0">U1138*Y1138</x:f>
        <x:v>0.11638871754767267</x:v>
      </x:c>
      <x:c r="AA1138" s="64" t="n">
        <x:f aca="0">V1138*Y1138</x:f>
        <x:v>0.11738778567368358</x:v>
      </x:c>
      <x:c r="AB1138" s="64" t="n">
        <x:f aca="0">W1138*Y1138</x:f>
        <x:v>0.900800738659015</x:v>
      </x:c>
      <x:c r="AC1138" s="64" t="n">
        <x:f aca="0">X1138*Y1138</x:f>
        <x:v>0.07917346520718571</x:v>
      </x:c>
      <x:c r="AD1138" s="64" t="n">
        <x:f aca="0">SUM(Z1138:AC1138)</x:f>
        <x:v>1.213750707087557</x:v>
      </x:c>
      <x:c r="AE1138" s="64" t="n">
        <x:f aca="0">MAX(AE1137,AD1138)</x:f>
        <x:v>1.2222100929705337</x:v>
      </x:c>
      <x:c r="AF1138" s="63" t="n">
        <x:f aca="0">AD1138/AE1138-1</x:f>
        <x:v>-0.006921384409791953</x:v>
      </x:c>
      <x:c r="AG1138" s="63" t="n">
        <x:f aca="0">AD1138/AD1137-1</x:f>
        <x:v>0.0003954204229001945</x:v>
      </x:c>
      <x:c r="AH1138" s="61" t="n">
        <x:f aca="0">IF(OR(T1138="年末+季度",T1138="季度+动态",T1138="季度",T1138="动态"),A1138,AH1137)</x:f>
        <x:v>45471</x:v>
      </x:c>
      <x:c r="AI1138" s="68" t="n">
        <x:f aca="0">YEAR(A1138)</x:f>
        <x:v>2024</x:v>
      </x:c>
      <x:c r="AJ1138" s="68" t="n">
        <x:f aca="0">MONTH(A1138)</x:f>
        <x:v>7</x:v>
      </x:c>
      <x:c r="AK1138" s="66" t="n">
        <x:f aca="0">IF(MONTH(A1138)&lt;&gt;MONTH(A1139),1,0)</x:f>
        <x:v>0</x:v>
      </x:c>
      <x:c r="AL1138" s="64" t="n">
        <x:f aca="0">IF(AK1137,AD1137,AL1137)</x:f>
        <x:v>1.2124401972459702</x:v>
      </x:c>
      <x:c r="AM1138" s="65" t="str">
        <x:f aca="0">IF(AK1138,AD1138/AL1138-1,"")</x:f>
      </x:c>
      <x:c r="AN1138" s="64" t="n">
        <x:f aca="0">IF(AI1138&lt;&gt;AI1137,AD1138,MAX(AN1137,AD1138))</x:f>
        <x:v>1.2222100929705337</x:v>
      </x:c>
      <x:c r="AO1138" s="65" t="n">
        <x:f aca="0">AD1138/AN1138-1</x:f>
        <x:v>-0.006921384409791953</x:v>
      </x:c>
      <x:c r="AP1138" s="69" t="n">
        <x:f aca="0">IFERROR(SUM(Z1138:AC1138)/AD1138,0)</x:f>
        <x:v>1</x:v>
      </x:c>
      <x:c r="AQ1138" s="66" t="b">
        <x:f aca="0">AND(B1138&gt;0,C1138&gt;0,D1138&gt;0,E1138&gt;0)</x:f>
        <x:v>1</x:v>
      </x:c>
    </x:row>
    <x:row r="1139" ht="13.5" hidden="0">
      <x:c r="A1139" s="61" t="n">
        <x:f aca="0">'净值底稿'!A1101</x:f>
        <x:v>45488</x:v>
      </x:c>
      <x:c r="B1139" s="62" t="n">
        <x:f aca="0">'净值底稿'!W1101</x:f>
        <x:v>1.4202696812284368</x:v>
      </x:c>
      <x:c r="C1139" s="62" t="n">
        <x:f aca="0">'净值底稿'!T1101</x:f>
        <x:v>1.0880013795874328</x:v>
      </x:c>
      <x:c r="D1139" s="62" t="n">
        <x:f aca="0">'净值底稿'!U1101</x:f>
        <x:v>1.6941</x:v>
      </x:c>
      <x:c r="E1139" s="62" t="n">
        <x:f aca="0">'净值底稿'!V1101</x:f>
        <x:v>1.9929</x:v>
      </x:c>
      <x:c r="F1139" s="63" t="n">
        <x:f aca="0">IFERROR(B1139/B1138-1,0)</x:f>
        <x:v>0.0034269447558044064</x:v>
      </x:c>
      <x:c r="G1139" s="63" t="n">
        <x:f aca="0">IFERROR(C1139/C1138-1,0)</x:f>
        <x:v>-0.00892150367380129</x:v>
      </x:c>
      <x:c r="H1139" s="63" t="n">
        <x:f aca="0">IFERROR(D1139/D1138-1,0)</x:f>
        <x:v>0.0005906325674795987</x:v>
      </x:c>
      <x:c r="I1139" s="63" t="n">
        <x:f aca="0">IFERROR(E1139/E1138-1,0)</x:f>
        <x:v>0.0006025003765626202</x:v>
      </x:c>
      <x:c r="J1139" s="64" t="n">
        <x:f aca="0">Z1138*(1+F1139)</x:f>
        <x:v>0.11678757525290748</x:v>
      </x:c>
      <x:c r="K1139" s="64" t="n">
        <x:f aca="0">AA1138*(1+G1139)</x:f>
        <x:v>0.1163405101125364</x:v>
      </x:c>
      <x:c r="L1139" s="64" t="n">
        <x:f aca="0">AB1138*(1+H1139)</x:f>
        <x:v>0.9013327809120767</x:v>
      </x:c>
      <x:c r="M1139" s="64" t="n">
        <x:f aca="0">AC1138*(1+I1139)</x:f>
        <x:v>0.07922116724978681</x:v>
      </x:c>
      <x:c r="N1139" s="64" t="n">
        <x:f aca="0">SUM(J1139:M1139)</x:f>
        <x:v>1.2136820335273075</x:v>
      </x:c>
      <x:c r="O1139" s="65" t="n">
        <x:f aca="0">IFERROR((J1139+K1139)/N1139,0)</x:f>
        <x:v>0.19208332901485484</x:v>
      </x:c>
      <x:c r="P1139" s="66" t="b">
        <x:f aca="0">AND(MONTH(A1139)=12,OR(A1140="",YEAR(A1139)&lt;&gt;YEAR(A1140)))</x:f>
        <x:v>0</x:v>
      </x:c>
      <x:c r="Q1139" s="66" t="b">
        <x:f aca="0">AND(MOD(MONTH(A1139),3)=0,OR(A1140="",MONTH(A1139)&lt;&gt;MONTH(A1140)))</x:f>
        <x:v>0</x:v>
      </x:c>
      <x:c r="R1139" s="66" t="b">
        <x:f aca="0">OR(O1139&gt;$E$7,O1139&lt;$E$6)</x:f>
        <x:v>0</x:v>
      </x:c>
      <x:c r="S1139" s="66" t="b">
        <x:f aca="0">AND(OR(P1139,Q1139,R1139),A1139-AH1138&gt;$E$8)</x:f>
        <x:v>0</x:v>
      </x:c>
      <x:c r="T1139" s="67" t="str">
        <x:f aca="0">IF(NOT(OR(P1139,Q1139,R1139)),"不调",IF(NOT(S1139),"间隔规则跳过",IF(P1139,"年末+季度",IF(AND(Q1139,R1139),"季度+动态",IF(Q1139,"季度","动态")))))</x:f>
        <x:v>不调</x:v>
      </x:c>
      <x:c r="U1139" s="64" t="n">
        <x:f aca="0">IF(OR(T1139="年末+季度",T1139="季度+动态"),N1139*$E$5/2,IF(T1139="季度",(J1139+K1139)/2,IF(T1139="动态",N1139*$E$5*IF(J1139+K1139=0,0.5,J1139/(J1139+K1139)),J1139)))</x:f>
        <x:v>0.11678757525290748</x:v>
      </x:c>
      <x:c r="V1139" s="64" t="n">
        <x:f aca="0">IF(OR(T1139="年末+季度",T1139="季度+动态"),N1139*$E$5/2,IF(T1139="季度",(J1139+K1139)/2,IF(T1139="动态",N1139*$E$5*IF(J1139+K1139=0,0.5,K1139/(J1139+K1139)),K1139)))</x:f>
        <x:v>0.1163405101125364</x:v>
      </x:c>
      <x:c r="W1139" s="64" t="n">
        <x:f aca="0">IF(OR(T1139="年末+季度",T1139="季度+动态",T1139="动态"),N1139*(1-$E$5)*IF(L1139+M1139=0,$B$7/($B$7+$B$8),L1139/(L1139+M1139)),L1139)</x:f>
        <x:v>0.9013327809120767</x:v>
      </x:c>
      <x:c r="X1139" s="64" t="n">
        <x:f aca="0">IF(OR(T1139="年末+季度",T1139="季度+动态",T1139="动态"),N1139*(1-$E$5)*IF(L1139+M1139=0,$B$8/($B$7+$B$8),M1139/(L1139+M1139)),M1139)</x:f>
        <x:v>0.07922116724978681</x:v>
      </x:c>
      <x:c r="Y1139" s="64" t="n">
        <x:f aca="0">POWER(1-$H$5,(A1139-A1138)/$H$8)</x:f>
        <x:v>0.9999588018747739</x:v>
      </x:c>
      <x:c r="Z1139" s="64" t="n">
        <x:f aca="0">U1139*Y1139</x:f>
        <x:v>0.11678276382375737</x:v>
      </x:c>
      <x:c r="AA1139" s="64" t="n">
        <x:f aca="0">V1139*Y1139</x:f>
        <x:v>0.11633571710163193</x:v>
      </x:c>
      <x:c r="AB1139" s="64" t="n">
        <x:f aca="0">W1139*Y1139</x:f>
        <x:v>0.9012956476912983</x:v>
      </x:c>
      <x:c r="AC1139" s="64" t="n">
        <x:f aca="0">X1139*Y1139</x:f>
        <x:v>0.0792179034862179</x:v>
      </x:c>
      <x:c r="AD1139" s="64" t="n">
        <x:f aca="0">SUM(Z1139:AC1139)</x:f>
        <x:v>1.2136320321029055</x:v>
      </x:c>
      <x:c r="AE1139" s="64" t="n">
        <x:f aca="0">MAX(AE1138,AD1139)</x:f>
        <x:v>1.2222100929705337</x:v>
      </x:c>
      <x:c r="AF1139" s="63" t="n">
        <x:f aca="0">AD1139/AE1139-1</x:f>
        <x:v>-0.007018483088107708</x:v>
      </x:c>
      <x:c r="AG1139" s="63" t="n">
        <x:f aca="0">AD1139/AD1138-1</x:f>
        <x:v>-0.00009777541958044811</x:v>
      </x:c>
      <x:c r="AH1139" s="61" t="n">
        <x:f aca="0">IF(OR(T1139="年末+季度",T1139="季度+动态",T1139="季度",T1139="动态"),A1139,AH1138)</x:f>
        <x:v>45471</x:v>
      </x:c>
      <x:c r="AI1139" s="68" t="n">
        <x:f aca="0">YEAR(A1139)</x:f>
        <x:v>2024</x:v>
      </x:c>
      <x:c r="AJ1139" s="68" t="n">
        <x:f aca="0">MONTH(A1139)</x:f>
        <x:v>7</x:v>
      </x:c>
      <x:c r="AK1139" s="66" t="n">
        <x:f aca="0">IF(MONTH(A1139)&lt;&gt;MONTH(A1140),1,0)</x:f>
        <x:v>0</x:v>
      </x:c>
      <x:c r="AL1139" s="64" t="n">
        <x:f aca="0">IF(AK1138,AD1138,AL1138)</x:f>
        <x:v>1.2124401972459702</x:v>
      </x:c>
      <x:c r="AM1139" s="65" t="str">
        <x:f aca="0">IF(AK1139,AD1139/AL1139-1,"")</x:f>
      </x:c>
      <x:c r="AN1139" s="64" t="n">
        <x:f aca="0">IF(AI1139&lt;&gt;AI1138,AD1139,MAX(AN1138,AD1139))</x:f>
        <x:v>1.2222100929705337</x:v>
      </x:c>
      <x:c r="AO1139" s="65" t="n">
        <x:f aca="0">AD1139/AN1139-1</x:f>
        <x:v>-0.007018483088107708</x:v>
      </x:c>
      <x:c r="AP1139" s="69" t="n">
        <x:f aca="0">IFERROR(SUM(Z1139:AC1139)/AD1139,0)</x:f>
        <x:v>1</x:v>
      </x:c>
      <x:c r="AQ1139" s="66" t="b">
        <x:f aca="0">AND(B1139&gt;0,C1139&gt;0,D1139&gt;0,E1139&gt;0)</x:f>
        <x:v>1</x:v>
      </x:c>
    </x:row>
    <x:row r="1140" ht="13.5" hidden="0">
      <x:c r="A1140" s="61" t="n">
        <x:f aca="0">'净值底稿'!A1102</x:f>
        <x:v>45489</x:v>
      </x:c>
      <x:c r="B1140" s="62" t="n">
        <x:f aca="0">'净值底稿'!W1102</x:f>
        <x:v>1.414950709239735</x:v>
      </x:c>
      <x:c r="C1140" s="62" t="n">
        <x:f aca="0">'净值底稿'!T1102</x:f>
        <x:v>1.0889939114441352</x:v>
      </x:c>
      <x:c r="D1140" s="62" t="n">
        <x:f aca="0">'净值底稿'!U1102</x:f>
        <x:v>1.6944</x:v>
      </x:c>
      <x:c r="E1140" s="62" t="n">
        <x:f aca="0">'净值底稿'!V1102</x:f>
        <x:v>2.0172</x:v>
      </x:c>
      <x:c r="F1140" s="63" t="n">
        <x:f aca="0">IFERROR(B1140/B1139-1,0)</x:f>
        <x:v>-0.0037450436765651407</x:v>
      </x:c>
      <x:c r="G1140" s="63" t="n">
        <x:f aca="0">IFERROR(C1140/C1139-1,0)</x:f>
        <x:v>0.0009122523880242817</x:v>
      </x:c>
      <x:c r="H1140" s="63" t="n">
        <x:f aca="0">IFERROR(D1140/D1139-1,0)</x:f>
        <x:v>0.00017708517797054846</x:v>
      </x:c>
      <x:c r="I1140" s="63" t="n">
        <x:f aca="0">IFERROR(E1140/E1139-1,0)</x:f>
        <x:v>0.012193286165888884</x:v>
      </x:c>
      <x:c r="J1140" s="64" t="n">
        <x:f aca="0">Z1139*(1+F1140)</x:f>
        <x:v>0.1163454072725674</x:v>
      </x:c>
      <x:c r="K1140" s="64" t="n">
        <x:f aca="0">AA1139*(1+G1140)</x:f>
        <x:v>0.11644184463737041</x:v>
      </x:c>
      <x:c r="L1140" s="64" t="n">
        <x:f aca="0">AB1139*(1+H1140)</x:f>
        <x:v>0.9014552537914738</x:v>
      </x:c>
      <x:c r="M1140" s="64" t="n">
        <x:f aca="0">AC1139*(1+I1140)</x:f>
        <x:v>0.08018383005288712</x:v>
      </x:c>
      <x:c r="N1140" s="64" t="n">
        <x:f aca="0">SUM(J1140:M1140)</x:f>
        <x:v>1.2144263357542988</x:v>
      </x:c>
      <x:c r="O1140" s="65" t="n">
        <x:f aca="0">IFERROR((J1140+K1140)/N1140,0)</x:f>
        <x:v>0.1916849503805845</x:v>
      </x:c>
      <x:c r="P1140" s="66" t="b">
        <x:f aca="0">AND(MONTH(A1140)=12,OR(A1141="",YEAR(A1140)&lt;&gt;YEAR(A1141)))</x:f>
        <x:v>0</x:v>
      </x:c>
      <x:c r="Q1140" s="66" t="b">
        <x:f aca="0">AND(MOD(MONTH(A1140),3)=0,OR(A1141="",MONTH(A1140)&lt;&gt;MONTH(A1141)))</x:f>
        <x:v>0</x:v>
      </x:c>
      <x:c r="R1140" s="66" t="b">
        <x:f aca="0">OR(O1140&gt;$E$7,O1140&lt;$E$6)</x:f>
        <x:v>0</x:v>
      </x:c>
      <x:c r="S1140" s="66" t="b">
        <x:f aca="0">AND(OR(P1140,Q1140,R1140),A1140-AH1139&gt;$E$8)</x:f>
        <x:v>0</x:v>
      </x:c>
      <x:c r="T1140" s="67" t="str">
        <x:f aca="0">IF(NOT(OR(P1140,Q1140,R1140)),"不调",IF(NOT(S1140),"间隔规则跳过",IF(P1140,"年末+季度",IF(AND(Q1140,R1140),"季度+动态",IF(Q1140,"季度","动态")))))</x:f>
        <x:v>不调</x:v>
      </x:c>
      <x:c r="U1140" s="64" t="n">
        <x:f aca="0">IF(OR(T1140="年末+季度",T1140="季度+动态"),N1140*$E$5/2,IF(T1140="季度",(J1140+K1140)/2,IF(T1140="动态",N1140*$E$5*IF(J1140+K1140=0,0.5,J1140/(J1140+K1140)),J1140)))</x:f>
        <x:v>0.1163454072725674</x:v>
      </x:c>
      <x:c r="V1140" s="64" t="n">
        <x:f aca="0">IF(OR(T1140="年末+季度",T1140="季度+动态"),N1140*$E$5/2,IF(T1140="季度",(J1140+K1140)/2,IF(T1140="动态",N1140*$E$5*IF(J1140+K1140=0,0.5,K1140/(J1140+K1140)),K1140)))</x:f>
        <x:v>0.11644184463737041</x:v>
      </x:c>
      <x:c r="W1140" s="64" t="n">
        <x:f aca="0">IF(OR(T1140="年末+季度",T1140="季度+动态",T1140="动态"),N1140*(1-$E$5)*IF(L1140+M1140=0,$B$7/($B$7+$B$8),L1140/(L1140+M1140)),L1140)</x:f>
        <x:v>0.9014552537914738</x:v>
      </x:c>
      <x:c r="X1140" s="64" t="n">
        <x:f aca="0">IF(OR(T1140="年末+季度",T1140="季度+动态",T1140="动态"),N1140*(1-$E$5)*IF(L1140+M1140=0,$B$8/($B$7+$B$8),M1140/(L1140+M1140)),M1140)</x:f>
        <x:v>0.08018383005288712</x:v>
      </x:c>
      <x:c r="Y1140" s="64" t="n">
        <x:f aca="0">POWER(1-$H$5,(A1140-A1139)/$H$8)</x:f>
        <x:v>0.9999862671029998</x:v>
      </x:c>
      <x:c r="Z1140" s="64" t="n">
        <x:f aca="0">U1140*Y1140</x:f>
        <x:v>0.11634380951307287</x:v>
      </x:c>
      <x:c r="AA1140" s="64" t="n">
        <x:f aca="0">V1140*Y1140</x:f>
        <x:v>0.11644024555351148</x:v>
      </x:c>
      <x:c r="AB1140" s="64" t="n">
        <x:f aca="0">W1140*Y1140</x:f>
        <x:v>0.9014428741993232</x:v>
      </x:c>
      <x:c r="AC1140" s="64" t="n">
        <x:f aca="0">X1140*Y1140</x:f>
        <x:v>0.08018272889660792</x:v>
      </x:c>
      <x:c r="AD1140" s="64" t="n">
        <x:f aca="0">SUM(Z1140:AC1140)</x:f>
        <x:v>1.2144096581625154</x:v>
      </x:c>
      <x:c r="AE1140" s="64" t="n">
        <x:f aca="0">MAX(AE1139,AD1140)</x:f>
        <x:v>1.2222100929705337</x:v>
      </x:c>
      <x:c r="AF1140" s="63" t="n">
        <x:f aca="0">AD1140/AE1140-1</x:f>
        <x:v>-0.006382237270729507</x:v>
      </x:c>
      <x:c r="AG1140" s="63" t="n">
        <x:f aca="0">AD1140/AD1139-1</x:f>
        <x:v>0.0006407428603070198</x:v>
      </x:c>
      <x:c r="AH1140" s="61" t="n">
        <x:f aca="0">IF(OR(T1140="年末+季度",T1140="季度+动态",T1140="季度",T1140="动态"),A1140,AH1139)</x:f>
        <x:v>45471</x:v>
      </x:c>
      <x:c r="AI1140" s="68" t="n">
        <x:f aca="0">YEAR(A1140)</x:f>
        <x:v>2024</x:v>
      </x:c>
      <x:c r="AJ1140" s="68" t="n">
        <x:f aca="0">MONTH(A1140)</x:f>
        <x:v>7</x:v>
      </x:c>
      <x:c r="AK1140" s="66" t="n">
        <x:f aca="0">IF(MONTH(A1140)&lt;&gt;MONTH(A1141),1,0)</x:f>
        <x:v>0</x:v>
      </x:c>
      <x:c r="AL1140" s="64" t="n">
        <x:f aca="0">IF(AK1139,AD1139,AL1139)</x:f>
        <x:v>1.2124401972459702</x:v>
      </x:c>
      <x:c r="AM1140" s="65" t="str">
        <x:f aca="0">IF(AK1140,AD1140/AL1140-1,"")</x:f>
      </x:c>
      <x:c r="AN1140" s="64" t="n">
        <x:f aca="0">IF(AI1140&lt;&gt;AI1139,AD1140,MAX(AN1139,AD1140))</x:f>
        <x:v>1.2222100929705337</x:v>
      </x:c>
      <x:c r="AO1140" s="65" t="n">
        <x:f aca="0">AD1140/AN1140-1</x:f>
        <x:v>-0.006382237270729507</x:v>
      </x:c>
      <x:c r="AP1140" s="69" t="n">
        <x:f aca="0">IFERROR(SUM(Z1140:AC1140)/AD1140,0)</x:f>
        <x:v>1</x:v>
      </x:c>
      <x:c r="AQ1140" s="66" t="b">
        <x:f aca="0">AND(B1140&gt;0,C1140&gt;0,D1140&gt;0,E1140&gt;0)</x:f>
        <x:v>1</x:v>
      </x:c>
    </x:row>
    <x:row r="1141" ht="13.5" hidden="0">
      <x:c r="A1141" s="61" t="n">
        <x:f aca="0">'净值底稿'!A1103</x:f>
        <x:v>45490</x:v>
      </x:c>
      <x:c r="B1141" s="62" t="n">
        <x:f aca="0">'净值底稿'!W1103</x:f>
        <x:v>1.406154678945134</x:v>
      </x:c>
      <x:c r="C1141" s="62" t="n">
        <x:f aca="0">'净值底稿'!T1103</x:f>
        <x:v>1.0782838048551204</x:v>
      </x:c>
      <x:c r="D1141" s="62" t="n">
        <x:f aca="0">'净值底稿'!U1103</x:f>
        <x:v>1.6946</x:v>
      </x:c>
      <x:c r="E1141" s="62" t="n">
        <x:f aca="0">'净值底稿'!V1103</x:f>
        <x:v>2.0406</x:v>
      </x:c>
      <x:c r="F1141" s="63" t="n">
        <x:f aca="0">IFERROR(B1141/B1140-1,0)</x:f>
        <x:v>-0.006216492374725324</x:v>
      </x:c>
      <x:c r="G1141" s="63" t="n">
        <x:f aca="0">IFERROR(C1141/C1140-1,0)</x:f>
        <x:v>-0.009834863608017663</x:v>
      </x:c>
      <x:c r="H1141" s="63" t="n">
        <x:f aca="0">IFERROR(D1141/D1140-1,0)</x:f>
        <x:v>0.00011803588290848488</x:v>
      </x:c>
      <x:c r="I1141" s="63" t="n">
        <x:f aca="0">IFERROR(E1141/E1140-1,0)</x:f>
        <x:v>0.011600237953599102</x:v>
      </x:c>
      <x:c r="J1141" s="64" t="n">
        <x:f aca="0">Z1140*(1+F1141)</x:f>
        <x:v>0.11562055910838835</x:v>
      </x:c>
      <x:c r="K1141" s="64" t="n">
        <x:f aca="0">AA1140*(1+G1141)</x:f>
        <x:v>0.11529507162000861</x:v>
      </x:c>
      <x:c r="L1141" s="64" t="n">
        <x:f aca="0">AB1140*(1+H1141)</x:f>
        <x:v>0.901549276804871</x:v>
      </x:c>
      <x:c r="M1141" s="64" t="n">
        <x:f aca="0">AC1140*(1+I1141)</x:f>
        <x:v>0.0811128676315775</x:v>
      </x:c>
      <x:c r="N1141" s="64" t="n">
        <x:f aca="0">SUM(J1141:M1141)</x:f>
        <x:v>1.2135777751648456</x:v>
      </x:c>
      <x:c r="O1141" s="65" t="n">
        <x:f aca="0">IFERROR((J1141+K1141)/N1141,0)</x:f>
        <x:v>0.1902767465373455</x:v>
      </x:c>
      <x:c r="P1141" s="66" t="b">
        <x:f aca="0">AND(MONTH(A1141)=12,OR(A1142="",YEAR(A1141)&lt;&gt;YEAR(A1142)))</x:f>
        <x:v>0</x:v>
      </x:c>
      <x:c r="Q1141" s="66" t="b">
        <x:f aca="0">AND(MOD(MONTH(A1141),3)=0,OR(A1142="",MONTH(A1141)&lt;&gt;MONTH(A1142)))</x:f>
        <x:v>0</x:v>
      </x:c>
      <x:c r="R1141" s="66" t="b">
        <x:f aca="0">OR(O1141&gt;$E$7,O1141&lt;$E$6)</x:f>
        <x:v>0</x:v>
      </x:c>
      <x:c r="S1141" s="66" t="b">
        <x:f aca="0">AND(OR(P1141,Q1141,R1141),A1141-AH1140&gt;$E$8)</x:f>
        <x:v>0</x:v>
      </x:c>
      <x:c r="T1141" s="67" t="str">
        <x:f aca="0">IF(NOT(OR(P1141,Q1141,R1141)),"不调",IF(NOT(S1141),"间隔规则跳过",IF(P1141,"年末+季度",IF(AND(Q1141,R1141),"季度+动态",IF(Q1141,"季度","动态")))))</x:f>
        <x:v>不调</x:v>
      </x:c>
      <x:c r="U1141" s="64" t="n">
        <x:f aca="0">IF(OR(T1141="年末+季度",T1141="季度+动态"),N1141*$E$5/2,IF(T1141="季度",(J1141+K1141)/2,IF(T1141="动态",N1141*$E$5*IF(J1141+K1141=0,0.5,J1141/(J1141+K1141)),J1141)))</x:f>
        <x:v>0.11562055910838835</x:v>
      </x:c>
      <x:c r="V1141" s="64" t="n">
        <x:f aca="0">IF(OR(T1141="年末+季度",T1141="季度+动态"),N1141*$E$5/2,IF(T1141="季度",(J1141+K1141)/2,IF(T1141="动态",N1141*$E$5*IF(J1141+K1141=0,0.5,K1141/(J1141+K1141)),K1141)))</x:f>
        <x:v>0.11529507162000861</x:v>
      </x:c>
      <x:c r="W1141" s="64" t="n">
        <x:f aca="0">IF(OR(T1141="年末+季度",T1141="季度+动态",T1141="动态"),N1141*(1-$E$5)*IF(L1141+M1141=0,$B$7/($B$7+$B$8),L1141/(L1141+M1141)),L1141)</x:f>
        <x:v>0.901549276804871</x:v>
      </x:c>
      <x:c r="X1141" s="64" t="n">
        <x:f aca="0">IF(OR(T1141="年末+季度",T1141="季度+动态",T1141="动态"),N1141*(1-$E$5)*IF(L1141+M1141=0,$B$8/($B$7+$B$8),M1141/(L1141+M1141)),M1141)</x:f>
        <x:v>0.0811128676315775</x:v>
      </x:c>
      <x:c r="Y1141" s="64" t="n">
        <x:f aca="0">POWER(1-$H$5,(A1141-A1140)/$H$8)</x:f>
        <x:v>0.9999862671029998</x:v>
      </x:c>
      <x:c r="Z1141" s="64" t="n">
        <x:f aca="0">U1141*Y1141</x:f>
        <x:v>0.11561897130315901</x:v>
      </x:c>
      <x:c r="AA1141" s="64" t="n">
        <x:f aca="0">V1141*Y1141</x:f>
        <x:v>0.11529348828466542</x:v>
      </x:c>
      <x:c r="AB1141" s="64" t="n">
        <x:f aca="0">W1141*Y1141</x:f>
        <x:v>0.901536895921512</x:v>
      </x:c>
      <x:c r="AC1141" s="64" t="n">
        <x:f aca="0">X1141*Y1141</x:f>
        <x:v>0.08111175371692092</x:v>
      </x:c>
      <x:c r="AD1141" s="64" t="n">
        <x:f aca="0">SUM(Z1141:AC1141)</x:f>
        <x:v>1.2135611092262573</x:v>
      </x:c>
      <x:c r="AE1141" s="64" t="n">
        <x:f aca="0">MAX(AE1140,AD1141)</x:f>
        <x:v>1.2222100929705337</x:v>
      </x:c>
      <x:c r="AF1141" s="63" t="n">
        <x:f aca="0">AD1141/AE1141-1</x:f>
        <x:v>-0.007076511472144276</x:v>
      </x:c>
      <x:c r="AG1141" s="63" t="n">
        <x:f aca="0">AD1141/AD1140-1</x:f>
        <x:v>-0.0006987336855852622</x:v>
      </x:c>
      <x:c r="AH1141" s="61" t="n">
        <x:f aca="0">IF(OR(T1141="年末+季度",T1141="季度+动态",T1141="季度",T1141="动态"),A1141,AH1140)</x:f>
        <x:v>45471</x:v>
      </x:c>
      <x:c r="AI1141" s="68" t="n">
        <x:f aca="0">YEAR(A1141)</x:f>
        <x:v>2024</x:v>
      </x:c>
      <x:c r="AJ1141" s="68" t="n">
        <x:f aca="0">MONTH(A1141)</x:f>
        <x:v>7</x:v>
      </x:c>
      <x:c r="AK1141" s="66" t="n">
        <x:f aca="0">IF(MONTH(A1141)&lt;&gt;MONTH(A1142),1,0)</x:f>
        <x:v>0</x:v>
      </x:c>
      <x:c r="AL1141" s="64" t="n">
        <x:f aca="0">IF(AK1140,AD1140,AL1140)</x:f>
        <x:v>1.2124401972459702</x:v>
      </x:c>
      <x:c r="AM1141" s="65" t="str">
        <x:f aca="0">IF(AK1141,AD1141/AL1141-1,"")</x:f>
      </x:c>
      <x:c r="AN1141" s="64" t="n">
        <x:f aca="0">IF(AI1141&lt;&gt;AI1140,AD1141,MAX(AN1140,AD1141))</x:f>
        <x:v>1.2222100929705337</x:v>
      </x:c>
      <x:c r="AO1141" s="65" t="n">
        <x:f aca="0">AD1141/AN1141-1</x:f>
        <x:v>-0.007076511472144276</x:v>
      </x:c>
      <x:c r="AP1141" s="69" t="n">
        <x:f aca="0">IFERROR(SUM(Z1141:AC1141)/AD1141,0)</x:f>
        <x:v>1</x:v>
      </x:c>
      <x:c r="AQ1141" s="66" t="b">
        <x:f aca="0">AND(B1141&gt;0,C1141&gt;0,D1141&gt;0,E1141&gt;0)</x:f>
        <x:v>1</x:v>
      </x:c>
    </x:row>
    <x:row r="1142" ht="13.5" hidden="0">
      <x:c r="A1142" s="61" t="n">
        <x:f aca="0">'净值底稿'!A1104</x:f>
        <x:v>45491</x:v>
      </x:c>
      <x:c r="B1142" s="62" t="n">
        <x:f aca="0">'净值底稿'!W1104</x:f>
        <x:v>1.4108313209590415</x:v>
      </x:c>
      <x:c r="C1142" s="62" t="n">
        <x:f aca="0">'净值底稿'!T1104</x:f>
        <x:v>1.0801370038196758</x:v>
      </x:c>
      <x:c r="D1142" s="62" t="n">
        <x:f aca="0">'净值底稿'!U1104</x:f>
        <x:v>1.6942</x:v>
      </x:c>
      <x:c r="E1142" s="62" t="n">
        <x:f aca="0">'净值底稿'!V1104</x:f>
        <x:v>2.0407</x:v>
      </x:c>
      <x:c r="F1142" s="63" t="n">
        <x:f aca="0">IFERROR(B1142/B1141-1,0)</x:f>
        <x:v>0.003325837536888754</x:v>
      </x:c>
      <x:c r="G1142" s="63" t="n">
        <x:f aca="0">IFERROR(C1142/C1141-1,0)</x:f>
        <x:v>0.0017186560311961419</x:v>
      </x:c>
      <x:c r="H1142" s="63" t="n">
        <x:f aca="0">IFERROR(D1142/D1141-1,0)</x:f>
        <x:v>-0.0002360439041663165</x:v>
      </x:c>
      <x:c r="I1142" s="63" t="n">
        <x:f aca="0">IFERROR(E1142/E1141-1,0)</x:f>
        <x:v>0.00004900519455075525</x:v>
      </x:c>
      <x:c r="J1142" s="64" t="n">
        <x:f aca="0">Z1141*(1+F1142)</x:f>
        <x:v>0.11600350121789552</x:v>
      </x:c>
      <x:c r="K1142" s="64" t="n">
        <x:f aca="0">AA1141*(1+G1142)</x:f>
        <x:v>0.1154916381336635</x:v>
      </x:c>
      <x:c r="L1142" s="64" t="n">
        <x:f aca="0">AB1141*(1+H1142)</x:f>
        <x:v>0.9013240936328487</x:v>
      </x:c>
      <x:c r="M1142" s="64" t="n">
        <x:f aca="0">AC1141*(1+I1142)</x:f>
        <x:v>0.08111572861419217</x:v>
      </x:c>
      <x:c r="N1142" s="64" t="n">
        <x:f aca="0">SUM(J1142:M1142)</x:f>
        <x:v>1.2139349615986</x:v>
      </x:c>
      <x:c r="O1142" s="65" t="n">
        <x:f aca="0">IFERROR((J1142+K1142)/N1142,0)</x:f>
        <x:v>0.1906981400772155</x:v>
      </x:c>
      <x:c r="P1142" s="66" t="b">
        <x:f aca="0">AND(MONTH(A1142)=12,OR(A1143="",YEAR(A1142)&lt;&gt;YEAR(A1143)))</x:f>
        <x:v>0</x:v>
      </x:c>
      <x:c r="Q1142" s="66" t="b">
        <x:f aca="0">AND(MOD(MONTH(A1142),3)=0,OR(A1143="",MONTH(A1142)&lt;&gt;MONTH(A1143)))</x:f>
        <x:v>0</x:v>
      </x:c>
      <x:c r="R1142" s="66" t="b">
        <x:f aca="0">OR(O1142&gt;$E$7,O1142&lt;$E$6)</x:f>
        <x:v>0</x:v>
      </x:c>
      <x:c r="S1142" s="66" t="b">
        <x:f aca="0">AND(OR(P1142,Q1142,R1142),A1142-AH1141&gt;$E$8)</x:f>
        <x:v>0</x:v>
      </x:c>
      <x:c r="T1142" s="67" t="str">
        <x:f aca="0">IF(NOT(OR(P1142,Q1142,R1142)),"不调",IF(NOT(S1142),"间隔规则跳过",IF(P1142,"年末+季度",IF(AND(Q1142,R1142),"季度+动态",IF(Q1142,"季度","动态")))))</x:f>
        <x:v>不调</x:v>
      </x:c>
      <x:c r="U1142" s="64" t="n">
        <x:f aca="0">IF(OR(T1142="年末+季度",T1142="季度+动态"),N1142*$E$5/2,IF(T1142="季度",(J1142+K1142)/2,IF(T1142="动态",N1142*$E$5*IF(J1142+K1142=0,0.5,J1142/(J1142+K1142)),J1142)))</x:f>
        <x:v>0.11600350121789552</x:v>
      </x:c>
      <x:c r="V1142" s="64" t="n">
        <x:f aca="0">IF(OR(T1142="年末+季度",T1142="季度+动态"),N1142*$E$5/2,IF(T1142="季度",(J1142+K1142)/2,IF(T1142="动态",N1142*$E$5*IF(J1142+K1142=0,0.5,K1142/(J1142+K1142)),K1142)))</x:f>
        <x:v>0.1154916381336635</x:v>
      </x:c>
      <x:c r="W1142" s="64" t="n">
        <x:f aca="0">IF(OR(T1142="年末+季度",T1142="季度+动态",T1142="动态"),N1142*(1-$E$5)*IF(L1142+M1142=0,$B$7/($B$7+$B$8),L1142/(L1142+M1142)),L1142)</x:f>
        <x:v>0.9013240936328487</x:v>
      </x:c>
      <x:c r="X1142" s="64" t="n">
        <x:f aca="0">IF(OR(T1142="年末+季度",T1142="季度+动态",T1142="动态"),N1142*(1-$E$5)*IF(L1142+M1142=0,$B$8/($B$7+$B$8),M1142/(L1142+M1142)),M1142)</x:f>
        <x:v>0.08111572861419217</x:v>
      </x:c>
      <x:c r="Y1142" s="64" t="n">
        <x:f aca="0">POWER(1-$H$5,(A1142-A1141)/$H$8)</x:f>
        <x:v>0.9999862671029998</x:v>
      </x:c>
      <x:c r="Z1142" s="64" t="n">
        <x:f aca="0">U1142*Y1142</x:f>
        <x:v>0.11600190815376163</x:v>
      </x:c>
      <x:c r="AA1142" s="64" t="n">
        <x:f aca="0">V1142*Y1142</x:f>
        <x:v>0.11549005209889263</x:v>
      </x:c>
      <x:c r="AB1142" s="64" t="n">
        <x:f aca="0">W1142*Y1142</x:f>
        <x:v>0.9013117158419071</x:v>
      </x:c>
      <x:c r="AC1142" s="64" t="n">
        <x:f aca="0">X1142*Y1142</x:f>
        <x:v>0.08111461466024601</x:v>
      </x:c>
      <x:c r="AD1142" s="64" t="n">
        <x:f aca="0">SUM(Z1142:AC1142)</x:f>
        <x:v>1.2139182907548072</x:v>
      </x:c>
      <x:c r="AE1142" s="64" t="n">
        <x:f aca="0">MAX(AE1141,AD1142)</x:f>
        <x:v>1.2222100929705337</x:v>
      </x:c>
      <x:c r="AF1142" s="63" t="n">
        <x:f aca="0">AD1142/AE1142-1</x:f>
        <x:v>-0.00678426913950092</x:v>
      </x:c>
      <x:c r="AG1142" s="63" t="n">
        <x:f aca="0">AD1142/AD1141-1</x:f>
        <x:v>0.00029432512778670983</x:v>
      </x:c>
      <x:c r="AH1142" s="61" t="n">
        <x:f aca="0">IF(OR(T1142="年末+季度",T1142="季度+动态",T1142="季度",T1142="动态"),A1142,AH1141)</x:f>
        <x:v>45471</x:v>
      </x:c>
      <x:c r="AI1142" s="68" t="n">
        <x:f aca="0">YEAR(A1142)</x:f>
        <x:v>2024</x:v>
      </x:c>
      <x:c r="AJ1142" s="68" t="n">
        <x:f aca="0">MONTH(A1142)</x:f>
        <x:v>7</x:v>
      </x:c>
      <x:c r="AK1142" s="66" t="n">
        <x:f aca="0">IF(MONTH(A1142)&lt;&gt;MONTH(A1143),1,0)</x:f>
        <x:v>0</x:v>
      </x:c>
      <x:c r="AL1142" s="64" t="n">
        <x:f aca="0">IF(AK1141,AD1141,AL1141)</x:f>
        <x:v>1.2124401972459702</x:v>
      </x:c>
      <x:c r="AM1142" s="65" t="str">
        <x:f aca="0">IF(AK1142,AD1142/AL1142-1,"")</x:f>
      </x:c>
      <x:c r="AN1142" s="64" t="n">
        <x:f aca="0">IF(AI1142&lt;&gt;AI1141,AD1142,MAX(AN1141,AD1142))</x:f>
        <x:v>1.2222100929705337</x:v>
      </x:c>
      <x:c r="AO1142" s="65" t="n">
        <x:f aca="0">AD1142/AN1142-1</x:f>
        <x:v>-0.00678426913950092</x:v>
      </x:c>
      <x:c r="AP1142" s="69" t="n">
        <x:f aca="0">IFERROR(SUM(Z1142:AC1142)/AD1142,0)</x:f>
        <x:v>1</x:v>
      </x:c>
      <x:c r="AQ1142" s="66" t="b">
        <x:f aca="0">AND(B1142&gt;0,C1142&gt;0,D1142&gt;0,E1142&gt;0)</x:f>
        <x:v>1</x:v>
      </x:c>
    </x:row>
    <x:row r="1143" ht="13.5" hidden="0">
      <x:c r="A1143" s="61" t="n">
        <x:f aca="0">'净值底稿'!A1105</x:f>
        <x:v>45492</x:v>
      </x:c>
      <x:c r="B1143" s="62" t="n">
        <x:f aca="0">'净值底稿'!W1105</x:f>
        <x:v>1.4005102131492466</x:v>
      </x:c>
      <x:c r="C1143" s="62" t="n">
        <x:f aca="0">'净值底稿'!T1105</x:f>
        <x:v>1.0814653986475107</x:v>
      </x:c>
      <x:c r="D1143" s="62" t="n">
        <x:f aca="0">'净值底稿'!U1105</x:f>
        <x:v>1.6947</x:v>
      </x:c>
      <x:c r="E1143" s="62" t="n">
        <x:f aca="0">'净值底稿'!V1105</x:f>
        <x:v>1.9874</x:v>
      </x:c>
      <x:c r="F1143" s="63" t="n">
        <x:f aca="0">IFERROR(B1143/B1142-1,0)</x:f>
        <x:v>-0.007315621404534012</x:v>
      </x:c>
      <x:c r="G1143" s="63" t="n">
        <x:f aca="0">IFERROR(C1143/C1142-1,0)</x:f>
        <x:v>0.0012298391992286994</x:v>
      </x:c>
      <x:c r="H1143" s="63" t="n">
        <x:f aca="0">IFERROR(D1143/D1142-1,0)</x:f>
        <x:v>0.0002951245425570903</x:v>
      </x:c>
      <x:c r="I1143" s="63" t="n">
        <x:f aca="0">IFERROR(E1143/E1142-1,0)</x:f>
        <x:v>-0.026118488753859026</x:v>
      </x:c>
      <x:c r="J1143" s="64" t="n">
        <x:f aca="0">Z1142*(1+F1143)</x:f>
        <x:v>0.11515328211150518</x:v>
      </x:c>
      <x:c r="K1143" s="64" t="n">
        <x:f aca="0">AA1142*(1+G1143)</x:f>
        <x:v>0.11563208629208481</x:v>
      </x:c>
      <x:c r="L1143" s="64" t="n">
        <x:f aca="0">AB1142*(1+H1143)</x:f>
        <x:v>0.9015777150497463</x:v>
      </x:c>
      <x:c r="M1143" s="64" t="n">
        <x:f aca="0">AC1142*(1+I1143)</x:f>
        <x:v>0.07899602350946877</x:v>
      </x:c>
      <x:c r="N1143" s="64" t="n">
        <x:f aca="0">SUM(J1143:M1143)</x:f>
        <x:v>1.2113591069628051</x:v>
      </x:c>
      <x:c r="O1143" s="65" t="n">
        <x:f aca="0">IFERROR((J1143+K1143)/N1143,0)</x:f>
        <x:v>0.1905177144226285</x:v>
      </x:c>
      <x:c r="P1143" s="66" t="b">
        <x:f aca="0">AND(MONTH(A1143)=12,OR(A1144="",YEAR(A1143)&lt;&gt;YEAR(A1144)))</x:f>
        <x:v>0</x:v>
      </x:c>
      <x:c r="Q1143" s="66" t="b">
        <x:f aca="0">AND(MOD(MONTH(A1143),3)=0,OR(A1144="",MONTH(A1143)&lt;&gt;MONTH(A1144)))</x:f>
        <x:v>0</x:v>
      </x:c>
      <x:c r="R1143" s="66" t="b">
        <x:f aca="0">OR(O1143&gt;$E$7,O1143&lt;$E$6)</x:f>
        <x:v>0</x:v>
      </x:c>
      <x:c r="S1143" s="66" t="b">
        <x:f aca="0">AND(OR(P1143,Q1143,R1143),A1143-AH1142&gt;$E$8)</x:f>
        <x:v>0</x:v>
      </x:c>
      <x:c r="T1143" s="67" t="str">
        <x:f aca="0">IF(NOT(OR(P1143,Q1143,R1143)),"不调",IF(NOT(S1143),"间隔规则跳过",IF(P1143,"年末+季度",IF(AND(Q1143,R1143),"季度+动态",IF(Q1143,"季度","动态")))))</x:f>
        <x:v>不调</x:v>
      </x:c>
      <x:c r="U1143" s="64" t="n">
        <x:f aca="0">IF(OR(T1143="年末+季度",T1143="季度+动态"),N1143*$E$5/2,IF(T1143="季度",(J1143+K1143)/2,IF(T1143="动态",N1143*$E$5*IF(J1143+K1143=0,0.5,J1143/(J1143+K1143)),J1143)))</x:f>
        <x:v>0.11515328211150518</x:v>
      </x:c>
      <x:c r="V1143" s="64" t="n">
        <x:f aca="0">IF(OR(T1143="年末+季度",T1143="季度+动态"),N1143*$E$5/2,IF(T1143="季度",(J1143+K1143)/2,IF(T1143="动态",N1143*$E$5*IF(J1143+K1143=0,0.5,K1143/(J1143+K1143)),K1143)))</x:f>
        <x:v>0.11563208629208481</x:v>
      </x:c>
      <x:c r="W1143" s="64" t="n">
        <x:f aca="0">IF(OR(T1143="年末+季度",T1143="季度+动态",T1143="动态"),N1143*(1-$E$5)*IF(L1143+M1143=0,$B$7/($B$7+$B$8),L1143/(L1143+M1143)),L1143)</x:f>
        <x:v>0.9015777150497463</x:v>
      </x:c>
      <x:c r="X1143" s="64" t="n">
        <x:f aca="0">IF(OR(T1143="年末+季度",T1143="季度+动态",T1143="动态"),N1143*(1-$E$5)*IF(L1143+M1143=0,$B$8/($B$7+$B$8),M1143/(L1143+M1143)),M1143)</x:f>
        <x:v>0.07899602350946877</x:v>
      </x:c>
      <x:c r="Y1143" s="64" t="n">
        <x:f aca="0">POWER(1-$H$5,(A1143-A1142)/$H$8)</x:f>
        <x:v>0.9999862671029998</x:v>
      </x:c>
      <x:c r="Z1143" s="64" t="n">
        <x:f aca="0">U1143*Y1143</x:f>
        <x:v>0.1151517007233427</x:v>
      </x:c>
      <x:c r="AA1143" s="64" t="n">
        <x:f aca="0">V1143*Y1143</x:f>
        <x:v>0.11563049832855384</x:v>
      </x:c>
      <x:c r="AB1143" s="64" t="n">
        <x:f aca="0">W1143*Y1143</x:f>
        <x:v>0.9015653337758478</x:v>
      </x:c>
      <x:c r="AC1143" s="64" t="n">
        <x:f aca="0">X1143*Y1143</x:f>
        <x:v>0.07899493866521448</x:v>
      </x:c>
      <x:c r="AD1143" s="64" t="n">
        <x:f aca="0">SUM(Z1143:AC1143)</x:f>
        <x:v>1.2113424714929588</x:v>
      </x:c>
      <x:c r="AE1143" s="64" t="n">
        <x:f aca="0">MAX(AE1142,AD1143)</x:f>
        <x:v>1.2222100929705337</x:v>
      </x:c>
      <x:c r="AF1143" s="63" t="n">
        <x:f aca="0">AD1143/AE1143-1</x:f>
        <x:v>-0.00889177854125034</x:v>
      </x:c>
      <x:c r="AG1143" s="63" t="n">
        <x:f aca="0">AD1143/AD1142-1</x:f>
        <x:v>-0.0021219049761963538</x:v>
      </x:c>
      <x:c r="AH1143" s="61" t="n">
        <x:f aca="0">IF(OR(T1143="年末+季度",T1143="季度+动态",T1143="季度",T1143="动态"),A1143,AH1142)</x:f>
        <x:v>45471</x:v>
      </x:c>
      <x:c r="AI1143" s="68" t="n">
        <x:f aca="0">YEAR(A1143)</x:f>
        <x:v>2024</x:v>
      </x:c>
      <x:c r="AJ1143" s="68" t="n">
        <x:f aca="0">MONTH(A1143)</x:f>
        <x:v>7</x:v>
      </x:c>
      <x:c r="AK1143" s="66" t="n">
        <x:f aca="0">IF(MONTH(A1143)&lt;&gt;MONTH(A1144),1,0)</x:f>
        <x:v>0</x:v>
      </x:c>
      <x:c r="AL1143" s="64" t="n">
        <x:f aca="0">IF(AK1142,AD1142,AL1142)</x:f>
        <x:v>1.2124401972459702</x:v>
      </x:c>
      <x:c r="AM1143" s="65" t="str">
        <x:f aca="0">IF(AK1143,AD1143/AL1143-1,"")</x:f>
      </x:c>
      <x:c r="AN1143" s="64" t="n">
        <x:f aca="0">IF(AI1143&lt;&gt;AI1142,AD1143,MAX(AN1142,AD1143))</x:f>
        <x:v>1.2222100929705337</x:v>
      </x:c>
      <x:c r="AO1143" s="65" t="n">
        <x:f aca="0">AD1143/AN1143-1</x:f>
        <x:v>-0.00889177854125034</x:v>
      </x:c>
      <x:c r="AP1143" s="69" t="n">
        <x:f aca="0">IFERROR(SUM(Z1143:AC1143)/AD1143,0)</x:f>
        <x:v>1</x:v>
      </x:c>
      <x:c r="AQ1143" s="66" t="b">
        <x:f aca="0">AND(B1143&gt;0,C1143&gt;0,D1143&gt;0,E1143&gt;0)</x:f>
        <x:v>1</x:v>
      </x:c>
    </x:row>
    <x:row r="1144" ht="13.5" hidden="0">
      <x:c r="A1144" s="61" t="n">
        <x:f aca="0">'净值底稿'!A1106</x:f>
        <x:v>45495</x:v>
      </x:c>
      <x:c r="B1144" s="62" t="n">
        <x:f aca="0">'净值底稿'!W1106</x:f>
        <x:v>1.393205056317291</x:v>
      </x:c>
      <x:c r="C1144" s="62" t="n">
        <x:f aca="0">'净值底稿'!T1106</x:f>
        <x:v>1.079219087021397</x:v>
      </x:c>
      <x:c r="D1144" s="62" t="n">
        <x:f aca="0">'净值底稿'!U1106</x:f>
        <x:v>1.6971</x:v>
      </x:c>
      <x:c r="E1144" s="62" t="n">
        <x:f aca="0">'净值底稿'!V1106</x:f>
        <x:v>1.9909</x:v>
      </x:c>
      <x:c r="F1144" s="63" t="n">
        <x:f aca="0">IFERROR(B1144/B1143-1,0)</x:f>
        <x:v>-0.005216068232397175</x:v>
      </x:c>
      <x:c r="G1144" s="63" t="n">
        <x:f aca="0">IFERROR(C1144/C1143-1,0)</x:f>
        <x:v>-0.0020770998581397526</x:v>
      </x:c>
      <x:c r="H1144" s="63" t="n">
        <x:f aca="0">IFERROR(D1144/D1143-1,0)</x:f>
        <x:v>0.0014161798548415483</x:v>
      </x:c>
      <x:c r="I1144" s="63" t="n">
        <x:f aca="0">IFERROR(E1144/E1143-1,0)</x:f>
        <x:v>0.0017610948978563634</x:v>
      </x:c>
      <x:c r="J1144" s="64" t="n">
        <x:f aca="0">Z1143*(1+F1144)</x:f>
        <x:v>0.11455106159529317</x:v>
      </x:c>
      <x:c r="K1144" s="64" t="n">
        <x:f aca="0">AA1143*(1+G1144)</x:f>
        <x:v>0.11539032223687896</x:v>
      </x:c>
      <x:c r="L1144" s="64" t="n">
        <x:f aca="0">AB1143*(1+H1144)</x:f>
        <x:v>0.9028421124393646</x:v>
      </x:c>
      <x:c r="M1144" s="64" t="n">
        <x:f aca="0">AC1143*(1+I1144)</x:f>
        <x:v>0.07913405624865427</x:v>
      </x:c>
      <x:c r="N1144" s="64" t="n">
        <x:f aca="0">SUM(J1144:M1144)</x:f>
        <x:v>1.211917552520191</x:v>
      </x:c>
      <x:c r="O1144" s="65" t="n">
        <x:f aca="0">IFERROR((J1144+K1144)/N1144,0)</x:f>
        <x:v>0.18973352053034254</x:v>
      </x:c>
      <x:c r="P1144" s="66" t="b">
        <x:f aca="0">AND(MONTH(A1144)=12,OR(A1145="",YEAR(A1144)&lt;&gt;YEAR(A1145)))</x:f>
        <x:v>0</x:v>
      </x:c>
      <x:c r="Q1144" s="66" t="b">
        <x:f aca="0">AND(MOD(MONTH(A1144),3)=0,OR(A1145="",MONTH(A1144)&lt;&gt;MONTH(A1145)))</x:f>
        <x:v>0</x:v>
      </x:c>
      <x:c r="R1144" s="66" t="b">
        <x:f aca="0">OR(O1144&gt;$E$7,O1144&lt;$E$6)</x:f>
        <x:v>0</x:v>
      </x:c>
      <x:c r="S1144" s="66" t="b">
        <x:f aca="0">AND(OR(P1144,Q1144,R1144),A1144-AH1143&gt;$E$8)</x:f>
        <x:v>0</x:v>
      </x:c>
      <x:c r="T1144" s="67" t="str">
        <x:f aca="0">IF(NOT(OR(P1144,Q1144,R1144)),"不调",IF(NOT(S1144),"间隔规则跳过",IF(P1144,"年末+季度",IF(AND(Q1144,R1144),"季度+动态",IF(Q1144,"季度","动态")))))</x:f>
        <x:v>不调</x:v>
      </x:c>
      <x:c r="U1144" s="64" t="n">
        <x:f aca="0">IF(OR(T1144="年末+季度",T1144="季度+动态"),N1144*$E$5/2,IF(T1144="季度",(J1144+K1144)/2,IF(T1144="动态",N1144*$E$5*IF(J1144+K1144=0,0.5,J1144/(J1144+K1144)),J1144)))</x:f>
        <x:v>0.11455106159529317</x:v>
      </x:c>
      <x:c r="V1144" s="64" t="n">
        <x:f aca="0">IF(OR(T1144="年末+季度",T1144="季度+动态"),N1144*$E$5/2,IF(T1144="季度",(J1144+K1144)/2,IF(T1144="动态",N1144*$E$5*IF(J1144+K1144=0,0.5,K1144/(J1144+K1144)),K1144)))</x:f>
        <x:v>0.11539032223687896</x:v>
      </x:c>
      <x:c r="W1144" s="64" t="n">
        <x:f aca="0">IF(OR(T1144="年末+季度",T1144="季度+动态",T1144="动态"),N1144*(1-$E$5)*IF(L1144+M1144=0,$B$7/($B$7+$B$8),L1144/(L1144+M1144)),L1144)</x:f>
        <x:v>0.9028421124393646</x:v>
      </x:c>
      <x:c r="X1144" s="64" t="n">
        <x:f aca="0">IF(OR(T1144="年末+季度",T1144="季度+动态",T1144="动态"),N1144*(1-$E$5)*IF(L1144+M1144=0,$B$8/($B$7+$B$8),M1144/(L1144+M1144)),M1144)</x:f>
        <x:v>0.07913405624865427</x:v>
      </x:c>
      <x:c r="Y1144" s="64" t="n">
        <x:f aca="0">POWER(1-$H$5,(A1144-A1143)/$H$8)</x:f>
        <x:v>0.9999588018747739</x:v>
      </x:c>
      <x:c r="Z1144" s="64" t="n">
        <x:f aca="0">U1144*Y1144</x:f>
        <x:v>0.11454634230631279</x:v>
      </x:c>
      <x:c r="AA1144" s="64" t="n">
        <x:f aca="0">V1144*Y1144</x:f>
        <x:v>0.11538556837193358</x:v>
      </x:c>
      <x:c r="AB1144" s="64" t="n">
        <x:f aca="0">W1144*Y1144</x:f>
        <x:v>0.902804917036957</x:v>
      </x:c>
      <x:c r="AC1144" s="64" t="n">
        <x:f aca="0">X1144*Y1144</x:f>
        <x:v>0.0791307960738953</x:v>
      </x:c>
      <x:c r="AD1144" s="64" t="n">
        <x:f aca="0">SUM(Z1144:AC1144)</x:f>
        <x:v>1.2118676237890988</x:v>
      </x:c>
      <x:c r="AE1144" s="64" t="n">
        <x:f aca="0">MAX(AE1143,AD1144)</x:f>
        <x:v>1.2222100929705337</x:v>
      </x:c>
      <x:c r="AF1144" s="63" t="n">
        <x:f aca="0">AD1144/AE1144-1</x:f>
        <x:v>-0.008462104216712785</x:v>
      </x:c>
      <x:c r="AG1144" s="63" t="n">
        <x:f aca="0">AD1144/AD1143-1</x:f>
        <x:v>0.00043352916990757606</x:v>
      </x:c>
      <x:c r="AH1144" s="61" t="n">
        <x:f aca="0">IF(OR(T1144="年末+季度",T1144="季度+动态",T1144="季度",T1144="动态"),A1144,AH1143)</x:f>
        <x:v>45471</x:v>
      </x:c>
      <x:c r="AI1144" s="68" t="n">
        <x:f aca="0">YEAR(A1144)</x:f>
        <x:v>2024</x:v>
      </x:c>
      <x:c r="AJ1144" s="68" t="n">
        <x:f aca="0">MONTH(A1144)</x:f>
        <x:v>7</x:v>
      </x:c>
      <x:c r="AK1144" s="66" t="n">
        <x:f aca="0">IF(MONTH(A1144)&lt;&gt;MONTH(A1145),1,0)</x:f>
        <x:v>0</x:v>
      </x:c>
      <x:c r="AL1144" s="64" t="n">
        <x:f aca="0">IF(AK1143,AD1143,AL1143)</x:f>
        <x:v>1.2124401972459702</x:v>
      </x:c>
      <x:c r="AM1144" s="65" t="str">
        <x:f aca="0">IF(AK1144,AD1144/AL1144-1,"")</x:f>
      </x:c>
      <x:c r="AN1144" s="64" t="n">
        <x:f aca="0">IF(AI1144&lt;&gt;AI1143,AD1144,MAX(AN1143,AD1144))</x:f>
        <x:v>1.2222100929705337</x:v>
      </x:c>
      <x:c r="AO1144" s="65" t="n">
        <x:f aca="0">AD1144/AN1144-1</x:f>
        <x:v>-0.008462104216712785</x:v>
      </x:c>
      <x:c r="AP1144" s="69" t="n">
        <x:f aca="0">IFERROR(SUM(Z1144:AC1144)/AD1144,0)</x:f>
        <x:v>1</x:v>
      </x:c>
      <x:c r="AQ1144" s="66" t="b">
        <x:f aca="0">AND(B1144&gt;0,C1144&gt;0,D1144&gt;0,E1144&gt;0)</x:f>
        <x:v>1</x:v>
      </x:c>
    </x:row>
    <x:row r="1145" ht="13.5" hidden="0">
      <x:c r="A1145" s="61" t="n">
        <x:f aca="0">'净值底稿'!A1107</x:f>
        <x:v>45496</x:v>
      </x:c>
      <x:c r="B1145" s="62" t="n">
        <x:f aca="0">'净值底稿'!W1107</x:f>
        <x:v>1.3811559811326455</x:v>
      </x:c>
      <x:c r="C1145" s="62" t="n">
        <x:f aca="0">'净值底稿'!T1107</x:f>
        <x:v>1.0543286649412222</x:v>
      </x:c>
      <x:c r="D1145" s="62" t="n">
        <x:f aca="0">'净值底稿'!U1107</x:f>
        <x:v>1.6987</x:v>
      </x:c>
      <x:c r="E1145" s="62" t="n">
        <x:f aca="0">'净值底稿'!V1107</x:f>
        <x:v>1.9798</x:v>
      </x:c>
      <x:c r="F1145" s="63" t="n">
        <x:f aca="0">IFERROR(B1145/B1144-1,0)</x:f>
        <x:v>-0.008648457834696144</x:v>
      </x:c>
      <x:c r="G1145" s="63" t="n">
        <x:f aca="0">IFERROR(C1145/C1144-1,0)</x:f>
        <x:v>-0.0230633634815256</x:v>
      </x:c>
      <x:c r="H1145" s="63" t="n">
        <x:f aca="0">IFERROR(D1145/D1144-1,0)</x:f>
        <x:v>0.0009427847504566156</x:v>
      </x:c>
      <x:c r="I1145" s="63" t="n">
        <x:f aca="0">IFERROR(E1145/E1144-1,0)</x:f>
        <x:v>-0.005575367924054442</x:v>
      </x:c>
      <x:c r="J1145" s="64" t="n">
        <x:f aca="0">Z1144*(1+F1145)</x:f>
        <x:v>0.11355569309475798</x:v>
      </x:c>
      <x:c r="K1145" s="64" t="n">
        <x:f aca="0">AA1144*(1+G1145)</x:f>
        <x:v>0.11272438906804924</x:v>
      </x:c>
      <x:c r="L1145" s="64" t="n">
        <x:f aca="0">AB1144*(1+H1145)</x:f>
        <x:v>0.9036560677453767</x:v>
      </x:c>
      <x:c r="M1145" s="64" t="n">
        <x:f aca="0">AC1144*(1+I1145)</x:f>
        <x:v>0.07868961277166</x:v>
      </x:c>
      <x:c r="N1145" s="64" t="n">
        <x:f aca="0">SUM(J1145:M1145)</x:f>
        <x:v>1.208625762679844</x:v>
      </x:c>
      <x:c r="O1145" s="65" t="n">
        <x:f aca="0">IFERROR((J1145+K1145)/N1145,0)</x:f>
        <x:v>0.18722096545508365</x:v>
      </x:c>
      <x:c r="P1145" s="66" t="b">
        <x:f aca="0">AND(MONTH(A1145)=12,OR(A1146="",YEAR(A1145)&lt;&gt;YEAR(A1146)))</x:f>
        <x:v>0</x:v>
      </x:c>
      <x:c r="Q1145" s="66" t="b">
        <x:f aca="0">AND(MOD(MONTH(A1145),3)=0,OR(A1146="",MONTH(A1145)&lt;&gt;MONTH(A1146)))</x:f>
        <x:v>0</x:v>
      </x:c>
      <x:c r="R1145" s="66" t="b">
        <x:f aca="0">OR(O1145&gt;$E$7,O1145&lt;$E$6)</x:f>
        <x:v>0</x:v>
      </x:c>
      <x:c r="S1145" s="66" t="b">
        <x:f aca="0">AND(OR(P1145,Q1145,R1145),A1145-AH1144&gt;$E$8)</x:f>
        <x:v>0</x:v>
      </x:c>
      <x:c r="T1145" s="67" t="str">
        <x:f aca="0">IF(NOT(OR(P1145,Q1145,R1145)),"不调",IF(NOT(S1145),"间隔规则跳过",IF(P1145,"年末+季度",IF(AND(Q1145,R1145),"季度+动态",IF(Q1145,"季度","动态")))))</x:f>
        <x:v>不调</x:v>
      </x:c>
      <x:c r="U1145" s="64" t="n">
        <x:f aca="0">IF(OR(T1145="年末+季度",T1145="季度+动态"),N1145*$E$5/2,IF(T1145="季度",(J1145+K1145)/2,IF(T1145="动态",N1145*$E$5*IF(J1145+K1145=0,0.5,J1145/(J1145+K1145)),J1145)))</x:f>
        <x:v>0.11355569309475798</x:v>
      </x:c>
      <x:c r="V1145" s="64" t="n">
        <x:f aca="0">IF(OR(T1145="年末+季度",T1145="季度+动态"),N1145*$E$5/2,IF(T1145="季度",(J1145+K1145)/2,IF(T1145="动态",N1145*$E$5*IF(J1145+K1145=0,0.5,K1145/(J1145+K1145)),K1145)))</x:f>
        <x:v>0.11272438906804924</x:v>
      </x:c>
      <x:c r="W1145" s="64" t="n">
        <x:f aca="0">IF(OR(T1145="年末+季度",T1145="季度+动态",T1145="动态"),N1145*(1-$E$5)*IF(L1145+M1145=0,$B$7/($B$7+$B$8),L1145/(L1145+M1145)),L1145)</x:f>
        <x:v>0.9036560677453767</x:v>
      </x:c>
      <x:c r="X1145" s="64" t="n">
        <x:f aca="0">IF(OR(T1145="年末+季度",T1145="季度+动态",T1145="动态"),N1145*(1-$E$5)*IF(L1145+M1145=0,$B$8/($B$7+$B$8),M1145/(L1145+M1145)),M1145)</x:f>
        <x:v>0.07868961277166</x:v>
      </x:c>
      <x:c r="Y1145" s="64" t="n">
        <x:f aca="0">POWER(1-$H$5,(A1145-A1144)/$H$8)</x:f>
        <x:v>0.9999862671029998</x:v>
      </x:c>
      <x:c r="Z1145" s="64" t="n">
        <x:f aca="0">U1145*Y1145</x:f>
        <x:v>0.11355413364612092</x:v>
      </x:c>
      <x:c r="AA1145" s="64" t="n">
        <x:f aca="0">V1145*Y1145</x:f>
        <x:v>0.11272284103562476</x:v>
      </x:c>
      <x:c r="AB1145" s="64" t="n">
        <x:f aca="0">W1145*Y1145</x:f>
        <x:v>0.9036436579296747</x:v>
      </x:c>
      <x:c r="AC1145" s="64" t="n">
        <x:f aca="0">X1145*Y1145</x:f>
        <x:v>0.07868853213531282</x:v>
      </x:c>
      <x:c r="AD1145" s="64" t="n">
        <x:f aca="0">SUM(Z1145:AC1145)</x:f>
        <x:v>1.2086091647467332</x:v>
      </x:c>
      <x:c r="AE1145" s="64" t="n">
        <x:f aca="0">MAX(AE1144,AD1145)</x:f>
        <x:v>1.2222100929705337</x:v>
      </x:c>
      <x:c r="AF1145" s="63" t="n">
        <x:f aca="0">AD1145/AE1145-1</x:f>
        <x:v>-0.011128142618053505</x:v>
      </x:c>
      <x:c r="AG1145" s="63" t="n">
        <x:f aca="0">AD1145/AD1144-1</x:f>
        <x:v>-0.002688791232971055</x:v>
      </x:c>
      <x:c r="AH1145" s="61" t="n">
        <x:f aca="0">IF(OR(T1145="年末+季度",T1145="季度+动态",T1145="季度",T1145="动态"),A1145,AH1144)</x:f>
        <x:v>45471</x:v>
      </x:c>
      <x:c r="AI1145" s="68" t="n">
        <x:f aca="0">YEAR(A1145)</x:f>
        <x:v>2024</x:v>
      </x:c>
      <x:c r="AJ1145" s="68" t="n">
        <x:f aca="0">MONTH(A1145)</x:f>
        <x:v>7</x:v>
      </x:c>
      <x:c r="AK1145" s="66" t="n">
        <x:f aca="0">IF(MONTH(A1145)&lt;&gt;MONTH(A1146),1,0)</x:f>
        <x:v>0</x:v>
      </x:c>
      <x:c r="AL1145" s="64" t="n">
        <x:f aca="0">IF(AK1144,AD1144,AL1144)</x:f>
        <x:v>1.2124401972459702</x:v>
      </x:c>
      <x:c r="AM1145" s="65" t="str">
        <x:f aca="0">IF(AK1145,AD1145/AL1145-1,"")</x:f>
      </x:c>
      <x:c r="AN1145" s="64" t="n">
        <x:f aca="0">IF(AI1145&lt;&gt;AI1144,AD1145,MAX(AN1144,AD1145))</x:f>
        <x:v>1.2222100929705337</x:v>
      </x:c>
      <x:c r="AO1145" s="65" t="n">
        <x:f aca="0">AD1145/AN1145-1</x:f>
        <x:v>-0.011128142618053505</x:v>
      </x:c>
      <x:c r="AP1145" s="69" t="n">
        <x:f aca="0">IFERROR(SUM(Z1145:AC1145)/AD1145,0)</x:f>
        <x:v>1</x:v>
      </x:c>
      <x:c r="AQ1145" s="66" t="b">
        <x:f aca="0">AND(B1145&gt;0,C1145&gt;0,D1145&gt;0,E1145&gt;0)</x:f>
        <x:v>1</x:v>
      </x:c>
    </x:row>
    <x:row r="1146" ht="13.5" hidden="0">
      <x:c r="A1146" s="61" t="n">
        <x:f aca="0">'净值底稿'!A1108</x:f>
        <x:v>45497</x:v>
      </x:c>
      <x:c r="B1146" s="62" t="n">
        <x:f aca="0">'净值底稿'!W1108</x:f>
        <x:v>1.3800775400175354</x:v>
      </x:c>
      <x:c r="C1146" s="62" t="n">
        <x:f aca="0">'净值底稿'!T1108</x:f>
        <x:v>1.042833185762883</x:v>
      </x:c>
      <x:c r="D1146" s="62" t="n">
        <x:f aca="0">'净值底稿'!U1108</x:f>
        <x:v>1.6991</x:v>
      </x:c>
      <x:c r="E1146" s="62" t="n">
        <x:f aca="0">'净值底稿'!V1108</x:f>
        <x:v>2.0008</x:v>
      </x:c>
      <x:c r="F1146" s="63" t="n">
        <x:f aca="0">IFERROR(B1146/B1145-1,0)</x:f>
        <x:v>-0.0007808249972068859</x:v>
      </x:c>
      <x:c r="G1146" s="63" t="n">
        <x:f aca="0">IFERROR(C1146/C1145-1,0)</x:f>
        <x:v>-0.01090312685274486</x:v>
      </x:c>
      <x:c r="H1146" s="63" t="n">
        <x:f aca="0">IFERROR(D1146/D1145-1,0)</x:f>
        <x:v>0.00023547418614233706</x:v>
      </x:c>
      <x:c r="I1146" s="63" t="n">
        <x:f aca="0">IFERROR(E1146/E1145-1,0)</x:f>
        <x:v>0.010607132033538802</x:v>
      </x:c>
      <x:c r="J1146" s="64" t="n">
        <x:f aca="0">Z1145*(1+F1146)</x:f>
        <x:v>0.11346546774003385</x:v>
      </x:c>
      <x:c r="K1146" s="64" t="n">
        <x:f aca="0">AA1145*(1+G1146)</x:f>
        <x:v>0.11149380960061155</x:v>
      </x:c>
      <x:c r="L1146" s="64" t="n">
        <x:f aca="0">AB1145*(1+H1146)</x:f>
        <x:v>0.9038564426845884</x:v>
      </x:c>
      <x:c r="M1146" s="64" t="n">
        <x:f aca="0">AC1145*(1+I1146)</x:f>
        <x:v>0.07952319178519744</x:v>
      </x:c>
      <x:c r="N1146" s="64" t="n">
        <x:f aca="0">SUM(J1146:M1146)</x:f>
        <x:v>1.2083389118104313</x:v>
      </x:c>
      <x:c r="O1146" s="65" t="n">
        <x:f aca="0">IFERROR((J1146+K1146)/N1146,0)</x:f>
        <x:v>0.18617233554416715</x:v>
      </x:c>
      <x:c r="P1146" s="66" t="b">
        <x:f aca="0">AND(MONTH(A1146)=12,OR(A1147="",YEAR(A1146)&lt;&gt;YEAR(A1147)))</x:f>
        <x:v>0</x:v>
      </x:c>
      <x:c r="Q1146" s="66" t="b">
        <x:f aca="0">AND(MOD(MONTH(A1146),3)=0,OR(A1147="",MONTH(A1146)&lt;&gt;MONTH(A1147)))</x:f>
        <x:v>0</x:v>
      </x:c>
      <x:c r="R1146" s="66" t="b">
        <x:f aca="0">OR(O1146&gt;$E$7,O1146&lt;$E$6)</x:f>
        <x:v>0</x:v>
      </x:c>
      <x:c r="S1146" s="66" t="b">
        <x:f aca="0">AND(OR(P1146,Q1146,R1146),A1146-AH1145&gt;$E$8)</x:f>
        <x:v>0</x:v>
      </x:c>
      <x:c r="T1146" s="67" t="str">
        <x:f aca="0">IF(NOT(OR(P1146,Q1146,R1146)),"不调",IF(NOT(S1146),"间隔规则跳过",IF(P1146,"年末+季度",IF(AND(Q1146,R1146),"季度+动态",IF(Q1146,"季度","动态")))))</x:f>
        <x:v>不调</x:v>
      </x:c>
      <x:c r="U1146" s="64" t="n">
        <x:f aca="0">IF(OR(T1146="年末+季度",T1146="季度+动态"),N1146*$E$5/2,IF(T1146="季度",(J1146+K1146)/2,IF(T1146="动态",N1146*$E$5*IF(J1146+K1146=0,0.5,J1146/(J1146+K1146)),J1146)))</x:f>
        <x:v>0.11346546774003385</x:v>
      </x:c>
      <x:c r="V1146" s="64" t="n">
        <x:f aca="0">IF(OR(T1146="年末+季度",T1146="季度+动态"),N1146*$E$5/2,IF(T1146="季度",(J1146+K1146)/2,IF(T1146="动态",N1146*$E$5*IF(J1146+K1146=0,0.5,K1146/(J1146+K1146)),K1146)))</x:f>
        <x:v>0.11149380960061155</x:v>
      </x:c>
      <x:c r="W1146" s="64" t="n">
        <x:f aca="0">IF(OR(T1146="年末+季度",T1146="季度+动态",T1146="动态"),N1146*(1-$E$5)*IF(L1146+M1146=0,$B$7/($B$7+$B$8),L1146/(L1146+M1146)),L1146)</x:f>
        <x:v>0.9038564426845884</x:v>
      </x:c>
      <x:c r="X1146" s="64" t="n">
        <x:f aca="0">IF(OR(T1146="年末+季度",T1146="季度+动态",T1146="动态"),N1146*(1-$E$5)*IF(L1146+M1146=0,$B$8/($B$7+$B$8),M1146/(L1146+M1146)),M1146)</x:f>
        <x:v>0.07952319178519744</x:v>
      </x:c>
      <x:c r="Y1146" s="64" t="n">
        <x:f aca="0">POWER(1-$H$5,(A1146-A1145)/$H$8)</x:f>
        <x:v>0.9999862671029998</x:v>
      </x:c>
      <x:c r="Z1146" s="64" t="n">
        <x:f aca="0">U1146*Y1146</x:f>
        <x:v>0.1134639095304523</x:v>
      </x:c>
      <x:c r="AA1146" s="64" t="n">
        <x:f aca="0">V1146*Y1146</x:f>
        <x:v>0.11149227846760813</x:v>
      </x:c>
      <x:c r="AB1146" s="64" t="n">
        <x:f aca="0">W1146*Y1146</x:f>
        <x:v>0.9038440301171581</x:v>
      </x:c>
      <x:c r="AC1146" s="64" t="n">
        <x:f aca="0">X1146*Y1146</x:f>
        <x:v>0.07952209970139552</x:v>
      </x:c>
      <x:c r="AD1146" s="64" t="n">
        <x:f aca="0">SUM(Z1146:AC1146)</x:f>
        <x:v>1.208322317816614</x:v>
      </x:c>
      <x:c r="AE1146" s="64" t="n">
        <x:f aca="0">MAX(AE1145,AD1146)</x:f>
        <x:v>1.2222100929705337</x:v>
      </x:c>
      <x:c r="AF1146" s="63" t="n">
        <x:f aca="0">AD1146/AE1146-1</x:f>
        <x:v>-0.011362837889978494</x:v>
      </x:c>
      <x:c r="AG1146" s="63" t="n">
        <x:f aca="0">AD1146/AD1145-1</x:f>
        <x:v>-0.0002373363850664001</x:v>
      </x:c>
      <x:c r="AH1146" s="61" t="n">
        <x:f aca="0">IF(OR(T1146="年末+季度",T1146="季度+动态",T1146="季度",T1146="动态"),A1146,AH1145)</x:f>
        <x:v>45471</x:v>
      </x:c>
      <x:c r="AI1146" s="68" t="n">
        <x:f aca="0">YEAR(A1146)</x:f>
        <x:v>2024</x:v>
      </x:c>
      <x:c r="AJ1146" s="68" t="n">
        <x:f aca="0">MONTH(A1146)</x:f>
        <x:v>7</x:v>
      </x:c>
      <x:c r="AK1146" s="66" t="n">
        <x:f aca="0">IF(MONTH(A1146)&lt;&gt;MONTH(A1147),1,0)</x:f>
        <x:v>0</x:v>
      </x:c>
      <x:c r="AL1146" s="64" t="n">
        <x:f aca="0">IF(AK1145,AD1145,AL1145)</x:f>
        <x:v>1.2124401972459702</x:v>
      </x:c>
      <x:c r="AM1146" s="65" t="str">
        <x:f aca="0">IF(AK1146,AD1146/AL1146-1,"")</x:f>
      </x:c>
      <x:c r="AN1146" s="64" t="n">
        <x:f aca="0">IF(AI1146&lt;&gt;AI1145,AD1146,MAX(AN1145,AD1146))</x:f>
        <x:v>1.2222100929705337</x:v>
      </x:c>
      <x:c r="AO1146" s="65" t="n">
        <x:f aca="0">AD1146/AN1146-1</x:f>
        <x:v>-0.011362837889978494</x:v>
      </x:c>
      <x:c r="AP1146" s="69" t="n">
        <x:f aca="0">IFERROR(SUM(Z1146:AC1146)/AD1146,0)</x:f>
        <x:v>1</x:v>
      </x:c>
      <x:c r="AQ1146" s="66" t="b">
        <x:f aca="0">AND(B1146&gt;0,C1146&gt;0,D1146&gt;0,E1146&gt;0)</x:f>
        <x:v>1</x:v>
      </x:c>
    </x:row>
    <x:row r="1147" ht="13.5" hidden="0">
      <x:c r="A1147" s="61" t="n">
        <x:f aca="0">'净值底稿'!A1109</x:f>
        <x:v>45498</x:v>
      </x:c>
      <x:c r="B1147" s="62" t="n">
        <x:f aca="0">'净值底稿'!W1109</x:f>
        <x:v>1.371660918899661</x:v>
      </x:c>
      <x:c r="C1147" s="62" t="n">
        <x:f aca="0">'净值底稿'!T1109</x:f>
        <x:v>1.0414824330477859</x:v>
      </x:c>
      <x:c r="D1147" s="62" t="n">
        <x:f aca="0">'净值底稿'!U1109</x:f>
        <x:v>1.7003</x:v>
      </x:c>
      <x:c r="E1147" s="62" t="n">
        <x:f aca="0">'净值底稿'!V1109</x:f>
        <x:v>1.9532</x:v>
      </x:c>
      <x:c r="F1147" s="63" t="n">
        <x:f aca="0">IFERROR(B1147/B1146-1,0)</x:f>
        <x:v>-0.006098658136098334</x:v>
      </x:c>
      <x:c r="G1147" s="63" t="n">
        <x:f aca="0">IFERROR(C1147/C1146-1,0)</x:f>
        <x:v>-0.0012952720852558164</x:v>
      </x:c>
      <x:c r="H1147" s="63" t="n">
        <x:f aca="0">IFERROR(D1147/D1146-1,0)</x:f>
        <x:v>0.0007062562533104444</x:v>
      </x:c>
      <x:c r="I1147" s="63" t="n">
        <x:f aca="0">IFERROR(E1147/E1146-1,0)</x:f>
        <x:v>-0.023790483806477303</x:v>
      </x:c>
      <x:c r="J1147" s="64" t="n">
        <x:f aca="0">Z1146*(1+F1147)</x:f>
        <x:v>0.11277193193544088</x:v>
      </x:c>
      <x:c r="K1147" s="64" t="n">
        <x:f aca="0">AA1146*(1+G1147)</x:f>
        <x:v>0.11134786563158747</x:v>
      </x:c>
      <x:c r="L1147" s="64" t="n">
        <x:f aca="0">AB1146*(1+H1147)</x:f>
        <x:v>0.9044823756154456</x:v>
      </x:c>
      <x:c r="M1147" s="64" t="n">
        <x:f aca="0">AC1146*(1+I1147)</x:f>
        <x:v>0.0776302304761924</x:v>
      </x:c>
      <x:c r="N1147" s="64" t="n">
        <x:f aca="0">SUM(J1147:M1147)</x:f>
        <x:v>1.2062324036586665</x:v>
      </x:c>
      <x:c r="O1147" s="65" t="n">
        <x:f aca="0">IFERROR((J1147+K1147)/N1147,0)</x:f>
        <x:v>0.18580150631606532</x:v>
      </x:c>
      <x:c r="P1147" s="66" t="b">
        <x:f aca="0">AND(MONTH(A1147)=12,OR(A1148="",YEAR(A1147)&lt;&gt;YEAR(A1148)))</x:f>
        <x:v>0</x:v>
      </x:c>
      <x:c r="Q1147" s="66" t="b">
        <x:f aca="0">AND(MOD(MONTH(A1147),3)=0,OR(A1148="",MONTH(A1147)&lt;&gt;MONTH(A1148)))</x:f>
        <x:v>0</x:v>
      </x:c>
      <x:c r="R1147" s="66" t="b">
        <x:f aca="0">OR(O1147&gt;$E$7,O1147&lt;$E$6)</x:f>
        <x:v>0</x:v>
      </x:c>
      <x:c r="S1147" s="66" t="b">
        <x:f aca="0">AND(OR(P1147,Q1147,R1147),A1147-AH1146&gt;$E$8)</x:f>
        <x:v>0</x:v>
      </x:c>
      <x:c r="T1147" s="67" t="str">
        <x:f aca="0">IF(NOT(OR(P1147,Q1147,R1147)),"不调",IF(NOT(S1147),"间隔规则跳过",IF(P1147,"年末+季度",IF(AND(Q1147,R1147),"季度+动态",IF(Q1147,"季度","动态")))))</x:f>
        <x:v>不调</x:v>
      </x:c>
      <x:c r="U1147" s="64" t="n">
        <x:f aca="0">IF(OR(T1147="年末+季度",T1147="季度+动态"),N1147*$E$5/2,IF(T1147="季度",(J1147+K1147)/2,IF(T1147="动态",N1147*$E$5*IF(J1147+K1147=0,0.5,J1147/(J1147+K1147)),J1147)))</x:f>
        <x:v>0.11277193193544088</x:v>
      </x:c>
      <x:c r="V1147" s="64" t="n">
        <x:f aca="0">IF(OR(T1147="年末+季度",T1147="季度+动态"),N1147*$E$5/2,IF(T1147="季度",(J1147+K1147)/2,IF(T1147="动态",N1147*$E$5*IF(J1147+K1147=0,0.5,K1147/(J1147+K1147)),K1147)))</x:f>
        <x:v>0.11134786563158747</x:v>
      </x:c>
      <x:c r="W1147" s="64" t="n">
        <x:f aca="0">IF(OR(T1147="年末+季度",T1147="季度+动态",T1147="动态"),N1147*(1-$E$5)*IF(L1147+M1147=0,$B$7/($B$7+$B$8),L1147/(L1147+M1147)),L1147)</x:f>
        <x:v>0.9044823756154456</x:v>
      </x:c>
      <x:c r="X1147" s="64" t="n">
        <x:f aca="0">IF(OR(T1147="年末+季度",T1147="季度+动态",T1147="动态"),N1147*(1-$E$5)*IF(L1147+M1147=0,$B$8/($B$7+$B$8),M1147/(L1147+M1147)),M1147)</x:f>
        <x:v>0.0776302304761924</x:v>
      </x:c>
      <x:c r="Y1147" s="64" t="n">
        <x:f aca="0">POWER(1-$H$5,(A1147-A1146)/$H$8)</x:f>
        <x:v>0.9999862671029998</x:v>
      </x:c>
      <x:c r="Z1147" s="64" t="n">
        <x:f aca="0">U1147*Y1147</x:f>
        <x:v>0.1127703832501151</x:v>
      </x:c>
      <x:c r="AA1147" s="64" t="n">
        <x:f aca="0">V1147*Y1147</x:f>
        <x:v>0.11134633650281756</x:v>
      </x:c>
      <x:c r="AB1147" s="64" t="n">
        <x:f aca="0">W1147*Y1147</x:f>
        <x:v>0.9044699544521427</x:v>
      </x:c>
      <x:c r="AC1147" s="64" t="n">
        <x:f aca="0">X1147*Y1147</x:f>
        <x:v>0.07762916438823317</x:v>
      </x:c>
      <x:c r="AD1147" s="64" t="n">
        <x:f aca="0">SUM(Z1147:AC1147)</x:f>
        <x:v>1.2062158385933086</x:v>
      </x:c>
      <x:c r="AE1147" s="64" t="n">
        <x:f aca="0">MAX(AE1146,AD1147)</x:f>
        <x:v>1.2222100929705337</x:v>
      </x:c>
      <x:c r="AF1147" s="63" t="n">
        <x:f aca="0">AD1147/AE1147-1</x:f>
        <x:v>-0.013086337994764663</x:v>
      </x:c>
      <x:c r="AG1147" s="63" t="n">
        <x:f aca="0">AD1147/AD1146-1</x:f>
        <x:v>-0.001743309042832042</x:v>
      </x:c>
      <x:c r="AH1147" s="61" t="n">
        <x:f aca="0">IF(OR(T1147="年末+季度",T1147="季度+动态",T1147="季度",T1147="动态"),A1147,AH1146)</x:f>
        <x:v>45471</x:v>
      </x:c>
      <x:c r="AI1147" s="68" t="n">
        <x:f aca="0">YEAR(A1147)</x:f>
        <x:v>2024</x:v>
      </x:c>
      <x:c r="AJ1147" s="68" t="n">
        <x:f aca="0">MONTH(A1147)</x:f>
        <x:v>7</x:v>
      </x:c>
      <x:c r="AK1147" s="66" t="n">
        <x:f aca="0">IF(MONTH(A1147)&lt;&gt;MONTH(A1148),1,0)</x:f>
        <x:v>0</x:v>
      </x:c>
      <x:c r="AL1147" s="64" t="n">
        <x:f aca="0">IF(AK1146,AD1146,AL1146)</x:f>
        <x:v>1.2124401972459702</x:v>
      </x:c>
      <x:c r="AM1147" s="65" t="str">
        <x:f aca="0">IF(AK1147,AD1147/AL1147-1,"")</x:f>
      </x:c>
      <x:c r="AN1147" s="64" t="n">
        <x:f aca="0">IF(AI1147&lt;&gt;AI1146,AD1147,MAX(AN1146,AD1147))</x:f>
        <x:v>1.2222100929705337</x:v>
      </x:c>
      <x:c r="AO1147" s="65" t="n">
        <x:f aca="0">AD1147/AN1147-1</x:f>
        <x:v>-0.013086337994764663</x:v>
      </x:c>
      <x:c r="AP1147" s="69" t="n">
        <x:f aca="0">IFERROR(SUM(Z1147:AC1147)/AD1147,0)</x:f>
        <x:v>1</x:v>
      </x:c>
      <x:c r="AQ1147" s="66" t="b">
        <x:f aca="0">AND(B1147&gt;0,C1147&gt;0,D1147&gt;0,E1147&gt;0)</x:f>
        <x:v>1</x:v>
      </x:c>
    </x:row>
    <x:row r="1148" ht="13.5" hidden="0">
      <x:c r="A1148" s="61" t="n">
        <x:f aca="0">'净值底稿'!A1110</x:f>
        <x:v>45499</x:v>
      </x:c>
      <x:c r="B1148" s="62" t="n">
        <x:f aca="0">'净值底稿'!W1110</x:f>
        <x:v>1.3705658034346442</x:v>
      </x:c>
      <x:c r="C1148" s="62" t="n">
        <x:f aca="0">'净值底稿'!T1110</x:f>
        <x:v>1.056299224605897</x:v>
      </x:c>
      <x:c r="D1148" s="62" t="n">
        <x:f aca="0">'净值底稿'!U1110</x:f>
        <x:v>1.7012</x:v>
      </x:c>
      <x:c r="E1148" s="62" t="n">
        <x:f aca="0">'净值底稿'!V1110</x:f>
        <x:v>1.962</x:v>
      </x:c>
      <x:c r="F1148" s="63" t="n">
        <x:f aca="0">IFERROR(B1148/B1147-1,0)</x:f>
        <x:v>-0.0007983864305874944</x:v>
      </x:c>
      <x:c r="G1148" s="63" t="n">
        <x:f aca="0">IFERROR(C1148/C1147-1,0)</x:f>
        <x:v>0.014226636079450294</x:v>
      </x:c>
      <x:c r="H1148" s="63" t="n">
        <x:f aca="0">IFERROR(D1148/D1147-1,0)</x:f>
        <x:v>0.0005293183555843406</x:v>
      </x:c>
      <x:c r="I1148" s="63" t="n">
        <x:f aca="0">IFERROR(E1148/E1147-1,0)</x:f>
        <x:v>0.0045054269916033896</x:v>
      </x:c>
      <x:c r="J1148" s="64" t="n">
        <x:f aca="0">Z1147*(1+F1148)</x:f>
        <x:v>0.11268034890635606</x:v>
      </x:c>
      <x:c r="K1148" s="64" t="n">
        <x:f aca="0">AA1147*(1+G1148)</x:f>
        <x:v>0.11293042031102316</x:v>
      </x:c>
      <x:c r="L1148" s="64" t="n">
        <x:f aca="0">AB1147*(1+H1148)</x:f>
        <x:v>0.9049487070011087</x:v>
      </x:c>
      <x:c r="M1148" s="64" t="n">
        <x:f aca="0">AC1147*(1+I1148)</x:f>
        <x:v>0.07797891692080353</x:v>
      </x:c>
      <x:c r="N1148" s="64" t="n">
        <x:f aca="0">SUM(J1148:M1148)</x:f>
        <x:v>1.2085383931392917</x:v>
      </x:c>
      <x:c r="O1148" s="65" t="n">
        <x:f aca="0">IFERROR((J1148+K1148)/N1148,0)</x:f>
        <x:v>0.18668068014896416</x:v>
      </x:c>
      <x:c r="P1148" s="66" t="b">
        <x:f aca="0">AND(MONTH(A1148)=12,OR(A1149="",YEAR(A1148)&lt;&gt;YEAR(A1149)))</x:f>
        <x:v>0</x:v>
      </x:c>
      <x:c r="Q1148" s="66" t="b">
        <x:f aca="0">AND(MOD(MONTH(A1148),3)=0,OR(A1149="",MONTH(A1148)&lt;&gt;MONTH(A1149)))</x:f>
        <x:v>0</x:v>
      </x:c>
      <x:c r="R1148" s="66" t="b">
        <x:f aca="0">OR(O1148&gt;$E$7,O1148&lt;$E$6)</x:f>
        <x:v>0</x:v>
      </x:c>
      <x:c r="S1148" s="66" t="b">
        <x:f aca="0">AND(OR(P1148,Q1148,R1148),A1148-AH1147&gt;$E$8)</x:f>
        <x:v>0</x:v>
      </x:c>
      <x:c r="T1148" s="67" t="str">
        <x:f aca="0">IF(NOT(OR(P1148,Q1148,R1148)),"不调",IF(NOT(S1148),"间隔规则跳过",IF(P1148,"年末+季度",IF(AND(Q1148,R1148),"季度+动态",IF(Q1148,"季度","动态")))))</x:f>
        <x:v>不调</x:v>
      </x:c>
      <x:c r="U1148" s="64" t="n">
        <x:f aca="0">IF(OR(T1148="年末+季度",T1148="季度+动态"),N1148*$E$5/2,IF(T1148="季度",(J1148+K1148)/2,IF(T1148="动态",N1148*$E$5*IF(J1148+K1148=0,0.5,J1148/(J1148+K1148)),J1148)))</x:f>
        <x:v>0.11268034890635606</x:v>
      </x:c>
      <x:c r="V1148" s="64" t="n">
        <x:f aca="0">IF(OR(T1148="年末+季度",T1148="季度+动态"),N1148*$E$5/2,IF(T1148="季度",(J1148+K1148)/2,IF(T1148="动态",N1148*$E$5*IF(J1148+K1148=0,0.5,K1148/(J1148+K1148)),K1148)))</x:f>
        <x:v>0.11293042031102316</x:v>
      </x:c>
      <x:c r="W1148" s="64" t="n">
        <x:f aca="0">IF(OR(T1148="年末+季度",T1148="季度+动态",T1148="动态"),N1148*(1-$E$5)*IF(L1148+M1148=0,$B$7/($B$7+$B$8),L1148/(L1148+M1148)),L1148)</x:f>
        <x:v>0.9049487070011087</x:v>
      </x:c>
      <x:c r="X1148" s="64" t="n">
        <x:f aca="0">IF(OR(T1148="年末+季度",T1148="季度+动态",T1148="动态"),N1148*(1-$E$5)*IF(L1148+M1148=0,$B$8/($B$7+$B$8),M1148/(L1148+M1148)),M1148)</x:f>
        <x:v>0.07797891692080353</x:v>
      </x:c>
      <x:c r="Y1148" s="64" t="n">
        <x:f aca="0">POWER(1-$H$5,(A1148-A1147)/$H$8)</x:f>
        <x:v>0.9999862671029998</x:v>
      </x:c>
      <x:c r="Z1148" s="64" t="n">
        <x:f aca="0">U1148*Y1148</x:f>
        <x:v>0.11267880147873058</x:v>
      </x:c>
      <x:c r="AA1148" s="64" t="n">
        <x:f aca="0">V1148*Y1148</x:f>
        <x:v>0.11292886944919284</x:v>
      </x:c>
      <x:c r="AB1148" s="64" t="n">
        <x:f aca="0">W1148*Y1148</x:f>
        <x:v>0.904936279433725</x:v>
      </x:c>
      <x:c r="AC1148" s="64" t="n">
        <x:f aca="0">X1148*Y1148</x:f>
        <x:v>0.07797784604436926</x:v>
      </x:c>
      <x:c r="AD1148" s="64" t="n">
        <x:f aca="0">SUM(Z1148:AC1148)</x:f>
        <x:v>1.2085217964060175</x:v>
      </x:c>
      <x:c r="AE1148" s="64" t="n">
        <x:f aca="0">MAX(AE1147,AD1148)</x:f>
        <x:v>1.2222100929705337</x:v>
      </x:c>
      <x:c r="AF1148" s="63" t="n">
        <x:f aca="0">AD1148/AE1148-1</x:f>
        <x:v>-0.011199626515313255</x:v>
      </x:c>
      <x:c r="AG1148" s="63" t="n">
        <x:f aca="0">AD1148/AD1147-1</x:f>
        <x:v>0.0019117290114496477</x:v>
      </x:c>
      <x:c r="AH1148" s="61" t="n">
        <x:f aca="0">IF(OR(T1148="年末+季度",T1148="季度+动态",T1148="季度",T1148="动态"),A1148,AH1147)</x:f>
        <x:v>45471</x:v>
      </x:c>
      <x:c r="AI1148" s="68" t="n">
        <x:f aca="0">YEAR(A1148)</x:f>
        <x:v>2024</x:v>
      </x:c>
      <x:c r="AJ1148" s="68" t="n">
        <x:f aca="0">MONTH(A1148)</x:f>
        <x:v>7</x:v>
      </x:c>
      <x:c r="AK1148" s="66" t="n">
        <x:f aca="0">IF(MONTH(A1148)&lt;&gt;MONTH(A1149),1,0)</x:f>
        <x:v>0</x:v>
      </x:c>
      <x:c r="AL1148" s="64" t="n">
        <x:f aca="0">IF(AK1147,AD1147,AL1147)</x:f>
        <x:v>1.2124401972459702</x:v>
      </x:c>
      <x:c r="AM1148" s="65" t="str">
        <x:f aca="0">IF(AK1148,AD1148/AL1148-1,"")</x:f>
      </x:c>
      <x:c r="AN1148" s="64" t="n">
        <x:f aca="0">IF(AI1148&lt;&gt;AI1147,AD1148,MAX(AN1147,AD1148))</x:f>
        <x:v>1.2222100929705337</x:v>
      </x:c>
      <x:c r="AO1148" s="65" t="n">
        <x:f aca="0">AD1148/AN1148-1</x:f>
        <x:v>-0.011199626515313255</x:v>
      </x:c>
      <x:c r="AP1148" s="69" t="n">
        <x:f aca="0">IFERROR(SUM(Z1148:AC1148)/AD1148,0)</x:f>
        <x:v>1</x:v>
      </x:c>
      <x:c r="AQ1148" s="66" t="b">
        <x:f aca="0">AND(B1148&gt;0,C1148&gt;0,D1148&gt;0,E1148&gt;0)</x:f>
        <x:v>1</x:v>
      </x:c>
    </x:row>
    <x:row r="1149" ht="13.5" hidden="0">
      <x:c r="A1149" s="61" t="n">
        <x:f aca="0">'净值底稿'!A1111</x:f>
        <x:v>45502</x:v>
      </x:c>
      <x:c r="B1149" s="62" t="n">
        <x:f aca="0">'净值底稿'!W1111</x:f>
        <x:v>1.3734399995970494</x:v>
      </x:c>
      <x:c r="C1149" s="62" t="n">
        <x:f aca="0">'净值底稿'!T1111</x:f>
        <x:v>1.0538591205197763</x:v>
      </x:c>
      <x:c r="D1149" s="62" t="n">
        <x:f aca="0">'净值底稿'!U1111</x:f>
        <x:v>1.7029</x:v>
      </x:c>
      <x:c r="E1149" s="62" t="n">
        <x:f aca="0">'净值底稿'!V1111</x:f>
        <x:v>1.9737</x:v>
      </x:c>
      <x:c r="F1149" s="63" t="n">
        <x:f aca="0">IFERROR(B1149/B1148-1,0)</x:f>
        <x:v>0.0020970873162036163</x:v>
      </x:c>
      <x:c r="G1149" s="63" t="n">
        <x:f aca="0">IFERROR(C1149/C1148-1,0)</x:f>
        <x:v>-0.002310050058998425</x:v>
      </x:c>
      <x:c r="H1149" s="63" t="n">
        <x:f aca="0">IFERROR(D1149/D1148-1,0)</x:f>
        <x:v>0.0009992946155654714</x:v>
      </x:c>
      <x:c r="I1149" s="63" t="n">
        <x:f aca="0">IFERROR(E1149/E1148-1,0)</x:f>
        <x:v>0.00596330275229362</x:v>
      </x:c>
      <x:c r="J1149" s="64" t="n">
        <x:f aca="0">Z1148*(1+F1149)</x:f>
        <x:v>0.11291509876411665</x:v>
      </x:c>
      <x:c r="K1149" s="64" t="n">
        <x:f aca="0">AA1148*(1+G1149)</x:f>
        <x:v>0.11266799810765911</x:v>
      </x:c>
      <x:c r="L1149" s="64" t="n">
        <x:f aca="0">AB1148*(1+H1149)</x:f>
        <x:v>0.905840577385193</x:v>
      </x:c>
      <x:c r="M1149" s="64" t="n">
        <x:f aca="0">AC1148*(1+I1149)</x:f>
        <x:v>0.07844285154830358</x:v>
      </x:c>
      <x:c r="N1149" s="64" t="n">
        <x:f aca="0">SUM(J1149:M1149)</x:f>
        <x:v>1.2098665258052723</x:v>
      </x:c>
      <x:c r="O1149" s="65" t="n">
        <x:f aca="0">IFERROR((J1149+K1149)/N1149,0)</x:f>
        <x:v>0.18645287894185716</x:v>
      </x:c>
      <x:c r="P1149" s="66" t="b">
        <x:f aca="0">AND(MONTH(A1149)=12,OR(A1150="",YEAR(A1149)&lt;&gt;YEAR(A1150)))</x:f>
        <x:v>0</x:v>
      </x:c>
      <x:c r="Q1149" s="66" t="b">
        <x:f aca="0">AND(MOD(MONTH(A1149),3)=0,OR(A1150="",MONTH(A1149)&lt;&gt;MONTH(A1150)))</x:f>
        <x:v>0</x:v>
      </x:c>
      <x:c r="R1149" s="66" t="b">
        <x:f aca="0">OR(O1149&gt;$E$7,O1149&lt;$E$6)</x:f>
        <x:v>0</x:v>
      </x:c>
      <x:c r="S1149" s="66" t="b">
        <x:f aca="0">AND(OR(P1149,Q1149,R1149),A1149-AH1148&gt;$E$8)</x:f>
        <x:v>0</x:v>
      </x:c>
      <x:c r="T1149" s="67" t="str">
        <x:f aca="0">IF(NOT(OR(P1149,Q1149,R1149)),"不调",IF(NOT(S1149),"间隔规则跳过",IF(P1149,"年末+季度",IF(AND(Q1149,R1149),"季度+动态",IF(Q1149,"季度","动态")))))</x:f>
        <x:v>不调</x:v>
      </x:c>
      <x:c r="U1149" s="64" t="n">
        <x:f aca="0">IF(OR(T1149="年末+季度",T1149="季度+动态"),N1149*$E$5/2,IF(T1149="季度",(J1149+K1149)/2,IF(T1149="动态",N1149*$E$5*IF(J1149+K1149=0,0.5,J1149/(J1149+K1149)),J1149)))</x:f>
        <x:v>0.11291509876411665</x:v>
      </x:c>
      <x:c r="V1149" s="64" t="n">
        <x:f aca="0">IF(OR(T1149="年末+季度",T1149="季度+动态"),N1149*$E$5/2,IF(T1149="季度",(J1149+K1149)/2,IF(T1149="动态",N1149*$E$5*IF(J1149+K1149=0,0.5,K1149/(J1149+K1149)),K1149)))</x:f>
        <x:v>0.11266799810765911</x:v>
      </x:c>
      <x:c r="W1149" s="64" t="n">
        <x:f aca="0">IF(OR(T1149="年末+季度",T1149="季度+动态",T1149="动态"),N1149*(1-$E$5)*IF(L1149+M1149=0,$B$7/($B$7+$B$8),L1149/(L1149+M1149)),L1149)</x:f>
        <x:v>0.905840577385193</x:v>
      </x:c>
      <x:c r="X1149" s="64" t="n">
        <x:f aca="0">IF(OR(T1149="年末+季度",T1149="季度+动态",T1149="动态"),N1149*(1-$E$5)*IF(L1149+M1149=0,$B$8/($B$7+$B$8),M1149/(L1149+M1149)),M1149)</x:f>
        <x:v>0.07844285154830358</x:v>
      </x:c>
      <x:c r="Y1149" s="64" t="n">
        <x:f aca="0">POWER(1-$H$5,(A1149-A1148)/$H$8)</x:f>
        <x:v>0.9999588018747739</x:v>
      </x:c>
      <x:c r="Z1149" s="64" t="n">
        <x:f aca="0">U1149*Y1149</x:f>
        <x:v>0.11291044687373786</x:v>
      </x:c>
      <x:c r="AA1149" s="64" t="n">
        <x:f aca="0">V1149*Y1149</x:f>
        <x:v>0.11266335639736409</x:v>
      </x:c>
      <x:c r="AB1149" s="64" t="n">
        <x:f aca="0">W1149*Y1149</x:f>
        <x:v>0.905803258451651</x:v>
      </x:c>
      <x:c r="AC1149" s="64" t="n">
        <x:f aca="0">X1149*Y1149</x:f>
        <x:v>0.0784396198498824</x:v>
      </x:c>
      <x:c r="AD1149" s="64" t="n">
        <x:f aca="0">SUM(Z1149:AC1149)</x:f>
        <x:v>1.2098166815726354</x:v>
      </x:c>
      <x:c r="AE1149" s="64" t="n">
        <x:f aca="0">MAX(AE1148,AD1149)</x:f>
        <x:v>1.2222100929705337</x:v>
      </x:c>
      <x:c r="AF1149" s="63" t="n">
        <x:f aca="0">AD1149/AE1149-1</x:f>
        <x:v>-0.010140164501322824</x:v>
      </x:c>
      <x:c r="AG1149" s="63" t="n">
        <x:f aca="0">AD1149/AD1148-1</x:f>
        <x:v>0.0010714619880822784</x:v>
      </x:c>
      <x:c r="AH1149" s="61" t="n">
        <x:f aca="0">IF(OR(T1149="年末+季度",T1149="季度+动态",T1149="季度",T1149="动态"),A1149,AH1148)</x:f>
        <x:v>45471</x:v>
      </x:c>
      <x:c r="AI1149" s="68" t="n">
        <x:f aca="0">YEAR(A1149)</x:f>
        <x:v>2024</x:v>
      </x:c>
      <x:c r="AJ1149" s="68" t="n">
        <x:f aca="0">MONTH(A1149)</x:f>
        <x:v>7</x:v>
      </x:c>
      <x:c r="AK1149" s="66" t="n">
        <x:f aca="0">IF(MONTH(A1149)&lt;&gt;MONTH(A1150),1,0)</x:f>
        <x:v>0</x:v>
      </x:c>
      <x:c r="AL1149" s="64" t="n">
        <x:f aca="0">IF(AK1148,AD1148,AL1148)</x:f>
        <x:v>1.2124401972459702</x:v>
      </x:c>
      <x:c r="AM1149" s="65" t="str">
        <x:f aca="0">IF(AK1149,AD1149/AL1149-1,"")</x:f>
      </x:c>
      <x:c r="AN1149" s="64" t="n">
        <x:f aca="0">IF(AI1149&lt;&gt;AI1148,AD1149,MAX(AN1148,AD1149))</x:f>
        <x:v>1.2222100929705337</x:v>
      </x:c>
      <x:c r="AO1149" s="65" t="n">
        <x:f aca="0">AD1149/AN1149-1</x:f>
        <x:v>-0.010140164501322824</x:v>
      </x:c>
      <x:c r="AP1149" s="69" t="n">
        <x:f aca="0">IFERROR(SUM(Z1149:AC1149)/AD1149,0)</x:f>
        <x:v>1</x:v>
      </x:c>
      <x:c r="AQ1149" s="66" t="b">
        <x:f aca="0">AND(B1149&gt;0,C1149&gt;0,D1149&gt;0,E1149&gt;0)</x:f>
        <x:v>1</x:v>
      </x:c>
    </x:row>
    <x:row r="1150" ht="13.5" hidden="0">
      <x:c r="A1150" s="61" t="n">
        <x:f aca="0">'净值底稿'!A1112</x:f>
        <x:v>45503</x:v>
      </x:c>
      <x:c r="B1150" s="62" t="n">
        <x:f aca="0">'净值底稿'!W1112</x:f>
        <x:v>1.3651601444664887</x:v>
      </x:c>
      <x:c r="C1150" s="62" t="n">
        <x:f aca="0">'净值底稿'!T1112</x:f>
        <x:v>1.0520425452297708</x:v>
      </x:c>
      <x:c r="D1150" s="62" t="n">
        <x:f aca="0">'净值底稿'!U1112</x:f>
        <x:v>1.7041</x:v>
      </x:c>
      <x:c r="E1150" s="62" t="n">
        <x:f aca="0">'净值底稿'!V1112</x:f>
        <x:v>1.9732</x:v>
      </x:c>
      <x:c r="F1150" s="63" t="n">
        <x:f aca="0">IFERROR(B1150/B1149-1,0)</x:f>
        <x:v>-0.006028552490818684</x:v>
      </x:c>
      <x:c r="G1150" s="63" t="n">
        <x:f aca="0">IFERROR(C1150/C1149-1,0)</x:f>
        <x:v>-0.001723736365359274</x:v>
      </x:c>
      <x:c r="H1150" s="63" t="n">
        <x:f aca="0">IFERROR(D1150/D1149-1,0)</x:f>
        <x:v>0.0007046802513359651</x:v>
      </x:c>
      <x:c r="I1150" s="63" t="n">
        <x:f aca="0">IFERROR(E1150/E1149-1,0)</x:f>
        <x:v>-0.00025333130668281356</x:v>
      </x:c>
      <x:c r="J1150" s="64" t="n">
        <x:f aca="0">Z1149*(1+F1150)</x:f>
        <x:v>0.11222976031799774</x:v>
      </x:c>
      <x:c r="K1150" s="64" t="n">
        <x:f aca="0">AA1149*(1+G1150)</x:f>
        <x:v>0.11246915447289853</x:v>
      </x:c>
      <x:c r="L1150" s="64" t="n">
        <x:f aca="0">AB1149*(1+H1150)</x:f>
        <x:v>0.9064415601194776</x:v>
      </x:c>
      <x:c r="M1150" s="64" t="n">
        <x:f aca="0">AC1149*(1+I1150)</x:f>
        <x:v>0.07841974863849013</x:v>
      </x:c>
      <x:c r="N1150" s="64" t="n">
        <x:f aca="0">SUM(J1150:M1150)</x:f>
        <x:v>1.209560223548864</x:v>
      </x:c>
      <x:c r="O1150" s="65" t="n">
        <x:f aca="0">IFERROR((J1150+K1150)/N1150,0)</x:f>
        <x:v>0.1857691005509647</x:v>
      </x:c>
      <x:c r="P1150" s="66" t="b">
        <x:f aca="0">AND(MONTH(A1150)=12,OR(A1151="",YEAR(A1150)&lt;&gt;YEAR(A1151)))</x:f>
        <x:v>0</x:v>
      </x:c>
      <x:c r="Q1150" s="66" t="b">
        <x:f aca="0">AND(MOD(MONTH(A1150),3)=0,OR(A1151="",MONTH(A1150)&lt;&gt;MONTH(A1151)))</x:f>
        <x:v>0</x:v>
      </x:c>
      <x:c r="R1150" s="66" t="b">
        <x:f aca="0">OR(O1150&gt;$E$7,O1150&lt;$E$6)</x:f>
        <x:v>0</x:v>
      </x:c>
      <x:c r="S1150" s="66" t="b">
        <x:f aca="0">AND(OR(P1150,Q1150,R1150),A1150-AH1149&gt;$E$8)</x:f>
        <x:v>0</x:v>
      </x:c>
      <x:c r="T1150" s="67" t="str">
        <x:f aca="0">IF(NOT(OR(P1150,Q1150,R1150)),"不调",IF(NOT(S1150),"间隔规则跳过",IF(P1150,"年末+季度",IF(AND(Q1150,R1150),"季度+动态",IF(Q1150,"季度","动态")))))</x:f>
        <x:v>不调</x:v>
      </x:c>
      <x:c r="U1150" s="64" t="n">
        <x:f aca="0">IF(OR(T1150="年末+季度",T1150="季度+动态"),N1150*$E$5/2,IF(T1150="季度",(J1150+K1150)/2,IF(T1150="动态",N1150*$E$5*IF(J1150+K1150=0,0.5,J1150/(J1150+K1150)),J1150)))</x:f>
        <x:v>0.11222976031799774</x:v>
      </x:c>
      <x:c r="V1150" s="64" t="n">
        <x:f aca="0">IF(OR(T1150="年末+季度",T1150="季度+动态"),N1150*$E$5/2,IF(T1150="季度",(J1150+K1150)/2,IF(T1150="动态",N1150*$E$5*IF(J1150+K1150=0,0.5,K1150/(J1150+K1150)),K1150)))</x:f>
        <x:v>0.11246915447289853</x:v>
      </x:c>
      <x:c r="W1150" s="64" t="n">
        <x:f aca="0">IF(OR(T1150="年末+季度",T1150="季度+动态",T1150="动态"),N1150*(1-$E$5)*IF(L1150+M1150=0,$B$7/($B$7+$B$8),L1150/(L1150+M1150)),L1150)</x:f>
        <x:v>0.9064415601194776</x:v>
      </x:c>
      <x:c r="X1150" s="64" t="n">
        <x:f aca="0">IF(OR(T1150="年末+季度",T1150="季度+动态",T1150="动态"),N1150*(1-$E$5)*IF(L1150+M1150=0,$B$8/($B$7+$B$8),M1150/(L1150+M1150)),M1150)</x:f>
        <x:v>0.07841974863849013</x:v>
      </x:c>
      <x:c r="Y1150" s="64" t="n">
        <x:f aca="0">POWER(1-$H$5,(A1150-A1149)/$H$8)</x:f>
        <x:v>0.9999862671029998</x:v>
      </x:c>
      <x:c r="Z1150" s="64" t="n">
        <x:f aca="0">U1150*Y1150</x:f>
        <x:v>0.11222821907825893</x:v>
      </x:c>
      <x:c r="AA1150" s="64" t="n">
        <x:f aca="0">V1150*Y1150</x:f>
        <x:v>0.11246760994558445</x:v>
      </x:c>
      <x:c r="AB1150" s="64" t="n">
        <x:f aca="0">W1150*Y1150</x:f>
        <x:v>0.9064291120508958</x:v>
      </x:c>
      <x:c r="AC1150" s="64" t="n">
        <x:f aca="0">X1150*Y1150</x:f>
        <x:v>0.07841867170815929</x:v>
      </x:c>
      <x:c r="AD1150" s="64" t="n">
        <x:f aca="0">SUM(Z1150:AC1150)</x:f>
        <x:v>1.2095436127828985</x:v>
      </x:c>
      <x:c r="AE1150" s="64" t="n">
        <x:f aca="0">MAX(AE1149,AD1150)</x:f>
        <x:v>1.2222100929705337</x:v>
      </x:c>
      <x:c r="AF1150" s="63" t="n">
        <x:f aca="0">AD1150/AE1150-1</x:f>
        <x:v>-0.01036358663742487</x:v>
      </x:c>
      <x:c r="AG1150" s="63" t="n">
        <x:f aca="0">AD1150/AD1149-1</x:f>
        <x:v>-0.00022571088157097297</x:v>
      </x:c>
      <x:c r="AH1150" s="61" t="n">
        <x:f aca="0">IF(OR(T1150="年末+季度",T1150="季度+动态",T1150="季度",T1150="动态"),A1150,AH1149)</x:f>
        <x:v>45471</x:v>
      </x:c>
      <x:c r="AI1150" s="68" t="n">
        <x:f aca="0">YEAR(A1150)</x:f>
        <x:v>2024</x:v>
      </x:c>
      <x:c r="AJ1150" s="68" t="n">
        <x:f aca="0">MONTH(A1150)</x:f>
        <x:v>7</x:v>
      </x:c>
      <x:c r="AK1150" s="66" t="n">
        <x:f aca="0">IF(MONTH(A1150)&lt;&gt;MONTH(A1151),1,0)</x:f>
        <x:v>0</x:v>
      </x:c>
      <x:c r="AL1150" s="64" t="n">
        <x:f aca="0">IF(AK1149,AD1149,AL1149)</x:f>
        <x:v>1.2124401972459702</x:v>
      </x:c>
      <x:c r="AM1150" s="65" t="str">
        <x:f aca="0">IF(AK1150,AD1150/AL1150-1,"")</x:f>
      </x:c>
      <x:c r="AN1150" s="64" t="n">
        <x:f aca="0">IF(AI1150&lt;&gt;AI1149,AD1150,MAX(AN1149,AD1150))</x:f>
        <x:v>1.2222100929705337</x:v>
      </x:c>
      <x:c r="AO1150" s="65" t="n">
        <x:f aca="0">AD1150/AN1150-1</x:f>
        <x:v>-0.01036358663742487</x:v>
      </x:c>
      <x:c r="AP1150" s="69" t="n">
        <x:f aca="0">IFERROR(SUM(Z1150:AC1150)/AD1150,0)</x:f>
        <x:v>1</x:v>
      </x:c>
      <x:c r="AQ1150" s="66" t="b">
        <x:f aca="0">AND(B1150&gt;0,C1150&gt;0,D1150&gt;0,E1150&gt;0)</x:f>
        <x:v>1</x:v>
      </x:c>
    </x:row>
    <x:row r="1151" ht="13.5" hidden="0">
      <x:c r="A1151" s="61" t="n">
        <x:f aca="0">'净值底稿'!A1113</x:f>
        <x:v>45504</x:v>
      </x:c>
      <x:c r="B1151" s="62" t="n">
        <x:f aca="0">'净值底稿'!W1113</x:f>
        <x:v>1.3846588278770133</x:v>
      </x:c>
      <x:c r="C1151" s="62" t="n">
        <x:f aca="0">'净值底稿'!T1113</x:f>
        <x:v>1.0857041902353806</x:v>
      </x:c>
      <x:c r="D1151" s="62" t="n">
        <x:f aca="0">'净值底稿'!U1113</x:f>
        <x:v>1.7048</x:v>
      </x:c>
      <x:c r="E1151" s="62" t="n">
        <x:f aca="0">'净值底稿'!V1113</x:f>
        <x:v>1.9893</x:v>
      </x:c>
      <x:c r="F1151" s="63" t="n">
        <x:f aca="0">IFERROR(B1151/B1150-1,0)</x:f>
        <x:v>0.014283074033152987</x:v>
      </x:c>
      <x:c r="G1151" s="63" t="n">
        <x:f aca="0">IFERROR(C1151/C1150-1,0)</x:f>
        <x:v>0.03199646740356665</x:v>
      </x:c>
      <x:c r="H1151" s="63" t="n">
        <x:f aca="0">IFERROR(D1151/D1150-1,0)</x:f>
        <x:v>0.0004107740156094053</x:v>
      </x:c>
      <x:c r="I1151" s="63" t="n">
        <x:f aca="0">IFERROR(E1151/E1150-1,0)</x:f>
        <x:v>0.00815933509020872</x:v>
      </x:c>
      <x:c r="J1151" s="64" t="n">
        <x:f aca="0">Z1150*(1+F1151)</x:f>
        <x:v>0.11383118303996262</x:v>
      </x:c>
      <x:c r="K1151" s="64" t="n">
        <x:f aca="0">AA1150*(1+G1151)</x:f>
        <x:v>0.1160661761611654</x:v>
      </x:c>
      <x:c r="L1151" s="64" t="n">
        <x:f aca="0">AB1150*(1+H1151)</x:f>
        <x:v>0.9068014495771183</x:v>
      </x:c>
      <x:c r="M1151" s="64" t="n">
        <x:f aca="0">AC1150*(1+I1151)</x:f>
        <x:v>0.07905851592795524</x:v>
      </x:c>
      <x:c r="N1151" s="64" t="n">
        <x:f aca="0">SUM(J1151:M1151)</x:f>
        <x:v>1.2157573247062017</x:v>
      </x:c>
      <x:c r="O1151" s="65" t="n">
        <x:f aca="0">IFERROR((J1151+K1151)/N1151,0)</x:f>
        <x:v>0.18909806630750484</x:v>
      </x:c>
      <x:c r="P1151" s="66" t="b">
        <x:f aca="0">AND(MONTH(A1151)=12,OR(A1152="",YEAR(A1151)&lt;&gt;YEAR(A1152)))</x:f>
        <x:v>0</x:v>
      </x:c>
      <x:c r="Q1151" s="66" t="b">
        <x:f aca="0">AND(MOD(MONTH(A1151),3)=0,OR(A1152="",MONTH(A1151)&lt;&gt;MONTH(A1152)))</x:f>
        <x:v>0</x:v>
      </x:c>
      <x:c r="R1151" s="66" t="b">
        <x:f aca="0">OR(O1151&gt;$E$7,O1151&lt;$E$6)</x:f>
        <x:v>0</x:v>
      </x:c>
      <x:c r="S1151" s="66" t="b">
        <x:f aca="0">AND(OR(P1151,Q1151,R1151),A1151-AH1150&gt;$E$8)</x:f>
        <x:v>0</x:v>
      </x:c>
      <x:c r="T1151" s="67" t="str">
        <x:f aca="0">IF(NOT(OR(P1151,Q1151,R1151)),"不调",IF(NOT(S1151),"间隔规则跳过",IF(P1151,"年末+季度",IF(AND(Q1151,R1151),"季度+动态",IF(Q1151,"季度","动态")))))</x:f>
        <x:v>不调</x:v>
      </x:c>
      <x:c r="U1151" s="64" t="n">
        <x:f aca="0">IF(OR(T1151="年末+季度",T1151="季度+动态"),N1151*$E$5/2,IF(T1151="季度",(J1151+K1151)/2,IF(T1151="动态",N1151*$E$5*IF(J1151+K1151=0,0.5,J1151/(J1151+K1151)),J1151)))</x:f>
        <x:v>0.11383118303996262</x:v>
      </x:c>
      <x:c r="V1151" s="64" t="n">
        <x:f aca="0">IF(OR(T1151="年末+季度",T1151="季度+动态"),N1151*$E$5/2,IF(T1151="季度",(J1151+K1151)/2,IF(T1151="动态",N1151*$E$5*IF(J1151+K1151=0,0.5,K1151/(J1151+K1151)),K1151)))</x:f>
        <x:v>0.1160661761611654</x:v>
      </x:c>
      <x:c r="W1151" s="64" t="n">
        <x:f aca="0">IF(OR(T1151="年末+季度",T1151="季度+动态",T1151="动态"),N1151*(1-$E$5)*IF(L1151+M1151=0,$B$7/($B$7+$B$8),L1151/(L1151+M1151)),L1151)</x:f>
        <x:v>0.9068014495771183</x:v>
      </x:c>
      <x:c r="X1151" s="64" t="n">
        <x:f aca="0">IF(OR(T1151="年末+季度",T1151="季度+动态",T1151="动态"),N1151*(1-$E$5)*IF(L1151+M1151=0,$B$8/($B$7+$B$8),M1151/(L1151+M1151)),M1151)</x:f>
        <x:v>0.07905851592795524</x:v>
      </x:c>
      <x:c r="Y1151" s="64" t="n">
        <x:f aca="0">POWER(1-$H$5,(A1151-A1150)/$H$8)</x:f>
        <x:v>0.9999862671029998</x:v>
      </x:c>
      <x:c r="Z1151" s="64" t="n">
        <x:f aca="0">U1151*Y1151</x:f>
        <x:v>0.11382961980805052</x:v>
      </x:c>
      <x:c r="AA1151" s="64" t="n">
        <x:f aca="0">V1151*Y1151</x:f>
        <x:v>0.11606458223632296</x:v>
      </x:c>
      <x:c r="AB1151" s="64" t="n">
        <x:f aca="0">W1151*Y1151</x:f>
        <x:v>0.9067889965662116</x:v>
      </x:c>
      <x:c r="AC1151" s="64" t="n">
        <x:f aca="0">X1151*Y1151</x:f>
        <x:v>0.079057430225499</x:v>
      </x:c>
      <x:c r="AD1151" s="64" t="n">
        <x:f aca="0">SUM(Z1151:AC1151)</x:f>
        <x:v>1.215740628836084</x:v>
      </x:c>
      <x:c r="AE1151" s="64" t="n">
        <x:f aca="0">MAX(AE1150,AD1151)</x:f>
        <x:v>1.2222100929705337</x:v>
      </x:c>
      <x:c r="AF1151" s="63" t="n">
        <x:f aca="0">AD1151/AE1151-1</x:f>
        <x:v>-0.0052932504580501805</x:v>
      </x:c>
      <x:c r="AG1151" s="63" t="n">
        <x:f aca="0">AD1151/AD1150-1</x:f>
        <x:v>0.005123433324514481</x:v>
      </x:c>
      <x:c r="AH1151" s="61" t="n">
        <x:f aca="0">IF(OR(T1151="年末+季度",T1151="季度+动态",T1151="季度",T1151="动态"),A1151,AH1150)</x:f>
        <x:v>45471</x:v>
      </x:c>
      <x:c r="AI1151" s="68" t="n">
        <x:f aca="0">YEAR(A1151)</x:f>
        <x:v>2024</x:v>
      </x:c>
      <x:c r="AJ1151" s="68" t="n">
        <x:f aca="0">MONTH(A1151)</x:f>
        <x:v>7</x:v>
      </x:c>
      <x:c r="AK1151" s="66" t="n">
        <x:f aca="0">IF(MONTH(A1151)&lt;&gt;MONTH(A1152),1,0)</x:f>
        <x:v>1</x:v>
      </x:c>
      <x:c r="AL1151" s="64" t="n">
        <x:f aca="0">IF(AK1150,AD1150,AL1150)</x:f>
        <x:v>1.2124401972459702</x:v>
      </x:c>
      <x:c r="AM1151" s="65" t="n">
        <x:f aca="0">IF(AK1151,AD1151/AL1151-1,"")</x:f>
        <x:v>0.0027221396961356614</x:v>
      </x:c>
      <x:c r="AN1151" s="64" t="n">
        <x:f aca="0">IF(AI1151&lt;&gt;AI1150,AD1151,MAX(AN1150,AD1151))</x:f>
        <x:v>1.2222100929705337</x:v>
      </x:c>
      <x:c r="AO1151" s="65" t="n">
        <x:f aca="0">AD1151/AN1151-1</x:f>
        <x:v>-0.0052932504580501805</x:v>
      </x:c>
      <x:c r="AP1151" s="69" t="n">
        <x:f aca="0">IFERROR(SUM(Z1151:AC1151)/AD1151,0)</x:f>
        <x:v>1</x:v>
      </x:c>
      <x:c r="AQ1151" s="66" t="b">
        <x:f aca="0">AND(B1151&gt;0,C1151&gt;0,D1151&gt;0,E1151&gt;0)</x:f>
        <x:v>1</x:v>
      </x:c>
    </x:row>
    <x:row r="1152" ht="13.5" hidden="0">
      <x:c r="A1152" s="61" t="n">
        <x:f aca="0">'净值底稿'!A1114</x:f>
        <x:v>45505</x:v>
      </x:c>
      <x:c r="B1152" s="62" t="n">
        <x:f aca="0">'净值底稿'!W1114</x:f>
        <x:v>1.382578817294905</x:v>
      </x:c>
      <x:c r="C1152" s="62" t="n">
        <x:f aca="0">'净值底稿'!T1114</x:f>
        <x:v>1.0829158922677056</x:v>
      </x:c>
      <x:c r="D1152" s="62" t="n">
        <x:f aca="0">'净值底稿'!U1114</x:f>
        <x:v>1.7067</x:v>
      </x:c>
      <x:c r="E1152" s="62" t="n">
        <x:f aca="0">'净值底稿'!V1114</x:f>
        <x:v>2.008</x:v>
      </x:c>
      <x:c r="F1152" s="63" t="n">
        <x:f aca="0">IFERROR(B1152/B1151-1,0)</x:f>
        <x:v>-0.0015021827328378645</x:v>
      </x:c>
      <x:c r="G1152" s="63" t="n">
        <x:f aca="0">IFERROR(C1152/C1151-1,0)</x:f>
        <x:v>-0.002568193061012747</x:v>
      </x:c>
      <x:c r="H1152" s="63" t="n">
        <x:f aca="0">IFERROR(D1152/D1151-1,0)</x:f>
        <x:v>0.0011145002346315547</x:v>
      </x:c>
      <x:c r="I1152" s="63" t="n">
        <x:f aca="0">IFERROR(E1152/E1151-1,0)</x:f>
        <x:v>0.00940029155984523</x:v>
      </x:c>
      <x:c r="J1152" s="64" t="n">
        <x:f aca="0">Z1151*(1+F1152)</x:f>
        <x:v>0.11365862691868937</x:v>
      </x:c>
      <x:c r="K1152" s="64" t="n">
        <x:f aca="0">AA1151*(1+G1152)</x:f>
        <x:v>0.1157665059815943</x:v>
      </x:c>
      <x:c r="L1152" s="64" t="n">
        <x:f aca="0">AB1151*(1+H1152)</x:f>
        <x:v>0.9077996131156459</x:v>
      </x:c>
      <x:c r="M1152" s="64" t="n">
        <x:f aca="0">AC1151*(1+I1152)</x:f>
        <x:v>0.07980059311959081</x:v>
      </x:c>
      <x:c r="N1152" s="64" t="n">
        <x:f aca="0">SUM(J1152:M1152)</x:f>
        <x:v>1.2170253391355206</x:v>
      </x:c>
      <x:c r="O1152" s="65" t="n">
        <x:f aca="0">IFERROR((J1152+K1152)/N1152,0)</x:f>
        <x:v>0.18851302887682625</x:v>
      </x:c>
      <x:c r="P1152" s="66" t="b">
        <x:f aca="0">AND(MONTH(A1152)=12,OR(A1153="",YEAR(A1152)&lt;&gt;YEAR(A1153)))</x:f>
        <x:v>0</x:v>
      </x:c>
      <x:c r="Q1152" s="66" t="b">
        <x:f aca="0">AND(MOD(MONTH(A1152),3)=0,OR(A1153="",MONTH(A1152)&lt;&gt;MONTH(A1153)))</x:f>
        <x:v>0</x:v>
      </x:c>
      <x:c r="R1152" s="66" t="b">
        <x:f aca="0">OR(O1152&gt;$E$7,O1152&lt;$E$6)</x:f>
        <x:v>0</x:v>
      </x:c>
      <x:c r="S1152" s="66" t="b">
        <x:f aca="0">AND(OR(P1152,Q1152,R1152),A1152-AH1151&gt;$E$8)</x:f>
        <x:v>0</x:v>
      </x:c>
      <x:c r="T1152" s="67" t="str">
        <x:f aca="0">IF(NOT(OR(P1152,Q1152,R1152)),"不调",IF(NOT(S1152),"间隔规则跳过",IF(P1152,"年末+季度",IF(AND(Q1152,R1152),"季度+动态",IF(Q1152,"季度","动态")))))</x:f>
        <x:v>不调</x:v>
      </x:c>
      <x:c r="U1152" s="64" t="n">
        <x:f aca="0">IF(OR(T1152="年末+季度",T1152="季度+动态"),N1152*$E$5/2,IF(T1152="季度",(J1152+K1152)/2,IF(T1152="动态",N1152*$E$5*IF(J1152+K1152=0,0.5,J1152/(J1152+K1152)),J1152)))</x:f>
        <x:v>0.11365862691868937</x:v>
      </x:c>
      <x:c r="V1152" s="64" t="n">
        <x:f aca="0">IF(OR(T1152="年末+季度",T1152="季度+动态"),N1152*$E$5/2,IF(T1152="季度",(J1152+K1152)/2,IF(T1152="动态",N1152*$E$5*IF(J1152+K1152=0,0.5,K1152/(J1152+K1152)),K1152)))</x:f>
        <x:v>0.1157665059815943</x:v>
      </x:c>
      <x:c r="W1152" s="64" t="n">
        <x:f aca="0">IF(OR(T1152="年末+季度",T1152="季度+动态",T1152="动态"),N1152*(1-$E$5)*IF(L1152+M1152=0,$B$7/($B$7+$B$8),L1152/(L1152+M1152)),L1152)</x:f>
        <x:v>0.9077996131156459</x:v>
      </x:c>
      <x:c r="X1152" s="64" t="n">
        <x:f aca="0">IF(OR(T1152="年末+季度",T1152="季度+动态",T1152="动态"),N1152*(1-$E$5)*IF(L1152+M1152=0,$B$8/($B$7+$B$8),M1152/(L1152+M1152)),M1152)</x:f>
        <x:v>0.07980059311959081</x:v>
      </x:c>
      <x:c r="Y1152" s="64" t="n">
        <x:f aca="0">POWER(1-$H$5,(A1152-A1151)/$H$8)</x:f>
        <x:v>0.9999862671029998</x:v>
      </x:c>
      <x:c r="Z1152" s="64" t="n">
        <x:f aca="0">U1152*Y1152</x:f>
        <x:v>0.11365706605647272</x:v>
      </x:c>
      <x:c r="AA1152" s="64" t="n">
        <x:f aca="0">V1152*Y1152</x:f>
        <x:v>0.11576491617209157</x:v>
      </x:c>
      <x:c r="AB1152" s="64" t="n">
        <x:f aca="0">W1152*Y1152</x:f>
        <x:v>0.9077871463970622</x:v>
      </x:c>
      <x:c r="AC1152" s="64" t="n">
        <x:f aca="0">X1152*Y1152</x:f>
        <x:v>0.07979949722626495</x:v>
      </x:c>
      <x:c r="AD1152" s="64" t="n">
        <x:f aca="0">SUM(Z1152:AC1152)</x:f>
        <x:v>1.2170086258518915</x:v>
      </x:c>
      <x:c r="AE1152" s="64" t="n">
        <x:f aca="0">MAX(AE1151,AD1152)</x:f>
        <x:v>1.2222100929705337</x:v>
      </x:c>
      <x:c r="AF1152" s="63" t="n">
        <x:f aca="0">AD1152/AE1152-1</x:f>
        <x:v>-0.004255788058500021</x:v>
      </x:c>
      <x:c r="AG1152" s="63" t="n">
        <x:f aca="0">AD1152/AD1151-1</x:f>
        <x:v>0.0010429831706961767</x:v>
      </x:c>
      <x:c r="AH1152" s="61" t="n">
        <x:f aca="0">IF(OR(T1152="年末+季度",T1152="季度+动态",T1152="季度",T1152="动态"),A1152,AH1151)</x:f>
        <x:v>45471</x:v>
      </x:c>
      <x:c r="AI1152" s="68" t="n">
        <x:f aca="0">YEAR(A1152)</x:f>
        <x:v>2024</x:v>
      </x:c>
      <x:c r="AJ1152" s="68" t="n">
        <x:f aca="0">MONTH(A1152)</x:f>
        <x:v>8</x:v>
      </x:c>
      <x:c r="AK1152" s="66" t="n">
        <x:f aca="0">IF(MONTH(A1152)&lt;&gt;MONTH(A1153),1,0)</x:f>
        <x:v>0</x:v>
      </x:c>
      <x:c r="AL1152" s="64" t="n">
        <x:f aca="0">IF(AK1151,AD1151,AL1151)</x:f>
        <x:v>1.215740628836084</x:v>
      </x:c>
      <x:c r="AM1152" s="65" t="str">
        <x:f aca="0">IF(AK1152,AD1152/AL1152-1,"")</x:f>
      </x:c>
      <x:c r="AN1152" s="64" t="n">
        <x:f aca="0">IF(AI1152&lt;&gt;AI1151,AD1152,MAX(AN1151,AD1152))</x:f>
        <x:v>1.2222100929705337</x:v>
      </x:c>
      <x:c r="AO1152" s="65" t="n">
        <x:f aca="0">AD1152/AN1152-1</x:f>
        <x:v>-0.004255788058500021</x:v>
      </x:c>
      <x:c r="AP1152" s="69" t="n">
        <x:f aca="0">IFERROR(SUM(Z1152:AC1152)/AD1152,0)</x:f>
        <x:v>1</x:v>
      </x:c>
      <x:c r="AQ1152" s="66" t="b">
        <x:f aca="0">AND(B1152&gt;0,C1152&gt;0,D1152&gt;0,E1152&gt;0)</x:f>
        <x:v>1</x:v>
      </x:c>
    </x:row>
    <x:row r="1153" ht="13.5" hidden="0">
      <x:c r="A1153" s="61" t="n">
        <x:f aca="0">'净值底稿'!A1115</x:f>
        <x:v>45506</x:v>
      </x:c>
      <x:c r="B1153" s="62" t="n">
        <x:f aca="0">'净值底稿'!W1115</x:f>
        <x:v>1.3787554289315487</x:v>
      </x:c>
      <x:c r="C1153" s="62" t="n">
        <x:f aca="0">'净值底稿'!T1115</x:f>
        <x:v>1.0693124399205232</x:v>
      </x:c>
      <x:c r="D1153" s="62" t="n">
        <x:f aca="0">'净值底稿'!U1115</x:f>
        <x:v>1.7078</x:v>
      </x:c>
      <x:c r="E1153" s="62" t="n">
        <x:f aca="0">'净值底稿'!V1115</x:f>
        <x:v>2.0166</x:v>
      </x:c>
      <x:c r="F1153" s="63" t="n">
        <x:f aca="0">IFERROR(B1153/B1152-1,0)</x:f>
        <x:v>-0.0027654035455547676</x:v>
      </x:c>
      <x:c r="G1153" s="63" t="n">
        <x:f aca="0">IFERROR(C1153/C1152-1,0)</x:f>
        <x:v>-0.012561873405233515</x:v>
      </x:c>
      <x:c r="H1153" s="63" t="n">
        <x:f aca="0">IFERROR(D1153/D1152-1,0)</x:f>
        <x:v>0.0006445186617447529</x:v>
      </x:c>
      <x:c r="I1153" s="63" t="n">
        <x:f aca="0">IFERROR(E1153/E1152-1,0)</x:f>
        <x:v>0.004282868525896433</x:v>
      </x:c>
      <x:c r="J1153" s="64" t="n">
        <x:f aca="0">Z1152*(1+F1153)</x:f>
        <x:v>0.1133427584030228</x:v>
      </x:c>
      <x:c r="K1153" s="64" t="n">
        <x:f aca="0">AA1152*(1+G1153)</x:f>
        <x:v>0.11431069195037029</x:v>
      </x:c>
      <x:c r="L1153" s="64" t="n">
        <x:f aca="0">AB1152*(1+H1153)</x:f>
        <x:v>0.908372232153807</x:v>
      </x:c>
      <x:c r="M1153" s="64" t="n">
        <x:f aca="0">AC1152*(1+I1153)</x:f>
        <x:v>0.08014126798131768</x:v>
      </x:c>
      <x:c r="N1153" s="64" t="n">
        <x:f aca="0">SUM(J1153:M1153)</x:f>
        <x:v>1.2161669504885178</x:v>
      </x:c>
      <x:c r="O1153" s="65" t="n">
        <x:f aca="0">IFERROR((J1153+K1153)/N1153,0)</x:f>
        <x:v>0.18718930839384162</x:v>
      </x:c>
      <x:c r="P1153" s="66" t="b">
        <x:f aca="0">AND(MONTH(A1153)=12,OR(A1154="",YEAR(A1153)&lt;&gt;YEAR(A1154)))</x:f>
        <x:v>0</x:v>
      </x:c>
      <x:c r="Q1153" s="66" t="b">
        <x:f aca="0">AND(MOD(MONTH(A1153),3)=0,OR(A1154="",MONTH(A1153)&lt;&gt;MONTH(A1154)))</x:f>
        <x:v>0</x:v>
      </x:c>
      <x:c r="R1153" s="66" t="b">
        <x:f aca="0">OR(O1153&gt;$E$7,O1153&lt;$E$6)</x:f>
        <x:v>0</x:v>
      </x:c>
      <x:c r="S1153" s="66" t="b">
        <x:f aca="0">AND(OR(P1153,Q1153,R1153),A1153-AH1152&gt;$E$8)</x:f>
        <x:v>0</x:v>
      </x:c>
      <x:c r="T1153" s="67" t="str">
        <x:f aca="0">IF(NOT(OR(P1153,Q1153,R1153)),"不调",IF(NOT(S1153),"间隔规则跳过",IF(P1153,"年末+季度",IF(AND(Q1153,R1153),"季度+动态",IF(Q1153,"季度","动态")))))</x:f>
        <x:v>不调</x:v>
      </x:c>
      <x:c r="U1153" s="64" t="n">
        <x:f aca="0">IF(OR(T1153="年末+季度",T1153="季度+动态"),N1153*$E$5/2,IF(T1153="季度",(J1153+K1153)/2,IF(T1153="动态",N1153*$E$5*IF(J1153+K1153=0,0.5,J1153/(J1153+K1153)),J1153)))</x:f>
        <x:v>0.1133427584030228</x:v>
      </x:c>
      <x:c r="V1153" s="64" t="n">
        <x:f aca="0">IF(OR(T1153="年末+季度",T1153="季度+动态"),N1153*$E$5/2,IF(T1153="季度",(J1153+K1153)/2,IF(T1153="动态",N1153*$E$5*IF(J1153+K1153=0,0.5,K1153/(J1153+K1153)),K1153)))</x:f>
        <x:v>0.11431069195037029</x:v>
      </x:c>
      <x:c r="W1153" s="64" t="n">
        <x:f aca="0">IF(OR(T1153="年末+季度",T1153="季度+动态",T1153="动态"),N1153*(1-$E$5)*IF(L1153+M1153=0,$B$7/($B$7+$B$8),L1153/(L1153+M1153)),L1153)</x:f>
        <x:v>0.908372232153807</x:v>
      </x:c>
      <x:c r="X1153" s="64" t="n">
        <x:f aca="0">IF(OR(T1153="年末+季度",T1153="季度+动态",T1153="动态"),N1153*(1-$E$5)*IF(L1153+M1153=0,$B$8/($B$7+$B$8),M1153/(L1153+M1153)),M1153)</x:f>
        <x:v>0.08014126798131768</x:v>
      </x:c>
      <x:c r="Y1153" s="64" t="n">
        <x:f aca="0">POWER(1-$H$5,(A1153-A1152)/$H$8)</x:f>
        <x:v>0.9999862671029998</x:v>
      </x:c>
      <x:c r="Z1153" s="64" t="n">
        <x:f aca="0">U1153*Y1153</x:f>
        <x:v>0.11334120187859592</x:v>
      </x:c>
      <x:c r="AA1153" s="64" t="n">
        <x:f aca="0">V1153*Y1153</x:f>
        <x:v>0.11430912213341171</x:v>
      </x:c>
      <x:c r="AB1153" s="64" t="n">
        <x:f aca="0">W1153*Y1153</x:f>
        <x:v>0.908359757571505</x:v>
      </x:c>
      <x:c r="AC1153" s="64" t="n">
        <x:f aca="0">X1153*Y1153</x:f>
        <x:v>0.08014016740953903</x:v>
      </x:c>
      <x:c r="AD1153" s="64" t="n">
        <x:f aca="0">SUM(Z1153:AC1153)</x:f>
        <x:v>1.2161502489930516</x:v>
      </x:c>
      <x:c r="AE1153" s="64" t="n">
        <x:f aca="0">MAX(AE1152,AD1153)</x:f>
        <x:v>1.2222100929705337</x:v>
      </x:c>
      <x:c r="AF1153" s="63" t="n">
        <x:f aca="0">AD1153/AE1153-1</x:f>
        <x:v>-0.004958103367281086</x:v>
      </x:c>
      <x:c r="AG1153" s="63" t="n">
        <x:f aca="0">AD1153/AD1152-1</x:f>
        <x:v>-0.0007053169883977084</x:v>
      </x:c>
      <x:c r="AH1153" s="61" t="n">
        <x:f aca="0">IF(OR(T1153="年末+季度",T1153="季度+动态",T1153="季度",T1153="动态"),A1153,AH1152)</x:f>
        <x:v>45471</x:v>
      </x:c>
      <x:c r="AI1153" s="68" t="n">
        <x:f aca="0">YEAR(A1153)</x:f>
        <x:v>2024</x:v>
      </x:c>
      <x:c r="AJ1153" s="68" t="n">
        <x:f aca="0">MONTH(A1153)</x:f>
        <x:v>8</x:v>
      </x:c>
      <x:c r="AK1153" s="66" t="n">
        <x:f aca="0">IF(MONTH(A1153)&lt;&gt;MONTH(A1154),1,0)</x:f>
        <x:v>0</x:v>
      </x:c>
      <x:c r="AL1153" s="64" t="n">
        <x:f aca="0">IF(AK1152,AD1152,AL1152)</x:f>
        <x:v>1.215740628836084</x:v>
      </x:c>
      <x:c r="AM1153" s="65" t="str">
        <x:f aca="0">IF(AK1153,AD1153/AL1153-1,"")</x:f>
      </x:c>
      <x:c r="AN1153" s="64" t="n">
        <x:f aca="0">IF(AI1153&lt;&gt;AI1152,AD1153,MAX(AN1152,AD1153))</x:f>
        <x:v>1.2222100929705337</x:v>
      </x:c>
      <x:c r="AO1153" s="65" t="n">
        <x:f aca="0">AD1153/AN1153-1</x:f>
        <x:v>-0.004958103367281086</x:v>
      </x:c>
      <x:c r="AP1153" s="69" t="n">
        <x:f aca="0">IFERROR(SUM(Z1153:AC1153)/AD1153,0)</x:f>
        <x:v>1</x:v>
      </x:c>
      <x:c r="AQ1153" s="66" t="b">
        <x:f aca="0">AND(B1153&gt;0,C1153&gt;0,D1153&gt;0,E1153&gt;0)</x:f>
        <x:v>1</x:v>
      </x:c>
    </x:row>
    <x:row r="1154" ht="13.5" hidden="0">
      <x:c r="A1154" s="61" t="n">
        <x:f aca="0">'净值底稿'!A1116</x:f>
        <x:v>45509</x:v>
      </x:c>
      <x:c r="B1154" s="62" t="n">
        <x:f aca="0">'净值底稿'!W1116</x:f>
        <x:v>1.361278258912274</x:v>
      </x:c>
      <x:c r="C1154" s="62" t="n">
        <x:f aca="0">'净值底稿'!T1116</x:f>
        <x:v>1.0468483682322898</x:v>
      </x:c>
      <x:c r="D1154" s="62" t="n">
        <x:f aca="0">'净值底稿'!U1116</x:f>
        <x:v>1.7091</x:v>
      </x:c>
      <x:c r="E1154" s="62" t="n">
        <x:f aca="0">'净值底稿'!V1116</x:f>
        <x:v>1.9782</x:v>
      </x:c>
      <x:c r="F1154" s="63" t="n">
        <x:f aca="0">IFERROR(B1154/B1153-1,0)</x:f>
        <x:v>-0.012676048015867747</x:v>
      </x:c>
      <x:c r="G1154" s="63" t="n">
        <x:f aca="0">IFERROR(C1154/C1153-1,0)</x:f>
        <x:v>-0.021007958805663085</x:v>
      </x:c>
      <x:c r="H1154" s="63" t="n">
        <x:f aca="0">IFERROR(D1154/D1153-1,0)</x:f>
        <x:v>0.0007612132568217689</x:v>
      </x:c>
      <x:c r="I1154" s="63" t="n">
        <x:f aca="0">IFERROR(E1154/E1153-1,0)</x:f>
        <x:v>-0.01904195180005952</x:v>
      </x:c>
      <x:c r="J1154" s="64" t="n">
        <x:f aca="0">Z1153*(1+F1154)</x:f>
        <x:v>0.11190448336140668</x:v>
      </x:c>
      <x:c r="K1154" s="64" t="n">
        <x:f aca="0">AA1153*(1+G1154)</x:f>
        <x:v>0.1119077208045215</x:v>
      </x:c>
      <x:c r="L1154" s="64" t="n">
        <x:f aca="0">AB1153*(1+H1154)</x:f>
        <x:v>0.9090512130609318</x:v>
      </x:c>
      <x:c r="M1154" s="64" t="n">
        <x:f aca="0">AC1153*(1+I1154)</x:f>
        <x:v>0.07861414220447788</x:v>
      </x:c>
      <x:c r="N1154" s="64" t="n">
        <x:f aca="0">SUM(J1154:M1154)</x:f>
        <x:v>1.211477559431338</x:v>
      </x:c>
      <x:c r="O1154" s="65" t="n">
        <x:f aca="0">IFERROR((J1154+K1154)/N1154,0)</x:f>
        <x:v>0.18474316954825362</x:v>
      </x:c>
      <x:c r="P1154" s="66" t="b">
        <x:f aca="0">AND(MONTH(A1154)=12,OR(A1155="",YEAR(A1154)&lt;&gt;YEAR(A1155)))</x:f>
        <x:v>0</x:v>
      </x:c>
      <x:c r="Q1154" s="66" t="b">
        <x:f aca="0">AND(MOD(MONTH(A1154),3)=0,OR(A1155="",MONTH(A1154)&lt;&gt;MONTH(A1155)))</x:f>
        <x:v>0</x:v>
      </x:c>
      <x:c r="R1154" s="66" t="b">
        <x:f aca="0">OR(O1154&gt;$E$7,O1154&lt;$E$6)</x:f>
        <x:v>0</x:v>
      </x:c>
      <x:c r="S1154" s="66" t="b">
        <x:f aca="0">AND(OR(P1154,Q1154,R1154),A1154-AH1153&gt;$E$8)</x:f>
        <x:v>0</x:v>
      </x:c>
      <x:c r="T1154" s="67" t="str">
        <x:f aca="0">IF(NOT(OR(P1154,Q1154,R1154)),"不调",IF(NOT(S1154),"间隔规则跳过",IF(P1154,"年末+季度",IF(AND(Q1154,R1154),"季度+动态",IF(Q1154,"季度","动态")))))</x:f>
        <x:v>不调</x:v>
      </x:c>
      <x:c r="U1154" s="64" t="n">
        <x:f aca="0">IF(OR(T1154="年末+季度",T1154="季度+动态"),N1154*$E$5/2,IF(T1154="季度",(J1154+K1154)/2,IF(T1154="动态",N1154*$E$5*IF(J1154+K1154=0,0.5,J1154/(J1154+K1154)),J1154)))</x:f>
        <x:v>0.11190448336140668</x:v>
      </x:c>
      <x:c r="V1154" s="64" t="n">
        <x:f aca="0">IF(OR(T1154="年末+季度",T1154="季度+动态"),N1154*$E$5/2,IF(T1154="季度",(J1154+K1154)/2,IF(T1154="动态",N1154*$E$5*IF(J1154+K1154=0,0.5,K1154/(J1154+K1154)),K1154)))</x:f>
        <x:v>0.1119077208045215</x:v>
      </x:c>
      <x:c r="W1154" s="64" t="n">
        <x:f aca="0">IF(OR(T1154="年末+季度",T1154="季度+动态",T1154="动态"),N1154*(1-$E$5)*IF(L1154+M1154=0,$B$7/($B$7+$B$8),L1154/(L1154+M1154)),L1154)</x:f>
        <x:v>0.9090512130609318</x:v>
      </x:c>
      <x:c r="X1154" s="64" t="n">
        <x:f aca="0">IF(OR(T1154="年末+季度",T1154="季度+动态",T1154="动态"),N1154*(1-$E$5)*IF(L1154+M1154=0,$B$8/($B$7+$B$8),M1154/(L1154+M1154)),M1154)</x:f>
        <x:v>0.07861414220447788</x:v>
      </x:c>
      <x:c r="Y1154" s="64" t="n">
        <x:f aca="0">POWER(1-$H$5,(A1154-A1153)/$H$8)</x:f>
        <x:v>0.9999588018747739</x:v>
      </x:c>
      <x:c r="Z1154" s="64" t="n">
        <x:f aca="0">U1154*Y1154</x:f>
        <x:v>0.1118998731064878</x:v>
      </x:c>
      <x:c r="AA1154" s="64" t="n">
        <x:f aca="0">V1154*Y1154</x:f>
        <x:v>0.11190311041622603</x:v>
      </x:c>
      <x:c r="AB1154" s="64" t="n">
        <x:f aca="0">W1154*Y1154</x:f>
        <x:v>0.9090137618552192</x:v>
      </x:c>
      <x:c r="AC1154" s="64" t="n">
        <x:f aca="0">X1154*Y1154</x:f>
        <x:v>0.0786109034492028</x:v>
      </x:c>
      <x:c r="AD1154" s="64" t="n">
        <x:f aca="0">SUM(Z1154:AC1154)</x:f>
        <x:v>1.2114276488271358</x:v>
      </x:c>
      <x:c r="AE1154" s="64" t="n">
        <x:f aca="0">MAX(AE1153,AD1154)</x:f>
        <x:v>1.2222100929705337</x:v>
      </x:c>
      <x:c r="AF1154" s="63" t="n">
        <x:f aca="0">AD1154/AE1154-1</x:f>
        <x:v>-0.00882208730349432</x:v>
      </x:c>
      <x:c r="AG1154" s="63" t="n">
        <x:f aca="0">AD1154/AD1153-1</x:f>
        <x:v>-0.003883237428784825</x:v>
      </x:c>
      <x:c r="AH1154" s="61" t="n">
        <x:f aca="0">IF(OR(T1154="年末+季度",T1154="季度+动态",T1154="季度",T1154="动态"),A1154,AH1153)</x:f>
        <x:v>45471</x:v>
      </x:c>
      <x:c r="AI1154" s="68" t="n">
        <x:f aca="0">YEAR(A1154)</x:f>
        <x:v>2024</x:v>
      </x:c>
      <x:c r="AJ1154" s="68" t="n">
        <x:f aca="0">MONTH(A1154)</x:f>
        <x:v>8</x:v>
      </x:c>
      <x:c r="AK1154" s="66" t="n">
        <x:f aca="0">IF(MONTH(A1154)&lt;&gt;MONTH(A1155),1,0)</x:f>
        <x:v>0</x:v>
      </x:c>
      <x:c r="AL1154" s="64" t="n">
        <x:f aca="0">IF(AK1153,AD1153,AL1153)</x:f>
        <x:v>1.215740628836084</x:v>
      </x:c>
      <x:c r="AM1154" s="65" t="str">
        <x:f aca="0">IF(AK1154,AD1154/AL1154-1,"")</x:f>
      </x:c>
      <x:c r="AN1154" s="64" t="n">
        <x:f aca="0">IF(AI1154&lt;&gt;AI1153,AD1154,MAX(AN1153,AD1154))</x:f>
        <x:v>1.2222100929705337</x:v>
      </x:c>
      <x:c r="AO1154" s="65" t="n">
        <x:f aca="0">AD1154/AN1154-1</x:f>
        <x:v>-0.00882208730349432</x:v>
      </x:c>
      <x:c r="AP1154" s="69" t="n">
        <x:f aca="0">IFERROR(SUM(Z1154:AC1154)/AD1154,0)</x:f>
        <x:v>1</x:v>
      </x:c>
      <x:c r="AQ1154" s="66" t="b">
        <x:f aca="0">AND(B1154&gt;0,C1154&gt;0,D1154&gt;0,E1154&gt;0)</x:f>
        <x:v>1</x:v>
      </x:c>
    </x:row>
    <x:row r="1155" ht="13.5" hidden="0">
      <x:c r="A1155" s="61" t="n">
        <x:f aca="0">'净值底稿'!A1117</x:f>
        <x:v>45510</x:v>
      </x:c>
      <x:c r="B1155" s="62" t="n">
        <x:f aca="0">'净值底稿'!W1117</x:f>
        <x:v>1.3597233387061458</x:v>
      </x:c>
      <x:c r="C1155" s="62" t="n">
        <x:f aca="0">'净值底稿'!T1117</x:f>
        <x:v>1.0583975339810072</x:v>
      </x:c>
      <x:c r="D1155" s="62" t="n">
        <x:f aca="0">'净值底稿'!U1117</x:f>
        <x:v>1.7081</x:v>
      </x:c>
      <x:c r="E1155" s="62" t="n">
        <x:f aca="0">'净值底稿'!V1117</x:f>
        <x:v>1.956</x:v>
      </x:c>
      <x:c r="F1155" s="63" t="n">
        <x:f aca="0">IFERROR(B1155/B1154-1,0)</x:f>
        <x:v>-0.001142250084395502</x:v>
      </x:c>
      <x:c r="G1155" s="63" t="n">
        <x:f aca="0">IFERROR(C1155/C1154-1,0)</x:f>
        <x:v>0.011032319578641037</x:v>
      </x:c>
      <x:c r="H1155" s="63" t="n">
        <x:f aca="0">IFERROR(D1155/D1154-1,0)</x:f>
        <x:v>-0.0005851032707273607</x:v>
      </x:c>
      <x:c r="I1155" s="63" t="n">
        <x:f aca="0">IFERROR(E1155/E1154-1,0)</x:f>
        <x:v>-0.011222323324234118</x:v>
      </x:c>
      <x:c r="J1155" s="64" t="n">
        <x:f aca="0">Z1154*(1+F1155)</x:f>
        <x:v>0.11177205546698807</x:v>
      </x:c>
      <x:c r="K1155" s="64" t="n">
        <x:f aca="0">AA1154*(1+G1155)</x:f>
        <x:v>0.11313766129218178</x:v>
      </x:c>
      <x:c r="L1155" s="64" t="n">
        <x:f aca="0">AB1154*(1+H1155)</x:f>
        <x:v>0.9084818949300215</x:v>
      </x:c>
      <x:c r="M1155" s="64" t="n">
        <x:f aca="0">AC1154*(1+I1155)</x:f>
        <x:v>0.07772870647388569</x:v>
      </x:c>
      <x:c r="N1155" s="64" t="n">
        <x:f aca="0">SUM(J1155:M1155)</x:f>
        <x:v>1.211120318163077</x:v>
      </x:c>
      <x:c r="O1155" s="65" t="n">
        <x:f aca="0">IFERROR((J1155+K1155)/N1155,0)</x:f>
        <x:v>0.18570385896943215</x:v>
      </x:c>
      <x:c r="P1155" s="66" t="b">
        <x:f aca="0">AND(MONTH(A1155)=12,OR(A1156="",YEAR(A1155)&lt;&gt;YEAR(A1156)))</x:f>
        <x:v>0</x:v>
      </x:c>
      <x:c r="Q1155" s="66" t="b">
        <x:f aca="0">AND(MOD(MONTH(A1155),3)=0,OR(A1156="",MONTH(A1155)&lt;&gt;MONTH(A1156)))</x:f>
        <x:v>0</x:v>
      </x:c>
      <x:c r="R1155" s="66" t="b">
        <x:f aca="0">OR(O1155&gt;$E$7,O1155&lt;$E$6)</x:f>
        <x:v>0</x:v>
      </x:c>
      <x:c r="S1155" s="66" t="b">
        <x:f aca="0">AND(OR(P1155,Q1155,R1155),A1155-AH1154&gt;$E$8)</x:f>
        <x:v>0</x:v>
      </x:c>
      <x:c r="T1155" s="67" t="str">
        <x:f aca="0">IF(NOT(OR(P1155,Q1155,R1155)),"不调",IF(NOT(S1155),"间隔规则跳过",IF(P1155,"年末+季度",IF(AND(Q1155,R1155),"季度+动态",IF(Q1155,"季度","动态")))))</x:f>
        <x:v>不调</x:v>
      </x:c>
      <x:c r="U1155" s="64" t="n">
        <x:f aca="0">IF(OR(T1155="年末+季度",T1155="季度+动态"),N1155*$E$5/2,IF(T1155="季度",(J1155+K1155)/2,IF(T1155="动态",N1155*$E$5*IF(J1155+K1155=0,0.5,J1155/(J1155+K1155)),J1155)))</x:f>
        <x:v>0.11177205546698807</x:v>
      </x:c>
      <x:c r="V1155" s="64" t="n">
        <x:f aca="0">IF(OR(T1155="年末+季度",T1155="季度+动态"),N1155*$E$5/2,IF(T1155="季度",(J1155+K1155)/2,IF(T1155="动态",N1155*$E$5*IF(J1155+K1155=0,0.5,K1155/(J1155+K1155)),K1155)))</x:f>
        <x:v>0.11313766129218178</x:v>
      </x:c>
      <x:c r="W1155" s="64" t="n">
        <x:f aca="0">IF(OR(T1155="年末+季度",T1155="季度+动态",T1155="动态"),N1155*(1-$E$5)*IF(L1155+M1155=0,$B$7/($B$7+$B$8),L1155/(L1155+M1155)),L1155)</x:f>
        <x:v>0.9084818949300215</x:v>
      </x:c>
      <x:c r="X1155" s="64" t="n">
        <x:f aca="0">IF(OR(T1155="年末+季度",T1155="季度+动态",T1155="动态"),N1155*(1-$E$5)*IF(L1155+M1155=0,$B$8/($B$7+$B$8),M1155/(L1155+M1155)),M1155)</x:f>
        <x:v>0.07772870647388569</x:v>
      </x:c>
      <x:c r="Y1155" s="64" t="n">
        <x:f aca="0">POWER(1-$H$5,(A1155-A1154)/$H$8)</x:f>
        <x:v>0.9999862671029998</x:v>
      </x:c>
      <x:c r="Z1155" s="64" t="n">
        <x:f aca="0">U1155*Y1155</x:f>
        <x:v>0.11177052051286283</x:v>
      </x:c>
      <x:c r="AA1155" s="64" t="n">
        <x:f aca="0">V1155*Y1155</x:f>
        <x:v>0.1131361075843324</x:v>
      </x:c>
      <x:c r="AB1155" s="64" t="n">
        <x:f aca="0">W1155*Y1155</x:f>
        <x:v>0.9084694188417318</x:v>
      </x:c>
      <x:c r="AC1155" s="64" t="n">
        <x:f aca="0">X1155*Y1155</x:f>
        <x:v>0.07772763903356572</x:v>
      </x:c>
      <x:c r="AD1155" s="64" t="n">
        <x:f aca="0">SUM(Z1155:AC1155)</x:f>
        <x:v>1.2111036859724928</x:v>
      </x:c>
      <x:c r="AE1155" s="64" t="n">
        <x:f aca="0">MAX(AE1154,AD1155)</x:f>
        <x:v>1.2222100929705337</x:v>
      </x:c>
      <x:c r="AF1155" s="63" t="n">
        <x:f aca="0">AD1155/AE1155-1</x:f>
        <x:v>-0.009087150451398407</x:v>
      </x:c>
      <x:c r="AG1155" s="63" t="n">
        <x:f aca="0">AD1155/AD1154-1</x:f>
        <x:v>-0.0002674223714116408</x:v>
      </x:c>
      <x:c r="AH1155" s="61" t="n">
        <x:f aca="0">IF(OR(T1155="年末+季度",T1155="季度+动态",T1155="季度",T1155="动态"),A1155,AH1154)</x:f>
        <x:v>45471</x:v>
      </x:c>
      <x:c r="AI1155" s="68" t="n">
        <x:f aca="0">YEAR(A1155)</x:f>
        <x:v>2024</x:v>
      </x:c>
      <x:c r="AJ1155" s="68" t="n">
        <x:f aca="0">MONTH(A1155)</x:f>
        <x:v>8</x:v>
      </x:c>
      <x:c r="AK1155" s="66" t="n">
        <x:f aca="0">IF(MONTH(A1155)&lt;&gt;MONTH(A1156),1,0)</x:f>
        <x:v>0</x:v>
      </x:c>
      <x:c r="AL1155" s="64" t="n">
        <x:f aca="0">IF(AK1154,AD1154,AL1154)</x:f>
        <x:v>1.215740628836084</x:v>
      </x:c>
      <x:c r="AM1155" s="65" t="str">
        <x:f aca="0">IF(AK1155,AD1155/AL1155-1,"")</x:f>
      </x:c>
      <x:c r="AN1155" s="64" t="n">
        <x:f aca="0">IF(AI1155&lt;&gt;AI1154,AD1155,MAX(AN1154,AD1155))</x:f>
        <x:v>1.2222100929705337</x:v>
      </x:c>
      <x:c r="AO1155" s="65" t="n">
        <x:f aca="0">AD1155/AN1155-1</x:f>
        <x:v>-0.009087150451398407</x:v>
      </x:c>
      <x:c r="AP1155" s="69" t="n">
        <x:f aca="0">IFERROR(SUM(Z1155:AC1155)/AD1155,0)</x:f>
        <x:v>1</x:v>
      </x:c>
      <x:c r="AQ1155" s="66" t="b">
        <x:f aca="0">AND(B1155&gt;0,C1155&gt;0,D1155&gt;0,E1155&gt;0)</x:f>
        <x:v>1</x:v>
      </x:c>
    </x:row>
    <x:row r="1156" ht="13.5" hidden="0">
      <x:c r="A1156" s="61" t="n">
        <x:f aca="0">'净值底稿'!A1118</x:f>
        <x:v>45511</x:v>
      </x:c>
      <x:c r="B1156" s="62" t="n">
        <x:f aca="0">'净值底稿'!W1118</x:f>
        <x:v>1.3654285384990263</x:v>
      </x:c>
      <x:c r="C1156" s="62" t="n">
        <x:f aca="0">'净值底稿'!T1118</x:f>
        <x:v>1.0598292030915115</x:v>
      </x:c>
      <x:c r="D1156" s="62" t="n">
        <x:f aca="0">'净值底稿'!U1118</x:f>
        <x:v>1.7094</x:v>
      </x:c>
      <x:c r="E1156" s="62" t="n">
        <x:f aca="0">'净值底稿'!V1118</x:f>
        <x:v>1.958</x:v>
      </x:c>
      <x:c r="F1156" s="63" t="n">
        <x:f aca="0">IFERROR(B1156/B1155-1,0)</x:f>
        <x:v>0.00419585339934625</x:v>
      </x:c>
      <x:c r="G1156" s="63" t="n">
        <x:f aca="0">IFERROR(C1156/C1155-1,0)</x:f>
        <x:v>0.0013526761585689329</x:v>
      </x:c>
      <x:c r="H1156" s="63" t="n">
        <x:f aca="0">IFERROR(D1156/D1155-1,0)</x:f>
        <x:v>0.0007610795620864863</x:v>
      </x:c>
      <x:c r="I1156" s="63" t="n">
        <x:f aca="0">IFERROR(E1156/E1155-1,0)</x:f>
        <x:v>0.0010224948875254825</x:v>
      </x:c>
      <x:c r="J1156" s="64" t="n">
        <x:f aca="0">Z1155*(1+F1156)</x:f>
        <x:v>0.11223949323130343</x:v>
      </x:c>
      <x:c r="K1156" s="64" t="n">
        <x:f aca="0">AA1155*(1+G1156)</x:f>
        <x:v>0.11328914409973502</x:v>
      </x:c>
      <x:c r="L1156" s="64" t="n">
        <x:f aca="0">AB1155*(1+H1156)</x:f>
        <x:v>0.9091608363491929</x:v>
      </x:c>
      <x:c r="M1156" s="64" t="n">
        <x:f aca="0">AC1155*(1+I1156)</x:f>
        <x:v>0.07780711514709697</x:v>
      </x:c>
      <x:c r="N1156" s="64" t="n">
        <x:f aca="0">SUM(J1156:M1156)</x:f>
        <x:v>1.2124965888273282</x:v>
      </x:c>
      <x:c r="O1156" s="65" t="n">
        <x:f aca="0">IFERROR((J1156+K1156)/N1156,0)</x:f>
        <x:v>0.18600352315148327</x:v>
      </x:c>
      <x:c r="P1156" s="66" t="b">
        <x:f aca="0">AND(MONTH(A1156)=12,OR(A1157="",YEAR(A1156)&lt;&gt;YEAR(A1157)))</x:f>
        <x:v>0</x:v>
      </x:c>
      <x:c r="Q1156" s="66" t="b">
        <x:f aca="0">AND(MOD(MONTH(A1156),3)=0,OR(A1157="",MONTH(A1156)&lt;&gt;MONTH(A1157)))</x:f>
        <x:v>0</x:v>
      </x:c>
      <x:c r="R1156" s="66" t="b">
        <x:f aca="0">OR(O1156&gt;$E$7,O1156&lt;$E$6)</x:f>
        <x:v>0</x:v>
      </x:c>
      <x:c r="S1156" s="66" t="b">
        <x:f aca="0">AND(OR(P1156,Q1156,R1156),A1156-AH1155&gt;$E$8)</x:f>
        <x:v>0</x:v>
      </x:c>
      <x:c r="T1156" s="67" t="str">
        <x:f aca="0">IF(NOT(OR(P1156,Q1156,R1156)),"不调",IF(NOT(S1156),"间隔规则跳过",IF(P1156,"年末+季度",IF(AND(Q1156,R1156),"季度+动态",IF(Q1156,"季度","动态")))))</x:f>
        <x:v>不调</x:v>
      </x:c>
      <x:c r="U1156" s="64" t="n">
        <x:f aca="0">IF(OR(T1156="年末+季度",T1156="季度+动态"),N1156*$E$5/2,IF(T1156="季度",(J1156+K1156)/2,IF(T1156="动态",N1156*$E$5*IF(J1156+K1156=0,0.5,J1156/(J1156+K1156)),J1156)))</x:f>
        <x:v>0.11223949323130343</x:v>
      </x:c>
      <x:c r="V1156" s="64" t="n">
        <x:f aca="0">IF(OR(T1156="年末+季度",T1156="季度+动态"),N1156*$E$5/2,IF(T1156="季度",(J1156+K1156)/2,IF(T1156="动态",N1156*$E$5*IF(J1156+K1156=0,0.5,K1156/(J1156+K1156)),K1156)))</x:f>
        <x:v>0.11328914409973502</x:v>
      </x:c>
      <x:c r="W1156" s="64" t="n">
        <x:f aca="0">IF(OR(T1156="年末+季度",T1156="季度+动态",T1156="动态"),N1156*(1-$E$5)*IF(L1156+M1156=0,$B$7/($B$7+$B$8),L1156/(L1156+M1156)),L1156)</x:f>
        <x:v>0.9091608363491929</x:v>
      </x:c>
      <x:c r="X1156" s="64" t="n">
        <x:f aca="0">IF(OR(T1156="年末+季度",T1156="季度+动态",T1156="动态"),N1156*(1-$E$5)*IF(L1156+M1156=0,$B$8/($B$7+$B$8),M1156/(L1156+M1156)),M1156)</x:f>
        <x:v>0.07780711514709697</x:v>
      </x:c>
      <x:c r="Y1156" s="64" t="n">
        <x:f aca="0">POWER(1-$H$5,(A1156-A1155)/$H$8)</x:f>
        <x:v>0.9999862671029998</x:v>
      </x:c>
      <x:c r="Z1156" s="64" t="n">
        <x:f aca="0">U1156*Y1156</x:f>
        <x:v>0.11223795185790353</x:v>
      </x:c>
      <x:c r="AA1156" s="64" t="n">
        <x:f aca="0">V1156*Y1156</x:f>
        <x:v>0.11328758831158785</x:v>
      </x:c>
      <x:c r="AB1156" s="64" t="n">
        <x:f aca="0">W1156*Y1156</x:f>
        <x:v>0.9091483509370706</x:v>
      </x:c>
      <x:c r="AC1156" s="64" t="n">
        <x:f aca="0">X1156*Y1156</x:f>
        <x:v>0.07780604662999877</x:v>
      </x:c>
      <x:c r="AD1156" s="64" t="n">
        <x:f aca="0">SUM(Z1156:AC1156)</x:f>
        <x:v>1.2124799377365607</x:v>
      </x:c>
      <x:c r="AE1156" s="64" t="n">
        <x:f aca="0">MAX(AE1155,AD1156)</x:f>
        <x:v>1.2222100929705337</x:v>
      </x:c>
      <x:c r="AF1156" s="63" t="n">
        <x:f aca="0">AD1156/AE1156-1</x:f>
        <x:v>-0.007961115106097871</x:v>
      </x:c>
      <x:c r="AG1156" s="63" t="n">
        <x:f aca="0">AD1156/AD1155-1</x:f>
        <x:v>0.0011363616344399752</x:v>
      </x:c>
      <x:c r="AH1156" s="61" t="n">
        <x:f aca="0">IF(OR(T1156="年末+季度",T1156="季度+动态",T1156="季度",T1156="动态"),A1156,AH1155)</x:f>
        <x:v>45471</x:v>
      </x:c>
      <x:c r="AI1156" s="68" t="n">
        <x:f aca="0">YEAR(A1156)</x:f>
        <x:v>2024</x:v>
      </x:c>
      <x:c r="AJ1156" s="68" t="n">
        <x:f aca="0">MONTH(A1156)</x:f>
        <x:v>8</x:v>
      </x:c>
      <x:c r="AK1156" s="66" t="n">
        <x:f aca="0">IF(MONTH(A1156)&lt;&gt;MONTH(A1157),1,0)</x:f>
        <x:v>0</x:v>
      </x:c>
      <x:c r="AL1156" s="64" t="n">
        <x:f aca="0">IF(AK1155,AD1155,AL1155)</x:f>
        <x:v>1.215740628836084</x:v>
      </x:c>
      <x:c r="AM1156" s="65" t="str">
        <x:f aca="0">IF(AK1156,AD1156/AL1156-1,"")</x:f>
      </x:c>
      <x:c r="AN1156" s="64" t="n">
        <x:f aca="0">IF(AI1156&lt;&gt;AI1155,AD1156,MAX(AN1155,AD1156))</x:f>
        <x:v>1.2222100929705337</x:v>
      </x:c>
      <x:c r="AO1156" s="65" t="n">
        <x:f aca="0">AD1156/AN1156-1</x:f>
        <x:v>-0.007961115106097871</x:v>
      </x:c>
      <x:c r="AP1156" s="69" t="n">
        <x:f aca="0">IFERROR(SUM(Z1156:AC1156)/AD1156,0)</x:f>
        <x:v>1</x:v>
      </x:c>
      <x:c r="AQ1156" s="66" t="b">
        <x:f aca="0">AND(B1156&gt;0,C1156&gt;0,D1156&gt;0,E1156&gt;0)</x:f>
        <x:v>1</x:v>
      </x:c>
    </x:row>
    <x:row r="1157" ht="13.5" hidden="0">
      <x:c r="A1157" s="61" t="n">
        <x:f aca="0">'净值底稿'!A1119</x:f>
        <x:v>45512</x:v>
      </x:c>
      <x:c r="B1157" s="62" t="n">
        <x:f aca="0">'净值底稿'!W1119</x:f>
        <x:v>1.3676509775360404</x:v>
      </x:c>
      <x:c r="C1157" s="62" t="n">
        <x:f aca="0">'净值底稿'!T1119</x:f>
        <x:v>1.0592705990229465</x:v>
      </x:c>
      <x:c r="D1157" s="62" t="n">
        <x:f aca="0">'净值底稿'!U1119</x:f>
        <x:v>1.7073</x:v>
      </x:c>
      <x:c r="E1157" s="62" t="n">
        <x:f aca="0">'净值底稿'!V1119</x:f>
        <x:v>1.9599</x:v>
      </x:c>
      <x:c r="F1157" s="63" t="n">
        <x:f aca="0">IFERROR(B1157/B1156-1,0)</x:f>
        <x:v>0.0016276494700022681</x:v>
      </x:c>
      <x:c r="G1157" s="63" t="n">
        <x:f aca="0">IFERROR(C1157/C1156-1,0)</x:f>
        <x:v>-0.0005270698966735043</x:v>
      </x:c>
      <x:c r="H1157" s="63" t="n">
        <x:f aca="0">IFERROR(D1157/D1156-1,0)</x:f>
        <x:v>-0.0012285012285012664</x:v>
      </x:c>
      <x:c r="I1157" s="63" t="n">
        <x:f aca="0">IFERROR(E1157/E1156-1,0)</x:f>
        <x:v>0.0009703779366700971</x:v>
      </x:c>
      <x:c r="J1157" s="64" t="n">
        <x:f aca="0">Z1156*(1+F1157)</x:f>
        <x:v>0.11242063590075918</x:v>
      </x:c>
      <x:c r="K1157" s="64" t="n">
        <x:f aca="0">AA1156*(1+G1157)</x:f>
        <x:v>0.11322787783412207</x:v>
      </x:c>
      <x:c r="L1157" s="64" t="n">
        <x:f aca="0">AB1156*(1+H1157)</x:f>
        <x:v>0.9080314610710545</x:v>
      </x:c>
      <x:c r="M1157" s="64" t="n">
        <x:f aca="0">AC1156*(1+I1157)</x:f>
        <x:v>0.07788154790098804</x:v>
      </x:c>
      <x:c r="N1157" s="64" t="n">
        <x:f aca="0">SUM(J1157:M1157)</x:f>
        <x:v>1.2115615227069239</x:v>
      </x:c>
      <x:c r="O1157" s="65" t="n">
        <x:f aca="0">IFERROR((J1157+K1157)/N1157,0)</x:f>
        <x:v>0.18624602177091878</x:v>
      </x:c>
      <x:c r="P1157" s="66" t="b">
        <x:f aca="0">AND(MONTH(A1157)=12,OR(A1158="",YEAR(A1157)&lt;&gt;YEAR(A1158)))</x:f>
        <x:v>0</x:v>
      </x:c>
      <x:c r="Q1157" s="66" t="b">
        <x:f aca="0">AND(MOD(MONTH(A1157),3)=0,OR(A1158="",MONTH(A1157)&lt;&gt;MONTH(A1158)))</x:f>
        <x:v>0</x:v>
      </x:c>
      <x:c r="R1157" s="66" t="b">
        <x:f aca="0">OR(O1157&gt;$E$7,O1157&lt;$E$6)</x:f>
        <x:v>0</x:v>
      </x:c>
      <x:c r="S1157" s="66" t="b">
        <x:f aca="0">AND(OR(P1157,Q1157,R1157),A1157-AH1156&gt;$E$8)</x:f>
        <x:v>0</x:v>
      </x:c>
      <x:c r="T1157" s="67" t="str">
        <x:f aca="0">IF(NOT(OR(P1157,Q1157,R1157)),"不调",IF(NOT(S1157),"间隔规则跳过",IF(P1157,"年末+季度",IF(AND(Q1157,R1157),"季度+动态",IF(Q1157,"季度","动态")))))</x:f>
        <x:v>不调</x:v>
      </x:c>
      <x:c r="U1157" s="64" t="n">
        <x:f aca="0">IF(OR(T1157="年末+季度",T1157="季度+动态"),N1157*$E$5/2,IF(T1157="季度",(J1157+K1157)/2,IF(T1157="动态",N1157*$E$5*IF(J1157+K1157=0,0.5,J1157/(J1157+K1157)),J1157)))</x:f>
        <x:v>0.11242063590075918</x:v>
      </x:c>
      <x:c r="V1157" s="64" t="n">
        <x:f aca="0">IF(OR(T1157="年末+季度",T1157="季度+动态"),N1157*$E$5/2,IF(T1157="季度",(J1157+K1157)/2,IF(T1157="动态",N1157*$E$5*IF(J1157+K1157=0,0.5,K1157/(J1157+K1157)),K1157)))</x:f>
        <x:v>0.11322787783412207</x:v>
      </x:c>
      <x:c r="W1157" s="64" t="n">
        <x:f aca="0">IF(OR(T1157="年末+季度",T1157="季度+动态",T1157="动态"),N1157*(1-$E$5)*IF(L1157+M1157=0,$B$7/($B$7+$B$8),L1157/(L1157+M1157)),L1157)</x:f>
        <x:v>0.9080314610710545</x:v>
      </x:c>
      <x:c r="X1157" s="64" t="n">
        <x:f aca="0">IF(OR(T1157="年末+季度",T1157="季度+动态",T1157="动态"),N1157*(1-$E$5)*IF(L1157+M1157=0,$B$8/($B$7+$B$8),M1157/(L1157+M1157)),M1157)</x:f>
        <x:v>0.07788154790098804</x:v>
      </x:c>
      <x:c r="Y1157" s="64" t="n">
        <x:f aca="0">POWER(1-$H$5,(A1157-A1156)/$H$8)</x:f>
        <x:v>0.9999862671029998</x:v>
      </x:c>
      <x:c r="Z1157" s="64" t="n">
        <x:f aca="0">U1157*Y1157</x:f>
        <x:v>0.11241909203974565</x:v>
      </x:c>
      <x:c r="AA1157" s="64" t="n">
        <x:f aca="0">V1157*Y1157</x:f>
        <x:v>0.11322632288733822</x:v>
      </x:c>
      <x:c r="AB1157" s="64" t="n">
        <x:f aca="0">W1157*Y1157</x:f>
        <x:v>0.9080189911685266</x:v>
      </x:c>
      <x:c r="AC1157" s="64" t="n">
        <x:f aca="0">X1157*Y1157</x:f>
        <x:v>0.0778804783617125</x:v>
      </x:c>
      <x:c r="AD1157" s="64" t="n">
        <x:f aca="0">SUM(Z1157:AC1157)</x:f>
        <x:v>1.211544884457323</x:v>
      </x:c>
      <x:c r="AE1157" s="64" t="n">
        <x:f aca="0">MAX(AE1156,AD1157)</x:f>
        <x:v>1.2222100929705337</x:v>
      </x:c>
      <x:c r="AF1157" s="63" t="n">
        <x:f aca="0">AD1157/AE1157-1</x:f>
        <x:v>-0.008726166290518367</x:v>
      </x:c>
      <x:c r="AG1157" s="63" t="n">
        <x:f aca="0">AD1157/AD1156-1</x:f>
        <x:v>-0.0007711907225312897</x:v>
      </x:c>
      <x:c r="AH1157" s="61" t="n">
        <x:f aca="0">IF(OR(T1157="年末+季度",T1157="季度+动态",T1157="季度",T1157="动态"),A1157,AH1156)</x:f>
        <x:v>45471</x:v>
      </x:c>
      <x:c r="AI1157" s="68" t="n">
        <x:f aca="0">YEAR(A1157)</x:f>
        <x:v>2024</x:v>
      </x:c>
      <x:c r="AJ1157" s="68" t="n">
        <x:f aca="0">MONTH(A1157)</x:f>
        <x:v>8</x:v>
      </x:c>
      <x:c r="AK1157" s="66" t="n">
        <x:f aca="0">IF(MONTH(A1157)&lt;&gt;MONTH(A1158),1,0)</x:f>
        <x:v>0</x:v>
      </x:c>
      <x:c r="AL1157" s="64" t="n">
        <x:f aca="0">IF(AK1156,AD1156,AL1156)</x:f>
        <x:v>1.215740628836084</x:v>
      </x:c>
      <x:c r="AM1157" s="65" t="str">
        <x:f aca="0">IF(AK1157,AD1157/AL1157-1,"")</x:f>
      </x:c>
      <x:c r="AN1157" s="64" t="n">
        <x:f aca="0">IF(AI1157&lt;&gt;AI1156,AD1157,MAX(AN1156,AD1157))</x:f>
        <x:v>1.2222100929705337</x:v>
      </x:c>
      <x:c r="AO1157" s="65" t="n">
        <x:f aca="0">AD1157/AN1157-1</x:f>
        <x:v>-0.008726166290518367</x:v>
      </x:c>
      <x:c r="AP1157" s="69" t="n">
        <x:f aca="0">IFERROR(SUM(Z1157:AC1157)/AD1157,0)</x:f>
        <x:v>1</x:v>
      </x:c>
      <x:c r="AQ1157" s="66" t="b">
        <x:f aca="0">AND(B1157&gt;0,C1157&gt;0,D1157&gt;0,E1157&gt;0)</x:f>
        <x:v>1</x:v>
      </x:c>
    </x:row>
    <x:row r="1158" ht="13.5" hidden="0">
      <x:c r="A1158" s="61" t="n">
        <x:f aca="0">'净值底稿'!A1120</x:f>
        <x:v>45513</x:v>
      </x:c>
      <x:c r="B1158" s="62" t="n">
        <x:f aca="0">'净值底稿'!W1120</x:f>
        <x:v>1.3659747734128267</x:v>
      </x:c>
      <x:c r="C1158" s="62" t="n">
        <x:f aca="0">'净值底稿'!T1120</x:f>
        <x:v>1.0544027766873074</x:v>
      </x:c>
      <x:c r="D1158" s="62" t="n">
        <x:f aca="0">'净值底稿'!U1120</x:f>
        <x:v>1.7052</x:v>
      </x:c>
      <x:c r="E1158" s="62" t="n">
        <x:f aca="0">'净值底稿'!V1120</x:f>
        <x:v>1.9796</x:v>
      </x:c>
      <x:c r="F1158" s="63" t="n">
        <x:f aca="0">IFERROR(B1158/B1157-1,0)</x:f>
        <x:v>-0.0012256081052444134</x:v>
      </x:c>
      <x:c r="G1158" s="63" t="n">
        <x:f aca="0">IFERROR(C1158/C1157-1,0)</x:f>
        <x:v>-0.004595447414597498</x:v>
      </x:c>
      <x:c r="H1158" s="63" t="n">
        <x:f aca="0">IFERROR(D1158/D1157-1,0)</x:f>
        <x:v>-0.0012300123001229846</x:v>
      </x:c>
      <x:c r="I1158" s="63" t="n">
        <x:f aca="0">IFERROR(E1158/E1157-1,0)</x:f>
        <x:v>0.010051533241491883</x:v>
      </x:c>
      <x:c r="J1158" s="64" t="n">
        <x:f aca="0">Z1157*(1+F1158)</x:f>
        <x:v>0.11228131028935752</x:v>
      </x:c>
      <x:c r="K1158" s="64" t="n">
        <x:f aca="0">AA1157*(1+G1158)</x:f>
        <x:v>0.11270599727456122</x:v>
      </x:c>
      <x:c r="L1158" s="64" t="n">
        <x:f aca="0">AB1157*(1+H1158)</x:f>
        <x:v>0.906902116640644</x:v>
      </x:c>
      <x:c r="M1158" s="64" t="n">
        <x:f aca="0">AC1157*(1+I1158)</x:f>
        <x:v>0.07866329657882853</x:v>
      </x:c>
      <x:c r="N1158" s="64" t="n">
        <x:f aca="0">SUM(J1158:M1158)</x:f>
        <x:v>1.2105527207833913</x:v>
      </x:c>
      <x:c r="O1158" s="65" t="n">
        <x:f aca="0">IFERROR((J1158+K1158)/N1158,0)</x:f>
        <x:v>0.18585502613906937</x:v>
      </x:c>
      <x:c r="P1158" s="66" t="b">
        <x:f aca="0">AND(MONTH(A1158)=12,OR(A1159="",YEAR(A1158)&lt;&gt;YEAR(A1159)))</x:f>
        <x:v>0</x:v>
      </x:c>
      <x:c r="Q1158" s="66" t="b">
        <x:f aca="0">AND(MOD(MONTH(A1158),3)=0,OR(A1159="",MONTH(A1158)&lt;&gt;MONTH(A1159)))</x:f>
        <x:v>0</x:v>
      </x:c>
      <x:c r="R1158" s="66" t="b">
        <x:f aca="0">OR(O1158&gt;$E$7,O1158&lt;$E$6)</x:f>
        <x:v>0</x:v>
      </x:c>
      <x:c r="S1158" s="66" t="b">
        <x:f aca="0">AND(OR(P1158,Q1158,R1158),A1158-AH1157&gt;$E$8)</x:f>
        <x:v>0</x:v>
      </x:c>
      <x:c r="T1158" s="67" t="str">
        <x:f aca="0">IF(NOT(OR(P1158,Q1158,R1158)),"不调",IF(NOT(S1158),"间隔规则跳过",IF(P1158,"年末+季度",IF(AND(Q1158,R1158),"季度+动态",IF(Q1158,"季度","动态")))))</x:f>
        <x:v>不调</x:v>
      </x:c>
      <x:c r="U1158" s="64" t="n">
        <x:f aca="0">IF(OR(T1158="年末+季度",T1158="季度+动态"),N1158*$E$5/2,IF(T1158="季度",(J1158+K1158)/2,IF(T1158="动态",N1158*$E$5*IF(J1158+K1158=0,0.5,J1158/(J1158+K1158)),J1158)))</x:f>
        <x:v>0.11228131028935752</x:v>
      </x:c>
      <x:c r="V1158" s="64" t="n">
        <x:f aca="0">IF(OR(T1158="年末+季度",T1158="季度+动态"),N1158*$E$5/2,IF(T1158="季度",(J1158+K1158)/2,IF(T1158="动态",N1158*$E$5*IF(J1158+K1158=0,0.5,K1158/(J1158+K1158)),K1158)))</x:f>
        <x:v>0.11270599727456122</x:v>
      </x:c>
      <x:c r="W1158" s="64" t="n">
        <x:f aca="0">IF(OR(T1158="年末+季度",T1158="季度+动态",T1158="动态"),N1158*(1-$E$5)*IF(L1158+M1158=0,$B$7/($B$7+$B$8),L1158/(L1158+M1158)),L1158)</x:f>
        <x:v>0.906902116640644</x:v>
      </x:c>
      <x:c r="X1158" s="64" t="n">
        <x:f aca="0">IF(OR(T1158="年末+季度",T1158="季度+动态",T1158="动态"),N1158*(1-$E$5)*IF(L1158+M1158=0,$B$8/($B$7+$B$8),M1158/(L1158+M1158)),M1158)</x:f>
        <x:v>0.07866329657882853</x:v>
      </x:c>
      <x:c r="Y1158" s="64" t="n">
        <x:f aca="0">POWER(1-$H$5,(A1158-A1157)/$H$8)</x:f>
        <x:v>0.9999862671029998</x:v>
      </x:c>
      <x:c r="Z1158" s="64" t="n">
        <x:f aca="0">U1158*Y1158</x:f>
        <x:v>0.11227976834168826</x:v>
      </x:c>
      <x:c r="AA1158" s="64" t="n">
        <x:f aca="0">V1158*Y1158</x:f>
        <x:v>0.11270444949470934</x:v>
      </x:c>
      <x:c r="AB1158" s="64" t="n">
        <x:f aca="0">W1158*Y1158</x:f>
        <x:v>0.9068896622472868</x:v>
      </x:c>
      <x:c r="AC1158" s="64" t="n">
        <x:f aca="0">X1158*Y1158</x:f>
        <x:v>0.07866221630387892</x:v>
      </x:c>
      <x:c r="AD1158" s="64" t="n">
        <x:f aca="0">SUM(Z1158:AC1158)</x:f>
        <x:v>1.2105360963875633</x:v>
      </x:c>
      <x:c r="AE1158" s="64" t="n">
        <x:f aca="0">MAX(AE1157,AD1158)</x:f>
        <x:v>1.2222100929705337</x:v>
      </x:c>
      <x:c r="AF1158" s="63" t="n">
        <x:f aca="0">AD1158/AE1158-1</x:f>
        <x:v>-0.009551546538612898</x:v>
      </x:c>
      <x:c r="AG1158" s="63" t="n">
        <x:f aca="0">AD1158/AD1157-1</x:f>
        <x:v>-0.000832646056040609</x:v>
      </x:c>
      <x:c r="AH1158" s="61" t="n">
        <x:f aca="0">IF(OR(T1158="年末+季度",T1158="季度+动态",T1158="季度",T1158="动态"),A1158,AH1157)</x:f>
        <x:v>45471</x:v>
      </x:c>
      <x:c r="AI1158" s="68" t="n">
        <x:f aca="0">YEAR(A1158)</x:f>
        <x:v>2024</x:v>
      </x:c>
      <x:c r="AJ1158" s="68" t="n">
        <x:f aca="0">MONTH(A1158)</x:f>
        <x:v>8</x:v>
      </x:c>
      <x:c r="AK1158" s="66" t="n">
        <x:f aca="0">IF(MONTH(A1158)&lt;&gt;MONTH(A1159),1,0)</x:f>
        <x:v>0</x:v>
      </x:c>
      <x:c r="AL1158" s="64" t="n">
        <x:f aca="0">IF(AK1157,AD1157,AL1157)</x:f>
        <x:v>1.215740628836084</x:v>
      </x:c>
      <x:c r="AM1158" s="65" t="str">
        <x:f aca="0">IF(AK1158,AD1158/AL1158-1,"")</x:f>
      </x:c>
      <x:c r="AN1158" s="64" t="n">
        <x:f aca="0">IF(AI1158&lt;&gt;AI1157,AD1158,MAX(AN1157,AD1158))</x:f>
        <x:v>1.2222100929705337</x:v>
      </x:c>
      <x:c r="AO1158" s="65" t="n">
        <x:f aca="0">AD1158/AN1158-1</x:f>
        <x:v>-0.009551546538612898</x:v>
      </x:c>
      <x:c r="AP1158" s="69" t="n">
        <x:f aca="0">IFERROR(SUM(Z1158:AC1158)/AD1158,0)</x:f>
        <x:v>1</x:v>
      </x:c>
      <x:c r="AQ1158" s="66" t="b">
        <x:f aca="0">AND(B1158&gt;0,C1158&gt;0,D1158&gt;0,E1158&gt;0)</x:f>
        <x:v>1</x:v>
      </x:c>
    </x:row>
    <x:row r="1159" ht="13.5" hidden="0">
      <x:c r="A1159" s="61" t="n">
        <x:f aca="0">'净值底稿'!A1121</x:f>
        <x:v>45516</x:v>
      </x:c>
      <x:c r="B1159" s="62" t="n">
        <x:f aca="0">'净值底稿'!W1121</x:f>
        <x:v>1.370487188577115</x:v>
      </x:c>
      <x:c r="C1159" s="62" t="n">
        <x:f aca="0">'净值底稿'!T1121</x:f>
        <x:v>1.0529285191993212</x:v>
      </x:c>
      <x:c r="D1159" s="62" t="n">
        <x:f aca="0">'净值底稿'!U1121</x:f>
        <x:v>1.7001</x:v>
      </x:c>
      <x:c r="E1159" s="62" t="n">
        <x:f aca="0">'净值底稿'!V1121</x:f>
        <x:v>1.9903</x:v>
      </x:c>
      <x:c r="F1159" s="63" t="n">
        <x:f aca="0">IFERROR(B1159/B1158-1,0)</x:f>
        <x:v>0.0033034396038034153</x:v>
      </x:c>
      <x:c r="G1159" s="63" t="n">
        <x:f aca="0">IFERROR(C1159/C1158-1,0)</x:f>
        <x:v>-0.0013981919628645034</x:v>
      </x:c>
      <x:c r="H1159" s="63" t="n">
        <x:f aca="0">IFERROR(D1159/D1158-1,0)</x:f>
        <x:v>-0.0029908515130190327</x:v>
      </x:c>
      <x:c r="I1159" s="63" t="n">
        <x:f aca="0">IFERROR(E1159/E1158-1,0)</x:f>
        <x:v>0.0054051323499697546</x:v>
      </x:c>
      <x:c r="J1159" s="64" t="n">
        <x:f aca="0">Z1158*(1+F1159)</x:f>
        <x:v>0.11265067777513407</x:v>
      </x:c>
      <x:c r="K1159" s="64" t="n">
        <x:f aca="0">AA1158*(1+G1159)</x:f>
        <x:v>0.11254686703924677</x:v>
      </x:c>
      <x:c r="L1159" s="64" t="n">
        <x:f aca="0">AB1158*(1+H1159)</x:f>
        <x:v>0.9041772899288132</x:v>
      </x:c>
      <x:c r="M1159" s="64" t="n">
        <x:f aca="0">AC1158*(1+I1159)</x:f>
        <x:v>0.07908739599394334</x:v>
      </x:c>
      <x:c r="N1159" s="64" t="n">
        <x:f aca="0">SUM(J1159:M1159)</x:f>
        <x:v>1.2084622307371373</x:v>
      </x:c>
      <x:c r="O1159" s="65" t="n">
        <x:f aca="0">IFERROR((J1159+K1159)/N1159,0)</x:f>
        <x:v>0.18635050321516042</x:v>
      </x:c>
      <x:c r="P1159" s="66" t="b">
        <x:f aca="0">AND(MONTH(A1159)=12,OR(A1160="",YEAR(A1159)&lt;&gt;YEAR(A1160)))</x:f>
        <x:v>0</x:v>
      </x:c>
      <x:c r="Q1159" s="66" t="b">
        <x:f aca="0">AND(MOD(MONTH(A1159),3)=0,OR(A1160="",MONTH(A1159)&lt;&gt;MONTH(A1160)))</x:f>
        <x:v>0</x:v>
      </x:c>
      <x:c r="R1159" s="66" t="b">
        <x:f aca="0">OR(O1159&gt;$E$7,O1159&lt;$E$6)</x:f>
        <x:v>0</x:v>
      </x:c>
      <x:c r="S1159" s="66" t="b">
        <x:f aca="0">AND(OR(P1159,Q1159,R1159),A1159-AH1158&gt;$E$8)</x:f>
        <x:v>0</x:v>
      </x:c>
      <x:c r="T1159" s="67" t="str">
        <x:f aca="0">IF(NOT(OR(P1159,Q1159,R1159)),"不调",IF(NOT(S1159),"间隔规则跳过",IF(P1159,"年末+季度",IF(AND(Q1159,R1159),"季度+动态",IF(Q1159,"季度","动态")))))</x:f>
        <x:v>不调</x:v>
      </x:c>
      <x:c r="U1159" s="64" t="n">
        <x:f aca="0">IF(OR(T1159="年末+季度",T1159="季度+动态"),N1159*$E$5/2,IF(T1159="季度",(J1159+K1159)/2,IF(T1159="动态",N1159*$E$5*IF(J1159+K1159=0,0.5,J1159/(J1159+K1159)),J1159)))</x:f>
        <x:v>0.11265067777513407</x:v>
      </x:c>
      <x:c r="V1159" s="64" t="n">
        <x:f aca="0">IF(OR(T1159="年末+季度",T1159="季度+动态"),N1159*$E$5/2,IF(T1159="季度",(J1159+K1159)/2,IF(T1159="动态",N1159*$E$5*IF(J1159+K1159=0,0.5,K1159/(J1159+K1159)),K1159)))</x:f>
        <x:v>0.11254686703924677</x:v>
      </x:c>
      <x:c r="W1159" s="64" t="n">
        <x:f aca="0">IF(OR(T1159="年末+季度",T1159="季度+动态",T1159="动态"),N1159*(1-$E$5)*IF(L1159+M1159=0,$B$7/($B$7+$B$8),L1159/(L1159+M1159)),L1159)</x:f>
        <x:v>0.9041772899288132</x:v>
      </x:c>
      <x:c r="X1159" s="64" t="n">
        <x:f aca="0">IF(OR(T1159="年末+季度",T1159="季度+动态",T1159="动态"),N1159*(1-$E$5)*IF(L1159+M1159=0,$B$8/($B$7+$B$8),M1159/(L1159+M1159)),M1159)</x:f>
        <x:v>0.07908739599394334</x:v>
      </x:c>
      <x:c r="Y1159" s="64" t="n">
        <x:f aca="0">POWER(1-$H$5,(A1159-A1158)/$H$8)</x:f>
        <x:v>0.9999588018747739</x:v>
      </x:c>
      <x:c r="Z1159" s="64" t="n">
        <x:f aca="0">U1159*Y1159</x:f>
        <x:v>0.11264603677840429</x:v>
      </x:c>
      <x:c r="AA1159" s="64" t="n">
        <x:f aca="0">V1159*Y1159</x:f>
        <x:v>0.11254223031932468</x:v>
      </x:c>
      <x:c r="AB1159" s="64" t="n">
        <x:f aca="0">W1159*Y1159</x:f>
        <x:v>0.9041400395195961</x:v>
      </x:c>
      <x:c r="AC1159" s="64" t="n">
        <x:f aca="0">X1159*Y1159</x:f>
        <x:v>0.07908413774149937</x:v>
      </x:c>
      <x:c r="AD1159" s="64" t="n">
        <x:f aca="0">SUM(Z1159:AC1159)</x:f>
        <x:v>1.2084124443588244</x:v>
      </x:c>
      <x:c r="AE1159" s="64" t="n">
        <x:f aca="0">MAX(AE1158,AD1159)</x:f>
        <x:v>1.2222100929705337</x:v>
      </x:c>
      <x:c r="AF1159" s="63" t="n">
        <x:f aca="0">AD1159/AE1159-1</x:f>
        <x:v>-0.011289097260009262</x:v>
      </x:c>
      <x:c r="AG1159" s="63" t="n">
        <x:f aca="0">AD1159/AD1158-1</x:f>
        <x:v>-0.0017543070669897576</x:v>
      </x:c>
      <x:c r="AH1159" s="61" t="n">
        <x:f aca="0">IF(OR(T1159="年末+季度",T1159="季度+动态",T1159="季度",T1159="动态"),A1159,AH1158)</x:f>
        <x:v>45471</x:v>
      </x:c>
      <x:c r="AI1159" s="68" t="n">
        <x:f aca="0">YEAR(A1159)</x:f>
        <x:v>2024</x:v>
      </x:c>
      <x:c r="AJ1159" s="68" t="n">
        <x:f aca="0">MONTH(A1159)</x:f>
        <x:v>8</x:v>
      </x:c>
      <x:c r="AK1159" s="66" t="n">
        <x:f aca="0">IF(MONTH(A1159)&lt;&gt;MONTH(A1160),1,0)</x:f>
        <x:v>0</x:v>
      </x:c>
      <x:c r="AL1159" s="64" t="n">
        <x:f aca="0">IF(AK1158,AD1158,AL1158)</x:f>
        <x:v>1.215740628836084</x:v>
      </x:c>
      <x:c r="AM1159" s="65" t="str">
        <x:f aca="0">IF(AK1159,AD1159/AL1159-1,"")</x:f>
      </x:c>
      <x:c r="AN1159" s="64" t="n">
        <x:f aca="0">IF(AI1159&lt;&gt;AI1158,AD1159,MAX(AN1158,AD1159))</x:f>
        <x:v>1.2222100929705337</x:v>
      </x:c>
      <x:c r="AO1159" s="65" t="n">
        <x:f aca="0">AD1159/AN1159-1</x:f>
        <x:v>-0.011289097260009262</x:v>
      </x:c>
      <x:c r="AP1159" s="69" t="n">
        <x:f aca="0">IFERROR(SUM(Z1159:AC1159)/AD1159,0)</x:f>
        <x:v>1</x:v>
      </x:c>
      <x:c r="AQ1159" s="66" t="b">
        <x:f aca="0">AND(B1159&gt;0,C1159&gt;0,D1159&gt;0,E1159&gt;0)</x:f>
        <x:v>1</x:v>
      </x:c>
    </x:row>
    <x:row r="1160" ht="13.5" hidden="0">
      <x:c r="A1160" s="61" t="n">
        <x:f aca="0">'净值底稿'!A1122</x:f>
        <x:v>45517</x:v>
      </x:c>
      <x:c r="B1160" s="62" t="n">
        <x:f aca="0">'净值底稿'!W1122</x:f>
        <x:v>1.3747180526841283</x:v>
      </x:c>
      <x:c r="C1160" s="62" t="n">
        <x:f aca="0">'净值底稿'!T1122</x:f>
        <x:v>1.0585379528303673</x:v>
      </x:c>
      <x:c r="D1160" s="62" t="n">
        <x:f aca="0">'净值底稿'!U1122</x:f>
        <x:v>1.7019</x:v>
      </x:c>
      <x:c r="E1160" s="62" t="n">
        <x:f aca="0">'净值底稿'!V1122</x:f>
        <x:v>2.004</x:v>
      </x:c>
      <x:c r="F1160" s="63" t="n">
        <x:f aca="0">IFERROR(B1160/B1159-1,0)</x:f>
        <x:v>0.003087124157217236</x:v>
      </x:c>
      <x:c r="G1160" s="63" t="n">
        <x:f aca="0">IFERROR(C1160/C1159-1,0)</x:f>
        <x:v>0.005327459109296218</x:v>
      </x:c>
      <x:c r="H1160" s="63" t="n">
        <x:f aca="0">IFERROR(D1160/D1159-1,0)</x:f>
        <x:v>0.001058761249338236</x:v>
      </x:c>
      <x:c r="I1160" s="63" t="n">
        <x:f aca="0">IFERROR(E1160/E1159-1,0)</x:f>
        <x:v>0.006883384414409832</x:v>
      </x:c>
      <x:c r="J1160" s="64" t="n">
        <x:f aca="0">Z1159*(1+F1160)</x:f>
        <x:v>0.11299378907975768</x:v>
      </x:c>
      <x:c r="K1160" s="64" t="n">
        <x:f aca="0">AA1159*(1+G1160)</x:f>
        <x:v>0.11314179444941988</x:v>
      </x:c>
      <x:c r="L1160" s="64" t="n">
        <x:f aca="0">AB1159*(1+H1160)</x:f>
        <x:v>0.9050973079574146</x:v>
      </x:c>
      <x:c r="M1160" s="64" t="n">
        <x:f aca="0">AC1159*(1+I1160)</x:f>
        <x:v>0.07962850426265625</x:v>
      </x:c>
      <x:c r="N1160" s="64" t="n">
        <x:f aca="0">SUM(J1160:M1160)</x:f>
        <x:v>1.2108613957492484</x:v>
      </x:c>
      <x:c r="O1160" s="65" t="n">
        <x:f aca="0">IFERROR((J1160+K1160)/N1160,0)</x:f>
        <x:v>0.1867559609407243</x:v>
      </x:c>
      <x:c r="P1160" s="66" t="b">
        <x:f aca="0">AND(MONTH(A1160)=12,OR(A1161="",YEAR(A1160)&lt;&gt;YEAR(A1161)))</x:f>
        <x:v>0</x:v>
      </x:c>
      <x:c r="Q1160" s="66" t="b">
        <x:f aca="0">AND(MOD(MONTH(A1160),3)=0,OR(A1161="",MONTH(A1160)&lt;&gt;MONTH(A1161)))</x:f>
        <x:v>0</x:v>
      </x:c>
      <x:c r="R1160" s="66" t="b">
        <x:f aca="0">OR(O1160&gt;$E$7,O1160&lt;$E$6)</x:f>
        <x:v>0</x:v>
      </x:c>
      <x:c r="S1160" s="66" t="b">
        <x:f aca="0">AND(OR(P1160,Q1160,R1160),A1160-AH1159&gt;$E$8)</x:f>
        <x:v>0</x:v>
      </x:c>
      <x:c r="T1160" s="67" t="str">
        <x:f aca="0">IF(NOT(OR(P1160,Q1160,R1160)),"不调",IF(NOT(S1160),"间隔规则跳过",IF(P1160,"年末+季度",IF(AND(Q1160,R1160),"季度+动态",IF(Q1160,"季度","动态")))))</x:f>
        <x:v>不调</x:v>
      </x:c>
      <x:c r="U1160" s="64" t="n">
        <x:f aca="0">IF(OR(T1160="年末+季度",T1160="季度+动态"),N1160*$E$5/2,IF(T1160="季度",(J1160+K1160)/2,IF(T1160="动态",N1160*$E$5*IF(J1160+K1160=0,0.5,J1160/(J1160+K1160)),J1160)))</x:f>
        <x:v>0.11299378907975768</x:v>
      </x:c>
      <x:c r="V1160" s="64" t="n">
        <x:f aca="0">IF(OR(T1160="年末+季度",T1160="季度+动态"),N1160*$E$5/2,IF(T1160="季度",(J1160+K1160)/2,IF(T1160="动态",N1160*$E$5*IF(J1160+K1160=0,0.5,K1160/(J1160+K1160)),K1160)))</x:f>
        <x:v>0.11314179444941988</x:v>
      </x:c>
      <x:c r="W1160" s="64" t="n">
        <x:f aca="0">IF(OR(T1160="年末+季度",T1160="季度+动态",T1160="动态"),N1160*(1-$E$5)*IF(L1160+M1160=0,$B$7/($B$7+$B$8),L1160/(L1160+M1160)),L1160)</x:f>
        <x:v>0.9050973079574146</x:v>
      </x:c>
      <x:c r="X1160" s="64" t="n">
        <x:f aca="0">IF(OR(T1160="年末+季度",T1160="季度+动态",T1160="动态"),N1160*(1-$E$5)*IF(L1160+M1160=0,$B$8/($B$7+$B$8),M1160/(L1160+M1160)),M1160)</x:f>
        <x:v>0.07962850426265625</x:v>
      </x:c>
      <x:c r="Y1160" s="64" t="n">
        <x:f aca="0">POWER(1-$H$5,(A1160-A1159)/$H$8)</x:f>
        <x:v>0.9999862671029998</x:v>
      </x:c>
      <x:c r="Z1160" s="64" t="n">
        <x:f aca="0">U1160*Y1160</x:f>
        <x:v>0.11299223734769058</x:v>
      </x:c>
      <x:c r="AA1160" s="64" t="n">
        <x:f aca="0">V1160*Y1160</x:f>
        <x:v>0.11314024068481028</x:v>
      </x:c>
      <x:c r="AB1160" s="64" t="n">
        <x:f aca="0">W1160*Y1160</x:f>
        <x:v>0.9050848783493093</x:v>
      </x:c>
      <x:c r="AC1160" s="64" t="n">
        <x:f aca="0">X1160*Y1160</x:f>
        <x:v>0.07962741073260893</x:v>
      </x:c>
      <x:c r="AD1160" s="64" t="n">
        <x:f aca="0">SUM(Z1160:AC1160)</x:f>
        <x:v>1.2108447671144191</x:v>
      </x:c>
      <x:c r="AE1160" s="64" t="n">
        <x:f aca="0">MAX(AE1159,AD1160)</x:f>
        <x:v>1.2222100929705337</x:v>
      </x:c>
      <x:c r="AF1160" s="63" t="n">
        <x:f aca="0">AD1160/AE1160-1</x:f>
        <x:v>-0.009298995255792475</x:v>
      </x:c>
      <x:c r="AG1160" s="63" t="n">
        <x:f aca="0">AD1160/AD1159-1</x:f>
        <x:v>0.0020128249811970367</x:v>
      </x:c>
      <x:c r="AH1160" s="61" t="n">
        <x:f aca="0">IF(OR(T1160="年末+季度",T1160="季度+动态",T1160="季度",T1160="动态"),A1160,AH1159)</x:f>
        <x:v>45471</x:v>
      </x:c>
      <x:c r="AI1160" s="68" t="n">
        <x:f aca="0">YEAR(A1160)</x:f>
        <x:v>2024</x:v>
      </x:c>
      <x:c r="AJ1160" s="68" t="n">
        <x:f aca="0">MONTH(A1160)</x:f>
        <x:v>8</x:v>
      </x:c>
      <x:c r="AK1160" s="66" t="n">
        <x:f aca="0">IF(MONTH(A1160)&lt;&gt;MONTH(A1161),1,0)</x:f>
        <x:v>0</x:v>
      </x:c>
      <x:c r="AL1160" s="64" t="n">
        <x:f aca="0">IF(AK1159,AD1159,AL1159)</x:f>
        <x:v>1.215740628836084</x:v>
      </x:c>
      <x:c r="AM1160" s="65" t="str">
        <x:f aca="0">IF(AK1160,AD1160/AL1160-1,"")</x:f>
      </x:c>
      <x:c r="AN1160" s="64" t="n">
        <x:f aca="0">IF(AI1160&lt;&gt;AI1159,AD1160,MAX(AN1159,AD1160))</x:f>
        <x:v>1.2222100929705337</x:v>
      </x:c>
      <x:c r="AO1160" s="65" t="n">
        <x:f aca="0">AD1160/AN1160-1</x:f>
        <x:v>-0.009298995255792475</x:v>
      </x:c>
      <x:c r="AP1160" s="69" t="n">
        <x:f aca="0">IFERROR(SUM(Z1160:AC1160)/AD1160,0)</x:f>
        <x:v>1</x:v>
      </x:c>
      <x:c r="AQ1160" s="66" t="b">
        <x:f aca="0">AND(B1160&gt;0,C1160&gt;0,D1160&gt;0,E1160&gt;0)</x:f>
        <x:v>1</x:v>
      </x:c>
    </x:row>
    <x:row r="1161" ht="13.5" hidden="0">
      <x:c r="A1161" s="61" t="n">
        <x:f aca="0">'净值底稿'!A1123</x:f>
        <x:v>45518</x:v>
      </x:c>
      <x:c r="B1161" s="62" t="n">
        <x:f aca="0">'净值底稿'!W1123</x:f>
        <x:v>1.3696580342790976</x:v>
      </x:c>
      <x:c r="C1161" s="62" t="n">
        <x:f aca="0">'净值底稿'!T1123</x:f>
        <x:v>1.0505876341162887</x:v>
      </x:c>
      <x:c r="D1161" s="62" t="n">
        <x:f aca="0">'净值底稿'!U1123</x:f>
        <x:v>1.7047</x:v>
      </x:c>
      <x:c r="E1161" s="62" t="n">
        <x:f aca="0">'净值底稿'!V1123</x:f>
        <x:v>1.9991</x:v>
      </x:c>
      <x:c r="F1161" s="63" t="n">
        <x:f aca="0">IFERROR(B1161/B1160-1,0)</x:f>
        <x:v>-0.0036807681365288447</x:v>
      </x:c>
      <x:c r="G1161" s="63" t="n">
        <x:f aca="0">IFERROR(C1161/C1160-1,0)</x:f>
        <x:v>-0.007510660050327633</x:v>
      </x:c>
      <x:c r="H1161" s="63" t="n">
        <x:f aca="0">IFERROR(D1161/D1160-1,0)</x:f>
        <x:v>0.0016452200481815726</x:v>
      </x:c>
      <x:c r="I1161" s="63" t="n">
        <x:f aca="0">IFERROR(E1161/E1160-1,0)</x:f>
        <x:v>-0.002445109780439103</x:v>
      </x:c>
      <x:c r="J1161" s="64" t="n">
        <x:f aca="0">Z1160*(1+F1161)</x:f>
        <x:v>0.1125763391207861</x:v>
      </x:c>
      <x:c r="K1161" s="64" t="n">
        <x:f aca="0">AA1160*(1+G1161)</x:f>
        <x:v>0.11229048279901442</x:v>
      </x:c>
      <x:c r="L1161" s="64" t="n">
        <x:f aca="0">AB1160*(1+H1161)</x:f>
        <x:v>0.9065739421364756</x:v>
      </x:c>
      <x:c r="M1161" s="64" t="n">
        <x:f aca="0">AC1160*(1+I1161)</x:f>
        <x:v>0.07943271297183559</x:v>
      </x:c>
      <x:c r="N1161" s="64" t="n">
        <x:f aca="0">SUM(J1161:M1161)</x:f>
        <x:v>1.2108734770281115</x:v>
      </x:c>
      <x:c r="O1161" s="65" t="n">
        <x:f aca="0">IFERROR((J1161+K1161)/N1161,0)</x:f>
        <x:v>0.18570629069496086</x:v>
      </x:c>
      <x:c r="P1161" s="66" t="b">
        <x:f aca="0">AND(MONTH(A1161)=12,OR(A1162="",YEAR(A1161)&lt;&gt;YEAR(A1162)))</x:f>
        <x:v>0</x:v>
      </x:c>
      <x:c r="Q1161" s="66" t="b">
        <x:f aca="0">AND(MOD(MONTH(A1161),3)=0,OR(A1162="",MONTH(A1161)&lt;&gt;MONTH(A1162)))</x:f>
        <x:v>0</x:v>
      </x:c>
      <x:c r="R1161" s="66" t="b">
        <x:f aca="0">OR(O1161&gt;$E$7,O1161&lt;$E$6)</x:f>
        <x:v>0</x:v>
      </x:c>
      <x:c r="S1161" s="66" t="b">
        <x:f aca="0">AND(OR(P1161,Q1161,R1161),A1161-AH1160&gt;$E$8)</x:f>
        <x:v>0</x:v>
      </x:c>
      <x:c r="T1161" s="67" t="str">
        <x:f aca="0">IF(NOT(OR(P1161,Q1161,R1161)),"不调",IF(NOT(S1161),"间隔规则跳过",IF(P1161,"年末+季度",IF(AND(Q1161,R1161),"季度+动态",IF(Q1161,"季度","动态")))))</x:f>
        <x:v>不调</x:v>
      </x:c>
      <x:c r="U1161" s="64" t="n">
        <x:f aca="0">IF(OR(T1161="年末+季度",T1161="季度+动态"),N1161*$E$5/2,IF(T1161="季度",(J1161+K1161)/2,IF(T1161="动态",N1161*$E$5*IF(J1161+K1161=0,0.5,J1161/(J1161+K1161)),J1161)))</x:f>
        <x:v>0.1125763391207861</x:v>
      </x:c>
      <x:c r="V1161" s="64" t="n">
        <x:f aca="0">IF(OR(T1161="年末+季度",T1161="季度+动态"),N1161*$E$5/2,IF(T1161="季度",(J1161+K1161)/2,IF(T1161="动态",N1161*$E$5*IF(J1161+K1161=0,0.5,K1161/(J1161+K1161)),K1161)))</x:f>
        <x:v>0.11229048279901442</x:v>
      </x:c>
      <x:c r="W1161" s="64" t="n">
        <x:f aca="0">IF(OR(T1161="年末+季度",T1161="季度+动态",T1161="动态"),N1161*(1-$E$5)*IF(L1161+M1161=0,$B$7/($B$7+$B$8),L1161/(L1161+M1161)),L1161)</x:f>
        <x:v>0.9065739421364756</x:v>
      </x:c>
      <x:c r="X1161" s="64" t="n">
        <x:f aca="0">IF(OR(T1161="年末+季度",T1161="季度+动态",T1161="动态"),N1161*(1-$E$5)*IF(L1161+M1161=0,$B$8/($B$7+$B$8),M1161/(L1161+M1161)),M1161)</x:f>
        <x:v>0.07943271297183559</x:v>
      </x:c>
      <x:c r="Y1161" s="64" t="n">
        <x:f aca="0">POWER(1-$H$5,(A1161-A1160)/$H$8)</x:f>
        <x:v>0.9999862671029998</x:v>
      </x:c>
      <x:c r="Z1161" s="64" t="n">
        <x:f aca="0">U1161*Y1161</x:f>
        <x:v>0.11257479312151629</x:v>
      </x:c>
      <x:c r="AA1161" s="64" t="n">
        <x:f aca="0">V1161*Y1161</x:f>
        <x:v>0.11228894072538004</x:v>
      </x:c>
      <x:c r="AB1161" s="64" t="n">
        <x:f aca="0">W1161*Y1161</x:f>
        <x:v>0.9065614922499051</x:v>
      </x:c>
      <x:c r="AC1161" s="64" t="n">
        <x:f aca="0">X1161*Y1161</x:f>
        <x:v>0.0794316221305699</x:v>
      </x:c>
      <x:c r="AD1161" s="64" t="n">
        <x:f aca="0">SUM(Z1161:AC1161)</x:f>
        <x:v>1.2108568482273714</x:v>
      </x:c>
      <x:c r="AE1161" s="64" t="n">
        <x:f aca="0">MAX(AE1160,AD1161)</x:f>
        <x:v>1.2222100929705337</x:v>
      </x:c>
      <x:c r="AF1161" s="63" t="n">
        <x:f aca="0">AD1161/AE1161-1</x:f>
        <x:v>-0.009289110610736895</x:v>
      </x:c>
      <x:c r="AG1161" s="63" t="n">
        <x:f aca="0">AD1161/AD1160-1</x:f>
        <x:v>0.000009977425083906866</x:v>
      </x:c>
      <x:c r="AH1161" s="61" t="n">
        <x:f aca="0">IF(OR(T1161="年末+季度",T1161="季度+动态",T1161="季度",T1161="动态"),A1161,AH1160)</x:f>
        <x:v>45471</x:v>
      </x:c>
      <x:c r="AI1161" s="68" t="n">
        <x:f aca="0">YEAR(A1161)</x:f>
        <x:v>2024</x:v>
      </x:c>
      <x:c r="AJ1161" s="68" t="n">
        <x:f aca="0">MONTH(A1161)</x:f>
        <x:v>8</x:v>
      </x:c>
      <x:c r="AK1161" s="66" t="n">
        <x:f aca="0">IF(MONTH(A1161)&lt;&gt;MONTH(A1162),1,0)</x:f>
        <x:v>0</x:v>
      </x:c>
      <x:c r="AL1161" s="64" t="n">
        <x:f aca="0">IF(AK1160,AD1160,AL1160)</x:f>
        <x:v>1.215740628836084</x:v>
      </x:c>
      <x:c r="AM1161" s="65" t="str">
        <x:f aca="0">IF(AK1161,AD1161/AL1161-1,"")</x:f>
      </x:c>
      <x:c r="AN1161" s="64" t="n">
        <x:f aca="0">IF(AI1161&lt;&gt;AI1160,AD1161,MAX(AN1160,AD1161))</x:f>
        <x:v>1.2222100929705337</x:v>
      </x:c>
      <x:c r="AO1161" s="65" t="n">
        <x:f aca="0">AD1161/AN1161-1</x:f>
        <x:v>-0.009289110610736895</x:v>
      </x:c>
      <x:c r="AP1161" s="69" t="n">
        <x:f aca="0">IFERROR(SUM(Z1161:AC1161)/AD1161,0)</x:f>
        <x:v>1</x:v>
      </x:c>
      <x:c r="AQ1161" s="66" t="b">
        <x:f aca="0">AND(B1161&gt;0,C1161&gt;0,D1161&gt;0,E1161&gt;0)</x:f>
        <x:v>1</x:v>
      </x:c>
    </x:row>
    <x:row r="1162" ht="13.5" hidden="0">
      <x:c r="A1162" s="61" t="n">
        <x:f aca="0">'净值底稿'!A1124</x:f>
        <x:v>45519</x:v>
      </x:c>
      <x:c r="B1162" s="62" t="n">
        <x:f aca="0">'净值底稿'!W1124</x:f>
        <x:v>1.3805697556779866</x:v>
      </x:c>
      <x:c r="C1162" s="62" t="n">
        <x:f aca="0">'净值底稿'!T1124</x:f>
        <x:v>1.058504952075019</x:v>
      </x:c>
      <x:c r="D1162" s="62" t="n">
        <x:f aca="0">'净值底稿'!U1124</x:f>
        <x:v>1.7033</x:v>
      </x:c>
      <x:c r="E1162" s="62" t="n">
        <x:f aca="0">'净值底稿'!V1124</x:f>
        <x:v>1.9947</x:v>
      </x:c>
      <x:c r="F1162" s="63" t="n">
        <x:f aca="0">IFERROR(B1162/B1161-1,0)</x:f>
        <x:v>0.007966748725445338</x:v>
      </x:c>
      <x:c r="G1162" s="63" t="n">
        <x:f aca="0">IFERROR(C1162/C1161-1,0)</x:f>
        <x:v>0.00753608523613547</x:v>
      </x:c>
      <x:c r="H1162" s="63" t="n">
        <x:f aca="0">IFERROR(D1162/D1161-1,0)</x:f>
        <x:v>-0.0008212588725289294</x:v>
      </x:c>
      <x:c r="I1162" s="63" t="n">
        <x:f aca="0">IFERROR(E1162/E1161-1,0)</x:f>
        <x:v>-0.002200990445700657</x:v>
      </x:c>
      <x:c r="J1162" s="64" t="n">
        <x:f aca="0">Z1161*(1+F1162)</x:f>
        <x:v>0.1134716482111344</x:v>
      </x:c>
      <x:c r="K1162" s="64" t="n">
        <x:f aca="0">AA1161*(1+G1162)</x:f>
        <x:v>0.11313515975376187</x:v>
      </x:c>
      <x:c r="L1162" s="64" t="n">
        <x:f aca="0">AB1161*(1+H1162)</x:f>
        <x:v>0.9058169705809018</x:v>
      </x:c>
      <x:c r="M1162" s="64" t="n">
        <x:f aca="0">AC1161*(1+I1162)</x:f>
        <x:v>0.079256793889174</x:v>
      </x:c>
      <x:c r="N1162" s="64" t="n">
        <x:f aca="0">SUM(J1162:M1162)</x:f>
        <x:v>1.211680572434972</x:v>
      </x:c>
      <x:c r="O1162" s="65" t="n">
        <x:f aca="0">IFERROR((J1162+K1162)/N1162,0)</x:f>
        <x:v>0.18701860302134846</x:v>
      </x:c>
      <x:c r="P1162" s="66" t="b">
        <x:f aca="0">AND(MONTH(A1162)=12,OR(A1163="",YEAR(A1162)&lt;&gt;YEAR(A1163)))</x:f>
        <x:v>0</x:v>
      </x:c>
      <x:c r="Q1162" s="66" t="b">
        <x:f aca="0">AND(MOD(MONTH(A1162),3)=0,OR(A1163="",MONTH(A1162)&lt;&gt;MONTH(A1163)))</x:f>
        <x:v>0</x:v>
      </x:c>
      <x:c r="R1162" s="66" t="b">
        <x:f aca="0">OR(O1162&gt;$E$7,O1162&lt;$E$6)</x:f>
        <x:v>0</x:v>
      </x:c>
      <x:c r="S1162" s="66" t="b">
        <x:f aca="0">AND(OR(P1162,Q1162,R1162),A1162-AH1161&gt;$E$8)</x:f>
        <x:v>0</x:v>
      </x:c>
      <x:c r="T1162" s="67" t="str">
        <x:f aca="0">IF(NOT(OR(P1162,Q1162,R1162)),"不调",IF(NOT(S1162),"间隔规则跳过",IF(P1162,"年末+季度",IF(AND(Q1162,R1162),"季度+动态",IF(Q1162,"季度","动态")))))</x:f>
        <x:v>不调</x:v>
      </x:c>
      <x:c r="U1162" s="64" t="n">
        <x:f aca="0">IF(OR(T1162="年末+季度",T1162="季度+动态"),N1162*$E$5/2,IF(T1162="季度",(J1162+K1162)/2,IF(T1162="动态",N1162*$E$5*IF(J1162+K1162=0,0.5,J1162/(J1162+K1162)),J1162)))</x:f>
        <x:v>0.1134716482111344</x:v>
      </x:c>
      <x:c r="V1162" s="64" t="n">
        <x:f aca="0">IF(OR(T1162="年末+季度",T1162="季度+动态"),N1162*$E$5/2,IF(T1162="季度",(J1162+K1162)/2,IF(T1162="动态",N1162*$E$5*IF(J1162+K1162=0,0.5,K1162/(J1162+K1162)),K1162)))</x:f>
        <x:v>0.11313515975376187</x:v>
      </x:c>
      <x:c r="W1162" s="64" t="n">
        <x:f aca="0">IF(OR(T1162="年末+季度",T1162="季度+动态",T1162="动态"),N1162*(1-$E$5)*IF(L1162+M1162=0,$B$7/($B$7+$B$8),L1162/(L1162+M1162)),L1162)</x:f>
        <x:v>0.9058169705809018</x:v>
      </x:c>
      <x:c r="X1162" s="64" t="n">
        <x:f aca="0">IF(OR(T1162="年末+季度",T1162="季度+动态",T1162="动态"),N1162*(1-$E$5)*IF(L1162+M1162=0,$B$8/($B$7+$B$8),M1162/(L1162+M1162)),M1162)</x:f>
        <x:v>0.079256793889174</x:v>
      </x:c>
      <x:c r="Y1162" s="64" t="n">
        <x:f aca="0">POWER(1-$H$5,(A1162-A1161)/$H$8)</x:f>
        <x:v>0.9999862671029998</x:v>
      </x:c>
      <x:c r="Z1162" s="64" t="n">
        <x:f aca="0">U1162*Y1162</x:f>
        <x:v>0.11347008991667706</x:v>
      </x:c>
      <x:c r="AA1162" s="64" t="n">
        <x:f aca="0">V1162*Y1162</x:f>
        <x:v>0.11313360608026586</x:v>
      </x:c>
      <x:c r="AB1162" s="64" t="n">
        <x:f aca="0">W1162*Y1162</x:f>
        <x:v>0.9058045310897438</x:v>
      </x:c>
      <x:c r="AC1162" s="64" t="n">
        <x:f aca="0">X1162*Y1162</x:f>
        <x:v>0.07925570546378695</x:v>
      </x:c>
      <x:c r="AD1162" s="64" t="n">
        <x:f aca="0">SUM(Z1162:AC1162)</x:f>
        <x:v>1.2116639325504737</x:v>
      </x:c>
      <x:c r="AE1162" s="64" t="n">
        <x:f aca="0">MAX(AE1161,AD1162)</x:f>
        <x:v>1.2222100929705337</x:v>
      </x:c>
      <x:c r="AF1162" s="63" t="n">
        <x:f aca="0">AD1162/AE1162-1</x:f>
        <x:v>-0.008628762338582896</x:v>
      </x:c>
      <x:c r="AG1162" s="63" t="n">
        <x:f aca="0">AD1162/AD1161-1</x:f>
        <x:v>0.0006665398344021245</x:v>
      </x:c>
      <x:c r="AH1162" s="61" t="n">
        <x:f aca="0">IF(OR(T1162="年末+季度",T1162="季度+动态",T1162="季度",T1162="动态"),A1162,AH1161)</x:f>
        <x:v>45471</x:v>
      </x:c>
      <x:c r="AI1162" s="68" t="n">
        <x:f aca="0">YEAR(A1162)</x:f>
        <x:v>2024</x:v>
      </x:c>
      <x:c r="AJ1162" s="68" t="n">
        <x:f aca="0">MONTH(A1162)</x:f>
        <x:v>8</x:v>
      </x:c>
      <x:c r="AK1162" s="66" t="n">
        <x:f aca="0">IF(MONTH(A1162)&lt;&gt;MONTH(A1163),1,0)</x:f>
        <x:v>0</x:v>
      </x:c>
      <x:c r="AL1162" s="64" t="n">
        <x:f aca="0">IF(AK1161,AD1161,AL1161)</x:f>
        <x:v>1.215740628836084</x:v>
      </x:c>
      <x:c r="AM1162" s="65" t="str">
        <x:f aca="0">IF(AK1162,AD1162/AL1162-1,"")</x:f>
      </x:c>
      <x:c r="AN1162" s="64" t="n">
        <x:f aca="0">IF(AI1162&lt;&gt;AI1161,AD1162,MAX(AN1161,AD1162))</x:f>
        <x:v>1.2222100929705337</x:v>
      </x:c>
      <x:c r="AO1162" s="65" t="n">
        <x:f aca="0">AD1162/AN1162-1</x:f>
        <x:v>-0.008628762338582896</x:v>
      </x:c>
      <x:c r="AP1162" s="69" t="n">
        <x:f aca="0">IFERROR(SUM(Z1162:AC1162)/AD1162,0)</x:f>
        <x:v>1</x:v>
      </x:c>
      <x:c r="AQ1162" s="66" t="b">
        <x:f aca="0">AND(B1162&gt;0,C1162&gt;0,D1162&gt;0,E1162&gt;0)</x:f>
        <x:v>1</x:v>
      </x:c>
    </x:row>
    <x:row r="1163" ht="13.5" hidden="0">
      <x:c r="A1163" s="61" t="n">
        <x:f aca="0">'净值底稿'!A1125</x:f>
        <x:v>45520</x:v>
      </x:c>
      <x:c r="B1163" s="62" t="n">
        <x:f aca="0">'净值底稿'!W1125</x:f>
        <x:v>1.3825814883206642</x:v>
      </x:c>
      <x:c r="C1163" s="62" t="n">
        <x:f aca="0">'净值底稿'!T1125</x:f>
        <x:v>1.0569033767468443</x:v>
      </x:c>
      <x:c r="D1163" s="62" t="n">
        <x:f aca="0">'净值底稿'!U1125</x:f>
        <x:v>1.7036</x:v>
      </x:c>
      <x:c r="E1163" s="62" t="n">
        <x:f aca="0">'净值底稿'!V1125</x:f>
        <x:v>1.9965</x:v>
      </x:c>
      <x:c r="F1163" s="63" t="n">
        <x:f aca="0">IFERROR(B1163/B1162-1,0)</x:f>
        <x:v>0.0014571756583858786</x:v>
      </x:c>
      <x:c r="G1163" s="63" t="n">
        <x:f aca="0">IFERROR(C1163/C1162-1,0)</x:f>
        <x:v>-0.0015130541666669162</x:v>
      </x:c>
      <x:c r="H1163" s="63" t="n">
        <x:f aca="0">IFERROR(D1163/D1162-1,0)</x:f>
        <x:v>0.00017612869136374165</x:v>
      </x:c>
      <x:c r="I1163" s="63" t="n">
        <x:f aca="0">IFERROR(E1163/E1162-1,0)</x:f>
        <x:v>0.0009023913370431735</x:v>
      </x:c>
      <x:c r="J1163" s="64" t="n">
        <x:f aca="0">Z1162*(1+F1163)</x:f>
        <x:v>0.1136354357696585</x:v>
      </x:c>
      <x:c r="K1163" s="64" t="n">
        <x:f aca="0">AA1162*(1+G1163)</x:f>
        <x:v>0.11296242880619606</x:v>
      </x:c>
      <x:c r="L1163" s="64" t="n">
        <x:f aca="0">AB1162*(1+H1163)</x:f>
        <x:v>0.905964069256436</x:v>
      </x:c>
      <x:c r="M1163" s="64" t="n">
        <x:f aca="0">AC1162*(1+I1163)</x:f>
        <x:v>0.07932722512580871</x:v>
      </x:c>
      <x:c r="N1163" s="64" t="n">
        <x:f aca="0">SUM(J1163:M1163)</x:f>
        <x:v>1.2118891589580993</x:v>
      </x:c>
      <x:c r="O1163" s="65" t="n">
        <x:f aca="0">IFERROR((J1163+K1163)/N1163,0)</x:f>
        <x:v>0.18697903426305765</x:v>
      </x:c>
      <x:c r="P1163" s="66" t="b">
        <x:f aca="0">AND(MONTH(A1163)=12,OR(A1164="",YEAR(A1163)&lt;&gt;YEAR(A1164)))</x:f>
        <x:v>0</x:v>
      </x:c>
      <x:c r="Q1163" s="66" t="b">
        <x:f aca="0">AND(MOD(MONTH(A1163),3)=0,OR(A1164="",MONTH(A1163)&lt;&gt;MONTH(A1164)))</x:f>
        <x:v>0</x:v>
      </x:c>
      <x:c r="R1163" s="66" t="b">
        <x:f aca="0">OR(O1163&gt;$E$7,O1163&lt;$E$6)</x:f>
        <x:v>0</x:v>
      </x:c>
      <x:c r="S1163" s="66" t="b">
        <x:f aca="0">AND(OR(P1163,Q1163,R1163),A1163-AH1162&gt;$E$8)</x:f>
        <x:v>0</x:v>
      </x:c>
      <x:c r="T1163" s="67" t="str">
        <x:f aca="0">IF(NOT(OR(P1163,Q1163,R1163)),"不调",IF(NOT(S1163),"间隔规则跳过",IF(P1163,"年末+季度",IF(AND(Q1163,R1163),"季度+动态",IF(Q1163,"季度","动态")))))</x:f>
        <x:v>不调</x:v>
      </x:c>
      <x:c r="U1163" s="64" t="n">
        <x:f aca="0">IF(OR(T1163="年末+季度",T1163="季度+动态"),N1163*$E$5/2,IF(T1163="季度",(J1163+K1163)/2,IF(T1163="动态",N1163*$E$5*IF(J1163+K1163=0,0.5,J1163/(J1163+K1163)),J1163)))</x:f>
        <x:v>0.1136354357696585</x:v>
      </x:c>
      <x:c r="V1163" s="64" t="n">
        <x:f aca="0">IF(OR(T1163="年末+季度",T1163="季度+动态"),N1163*$E$5/2,IF(T1163="季度",(J1163+K1163)/2,IF(T1163="动态",N1163*$E$5*IF(J1163+K1163=0,0.5,K1163/(J1163+K1163)),K1163)))</x:f>
        <x:v>0.11296242880619606</x:v>
      </x:c>
      <x:c r="W1163" s="64" t="n">
        <x:f aca="0">IF(OR(T1163="年末+季度",T1163="季度+动态",T1163="动态"),N1163*(1-$E$5)*IF(L1163+M1163=0,$B$7/($B$7+$B$8),L1163/(L1163+M1163)),L1163)</x:f>
        <x:v>0.905964069256436</x:v>
      </x:c>
      <x:c r="X1163" s="64" t="n">
        <x:f aca="0">IF(OR(T1163="年末+季度",T1163="季度+动态",T1163="动态"),N1163*(1-$E$5)*IF(L1163+M1163=0,$B$8/($B$7+$B$8),M1163/(L1163+M1163)),M1163)</x:f>
        <x:v>0.07932722512580871</x:v>
      </x:c>
      <x:c r="Y1163" s="64" t="n">
        <x:f aca="0">POWER(1-$H$5,(A1163-A1162)/$H$8)</x:f>
        <x:v>0.9999862671029998</x:v>
      </x:c>
      <x:c r="Z1163" s="64" t="n">
        <x:f aca="0">U1163*Y1163</x:f>
        <x:v>0.1136338752259235</x:v>
      </x:c>
      <x:c r="AA1163" s="64" t="n">
        <x:f aca="0">V1163*Y1163</x:f>
        <x:v>0.11296087750479636</x:v>
      </x:c>
      <x:c r="AB1163" s="64" t="n">
        <x:f aca="0">W1163*Y1163</x:f>
        <x:v>0.905951627745187</x:v>
      </x:c>
      <x:c r="AC1163" s="64" t="n">
        <x:f aca="0">X1163*Y1163</x:f>
        <x:v>0.07932613573319675</x:v>
      </x:c>
      <x:c r="AD1163" s="64" t="n">
        <x:f aca="0">SUM(Z1163:AC1163)</x:f>
        <x:v>1.2118725162091035</x:v>
      </x:c>
      <x:c r="AE1163" s="64" t="n">
        <x:f aca="0">MAX(AE1162,AD1163)</x:f>
        <x:v>1.2222100929705337</x:v>
      </x:c>
      <x:c r="AF1163" s="63" t="n">
        <x:f aca="0">AD1163/AE1163-1</x:f>
        <x:v>-0.00845810128789326</x:v>
      </x:c>
      <x:c r="AG1163" s="63" t="n">
        <x:f aca="0">AD1163/AD1162-1</x:f>
        <x:v>0.00017214646159424696</x:v>
      </x:c>
      <x:c r="AH1163" s="61" t="n">
        <x:f aca="0">IF(OR(T1163="年末+季度",T1163="季度+动态",T1163="季度",T1163="动态"),A1163,AH1162)</x:f>
        <x:v>45471</x:v>
      </x:c>
      <x:c r="AI1163" s="68" t="n">
        <x:f aca="0">YEAR(A1163)</x:f>
        <x:v>2024</x:v>
      </x:c>
      <x:c r="AJ1163" s="68" t="n">
        <x:f aca="0">MONTH(A1163)</x:f>
        <x:v>8</x:v>
      </x:c>
      <x:c r="AK1163" s="66" t="n">
        <x:f aca="0">IF(MONTH(A1163)&lt;&gt;MONTH(A1164),1,0)</x:f>
        <x:v>0</x:v>
      </x:c>
      <x:c r="AL1163" s="64" t="n">
        <x:f aca="0">IF(AK1162,AD1162,AL1162)</x:f>
        <x:v>1.215740628836084</x:v>
      </x:c>
      <x:c r="AM1163" s="65" t="str">
        <x:f aca="0">IF(AK1163,AD1163/AL1163-1,"")</x:f>
      </x:c>
      <x:c r="AN1163" s="64" t="n">
        <x:f aca="0">IF(AI1163&lt;&gt;AI1162,AD1163,MAX(AN1162,AD1163))</x:f>
        <x:v>1.2222100929705337</x:v>
      </x:c>
      <x:c r="AO1163" s="65" t="n">
        <x:f aca="0">AD1163/AN1163-1</x:f>
        <x:v>-0.00845810128789326</x:v>
      </x:c>
      <x:c r="AP1163" s="69" t="n">
        <x:f aca="0">IFERROR(SUM(Z1163:AC1163)/AD1163,0)</x:f>
        <x:v>1</x:v>
      </x:c>
      <x:c r="AQ1163" s="66" t="b">
        <x:f aca="0">AND(B1163&gt;0,C1163&gt;0,D1163&gt;0,E1163&gt;0)</x:f>
        <x:v>1</x:v>
      </x:c>
    </x:row>
    <x:row r="1164" ht="13.5" hidden="0">
      <x:c r="A1164" s="61" t="n">
        <x:f aca="0">'净值底稿'!A1126</x:f>
        <x:v>45523</x:v>
      </x:c>
      <x:c r="B1164" s="62" t="n">
        <x:f aca="0">'净值底稿'!W1126</x:f>
        <x:v>1.394417192162758</x:v>
      </x:c>
      <x:c r="C1164" s="62" t="n">
        <x:f aca="0">'净值底稿'!T1126</x:f>
        <x:v>1.0587507455509815</x:v>
      </x:c>
      <x:c r="D1164" s="62" t="n">
        <x:f aca="0">'净值底稿'!U1126</x:f>
        <x:v>1.7047</x:v>
      </x:c>
      <x:c r="E1164" s="62" t="n">
        <x:f aca="0">'净值底稿'!V1126</x:f>
        <x:v>2.0178</x:v>
      </x:c>
      <x:c r="F1164" s="63" t="n">
        <x:f aca="0">IFERROR(B1164/B1163-1,0)</x:f>
        <x:v>0.008560583185928339</x:v>
      </x:c>
      <x:c r="G1164" s="63" t="n">
        <x:f aca="0">IFERROR(C1164/C1163-1,0)</x:f>
        <x:v>0.0017479069939423386</x:v>
      </x:c>
      <x:c r="H1164" s="63" t="n">
        <x:f aca="0">IFERROR(D1164/D1163-1,0)</x:f>
        <x:v>0.0006456914768726563</x:v>
      </x:c>
      <x:c r="I1164" s="63" t="n">
        <x:f aca="0">IFERROR(E1164/E1163-1,0)</x:f>
        <x:v>0.010668670172802264</x:v>
      </x:c>
      <x:c r="J1164" s="64" t="n">
        <x:f aca="0">Z1163*(1+F1164)</x:f>
        <x:v>0.11460664746753442</x:v>
      </x:c>
      <x:c r="K1164" s="64" t="n">
        <x:f aca="0">AA1163*(1+G1164)</x:f>
        <x:v>0.11315832261262886</x:v>
      </x:c>
      <x:c r="L1164" s="64" t="n">
        <x:f aca="0">AB1163*(1+H1164)</x:f>
        <x:v>0.906536592989681</x:v>
      </x:c>
      <x:c r="M1164" s="64" t="n">
        <x:f aca="0">AC1163*(1+I1164)</x:f>
        <x:v>0.08017244011141716</x:v>
      </x:c>
      <x:c r="N1164" s="64" t="n">
        <x:f aca="0">SUM(J1164:M1164)</x:f>
        <x:v>1.2144740031812615</x:v>
      </x:c>
      <x:c r="O1164" s="65" t="n">
        <x:f aca="0">IFERROR((J1164+K1164)/N1164,0)</x:f>
        <x:v>0.1875420712864523</x:v>
      </x:c>
      <x:c r="P1164" s="66" t="b">
        <x:f aca="0">AND(MONTH(A1164)=12,OR(A1165="",YEAR(A1164)&lt;&gt;YEAR(A1165)))</x:f>
        <x:v>0</x:v>
      </x:c>
      <x:c r="Q1164" s="66" t="b">
        <x:f aca="0">AND(MOD(MONTH(A1164),3)=0,OR(A1165="",MONTH(A1164)&lt;&gt;MONTH(A1165)))</x:f>
        <x:v>0</x:v>
      </x:c>
      <x:c r="R1164" s="66" t="b">
        <x:f aca="0">OR(O1164&gt;$E$7,O1164&lt;$E$6)</x:f>
        <x:v>0</x:v>
      </x:c>
      <x:c r="S1164" s="66" t="b">
        <x:f aca="0">AND(OR(P1164,Q1164,R1164),A1164-AH1163&gt;$E$8)</x:f>
        <x:v>0</x:v>
      </x:c>
      <x:c r="T1164" s="67" t="str">
        <x:f aca="0">IF(NOT(OR(P1164,Q1164,R1164)),"不调",IF(NOT(S1164),"间隔规则跳过",IF(P1164,"年末+季度",IF(AND(Q1164,R1164),"季度+动态",IF(Q1164,"季度","动态")))))</x:f>
        <x:v>不调</x:v>
      </x:c>
      <x:c r="U1164" s="64" t="n">
        <x:f aca="0">IF(OR(T1164="年末+季度",T1164="季度+动态"),N1164*$E$5/2,IF(T1164="季度",(J1164+K1164)/2,IF(T1164="动态",N1164*$E$5*IF(J1164+K1164=0,0.5,J1164/(J1164+K1164)),J1164)))</x:f>
        <x:v>0.11460664746753442</x:v>
      </x:c>
      <x:c r="V1164" s="64" t="n">
        <x:f aca="0">IF(OR(T1164="年末+季度",T1164="季度+动态"),N1164*$E$5/2,IF(T1164="季度",(J1164+K1164)/2,IF(T1164="动态",N1164*$E$5*IF(J1164+K1164=0,0.5,K1164/(J1164+K1164)),K1164)))</x:f>
        <x:v>0.11315832261262886</x:v>
      </x:c>
      <x:c r="W1164" s="64" t="n">
        <x:f aca="0">IF(OR(T1164="年末+季度",T1164="季度+动态",T1164="动态"),N1164*(1-$E$5)*IF(L1164+M1164=0,$B$7/($B$7+$B$8),L1164/(L1164+M1164)),L1164)</x:f>
        <x:v>0.906536592989681</x:v>
      </x:c>
      <x:c r="X1164" s="64" t="n">
        <x:f aca="0">IF(OR(T1164="年末+季度",T1164="季度+动态",T1164="动态"),N1164*(1-$E$5)*IF(L1164+M1164=0,$B$8/($B$7+$B$8),M1164/(L1164+M1164)),M1164)</x:f>
        <x:v>0.08017244011141716</x:v>
      </x:c>
      <x:c r="Y1164" s="64" t="n">
        <x:f aca="0">POWER(1-$H$5,(A1164-A1163)/$H$8)</x:f>
        <x:v>0.9999588018747739</x:v>
      </x:c>
      <x:c r="Z1164" s="64" t="n">
        <x:f aca="0">U1164*Y1164</x:f>
        <x:v>0.1146019258885203</x:v>
      </x:c>
      <x:c r="AA1164" s="64" t="n">
        <x:f aca="0">V1164*Y1164</x:f>
        <x:v>0.11315366070188349</x:v>
      </x:c>
      <x:c r="AB1164" s="64" t="n">
        <x:f aca="0">W1164*Y1164</x:f>
        <x:v>0.906499245381601</x:v>
      </x:c>
      <x:c r="AC1164" s="64" t="n">
        <x:f aca="0">X1164*Y1164</x:f>
        <x:v>0.08016913715718978</x:v>
      </x:c>
      <x:c r="AD1164" s="64" t="n">
        <x:f aca="0">SUM(Z1164:AC1164)</x:f>
        <x:v>1.2144239691291945</x:v>
      </x:c>
      <x:c r="AE1164" s="64" t="n">
        <x:f aca="0">MAX(AE1163,AD1164)</x:f>
        <x:v>1.2222100929705337</x:v>
      </x:c>
      <x:c r="AF1164" s="63" t="n">
        <x:f aca="0">AD1164/AE1164-1</x:f>
        <x:v>-0.006370528181791846</x:v>
      </x:c>
      <x:c r="AG1164" s="63" t="n">
        <x:f aca="0">AD1164/AD1163-1</x:f>
        <x:v>0.0021053806287085752</x:v>
      </x:c>
      <x:c r="AH1164" s="61" t="n">
        <x:f aca="0">IF(OR(T1164="年末+季度",T1164="季度+动态",T1164="季度",T1164="动态"),A1164,AH1163)</x:f>
        <x:v>45471</x:v>
      </x:c>
      <x:c r="AI1164" s="68" t="n">
        <x:f aca="0">YEAR(A1164)</x:f>
        <x:v>2024</x:v>
      </x:c>
      <x:c r="AJ1164" s="68" t="n">
        <x:f aca="0">MONTH(A1164)</x:f>
        <x:v>8</x:v>
      </x:c>
      <x:c r="AK1164" s="66" t="n">
        <x:f aca="0">IF(MONTH(A1164)&lt;&gt;MONTH(A1165),1,0)</x:f>
        <x:v>0</x:v>
      </x:c>
      <x:c r="AL1164" s="64" t="n">
        <x:f aca="0">IF(AK1163,AD1163,AL1163)</x:f>
        <x:v>1.215740628836084</x:v>
      </x:c>
      <x:c r="AM1164" s="65" t="str">
        <x:f aca="0">IF(AK1164,AD1164/AL1164-1,"")</x:f>
      </x:c>
      <x:c r="AN1164" s="64" t="n">
        <x:f aca="0">IF(AI1164&lt;&gt;AI1163,AD1164,MAX(AN1163,AD1164))</x:f>
        <x:v>1.2222100929705337</x:v>
      </x:c>
      <x:c r="AO1164" s="65" t="n">
        <x:f aca="0">AD1164/AN1164-1</x:f>
        <x:v>-0.006370528181791846</x:v>
      </x:c>
      <x:c r="AP1164" s="69" t="n">
        <x:f aca="0">IFERROR(SUM(Z1164:AC1164)/AD1164,0)</x:f>
        <x:v>1</x:v>
      </x:c>
      <x:c r="AQ1164" s="66" t="b">
        <x:f aca="0">AND(B1164&gt;0,C1164&gt;0,D1164&gt;0,E1164&gt;0)</x:f>
        <x:v>1</x:v>
      </x:c>
    </x:row>
    <x:row r="1165" ht="13.5" hidden="0">
      <x:c r="A1165" s="61" t="n">
        <x:f aca="0">'净值底稿'!A1127</x:f>
        <x:v>45524</x:v>
      </x:c>
      <x:c r="B1165" s="62" t="n">
        <x:f aca="0">'净值底稿'!W1127</x:f>
        <x:v>1.3811463082605502</x:v>
      </x:c>
      <x:c r="C1165" s="62" t="n">
        <x:f aca="0">'净值底稿'!T1127</x:f>
        <x:v>1.0433882565889094</x:v>
      </x:c>
      <x:c r="D1165" s="62" t="n">
        <x:f aca="0">'净值底稿'!U1127</x:f>
        <x:v>1.7049</x:v>
      </x:c>
      <x:c r="E1165" s="62" t="n">
        <x:f aca="0">'净值底稿'!V1127</x:f>
        <x:v>2.019</x:v>
      </x:c>
      <x:c r="F1165" s="63" t="n">
        <x:f aca="0">IFERROR(B1165/B1164-1,0)</x:f>
        <x:v>-0.009517154533661865</x:v>
      </x:c>
      <x:c r="G1165" s="63" t="n">
        <x:f aca="0">IFERROR(C1165/C1164-1,0)</x:f>
        <x:v>-0.014510014776024871</x:v>
      </x:c>
      <x:c r="H1165" s="63" t="n">
        <x:f aca="0">IFERROR(D1165/D1164-1,0)</x:f>
        <x:v>0.00011732269607556134</x:v>
      </x:c>
      <x:c r="I1165" s="63" t="n">
        <x:f aca="0">IFERROR(E1165/E1164-1,0)</x:f>
        <x:v>0.0005947071067500254</x:v>
      </x:c>
      <x:c r="J1165" s="64" t="n">
        <x:f aca="0">Z1164*(1+F1165)</x:f>
        <x:v>0.113511241649984</x:v>
      </x:c>
      <x:c r="K1165" s="64" t="n">
        <x:f aca="0">AA1164*(1+G1165)</x:f>
        <x:v>0.11151179941313785</x:v>
      </x:c>
      <x:c r="L1165" s="64" t="n">
        <x:f aca="0">AB1164*(1+H1165)</x:f>
        <x:v>0.9066055983170597</x:v>
      </x:c>
      <x:c r="M1165" s="64" t="n">
        <x:f aca="0">AC1164*(1+I1165)</x:f>
        <x:v>0.08021681431279917</x:v>
      </x:c>
      <x:c r="N1165" s="64" t="n">
        <x:f aca="0">SUM(J1165:M1165)</x:f>
        <x:v>1.2118454536929808</x:v>
      </x:c>
      <x:c r="O1165" s="65" t="n">
        <x:f aca="0">IFERROR((J1165+K1165)/N1165,0)</x:f>
        <x:v>0.18568625263014032</x:v>
      </x:c>
      <x:c r="P1165" s="66" t="b">
        <x:f aca="0">AND(MONTH(A1165)=12,OR(A1166="",YEAR(A1165)&lt;&gt;YEAR(A1166)))</x:f>
        <x:v>0</x:v>
      </x:c>
      <x:c r="Q1165" s="66" t="b">
        <x:f aca="0">AND(MOD(MONTH(A1165),3)=0,OR(A1166="",MONTH(A1165)&lt;&gt;MONTH(A1166)))</x:f>
        <x:v>0</x:v>
      </x:c>
      <x:c r="R1165" s="66" t="b">
        <x:f aca="0">OR(O1165&gt;$E$7,O1165&lt;$E$6)</x:f>
        <x:v>0</x:v>
      </x:c>
      <x:c r="S1165" s="66" t="b">
        <x:f aca="0">AND(OR(P1165,Q1165,R1165),A1165-AH1164&gt;$E$8)</x:f>
        <x:v>0</x:v>
      </x:c>
      <x:c r="T1165" s="67" t="str">
        <x:f aca="0">IF(NOT(OR(P1165,Q1165,R1165)),"不调",IF(NOT(S1165),"间隔规则跳过",IF(P1165,"年末+季度",IF(AND(Q1165,R1165),"季度+动态",IF(Q1165,"季度","动态")))))</x:f>
        <x:v>不调</x:v>
      </x:c>
      <x:c r="U1165" s="64" t="n">
        <x:f aca="0">IF(OR(T1165="年末+季度",T1165="季度+动态"),N1165*$E$5/2,IF(T1165="季度",(J1165+K1165)/2,IF(T1165="动态",N1165*$E$5*IF(J1165+K1165=0,0.5,J1165/(J1165+K1165)),J1165)))</x:f>
        <x:v>0.113511241649984</x:v>
      </x:c>
      <x:c r="V1165" s="64" t="n">
        <x:f aca="0">IF(OR(T1165="年末+季度",T1165="季度+动态"),N1165*$E$5/2,IF(T1165="季度",(J1165+K1165)/2,IF(T1165="动态",N1165*$E$5*IF(J1165+K1165=0,0.5,K1165/(J1165+K1165)),K1165)))</x:f>
        <x:v>0.11151179941313785</x:v>
      </x:c>
      <x:c r="W1165" s="64" t="n">
        <x:f aca="0">IF(OR(T1165="年末+季度",T1165="季度+动态",T1165="动态"),N1165*(1-$E$5)*IF(L1165+M1165=0,$B$7/($B$7+$B$8),L1165/(L1165+M1165)),L1165)</x:f>
        <x:v>0.9066055983170597</x:v>
      </x:c>
      <x:c r="X1165" s="64" t="n">
        <x:f aca="0">IF(OR(T1165="年末+季度",T1165="季度+动态",T1165="动态"),N1165*(1-$E$5)*IF(L1165+M1165=0,$B$8/($B$7+$B$8),M1165/(L1165+M1165)),M1165)</x:f>
        <x:v>0.08021681431279917</x:v>
      </x:c>
      <x:c r="Y1165" s="64" t="n">
        <x:f aca="0">POWER(1-$H$5,(A1165-A1164)/$H$8)</x:f>
        <x:v>0.9999862671029998</x:v>
      </x:c>
      <x:c r="Z1165" s="64" t="n">
        <x:f aca="0">U1165*Y1165</x:f>
        <x:v>0.11350968281179405</x:v>
      </x:c>
      <x:c r="AA1165" s="64" t="n">
        <x:f aca="0">V1165*Y1165</x:f>
        <x:v>0.1115102680330822</x:v>
      </x:c>
      <x:c r="AB1165" s="64" t="n">
        <x:f aca="0">W1165*Y1165</x:f>
        <x:v>0.9065931479957582</x:v>
      </x:c>
      <x:c r="AC1165" s="64" t="n">
        <x:f aca="0">X1165*Y1165</x:f>
        <x:v>0.08021571270355053</x:v>
      </x:c>
      <x:c r="AD1165" s="64" t="n">
        <x:f aca="0">SUM(Z1165:AC1165)</x:f>
        <x:v>1.211828811544185</x:v>
      </x:c>
      <x:c r="AE1165" s="64" t="n">
        <x:f aca="0">MAX(AE1164,AD1165)</x:f>
        <x:v>1.2222100929705337</x:v>
      </x:c>
      <x:c r="AF1165" s="63" t="n">
        <x:f aca="0">AD1165/AE1165-1</x:f>
        <x:v>-0.008493860004966325</x:v>
      </x:c>
      <x:c r="AG1165" s="63" t="n">
        <x:f aca="0">AD1165/AD1164-1</x:f>
        <x:v>-0.0021369452933889255</x:v>
      </x:c>
      <x:c r="AH1165" s="61" t="n">
        <x:f aca="0">IF(OR(T1165="年末+季度",T1165="季度+动态",T1165="季度",T1165="动态"),A1165,AH1164)</x:f>
        <x:v>45471</x:v>
      </x:c>
      <x:c r="AI1165" s="68" t="n">
        <x:f aca="0">YEAR(A1165)</x:f>
        <x:v>2024</x:v>
      </x:c>
      <x:c r="AJ1165" s="68" t="n">
        <x:f aca="0">MONTH(A1165)</x:f>
        <x:v>8</x:v>
      </x:c>
      <x:c r="AK1165" s="66" t="n">
        <x:f aca="0">IF(MONTH(A1165)&lt;&gt;MONTH(A1166),1,0)</x:f>
        <x:v>0</x:v>
      </x:c>
      <x:c r="AL1165" s="64" t="n">
        <x:f aca="0">IF(AK1164,AD1164,AL1164)</x:f>
        <x:v>1.215740628836084</x:v>
      </x:c>
      <x:c r="AM1165" s="65" t="str">
        <x:f aca="0">IF(AK1165,AD1165/AL1165-1,"")</x:f>
      </x:c>
      <x:c r="AN1165" s="64" t="n">
        <x:f aca="0">IF(AI1165&lt;&gt;AI1164,AD1165,MAX(AN1164,AD1165))</x:f>
        <x:v>1.2222100929705337</x:v>
      </x:c>
      <x:c r="AO1165" s="65" t="n">
        <x:f aca="0">AD1165/AN1165-1</x:f>
        <x:v>-0.008493860004966325</x:v>
      </x:c>
      <x:c r="AP1165" s="69" t="n">
        <x:f aca="0">IFERROR(SUM(Z1165:AC1165)/AD1165,0)</x:f>
        <x:v>1</x:v>
      </x:c>
      <x:c r="AQ1165" s="66" t="b">
        <x:f aca="0">AND(B1165&gt;0,C1165&gt;0,D1165&gt;0,E1165&gt;0)</x:f>
        <x:v>1</x:v>
      </x:c>
    </x:row>
    <x:row r="1166" ht="13.5" hidden="0">
      <x:c r="A1166" s="61" t="n">
        <x:f aca="0">'净值底稿'!A1128</x:f>
        <x:v>45525</x:v>
      </x:c>
      <x:c r="B1166" s="62" t="n">
        <x:f aca="0">'净值底稿'!W1128</x:f>
        <x:v>1.3728233551362035</x:v>
      </x:c>
      <x:c r="C1166" s="62" t="n">
        <x:f aca="0">'净值底稿'!T1128</x:f>
        <x:v>1.0409091741890717</x:v>
      </x:c>
      <x:c r="D1166" s="62" t="n">
        <x:f aca="0">'净值底稿'!U1128</x:f>
        <x:v>1.7043</x:v>
      </x:c>
      <x:c r="E1166" s="62" t="n">
        <x:f aca="0">'净值底稿'!V1128</x:f>
        <x:v>2.0254</x:v>
      </x:c>
      <x:c r="F1166" s="63" t="n">
        <x:f aca="0">IFERROR(B1166/B1165-1,0)</x:f>
        <x:v>-0.006026119806835539</x:v>
      </x:c>
      <x:c r="G1166" s="63" t="n">
        <x:f aca="0">IFERROR(C1166/C1165-1,0)</x:f>
        <x:v>-0.0023759922389221533</x:v>
      </x:c>
      <x:c r="H1166" s="63" t="n">
        <x:f aca="0">IFERROR(D1166/D1165-1,0)</x:f>
        <x:v>-0.00035192679922579906</x:v>
      </x:c>
      <x:c r="I1166" s="63" t="n">
        <x:f aca="0">IFERROR(E1166/E1165-1,0)</x:f>
        <x:v>0.003169886082218687</x:v>
      </x:c>
      <x:c r="J1166" s="64" t="n">
        <x:f aca="0">Z1165*(1+F1166)</x:f>
        <x:v>0.11282565986393428</x:v>
      </x:c>
      <x:c r="K1166" s="64" t="n">
        <x:f aca="0">AA1165*(1+G1166)</x:f>
        <x:v>0.11124532050167547</x:v>
      </x:c>
      <x:c r="L1166" s="64" t="n">
        <x:f aca="0">AB1165*(1+H1166)</x:f>
        <x:v>0.906274093570984</x:v>
      </x:c>
      <x:c r="M1166" s="64" t="n">
        <x:f aca="0">AC1165*(1+I1166)</x:f>
        <x:v>0.08046998737482478</x:v>
      </x:c>
      <x:c r="N1166" s="64" t="n">
        <x:f aca="0">SUM(J1166:M1166)</x:f>
        <x:v>1.2108150613114184</x:v>
      </x:c>
      <x:c r="O1166" s="65" t="n">
        <x:f aca="0">IFERROR((J1166+K1166)/N1166,0)</x:f>
        <x:v>0.18505797253869746</x:v>
      </x:c>
      <x:c r="P1166" s="66" t="b">
        <x:f aca="0">AND(MONTH(A1166)=12,OR(A1167="",YEAR(A1166)&lt;&gt;YEAR(A1167)))</x:f>
        <x:v>0</x:v>
      </x:c>
      <x:c r="Q1166" s="66" t="b">
        <x:f aca="0">AND(MOD(MONTH(A1166),3)=0,OR(A1167="",MONTH(A1166)&lt;&gt;MONTH(A1167)))</x:f>
        <x:v>0</x:v>
      </x:c>
      <x:c r="R1166" s="66" t="b">
        <x:f aca="0">OR(O1166&gt;$E$7,O1166&lt;$E$6)</x:f>
        <x:v>0</x:v>
      </x:c>
      <x:c r="S1166" s="66" t="b">
        <x:f aca="0">AND(OR(P1166,Q1166,R1166),A1166-AH1165&gt;$E$8)</x:f>
        <x:v>0</x:v>
      </x:c>
      <x:c r="T1166" s="67" t="str">
        <x:f aca="0">IF(NOT(OR(P1166,Q1166,R1166)),"不调",IF(NOT(S1166),"间隔规则跳过",IF(P1166,"年末+季度",IF(AND(Q1166,R1166),"季度+动态",IF(Q1166,"季度","动态")))))</x:f>
        <x:v>不调</x:v>
      </x:c>
      <x:c r="U1166" s="64" t="n">
        <x:f aca="0">IF(OR(T1166="年末+季度",T1166="季度+动态"),N1166*$E$5/2,IF(T1166="季度",(J1166+K1166)/2,IF(T1166="动态",N1166*$E$5*IF(J1166+K1166=0,0.5,J1166/(J1166+K1166)),J1166)))</x:f>
        <x:v>0.11282565986393428</x:v>
      </x:c>
      <x:c r="V1166" s="64" t="n">
        <x:f aca="0">IF(OR(T1166="年末+季度",T1166="季度+动态"),N1166*$E$5/2,IF(T1166="季度",(J1166+K1166)/2,IF(T1166="动态",N1166*$E$5*IF(J1166+K1166=0,0.5,K1166/(J1166+K1166)),K1166)))</x:f>
        <x:v>0.11124532050167547</x:v>
      </x:c>
      <x:c r="W1166" s="64" t="n">
        <x:f aca="0">IF(OR(T1166="年末+季度",T1166="季度+动态",T1166="动态"),N1166*(1-$E$5)*IF(L1166+M1166=0,$B$7/($B$7+$B$8),L1166/(L1166+M1166)),L1166)</x:f>
        <x:v>0.906274093570984</x:v>
      </x:c>
      <x:c r="X1166" s="64" t="n">
        <x:f aca="0">IF(OR(T1166="年末+季度",T1166="季度+动态",T1166="动态"),N1166*(1-$E$5)*IF(L1166+M1166=0,$B$8/($B$7+$B$8),M1166/(L1166+M1166)),M1166)</x:f>
        <x:v>0.08046998737482478</x:v>
      </x:c>
      <x:c r="Y1166" s="64" t="n">
        <x:f aca="0">POWER(1-$H$5,(A1166-A1165)/$H$8)</x:f>
        <x:v>0.9999862671029998</x:v>
      </x:c>
      <x:c r="Z1166" s="64" t="n">
        <x:f aca="0">U1166*Y1166</x:f>
        <x:v>0.11282411044076839</x:v>
      </x:c>
      <x:c r="AA1166" s="64" t="n">
        <x:f aca="0">V1166*Y1166</x:f>
        <x:v>0.11124379278114727</x:v>
      </x:c>
      <x:c r="AB1166" s="64" t="n">
        <x:f aca="0">W1166*Y1166</x:f>
        <x:v>0.906261647802203</x:v>
      </x:c>
      <x:c r="AC1166" s="64" t="n">
        <x:f aca="0">X1166*Y1166</x:f>
        <x:v>0.08046888228877655</x:v>
      </x:c>
      <x:c r="AD1166" s="64" t="n">
        <x:f aca="0">SUM(Z1166:AC1166)</x:f>
        <x:v>1.2107984333128952</x:v>
      </x:c>
      <x:c r="AE1166" s="64" t="n">
        <x:f aca="0">MAX(AE1165,AD1166)</x:f>
        <x:v>1.2222100929705337</x:v>
      </x:c>
      <x:c r="AF1166" s="63" t="n">
        <x:f aca="0">AD1166/AE1166-1</x:f>
        <x:v>-0.009336905105981397</x:v>
      </x:c>
      <x:c r="AG1166" s="63" t="n">
        <x:f aca="0">AD1166/AD1165-1</x:f>
        <x:v>-0.0008502671511638749</x:v>
      </x:c>
      <x:c r="AH1166" s="61" t="n">
        <x:f aca="0">IF(OR(T1166="年末+季度",T1166="季度+动态",T1166="季度",T1166="动态"),A1166,AH1165)</x:f>
        <x:v>45471</x:v>
      </x:c>
      <x:c r="AI1166" s="68" t="n">
        <x:f aca="0">YEAR(A1166)</x:f>
        <x:v>2024</x:v>
      </x:c>
      <x:c r="AJ1166" s="68" t="n">
        <x:f aca="0">MONTH(A1166)</x:f>
        <x:v>8</x:v>
      </x:c>
      <x:c r="AK1166" s="66" t="n">
        <x:f aca="0">IF(MONTH(A1166)&lt;&gt;MONTH(A1167),1,0)</x:f>
        <x:v>0</x:v>
      </x:c>
      <x:c r="AL1166" s="64" t="n">
        <x:f aca="0">IF(AK1165,AD1165,AL1165)</x:f>
        <x:v>1.215740628836084</x:v>
      </x:c>
      <x:c r="AM1166" s="65" t="str">
        <x:f aca="0">IF(AK1166,AD1166/AL1166-1,"")</x:f>
      </x:c>
      <x:c r="AN1166" s="64" t="n">
        <x:f aca="0">IF(AI1166&lt;&gt;AI1165,AD1166,MAX(AN1165,AD1166))</x:f>
        <x:v>1.2222100929705337</x:v>
      </x:c>
      <x:c r="AO1166" s="65" t="n">
        <x:f aca="0">AD1166/AN1166-1</x:f>
        <x:v>-0.009336905105981397</x:v>
      </x:c>
      <x:c r="AP1166" s="69" t="n">
        <x:f aca="0">IFERROR(SUM(Z1166:AC1166)/AD1166,0)</x:f>
        <x:v>1</x:v>
      </x:c>
      <x:c r="AQ1166" s="66" t="b">
        <x:f aca="0">AND(B1166&gt;0,C1166&gt;0,D1166&gt;0,E1166&gt;0)</x:f>
        <x:v>1</x:v>
      </x:c>
    </x:row>
    <x:row r="1167" ht="13.5" hidden="0">
      <x:c r="A1167" s="61" t="n">
        <x:f aca="0">'净值底稿'!A1129</x:f>
        <x:v>45526</x:v>
      </x:c>
      <x:c r="B1167" s="62" t="n">
        <x:f aca="0">'净值底稿'!W1129</x:f>
        <x:v>1.3726383694804105</x:v>
      </x:c>
      <x:c r="C1167" s="62" t="n">
        <x:f aca="0">'净值底稿'!T1129</x:f>
        <x:v>1.0321336286599931</x:v>
      </x:c>
      <x:c r="D1167" s="62" t="n">
        <x:f aca="0">'净值底稿'!U1129</x:f>
        <x:v>1.705</x:v>
      </x:c>
      <x:c r="E1167" s="62" t="n">
        <x:f aca="0">'净值底稿'!V1129</x:f>
        <x:v>2.0195</x:v>
      </x:c>
      <x:c r="F1167" s="63" t="n">
        <x:f aca="0">IFERROR(B1167/B1166-1,0)</x:f>
        <x:v>-0.00013474833094939687</x:v>
      </x:c>
      <x:c r="G1167" s="63" t="n">
        <x:f aca="0">IFERROR(C1167/C1166-1,0)</x:f>
        <x:v>-0.008430654418926764</x:v>
      </x:c>
      <x:c r="H1167" s="63" t="n">
        <x:f aca="0">IFERROR(D1167/D1166-1,0)</x:f>
        <x:v>0.00041072581118362095</x:v>
      </x:c>
      <x:c r="I1167" s="63" t="n">
        <x:f aca="0">IFERROR(E1167/E1166-1,0)</x:f>
        <x:v>-0.0029130048385503926</x:v>
      </x:c>
      <x:c r="J1167" s="64" t="n">
        <x:f aca="0">Z1166*(1+F1167)</x:f>
        <x:v>0.11280890758019564</x:v>
      </x:c>
      <x:c r="K1167" s="64" t="n">
        <x:f aca="0">AA1166*(1+G1167)</x:f>
        <x:v>0.11030593480795871</x:v>
      </x:c>
      <x:c r="L1167" s="64" t="n">
        <x:f aca="0">AB1166*(1+H1167)</x:f>
        <x:v>0.9066338728526412</x:v>
      </x:c>
      <x:c r="M1167" s="64" t="n">
        <x:f aca="0">AC1166*(1+I1167)</x:f>
        <x:v>0.0802344760453166</x:v>
      </x:c>
      <x:c r="N1167" s="64" t="n">
        <x:f aca="0">SUM(J1167:M1167)</x:f>
        <x:v>1.209983191286112</x:v>
      </x:c>
      <x:c r="O1167" s="65" t="n">
        <x:f aca="0">IFERROR((J1167+K1167)/N1167,0)</x:f>
        <x:v>0.18439499324862663</x:v>
      </x:c>
      <x:c r="P1167" s="66" t="b">
        <x:f aca="0">AND(MONTH(A1167)=12,OR(A1168="",YEAR(A1167)&lt;&gt;YEAR(A1168)))</x:f>
        <x:v>0</x:v>
      </x:c>
      <x:c r="Q1167" s="66" t="b">
        <x:f aca="0">AND(MOD(MONTH(A1167),3)=0,OR(A1168="",MONTH(A1167)&lt;&gt;MONTH(A1168)))</x:f>
        <x:v>0</x:v>
      </x:c>
      <x:c r="R1167" s="66" t="b">
        <x:f aca="0">OR(O1167&gt;$E$7,O1167&lt;$E$6)</x:f>
        <x:v>0</x:v>
      </x:c>
      <x:c r="S1167" s="66" t="b">
        <x:f aca="0">AND(OR(P1167,Q1167,R1167),A1167-AH1166&gt;$E$8)</x:f>
        <x:v>0</x:v>
      </x:c>
      <x:c r="T1167" s="67" t="str">
        <x:f aca="0">IF(NOT(OR(P1167,Q1167,R1167)),"不调",IF(NOT(S1167),"间隔规则跳过",IF(P1167,"年末+季度",IF(AND(Q1167,R1167),"季度+动态",IF(Q1167,"季度","动态")))))</x:f>
        <x:v>不调</x:v>
      </x:c>
      <x:c r="U1167" s="64" t="n">
        <x:f aca="0">IF(OR(T1167="年末+季度",T1167="季度+动态"),N1167*$E$5/2,IF(T1167="季度",(J1167+K1167)/2,IF(T1167="动态",N1167*$E$5*IF(J1167+K1167=0,0.5,J1167/(J1167+K1167)),J1167)))</x:f>
        <x:v>0.11280890758019564</x:v>
      </x:c>
      <x:c r="V1167" s="64" t="n">
        <x:f aca="0">IF(OR(T1167="年末+季度",T1167="季度+动态"),N1167*$E$5/2,IF(T1167="季度",(J1167+K1167)/2,IF(T1167="动态",N1167*$E$5*IF(J1167+K1167=0,0.5,K1167/(J1167+K1167)),K1167)))</x:f>
        <x:v>0.11030593480795871</x:v>
      </x:c>
      <x:c r="W1167" s="64" t="n">
        <x:f aca="0">IF(OR(T1167="年末+季度",T1167="季度+动态",T1167="动态"),N1167*(1-$E$5)*IF(L1167+M1167=0,$B$7/($B$7+$B$8),L1167/(L1167+M1167)),L1167)</x:f>
        <x:v>0.9066338728526412</x:v>
      </x:c>
      <x:c r="X1167" s="64" t="n">
        <x:f aca="0">IF(OR(T1167="年末+季度",T1167="季度+动态",T1167="动态"),N1167*(1-$E$5)*IF(L1167+M1167=0,$B$8/($B$7+$B$8),M1167/(L1167+M1167)),M1167)</x:f>
        <x:v>0.0802344760453166</x:v>
      </x:c>
      <x:c r="Y1167" s="64" t="n">
        <x:f aca="0">POWER(1-$H$5,(A1167-A1166)/$H$8)</x:f>
        <x:v>0.9999862671029998</x:v>
      </x:c>
      <x:c r="Z1167" s="64" t="n">
        <x:f aca="0">U1167*Y1167</x:f>
        <x:v>0.11280735838708714</x:v>
      </x:c>
      <x:c r="AA1167" s="64" t="n">
        <x:f aca="0">V1167*Y1167</x:f>
        <x:v>0.11030441998791747</x:v>
      </x:c>
      <x:c r="AB1167" s="64" t="n">
        <x:f aca="0">W1167*Y1167</x:f>
        <x:v>0.9066214221430484</x:v>
      </x:c>
      <x:c r="AC1167" s="64" t="n">
        <x:f aca="0">X1167*Y1167</x:f>
        <x:v>0.0802333741935212</x:v>
      </x:c>
      <x:c r="AD1167" s="64" t="n">
        <x:f aca="0">SUM(Z1167:AC1167)</x:f>
        <x:v>1.2099665747115744</x:v>
      </x:c>
      <x:c r="AE1167" s="64" t="n">
        <x:f aca="0">MAX(AE1166,AD1167)</x:f>
        <x:v>1.2222100929705337</x:v>
      </x:c>
      <x:c r="AF1167" s="63" t="n">
        <x:f aca="0">AD1167/AE1167-1</x:f>
        <x:v>-0.010017523443291099</x:v>
      </x:c>
      <x:c r="AG1167" s="63" t="n">
        <x:f aca="0">AD1167/AD1166-1</x:f>
        <x:v>-0.0006870331001707086</x:v>
      </x:c>
      <x:c r="AH1167" s="61" t="n">
        <x:f aca="0">IF(OR(T1167="年末+季度",T1167="季度+动态",T1167="季度",T1167="动态"),A1167,AH1166)</x:f>
        <x:v>45471</x:v>
      </x:c>
      <x:c r="AI1167" s="68" t="n">
        <x:f aca="0">YEAR(A1167)</x:f>
        <x:v>2024</x:v>
      </x:c>
      <x:c r="AJ1167" s="68" t="n">
        <x:f aca="0">MONTH(A1167)</x:f>
        <x:v>8</x:v>
      </x:c>
      <x:c r="AK1167" s="66" t="n">
        <x:f aca="0">IF(MONTH(A1167)&lt;&gt;MONTH(A1168),1,0)</x:f>
        <x:v>0</x:v>
      </x:c>
      <x:c r="AL1167" s="64" t="n">
        <x:f aca="0">IF(AK1166,AD1166,AL1166)</x:f>
        <x:v>1.215740628836084</x:v>
      </x:c>
      <x:c r="AM1167" s="65" t="str">
        <x:f aca="0">IF(AK1167,AD1167/AL1167-1,"")</x:f>
      </x:c>
      <x:c r="AN1167" s="64" t="n">
        <x:f aca="0">IF(AI1167&lt;&gt;AI1166,AD1167,MAX(AN1166,AD1167))</x:f>
        <x:v>1.2222100929705337</x:v>
      </x:c>
      <x:c r="AO1167" s="65" t="n">
        <x:f aca="0">AD1167/AN1167-1</x:f>
        <x:v>-0.010017523443291099</x:v>
      </x:c>
      <x:c r="AP1167" s="69" t="n">
        <x:f aca="0">IFERROR(SUM(Z1167:AC1167)/AD1167,0)</x:f>
        <x:v>1</x:v>
      </x:c>
      <x:c r="AQ1167" s="66" t="b">
        <x:f aca="0">AND(B1167&gt;0,C1167&gt;0,D1167&gt;0,E1167&gt;0)</x:f>
        <x:v>1</x:v>
      </x:c>
    </x:row>
    <x:row r="1168" ht="13.5" hidden="0">
      <x:c r="A1168" s="61" t="n">
        <x:f aca="0">'净值底稿'!A1130</x:f>
        <x:v>45527</x:v>
      </x:c>
      <x:c r="B1168" s="62" t="n">
        <x:f aca="0">'净值底稿'!W1130</x:f>
        <x:v>1.3724190688185156</x:v>
      </x:c>
      <x:c r="C1168" s="62" t="n">
        <x:f aca="0">'净值底稿'!T1130</x:f>
        <x:v>1.0327657986664456</x:v>
      </x:c>
      <x:c r="D1168" s="62" t="n">
        <x:f aca="0">'净值底稿'!U1130</x:f>
        <x:v>1.7051</x:v>
      </x:c>
      <x:c r="E1168" s="62" t="n">
        <x:f aca="0">'净值底稿'!V1130</x:f>
        <x:v>2.0144</x:v>
      </x:c>
      <x:c r="F1168" s="63" t="n">
        <x:f aca="0">IFERROR(B1168/B1167-1,0)</x:f>
        <x:v>-0.00015976579612730912</x:v>
      </x:c>
      <x:c r="G1168" s="63" t="n">
        <x:f aca="0">IFERROR(C1168/C1167-1,0)</x:f>
        <x:v>0.0006124885275495817</x:v>
      </x:c>
      <x:c r="H1168" s="63" t="n">
        <x:f aca="0">IFERROR(D1168/D1167-1,0)</x:f>
        <x:v>0.000058651026392908534</x:v>
      </x:c>
      <x:c r="I1168" s="63" t="n">
        <x:f aca="0">IFERROR(E1168/E1167-1,0)</x:f>
        <x:v>-0.0025253775687049673</x:v>
      </x:c>
      <x:c r="J1168" s="64" t="n">
        <x:f aca="0">Z1167*(1+F1168)</x:f>
        <x:v>0.11278933562966541</x:v>
      </x:c>
      <x:c r="K1168" s="64" t="n">
        <x:f aca="0">AA1167*(1+G1168)</x:f>
        <x:v>0.11037198017969808</x:v>
      </x:c>
      <x:c r="L1168" s="64" t="n">
        <x:f aca="0">AB1167*(1+H1168)</x:f>
        <x:v>0.9066745964200069</x:v>
      </x:c>
      <x:c r="M1168" s="64" t="n">
        <x:f aca="0">AC1167*(1+I1168)</x:f>
        <x:v>0.08003075463007137</x:v>
      </x:c>
      <x:c r="N1168" s="64" t="n">
        <x:f aca="0">SUM(J1168:M1168)</x:f>
        <x:v>1.2098666668594418</x:v>
      </x:c>
      <x:c r="O1168" s="65" t="n">
        <x:f aca="0">IFERROR((J1168+K1168)/N1168,0)</x:f>
        <x:v>0.1844511646796941</x:v>
      </x:c>
      <x:c r="P1168" s="66" t="b">
        <x:f aca="0">AND(MONTH(A1168)=12,OR(A1169="",YEAR(A1168)&lt;&gt;YEAR(A1169)))</x:f>
        <x:v>0</x:v>
      </x:c>
      <x:c r="Q1168" s="66" t="b">
        <x:f aca="0">AND(MOD(MONTH(A1168),3)=0,OR(A1169="",MONTH(A1168)&lt;&gt;MONTH(A1169)))</x:f>
        <x:v>0</x:v>
      </x:c>
      <x:c r="R1168" s="66" t="b">
        <x:f aca="0">OR(O1168&gt;$E$7,O1168&lt;$E$6)</x:f>
        <x:v>0</x:v>
      </x:c>
      <x:c r="S1168" s="66" t="b">
        <x:f aca="0">AND(OR(P1168,Q1168,R1168),A1168-AH1167&gt;$E$8)</x:f>
        <x:v>0</x:v>
      </x:c>
      <x:c r="T1168" s="67" t="str">
        <x:f aca="0">IF(NOT(OR(P1168,Q1168,R1168)),"不调",IF(NOT(S1168),"间隔规则跳过",IF(P1168,"年末+季度",IF(AND(Q1168,R1168),"季度+动态",IF(Q1168,"季度","动态")))))</x:f>
        <x:v>不调</x:v>
      </x:c>
      <x:c r="U1168" s="64" t="n">
        <x:f aca="0">IF(OR(T1168="年末+季度",T1168="季度+动态"),N1168*$E$5/2,IF(T1168="季度",(J1168+K1168)/2,IF(T1168="动态",N1168*$E$5*IF(J1168+K1168=0,0.5,J1168/(J1168+K1168)),J1168)))</x:f>
        <x:v>0.11278933562966541</x:v>
      </x:c>
      <x:c r="V1168" s="64" t="n">
        <x:f aca="0">IF(OR(T1168="年末+季度",T1168="季度+动态"),N1168*$E$5/2,IF(T1168="季度",(J1168+K1168)/2,IF(T1168="动态",N1168*$E$5*IF(J1168+K1168=0,0.5,K1168/(J1168+K1168)),K1168)))</x:f>
        <x:v>0.11037198017969808</x:v>
      </x:c>
      <x:c r="W1168" s="64" t="n">
        <x:f aca="0">IF(OR(T1168="年末+季度",T1168="季度+动态",T1168="动态"),N1168*(1-$E$5)*IF(L1168+M1168=0,$B$7/($B$7+$B$8),L1168/(L1168+M1168)),L1168)</x:f>
        <x:v>0.9066745964200069</x:v>
      </x:c>
      <x:c r="X1168" s="64" t="n">
        <x:f aca="0">IF(OR(T1168="年末+季度",T1168="季度+动态",T1168="动态"),N1168*(1-$E$5)*IF(L1168+M1168=0,$B$8/($B$7+$B$8),M1168/(L1168+M1168)),M1168)</x:f>
        <x:v>0.08003075463007137</x:v>
      </x:c>
      <x:c r="Y1168" s="64" t="n">
        <x:f aca="0">POWER(1-$H$5,(A1168-A1167)/$H$8)</x:f>
        <x:v>0.9999862671029998</x:v>
      </x:c>
      <x:c r="Z1168" s="64" t="n">
        <x:f aca="0">U1168*Y1168</x:f>
        <x:v>0.11278778670533648</x:v>
      </x:c>
      <x:c r="AA1168" s="64" t="n">
        <x:f aca="0">V1168*Y1168</x:f>
        <x:v>0.11037046445266256</x:v>
      </x:c>
      <x:c r="AB1168" s="64" t="n">
        <x:f aca="0">W1168*Y1168</x:f>
        <x:v>0.9066621451511615</x:v>
      </x:c>
      <x:c r="AC1168" s="64" t="n">
        <x:f aca="0">X1168*Y1168</x:f>
        <x:v>0.08002965557596117</x:v>
      </x:c>
      <x:c r="AD1168" s="64" t="n">
        <x:f aca="0">SUM(Z1168:AC1168)</x:f>
        <x:v>1.2098500518851218</x:v>
      </x:c>
      <x:c r="AE1168" s="64" t="n">
        <x:f aca="0">MAX(AE1167,AD1168)</x:f>
        <x:v>1.2222100929705337</x:v>
      </x:c>
      <x:c r="AF1168" s="63" t="n">
        <x:f aca="0">AD1168/AE1168-1</x:f>
        <x:v>-0.010112861247423721</x:v>
      </x:c>
      <x:c r="AG1168" s="63" t="n">
        <x:f aca="0">AD1168/AD1167-1</x:f>
        <x:v>-0.00009630251685288638</x:v>
      </x:c>
      <x:c r="AH1168" s="61" t="n">
        <x:f aca="0">IF(OR(T1168="年末+季度",T1168="季度+动态",T1168="季度",T1168="动态"),A1168,AH1167)</x:f>
        <x:v>45471</x:v>
      </x:c>
      <x:c r="AI1168" s="68" t="n">
        <x:f aca="0">YEAR(A1168)</x:f>
        <x:v>2024</x:v>
      </x:c>
      <x:c r="AJ1168" s="68" t="n">
        <x:f aca="0">MONTH(A1168)</x:f>
        <x:v>8</x:v>
      </x:c>
      <x:c r="AK1168" s="66" t="n">
        <x:f aca="0">IF(MONTH(A1168)&lt;&gt;MONTH(A1169),1,0)</x:f>
        <x:v>0</x:v>
      </x:c>
      <x:c r="AL1168" s="64" t="n">
        <x:f aca="0">IF(AK1167,AD1167,AL1167)</x:f>
        <x:v>1.215740628836084</x:v>
      </x:c>
      <x:c r="AM1168" s="65" t="str">
        <x:f aca="0">IF(AK1168,AD1168/AL1168-1,"")</x:f>
      </x:c>
      <x:c r="AN1168" s="64" t="n">
        <x:f aca="0">IF(AI1168&lt;&gt;AI1167,AD1168,MAX(AN1167,AD1168))</x:f>
        <x:v>1.2222100929705337</x:v>
      </x:c>
      <x:c r="AO1168" s="65" t="n">
        <x:f aca="0">AD1168/AN1168-1</x:f>
        <x:v>-0.010112861247423721</x:v>
      </x:c>
      <x:c r="AP1168" s="69" t="n">
        <x:f aca="0">IFERROR(SUM(Z1168:AC1168)/AD1168,0)</x:f>
        <x:v>1</x:v>
      </x:c>
      <x:c r="AQ1168" s="66" t="b">
        <x:f aca="0">AND(B1168&gt;0,C1168&gt;0,D1168&gt;0,E1168&gt;0)</x:f>
        <x:v>1</x:v>
      </x:c>
    </x:row>
    <x:row r="1169" ht="13.5" hidden="0">
      <x:c r="A1169" s="61" t="n">
        <x:f aca="0">'净值底稿'!A1131</x:f>
        <x:v>45530</x:v>
      </x:c>
      <x:c r="B1169" s="62" t="n">
        <x:f aca="0">'净值底稿'!W1131</x:f>
        <x:v>1.3732955992490912</x:v>
      </x:c>
      <x:c r="C1169" s="62" t="n">
        <x:f aca="0">'净值底稿'!T1131</x:f>
        <x:v>1.0375759945007945</x:v>
      </x:c>
      <x:c r="D1169" s="62" t="n">
        <x:f aca="0">'净值底稿'!U1131</x:f>
        <x:v>1.7047</x:v>
      </x:c>
      <x:c r="E1169" s="62" t="n">
        <x:f aca="0">'净值底稿'!V1131</x:f>
        <x:v>2.0257</x:v>
      </x:c>
      <x:c r="F1169" s="63" t="n">
        <x:f aca="0">IFERROR(B1169/B1168-1,0)</x:f>
        <x:v>0.0006386754967855346</x:v>
      </x:c>
      <x:c r="G1169" s="63" t="n">
        <x:f aca="0">IFERROR(C1169/C1168-1,0)</x:f>
        <x:v>0.004657586299391392</x:v>
      </x:c>
      <x:c r="H1169" s="63" t="n">
        <x:f aca="0">IFERROR(D1169/D1168-1,0)</x:f>
        <x:v>-0.0002345903466072219</x:v>
      </x:c>
      <x:c r="I1169" s="63" t="n">
        <x:f aca="0">IFERROR(E1169/E1168-1,0)</x:f>
        <x:v>0.0056096108022238855</x:v>
      </x:c>
      <x:c r="J1169" s="64" t="n">
        <x:f aca="0">Z1168*(1+F1169)</x:f>
        <x:v>0.11285982150104186</x:v>
      </x:c>
      <x:c r="K1169" s="64" t="n">
        <x:f aca="0">AA1168*(1+G1169)</x:f>
        <x:v>0.11088452441575475</x:v>
      </x:c>
      <x:c r="L1169" s="64" t="n">
        <x:f aca="0">AB1168*(1+H1169)</x:f>
        <x:v>0.9064494509642749</x:v>
      </x:c>
      <x:c r="M1169" s="64" t="n">
        <x:f aca="0">AC1168*(1+I1169)</x:f>
        <x:v>0.08047859079637834</x:v>
      </x:c>
      <x:c r="N1169" s="64" t="n">
        <x:f aca="0">SUM(J1169:M1169)</x:f>
        <x:v>1.21067238767745</x:v>
      </x:c>
      <x:c r="O1169" s="65" t="n">
        <x:f aca="0">IFERROR((J1169+K1169)/N1169,0)</x:f>
        <x:v>0.18480998509103444</x:v>
      </x:c>
      <x:c r="P1169" s="66" t="b">
        <x:f aca="0">AND(MONTH(A1169)=12,OR(A1170="",YEAR(A1169)&lt;&gt;YEAR(A1170)))</x:f>
        <x:v>0</x:v>
      </x:c>
      <x:c r="Q1169" s="66" t="b">
        <x:f aca="0">AND(MOD(MONTH(A1169),3)=0,OR(A1170="",MONTH(A1169)&lt;&gt;MONTH(A1170)))</x:f>
        <x:v>0</x:v>
      </x:c>
      <x:c r="R1169" s="66" t="b">
        <x:f aca="0">OR(O1169&gt;$E$7,O1169&lt;$E$6)</x:f>
        <x:v>0</x:v>
      </x:c>
      <x:c r="S1169" s="66" t="b">
        <x:f aca="0">AND(OR(P1169,Q1169,R1169),A1169-AH1168&gt;$E$8)</x:f>
        <x:v>0</x:v>
      </x:c>
      <x:c r="T1169" s="67" t="str">
        <x:f aca="0">IF(NOT(OR(P1169,Q1169,R1169)),"不调",IF(NOT(S1169),"间隔规则跳过",IF(P1169,"年末+季度",IF(AND(Q1169,R1169),"季度+动态",IF(Q1169,"季度","动态")))))</x:f>
        <x:v>不调</x:v>
      </x:c>
      <x:c r="U1169" s="64" t="n">
        <x:f aca="0">IF(OR(T1169="年末+季度",T1169="季度+动态"),N1169*$E$5/2,IF(T1169="季度",(J1169+K1169)/2,IF(T1169="动态",N1169*$E$5*IF(J1169+K1169=0,0.5,J1169/(J1169+K1169)),J1169)))</x:f>
        <x:v>0.11285982150104186</x:v>
      </x:c>
      <x:c r="V1169" s="64" t="n">
        <x:f aca="0">IF(OR(T1169="年末+季度",T1169="季度+动态"),N1169*$E$5/2,IF(T1169="季度",(J1169+K1169)/2,IF(T1169="动态",N1169*$E$5*IF(J1169+K1169=0,0.5,K1169/(J1169+K1169)),K1169)))</x:f>
        <x:v>0.11088452441575475</x:v>
      </x:c>
      <x:c r="W1169" s="64" t="n">
        <x:f aca="0">IF(OR(T1169="年末+季度",T1169="季度+动态",T1169="动态"),N1169*(1-$E$5)*IF(L1169+M1169=0,$B$7/($B$7+$B$8),L1169/(L1169+M1169)),L1169)</x:f>
        <x:v>0.9064494509642749</x:v>
      </x:c>
      <x:c r="X1169" s="64" t="n">
        <x:f aca="0">IF(OR(T1169="年末+季度",T1169="季度+动态",T1169="动态"),N1169*(1-$E$5)*IF(L1169+M1169=0,$B$8/($B$7+$B$8),M1169/(L1169+M1169)),M1169)</x:f>
        <x:v>0.08047859079637834</x:v>
      </x:c>
      <x:c r="Y1169" s="64" t="n">
        <x:f aca="0">POWER(1-$H$5,(A1169-A1168)/$H$8)</x:f>
        <x:v>0.9999588018747739</x:v>
      </x:c>
      <x:c r="Z1169" s="64" t="n">
        <x:f aca="0">U1169*Y1169</x:f>
        <x:v>0.11285517188798266</x:v>
      </x:c>
      <x:c r="AA1169" s="64" t="n">
        <x:f aca="0">V1169*Y1169</x:f>
        <x:v>0.11087995618123224</x:v>
      </x:c>
      <x:c r="AB1169" s="64" t="n">
        <x:f aca="0">W1169*Y1169</x:f>
        <x:v>0.9064121069462829</x:v>
      </x:c>
      <x:c r="AC1169" s="64" t="n">
        <x:f aca="0">X1169*Y1169</x:f>
        <x:v>0.08047527522931669</x:v>
      </x:c>
      <x:c r="AD1169" s="64" t="n">
        <x:f aca="0">SUM(Z1169:AC1169)</x:f>
        <x:v>1.2106225102448145</x:v>
      </x:c>
      <x:c r="AE1169" s="64" t="n">
        <x:f aca="0">MAX(AE1168,AD1169)</x:f>
        <x:v>1.2222100929705337</x:v>
      </x:c>
      <x:c r="AF1169" s="63" t="n">
        <x:f aca="0">AD1169/AE1169-1</x:f>
        <x:v>-0.009480843590119692</x:v>
      </x:c>
      <x:c r="AG1169" s="63" t="n">
        <x:f aca="0">AD1169/AD1168-1</x:f>
        <x:v>0.0006384744609375659</x:v>
      </x:c>
      <x:c r="AH1169" s="61" t="n">
        <x:f aca="0">IF(OR(T1169="年末+季度",T1169="季度+动态",T1169="季度",T1169="动态"),A1169,AH1168)</x:f>
        <x:v>45471</x:v>
      </x:c>
      <x:c r="AI1169" s="68" t="n">
        <x:f aca="0">YEAR(A1169)</x:f>
        <x:v>2024</x:v>
      </x:c>
      <x:c r="AJ1169" s="68" t="n">
        <x:f aca="0">MONTH(A1169)</x:f>
        <x:v>8</x:v>
      </x:c>
      <x:c r="AK1169" s="66" t="n">
        <x:f aca="0">IF(MONTH(A1169)&lt;&gt;MONTH(A1170),1,0)</x:f>
        <x:v>0</x:v>
      </x:c>
      <x:c r="AL1169" s="64" t="n">
        <x:f aca="0">IF(AK1168,AD1168,AL1168)</x:f>
        <x:v>1.215740628836084</x:v>
      </x:c>
      <x:c r="AM1169" s="65" t="str">
        <x:f aca="0">IF(AK1169,AD1169/AL1169-1,"")</x:f>
      </x:c>
      <x:c r="AN1169" s="64" t="n">
        <x:f aca="0">IF(AI1169&lt;&gt;AI1168,AD1169,MAX(AN1168,AD1169))</x:f>
        <x:v>1.2222100929705337</x:v>
      </x:c>
      <x:c r="AO1169" s="65" t="n">
        <x:f aca="0">AD1169/AN1169-1</x:f>
        <x:v>-0.009480843590119692</x:v>
      </x:c>
      <x:c r="AP1169" s="69" t="n">
        <x:f aca="0">IFERROR(SUM(Z1169:AC1169)/AD1169,0)</x:f>
        <x:v>1</x:v>
      </x:c>
      <x:c r="AQ1169" s="66" t="b">
        <x:f aca="0">AND(B1169&gt;0,C1169&gt;0,D1169&gt;0,E1169&gt;0)</x:f>
        <x:v>1</x:v>
      </x:c>
    </x:row>
    <x:row r="1170" ht="13.5" hidden="0">
      <x:c r="A1170" s="61" t="n">
        <x:f aca="0">'净值底稿'!A1132</x:f>
        <x:v>45531</x:v>
      </x:c>
      <x:c r="B1170" s="62" t="n">
        <x:f aca="0">'净值底稿'!W1132</x:f>
        <x:v>1.3773191100484825</x:v>
      </x:c>
      <x:c r="C1170" s="62" t="n">
        <x:f aca="0">'净值底稿'!T1132</x:f>
        <x:v>1.0272806767180538</x:v>
      </x:c>
      <x:c r="D1170" s="62" t="n">
        <x:f aca="0">'净值底稿'!U1132</x:f>
        <x:v>1.7026</x:v>
      </x:c>
      <x:c r="E1170" s="62" t="n">
        <x:f aca="0">'净值底稿'!V1132</x:f>
        <x:v>2.023</x:v>
      </x:c>
      <x:c r="F1170" s="63" t="n">
        <x:f aca="0">IFERROR(B1170/B1169-1,0)</x:f>
        <x:v>0.002929821373920838</x:v>
      </x:c>
      <x:c r="G1170" s="63" t="n">
        <x:f aca="0">IFERROR(C1170/C1169-1,0)</x:f>
        <x:v>-0.00992247106458366</x:v>
      </x:c>
      <x:c r="H1170" s="63" t="n">
        <x:f aca="0">IFERROR(D1170/D1169-1,0)</x:f>
        <x:v>-0.001231888308793505</x:v>
      </x:c>
      <x:c r="I1170" s="63" t="n">
        <x:f aca="0">IFERROR(E1170/E1169-1,0)</x:f>
        <x:v>-0.001332872587253786</x:v>
      </x:c>
      <x:c r="J1170" s="64" t="n">
        <x:f aca="0">Z1169*(1+F1170)</x:f>
        <x:v>0.11318581738273759</x:v>
      </x:c>
      <x:c r="K1170" s="64" t="n">
        <x:f aca="0">AA1169*(1+G1170)</x:f>
        <x:v>0.10977975302438166</x:v>
      </x:c>
      <x:c r="L1170" s="64" t="n">
        <x:f aca="0">AB1169*(1+H1170)</x:f>
        <x:v>0.9052955084687869</x:v>
      </x:c>
      <x:c r="M1170" s="64" t="n">
        <x:f aca="0">AC1169*(1+I1170)</x:f>
        <x:v>0.08036801194101183</x:v>
      </x:c>
      <x:c r="N1170" s="64" t="n">
        <x:f aca="0">SUM(J1170:M1170)</x:f>
        <x:v>1.208629090816918</x:v>
      </x:c>
      <x:c r="O1170" s="65" t="n">
        <x:f aca="0">IFERROR((J1170+K1170)/N1170,0)</x:f>
        <x:v>0.18447807693956447</x:v>
      </x:c>
      <x:c r="P1170" s="66" t="b">
        <x:f aca="0">AND(MONTH(A1170)=12,OR(A1171="",YEAR(A1170)&lt;&gt;YEAR(A1171)))</x:f>
        <x:v>0</x:v>
      </x:c>
      <x:c r="Q1170" s="66" t="b">
        <x:f aca="0">AND(MOD(MONTH(A1170),3)=0,OR(A1171="",MONTH(A1170)&lt;&gt;MONTH(A1171)))</x:f>
        <x:v>0</x:v>
      </x:c>
      <x:c r="R1170" s="66" t="b">
        <x:f aca="0">OR(O1170&gt;$E$7,O1170&lt;$E$6)</x:f>
        <x:v>0</x:v>
      </x:c>
      <x:c r="S1170" s="66" t="b">
        <x:f aca="0">AND(OR(P1170,Q1170,R1170),A1170-AH1169&gt;$E$8)</x:f>
        <x:v>0</x:v>
      </x:c>
      <x:c r="T1170" s="67" t="str">
        <x:f aca="0">IF(NOT(OR(P1170,Q1170,R1170)),"不调",IF(NOT(S1170),"间隔规则跳过",IF(P1170,"年末+季度",IF(AND(Q1170,R1170),"季度+动态",IF(Q1170,"季度","动态")))))</x:f>
        <x:v>不调</x:v>
      </x:c>
      <x:c r="U1170" s="64" t="n">
        <x:f aca="0">IF(OR(T1170="年末+季度",T1170="季度+动态"),N1170*$E$5/2,IF(T1170="季度",(J1170+K1170)/2,IF(T1170="动态",N1170*$E$5*IF(J1170+K1170=0,0.5,J1170/(J1170+K1170)),J1170)))</x:f>
        <x:v>0.11318581738273759</x:v>
      </x:c>
      <x:c r="V1170" s="64" t="n">
        <x:f aca="0">IF(OR(T1170="年末+季度",T1170="季度+动态"),N1170*$E$5/2,IF(T1170="季度",(J1170+K1170)/2,IF(T1170="动态",N1170*$E$5*IF(J1170+K1170=0,0.5,K1170/(J1170+K1170)),K1170)))</x:f>
        <x:v>0.10977975302438166</x:v>
      </x:c>
      <x:c r="W1170" s="64" t="n">
        <x:f aca="0">IF(OR(T1170="年末+季度",T1170="季度+动态",T1170="动态"),N1170*(1-$E$5)*IF(L1170+M1170=0,$B$7/($B$7+$B$8),L1170/(L1170+M1170)),L1170)</x:f>
        <x:v>0.9052955084687869</x:v>
      </x:c>
      <x:c r="X1170" s="64" t="n">
        <x:f aca="0">IF(OR(T1170="年末+季度",T1170="季度+动态",T1170="动态"),N1170*(1-$E$5)*IF(L1170+M1170=0,$B$8/($B$7+$B$8),M1170/(L1170+M1170)),M1170)</x:f>
        <x:v>0.08036801194101183</x:v>
      </x:c>
      <x:c r="Y1170" s="64" t="n">
        <x:f aca="0">POWER(1-$H$5,(A1170-A1169)/$H$8)</x:f>
        <x:v>0.9999862671029998</x:v>
      </x:c>
      <x:c r="Z1170" s="64" t="n">
        <x:f aca="0">U1170*Y1170</x:f>
        <x:v>0.11318426301356559</x:v>
      </x:c>
      <x:c r="AA1170" s="64" t="n">
        <x:f aca="0">V1170*Y1170</x:f>
        <x:v>0.10977824543034066</x:v>
      </x:c>
      <x:c r="AB1170" s="64" t="n">
        <x:f aca="0">W1170*Y1170</x:f>
        <x:v>0.9052830761388143</x:v>
      </x:c>
      <x:c r="AC1170" s="64" t="n">
        <x:f aca="0">X1170*Y1170</x:f>
        <x:v>0.08036690825538173</x:v>
      </x:c>
      <x:c r="AD1170" s="64" t="n">
        <x:f aca="0">SUM(Z1170:AC1170)</x:f>
        <x:v>1.2086124928381023</x:v>
      </x:c>
      <x:c r="AE1170" s="64" t="n">
        <x:f aca="0">MAX(AE1169,AD1170)</x:f>
        <x:v>1.2222100929705337</x:v>
      </x:c>
      <x:c r="AF1170" s="63" t="n">
        <x:f aca="0">AD1170/AE1170-1</x:f>
        <x:v>-0.011125419607183051</x:v>
      </x:c>
      <x:c r="AG1170" s="63" t="n">
        <x:f aca="0">AD1170/AD1169-1</x:f>
        <x:v>-0.0016603172249833875</x:v>
      </x:c>
      <x:c r="AH1170" s="61" t="n">
        <x:f aca="0">IF(OR(T1170="年末+季度",T1170="季度+动态",T1170="季度",T1170="动态"),A1170,AH1169)</x:f>
        <x:v>45471</x:v>
      </x:c>
      <x:c r="AI1170" s="68" t="n">
        <x:f aca="0">YEAR(A1170)</x:f>
        <x:v>2024</x:v>
      </x:c>
      <x:c r="AJ1170" s="68" t="n">
        <x:f aca="0">MONTH(A1170)</x:f>
        <x:v>8</x:v>
      </x:c>
      <x:c r="AK1170" s="66" t="n">
        <x:f aca="0">IF(MONTH(A1170)&lt;&gt;MONTH(A1171),1,0)</x:f>
        <x:v>0</x:v>
      </x:c>
      <x:c r="AL1170" s="64" t="n">
        <x:f aca="0">IF(AK1169,AD1169,AL1169)</x:f>
        <x:v>1.215740628836084</x:v>
      </x:c>
      <x:c r="AM1170" s="65" t="str">
        <x:f aca="0">IF(AK1170,AD1170/AL1170-1,"")</x:f>
      </x:c>
      <x:c r="AN1170" s="64" t="n">
        <x:f aca="0">IF(AI1170&lt;&gt;AI1169,AD1170,MAX(AN1169,AD1170))</x:f>
        <x:v>1.2222100929705337</x:v>
      </x:c>
      <x:c r="AO1170" s="65" t="n">
        <x:f aca="0">AD1170/AN1170-1</x:f>
        <x:v>-0.011125419607183051</x:v>
      </x:c>
      <x:c r="AP1170" s="69" t="n">
        <x:f aca="0">IFERROR(SUM(Z1170:AC1170)/AD1170,0)</x:f>
        <x:v>1</x:v>
      </x:c>
      <x:c r="AQ1170" s="66" t="b">
        <x:f aca="0">AND(B1170&gt;0,C1170&gt;0,D1170&gt;0,E1170&gt;0)</x:f>
        <x:v>1</x:v>
      </x:c>
    </x:row>
    <x:row r="1171" ht="13.5" hidden="0">
      <x:c r="A1171" s="61" t="n">
        <x:f aca="0">'净值底稿'!A1133</x:f>
        <x:v>45532</x:v>
      </x:c>
      <x:c r="B1171" s="62" t="n">
        <x:f aca="0">'净值底稿'!W1133</x:f>
        <x:v>1.371194625521592</x:v>
      </x:c>
      <x:c r="C1171" s="62" t="n">
        <x:f aca="0">'净值底稿'!T1133</x:f>
        <x:v>1.0282706344307353</x:v>
      </x:c>
      <x:c r="D1171" s="62" t="n">
        <x:f aca="0">'净值底稿'!U1133</x:f>
        <x:v>1.7038</x:v>
      </x:c>
      <x:c r="E1171" s="62" t="n">
        <x:f aca="0">'净值底稿'!V1133</x:f>
        <x:v>2.0208</x:v>
      </x:c>
      <x:c r="F1171" s="63" t="n">
        <x:f aca="0">IFERROR(B1171/B1170-1,0)</x:f>
        <x:v>-0.004446670696869104</x:v>
      </x:c>
      <x:c r="G1171" s="63" t="n">
        <x:f aca="0">IFERROR(C1171/C1170-1,0)</x:f>
        <x:v>0.0009636681922648993</x:v>
      </x:c>
      <x:c r="H1171" s="63" t="n">
        <x:f aca="0">IFERROR(D1171/D1170-1,0)</x:f>
        <x:v>0.0007048044167743406</x:v>
      </x:c>
      <x:c r="I1171" s="63" t="n">
        <x:f aca="0">IFERROR(E1171/E1170-1,0)</x:f>
        <x:v>-0.0010874938210578833</x:v>
      </x:c>
      <x:c r="J1171" s="64" t="n">
        <x:f aca="0">Z1170*(1+F1171)</x:f>
        <x:v>0.11268096986787644</x:v>
      </x:c>
      <x:c r="K1171" s="64" t="n">
        <x:f aca="0">AA1170*(1+G1171)</x:f>
        <x:v>0.10988403523366454</x:v>
      </x:c>
      <x:c r="L1171" s="64" t="n">
        <x:f aca="0">AB1170*(1+H1171)</x:f>
        <x:v>0.905921123649308</x:v>
      </x:c>
      <x:c r="M1171" s="64" t="n">
        <x:f aca="0">AC1170*(1+I1171)</x:f>
        <x:v>0.08027950973923648</x:v>
      </x:c>
      <x:c r="N1171" s="64" t="n">
        <x:f aca="0">SUM(J1171:M1171)</x:f>
        <x:v>1.2087656384900853</x:v>
      </x:c>
      <x:c r="O1171" s="65" t="n">
        <x:f aca="0">IFERROR((J1171+K1171)/N1171,0)</x:f>
        <x:v>0.1841258536928261</x:v>
      </x:c>
      <x:c r="P1171" s="66" t="b">
        <x:f aca="0">AND(MONTH(A1171)=12,OR(A1172="",YEAR(A1171)&lt;&gt;YEAR(A1172)))</x:f>
        <x:v>0</x:v>
      </x:c>
      <x:c r="Q1171" s="66" t="b">
        <x:f aca="0">AND(MOD(MONTH(A1171),3)=0,OR(A1172="",MONTH(A1171)&lt;&gt;MONTH(A1172)))</x:f>
        <x:v>0</x:v>
      </x:c>
      <x:c r="R1171" s="66" t="b">
        <x:f aca="0">OR(O1171&gt;$E$7,O1171&lt;$E$6)</x:f>
        <x:v>0</x:v>
      </x:c>
      <x:c r="S1171" s="66" t="b">
        <x:f aca="0">AND(OR(P1171,Q1171,R1171),A1171-AH1170&gt;$E$8)</x:f>
        <x:v>0</x:v>
      </x:c>
      <x:c r="T1171" s="67" t="str">
        <x:f aca="0">IF(NOT(OR(P1171,Q1171,R1171)),"不调",IF(NOT(S1171),"间隔规则跳过",IF(P1171,"年末+季度",IF(AND(Q1171,R1171),"季度+动态",IF(Q1171,"季度","动态")))))</x:f>
        <x:v>不调</x:v>
      </x:c>
      <x:c r="U1171" s="64" t="n">
        <x:f aca="0">IF(OR(T1171="年末+季度",T1171="季度+动态"),N1171*$E$5/2,IF(T1171="季度",(J1171+K1171)/2,IF(T1171="动态",N1171*$E$5*IF(J1171+K1171=0,0.5,J1171/(J1171+K1171)),J1171)))</x:f>
        <x:v>0.11268096986787644</x:v>
      </x:c>
      <x:c r="V1171" s="64" t="n">
        <x:f aca="0">IF(OR(T1171="年末+季度",T1171="季度+动态"),N1171*$E$5/2,IF(T1171="季度",(J1171+K1171)/2,IF(T1171="动态",N1171*$E$5*IF(J1171+K1171=0,0.5,K1171/(J1171+K1171)),K1171)))</x:f>
        <x:v>0.10988403523366454</x:v>
      </x:c>
      <x:c r="W1171" s="64" t="n">
        <x:f aca="0">IF(OR(T1171="年末+季度",T1171="季度+动态",T1171="动态"),N1171*(1-$E$5)*IF(L1171+M1171=0,$B$7/($B$7+$B$8),L1171/(L1171+M1171)),L1171)</x:f>
        <x:v>0.905921123649308</x:v>
      </x:c>
      <x:c r="X1171" s="64" t="n">
        <x:f aca="0">IF(OR(T1171="年末+季度",T1171="季度+动态",T1171="动态"),N1171*(1-$E$5)*IF(L1171+M1171=0,$B$8/($B$7+$B$8),M1171/(L1171+M1171)),M1171)</x:f>
        <x:v>0.08027950973923648</x:v>
      </x:c>
      <x:c r="Y1171" s="64" t="n">
        <x:f aca="0">POWER(1-$H$5,(A1171-A1170)/$H$8)</x:f>
        <x:v>0.9999862671029998</x:v>
      </x:c>
      <x:c r="Z1171" s="64" t="n">
        <x:f aca="0">U1171*Y1171</x:f>
        <x:v>0.11267942243172337</x:v>
      </x:c>
      <x:c r="AA1171" s="64" t="n">
        <x:f aca="0">V1171*Y1171</x:f>
        <x:v>0.1098825262075267</x:v>
      </x:c>
      <x:c r="AB1171" s="64" t="n">
        <x:f aca="0">W1171*Y1171</x:f>
        <x:v>0.9059086827278265</x:v>
      </x:c>
      <x:c r="AC1171" s="64" t="n">
        <x:f aca="0">X1171*Y1171</x:f>
        <x:v>0.080278407268998</x:v>
      </x:c>
      <x:c r="AD1171" s="64" t="n">
        <x:f aca="0">SUM(Z1171:AC1171)</x:f>
        <x:v>1.2087490386360744</x:v>
      </x:c>
      <x:c r="AE1171" s="64" t="n">
        <x:f aca="0">MAX(AE1170,AD1171)</x:f>
        <x:v>1.2222100929705337</x:v>
      </x:c>
      <x:c r="AF1171" s="63" t="n">
        <x:f aca="0">AD1171/AE1171-1</x:f>
        <x:v>-0.011013699209227457</x:v>
      </x:c>
      <x:c r="AG1171" s="63" t="n">
        <x:f aca="0">AD1171/AD1170-1</x:f>
        <x:v>0.00011297731802484279</x:v>
      </x:c>
      <x:c r="AH1171" s="61" t="n">
        <x:f aca="0">IF(OR(T1171="年末+季度",T1171="季度+动态",T1171="季度",T1171="动态"),A1171,AH1170)</x:f>
        <x:v>45471</x:v>
      </x:c>
      <x:c r="AI1171" s="68" t="n">
        <x:f aca="0">YEAR(A1171)</x:f>
        <x:v>2024</x:v>
      </x:c>
      <x:c r="AJ1171" s="68" t="n">
        <x:f aca="0">MONTH(A1171)</x:f>
        <x:v>8</x:v>
      </x:c>
      <x:c r="AK1171" s="66" t="n">
        <x:f aca="0">IF(MONTH(A1171)&lt;&gt;MONTH(A1172),1,0)</x:f>
        <x:v>0</x:v>
      </x:c>
      <x:c r="AL1171" s="64" t="n">
        <x:f aca="0">IF(AK1170,AD1170,AL1170)</x:f>
        <x:v>1.215740628836084</x:v>
      </x:c>
      <x:c r="AM1171" s="65" t="str">
        <x:f aca="0">IF(AK1171,AD1171/AL1171-1,"")</x:f>
      </x:c>
      <x:c r="AN1171" s="64" t="n">
        <x:f aca="0">IF(AI1171&lt;&gt;AI1170,AD1171,MAX(AN1170,AD1171))</x:f>
        <x:v>1.2222100929705337</x:v>
      </x:c>
      <x:c r="AO1171" s="65" t="n">
        <x:f aca="0">AD1171/AN1171-1</x:f>
        <x:v>-0.011013699209227457</x:v>
      </x:c>
      <x:c r="AP1171" s="69" t="n">
        <x:f aca="0">IFERROR(SUM(Z1171:AC1171)/AD1171,0)</x:f>
        <x:v>1</x:v>
      </x:c>
      <x:c r="AQ1171" s="66" t="b">
        <x:f aca="0">AND(B1171&gt;0,C1171&gt;0,D1171&gt;0,E1171&gt;0)</x:f>
        <x:v>1</x:v>
      </x:c>
    </x:row>
    <x:row r="1172" ht="13.5" hidden="0">
      <x:c r="A1172" s="61" t="n">
        <x:f aca="0">'净值底稿'!A1134</x:f>
        <x:v>45533</x:v>
      </x:c>
      <x:c r="B1172" s="62" t="n">
        <x:f aca="0">'净值底稿'!W1134</x:f>
        <x:v>1.3564781145883171</x:v>
      </x:c>
      <x:c r="C1172" s="62" t="n">
        <x:f aca="0">'净值底稿'!T1134</x:f>
        <x:v>1.036924136911302</x:v>
      </x:c>
      <x:c r="D1172" s="62" t="n">
        <x:f aca="0">'净值底稿'!U1134</x:f>
        <x:v>1.7036</x:v>
      </x:c>
      <x:c r="E1172" s="62" t="n">
        <x:f aca="0">'净值底稿'!V1134</x:f>
        <x:v>2.0261</x:v>
      </x:c>
      <x:c r="F1172" s="63" t="n">
        <x:f aca="0">IFERROR(B1172/B1171-1,0)</x:f>
        <x:v>-0.010732620052151143</x:v>
      </x:c>
      <x:c r="G1172" s="63" t="n">
        <x:f aca="0">IFERROR(C1172/C1171-1,0)</x:f>
        <x:v>0.008415588455813028</x:v>
      </x:c>
      <x:c r="H1172" s="63" t="n">
        <x:f aca="0">IFERROR(D1172/D1171-1,0)</x:f>
        <x:v>-0.00011738466956212612</x:v>
      </x:c>
      <x:c r="I1172" s="63" t="n">
        <x:f aca="0">IFERROR(E1172/E1171-1,0)</x:f>
        <x:v>0.0026227236737925708</x:v>
      </x:c>
      <x:c r="J1172" s="64" t="n">
        <x:f aca="0">Z1171*(1+F1172)</x:f>
        <x:v>0.11147007700306784</x:v>
      </x:c>
      <x:c r="K1172" s="64" t="n">
        <x:f aca="0">AA1171*(1+G1172)</x:f>
        <x:v>0.11080725232657433</x:v>
      </x:c>
      <x:c r="L1172" s="64" t="n">
        <x:f aca="0">AB1171*(1+H1172)</x:f>
        <x:v>0.9058023429364511</x:v>
      </x:c>
      <x:c r="M1172" s="64" t="n">
        <x:f aca="0">AC1171*(1+I1172)</x:f>
        <x:v>0.08048895534823676</x:v>
      </x:c>
      <x:c r="N1172" s="64" t="n">
        <x:f aca="0">SUM(J1172:M1172)</x:f>
        <x:v>1.2085686276143301</x:v>
      </x:c>
      <x:c r="O1172" s="65" t="n">
        <x:f aca="0">IFERROR((J1172+K1172)/N1172,0)</x:f>
        <x:v>0.18391783821859534</x:v>
      </x:c>
      <x:c r="P1172" s="66" t="b">
        <x:f aca="0">AND(MONTH(A1172)=12,OR(A1173="",YEAR(A1172)&lt;&gt;YEAR(A1173)))</x:f>
        <x:v>0</x:v>
      </x:c>
      <x:c r="Q1172" s="66" t="b">
        <x:f aca="0">AND(MOD(MONTH(A1172),3)=0,OR(A1173="",MONTH(A1172)&lt;&gt;MONTH(A1173)))</x:f>
        <x:v>0</x:v>
      </x:c>
      <x:c r="R1172" s="66" t="b">
        <x:f aca="0">OR(O1172&gt;$E$7,O1172&lt;$E$6)</x:f>
        <x:v>0</x:v>
      </x:c>
      <x:c r="S1172" s="66" t="b">
        <x:f aca="0">AND(OR(P1172,Q1172,R1172),A1172-AH1171&gt;$E$8)</x:f>
        <x:v>0</x:v>
      </x:c>
      <x:c r="T1172" s="67" t="str">
        <x:f aca="0">IF(NOT(OR(P1172,Q1172,R1172)),"不调",IF(NOT(S1172),"间隔规则跳过",IF(P1172,"年末+季度",IF(AND(Q1172,R1172),"季度+动态",IF(Q1172,"季度","动态")))))</x:f>
        <x:v>不调</x:v>
      </x:c>
      <x:c r="U1172" s="64" t="n">
        <x:f aca="0">IF(OR(T1172="年末+季度",T1172="季度+动态"),N1172*$E$5/2,IF(T1172="季度",(J1172+K1172)/2,IF(T1172="动态",N1172*$E$5*IF(J1172+K1172=0,0.5,J1172/(J1172+K1172)),J1172)))</x:f>
        <x:v>0.11147007700306784</x:v>
      </x:c>
      <x:c r="V1172" s="64" t="n">
        <x:f aca="0">IF(OR(T1172="年末+季度",T1172="季度+动态"),N1172*$E$5/2,IF(T1172="季度",(J1172+K1172)/2,IF(T1172="动态",N1172*$E$5*IF(J1172+K1172=0,0.5,K1172/(J1172+K1172)),K1172)))</x:f>
        <x:v>0.11080725232657433</x:v>
      </x:c>
      <x:c r="W1172" s="64" t="n">
        <x:f aca="0">IF(OR(T1172="年末+季度",T1172="季度+动态",T1172="动态"),N1172*(1-$E$5)*IF(L1172+M1172=0,$B$7/($B$7+$B$8),L1172/(L1172+M1172)),L1172)</x:f>
        <x:v>0.9058023429364511</x:v>
      </x:c>
      <x:c r="X1172" s="64" t="n">
        <x:f aca="0">IF(OR(T1172="年末+季度",T1172="季度+动态",T1172="动态"),N1172*(1-$E$5)*IF(L1172+M1172=0,$B$8/($B$7+$B$8),M1172/(L1172+M1172)),M1172)</x:f>
        <x:v>0.08048895534823676</x:v>
      </x:c>
      <x:c r="Y1172" s="64" t="n">
        <x:f aca="0">POWER(1-$H$5,(A1172-A1171)/$H$8)</x:f>
        <x:v>0.9999862671029998</x:v>
      </x:c>
      <x:c r="Z1172" s="64" t="n">
        <x:f aca="0">U1172*Y1172</x:f>
        <x:v>0.11146854619598175</x:v>
      </x:c>
      <x:c r="AA1172" s="64" t="n">
        <x:f aca="0">V1172*Y1172</x:f>
        <x:v>0.11080573062199126</x:v>
      </x:c>
      <x:c r="AB1172" s="64" t="n">
        <x:f aca="0">W1172*Y1172</x:f>
        <x:v>0.905789903646173</x:v>
      </x:c>
      <x:c r="AC1172" s="64" t="n">
        <x:f aca="0">X1172*Y1172</x:f>
        <x:v>0.0804878500017033</x:v>
      </x:c>
      <x:c r="AD1172" s="64" t="n">
        <x:f aca="0">SUM(Z1172:AC1172)</x:f>
        <x:v>1.2085520304658492</x:v>
      </x:c>
      <x:c r="AE1172" s="64" t="n">
        <x:f aca="0">MAX(AE1171,AD1172)</x:f>
        <x:v>1.2222100929705337</x:v>
      </x:c>
      <x:c r="AF1172" s="63" t="n">
        <x:f aca="0">AD1172/AE1172-1</x:f>
        <x:v>-0.01117488931177868</x:v>
      </x:c>
      <x:c r="AG1172" s="63" t="n">
        <x:f aca="0">AD1172/AD1171-1</x:f>
        <x:v>-0.0001629851722135811</x:v>
      </x:c>
      <x:c r="AH1172" s="61" t="n">
        <x:f aca="0">IF(OR(T1172="年末+季度",T1172="季度+动态",T1172="季度",T1172="动态"),A1172,AH1171)</x:f>
        <x:v>45471</x:v>
      </x:c>
      <x:c r="AI1172" s="68" t="n">
        <x:f aca="0">YEAR(A1172)</x:f>
        <x:v>2024</x:v>
      </x:c>
      <x:c r="AJ1172" s="68" t="n">
        <x:f aca="0">MONTH(A1172)</x:f>
        <x:v>8</x:v>
      </x:c>
      <x:c r="AK1172" s="66" t="n">
        <x:f aca="0">IF(MONTH(A1172)&lt;&gt;MONTH(A1173),1,0)</x:f>
        <x:v>0</x:v>
      </x:c>
      <x:c r="AL1172" s="64" t="n">
        <x:f aca="0">IF(AK1171,AD1171,AL1171)</x:f>
        <x:v>1.215740628836084</x:v>
      </x:c>
      <x:c r="AM1172" s="65" t="str">
        <x:f aca="0">IF(AK1172,AD1172/AL1172-1,"")</x:f>
      </x:c>
      <x:c r="AN1172" s="64" t="n">
        <x:f aca="0">IF(AI1172&lt;&gt;AI1171,AD1172,MAX(AN1171,AD1172))</x:f>
        <x:v>1.2222100929705337</x:v>
      </x:c>
      <x:c r="AO1172" s="65" t="n">
        <x:f aca="0">AD1172/AN1172-1</x:f>
        <x:v>-0.01117488931177868</x:v>
      </x:c>
      <x:c r="AP1172" s="69" t="n">
        <x:f aca="0">IFERROR(SUM(Z1172:AC1172)/AD1172,0)</x:f>
        <x:v>1</x:v>
      </x:c>
      <x:c r="AQ1172" s="66" t="b">
        <x:f aca="0">AND(B1172&gt;0,C1172&gt;0,D1172&gt;0,E1172&gt;0)</x:f>
        <x:v>1</x:v>
      </x:c>
    </x:row>
    <x:row r="1173" ht="13.5" hidden="0">
      <x:c r="A1173" s="61" t="n">
        <x:f aca="0">'净值底稿'!A1135</x:f>
        <x:v>45534</x:v>
      </x:c>
      <x:c r="B1173" s="62" t="n">
        <x:f aca="0">'净值底稿'!W1135</x:f>
        <x:v>1.3582681341122647</x:v>
      </x:c>
      <x:c r="C1173" s="62" t="n">
        <x:f aca="0">'净值底稿'!T1135</x:f>
        <x:v>1.0516416534212243</x:v>
      </x:c>
      <x:c r="D1173" s="62" t="n">
        <x:f aca="0">'净值底稿'!U1135</x:f>
        <x:v>1.7037</x:v>
      </x:c>
      <x:c r="E1173" s="62" t="n">
        <x:f aca="0">'净值底稿'!V1135</x:f>
        <x:v>2.021</x:v>
      </x:c>
      <x:c r="F1173" s="63" t="n">
        <x:f aca="0">IFERROR(B1173/B1172-1,0)</x:f>
        <x:v>0.0013196081121373826</x:v>
      </x:c>
      <x:c r="G1173" s="63" t="n">
        <x:f aca="0">IFERROR(C1173/C1172-1,0)</x:f>
        <x:v>0.01419343613098012</x:v>
      </x:c>
      <x:c r="H1173" s="63" t="n">
        <x:f aca="0">IFERROR(D1173/D1172-1,0)</x:f>
        <x:v>0.00005869922517032222</x:v>
      </x:c>
      <x:c r="I1173" s="63" t="n">
        <x:f aca="0">IFERROR(E1173/E1172-1,0)</x:f>
        <x:v>-0.002517151177138355</x:v>
      </x:c>
      <x:c r="J1173" s="64" t="n">
        <x:f aca="0">Z1172*(1+F1173)</x:f>
        <x:v>0.11161564099379012</x:v>
      </x:c>
      <x:c r="K1173" s="64" t="n">
        <x:f aca="0">AA1172*(1+G1173)</x:f>
        <x:v>0.11237844468252108</x:v>
      </x:c>
      <x:c r="L1173" s="64" t="n">
        <x:f aca="0">AB1172*(1+H1173)</x:f>
        <x:v>0.9058430728116841</x:v>
      </x:c>
      <x:c r="M1173" s="64" t="n">
        <x:f aca="0">AC1172*(1+I1173)</x:f>
        <x:v>0.08028524991532618</x:v>
      </x:c>
      <x:c r="N1173" s="64" t="n">
        <x:f aca="0">SUM(J1173:M1173)</x:f>
        <x:v>1.2101224084033215</x:v>
      </x:c>
      <x:c r="O1173" s="65" t="n">
        <x:f aca="0">IFERROR((J1173+K1173)/N1173,0)</x:f>
        <x:v>0.18510035358477242</x:v>
      </x:c>
      <x:c r="P1173" s="66" t="b">
        <x:f aca="0">AND(MONTH(A1173)=12,OR(A1174="",YEAR(A1173)&lt;&gt;YEAR(A1174)))</x:f>
        <x:v>0</x:v>
      </x:c>
      <x:c r="Q1173" s="66" t="b">
        <x:f aca="0">AND(MOD(MONTH(A1173),3)=0,OR(A1174="",MONTH(A1173)&lt;&gt;MONTH(A1174)))</x:f>
        <x:v>0</x:v>
      </x:c>
      <x:c r="R1173" s="66" t="b">
        <x:f aca="0">OR(O1173&gt;$E$7,O1173&lt;$E$6)</x:f>
        <x:v>0</x:v>
      </x:c>
      <x:c r="S1173" s="66" t="b">
        <x:f aca="0">AND(OR(P1173,Q1173,R1173),A1173-AH1172&gt;$E$8)</x:f>
        <x:v>0</x:v>
      </x:c>
      <x:c r="T1173" s="67" t="str">
        <x:f aca="0">IF(NOT(OR(P1173,Q1173,R1173)),"不调",IF(NOT(S1173),"间隔规则跳过",IF(P1173,"年末+季度",IF(AND(Q1173,R1173),"季度+动态",IF(Q1173,"季度","动态")))))</x:f>
        <x:v>不调</x:v>
      </x:c>
      <x:c r="U1173" s="64" t="n">
        <x:f aca="0">IF(OR(T1173="年末+季度",T1173="季度+动态"),N1173*$E$5/2,IF(T1173="季度",(J1173+K1173)/2,IF(T1173="动态",N1173*$E$5*IF(J1173+K1173=0,0.5,J1173/(J1173+K1173)),J1173)))</x:f>
        <x:v>0.11161564099379012</x:v>
      </x:c>
      <x:c r="V1173" s="64" t="n">
        <x:f aca="0">IF(OR(T1173="年末+季度",T1173="季度+动态"),N1173*$E$5/2,IF(T1173="季度",(J1173+K1173)/2,IF(T1173="动态",N1173*$E$5*IF(J1173+K1173=0,0.5,K1173/(J1173+K1173)),K1173)))</x:f>
        <x:v>0.11237844468252108</x:v>
      </x:c>
      <x:c r="W1173" s="64" t="n">
        <x:f aca="0">IF(OR(T1173="年末+季度",T1173="季度+动态",T1173="动态"),N1173*(1-$E$5)*IF(L1173+M1173=0,$B$7/($B$7+$B$8),L1173/(L1173+M1173)),L1173)</x:f>
        <x:v>0.9058430728116841</x:v>
      </x:c>
      <x:c r="X1173" s="64" t="n">
        <x:f aca="0">IF(OR(T1173="年末+季度",T1173="季度+动态",T1173="动态"),N1173*(1-$E$5)*IF(L1173+M1173=0,$B$8/($B$7+$B$8),M1173/(L1173+M1173)),M1173)</x:f>
        <x:v>0.08028524991532618</x:v>
      </x:c>
      <x:c r="Y1173" s="64" t="n">
        <x:f aca="0">POWER(1-$H$5,(A1173-A1172)/$H$8)</x:f>
        <x:v>0.9999862671029998</x:v>
      </x:c>
      <x:c r="Z1173" s="64" t="n">
        <x:f aca="0">U1173*Y1173</x:f>
        <x:v>0.11161410818768874</x:v>
      </x:c>
      <x:c r="AA1173" s="64" t="n">
        <x:f aca="0">V1173*Y1173</x:f>
        <x:v>0.1123769014009152</x:v>
      </x:c>
      <x:c r="AB1173" s="64" t="n">
        <x:f aca="0">W1173*Y1173</x:f>
        <x:v>0.9058306329620668</x:v>
      </x:c>
      <x:c r="AC1173" s="64" t="n">
        <x:f aca="0">X1173*Y1173</x:f>
        <x:v>0.08028414736625845</x:v>
      </x:c>
      <x:c r="AD1173" s="64" t="n">
        <x:f aca="0">SUM(Z1173:AC1173)</x:f>
        <x:v>1.2101057899169292</x:v>
      </x:c>
      <x:c r="AE1173" s="64" t="n">
        <x:f aca="0">MAX(AE1172,AD1173)</x:f>
        <x:v>1.2222100929705337</x:v>
      </x:c>
      <x:c r="AF1173" s="63" t="n">
        <x:f aca="0">AD1173/AE1173-1</x:f>
        <x:v>-0.0099036189630749</x:v>
      </x:c>
      <x:c r="AG1173" s="63" t="n">
        <x:f aca="0">AD1173/AD1172-1</x:f>
        <x:v>0.0012856372021328166</x:v>
      </x:c>
      <x:c r="AH1173" s="61" t="n">
        <x:f aca="0">IF(OR(T1173="年末+季度",T1173="季度+动态",T1173="季度",T1173="动态"),A1173,AH1172)</x:f>
        <x:v>45471</x:v>
      </x:c>
      <x:c r="AI1173" s="68" t="n">
        <x:f aca="0">YEAR(A1173)</x:f>
        <x:v>2024</x:v>
      </x:c>
      <x:c r="AJ1173" s="68" t="n">
        <x:f aca="0">MONTH(A1173)</x:f>
        <x:v>8</x:v>
      </x:c>
      <x:c r="AK1173" s="66" t="n">
        <x:f aca="0">IF(MONTH(A1173)&lt;&gt;MONTH(A1174),1,0)</x:f>
        <x:v>1</x:v>
      </x:c>
      <x:c r="AL1173" s="64" t="n">
        <x:f aca="0">IF(AK1172,AD1172,AL1172)</x:f>
        <x:v>1.215740628836084</x:v>
      </x:c>
      <x:c r="AM1173" s="65" t="n">
        <x:f aca="0">IF(AK1173,AD1173/AL1173-1,"")</x:f>
        <x:v>-0.004634902203235036</x:v>
      </x:c>
      <x:c r="AN1173" s="64" t="n">
        <x:f aca="0">IF(AI1173&lt;&gt;AI1172,AD1173,MAX(AN1172,AD1173))</x:f>
        <x:v>1.2222100929705337</x:v>
      </x:c>
      <x:c r="AO1173" s="65" t="n">
        <x:f aca="0">AD1173/AN1173-1</x:f>
        <x:v>-0.0099036189630749</x:v>
      </x:c>
      <x:c r="AP1173" s="69" t="n">
        <x:f aca="0">IFERROR(SUM(Z1173:AC1173)/AD1173,0)</x:f>
        <x:v>1</x:v>
      </x:c>
      <x:c r="AQ1173" s="66" t="b">
        <x:f aca="0">AND(B1173&gt;0,C1173&gt;0,D1173&gt;0,E1173&gt;0)</x:f>
        <x:v>1</x:v>
      </x:c>
    </x:row>
    <x:row r="1174" ht="13.5" hidden="0">
      <x:c r="A1174" s="61" t="n">
        <x:f aca="0">'净值底稿'!A1136</x:f>
        <x:v>45537</x:v>
      </x:c>
      <x:c r="B1174" s="62" t="n">
        <x:f aca="0">'净值底稿'!W1136</x:f>
        <x:v>1.358350862464466</x:v>
      </x:c>
      <x:c r="C1174" s="62" t="n">
        <x:f aca="0">'净值底稿'!T1136</x:f>
        <x:v>1.0357772224707287</x:v>
      </x:c>
      <x:c r="D1174" s="62" t="n">
        <x:f aca="0">'净值底稿'!U1136</x:f>
        <x:v>1.706</x:v>
      </x:c>
      <x:c r="E1174" s="62" t="n">
        <x:f aca="0">'净值底稿'!V1136</x:f>
        <x:v>2.0112</x:v>
      </x:c>
      <x:c r="F1174" s="63" t="n">
        <x:f aca="0">IFERROR(B1174/B1173-1,0)</x:f>
        <x:v>0.00006090723188134639</x:v>
      </x:c>
      <x:c r="G1174" s="63" t="n">
        <x:f aca="0">IFERROR(C1174/C1173-1,0)</x:f>
        <x:v>-0.015085396150756325</x:v>
      </x:c>
      <x:c r="H1174" s="63" t="n">
        <x:f aca="0">IFERROR(D1174/D1173-1,0)</x:f>
        <x:v>0.0013500029347890408</x:v>
      </x:c>
      <x:c r="I1174" s="63" t="n">
        <x:f aca="0">IFERROR(E1174/E1173-1,0)</x:f>
        <x:v>-0.0048490846115782915</x:v>
      </x:c>
      <x:c r="J1174" s="64" t="n">
        <x:f aca="0">Z1173*(1+F1174)</x:f>
        <x:v>0.11162090629405735</x:v>
      </x:c>
      <x:c r="K1174" s="64" t="n">
        <x:f aca="0">AA1173*(1+G1174)</x:f>
        <x:v>0.11068165132508792</x:v>
      </x:c>
      <x:c r="L1174" s="64" t="n">
        <x:f aca="0">AB1173*(1+H1174)</x:f>
        <x:v>0.9070535069749874</x:v>
      </x:c>
      <x:c r="M1174" s="64" t="n">
        <x:f aca="0">AC1173*(1+I1174)</x:f>
        <x:v>0.07989484274271105</x:v>
      </x:c>
      <x:c r="N1174" s="64" t="n">
        <x:f aca="0">SUM(J1174:M1174)</x:f>
        <x:v>1.2092509073368438</x:v>
      </x:c>
      <x:c r="O1174" s="65" t="n">
        <x:f aca="0">IFERROR((J1174+K1174)/N1174,0)</x:f>
        <x:v>0.18383493141942428</x:v>
      </x:c>
      <x:c r="P1174" s="66" t="b">
        <x:f aca="0">AND(MONTH(A1174)=12,OR(A1175="",YEAR(A1174)&lt;&gt;YEAR(A1175)))</x:f>
        <x:v>0</x:v>
      </x:c>
      <x:c r="Q1174" s="66" t="b">
        <x:f aca="0">AND(MOD(MONTH(A1174),3)=0,OR(A1175="",MONTH(A1174)&lt;&gt;MONTH(A1175)))</x:f>
        <x:v>0</x:v>
      </x:c>
      <x:c r="R1174" s="66" t="b">
        <x:f aca="0">OR(O1174&gt;$E$7,O1174&lt;$E$6)</x:f>
        <x:v>0</x:v>
      </x:c>
      <x:c r="S1174" s="66" t="b">
        <x:f aca="0">AND(OR(P1174,Q1174,R1174),A1174-AH1173&gt;$E$8)</x:f>
        <x:v>0</x:v>
      </x:c>
      <x:c r="T1174" s="67" t="str">
        <x:f aca="0">IF(NOT(OR(P1174,Q1174,R1174)),"不调",IF(NOT(S1174),"间隔规则跳过",IF(P1174,"年末+季度",IF(AND(Q1174,R1174),"季度+动态",IF(Q1174,"季度","动态")))))</x:f>
        <x:v>不调</x:v>
      </x:c>
      <x:c r="U1174" s="64" t="n">
        <x:f aca="0">IF(OR(T1174="年末+季度",T1174="季度+动态"),N1174*$E$5/2,IF(T1174="季度",(J1174+K1174)/2,IF(T1174="动态",N1174*$E$5*IF(J1174+K1174=0,0.5,J1174/(J1174+K1174)),J1174)))</x:f>
        <x:v>0.11162090629405735</x:v>
      </x:c>
      <x:c r="V1174" s="64" t="n">
        <x:f aca="0">IF(OR(T1174="年末+季度",T1174="季度+动态"),N1174*$E$5/2,IF(T1174="季度",(J1174+K1174)/2,IF(T1174="动态",N1174*$E$5*IF(J1174+K1174=0,0.5,K1174/(J1174+K1174)),K1174)))</x:f>
        <x:v>0.11068165132508792</x:v>
      </x:c>
      <x:c r="W1174" s="64" t="n">
        <x:f aca="0">IF(OR(T1174="年末+季度",T1174="季度+动态",T1174="动态"),N1174*(1-$E$5)*IF(L1174+M1174=0,$B$7/($B$7+$B$8),L1174/(L1174+M1174)),L1174)</x:f>
        <x:v>0.9070535069749874</x:v>
      </x:c>
      <x:c r="X1174" s="64" t="n">
        <x:f aca="0">IF(OR(T1174="年末+季度",T1174="季度+动态",T1174="动态"),N1174*(1-$E$5)*IF(L1174+M1174=0,$B$8/($B$7+$B$8),M1174/(L1174+M1174)),M1174)</x:f>
        <x:v>0.07989484274271105</x:v>
      </x:c>
      <x:c r="Y1174" s="64" t="n">
        <x:f aca="0">POWER(1-$H$5,(A1174-A1173)/$H$8)</x:f>
        <x:v>0.9999588018747739</x:v>
      </x:c>
      <x:c r="Z1174" s="64" t="n">
        <x:f aca="0">U1174*Y1174</x:f>
        <x:v>0.111616307721982</x:v>
      </x:c>
      <x:c r="AA1174" s="64" t="n">
        <x:f aca="0">V1174*Y1174</x:f>
        <x:v>0.1106770914485564</x:v>
      </x:c>
      <x:c r="AB1174" s="64" t="n">
        <x:f aca="0">W1174*Y1174</x:f>
        <x:v>0.9070161380710203</x:v>
      </x:c>
      <x:c r="AC1174" s="64" t="n">
        <x:f aca="0">X1174*Y1174</x:f>
        <x:v>0.07989155122497482</x:v>
      </x:c>
      <x:c r="AD1174" s="64" t="n">
        <x:f aca="0">SUM(Z1174:AC1174)</x:f>
        <x:v>1.2092010884665334</x:v>
      </x:c>
      <x:c r="AE1174" s="64" t="n">
        <x:f aca="0">MAX(AE1173,AD1174)</x:f>
        <x:v>1.2222100929705337</x:v>
      </x:c>
      <x:c r="AF1174" s="63" t="n">
        <x:f aca="0">AD1174/AE1174-1</x:f>
        <x:v>-0.010643836586541777</x:v>
      </x:c>
      <x:c r="AG1174" s="63" t="n">
        <x:f aca="0">AD1174/AD1173-1</x:f>
        <x:v>-0.0007476217847515176</x:v>
      </x:c>
      <x:c r="AH1174" s="61" t="n">
        <x:f aca="0">IF(OR(T1174="年末+季度",T1174="季度+动态",T1174="季度",T1174="动态"),A1174,AH1173)</x:f>
        <x:v>45471</x:v>
      </x:c>
      <x:c r="AI1174" s="68" t="n">
        <x:f aca="0">YEAR(A1174)</x:f>
        <x:v>2024</x:v>
      </x:c>
      <x:c r="AJ1174" s="68" t="n">
        <x:f aca="0">MONTH(A1174)</x:f>
        <x:v>9</x:v>
      </x:c>
      <x:c r="AK1174" s="66" t="n">
        <x:f aca="0">IF(MONTH(A1174)&lt;&gt;MONTH(A1175),1,0)</x:f>
        <x:v>0</x:v>
      </x:c>
      <x:c r="AL1174" s="64" t="n">
        <x:f aca="0">IF(AK1173,AD1173,AL1173)</x:f>
        <x:v>1.2101057899169292</x:v>
      </x:c>
      <x:c r="AM1174" s="65" t="str">
        <x:f aca="0">IF(AK1174,AD1174/AL1174-1,"")</x:f>
      </x:c>
      <x:c r="AN1174" s="64" t="n">
        <x:f aca="0">IF(AI1174&lt;&gt;AI1173,AD1174,MAX(AN1173,AD1174))</x:f>
        <x:v>1.2222100929705337</x:v>
      </x:c>
      <x:c r="AO1174" s="65" t="n">
        <x:f aca="0">AD1174/AN1174-1</x:f>
        <x:v>-0.010643836586541777</x:v>
      </x:c>
      <x:c r="AP1174" s="69" t="n">
        <x:f aca="0">IFERROR(SUM(Z1174:AC1174)/AD1174,0)</x:f>
        <x:v>1</x:v>
      </x:c>
      <x:c r="AQ1174" s="66" t="b">
        <x:f aca="0">AND(B1174&gt;0,C1174&gt;0,D1174&gt;0,E1174&gt;0)</x:f>
        <x:v>1</x:v>
      </x:c>
    </x:row>
    <x:row r="1175" ht="13.5" hidden="0">
      <x:c r="A1175" s="61" t="n">
        <x:f aca="0">'净值底稿'!A1137</x:f>
        <x:v>45538</x:v>
      </x:c>
      <x:c r="B1175" s="62" t="n">
        <x:f aca="0">'净值底稿'!W1137</x:f>
        <x:v>1.349865081278962</x:v>
      </x:c>
      <x:c r="C1175" s="62" t="n">
        <x:f aca="0">'净值底稿'!T1137</x:f>
        <x:v>1.043243049106607</x:v>
      </x:c>
      <x:c r="D1175" s="62" t="n">
        <x:f aca="0">'净值底稿'!U1137</x:f>
        <x:v>1.7068</x:v>
      </x:c>
      <x:c r="E1175" s="62" t="n">
        <x:f aca="0">'净值底稿'!V1137</x:f>
        <x:v>2.0138</x:v>
      </x:c>
      <x:c r="F1175" s="63" t="n">
        <x:f aca="0">IFERROR(B1175/B1174-1,0)</x:f>
        <x:v>-0.006247120254415095</x:v>
      </x:c>
      <x:c r="G1175" s="63" t="n">
        <x:f aca="0">IFERROR(C1175/C1174-1,0)</x:f>
        <x:v>0.007207946336249105</x:v>
      </x:c>
      <x:c r="H1175" s="63" t="n">
        <x:f aca="0">IFERROR(D1175/D1174-1,0)</x:f>
        <x:v>0.00046893317702245696</x:v>
      </x:c>
      <x:c r="I1175" s="63" t="n">
        <x:f aca="0">IFERROR(E1175/E1174-1,0)</x:f>
        <x:v>0.0012927605409704945</x:v>
      </x:c>
      <x:c r="J1175" s="64" t="n">
        <x:f aca="0">Z1174*(1+F1175)</x:f>
        <x:v>0.11091902722528897</x:v>
      </x:c>
      <x:c r="K1175" s="64" t="n">
        <x:f aca="0">AA1174*(1+G1175)</x:f>
        <x:v>0.11147484598436974</x:v>
      </x:c>
      <x:c r="L1175" s="64" t="n">
        <x:f aca="0">AB1174*(1+H1175)</x:f>
        <x:v>0.9074414680302566</x:v>
      </x:c>
      <x:c r="M1175" s="64" t="n">
        <x:f aca="0">AC1174*(1+I1175)</x:f>
        <x:v>0.07999483186995539</x:v>
      </x:c>
      <x:c r="N1175" s="64" t="n">
        <x:f aca="0">SUM(J1175:M1175)</x:f>
        <x:v>1.2098301731098708</x:v>
      </x:c>
      <x:c r="O1175" s="65" t="n">
        <x:f aca="0">IFERROR((J1175+K1175)/N1175,0)</x:f>
        <x:v>0.1838223894168508</x:v>
      </x:c>
      <x:c r="P1175" s="66" t="b">
        <x:f aca="0">AND(MONTH(A1175)=12,OR(A1176="",YEAR(A1175)&lt;&gt;YEAR(A1176)))</x:f>
        <x:v>0</x:v>
      </x:c>
      <x:c r="Q1175" s="66" t="b">
        <x:f aca="0">AND(MOD(MONTH(A1175),3)=0,OR(A1176="",MONTH(A1175)&lt;&gt;MONTH(A1176)))</x:f>
        <x:v>0</x:v>
      </x:c>
      <x:c r="R1175" s="66" t="b">
        <x:f aca="0">OR(O1175&gt;$E$7,O1175&lt;$E$6)</x:f>
        <x:v>0</x:v>
      </x:c>
      <x:c r="S1175" s="66" t="b">
        <x:f aca="0">AND(OR(P1175,Q1175,R1175),A1175-AH1174&gt;$E$8)</x:f>
        <x:v>0</x:v>
      </x:c>
      <x:c r="T1175" s="67" t="str">
        <x:f aca="0">IF(NOT(OR(P1175,Q1175,R1175)),"不调",IF(NOT(S1175),"间隔规则跳过",IF(P1175,"年末+季度",IF(AND(Q1175,R1175),"季度+动态",IF(Q1175,"季度","动态")))))</x:f>
        <x:v>不调</x:v>
      </x:c>
      <x:c r="U1175" s="64" t="n">
        <x:f aca="0">IF(OR(T1175="年末+季度",T1175="季度+动态"),N1175*$E$5/2,IF(T1175="季度",(J1175+K1175)/2,IF(T1175="动态",N1175*$E$5*IF(J1175+K1175=0,0.5,J1175/(J1175+K1175)),J1175)))</x:f>
        <x:v>0.11091902722528897</x:v>
      </x:c>
      <x:c r="V1175" s="64" t="n">
        <x:f aca="0">IF(OR(T1175="年末+季度",T1175="季度+动态"),N1175*$E$5/2,IF(T1175="季度",(J1175+K1175)/2,IF(T1175="动态",N1175*$E$5*IF(J1175+K1175=0,0.5,K1175/(J1175+K1175)),K1175)))</x:f>
        <x:v>0.11147484598436974</x:v>
      </x:c>
      <x:c r="W1175" s="64" t="n">
        <x:f aca="0">IF(OR(T1175="年末+季度",T1175="季度+动态",T1175="动态"),N1175*(1-$E$5)*IF(L1175+M1175=0,$B$7/($B$7+$B$8),L1175/(L1175+M1175)),L1175)</x:f>
        <x:v>0.9074414680302566</x:v>
      </x:c>
      <x:c r="X1175" s="64" t="n">
        <x:f aca="0">IF(OR(T1175="年末+季度",T1175="季度+动态",T1175="动态"),N1175*(1-$E$5)*IF(L1175+M1175=0,$B$8/($B$7+$B$8),M1175/(L1175+M1175)),M1175)</x:f>
        <x:v>0.07999483186995539</x:v>
      </x:c>
      <x:c r="Y1175" s="64" t="n">
        <x:f aca="0">POWER(1-$H$5,(A1175-A1174)/$H$8)</x:f>
        <x:v>0.9999862671029998</x:v>
      </x:c>
      <x:c r="Z1175" s="64" t="n">
        <x:f aca="0">U1175*Y1175</x:f>
        <x:v>0.11091750398571272</x:v>
      </x:c>
      <x:c r="AA1175" s="64" t="n">
        <x:f aca="0">V1175*Y1175</x:f>
        <x:v>0.11147331511179172</x:v>
      </x:c>
      <x:c r="AB1175" s="64" t="n">
        <x:f aca="0">W1175*Y1175</x:f>
        <x:v>0.9074290062300424</x:v>
      </x:c>
      <x:c r="AC1175" s="64" t="n">
        <x:f aca="0">X1175*Y1175</x:f>
        <x:v>0.07999373330916877</x:v>
      </x:c>
      <x:c r="AD1175" s="64" t="n">
        <x:f aca="0">SUM(Z1175:AC1175)</x:f>
        <x:v>1.2098135586367156</x:v>
      </x:c>
      <x:c r="AE1175" s="64" t="n">
        <x:f aca="0">MAX(AE1174,AD1175)</x:f>
        <x:v>1.2222100929705337</x:v>
      </x:c>
      <x:c r="AF1175" s="63" t="n">
        <x:f aca="0">AD1175/AE1175-1</x:f>
        <x:v>-0.010142719656069055</x:v>
      </x:c>
      <x:c r="AG1175" s="63" t="n">
        <x:f aca="0">AD1175/AD1174-1</x:f>
        <x:v>0.0005065081201331978</x:v>
      </x:c>
      <x:c r="AH1175" s="61" t="n">
        <x:f aca="0">IF(OR(T1175="年末+季度",T1175="季度+动态",T1175="季度",T1175="动态"),A1175,AH1174)</x:f>
        <x:v>45471</x:v>
      </x:c>
      <x:c r="AI1175" s="68" t="n">
        <x:f aca="0">YEAR(A1175)</x:f>
        <x:v>2024</x:v>
      </x:c>
      <x:c r="AJ1175" s="68" t="n">
        <x:f aca="0">MONTH(A1175)</x:f>
        <x:v>9</x:v>
      </x:c>
      <x:c r="AK1175" s="66" t="n">
        <x:f aca="0">IF(MONTH(A1175)&lt;&gt;MONTH(A1176),1,0)</x:f>
        <x:v>0</x:v>
      </x:c>
      <x:c r="AL1175" s="64" t="n">
        <x:f aca="0">IF(AK1174,AD1174,AL1174)</x:f>
        <x:v>1.2101057899169292</x:v>
      </x:c>
      <x:c r="AM1175" s="65" t="str">
        <x:f aca="0">IF(AK1175,AD1175/AL1175-1,"")</x:f>
      </x:c>
      <x:c r="AN1175" s="64" t="n">
        <x:f aca="0">IF(AI1175&lt;&gt;AI1174,AD1175,MAX(AN1174,AD1175))</x:f>
        <x:v>1.2222100929705337</x:v>
      </x:c>
      <x:c r="AO1175" s="65" t="n">
        <x:f aca="0">AD1175/AN1175-1</x:f>
        <x:v>-0.010142719656069055</x:v>
      </x:c>
      <x:c r="AP1175" s="69" t="n">
        <x:f aca="0">IFERROR(SUM(Z1175:AC1175)/AD1175,0)</x:f>
        <x:v>1</x:v>
      </x:c>
      <x:c r="AQ1175" s="66" t="b">
        <x:f aca="0">AND(B1175&gt;0,C1175&gt;0,D1175&gt;0,E1175&gt;0)</x:f>
        <x:v>1</x:v>
      </x:c>
    </x:row>
    <x:row r="1176" ht="13.5" hidden="0">
      <x:c r="A1176" s="61" t="n">
        <x:f aca="0">'净值底稿'!A1138</x:f>
        <x:v>45539</x:v>
      </x:c>
      <x:c r="B1176" s="62" t="n">
        <x:f aca="0">'净值底稿'!W1138</x:f>
        <x:v>1.344641203439291</x:v>
      </x:c>
      <x:c r="C1176" s="62" t="n">
        <x:f aca="0">'净值底稿'!T1138</x:f>
        <x:v>1.0379121148777877</x:v>
      </x:c>
      <x:c r="D1176" s="62" t="n">
        <x:f aca="0">'净值底稿'!U1138</x:f>
        <x:v>1.7079</x:v>
      </x:c>
      <x:c r="E1176" s="62" t="n">
        <x:f aca="0">'净值底稿'!V1138</x:f>
        <x:v>2.0005</x:v>
      </x:c>
      <x:c r="F1176" s="63" t="n">
        <x:f aca="0">IFERROR(B1176/B1175-1,0)</x:f>
        <x:v>-0.0038699259000919417</x:v>
      </x:c>
      <x:c r="G1176" s="63" t="n">
        <x:f aca="0">IFERROR(C1176/C1175-1,0)</x:f>
        <x:v>-0.005109963812732321</x:v>
      </x:c>
      <x:c r="H1176" s="63" t="n">
        <x:f aca="0">IFERROR(D1176/D1175-1,0)</x:f>
        <x:v>0.0006444808999295226</x:v>
      </x:c>
      <x:c r="I1176" s="63" t="n">
        <x:f aca="0">IFERROR(E1176/E1175-1,0)</x:f>
        <x:v>-0.0066044294368853285</x:v>
      </x:c>
      <x:c r="J1176" s="64" t="n">
        <x:f aca="0">Z1175*(1+F1176)</x:f>
        <x:v>0.11048826146426485</x:v>
      </x:c>
      <x:c r="K1176" s="64" t="n">
        <x:f aca="0">AA1175*(1+G1176)</x:f>
        <x:v>0.11090369050548515</x:v>
      </x:c>
      <x:c r="L1176" s="64" t="n">
        <x:f aca="0">AB1175*(1+H1176)</x:f>
        <x:v>0.9080138268925997</x:v>
      </x:c>
      <x:c r="M1176" s="64" t="n">
        <x:f aca="0">AC1175*(1+I1176)</x:f>
        <x:v>0.07946542034213534</x:v>
      </x:c>
      <x:c r="N1176" s="64" t="n">
        <x:f aca="0">SUM(J1176:M1176)</x:f>
        <x:v>1.2088711992044852</x:v>
      </x:c>
      <x:c r="O1176" s="65" t="n">
        <x:f aca="0">IFERROR((J1176+K1176)/N1176,0)</x:f>
        <x:v>0.18313940485590202</x:v>
      </x:c>
      <x:c r="P1176" s="66" t="b">
        <x:f aca="0">AND(MONTH(A1176)=12,OR(A1177="",YEAR(A1176)&lt;&gt;YEAR(A1177)))</x:f>
        <x:v>0</x:v>
      </x:c>
      <x:c r="Q1176" s="66" t="b">
        <x:f aca="0">AND(MOD(MONTH(A1176),3)=0,OR(A1177="",MONTH(A1176)&lt;&gt;MONTH(A1177)))</x:f>
        <x:v>0</x:v>
      </x:c>
      <x:c r="R1176" s="66" t="b">
        <x:f aca="0">OR(O1176&gt;$E$7,O1176&lt;$E$6)</x:f>
        <x:v>0</x:v>
      </x:c>
      <x:c r="S1176" s="66" t="b">
        <x:f aca="0">AND(OR(P1176,Q1176,R1176),A1176-AH1175&gt;$E$8)</x:f>
        <x:v>0</x:v>
      </x:c>
      <x:c r="T1176" s="67" t="str">
        <x:f aca="0">IF(NOT(OR(P1176,Q1176,R1176)),"不调",IF(NOT(S1176),"间隔规则跳过",IF(P1176,"年末+季度",IF(AND(Q1176,R1176),"季度+动态",IF(Q1176,"季度","动态")))))</x:f>
        <x:v>不调</x:v>
      </x:c>
      <x:c r="U1176" s="64" t="n">
        <x:f aca="0">IF(OR(T1176="年末+季度",T1176="季度+动态"),N1176*$E$5/2,IF(T1176="季度",(J1176+K1176)/2,IF(T1176="动态",N1176*$E$5*IF(J1176+K1176=0,0.5,J1176/(J1176+K1176)),J1176)))</x:f>
        <x:v>0.11048826146426485</x:v>
      </x:c>
      <x:c r="V1176" s="64" t="n">
        <x:f aca="0">IF(OR(T1176="年末+季度",T1176="季度+动态"),N1176*$E$5/2,IF(T1176="季度",(J1176+K1176)/2,IF(T1176="动态",N1176*$E$5*IF(J1176+K1176=0,0.5,K1176/(J1176+K1176)),K1176)))</x:f>
        <x:v>0.11090369050548515</x:v>
      </x:c>
      <x:c r="W1176" s="64" t="n">
        <x:f aca="0">IF(OR(T1176="年末+季度",T1176="季度+动态",T1176="动态"),N1176*(1-$E$5)*IF(L1176+M1176=0,$B$7/($B$7+$B$8),L1176/(L1176+M1176)),L1176)</x:f>
        <x:v>0.9080138268925997</x:v>
      </x:c>
      <x:c r="X1176" s="64" t="n">
        <x:f aca="0">IF(OR(T1176="年末+季度",T1176="季度+动态",T1176="动态"),N1176*(1-$E$5)*IF(L1176+M1176=0,$B$8/($B$7+$B$8),M1176/(L1176+M1176)),M1176)</x:f>
        <x:v>0.07946542034213534</x:v>
      </x:c>
      <x:c r="Y1176" s="64" t="n">
        <x:f aca="0">POWER(1-$H$5,(A1176-A1175)/$H$8)</x:f>
        <x:v>0.9999862671029998</x:v>
      </x:c>
      <x:c r="Z1176" s="64" t="n">
        <x:f aca="0">U1176*Y1176</x:f>
        <x:v>0.11048674414035042</x:v>
      </x:c>
      <x:c r="AA1176" s="64" t="n">
        <x:f aca="0">V1176*Y1176</x:f>
        <x:v>0.1109021674765265</x:v>
      </x:c>
      <x:c r="AB1176" s="64" t="n">
        <x:f aca="0">W1176*Y1176</x:f>
        <x:v>0.9080013572322402</x:v>
      </x:c>
      <x:c r="AC1176" s="64" t="n">
        <x:f aca="0">X1176*Y1176</x:f>
        <x:v>0.0794643290517027</x:v>
      </x:c>
      <x:c r="AD1176" s="64" t="n">
        <x:f aca="0">SUM(Z1176:AC1176)</x:f>
        <x:v>1.2088545979008198</x:v>
      </x:c>
      <x:c r="AE1176" s="64" t="n">
        <x:f aca="0">MAX(AE1175,AD1176)</x:f>
        <x:v>1.2222100929705337</x:v>
      </x:c>
      <x:c r="AF1176" s="63" t="n">
        <x:f aca="0">AD1176/AE1176-1</x:f>
        <x:v>-0.01092733168096649</x:v>
      </x:c>
      <x:c r="AG1176" s="63" t="n">
        <x:f aca="0">AD1176/AD1175-1</x:f>
        <x:v>-0.0007926516685565765</x:v>
      </x:c>
      <x:c r="AH1176" s="61" t="n">
        <x:f aca="0">IF(OR(T1176="年末+季度",T1176="季度+动态",T1176="季度",T1176="动态"),A1176,AH1175)</x:f>
        <x:v>45471</x:v>
      </x:c>
      <x:c r="AI1176" s="68" t="n">
        <x:f aca="0">YEAR(A1176)</x:f>
        <x:v>2024</x:v>
      </x:c>
      <x:c r="AJ1176" s="68" t="n">
        <x:f aca="0">MONTH(A1176)</x:f>
        <x:v>9</x:v>
      </x:c>
      <x:c r="AK1176" s="66" t="n">
        <x:f aca="0">IF(MONTH(A1176)&lt;&gt;MONTH(A1177),1,0)</x:f>
        <x:v>0</x:v>
      </x:c>
      <x:c r="AL1176" s="64" t="n">
        <x:f aca="0">IF(AK1175,AD1175,AL1175)</x:f>
        <x:v>1.2101057899169292</x:v>
      </x:c>
      <x:c r="AM1176" s="65" t="str">
        <x:f aca="0">IF(AK1176,AD1176/AL1176-1,"")</x:f>
      </x:c>
      <x:c r="AN1176" s="64" t="n">
        <x:f aca="0">IF(AI1176&lt;&gt;AI1175,AD1176,MAX(AN1175,AD1176))</x:f>
        <x:v>1.2222100929705337</x:v>
      </x:c>
      <x:c r="AO1176" s="65" t="n">
        <x:f aca="0">AD1176/AN1176-1</x:f>
        <x:v>-0.01092733168096649</x:v>
      </x:c>
      <x:c r="AP1176" s="69" t="n">
        <x:f aca="0">IFERROR(SUM(Z1176:AC1176)/AD1176,0)</x:f>
        <x:v>1</x:v>
      </x:c>
      <x:c r="AQ1176" s="66" t="b">
        <x:f aca="0">AND(B1176&gt;0,C1176&gt;0,D1176&gt;0,E1176&gt;0)</x:f>
        <x:v>1</x:v>
      </x:c>
    </x:row>
    <x:row r="1177" ht="13.5" hidden="0">
      <x:c r="A1177" s="61" t="n">
        <x:f aca="0">'净值底稿'!A1139</x:f>
        <x:v>45540</x:v>
      </x:c>
      <x:c r="B1177" s="62" t="n">
        <x:f aca="0">'净值底稿'!W1139</x:f>
        <x:v>1.3443929774826675</x:v>
      </x:c>
      <x:c r="C1177" s="62" t="n">
        <x:f aca="0">'净值底稿'!T1139</x:f>
        <x:v>1.0426561870357218</x:v>
      </x:c>
      <x:c r="D1177" s="62" t="n">
        <x:f aca="0">'净值底稿'!U1139</x:f>
        <x:v>1.7089</x:v>
      </x:c>
      <x:c r="E1177" s="62" t="n">
        <x:f aca="0">'净值底稿'!V1139</x:f>
        <x:v>2.0144</x:v>
      </x:c>
      <x:c r="F1177" s="63" t="n">
        <x:f aca="0">IFERROR(B1177/B1176-1,0)</x:f>
        <x:v>-0.00018460386011420749</x:v>
      </x:c>
      <x:c r="G1177" s="63" t="n">
        <x:f aca="0">IFERROR(C1177/C1176-1,0)</x:f>
        <x:v>0.0045707840672932765</x:v>
      </x:c>
      <x:c r="H1177" s="63" t="n">
        <x:f aca="0">IFERROR(D1177/D1176-1,0)</x:f>
        <x:v>0.0005855143743780378</x:v>
      </x:c>
      <x:c r="I1177" s="63" t="n">
        <x:f aca="0">IFERROR(E1177/E1176-1,0)</x:f>
        <x:v>0.006948262934266536</x:v>
      </x:c>
      <x:c r="J1177" s="64" t="n">
        <x:f aca="0">Z1176*(1+F1177)</x:f>
        <x:v>0.11046634786089067</x:v>
      </x:c>
      <x:c r="K1177" s="64" t="n">
        <x:f aca="0">AA1176*(1+G1177)</x:f>
        <x:v>0.11140907733665649</x:v>
      </x:c>
      <x:c r="L1177" s="64" t="n">
        <x:f aca="0">AB1176*(1+H1177)</x:f>
        <x:v>0.9085330050788544</x:v>
      </x:c>
      <x:c r="M1177" s="64" t="n">
        <x:f aca="0">AC1176*(1+I1177)</x:f>
        <x:v>0.080016468103849</x:v>
      </x:c>
      <x:c r="N1177" s="64" t="n">
        <x:f aca="0">SUM(J1177:M1177)</x:f>
        <x:v>1.2104248983802506</x:v>
      </x:c>
      <x:c r="O1177" s="65" t="n">
        <x:f aca="0">IFERROR((J1177+K1177)/N1177,0)</x:f>
        <x:v>0.18330375184321912</x:v>
      </x:c>
      <x:c r="P1177" s="66" t="b">
        <x:f aca="0">AND(MONTH(A1177)=12,OR(A1178="",YEAR(A1177)&lt;&gt;YEAR(A1178)))</x:f>
        <x:v>0</x:v>
      </x:c>
      <x:c r="Q1177" s="66" t="b">
        <x:f aca="0">AND(MOD(MONTH(A1177),3)=0,OR(A1178="",MONTH(A1177)&lt;&gt;MONTH(A1178)))</x:f>
        <x:v>0</x:v>
      </x:c>
      <x:c r="R1177" s="66" t="b">
        <x:f aca="0">OR(O1177&gt;$E$7,O1177&lt;$E$6)</x:f>
        <x:v>0</x:v>
      </x:c>
      <x:c r="S1177" s="66" t="b">
        <x:f aca="0">AND(OR(P1177,Q1177,R1177),A1177-AH1176&gt;$E$8)</x:f>
        <x:v>0</x:v>
      </x:c>
      <x:c r="T1177" s="67" t="str">
        <x:f aca="0">IF(NOT(OR(P1177,Q1177,R1177)),"不调",IF(NOT(S1177),"间隔规则跳过",IF(P1177,"年末+季度",IF(AND(Q1177,R1177),"季度+动态",IF(Q1177,"季度","动态")))))</x:f>
        <x:v>不调</x:v>
      </x:c>
      <x:c r="U1177" s="64" t="n">
        <x:f aca="0">IF(OR(T1177="年末+季度",T1177="季度+动态"),N1177*$E$5/2,IF(T1177="季度",(J1177+K1177)/2,IF(T1177="动态",N1177*$E$5*IF(J1177+K1177=0,0.5,J1177/(J1177+K1177)),J1177)))</x:f>
        <x:v>0.11046634786089067</x:v>
      </x:c>
      <x:c r="V1177" s="64" t="n">
        <x:f aca="0">IF(OR(T1177="年末+季度",T1177="季度+动态"),N1177*$E$5/2,IF(T1177="季度",(J1177+K1177)/2,IF(T1177="动态",N1177*$E$5*IF(J1177+K1177=0,0.5,K1177/(J1177+K1177)),K1177)))</x:f>
        <x:v>0.11140907733665649</x:v>
      </x:c>
      <x:c r="W1177" s="64" t="n">
        <x:f aca="0">IF(OR(T1177="年末+季度",T1177="季度+动态",T1177="动态"),N1177*(1-$E$5)*IF(L1177+M1177=0,$B$7/($B$7+$B$8),L1177/(L1177+M1177)),L1177)</x:f>
        <x:v>0.9085330050788544</x:v>
      </x:c>
      <x:c r="X1177" s="64" t="n">
        <x:f aca="0">IF(OR(T1177="年末+季度",T1177="季度+动态",T1177="动态"),N1177*(1-$E$5)*IF(L1177+M1177=0,$B$8/($B$7+$B$8),M1177/(L1177+M1177)),M1177)</x:f>
        <x:v>0.080016468103849</x:v>
      </x:c>
      <x:c r="Y1177" s="64" t="n">
        <x:f aca="0">POWER(1-$H$5,(A1177-A1176)/$H$8)</x:f>
        <x:v>0.9999862671029998</x:v>
      </x:c>
      <x:c r="Z1177" s="64" t="n">
        <x:f aca="0">U1177*Y1177</x:f>
        <x:v>0.1104648308379135</x:v>
      </x:c>
      <x:c r="AA1177" s="64" t="n">
        <x:f aca="0">V1177*Y1177</x:f>
        <x:v>0.11140754736727253</x:v>
      </x:c>
      <x:c r="AB1177" s="64" t="n">
        <x:f aca="0">W1177*Y1177</x:f>
        <x:v>0.9085205282886744</x:v>
      </x:c>
      <x:c r="AC1177" s="64" t="n">
        <x:f aca="0">X1177*Y1177</x:f>
        <x:v>0.0800153692459342</x:v>
      </x:c>
      <x:c r="AD1177" s="64" t="n">
        <x:f aca="0">SUM(Z1177:AC1177)</x:f>
        <x:v>1.2104082757397947</x:v>
      </x:c>
      <x:c r="AE1177" s="64" t="n">
        <x:f aca="0">MAX(AE1176,AD1177)</x:f>
        <x:v>1.2222100929705337</x:v>
      </x:c>
      <x:c r="AF1177" s="63" t="n">
        <x:f aca="0">AD1177/AE1177-1</x:f>
        <x:v>-0.009656128106465878</x:v>
      </x:c>
      <x:c r="AG1177" s="63" t="n">
        <x:f aca="0">AD1177/AD1176-1</x:f>
        <x:v>0.0012852479046470133</x:v>
      </x:c>
      <x:c r="AH1177" s="61" t="n">
        <x:f aca="0">IF(OR(T1177="年末+季度",T1177="季度+动态",T1177="季度",T1177="动态"),A1177,AH1176)</x:f>
        <x:v>45471</x:v>
      </x:c>
      <x:c r="AI1177" s="68" t="n">
        <x:f aca="0">YEAR(A1177)</x:f>
        <x:v>2024</x:v>
      </x:c>
      <x:c r="AJ1177" s="68" t="n">
        <x:f aca="0">MONTH(A1177)</x:f>
        <x:v>9</x:v>
      </x:c>
      <x:c r="AK1177" s="66" t="n">
        <x:f aca="0">IF(MONTH(A1177)&lt;&gt;MONTH(A1178),1,0)</x:f>
        <x:v>0</x:v>
      </x:c>
      <x:c r="AL1177" s="64" t="n">
        <x:f aca="0">IF(AK1176,AD1176,AL1176)</x:f>
        <x:v>1.2101057899169292</x:v>
      </x:c>
      <x:c r="AM1177" s="65" t="str">
        <x:f aca="0">IF(AK1177,AD1177/AL1177-1,"")</x:f>
      </x:c>
      <x:c r="AN1177" s="64" t="n">
        <x:f aca="0">IF(AI1177&lt;&gt;AI1176,AD1177,MAX(AN1176,AD1177))</x:f>
        <x:v>1.2222100929705337</x:v>
      </x:c>
      <x:c r="AO1177" s="65" t="n">
        <x:f aca="0">AD1177/AN1177-1</x:f>
        <x:v>-0.009656128106465878</x:v>
      </x:c>
      <x:c r="AP1177" s="69" t="n">
        <x:f aca="0">IFERROR(SUM(Z1177:AC1177)/AD1177,0)</x:f>
        <x:v>1</x:v>
      </x:c>
      <x:c r="AQ1177" s="66" t="b">
        <x:f aca="0">AND(B1177&gt;0,C1177&gt;0,D1177&gt;0,E1177&gt;0)</x:f>
        <x:v>1</x:v>
      </x:c>
    </x:row>
    <x:row r="1178" ht="13.5" hidden="0">
      <x:c r="A1178" s="61" t="n">
        <x:f aca="0">'净值底稿'!A1140</x:f>
        <x:v>45541</x:v>
      </x:c>
      <x:c r="B1178" s="62" t="n">
        <x:f aca="0">'净值底稿'!W1140</x:f>
        <x:v>1.3350323597981126</x:v>
      </x:c>
      <x:c r="C1178" s="62" t="n">
        <x:f aca="0">'净值底稿'!T1140</x:f>
        <x:v>1.0280914423263319</x:v>
      </x:c>
      <x:c r="D1178" s="62" t="n">
        <x:f aca="0">'净值底稿'!U1140</x:f>
        <x:v>1.7093</x:v>
      </x:c>
      <x:c r="E1178" s="62" t="n">
        <x:f aca="0">'净值底稿'!V1140</x:f>
        <x:v>2.0184</x:v>
      </x:c>
      <x:c r="F1178" s="63" t="n">
        <x:f aca="0">IFERROR(B1178/B1177-1,0)</x:f>
        <x:v>-0.006962709446818427</x:v>
      </x:c>
      <x:c r="G1178" s="63" t="n">
        <x:f aca="0">IFERROR(C1178/C1177-1,0)</x:f>
        <x:v>-0.013968885324315394</x:v>
      </x:c>
      <x:c r="H1178" s="63" t="n">
        <x:f aca="0">IFERROR(D1178/D1177-1,0)</x:f>
        <x:v>0.00023406869916309248</x:v>
      </x:c>
      <x:c r="I1178" s="63" t="n">
        <x:f aca="0">IFERROR(E1178/E1177-1,0)</x:f>
        <x:v>0.0019857029388403724</x:v>
      </x:c>
      <x:c r="J1178" s="64" t="n">
        <x:f aca="0">Z1177*(1+F1178)</x:f>
        <x:v>0.10969569631669716</x:v>
      </x:c>
      <x:c r="K1178" s="64" t="n">
        <x:f aca="0">AA1177*(1+G1178)</x:f>
        <x:v>0.10985130811383587</x:v>
      </x:c>
      <x:c r="L1178" s="64" t="n">
        <x:f aca="0">AB1177*(1+H1178)</x:f>
        <x:v>0.9087331845068939</x:v>
      </x:c>
      <x:c r="M1178" s="64" t="n">
        <x:f aca="0">AC1177*(1+I1178)</x:f>
        <x:v>0.08017425599979826</x:v>
      </x:c>
      <x:c r="N1178" s="64" t="n">
        <x:f aca="0">SUM(J1178:M1178)</x:f>
        <x:v>1.2084544449372252</x:v>
      </x:c>
      <x:c r="O1178" s="65" t="n">
        <x:f aca="0">IFERROR((J1178+K1178)/N1178,0)</x:f>
        <x:v>0.1816758632071875</x:v>
      </x:c>
      <x:c r="P1178" s="66" t="b">
        <x:f aca="0">AND(MONTH(A1178)=12,OR(A1179="",YEAR(A1178)&lt;&gt;YEAR(A1179)))</x:f>
        <x:v>0</x:v>
      </x:c>
      <x:c r="Q1178" s="66" t="b">
        <x:f aca="0">AND(MOD(MONTH(A1178),3)=0,OR(A1179="",MONTH(A1178)&lt;&gt;MONTH(A1179)))</x:f>
        <x:v>0</x:v>
      </x:c>
      <x:c r="R1178" s="66" t="b">
        <x:f aca="0">OR(O1178&gt;$E$7,O1178&lt;$E$6)</x:f>
        <x:v>0</x:v>
      </x:c>
      <x:c r="S1178" s="66" t="b">
        <x:f aca="0">AND(OR(P1178,Q1178,R1178),A1178-AH1177&gt;$E$8)</x:f>
        <x:v>0</x:v>
      </x:c>
      <x:c r="T1178" s="67" t="str">
        <x:f aca="0">IF(NOT(OR(P1178,Q1178,R1178)),"不调",IF(NOT(S1178),"间隔规则跳过",IF(P1178,"年末+季度",IF(AND(Q1178,R1178),"季度+动态",IF(Q1178,"季度","动态")))))</x:f>
        <x:v>不调</x:v>
      </x:c>
      <x:c r="U1178" s="64" t="n">
        <x:f aca="0">IF(OR(T1178="年末+季度",T1178="季度+动态"),N1178*$E$5/2,IF(T1178="季度",(J1178+K1178)/2,IF(T1178="动态",N1178*$E$5*IF(J1178+K1178=0,0.5,J1178/(J1178+K1178)),J1178)))</x:f>
        <x:v>0.10969569631669716</x:v>
      </x:c>
      <x:c r="V1178" s="64" t="n">
        <x:f aca="0">IF(OR(T1178="年末+季度",T1178="季度+动态"),N1178*$E$5/2,IF(T1178="季度",(J1178+K1178)/2,IF(T1178="动态",N1178*$E$5*IF(J1178+K1178=0,0.5,K1178/(J1178+K1178)),K1178)))</x:f>
        <x:v>0.10985130811383587</x:v>
      </x:c>
      <x:c r="W1178" s="64" t="n">
        <x:f aca="0">IF(OR(T1178="年末+季度",T1178="季度+动态",T1178="动态"),N1178*(1-$E$5)*IF(L1178+M1178=0,$B$7/($B$7+$B$8),L1178/(L1178+M1178)),L1178)</x:f>
        <x:v>0.9087331845068939</x:v>
      </x:c>
      <x:c r="X1178" s="64" t="n">
        <x:f aca="0">IF(OR(T1178="年末+季度",T1178="季度+动态",T1178="动态"),N1178*(1-$E$5)*IF(L1178+M1178=0,$B$8/($B$7+$B$8),M1178/(L1178+M1178)),M1178)</x:f>
        <x:v>0.08017425599979826</x:v>
      </x:c>
      <x:c r="Y1178" s="64" t="n">
        <x:f aca="0">POWER(1-$H$5,(A1178-A1177)/$H$8)</x:f>
        <x:v>0.9999862671029998</x:v>
      </x:c>
      <x:c r="Z1178" s="64" t="n">
        <x:f aca="0">U1178*Y1178</x:f>
        <x:v>0.10969418987699828</x:v>
      </x:c>
      <x:c r="AA1178" s="64" t="n">
        <x:f aca="0">V1178*Y1178</x:f>
        <x:v>0.1098497995371362</x:v>
      </x:c>
      <x:c r="AB1178" s="64" t="n">
        <x:f aca="0">W1178*Y1178</x:f>
        <x:v>0.9087207049676703</x:v>
      </x:c>
      <x:c r="AC1178" s="64" t="n">
        <x:f aca="0">X1178*Y1178</x:f>
        <x:v>0.08017315497499854</x:v>
      </x:c>
      <x:c r="AD1178" s="64" t="n">
        <x:f aca="0">SUM(Z1178:AC1178)</x:f>
        <x:v>1.2084378493568033</x:v>
      </x:c>
      <x:c r="AE1178" s="64" t="n">
        <x:f aca="0">MAX(AE1177,AD1178)</x:f>
        <x:v>1.2222100929705337</x:v>
      </x:c>
      <x:c r="AF1178" s="63" t="n">
        <x:f aca="0">AD1178/AE1178-1</x:f>
        <x:v>-0.01126831114629201</x:v>
      </x:c>
      <x:c r="AG1178" s="63" t="n">
        <x:f aca="0">AD1178/AD1177-1</x:f>
        <x:v>-0.0016279022727162529</x:v>
      </x:c>
      <x:c r="AH1178" s="61" t="n">
        <x:f aca="0">IF(OR(T1178="年末+季度",T1178="季度+动态",T1178="季度",T1178="动态"),A1178,AH1177)</x:f>
        <x:v>45471</x:v>
      </x:c>
      <x:c r="AI1178" s="68" t="n">
        <x:f aca="0">YEAR(A1178)</x:f>
        <x:v>2024</x:v>
      </x:c>
      <x:c r="AJ1178" s="68" t="n">
        <x:f aca="0">MONTH(A1178)</x:f>
        <x:v>9</x:v>
      </x:c>
      <x:c r="AK1178" s="66" t="n">
        <x:f aca="0">IF(MONTH(A1178)&lt;&gt;MONTH(A1179),1,0)</x:f>
        <x:v>0</x:v>
      </x:c>
      <x:c r="AL1178" s="64" t="n">
        <x:f aca="0">IF(AK1177,AD1177,AL1177)</x:f>
        <x:v>1.2101057899169292</x:v>
      </x:c>
      <x:c r="AM1178" s="65" t="str">
        <x:f aca="0">IF(AK1178,AD1178/AL1178-1,"")</x:f>
      </x:c>
      <x:c r="AN1178" s="64" t="n">
        <x:f aca="0">IF(AI1178&lt;&gt;AI1177,AD1178,MAX(AN1177,AD1178))</x:f>
        <x:v>1.2222100929705337</x:v>
      </x:c>
      <x:c r="AO1178" s="65" t="n">
        <x:f aca="0">AD1178/AN1178-1</x:f>
        <x:v>-0.01126831114629201</x:v>
      </x:c>
      <x:c r="AP1178" s="69" t="n">
        <x:f aca="0">IFERROR(SUM(Z1178:AC1178)/AD1178,0)</x:f>
        <x:v>1</x:v>
      </x:c>
      <x:c r="AQ1178" s="66" t="b">
        <x:f aca="0">AND(B1178&gt;0,C1178&gt;0,D1178&gt;0,E1178&gt;0)</x:f>
        <x:v>1</x:v>
      </x:c>
    </x:row>
    <x:row r="1179" ht="13.5" hidden="0">
      <x:c r="A1179" s="61" t="n">
        <x:f aca="0">'净值底稿'!A1141</x:f>
        <x:v>45544</x:v>
      </x:c>
      <x:c r="B1179" s="62" t="n">
        <x:f aca="0">'净值底稿'!W1141</x:f>
        <x:v>1.3146640272902805</x:v>
      </x:c>
      <x:c r="C1179" s="62" t="n">
        <x:f aca="0">'净值底稿'!T1141</x:f>
        <x:v>1.0212828379801853</x:v>
      </x:c>
      <x:c r="D1179" s="62" t="n">
        <x:f aca="0">'净值底稿'!U1141</x:f>
        <x:v>1.7105</x:v>
      </x:c>
      <x:c r="E1179" s="62" t="n">
        <x:f aca="0">'净值底稿'!V1141</x:f>
        <x:v>2.0092</x:v>
      </x:c>
      <x:c r="F1179" s="63" t="n">
        <x:f aca="0">IFERROR(B1179/B1178-1,0)</x:f>
        <x:v>-0.015256808090338914</x:v>
      </x:c>
      <x:c r="G1179" s="63" t="n">
        <x:f aca="0">IFERROR(C1179/C1178-1,0)</x:f>
        <x:v>-0.006622566890295611</x:v>
      </x:c>
      <x:c r="H1179" s="63" t="n">
        <x:f aca="0">IFERROR(D1179/D1178-1,0)</x:f>
        <x:v>0.0007020417714853622</x:v>
      </x:c>
      <x:c r="I1179" s="63" t="n">
        <x:f aca="0">IFERROR(E1179/E1178-1,0)</x:f>
        <x:v>-0.004558065794688981</x:v>
      </x:c>
      <x:c r="J1179" s="64" t="n">
        <x:f aca="0">Z1178*(1+F1179)</x:f>
        <x:v>0.10802060667341971</x:v>
      </x:c>
      <x:c r="K1179" s="64" t="n">
        <x:f aca="0">AA1178*(1+G1179)</x:f>
        <x:v>0.10912231189181594</x:v>
      </x:c>
      <x:c r="L1179" s="64" t="n">
        <x:f aca="0">AB1178*(1+H1179)</x:f>
        <x:v>0.9093586648611712</x:v>
      </x:c>
      <x:c r="M1179" s="64" t="n">
        <x:f aca="0">AC1178*(1+I1179)</x:f>
        <x:v>0.0798077204596547</x:v>
      </x:c>
      <x:c r="N1179" s="64" t="n">
        <x:f aca="0">SUM(J1179:M1179)</x:f>
        <x:v>1.2063093038860617</x:v>
      </x:c>
      <x:c r="O1179" s="65" t="n">
        <x:f aca="0">IFERROR((J1179+K1179)/N1179,0)</x:f>
        <x:v>0.18000600498207317</x:v>
      </x:c>
      <x:c r="P1179" s="66" t="b">
        <x:f aca="0">AND(MONTH(A1179)=12,OR(A1180="",YEAR(A1179)&lt;&gt;YEAR(A1180)))</x:f>
        <x:v>0</x:v>
      </x:c>
      <x:c r="Q1179" s="66" t="b">
        <x:f aca="0">AND(MOD(MONTH(A1179),3)=0,OR(A1180="",MONTH(A1179)&lt;&gt;MONTH(A1180)))</x:f>
        <x:v>0</x:v>
      </x:c>
      <x:c r="R1179" s="66" t="b">
        <x:f aca="0">OR(O1179&gt;$E$7,O1179&lt;$E$6)</x:f>
        <x:v>0</x:v>
      </x:c>
      <x:c r="S1179" s="66" t="b">
        <x:f aca="0">AND(OR(P1179,Q1179,R1179),A1179-AH1178&gt;$E$8)</x:f>
        <x:v>0</x:v>
      </x:c>
      <x:c r="T1179" s="67" t="str">
        <x:f aca="0">IF(NOT(OR(P1179,Q1179,R1179)),"不调",IF(NOT(S1179),"间隔规则跳过",IF(P1179,"年末+季度",IF(AND(Q1179,R1179),"季度+动态",IF(Q1179,"季度","动态")))))</x:f>
        <x:v>不调</x:v>
      </x:c>
      <x:c r="U1179" s="64" t="n">
        <x:f aca="0">IF(OR(T1179="年末+季度",T1179="季度+动态"),N1179*$E$5/2,IF(T1179="季度",(J1179+K1179)/2,IF(T1179="动态",N1179*$E$5*IF(J1179+K1179=0,0.5,J1179/(J1179+K1179)),J1179)))</x:f>
        <x:v>0.10802060667341971</x:v>
      </x:c>
      <x:c r="V1179" s="64" t="n">
        <x:f aca="0">IF(OR(T1179="年末+季度",T1179="季度+动态"),N1179*$E$5/2,IF(T1179="季度",(J1179+K1179)/2,IF(T1179="动态",N1179*$E$5*IF(J1179+K1179=0,0.5,K1179/(J1179+K1179)),K1179)))</x:f>
        <x:v>0.10912231189181594</x:v>
      </x:c>
      <x:c r="W1179" s="64" t="n">
        <x:f aca="0">IF(OR(T1179="年末+季度",T1179="季度+动态",T1179="动态"),N1179*(1-$E$5)*IF(L1179+M1179=0,$B$7/($B$7+$B$8),L1179/(L1179+M1179)),L1179)</x:f>
        <x:v>0.9093586648611712</x:v>
      </x:c>
      <x:c r="X1179" s="64" t="n">
        <x:f aca="0">IF(OR(T1179="年末+季度",T1179="季度+动态",T1179="动态"),N1179*(1-$E$5)*IF(L1179+M1179=0,$B$8/($B$7+$B$8),M1179/(L1179+M1179)),M1179)</x:f>
        <x:v>0.0798077204596547</x:v>
      </x:c>
      <x:c r="Y1179" s="64" t="n">
        <x:f aca="0">POWER(1-$H$5,(A1179-A1178)/$H$8)</x:f>
        <x:v>0.9999588018747739</x:v>
      </x:c>
      <x:c r="Z1179" s="64" t="n">
        <x:f aca="0">U1179*Y1179</x:f>
        <x:v>0.10801615642693899</x:v>
      </x:c>
      <x:c r="AA1179" s="64" t="n">
        <x:f aca="0">V1179*Y1179</x:f>
        <x:v>0.10911781625714566</x:v>
      </x:c>
      <x:c r="AB1179" s="64" t="n">
        <x:f aca="0">W1179*Y1179</x:f>
        <x:v>0.9093212009890209</x:v>
      </x:c>
      <x:c r="AC1179" s="64" t="n">
        <x:f aca="0">X1179*Y1179</x:f>
        <x:v>0.0798044325311932</x:v>
      </x:c>
      <x:c r="AD1179" s="64" t="n">
        <x:f aca="0">SUM(Z1179:AC1179)</x:f>
        <x:v>1.206259606204299</x:v>
      </x:c>
      <x:c r="AE1179" s="64" t="n">
        <x:f aca="0">MAX(AE1178,AD1179)</x:f>
        <x:v>1.2222100929705337</x:v>
      </x:c>
      <x:c r="AF1179" s="63" t="n">
        <x:f aca="0">AD1179/AE1179-1</x:f>
        <x:v>-0.013050527775848919</x:v>
      </x:c>
      <x:c r="AG1179" s="63" t="n">
        <x:f aca="0">AD1179/AD1178-1</x:f>
        <x:v>-0.0018025280767759444</x:v>
      </x:c>
      <x:c r="AH1179" s="61" t="n">
        <x:f aca="0">IF(OR(T1179="年末+季度",T1179="季度+动态",T1179="季度",T1179="动态"),A1179,AH1178)</x:f>
        <x:v>45471</x:v>
      </x:c>
      <x:c r="AI1179" s="68" t="n">
        <x:f aca="0">YEAR(A1179)</x:f>
        <x:v>2024</x:v>
      </x:c>
      <x:c r="AJ1179" s="68" t="n">
        <x:f aca="0">MONTH(A1179)</x:f>
        <x:v>9</x:v>
      </x:c>
      <x:c r="AK1179" s="66" t="n">
        <x:f aca="0">IF(MONTH(A1179)&lt;&gt;MONTH(A1180),1,0)</x:f>
        <x:v>0</x:v>
      </x:c>
      <x:c r="AL1179" s="64" t="n">
        <x:f aca="0">IF(AK1178,AD1178,AL1178)</x:f>
        <x:v>1.2101057899169292</x:v>
      </x:c>
      <x:c r="AM1179" s="65" t="str">
        <x:f aca="0">IF(AK1179,AD1179/AL1179-1,"")</x:f>
      </x:c>
      <x:c r="AN1179" s="64" t="n">
        <x:f aca="0">IF(AI1179&lt;&gt;AI1178,AD1179,MAX(AN1178,AD1179))</x:f>
        <x:v>1.2222100929705337</x:v>
      </x:c>
      <x:c r="AO1179" s="65" t="n">
        <x:f aca="0">AD1179/AN1179-1</x:f>
        <x:v>-0.013050527775848919</x:v>
      </x:c>
      <x:c r="AP1179" s="69" t="n">
        <x:f aca="0">IFERROR(SUM(Z1179:AC1179)/AD1179,0)</x:f>
        <x:v>1</x:v>
      </x:c>
      <x:c r="AQ1179" s="66" t="b">
        <x:f aca="0">AND(B1179&gt;0,C1179&gt;0,D1179&gt;0,E1179&gt;0)</x:f>
        <x:v>1</x:v>
      </x:c>
    </x:row>
    <x:row r="1180" ht="13.5" hidden="0">
      <x:c r="A1180" s="61" t="n">
        <x:f aca="0">'净值底稿'!A1142</x:f>
        <x:v>45545</x:v>
      </x:c>
      <x:c r="B1180" s="62" t="n">
        <x:f aca="0">'净值底稿'!W1142</x:f>
        <x:v>1.3151936769569013</x:v>
      </x:c>
      <x:c r="C1180" s="62" t="n">
        <x:f aca="0">'净值底稿'!T1142</x:f>
        <x:v>1.0250916152094922</x:v>
      </x:c>
      <x:c r="D1180" s="62" t="n">
        <x:f aca="0">'净值底稿'!U1142</x:f>
        <x:v>1.7114</x:v>
      </x:c>
      <x:c r="E1180" s="62" t="n">
        <x:f aca="0">'净值底稿'!V1142</x:f>
        <x:v>2.0177</x:v>
      </x:c>
      <x:c r="F1180" s="63" t="n">
        <x:f aca="0">IFERROR(B1180/B1179-1,0)</x:f>
        <x:v>0.0004028783442964201</x:v>
      </x:c>
      <x:c r="G1180" s="63" t="n">
        <x:f aca="0">IFERROR(C1180/C1179-1,0)</x:f>
        <x:v>0.003729404908868972</x:v>
      </x:c>
      <x:c r="H1180" s="63" t="n">
        <x:f aca="0">IFERROR(D1180/D1179-1,0)</x:f>
        <x:v>0.0005261619409531182</x:v>
      </x:c>
      <x:c r="I1180" s="63" t="n">
        <x:f aca="0">IFERROR(E1180/E1179-1,0)</x:f>
        <x:v>0.004230539518216281</x:v>
      </x:c>
      <x:c r="J1180" s="64" t="n">
        <x:f aca="0">Z1179*(1+F1180)</x:f>
        <x:v>0.10805967379719754</x:v>
      </x:c>
      <x:c r="K1180" s="64" t="n">
        <x:f aca="0">AA1179*(1+G1180)</x:f>
        <x:v>0.10952476077674012</x:v>
      </x:c>
      <x:c r="L1180" s="64" t="n">
        <x:f aca="0">AB1179*(1+H1180)</x:f>
        <x:v>0.9097996511970832</x:v>
      </x:c>
      <x:c r="M1180" s="64" t="n">
        <x:f aca="0">AC1179*(1+I1180)</x:f>
        <x:v>0.08014204833674524</x:v>
      </x:c>
      <x:c r="N1180" s="64" t="n">
        <x:f aca="0">SUM(J1180:M1180)</x:f>
        <x:v>1.207526134107766</x:v>
      </x:c>
      <x:c r="O1180" s="65" t="n">
        <x:f aca="0">IFERROR((J1180+K1180)/N1180,0)</x:f>
        <x:v>0.1801902488302744</x:v>
      </x:c>
      <x:c r="P1180" s="66" t="b">
        <x:f aca="0">AND(MONTH(A1180)=12,OR(A1181="",YEAR(A1180)&lt;&gt;YEAR(A1181)))</x:f>
        <x:v>0</x:v>
      </x:c>
      <x:c r="Q1180" s="66" t="b">
        <x:f aca="0">AND(MOD(MONTH(A1180),3)=0,OR(A1181="",MONTH(A1180)&lt;&gt;MONTH(A1181)))</x:f>
        <x:v>0</x:v>
      </x:c>
      <x:c r="R1180" s="66" t="b">
        <x:f aca="0">OR(O1180&gt;$E$7,O1180&lt;$E$6)</x:f>
        <x:v>0</x:v>
      </x:c>
      <x:c r="S1180" s="66" t="b">
        <x:f aca="0">AND(OR(P1180,Q1180,R1180),A1180-AH1179&gt;$E$8)</x:f>
        <x:v>0</x:v>
      </x:c>
      <x:c r="T1180" s="67" t="str">
        <x:f aca="0">IF(NOT(OR(P1180,Q1180,R1180)),"不调",IF(NOT(S1180),"间隔规则跳过",IF(P1180,"年末+季度",IF(AND(Q1180,R1180),"季度+动态",IF(Q1180,"季度","动态")))))</x:f>
        <x:v>不调</x:v>
      </x:c>
      <x:c r="U1180" s="64" t="n">
        <x:f aca="0">IF(OR(T1180="年末+季度",T1180="季度+动态"),N1180*$E$5/2,IF(T1180="季度",(J1180+K1180)/2,IF(T1180="动态",N1180*$E$5*IF(J1180+K1180=0,0.5,J1180/(J1180+K1180)),J1180)))</x:f>
        <x:v>0.10805967379719754</x:v>
      </x:c>
      <x:c r="V1180" s="64" t="n">
        <x:f aca="0">IF(OR(T1180="年末+季度",T1180="季度+动态"),N1180*$E$5/2,IF(T1180="季度",(J1180+K1180)/2,IF(T1180="动态",N1180*$E$5*IF(J1180+K1180=0,0.5,K1180/(J1180+K1180)),K1180)))</x:f>
        <x:v>0.10952476077674012</x:v>
      </x:c>
      <x:c r="W1180" s="64" t="n">
        <x:f aca="0">IF(OR(T1180="年末+季度",T1180="季度+动态",T1180="动态"),N1180*(1-$E$5)*IF(L1180+M1180=0,$B$7/($B$7+$B$8),L1180/(L1180+M1180)),L1180)</x:f>
        <x:v>0.9097996511970832</x:v>
      </x:c>
      <x:c r="X1180" s="64" t="n">
        <x:f aca="0">IF(OR(T1180="年末+季度",T1180="季度+动态",T1180="动态"),N1180*(1-$E$5)*IF(L1180+M1180=0,$B$8/($B$7+$B$8),M1180/(L1180+M1180)),M1180)</x:f>
        <x:v>0.08014204833674524</x:v>
      </x:c>
      <x:c r="Y1180" s="64" t="n">
        <x:f aca="0">POWER(1-$H$5,(A1180-A1179)/$H$8)</x:f>
        <x:v>0.9999862671029998</x:v>
      </x:c>
      <x:c r="Z1180" s="64" t="n">
        <x:f aca="0">U1180*Y1180</x:f>
        <x:v>0.1080581898248274</x:v>
      </x:c>
      <x:c r="AA1180" s="64" t="n">
        <x:f aca="0">V1180*Y1180</x:f>
        <x:v>0.10952325668448139</x:v>
      </x:c>
      <x:c r="AB1180" s="64" t="n">
        <x:f aca="0">W1180*Y1180</x:f>
        <x:v>0.9097871570121824</x:v>
      </x:c>
      <x:c r="AC1180" s="64" t="n">
        <x:f aca="0">X1180*Y1180</x:f>
        <x:v>0.08014094775425004</x:v>
      </x:c>
      <x:c r="AD1180" s="64" t="n">
        <x:f aca="0">SUM(Z1180:AC1180)</x:f>
        <x:v>1.2075095512757412</x:v>
      </x:c>
      <x:c r="AE1180" s="64" t="n">
        <x:f aca="0">MAX(AE1179,AD1180)</x:f>
        <x:v>1.2222100929705337</x:v>
      </x:c>
      <x:c r="AF1180" s="63" t="n">
        <x:f aca="0">AD1180/AE1180-1</x:f>
        <x:v>-0.01202783529553697</x:v>
      </x:c>
      <x:c r="AG1180" s="63" t="n">
        <x:f aca="0">AD1180/AD1179-1</x:f>
        <x:v>0.0010362156413206147</x:v>
      </x:c>
      <x:c r="AH1180" s="61" t="n">
        <x:f aca="0">IF(OR(T1180="年末+季度",T1180="季度+动态",T1180="季度",T1180="动态"),A1180,AH1179)</x:f>
        <x:v>45471</x:v>
      </x:c>
      <x:c r="AI1180" s="68" t="n">
        <x:f aca="0">YEAR(A1180)</x:f>
        <x:v>2024</x:v>
      </x:c>
      <x:c r="AJ1180" s="68" t="n">
        <x:f aca="0">MONTH(A1180)</x:f>
        <x:v>9</x:v>
      </x:c>
      <x:c r="AK1180" s="66" t="n">
        <x:f aca="0">IF(MONTH(A1180)&lt;&gt;MONTH(A1181),1,0)</x:f>
        <x:v>0</x:v>
      </x:c>
      <x:c r="AL1180" s="64" t="n">
        <x:f aca="0">IF(AK1179,AD1179,AL1179)</x:f>
        <x:v>1.2101057899169292</x:v>
      </x:c>
      <x:c r="AM1180" s="65" t="str">
        <x:f aca="0">IF(AK1180,AD1180/AL1180-1,"")</x:f>
      </x:c>
      <x:c r="AN1180" s="64" t="n">
        <x:f aca="0">IF(AI1180&lt;&gt;AI1179,AD1180,MAX(AN1179,AD1180))</x:f>
        <x:v>1.2222100929705337</x:v>
      </x:c>
      <x:c r="AO1180" s="65" t="n">
        <x:f aca="0">AD1180/AN1180-1</x:f>
        <x:v>-0.01202783529553697</x:v>
      </x:c>
      <x:c r="AP1180" s="69" t="n">
        <x:f aca="0">IFERROR(SUM(Z1180:AC1180)/AD1180,0)</x:f>
        <x:v>1</x:v>
      </x:c>
      <x:c r="AQ1180" s="66" t="b">
        <x:f aca="0">AND(B1180&gt;0,C1180&gt;0,D1180&gt;0,E1180&gt;0)</x:f>
        <x:v>1</x:v>
      </x:c>
    </x:row>
    <x:row r="1181" ht="13.5" hidden="0">
      <x:c r="A1181" s="61" t="n">
        <x:f aca="0">'净值底稿'!A1143</x:f>
        <x:v>45546</x:v>
      </x:c>
      <x:c r="B1181" s="62" t="n">
        <x:f aca="0">'净值底稿'!W1143</x:f>
        <x:v>1.2939530447351468</x:v>
      </x:c>
      <x:c r="C1181" s="62" t="n">
        <x:f aca="0">'净值底稿'!T1143</x:f>
        <x:v>1.0217979201661282</x:v>
      </x:c>
      <x:c r="D1181" s="62" t="n">
        <x:f aca="0">'净值底稿'!U1143</x:f>
        <x:v>1.7126</x:v>
      </x:c>
      <x:c r="E1181" s="62" t="n">
        <x:f aca="0">'净值底稿'!V1143</x:f>
        <x:v>2.0279</x:v>
      </x:c>
      <x:c r="F1181" s="63" t="n">
        <x:f aca="0">IFERROR(B1181/B1180-1,0)</x:f>
        <x:v>-0.01615019338513024</x:v>
      </x:c>
      <x:c r="G1181" s="63" t="n">
        <x:f aca="0">IFERROR(C1181/C1180-1,0)</x:f>
        <x:v>-0.0032130738311529905</x:v>
      </x:c>
      <x:c r="H1181" s="63" t="n">
        <x:f aca="0">IFERROR(D1181/D1180-1,0)</x:f>
        <x:v>0.0007011803202054967</x:v>
      </x:c>
      <x:c r="I1181" s="63" t="n">
        <x:f aca="0">IFERROR(E1181/E1180-1,0)</x:f>
        <x:v>0.005055260940674877</x:v>
      </x:c>
      <x:c r="J1181" s="64" t="n">
        <x:f aca="0">Z1180*(1+F1181)</x:f>
        <x:v>0.10631302916230932</x:v>
      </x:c>
      <x:c r="K1181" s="64" t="n">
        <x:f aca="0">AA1180*(1+G1181)</x:f>
        <x:v>0.10917135037452583</x:v>
      </x:c>
      <x:c r="L1181" s="64" t="n">
        <x:f aca="0">AB1180*(1+H1181)</x:f>
        <x:v>0.910425081862255</x:v>
      </x:c>
      <x:c r="M1181" s="64" t="n">
        <x:f aca="0">AC1180*(1+I1181)</x:f>
        <x:v>0.08054608115718077</x:v>
      </x:c>
      <x:c r="N1181" s="64" t="n">
        <x:f aca="0">SUM(J1181:M1181)</x:f>
        <x:v>1.2064555425562709</x:v>
      </x:c>
      <x:c r="O1181" s="65" t="n">
        <x:f aca="0">IFERROR((J1181+K1181)/N1181,0)</x:f>
        <x:v>0.17860946544309536</x:v>
      </x:c>
      <x:c r="P1181" s="66" t="b">
        <x:f aca="0">AND(MONTH(A1181)=12,OR(A1182="",YEAR(A1181)&lt;&gt;YEAR(A1182)))</x:f>
        <x:v>0</x:v>
      </x:c>
      <x:c r="Q1181" s="66" t="b">
        <x:f aca="0">AND(MOD(MONTH(A1181),3)=0,OR(A1182="",MONTH(A1181)&lt;&gt;MONTH(A1182)))</x:f>
        <x:v>0</x:v>
      </x:c>
      <x:c r="R1181" s="66" t="b">
        <x:f aca="0">OR(O1181&gt;$E$7,O1181&lt;$E$6)</x:f>
        <x:v>0</x:v>
      </x:c>
      <x:c r="S1181" s="66" t="b">
        <x:f aca="0">AND(OR(P1181,Q1181,R1181),A1181-AH1180&gt;$E$8)</x:f>
        <x:v>0</x:v>
      </x:c>
      <x:c r="T1181" s="67" t="str">
        <x:f aca="0">IF(NOT(OR(P1181,Q1181,R1181)),"不调",IF(NOT(S1181),"间隔规则跳过",IF(P1181,"年末+季度",IF(AND(Q1181,R1181),"季度+动态",IF(Q1181,"季度","动态")))))</x:f>
        <x:v>不调</x:v>
      </x:c>
      <x:c r="U1181" s="64" t="n">
        <x:f aca="0">IF(OR(T1181="年末+季度",T1181="季度+动态"),N1181*$E$5/2,IF(T1181="季度",(J1181+K1181)/2,IF(T1181="动态",N1181*$E$5*IF(J1181+K1181=0,0.5,J1181/(J1181+K1181)),J1181)))</x:f>
        <x:v>0.10631302916230932</x:v>
      </x:c>
      <x:c r="V1181" s="64" t="n">
        <x:f aca="0">IF(OR(T1181="年末+季度",T1181="季度+动态"),N1181*$E$5/2,IF(T1181="季度",(J1181+K1181)/2,IF(T1181="动态",N1181*$E$5*IF(J1181+K1181=0,0.5,K1181/(J1181+K1181)),K1181)))</x:f>
        <x:v>0.10917135037452583</x:v>
      </x:c>
      <x:c r="W1181" s="64" t="n">
        <x:f aca="0">IF(OR(T1181="年末+季度",T1181="季度+动态",T1181="动态"),N1181*(1-$E$5)*IF(L1181+M1181=0,$B$7/($B$7+$B$8),L1181/(L1181+M1181)),L1181)</x:f>
        <x:v>0.910425081862255</x:v>
      </x:c>
      <x:c r="X1181" s="64" t="n">
        <x:f aca="0">IF(OR(T1181="年末+季度",T1181="季度+动态",T1181="动态"),N1181*(1-$E$5)*IF(L1181+M1181=0,$B$8/($B$7+$B$8),M1181/(L1181+M1181)),M1181)</x:f>
        <x:v>0.08054608115718077</x:v>
      </x:c>
      <x:c r="Y1181" s="64" t="n">
        <x:f aca="0">POWER(1-$H$5,(A1181-A1180)/$H$8)</x:f>
        <x:v>0.9999862671029998</x:v>
      </x:c>
      <x:c r="Z1181" s="64" t="n">
        <x:f aca="0">U1181*Y1181</x:f>
        <x:v>0.10631156917643005</x:v>
      </x:c>
      <x:c r="AA1181" s="64" t="n">
        <x:f aca="0">V1181*Y1181</x:f>
        <x:v>0.10916985113561575</x:v>
      </x:c>
      <x:c r="AB1181" s="64" t="n">
        <x:f aca="0">W1181*Y1181</x:f>
        <x:v>0.9104125790883794</x:v>
      </x:c>
      <x:c r="AC1181" s="64" t="n">
        <x:f aca="0">X1181*Y1181</x:f>
        <x:v>0.08054497502614447</x:v>
      </x:c>
      <x:c r="AD1181" s="64" t="n">
        <x:f aca="0">SUM(Z1181:AC1181)</x:f>
        <x:v>1.2064389744265696</x:v>
      </x:c>
      <x:c r="AE1181" s="64" t="n">
        <x:f aca="0">MAX(AE1180,AD1181)</x:f>
        <x:v>1.2222100929705337</x:v>
      </x:c>
      <x:c r="AF1181" s="63" t="n">
        <x:f aca="0">AD1181/AE1181-1</x:f>
        <x:v>-0.012903770501218048</x:v>
      </x:c>
      <x:c r="AG1181" s="63" t="n">
        <x:f aca="0">AD1181/AD1180-1</x:f>
        <x:v>-0.0008865990733080142</x:v>
      </x:c>
      <x:c r="AH1181" s="61" t="n">
        <x:f aca="0">IF(OR(T1181="年末+季度",T1181="季度+动态",T1181="季度",T1181="动态"),A1181,AH1180)</x:f>
        <x:v>45471</x:v>
      </x:c>
      <x:c r="AI1181" s="68" t="n">
        <x:f aca="0">YEAR(A1181)</x:f>
        <x:v>2024</x:v>
      </x:c>
      <x:c r="AJ1181" s="68" t="n">
        <x:f aca="0">MONTH(A1181)</x:f>
        <x:v>9</x:v>
      </x:c>
      <x:c r="AK1181" s="66" t="n">
        <x:f aca="0">IF(MONTH(A1181)&lt;&gt;MONTH(A1182),1,0)</x:f>
        <x:v>0</x:v>
      </x:c>
      <x:c r="AL1181" s="64" t="n">
        <x:f aca="0">IF(AK1180,AD1180,AL1180)</x:f>
        <x:v>1.2101057899169292</x:v>
      </x:c>
      <x:c r="AM1181" s="65" t="str">
        <x:f aca="0">IF(AK1181,AD1181/AL1181-1,"")</x:f>
      </x:c>
      <x:c r="AN1181" s="64" t="n">
        <x:f aca="0">IF(AI1181&lt;&gt;AI1180,AD1181,MAX(AN1180,AD1181))</x:f>
        <x:v>1.2222100929705337</x:v>
      </x:c>
      <x:c r="AO1181" s="65" t="n">
        <x:f aca="0">AD1181/AN1181-1</x:f>
        <x:v>-0.012903770501218048</x:v>
      </x:c>
      <x:c r="AP1181" s="69" t="n">
        <x:f aca="0">IFERROR(SUM(Z1181:AC1181)/AD1181,0)</x:f>
        <x:v>1</x:v>
      </x:c>
      <x:c r="AQ1181" s="66" t="b">
        <x:f aca="0">AND(B1181&gt;0,C1181&gt;0,D1181&gt;0,E1181&gt;0)</x:f>
        <x:v>1</x:v>
      </x:c>
    </x:row>
    <x:row r="1182" ht="13.5" hidden="0">
      <x:c r="A1182" s="61" t="n">
        <x:f aca="0">'净值底稿'!A1144</x:f>
        <x:v>45547</x:v>
      </x:c>
      <x:c r="B1182" s="62" t="n">
        <x:f aca="0">'净值底稿'!W1144</x:f>
        <x:v>1.2967769145037848</x:v>
      </x:c>
      <x:c r="C1182" s="62" t="n">
        <x:f aca="0">'净值底稿'!T1144</x:f>
        <x:v>1.0194630485405194</x:v>
      </x:c>
      <x:c r="D1182" s="62" t="n">
        <x:f aca="0">'净值底稿'!U1144</x:f>
        <x:v>1.7132</x:v>
      </x:c>
      <x:c r="E1182" s="62" t="n">
        <x:f aca="0">'净值底稿'!V1144</x:f>
        <x:v>2.0252</x:v>
      </x:c>
      <x:c r="F1182" s="63" t="n">
        <x:f aca="0">IFERROR(B1182/B1181-1,0)</x:f>
        <x:v>0.0021823587649705267</x:v>
      </x:c>
      <x:c r="G1182" s="63" t="n">
        <x:f aca="0">IFERROR(C1182/C1181-1,0)</x:f>
        <x:v>-0.0022850620259916576</x:v>
      </x:c>
      <x:c r="H1182" s="63" t="n">
        <x:f aca="0">IFERROR(D1182/D1181-1,0)</x:f>
        <x:v>0.0003503445054304777</x:v>
      </x:c>
      <x:c r="I1182" s="63" t="n">
        <x:f aca="0">IFERROR(E1182/E1181-1,0)</x:f>
        <x:v>-0.001331426598944696</x:v>
      </x:c>
      <x:c r="J1182" s="64" t="n">
        <x:f aca="0">Z1181*(1+F1182)</x:f>
        <x:v>0.10654357916123999</x:v>
      </x:c>
      <x:c r="K1182" s="64" t="n">
        <x:f aca="0">AA1181*(1+G1182)</x:f>
        <x:v>0.1089203912544026</x:v>
      </x:c>
      <x:c r="L1182" s="64" t="n">
        <x:f aca="0">AB1181*(1+H1182)</x:f>
        <x:v>0.9107315371331378</x:v>
      </x:c>
      <x:c r="M1182" s="64" t="n">
        <x:f aca="0">AC1181*(1+I1182)</x:f>
        <x:v>0.08043773530398332</x:v>
      </x:c>
      <x:c r="N1182" s="64" t="n">
        <x:f aca="0">SUM(J1182:M1182)</x:f>
        <x:v>1.2066332428527637</x:v>
      </x:c>
      <x:c r="O1182" s="65" t="n">
        <x:f aca="0">IFERROR((J1182+K1182)/N1182,0)</x:f>
        <x:v>0.1785662476082917</x:v>
      </x:c>
      <x:c r="P1182" s="66" t="b">
        <x:f aca="0">AND(MONTH(A1182)=12,OR(A1183="",YEAR(A1182)&lt;&gt;YEAR(A1183)))</x:f>
        <x:v>0</x:v>
      </x:c>
      <x:c r="Q1182" s="66" t="b">
        <x:f aca="0">AND(MOD(MONTH(A1182),3)=0,OR(A1183="",MONTH(A1182)&lt;&gt;MONTH(A1183)))</x:f>
        <x:v>0</x:v>
      </x:c>
      <x:c r="R1182" s="66" t="b">
        <x:f aca="0">OR(O1182&gt;$E$7,O1182&lt;$E$6)</x:f>
        <x:v>0</x:v>
      </x:c>
      <x:c r="S1182" s="66" t="b">
        <x:f aca="0">AND(OR(P1182,Q1182,R1182),A1182-AH1181&gt;$E$8)</x:f>
        <x:v>0</x:v>
      </x:c>
      <x:c r="T1182" s="67" t="str">
        <x:f aca="0">IF(NOT(OR(P1182,Q1182,R1182)),"不调",IF(NOT(S1182),"间隔规则跳过",IF(P1182,"年末+季度",IF(AND(Q1182,R1182),"季度+动态",IF(Q1182,"季度","动态")))))</x:f>
        <x:v>不调</x:v>
      </x:c>
      <x:c r="U1182" s="64" t="n">
        <x:f aca="0">IF(OR(T1182="年末+季度",T1182="季度+动态"),N1182*$E$5/2,IF(T1182="季度",(J1182+K1182)/2,IF(T1182="动态",N1182*$E$5*IF(J1182+K1182=0,0.5,J1182/(J1182+K1182)),J1182)))</x:f>
        <x:v>0.10654357916123999</x:v>
      </x:c>
      <x:c r="V1182" s="64" t="n">
        <x:f aca="0">IF(OR(T1182="年末+季度",T1182="季度+动态"),N1182*$E$5/2,IF(T1182="季度",(J1182+K1182)/2,IF(T1182="动态",N1182*$E$5*IF(J1182+K1182=0,0.5,K1182/(J1182+K1182)),K1182)))</x:f>
        <x:v>0.1089203912544026</x:v>
      </x:c>
      <x:c r="W1182" s="64" t="n">
        <x:f aca="0">IF(OR(T1182="年末+季度",T1182="季度+动态",T1182="动态"),N1182*(1-$E$5)*IF(L1182+M1182=0,$B$7/($B$7+$B$8),L1182/(L1182+M1182)),L1182)</x:f>
        <x:v>0.9107315371331378</x:v>
      </x:c>
      <x:c r="X1182" s="64" t="n">
        <x:f aca="0">IF(OR(T1182="年末+季度",T1182="季度+动态",T1182="动态"),N1182*(1-$E$5)*IF(L1182+M1182=0,$B$8/($B$7+$B$8),M1182/(L1182+M1182)),M1182)</x:f>
        <x:v>0.08043773530398332</x:v>
      </x:c>
      <x:c r="Y1182" s="64" t="n">
        <x:f aca="0">POWER(1-$H$5,(A1182-A1181)/$H$8)</x:f>
        <x:v>0.9999862671029998</x:v>
      </x:c>
      <x:c r="Z1182" s="64" t="n">
        <x:f aca="0">U1182*Y1182</x:f>
        <x:v>0.10654211600924134</x:v>
      </x:c>
      <x:c r="AA1182" s="64" t="n">
        <x:f aca="0">V1182*Y1182</x:f>
        <x:v>0.10891889546188828</x:v>
      </x:c>
      <x:c r="AB1182" s="64" t="n">
        <x:f aca="0">W1182*Y1182</x:f>
        <x:v>0.9107190301507435</x:v>
      </x:c>
      <x:c r="AC1182" s="64" t="n">
        <x:f aca="0">X1182*Y1182</x:f>
        <x:v>0.08043663066084945</x:v>
      </x:c>
      <x:c r="AD1182" s="64" t="n">
        <x:f aca="0">SUM(Z1182:AC1182)</x:f>
        <x:v>1.2066166722827227</x:v>
      </x:c>
      <x:c r="AE1182" s="64" t="n">
        <x:f aca="0">MAX(AE1181,AD1182)</x:f>
        <x:v>1.2222100929705337</x:v>
      </x:c>
      <x:c r="AF1182" s="63" t="n">
        <x:f aca="0">AD1182/AE1182-1</x:f>
        <x:v>-0.012758379903337058</x:v>
      </x:c>
      <x:c r="AG1182" s="63" t="n">
        <x:f aca="0">AD1182/AD1181-1</x:f>
        <x:v>0.00014729120984968702</x:v>
      </x:c>
      <x:c r="AH1182" s="61" t="n">
        <x:f aca="0">IF(OR(T1182="年末+季度",T1182="季度+动态",T1182="季度",T1182="动态"),A1182,AH1181)</x:f>
        <x:v>45471</x:v>
      </x:c>
      <x:c r="AI1182" s="68" t="n">
        <x:f aca="0">YEAR(A1182)</x:f>
        <x:v>2024</x:v>
      </x:c>
      <x:c r="AJ1182" s="68" t="n">
        <x:f aca="0">MONTH(A1182)</x:f>
        <x:v>9</x:v>
      </x:c>
      <x:c r="AK1182" s="66" t="n">
        <x:f aca="0">IF(MONTH(A1182)&lt;&gt;MONTH(A1183),1,0)</x:f>
        <x:v>0</x:v>
      </x:c>
      <x:c r="AL1182" s="64" t="n">
        <x:f aca="0">IF(AK1181,AD1181,AL1181)</x:f>
        <x:v>1.2101057899169292</x:v>
      </x:c>
      <x:c r="AM1182" s="65" t="str">
        <x:f aca="0">IF(AK1182,AD1182/AL1182-1,"")</x:f>
      </x:c>
      <x:c r="AN1182" s="64" t="n">
        <x:f aca="0">IF(AI1182&lt;&gt;AI1181,AD1182,MAX(AN1181,AD1182))</x:f>
        <x:v>1.2222100929705337</x:v>
      </x:c>
      <x:c r="AO1182" s="65" t="n">
        <x:f aca="0">AD1182/AN1182-1</x:f>
        <x:v>-0.012758379903337058</x:v>
      </x:c>
      <x:c r="AP1182" s="69" t="n">
        <x:f aca="0">IFERROR(SUM(Z1182:AC1182)/AD1182,0)</x:f>
        <x:v>1</x:v>
      </x:c>
      <x:c r="AQ1182" s="66" t="b">
        <x:f aca="0">AND(B1182&gt;0,C1182&gt;0,D1182&gt;0,E1182&gt;0)</x:f>
        <x:v>1</x:v>
      </x:c>
    </x:row>
    <x:row r="1183" ht="13.5" hidden="0">
      <x:c r="A1183" s="61" t="n">
        <x:f aca="0">'净值底稿'!A1145</x:f>
        <x:v>45548</x:v>
      </x:c>
      <x:c r="B1183" s="62" t="n">
        <x:f aca="0">'净值底稿'!W1145</x:f>
        <x:v>1.2940317536849628</x:v>
      </x:c>
      <x:c r="C1183" s="62" t="n">
        <x:f aca="0">'净值底稿'!T1145</x:f>
        <x:v>1.0103760123527192</x:v>
      </x:c>
      <x:c r="D1183" s="62" t="n">
        <x:f aca="0">'净值底稿'!U1145</x:f>
        <x:v>1.7145</x:v>
      </x:c>
      <x:c r="E1183" s="62" t="n">
        <x:f aca="0">'净值底稿'!V1145</x:f>
        <x:v>2.0515</x:v>
      </x:c>
      <x:c r="F1183" s="63" t="n">
        <x:f aca="0">IFERROR(B1183/B1182-1,0)</x:f>
        <x:v>-0.0021169106174846464</x:v>
      </x:c>
      <x:c r="G1183" s="63" t="n">
        <x:f aca="0">IFERROR(C1183/C1182-1,0)</x:f>
        <x:v>-0.008913551306061862</x:v>
      </x:c>
      <x:c r="H1183" s="63" t="n">
        <x:f aca="0">IFERROR(D1183/D1182-1,0)</x:f>
        <x:v>0.0007588139154797169</x:v>
      </x:c>
      <x:c r="I1183" s="63" t="n">
        <x:f aca="0">IFERROR(E1183/E1182-1,0)</x:f>
        <x:v>0.012986371716373624</x:v>
      </x:c>
      <x:c r="J1183" s="64" t="n">
        <x:f aca="0">Z1182*(1+F1183)</x:f>
        <x:v>0.10631657587265209</x:v>
      </x:c>
      <x:c r="K1183" s="64" t="n">
        <x:f aca="0">AA1182*(1+G1183)</x:f>
        <x:v>0.10794804129898915</x:v>
      </x:c>
      <x:c r="L1183" s="64" t="n">
        <x:f aca="0">AB1182*(1+H1183)</x:f>
        <x:v>0.9114100964239141</x:v>
      </x:c>
      <x:c r="M1183" s="64" t="n">
        <x:f aca="0">AC1182*(1+I1183)</x:f>
        <x:v>0.0814812106462239</x:v>
      </x:c>
      <x:c r="N1183" s="64" t="n">
        <x:f aca="0">SUM(J1183:M1183)</x:f>
        <x:v>1.2071559242417793</x:v>
      </x:c>
      <x:c r="O1183" s="65" t="n">
        <x:f aca="0">IFERROR((J1183+K1183)/N1183,0)</x:f>
        <x:v>0.17749539464524597</x:v>
      </x:c>
      <x:c r="P1183" s="66" t="b">
        <x:f aca="0">AND(MONTH(A1183)=12,OR(A1184="",YEAR(A1183)&lt;&gt;YEAR(A1184)))</x:f>
        <x:v>0</x:v>
      </x:c>
      <x:c r="Q1183" s="66" t="b">
        <x:f aca="0">AND(MOD(MONTH(A1183),3)=0,OR(A1184="",MONTH(A1183)&lt;&gt;MONTH(A1184)))</x:f>
        <x:v>0</x:v>
      </x:c>
      <x:c r="R1183" s="66" t="b">
        <x:f aca="0">OR(O1183&gt;$E$7,O1183&lt;$E$6)</x:f>
        <x:v>0</x:v>
      </x:c>
      <x:c r="S1183" s="66" t="b">
        <x:f aca="0">AND(OR(P1183,Q1183,R1183),A1183-AH1182&gt;$E$8)</x:f>
        <x:v>0</x:v>
      </x:c>
      <x:c r="T1183" s="67" t="str">
        <x:f aca="0">IF(NOT(OR(P1183,Q1183,R1183)),"不调",IF(NOT(S1183),"间隔规则跳过",IF(P1183,"年末+季度",IF(AND(Q1183,R1183),"季度+动态",IF(Q1183,"季度","动态")))))</x:f>
        <x:v>不调</x:v>
      </x:c>
      <x:c r="U1183" s="64" t="n">
        <x:f aca="0">IF(OR(T1183="年末+季度",T1183="季度+动态"),N1183*$E$5/2,IF(T1183="季度",(J1183+K1183)/2,IF(T1183="动态",N1183*$E$5*IF(J1183+K1183=0,0.5,J1183/(J1183+K1183)),J1183)))</x:f>
        <x:v>0.10631657587265209</x:v>
      </x:c>
      <x:c r="V1183" s="64" t="n">
        <x:f aca="0">IF(OR(T1183="年末+季度",T1183="季度+动态"),N1183*$E$5/2,IF(T1183="季度",(J1183+K1183)/2,IF(T1183="动态",N1183*$E$5*IF(J1183+K1183=0,0.5,K1183/(J1183+K1183)),K1183)))</x:f>
        <x:v>0.10794804129898915</x:v>
      </x:c>
      <x:c r="W1183" s="64" t="n">
        <x:f aca="0">IF(OR(T1183="年末+季度",T1183="季度+动态",T1183="动态"),N1183*(1-$E$5)*IF(L1183+M1183=0,$B$7/($B$7+$B$8),L1183/(L1183+M1183)),L1183)</x:f>
        <x:v>0.9114100964239141</x:v>
      </x:c>
      <x:c r="X1183" s="64" t="n">
        <x:f aca="0">IF(OR(T1183="年末+季度",T1183="季度+动态",T1183="动态"),N1183*(1-$E$5)*IF(L1183+M1183=0,$B$8/($B$7+$B$8),M1183/(L1183+M1183)),M1183)</x:f>
        <x:v>0.0814812106462239</x:v>
      </x:c>
      <x:c r="Y1183" s="64" t="n">
        <x:f aca="0">POWER(1-$H$5,(A1183-A1182)/$H$8)</x:f>
        <x:v>0.9999862671029998</x:v>
      </x:c>
      <x:c r="Z1183" s="64" t="n">
        <x:f aca="0">U1183*Y1183</x:f>
        <x:v>0.10631511583806622</x:v>
      </x:c>
      <x:c r="AA1183" s="64" t="n">
        <x:f aca="0">V1183*Y1183</x:f>
        <x:v>0.10794655885965661</x:v>
      </x:c>
      <x:c r="AB1183" s="64" t="n">
        <x:f aca="0">W1183*Y1183</x:f>
        <x:v>0.9113975801229349</x:v>
      </x:c>
      <x:c r="AC1183" s="64" t="n">
        <x:f aca="0">X1183*Y1183</x:f>
        <x:v>0.08148009167315065</x:v>
      </x:c>
      <x:c r="AD1183" s="64" t="n">
        <x:f aca="0">SUM(Z1183:AC1183)</x:f>
        <x:v>1.2071393464938083</x:v>
      </x:c>
      <x:c r="AE1183" s="64" t="n">
        <x:f aca="0">MAX(AE1182,AD1183)</x:f>
        <x:v>1.2222100929705337</x:v>
      </x:c>
      <x:c r="AF1183" s="63" t="n">
        <x:f aca="0">AD1183/AE1183-1</x:f>
        <x:v>-0.012330733123056326</x:v>
      </x:c>
      <x:c r="AG1183" s="63" t="n">
        <x:f aca="0">AD1183/AD1182-1</x:f>
        <x:v>0.0004331733707083618</x:v>
      </x:c>
      <x:c r="AH1183" s="61" t="n">
        <x:f aca="0">IF(OR(T1183="年末+季度",T1183="季度+动态",T1183="季度",T1183="动态"),A1183,AH1182)</x:f>
        <x:v>45471</x:v>
      </x:c>
      <x:c r="AI1183" s="68" t="n">
        <x:f aca="0">YEAR(A1183)</x:f>
        <x:v>2024</x:v>
      </x:c>
      <x:c r="AJ1183" s="68" t="n">
        <x:f aca="0">MONTH(A1183)</x:f>
        <x:v>9</x:v>
      </x:c>
      <x:c r="AK1183" s="66" t="n">
        <x:f aca="0">IF(MONTH(A1183)&lt;&gt;MONTH(A1184),1,0)</x:f>
        <x:v>0</x:v>
      </x:c>
      <x:c r="AL1183" s="64" t="n">
        <x:f aca="0">IF(AK1182,AD1182,AL1182)</x:f>
        <x:v>1.2101057899169292</x:v>
      </x:c>
      <x:c r="AM1183" s="65" t="str">
        <x:f aca="0">IF(AK1183,AD1183/AL1183-1,"")</x:f>
      </x:c>
      <x:c r="AN1183" s="64" t="n">
        <x:f aca="0">IF(AI1183&lt;&gt;AI1182,AD1183,MAX(AN1182,AD1183))</x:f>
        <x:v>1.2222100929705337</x:v>
      </x:c>
      <x:c r="AO1183" s="65" t="n">
        <x:f aca="0">AD1183/AN1183-1</x:f>
        <x:v>-0.012330733123056326</x:v>
      </x:c>
      <x:c r="AP1183" s="69" t="n">
        <x:f aca="0">IFERROR(SUM(Z1183:AC1183)/AD1183,0)</x:f>
        <x:v>1</x:v>
      </x:c>
      <x:c r="AQ1183" s="66" t="b">
        <x:f aca="0">AND(B1183&gt;0,C1183&gt;0,D1183&gt;0,E1183&gt;0)</x:f>
        <x:v>1</x:v>
      </x:c>
    </x:row>
    <x:row r="1184" ht="13.5" hidden="0">
      <x:c r="A1184" s="61" t="n">
        <x:f aca="0">'净值底稿'!A1146</x:f>
        <x:v>45553</x:v>
      </x:c>
      <x:c r="B1184" s="62" t="n">
        <x:f aca="0">'净值底稿'!W1146</x:f>
        <x:v>1.3060413529787793</x:v>
      </x:c>
      <x:c r="C1184" s="62" t="n">
        <x:f aca="0">'净值底稿'!T1146</x:f>
        <x:v>1.0113121191440766</x:v>
      </x:c>
      <x:c r="D1184" s="62" t="n">
        <x:f aca="0">'净值底稿'!U1146</x:f>
        <x:v>1.7173</x:v>
      </x:c>
      <x:c r="E1184" s="62" t="n">
        <x:f aca="0">'净值底稿'!V1146</x:f>
        <x:v>2.0497</x:v>
      </x:c>
      <x:c r="F1184" s="63" t="n">
        <x:f aca="0">IFERROR(B1184/B1183-1,0)</x:f>
        <x:v>0.009280760892935724</x:v>
      </x:c>
      <x:c r="G1184" s="63" t="n">
        <x:f aca="0">IFERROR(C1184/C1183-1,0)</x:f>
        <x:v>0.0009264934835275795</x:v>
      </x:c>
      <x:c r="H1184" s="63" t="n">
        <x:f aca="0">IFERROR(D1184/D1183-1,0)</x:f>
        <x:v>0.0016331291921842794</x:v>
      </x:c>
      <x:c r="I1184" s="63" t="n">
        <x:f aca="0">IFERROR(E1184/E1183-1,0)</x:f>
        <x:v>-0.0008774067755300541</x:v>
      </x:c>
      <x:c r="J1184" s="64" t="n">
        <x:f aca="0">Z1183*(1+F1184)</x:f>
        <x:v>0.10730180100746407</x:v>
      </x:c>
      <x:c r="K1184" s="64" t="n">
        <x:f aca="0">AA1183*(1+G1184)</x:f>
        <x:v>0.10804657064300931</x:v>
      </x:c>
      <x:c r="L1184" s="64" t="n">
        <x:f aca="0">AB1183*(1+H1184)</x:f>
        <x:v>0.9128860101167198</x:v>
      </x:c>
      <x:c r="M1184" s="64" t="n">
        <x:f aca="0">AC1183*(1+I1184)</x:f>
        <x:v>0.08140860048864582</x:v>
      </x:c>
      <x:c r="N1184" s="64" t="n">
        <x:f aca="0">SUM(J1184:M1184)</x:f>
        <x:v>1.209642982255839</x:v>
      </x:c>
      <x:c r="O1184" s="65" t="n">
        <x:f aca="0">IFERROR((J1184+K1184)/N1184,0)</x:f>
        <x:v>0.1780263886199501</x:v>
      </x:c>
      <x:c r="P1184" s="66" t="b">
        <x:f aca="0">AND(MONTH(A1184)=12,OR(A1185="",YEAR(A1184)&lt;&gt;YEAR(A1185)))</x:f>
        <x:v>0</x:v>
      </x:c>
      <x:c r="Q1184" s="66" t="b">
        <x:f aca="0">AND(MOD(MONTH(A1184),3)=0,OR(A1185="",MONTH(A1184)&lt;&gt;MONTH(A1185)))</x:f>
        <x:v>0</x:v>
      </x:c>
      <x:c r="R1184" s="66" t="b">
        <x:f aca="0">OR(O1184&gt;$E$7,O1184&lt;$E$6)</x:f>
        <x:v>0</x:v>
      </x:c>
      <x:c r="S1184" s="66" t="b">
        <x:f aca="0">AND(OR(P1184,Q1184,R1184),A1184-AH1183&gt;$E$8)</x:f>
        <x:v>0</x:v>
      </x:c>
      <x:c r="T1184" s="67" t="str">
        <x:f aca="0">IF(NOT(OR(P1184,Q1184,R1184)),"不调",IF(NOT(S1184),"间隔规则跳过",IF(P1184,"年末+季度",IF(AND(Q1184,R1184),"季度+动态",IF(Q1184,"季度","动态")))))</x:f>
        <x:v>不调</x:v>
      </x:c>
      <x:c r="U1184" s="64" t="n">
        <x:f aca="0">IF(OR(T1184="年末+季度",T1184="季度+动态"),N1184*$E$5/2,IF(T1184="季度",(J1184+K1184)/2,IF(T1184="动态",N1184*$E$5*IF(J1184+K1184=0,0.5,J1184/(J1184+K1184)),J1184)))</x:f>
        <x:v>0.10730180100746407</x:v>
      </x:c>
      <x:c r="V1184" s="64" t="n">
        <x:f aca="0">IF(OR(T1184="年末+季度",T1184="季度+动态"),N1184*$E$5/2,IF(T1184="季度",(J1184+K1184)/2,IF(T1184="动态",N1184*$E$5*IF(J1184+K1184=0,0.5,K1184/(J1184+K1184)),K1184)))</x:f>
        <x:v>0.10804657064300931</x:v>
      </x:c>
      <x:c r="W1184" s="64" t="n">
        <x:f aca="0">IF(OR(T1184="年末+季度",T1184="季度+动态",T1184="动态"),N1184*(1-$E$5)*IF(L1184+M1184=0,$B$7/($B$7+$B$8),L1184/(L1184+M1184)),L1184)</x:f>
        <x:v>0.9128860101167198</x:v>
      </x:c>
      <x:c r="X1184" s="64" t="n">
        <x:f aca="0">IF(OR(T1184="年末+季度",T1184="季度+动态",T1184="动态"),N1184*(1-$E$5)*IF(L1184+M1184=0,$B$8/($B$7+$B$8),M1184/(L1184+M1184)),M1184)</x:f>
        <x:v>0.08140860048864582</x:v>
      </x:c>
      <x:c r="Y1184" s="64" t="n">
        <x:f aca="0">POWER(1-$H$5,(A1184-A1183)/$H$8)</x:f>
        <x:v>0.9999313374008972</x:v>
      </x:c>
      <x:c r="Z1184" s="64" t="n">
        <x:f aca="0">U1184*Y1184</x:f>
        <x:v>0.10729443338691849</x:v>
      </x:c>
      <x:c r="AA1184" s="64" t="n">
        <x:f aca="0">V1184*Y1184</x:f>
        <x:v>0.10803915188464482</x:v>
      </x:c>
      <x:c r="AB1184" s="64" t="n">
        <x:f aca="0">W1184*Y1184</x:f>
        <x:v>0.9128233289905806</x:v>
      </x:c>
      <x:c r="AC1184" s="64" t="n">
        <x:f aca="0">X1184*Y1184</x:f>
        <x:v>0.08140301076254694</x:v>
      </x:c>
      <x:c r="AD1184" s="64" t="n">
        <x:f aca="0">SUM(Z1184:AC1184)</x:f>
        <x:v>1.209559925024691</x:v>
      </x:c>
      <x:c r="AE1184" s="64" t="n">
        <x:f aca="0">MAX(AE1183,AD1184)</x:f>
        <x:v>1.2222100929705337</x:v>
      </x:c>
      <x:c r="AF1184" s="63" t="n">
        <x:f aca="0">AD1184/AE1184-1</x:f>
        <x:v>-0.010350240125326704</x:v>
      </x:c>
      <x:c r="AG1184" s="63" t="n">
        <x:f aca="0">AD1184/AD1183-1</x:f>
        <x:v>0.0020052188158006246</x:v>
      </x:c>
      <x:c r="AH1184" s="61" t="n">
        <x:f aca="0">IF(OR(T1184="年末+季度",T1184="季度+动态",T1184="季度",T1184="动态"),A1184,AH1183)</x:f>
        <x:v>45471</x:v>
      </x:c>
      <x:c r="AI1184" s="68" t="n">
        <x:f aca="0">YEAR(A1184)</x:f>
        <x:v>2024</x:v>
      </x:c>
      <x:c r="AJ1184" s="68" t="n">
        <x:f aca="0">MONTH(A1184)</x:f>
        <x:v>9</x:v>
      </x:c>
      <x:c r="AK1184" s="66" t="n">
        <x:f aca="0">IF(MONTH(A1184)&lt;&gt;MONTH(A1185),1,0)</x:f>
        <x:v>0</x:v>
      </x:c>
      <x:c r="AL1184" s="64" t="n">
        <x:f aca="0">IF(AK1183,AD1183,AL1183)</x:f>
        <x:v>1.2101057899169292</x:v>
      </x:c>
      <x:c r="AM1184" s="65" t="str">
        <x:f aca="0">IF(AK1184,AD1184/AL1184-1,"")</x:f>
      </x:c>
      <x:c r="AN1184" s="64" t="n">
        <x:f aca="0">IF(AI1184&lt;&gt;AI1183,AD1184,MAX(AN1183,AD1184))</x:f>
        <x:v>1.2222100929705337</x:v>
      </x:c>
      <x:c r="AO1184" s="65" t="n">
        <x:f aca="0">AD1184/AN1184-1</x:f>
        <x:v>-0.010350240125326704</x:v>
      </x:c>
      <x:c r="AP1184" s="69" t="n">
        <x:f aca="0">IFERROR(SUM(Z1184:AC1184)/AD1184,0)</x:f>
        <x:v>1</x:v>
      </x:c>
      <x:c r="AQ1184" s="66" t="b">
        <x:f aca="0">AND(B1184&gt;0,C1184&gt;0,D1184&gt;0,E1184&gt;0)</x:f>
        <x:v>1</x:v>
      </x:c>
    </x:row>
    <x:row r="1185" ht="13.5" hidden="0">
      <x:c r="A1185" s="61" t="n">
        <x:f aca="0">'净值底稿'!A1147</x:f>
        <x:v>45554</x:v>
      </x:c>
      <x:c r="B1185" s="62" t="n">
        <x:f aca="0">'净值底稿'!W1147</x:f>
        <x:v>1.313253503677442</x:v>
      </x:c>
      <x:c r="C1185" s="62" t="n">
        <x:f aca="0">'净值底稿'!T1147</x:f>
        <x:v>1.0273102862864452</x:v>
      </x:c>
      <x:c r="D1185" s="62" t="n">
        <x:f aca="0">'净值底稿'!U1147</x:f>
        <x:v>1.7171</x:v>
      </x:c>
      <x:c r="E1185" s="62" t="n">
        <x:f aca="0">'净值底稿'!V1147</x:f>
        <x:v>2.0526</x:v>
      </x:c>
      <x:c r="F1185" s="63" t="n">
        <x:f aca="0">IFERROR(B1185/B1184-1,0)</x:f>
        <x:v>0.005522145743864337</x:v>
      </x:c>
      <x:c r="G1185" s="63" t="n">
        <x:f aca="0">IFERROR(C1185/C1184-1,0)</x:f>
        <x:v>0.015819218260638035</x:v>
      </x:c>
      <x:c r="H1185" s="63" t="n">
        <x:f aca="0">IFERROR(D1185/D1184-1,0)</x:f>
        <x:v>-0.0001164618878471968</x:v>
      </x:c>
      <x:c r="I1185" s="63" t="n">
        <x:f aca="0">IFERROR(E1185/E1184-1,0)</x:f>
        <x:v>0.0014148411962726648</x:v>
      </x:c>
      <x:c r="J1185" s="64" t="n">
        <x:f aca="0">Z1184*(1+F1185)</x:f>
        <x:v>0.1078869288855864</x:v>
      </x:c>
      <x:c r="K1185" s="64" t="n">
        <x:f aca="0">AA1184*(1+G1185)</x:f>
        <x:v>0.10974824680900223</x:v>
      </x:c>
      <x:c r="L1185" s="64" t="n">
        <x:f aca="0">AB1184*(1+H1185)</x:f>
        <x:v>0.9127170198624154</x:v>
      </x:c>
      <x:c r="M1185" s="64" t="n">
        <x:f aca="0">AC1184*(1+I1185)</x:f>
        <x:v>0.08151818309567442</x:v>
      </x:c>
      <x:c r="N1185" s="64" t="n">
        <x:f aca="0">SUM(J1185:M1185)</x:f>
        <x:v>1.2118703786526783</x:v>
      </x:c>
      <x:c r="O1185" s="65" t="n">
        <x:f aca="0">IFERROR((J1185+K1185)/N1185,0)</x:f>
        <x:v>0.17958618308382865</x:v>
      </x:c>
      <x:c r="P1185" s="66" t="b">
        <x:f aca="0">AND(MONTH(A1185)=12,OR(A1186="",YEAR(A1185)&lt;&gt;YEAR(A1186)))</x:f>
        <x:v>0</x:v>
      </x:c>
      <x:c r="Q1185" s="66" t="b">
        <x:f aca="0">AND(MOD(MONTH(A1185),3)=0,OR(A1186="",MONTH(A1185)&lt;&gt;MONTH(A1186)))</x:f>
        <x:v>0</x:v>
      </x:c>
      <x:c r="R1185" s="66" t="b">
        <x:f aca="0">OR(O1185&gt;$E$7,O1185&lt;$E$6)</x:f>
        <x:v>0</x:v>
      </x:c>
      <x:c r="S1185" s="66" t="b">
        <x:f aca="0">AND(OR(P1185,Q1185,R1185),A1185-AH1184&gt;$E$8)</x:f>
        <x:v>0</x:v>
      </x:c>
      <x:c r="T1185" s="67" t="str">
        <x:f aca="0">IF(NOT(OR(P1185,Q1185,R1185)),"不调",IF(NOT(S1185),"间隔规则跳过",IF(P1185,"年末+季度",IF(AND(Q1185,R1185),"季度+动态",IF(Q1185,"季度","动态")))))</x:f>
        <x:v>不调</x:v>
      </x:c>
      <x:c r="U1185" s="64" t="n">
        <x:f aca="0">IF(OR(T1185="年末+季度",T1185="季度+动态"),N1185*$E$5/2,IF(T1185="季度",(J1185+K1185)/2,IF(T1185="动态",N1185*$E$5*IF(J1185+K1185=0,0.5,J1185/(J1185+K1185)),J1185)))</x:f>
        <x:v>0.1078869288855864</x:v>
      </x:c>
      <x:c r="V1185" s="64" t="n">
        <x:f aca="0">IF(OR(T1185="年末+季度",T1185="季度+动态"),N1185*$E$5/2,IF(T1185="季度",(J1185+K1185)/2,IF(T1185="动态",N1185*$E$5*IF(J1185+K1185=0,0.5,K1185/(J1185+K1185)),K1185)))</x:f>
        <x:v>0.10974824680900223</x:v>
      </x:c>
      <x:c r="W1185" s="64" t="n">
        <x:f aca="0">IF(OR(T1185="年末+季度",T1185="季度+动态",T1185="动态"),N1185*(1-$E$5)*IF(L1185+M1185=0,$B$7/($B$7+$B$8),L1185/(L1185+M1185)),L1185)</x:f>
        <x:v>0.9127170198624154</x:v>
      </x:c>
      <x:c r="X1185" s="64" t="n">
        <x:f aca="0">IF(OR(T1185="年末+季度",T1185="季度+动态",T1185="动态"),N1185*(1-$E$5)*IF(L1185+M1185=0,$B$8/($B$7+$B$8),M1185/(L1185+M1185)),M1185)</x:f>
        <x:v>0.08151818309567442</x:v>
      </x:c>
      <x:c r="Y1185" s="64" t="n">
        <x:f aca="0">POWER(1-$H$5,(A1185-A1184)/$H$8)</x:f>
        <x:v>0.9999862671029998</x:v>
      </x:c>
      <x:c r="Z1185" s="64" t="n">
        <x:f aca="0">U1185*Y1185</x:f>
        <x:v>0.10788544728550435</x:v>
      </x:c>
      <x:c r="AA1185" s="64" t="n">
        <x:f aca="0">V1185*Y1185</x:f>
        <x:v>0.10974673964763285</x:v>
      </x:c>
      <x:c r="AB1185" s="64" t="n">
        <x:f aca="0">W1185*Y1185</x:f>
        <x:v>0.9127044856135912</x:v>
      </x:c>
      <x:c r="AC1185" s="64" t="n">
        <x:f aca="0">X1185*Y1185</x:f>
        <x:v>0.08151706361486231</x:v>
      </x:c>
      <x:c r="AD1185" s="64" t="n">
        <x:f aca="0">SUM(Z1185:AC1185)</x:f>
        <x:v>1.2118537361615906</x:v>
      </x:c>
      <x:c r="AE1185" s="64" t="n">
        <x:f aca="0">MAX(AE1184,AD1185)</x:f>
        <x:v>1.2222100929705337</x:v>
      </x:c>
      <x:c r="AF1185" s="63" t="n">
        <x:f aca="0">AD1185/AE1185-1</x:f>
        <x:v>-0.008473466933800577</x:v>
      </x:c>
      <x:c r="AG1185" s="63" t="n">
        <x:f aca="0">AD1185/AD1184-1</x:f>
        <x:v>0.0018964014014046793</x:v>
      </x:c>
      <x:c r="AH1185" s="61" t="n">
        <x:f aca="0">IF(OR(T1185="年末+季度",T1185="季度+动态",T1185="季度",T1185="动态"),A1185,AH1184)</x:f>
        <x:v>45471</x:v>
      </x:c>
      <x:c r="AI1185" s="68" t="n">
        <x:f aca="0">YEAR(A1185)</x:f>
        <x:v>2024</x:v>
      </x:c>
      <x:c r="AJ1185" s="68" t="n">
        <x:f aca="0">MONTH(A1185)</x:f>
        <x:v>9</x:v>
      </x:c>
      <x:c r="AK1185" s="66" t="n">
        <x:f aca="0">IF(MONTH(A1185)&lt;&gt;MONTH(A1186),1,0)</x:f>
        <x:v>0</x:v>
      </x:c>
      <x:c r="AL1185" s="64" t="n">
        <x:f aca="0">IF(AK1184,AD1184,AL1184)</x:f>
        <x:v>1.2101057899169292</x:v>
      </x:c>
      <x:c r="AM1185" s="65" t="str">
        <x:f aca="0">IF(AK1185,AD1185/AL1185-1,"")</x:f>
      </x:c>
      <x:c r="AN1185" s="64" t="n">
        <x:f aca="0">IF(AI1185&lt;&gt;AI1184,AD1185,MAX(AN1184,AD1185))</x:f>
        <x:v>1.2222100929705337</x:v>
      </x:c>
      <x:c r="AO1185" s="65" t="n">
        <x:f aca="0">AD1185/AN1185-1</x:f>
        <x:v>-0.008473466933800577</x:v>
      </x:c>
      <x:c r="AP1185" s="69" t="n">
        <x:f aca="0">IFERROR(SUM(Z1185:AC1185)/AD1185,0)</x:f>
        <x:v>1</x:v>
      </x:c>
      <x:c r="AQ1185" s="66" t="b">
        <x:f aca="0">AND(B1185&gt;0,C1185&gt;0,D1185&gt;0,E1185&gt;0)</x:f>
        <x:v>1</x:v>
      </x:c>
    </x:row>
    <x:row r="1186" ht="13.5" hidden="0">
      <x:c r="A1186" s="61" t="n">
        <x:f aca="0">'净值底稿'!A1148</x:f>
        <x:v>45555</x:v>
      </x:c>
      <x:c r="B1186" s="62" t="n">
        <x:f aca="0">'净值底稿'!W1148</x:f>
        <x:v>1.3137142940945485</x:v>
      </x:c>
      <x:c r="C1186" s="62" t="n">
        <x:f aca="0">'净值底稿'!T1148</x:f>
        <x:v>1.0255673668597303</x:v>
      </x:c>
      <x:c r="D1186" s="62" t="n">
        <x:f aca="0">'净值底稿'!U1148</x:f>
        <x:v>1.7171</x:v>
      </x:c>
      <x:c r="E1186" s="62" t="n">
        <x:f aca="0">'净值底稿'!V1148</x:f>
        <x:v>2.0702</x:v>
      </x:c>
      <x:c r="F1186" s="63" t="n">
        <x:f aca="0">IFERROR(B1186/B1185-1,0)</x:f>
        <x:v>0.0003508769752498253</x:v>
      </x:c>
      <x:c r="G1186" s="63" t="n">
        <x:f aca="0">IFERROR(C1186/C1185-1,0)</x:f>
        <x:v>-0.001696585199215006</x:v>
      </x:c>
      <x:c r="H1186" s="63" t="n">
        <x:f aca="0">IFERROR(D1186/D1185-1,0)</x:f>
        <x:v>0</x:v>
      </x:c>
      <x:c r="I1186" s="63" t="n">
        <x:f aca="0">IFERROR(E1186/E1185-1,0)</x:f>
        <x:v>0.00857449088960327</x:v>
      </x:c>
      <x:c r="J1186" s="64" t="n">
        <x:f aca="0">Z1185*(1+F1186)</x:f>
        <x:v>0.10792330180492136</x:v>
      </x:c>
      <x:c r="K1186" s="64" t="n">
        <x:f aca="0">AA1185*(1+G1186)</x:f>
        <x:v>0.10956054495348456</x:v>
      </x:c>
      <x:c r="L1186" s="64" t="n">
        <x:f aca="0">AB1185*(1+H1186)</x:f>
        <x:v>0.9127044856135912</x:v>
      </x:c>
      <x:c r="M1186" s="64" t="n">
        <x:f aca="0">AC1185*(1+I1186)</x:f>
        <x:v>0.08221603093417516</x:v>
      </x:c>
      <x:c r="N1186" s="64" t="n">
        <x:f aca="0">SUM(J1186:M1186)</x:f>
        <x:v>1.212404363306172</x:v>
      </x:c>
      <x:c r="O1186" s="65" t="n">
        <x:f aca="0">IFERROR((J1186+K1186)/N1186,0)</x:f>
        <x:v>0.17938226992629527</x:v>
      </x:c>
      <x:c r="P1186" s="66" t="b">
        <x:f aca="0">AND(MONTH(A1186)=12,OR(A1187="",YEAR(A1186)&lt;&gt;YEAR(A1187)))</x:f>
        <x:v>0</x:v>
      </x:c>
      <x:c r="Q1186" s="66" t="b">
        <x:f aca="0">AND(MOD(MONTH(A1186),3)=0,OR(A1187="",MONTH(A1186)&lt;&gt;MONTH(A1187)))</x:f>
        <x:v>0</x:v>
      </x:c>
      <x:c r="R1186" s="66" t="b">
        <x:f aca="0">OR(O1186&gt;$E$7,O1186&lt;$E$6)</x:f>
        <x:v>0</x:v>
      </x:c>
      <x:c r="S1186" s="66" t="b">
        <x:f aca="0">AND(OR(P1186,Q1186,R1186),A1186-AH1185&gt;$E$8)</x:f>
        <x:v>0</x:v>
      </x:c>
      <x:c r="T1186" s="67" t="str">
        <x:f aca="0">IF(NOT(OR(P1186,Q1186,R1186)),"不调",IF(NOT(S1186),"间隔规则跳过",IF(P1186,"年末+季度",IF(AND(Q1186,R1186),"季度+动态",IF(Q1186,"季度","动态")))))</x:f>
        <x:v>不调</x:v>
      </x:c>
      <x:c r="U1186" s="64" t="n">
        <x:f aca="0">IF(OR(T1186="年末+季度",T1186="季度+动态"),N1186*$E$5/2,IF(T1186="季度",(J1186+K1186)/2,IF(T1186="动态",N1186*$E$5*IF(J1186+K1186=0,0.5,J1186/(J1186+K1186)),J1186)))</x:f>
        <x:v>0.10792330180492136</x:v>
      </x:c>
      <x:c r="V1186" s="64" t="n">
        <x:f aca="0">IF(OR(T1186="年末+季度",T1186="季度+动态"),N1186*$E$5/2,IF(T1186="季度",(J1186+K1186)/2,IF(T1186="动态",N1186*$E$5*IF(J1186+K1186=0,0.5,K1186/(J1186+K1186)),K1186)))</x:f>
        <x:v>0.10956054495348456</x:v>
      </x:c>
      <x:c r="W1186" s="64" t="n">
        <x:f aca="0">IF(OR(T1186="年末+季度",T1186="季度+动态",T1186="动态"),N1186*(1-$E$5)*IF(L1186+M1186=0,$B$7/($B$7+$B$8),L1186/(L1186+M1186)),L1186)</x:f>
        <x:v>0.9127044856135912</x:v>
      </x:c>
      <x:c r="X1186" s="64" t="n">
        <x:f aca="0">IF(OR(T1186="年末+季度",T1186="季度+动态",T1186="动态"),N1186*(1-$E$5)*IF(L1186+M1186=0,$B$8/($B$7+$B$8),M1186/(L1186+M1186)),M1186)</x:f>
        <x:v>0.08221603093417516</x:v>
      </x:c>
      <x:c r="Y1186" s="64" t="n">
        <x:f aca="0">POWER(1-$H$5,(A1186-A1185)/$H$8)</x:f>
        <x:v>0.9999862671029998</x:v>
      </x:c>
      <x:c r="Z1186" s="64" t="n">
        <x:f aca="0">U1186*Y1186</x:f>
        <x:v>0.10792181970533375</x:v>
      </x:c>
      <x:c r="AA1186" s="64" t="n">
        <x:f aca="0">V1186*Y1186</x:f>
        <x:v>0.10955904036980543</x:v>
      </x:c>
      <x:c r="AB1186" s="64" t="n">
        <x:f aca="0">W1186*Y1186</x:f>
        <x:v>0.9126919515368986</x:v>
      </x:c>
      <x:c r="AC1186" s="64" t="n">
        <x:f aca="0">X1186*Y1186</x:f>
        <x:v>0.08221490186989057</x:v>
      </x:c>
      <x:c r="AD1186" s="64" t="n">
        <x:f aca="0">SUM(Z1186:AC1186)</x:f>
        <x:v>1.2123877134819283</x:v>
      </x:c>
      <x:c r="AE1186" s="64" t="n">
        <x:f aca="0">MAX(AE1185,AD1186)</x:f>
        <x:v>1.2222100929705337</x:v>
      </x:c>
      <x:c r="AF1186" s="63" t="n">
        <x:f aca="0">AD1186/AE1186-1</x:f>
        <x:v>-0.008036572063263248</x:v>
      </x:c>
      <x:c r="AG1186" s="63" t="n">
        <x:f aca="0">AD1186/AD1185-1</x:f>
        <x:v>0.0004406285217464223</x:v>
      </x:c>
      <x:c r="AH1186" s="61" t="n">
        <x:f aca="0">IF(OR(T1186="年末+季度",T1186="季度+动态",T1186="季度",T1186="动态"),A1186,AH1185)</x:f>
        <x:v>45471</x:v>
      </x:c>
      <x:c r="AI1186" s="68" t="n">
        <x:f aca="0">YEAR(A1186)</x:f>
        <x:v>2024</x:v>
      </x:c>
      <x:c r="AJ1186" s="68" t="n">
        <x:f aca="0">MONTH(A1186)</x:f>
        <x:v>9</x:v>
      </x:c>
      <x:c r="AK1186" s="66" t="n">
        <x:f aca="0">IF(MONTH(A1186)&lt;&gt;MONTH(A1187),1,0)</x:f>
        <x:v>0</x:v>
      </x:c>
      <x:c r="AL1186" s="64" t="n">
        <x:f aca="0">IF(AK1185,AD1185,AL1185)</x:f>
        <x:v>1.2101057899169292</x:v>
      </x:c>
      <x:c r="AM1186" s="65" t="str">
        <x:f aca="0">IF(AK1186,AD1186/AL1186-1,"")</x:f>
      </x:c>
      <x:c r="AN1186" s="64" t="n">
        <x:f aca="0">IF(AI1186&lt;&gt;AI1185,AD1186,MAX(AN1185,AD1186))</x:f>
        <x:v>1.2222100929705337</x:v>
      </x:c>
      <x:c r="AO1186" s="65" t="n">
        <x:f aca="0">AD1186/AN1186-1</x:f>
        <x:v>-0.008036572063263248</x:v>
      </x:c>
      <x:c r="AP1186" s="69" t="n">
        <x:f aca="0">IFERROR(SUM(Z1186:AC1186)/AD1186,0)</x:f>
        <x:v>1</x:v>
      </x:c>
      <x:c r="AQ1186" s="66" t="b">
        <x:f aca="0">AND(B1186&gt;0,C1186&gt;0,D1186&gt;0,E1186&gt;0)</x:f>
        <x:v>1</x:v>
      </x:c>
    </x:row>
    <x:row r="1187" ht="13.5" hidden="0">
      <x:c r="A1187" s="61" t="n">
        <x:f aca="0">'净值底稿'!A1149</x:f>
        <x:v>45558</x:v>
      </x:c>
      <x:c r="B1187" s="62" t="n">
        <x:f aca="0">'净值底稿'!W1149</x:f>
        <x:v>1.3244671543755662</x:v>
      </x:c>
      <x:c r="C1187" s="62" t="n">
        <x:f aca="0">'净值底稿'!T1149</x:f>
        <x:v>1.0284025670801478</x:v>
      </x:c>
      <x:c r="D1187" s="62" t="n">
        <x:f aca="0">'净值底稿'!U1149</x:f>
        <x:v>1.7174</x:v>
      </x:c>
      <x:c r="E1187" s="62" t="n">
        <x:f aca="0">'净值底稿'!V1149</x:f>
        <x:v>2.0842</x:v>
      </x:c>
      <x:c r="F1187" s="63" t="n">
        <x:f aca="0">IFERROR(B1187/B1186-1,0)</x:f>
        <x:v>0.008185082806325683</x:v>
      </x:c>
      <x:c r="G1187" s="63" t="n">
        <x:f aca="0">IFERROR(C1187/C1186-1,0)</x:f>
        <x:v>0.0027645187552123307</x:v>
      </x:c>
      <x:c r="H1187" s="63" t="n">
        <x:f aca="0">IFERROR(D1187/D1186-1,0)</x:f>
        <x:v>0.00017471317919737217</x:v>
      </x:c>
      <x:c r="I1187" s="63" t="n">
        <x:f aca="0">IFERROR(E1187/E1186-1,0)</x:f>
        <x:v>0.006762631629794402</x:v>
      </x:c>
      <x:c r="J1187" s="64" t="n">
        <x:f aca="0">Z1186*(1+F1187)</x:f>
        <x:v>0.10880516873623126</x:v>
      </x:c>
      <x:c r="K1187" s="64" t="n">
        <x:f aca="0">AA1186*(1+G1187)</x:f>
        <x:v>0.10986191839171082</x:v>
      </x:c>
      <x:c r="L1187" s="64" t="n">
        <x:f aca="0">AB1186*(1+H1187)</x:f>
        <x:v>0.9128514108493795</x:v>
      </x:c>
      <x:c r="M1187" s="64" t="n">
        <x:f aca="0">AC1186*(1+I1187)</x:f>
        <x:v>0.08277089096571634</x:v>
      </x:c>
      <x:c r="N1187" s="64" t="n">
        <x:f aca="0">SUM(J1187:M1187)</x:f>
        <x:v>1.214289388943038</x:v>
      </x:c>
      <x:c r="O1187" s="65" t="n">
        <x:f aca="0">IFERROR((J1187+K1187)/N1187,0)</x:f>
        <x:v>0.18007823268411985</x:v>
      </x:c>
      <x:c r="P1187" s="66" t="b">
        <x:f aca="0">AND(MONTH(A1187)=12,OR(A1188="",YEAR(A1187)&lt;&gt;YEAR(A1188)))</x:f>
        <x:v>0</x:v>
      </x:c>
      <x:c r="Q1187" s="66" t="b">
        <x:f aca="0">AND(MOD(MONTH(A1187),3)=0,OR(A1188="",MONTH(A1187)&lt;&gt;MONTH(A1188)))</x:f>
        <x:v>0</x:v>
      </x:c>
      <x:c r="R1187" s="66" t="b">
        <x:f aca="0">OR(O1187&gt;$E$7,O1187&lt;$E$6)</x:f>
        <x:v>0</x:v>
      </x:c>
      <x:c r="S1187" s="66" t="b">
        <x:f aca="0">AND(OR(P1187,Q1187,R1187),A1187-AH1186&gt;$E$8)</x:f>
        <x:v>0</x:v>
      </x:c>
      <x:c r="T1187" s="67" t="str">
        <x:f aca="0">IF(NOT(OR(P1187,Q1187,R1187)),"不调",IF(NOT(S1187),"间隔规则跳过",IF(P1187,"年末+季度",IF(AND(Q1187,R1187),"季度+动态",IF(Q1187,"季度","动态")))))</x:f>
        <x:v>不调</x:v>
      </x:c>
      <x:c r="U1187" s="64" t="n">
        <x:f aca="0">IF(OR(T1187="年末+季度",T1187="季度+动态"),N1187*$E$5/2,IF(T1187="季度",(J1187+K1187)/2,IF(T1187="动态",N1187*$E$5*IF(J1187+K1187=0,0.5,J1187/(J1187+K1187)),J1187)))</x:f>
        <x:v>0.10880516873623126</x:v>
      </x:c>
      <x:c r="V1187" s="64" t="n">
        <x:f aca="0">IF(OR(T1187="年末+季度",T1187="季度+动态"),N1187*$E$5/2,IF(T1187="季度",(J1187+K1187)/2,IF(T1187="动态",N1187*$E$5*IF(J1187+K1187=0,0.5,K1187/(J1187+K1187)),K1187)))</x:f>
        <x:v>0.10986191839171082</x:v>
      </x:c>
      <x:c r="W1187" s="64" t="n">
        <x:f aca="0">IF(OR(T1187="年末+季度",T1187="季度+动态",T1187="动态"),N1187*(1-$E$5)*IF(L1187+M1187=0,$B$7/($B$7+$B$8),L1187/(L1187+M1187)),L1187)</x:f>
        <x:v>0.9128514108493795</x:v>
      </x:c>
      <x:c r="X1187" s="64" t="n">
        <x:f aca="0">IF(OR(T1187="年末+季度",T1187="季度+动态",T1187="动态"),N1187*(1-$E$5)*IF(L1187+M1187=0,$B$8/($B$7+$B$8),M1187/(L1187+M1187)),M1187)</x:f>
        <x:v>0.08277089096571634</x:v>
      </x:c>
      <x:c r="Y1187" s="64" t="n">
        <x:f aca="0">POWER(1-$H$5,(A1187-A1186)/$H$8)</x:f>
        <x:v>0.9999588018747739</x:v>
      </x:c>
      <x:c r="Z1187" s="64" t="n">
        <x:f aca="0">U1187*Y1187</x:f>
        <x:v>0.10880068616726442</x:v>
      </x:c>
      <x:c r="AA1187" s="64" t="n">
        <x:f aca="0">V1187*Y1187</x:f>
        <x:v>0.10985739228663934</x:v>
      </x:c>
      <x:c r="AB1187" s="64" t="n">
        <x:f aca="0">W1187*Y1187</x:f>
        <x:v>0.9128138030826425</x:v>
      </x:c>
      <x:c r="AC1187" s="64" t="n">
        <x:f aca="0">X1187*Y1187</x:f>
        <x:v>0.08276748096018526</x:v>
      </x:c>
      <x:c r="AD1187" s="64" t="n">
        <x:f aca="0">SUM(Z1187:AC1187)</x:f>
        <x:v>1.2142393624967316</x:v>
      </x:c>
      <x:c r="AE1187" s="64" t="n">
        <x:f aca="0">MAX(AE1186,AD1187)</x:f>
        <x:v>1.2222100929705337</x:v>
      </x:c>
      <x:c r="AF1187" s="63" t="n">
        <x:f aca="0">AD1187/AE1187-1</x:f>
        <x:v>-0.0065215714709323525</x:v>
      </x:c>
      <x:c r="AG1187" s="63" t="n">
        <x:f aca="0">AD1187/AD1186-1</x:f>
        <x:v>0.0015272746450765151</x:v>
      </x:c>
      <x:c r="AH1187" s="61" t="n">
        <x:f aca="0">IF(OR(T1187="年末+季度",T1187="季度+动态",T1187="季度",T1187="动态"),A1187,AH1186)</x:f>
        <x:v>45471</x:v>
      </x:c>
      <x:c r="AI1187" s="68" t="n">
        <x:f aca="0">YEAR(A1187)</x:f>
        <x:v>2024</x:v>
      </x:c>
      <x:c r="AJ1187" s="68" t="n">
        <x:f aca="0">MONTH(A1187)</x:f>
        <x:v>9</x:v>
      </x:c>
      <x:c r="AK1187" s="66" t="n">
        <x:f aca="0">IF(MONTH(A1187)&lt;&gt;MONTH(A1188),1,0)</x:f>
        <x:v>0</x:v>
      </x:c>
      <x:c r="AL1187" s="64" t="n">
        <x:f aca="0">IF(AK1186,AD1186,AL1186)</x:f>
        <x:v>1.2101057899169292</x:v>
      </x:c>
      <x:c r="AM1187" s="65" t="str">
        <x:f aca="0">IF(AK1187,AD1187/AL1187-1,"")</x:f>
      </x:c>
      <x:c r="AN1187" s="64" t="n">
        <x:f aca="0">IF(AI1187&lt;&gt;AI1186,AD1187,MAX(AN1186,AD1187))</x:f>
        <x:v>1.2222100929705337</x:v>
      </x:c>
      <x:c r="AO1187" s="65" t="n">
        <x:f aca="0">AD1187/AN1187-1</x:f>
        <x:v>-0.0065215714709323525</x:v>
      </x:c>
      <x:c r="AP1187" s="69" t="n">
        <x:f aca="0">IFERROR(SUM(Z1187:AC1187)/AD1187,0)</x:f>
        <x:v>1</x:v>
      </x:c>
      <x:c r="AQ1187" s="66" t="b">
        <x:f aca="0">AND(B1187&gt;0,C1187&gt;0,D1187&gt;0,E1187&gt;0)</x:f>
        <x:v>1</x:v>
      </x:c>
    </x:row>
    <x:row r="1188" ht="13.5" hidden="0">
      <x:c r="A1188" s="61" t="n">
        <x:f aca="0">'净值底稿'!A1150</x:f>
        <x:v>45559</x:v>
      </x:c>
      <x:c r="B1188" s="62" t="n">
        <x:f aca="0">'净值底稿'!W1150</x:f>
        <x:v>1.376110672212515</x:v>
      </x:c>
      <x:c r="C1188" s="62" t="n">
        <x:f aca="0">'净值底稿'!T1150</x:f>
        <x:v>1.0656700279332938</x:v>
      </x:c>
      <x:c r="D1188" s="62" t="n">
        <x:f aca="0">'净值底稿'!U1150</x:f>
        <x:v>1.7158</x:v>
      </x:c>
      <x:c r="E1188" s="62" t="n">
        <x:f aca="0">'净值底稿'!V1150</x:f>
        <x:v>2.0837</x:v>
      </x:c>
      <x:c r="F1188" s="63" t="n">
        <x:f aca="0">IFERROR(B1188/B1187-1,0)</x:f>
        <x:v>0.03899192038574695</x:v>
      </x:c>
      <x:c r="G1188" s="63" t="n">
        <x:f aca="0">IFERROR(C1188/C1187-1,0)</x:f>
        <x:v>0.036238202865397584</x:v>
      </x:c>
      <x:c r="H1188" s="63" t="n">
        <x:f aca="0">IFERROR(D1188/D1187-1,0)</x:f>
        <x:v>-0.0009316408524514541</x:v>
      </x:c>
      <x:c r="I1188" s="63" t="n">
        <x:f aca="0">IFERROR(E1188/E1187-1,0)</x:f>
        <x:v>-0.00023990020151620772</x:v>
      </x:c>
      <x:c r="J1188" s="64" t="n">
        <x:f aca="0">Z1187*(1+F1188)</x:f>
        <x:v>0.11304303386021303</x:v>
      </x:c>
      <x:c r="K1188" s="64" t="n">
        <x:f aca="0">AA1187*(1+G1188)</x:f>
        <x:v>0.11383842675458614</x:v>
      </x:c>
      <x:c r="L1188" s="64" t="n">
        <x:f aca="0">AB1187*(1+H1188)</x:f>
        <x:v>0.9119633884530092</x:v>
      </x:c>
      <x:c r="M1188" s="64" t="n">
        <x:f aca="0">AC1187*(1+I1188)</x:f>
        <x:v>0.08274762502482391</x:v>
      </x:c>
      <x:c r="N1188" s="64" t="n">
        <x:f aca="0">SUM(J1188:M1188)</x:f>
        <x:v>1.221592474092632</x:v>
      </x:c>
      <x:c r="O1188" s="65" t="n">
        <x:f aca="0">IFERROR((J1188+K1188)/N1188,0)</x:f>
        <x:v>0.18572598098504248</x:v>
      </x:c>
      <x:c r="P1188" s="66" t="b">
        <x:f aca="0">AND(MONTH(A1188)=12,OR(A1189="",YEAR(A1188)&lt;&gt;YEAR(A1189)))</x:f>
        <x:v>0</x:v>
      </x:c>
      <x:c r="Q1188" s="66" t="b">
        <x:f aca="0">AND(MOD(MONTH(A1188),3)=0,OR(A1189="",MONTH(A1188)&lt;&gt;MONTH(A1189)))</x:f>
        <x:v>0</x:v>
      </x:c>
      <x:c r="R1188" s="66" t="b">
        <x:f aca="0">OR(O1188&gt;$E$7,O1188&lt;$E$6)</x:f>
        <x:v>0</x:v>
      </x:c>
      <x:c r="S1188" s="66" t="b">
        <x:f aca="0">AND(OR(P1188,Q1188,R1188),A1188-AH1187&gt;$E$8)</x:f>
        <x:v>0</x:v>
      </x:c>
      <x:c r="T1188" s="67" t="str">
        <x:f aca="0">IF(NOT(OR(P1188,Q1188,R1188)),"不调",IF(NOT(S1188),"间隔规则跳过",IF(P1188,"年末+季度",IF(AND(Q1188,R1188),"季度+动态",IF(Q1188,"季度","动态")))))</x:f>
        <x:v>不调</x:v>
      </x:c>
      <x:c r="U1188" s="64" t="n">
        <x:f aca="0">IF(OR(T1188="年末+季度",T1188="季度+动态"),N1188*$E$5/2,IF(T1188="季度",(J1188+K1188)/2,IF(T1188="动态",N1188*$E$5*IF(J1188+K1188=0,0.5,J1188/(J1188+K1188)),J1188)))</x:f>
        <x:v>0.11304303386021303</x:v>
      </x:c>
      <x:c r="V1188" s="64" t="n">
        <x:f aca="0">IF(OR(T1188="年末+季度",T1188="季度+动态"),N1188*$E$5/2,IF(T1188="季度",(J1188+K1188)/2,IF(T1188="动态",N1188*$E$5*IF(J1188+K1188=0,0.5,K1188/(J1188+K1188)),K1188)))</x:f>
        <x:v>0.11383842675458614</x:v>
      </x:c>
      <x:c r="W1188" s="64" t="n">
        <x:f aca="0">IF(OR(T1188="年末+季度",T1188="季度+动态",T1188="动态"),N1188*(1-$E$5)*IF(L1188+M1188=0,$B$7/($B$7+$B$8),L1188/(L1188+M1188)),L1188)</x:f>
        <x:v>0.9119633884530092</x:v>
      </x:c>
      <x:c r="X1188" s="64" t="n">
        <x:f aca="0">IF(OR(T1188="年末+季度",T1188="季度+动态",T1188="动态"),N1188*(1-$E$5)*IF(L1188+M1188=0,$B$8/($B$7+$B$8),M1188/(L1188+M1188)),M1188)</x:f>
        <x:v>0.08274762502482391</x:v>
      </x:c>
      <x:c r="Y1188" s="64" t="n">
        <x:f aca="0">POWER(1-$H$5,(A1188-A1187)/$H$8)</x:f>
        <x:v>0.9999862671029998</x:v>
      </x:c>
      <x:c r="Z1188" s="64" t="n">
        <x:f aca="0">U1188*Y1188</x:f>
        <x:v>0.11304148145187243</x:v>
      </x:c>
      <x:c r="AA1188" s="64" t="n">
        <x:f aca="0">V1188*Y1188</x:f>
        <x:v>0.11383686342319685</x:v>
      </x:c>
      <x:c r="AB1188" s="64" t="n">
        <x:f aca="0">W1188*Y1188</x:f>
        <x:v>0.9119508645537275</x:v>
      </x:c>
      <x:c r="AC1188" s="64" t="n">
        <x:f aca="0">X1188*Y1188</x:f>
        <x:v>0.08274648866021243</x:v>
      </x:c>
      <x:c r="AD1188" s="64" t="n">
        <x:f aca="0">SUM(Z1188:AC1188)</x:f>
        <x:v>1.2215756980890093</x:v>
      </x:c>
      <x:c r="AE1188" s="64" t="n">
        <x:f aca="0">MAX(AE1187,AD1188)</x:f>
        <x:v>1.2222100929705337</x:v>
      </x:c>
      <x:c r="AF1188" s="63" t="n">
        <x:f aca="0">AD1188/AE1188-1</x:f>
        <x:v>-0.0005190555086830306</x:v>
      </x:c>
      <x:c r="AG1188" s="63" t="n">
        <x:f aca="0">AD1188/AD1187-1</x:f>
        <x:v>0.006041918767311749</x:v>
      </x:c>
      <x:c r="AH1188" s="61" t="n">
        <x:f aca="0">IF(OR(T1188="年末+季度",T1188="季度+动态",T1188="季度",T1188="动态"),A1188,AH1187)</x:f>
        <x:v>45471</x:v>
      </x:c>
      <x:c r="AI1188" s="68" t="n">
        <x:f aca="0">YEAR(A1188)</x:f>
        <x:v>2024</x:v>
      </x:c>
      <x:c r="AJ1188" s="68" t="n">
        <x:f aca="0">MONTH(A1188)</x:f>
        <x:v>9</x:v>
      </x:c>
      <x:c r="AK1188" s="66" t="n">
        <x:f aca="0">IF(MONTH(A1188)&lt;&gt;MONTH(A1189),1,0)</x:f>
        <x:v>0</x:v>
      </x:c>
      <x:c r="AL1188" s="64" t="n">
        <x:f aca="0">IF(AK1187,AD1187,AL1187)</x:f>
        <x:v>1.2101057899169292</x:v>
      </x:c>
      <x:c r="AM1188" s="65" t="str">
        <x:f aca="0">IF(AK1188,AD1188/AL1188-1,"")</x:f>
      </x:c>
      <x:c r="AN1188" s="64" t="n">
        <x:f aca="0">IF(AI1188&lt;&gt;AI1187,AD1188,MAX(AN1187,AD1188))</x:f>
        <x:v>1.2222100929705337</x:v>
      </x:c>
      <x:c r="AO1188" s="65" t="n">
        <x:f aca="0">AD1188/AN1188-1</x:f>
        <x:v>-0.0005190555086830306</x:v>
      </x:c>
      <x:c r="AP1188" s="69" t="n">
        <x:f aca="0">IFERROR(SUM(Z1188:AC1188)/AD1188,0)</x:f>
        <x:v>1</x:v>
      </x:c>
      <x:c r="AQ1188" s="66" t="b">
        <x:f aca="0">AND(B1188&gt;0,C1188&gt;0,D1188&gt;0,E1188&gt;0)</x:f>
        <x:v>1</x:v>
      </x:c>
    </x:row>
    <x:row r="1189" ht="13.5" hidden="0">
      <x:c r="A1189" s="61" t="n">
        <x:f aca="0">'净值底稿'!A1151</x:f>
        <x:v>45560</x:v>
      </x:c>
      <x:c r="B1189" s="62" t="n">
        <x:f aca="0">'净值底稿'!W1151</x:f>
        <x:v>1.392701359100867</x:v>
      </x:c>
      <x:c r="C1189" s="62" t="n">
        <x:f aca="0">'净值底稿'!T1151</x:f>
        <x:v>1.0756918148768346</x:v>
      </x:c>
      <x:c r="D1189" s="62" t="n">
        <x:f aca="0">'净值底稿'!U1151</x:f>
        <x:v>1.718</x:v>
      </x:c>
      <x:c r="E1189" s="62" t="n">
        <x:f aca="0">'净值底稿'!V1151</x:f>
        <x:v>2.0958</x:v>
      </x:c>
      <x:c r="F1189" s="63" t="n">
        <x:f aca="0">IFERROR(B1189/B1188-1,0)</x:f>
        <x:v>0.012056215552545213</x:v>
      </x:c>
      <x:c r="G1189" s="63" t="n">
        <x:f aca="0">IFERROR(C1189/C1188-1,0)</x:f>
        <x:v>0.0094042120739537</x:v>
      </x:c>
      <x:c r="H1189" s="63" t="n">
        <x:f aca="0">IFERROR(D1189/D1188-1,0)</x:f>
        <x:v>0.001282200722694915</x:v>
      </x:c>
      <x:c r="I1189" s="63" t="n">
        <x:f aca="0">IFERROR(E1189/E1188-1,0)</x:f>
        <x:v>0.005806977971877014</x:v>
      </x:c>
      <x:c r="J1189" s="64" t="n">
        <x:f aca="0">Z1188*(1+F1189)</x:f>
        <x:v>0.11440433391863525</x:v>
      </x:c>
      <x:c r="K1189" s="64" t="n">
        <x:f aca="0">AA1188*(1+G1189)</x:f>
        <x:v>0.11490740942866229</x:v>
      </x:c>
      <x:c r="L1189" s="64" t="n">
        <x:f aca="0">AB1188*(1+H1189)</x:f>
        <x:v>0.9131201686113206</x:v>
      </x:c>
      <x:c r="M1189" s="64" t="n">
        <x:f aca="0">AC1188*(1+I1189)</x:f>
        <x:v>0.08322699569711246</x:v>
      </x:c>
      <x:c r="N1189" s="64" t="n">
        <x:f aca="0">SUM(J1189:M1189)</x:f>
        <x:v>1.2256589076557307</x:v>
      </x:c>
      <x:c r="O1189" s="65" t="n">
        <x:f aca="0">IFERROR((J1189+K1189)/N1189,0)</x:f>
        <x:v>0.18709262578272534</x:v>
      </x:c>
      <x:c r="P1189" s="66" t="b">
        <x:f aca="0">AND(MONTH(A1189)=12,OR(A1190="",YEAR(A1189)&lt;&gt;YEAR(A1190)))</x:f>
        <x:v>0</x:v>
      </x:c>
      <x:c r="Q1189" s="66" t="b">
        <x:f aca="0">AND(MOD(MONTH(A1189),3)=0,OR(A1190="",MONTH(A1189)&lt;&gt;MONTH(A1190)))</x:f>
        <x:v>0</x:v>
      </x:c>
      <x:c r="R1189" s="66" t="b">
        <x:f aca="0">OR(O1189&gt;$E$7,O1189&lt;$E$6)</x:f>
        <x:v>0</x:v>
      </x:c>
      <x:c r="S1189" s="66" t="b">
        <x:f aca="0">AND(OR(P1189,Q1189,R1189),A1189-AH1188&gt;$E$8)</x:f>
        <x:v>0</x:v>
      </x:c>
      <x:c r="T1189" s="67" t="str">
        <x:f aca="0">IF(NOT(OR(P1189,Q1189,R1189)),"不调",IF(NOT(S1189),"间隔规则跳过",IF(P1189,"年末+季度",IF(AND(Q1189,R1189),"季度+动态",IF(Q1189,"季度","动态")))))</x:f>
        <x:v>不调</x:v>
      </x:c>
      <x:c r="U1189" s="64" t="n">
        <x:f aca="0">IF(OR(T1189="年末+季度",T1189="季度+动态"),N1189*$E$5/2,IF(T1189="季度",(J1189+K1189)/2,IF(T1189="动态",N1189*$E$5*IF(J1189+K1189=0,0.5,J1189/(J1189+K1189)),J1189)))</x:f>
        <x:v>0.11440433391863525</x:v>
      </x:c>
      <x:c r="V1189" s="64" t="n">
        <x:f aca="0">IF(OR(T1189="年末+季度",T1189="季度+动态"),N1189*$E$5/2,IF(T1189="季度",(J1189+K1189)/2,IF(T1189="动态",N1189*$E$5*IF(J1189+K1189=0,0.5,K1189/(J1189+K1189)),K1189)))</x:f>
        <x:v>0.11490740942866229</x:v>
      </x:c>
      <x:c r="W1189" s="64" t="n">
        <x:f aca="0">IF(OR(T1189="年末+季度",T1189="季度+动态",T1189="动态"),N1189*(1-$E$5)*IF(L1189+M1189=0,$B$7/($B$7+$B$8),L1189/(L1189+M1189)),L1189)</x:f>
        <x:v>0.9131201686113206</x:v>
      </x:c>
      <x:c r="X1189" s="64" t="n">
        <x:f aca="0">IF(OR(T1189="年末+季度",T1189="季度+动态",T1189="动态"),N1189*(1-$E$5)*IF(L1189+M1189=0,$B$8/($B$7+$B$8),M1189/(L1189+M1189)),M1189)</x:f>
        <x:v>0.08322699569711246</x:v>
      </x:c>
      <x:c r="Y1189" s="64" t="n">
        <x:f aca="0">POWER(1-$H$5,(A1189-A1188)/$H$8)</x:f>
        <x:v>0.9999862671029998</x:v>
      </x:c>
      <x:c r="Z1189" s="64" t="n">
        <x:f aca="0">U1189*Y1189</x:f>
        <x:v>0.11440276281570116</x:v>
      </x:c>
      <x:c r="AA1189" s="64" t="n">
        <x:f aca="0">V1189*Y1189</x:f>
        <x:v>0.11490583141704404</x:v>
      </x:c>
      <x:c r="AB1189" s="64" t="n">
        <x:f aca="0">W1189*Y1189</x:f>
        <x:v>0.9131076288260962</x:v>
      </x:c>
      <x:c r="AC1189" s="64" t="n">
        <x:f aca="0">X1189*Y1189</x:f>
        <x:v>0.08322585274935292</x:v>
      </x:c>
      <x:c r="AD1189" s="64" t="n">
        <x:f aca="0">SUM(Z1189:AC1189)</x:f>
        <x:v>1.2256420758081945</x:v>
      </x:c>
      <x:c r="AE1189" s="64" t="n">
        <x:f aca="0">MAX(AE1188,AD1189)</x:f>
        <x:v>1.2256420758081945</x:v>
      </x:c>
      <x:c r="AF1189" s="63" t="n">
        <x:f aca="0">AD1189/AE1189-1</x:f>
        <x:v>0</x:v>
      </x:c>
      <x:c r="AG1189" s="63" t="n">
        <x:f aca="0">AD1189/AD1188-1</x:f>
        <x:v>0.0033287971638158442</x:v>
      </x:c>
      <x:c r="AH1189" s="61" t="n">
        <x:f aca="0">IF(OR(T1189="年末+季度",T1189="季度+动态",T1189="季度",T1189="动态"),A1189,AH1188)</x:f>
        <x:v>45471</x:v>
      </x:c>
      <x:c r="AI1189" s="68" t="n">
        <x:f aca="0">YEAR(A1189)</x:f>
        <x:v>2024</x:v>
      </x:c>
      <x:c r="AJ1189" s="68" t="n">
        <x:f aca="0">MONTH(A1189)</x:f>
        <x:v>9</x:v>
      </x:c>
      <x:c r="AK1189" s="66" t="n">
        <x:f aca="0">IF(MONTH(A1189)&lt;&gt;MONTH(A1190),1,0)</x:f>
        <x:v>0</x:v>
      </x:c>
      <x:c r="AL1189" s="64" t="n">
        <x:f aca="0">IF(AK1188,AD1188,AL1188)</x:f>
        <x:v>1.2101057899169292</x:v>
      </x:c>
      <x:c r="AM1189" s="65" t="str">
        <x:f aca="0">IF(AK1189,AD1189/AL1189-1,"")</x:f>
      </x:c>
      <x:c r="AN1189" s="64" t="n">
        <x:f aca="0">IF(AI1189&lt;&gt;AI1188,AD1189,MAX(AN1188,AD1189))</x:f>
        <x:v>1.2256420758081945</x:v>
      </x:c>
      <x:c r="AO1189" s="65" t="n">
        <x:f aca="0">AD1189/AN1189-1</x:f>
        <x:v>0</x:v>
      </x:c>
      <x:c r="AP1189" s="69" t="n">
        <x:f aca="0">IFERROR(SUM(Z1189:AC1189)/AD1189,0)</x:f>
        <x:v>1</x:v>
      </x:c>
      <x:c r="AQ1189" s="66" t="b">
        <x:f aca="0">AND(B1189&gt;0,C1189&gt;0,D1189&gt;0,E1189&gt;0)</x:f>
        <x:v>1</x:v>
      </x:c>
    </x:row>
    <x:row r="1190" ht="13.5" hidden="0">
      <x:c r="A1190" s="61" t="n">
        <x:f aca="0">'净值底稿'!A1152</x:f>
        <x:v>45561</x:v>
      </x:c>
      <x:c r="B1190" s="62" t="n">
        <x:f aca="0">'净值底稿'!W1152</x:f>
        <x:v>1.434599667825064</x:v>
      </x:c>
      <x:c r="C1190" s="62" t="n">
        <x:f aca="0">'净值底稿'!T1152</x:f>
        <x:v>1.113293378081756</x:v>
      </x:c>
      <x:c r="D1190" s="62" t="n">
        <x:f aca="0">'净值底稿'!U1152</x:f>
        <x:v>1.7162</x:v>
      </x:c>
      <x:c r="E1190" s="62" t="n">
        <x:f aca="0">'净值底稿'!V1152</x:f>
        <x:v>2.1008</x:v>
      </x:c>
      <x:c r="F1190" s="63" t="n">
        <x:f aca="0">IFERROR(B1190/B1189-1,0)</x:f>
        <x:v>0.030084201792728082</x:v>
      </x:c>
      <x:c r="G1190" s="63" t="n">
        <x:f aca="0">IFERROR(C1190/C1189-1,0)</x:f>
        <x:v>0.03495570263238146</x:v>
      </x:c>
      <x:c r="H1190" s="63" t="n">
        <x:f aca="0">IFERROR(D1190/D1189-1,0)</x:f>
        <x:v>-0.0010477299185098765</x:v>
      </x:c>
      <x:c r="I1190" s="63" t="n">
        <x:f aca="0">IFERROR(E1190/E1189-1,0)</x:f>
        <x:v>0.002385723828609576</x:v>
      </x:c>
      <x:c r="J1190" s="64" t="n">
        <x:f aca="0">Z1189*(1+F1190)</x:f>
        <x:v>0.11784447861789432</x:v>
      </x:c>
      <x:c r="K1190" s="64" t="n">
        <x:f aca="0">AA1189*(1+G1190)</x:f>
        <x:v>0.11892244549078479</x:v>
      </x:c>
      <x:c r="L1190" s="64" t="n">
        <x:f aca="0">AB1189*(1+H1190)</x:f>
        <x:v>0.9121509386445554</x:v>
      </x:c>
      <x:c r="M1190" s="64" t="n">
        <x:f aca="0">AC1189*(1+I1190)</x:f>
        <x:v>0.0834244066494134</x:v>
      </x:c>
      <x:c r="N1190" s="64" t="n">
        <x:f aca="0">SUM(J1190:M1190)</x:f>
        <x:v>1.232342269402648</x:v>
      </x:c>
      <x:c r="O1190" s="65" t="n">
        <x:f aca="0">IFERROR((J1190+K1190)/N1190,0)</x:f>
        <x:v>0.19212756876662754</x:v>
      </x:c>
      <x:c r="P1190" s="66" t="b">
        <x:f aca="0">AND(MONTH(A1190)=12,OR(A1191="",YEAR(A1190)&lt;&gt;YEAR(A1191)))</x:f>
        <x:v>0</x:v>
      </x:c>
      <x:c r="Q1190" s="66" t="b">
        <x:f aca="0">AND(MOD(MONTH(A1190),3)=0,OR(A1191="",MONTH(A1190)&lt;&gt;MONTH(A1191)))</x:f>
        <x:v>0</x:v>
      </x:c>
      <x:c r="R1190" s="66" t="b">
        <x:f aca="0">OR(O1190&gt;$E$7,O1190&lt;$E$6)</x:f>
        <x:v>0</x:v>
      </x:c>
      <x:c r="S1190" s="66" t="b">
        <x:f aca="0">AND(OR(P1190,Q1190,R1190),A1190-AH1189&gt;$E$8)</x:f>
        <x:v>0</x:v>
      </x:c>
      <x:c r="T1190" s="67" t="str">
        <x:f aca="0">IF(NOT(OR(P1190,Q1190,R1190)),"不调",IF(NOT(S1190),"间隔规则跳过",IF(P1190,"年末+季度",IF(AND(Q1190,R1190),"季度+动态",IF(Q1190,"季度","动态")))))</x:f>
        <x:v>不调</x:v>
      </x:c>
      <x:c r="U1190" s="64" t="n">
        <x:f aca="0">IF(OR(T1190="年末+季度",T1190="季度+动态"),N1190*$E$5/2,IF(T1190="季度",(J1190+K1190)/2,IF(T1190="动态",N1190*$E$5*IF(J1190+K1190=0,0.5,J1190/(J1190+K1190)),J1190)))</x:f>
        <x:v>0.11784447861789432</x:v>
      </x:c>
      <x:c r="V1190" s="64" t="n">
        <x:f aca="0">IF(OR(T1190="年末+季度",T1190="季度+动态"),N1190*$E$5/2,IF(T1190="季度",(J1190+K1190)/2,IF(T1190="动态",N1190*$E$5*IF(J1190+K1190=0,0.5,K1190/(J1190+K1190)),K1190)))</x:f>
        <x:v>0.11892244549078479</x:v>
      </x:c>
      <x:c r="W1190" s="64" t="n">
        <x:f aca="0">IF(OR(T1190="年末+季度",T1190="季度+动态",T1190="动态"),N1190*(1-$E$5)*IF(L1190+M1190=0,$B$7/($B$7+$B$8),L1190/(L1190+M1190)),L1190)</x:f>
        <x:v>0.9121509386445554</x:v>
      </x:c>
      <x:c r="X1190" s="64" t="n">
        <x:f aca="0">IF(OR(T1190="年末+季度",T1190="季度+动态",T1190="动态"),N1190*(1-$E$5)*IF(L1190+M1190=0,$B$8/($B$7+$B$8),M1190/(L1190+M1190)),M1190)</x:f>
        <x:v>0.0834244066494134</x:v>
      </x:c>
      <x:c r="Y1190" s="64" t="n">
        <x:f aca="0">POWER(1-$H$5,(A1190-A1189)/$H$8)</x:f>
        <x:v>0.9999862671029998</x:v>
      </x:c>
      <x:c r="Z1190" s="64" t="n">
        <x:f aca="0">U1190*Y1190</x:f>
        <x:v>0.11784286027180742</x:v>
      </x:c>
      <x:c r="AA1190" s="64" t="n">
        <x:f aca="0">V1190*Y1190</x:f>
        <x:v>0.11892081234108985</x:v>
      </x:c>
      <x:c r="AB1190" s="64" t="n">
        <x:f aca="0">W1190*Y1190</x:f>
        <x:v>0.9121384121696664</x:v>
      </x:c>
      <x:c r="AC1190" s="64" t="n">
        <x:f aca="0">X1190*Y1190</x:f>
        <x:v>0.08342326099062958</x:v>
      </x:c>
      <x:c r="AD1190" s="64" t="n">
        <x:f aca="0">SUM(Z1190:AC1190)</x:f>
        <x:v>1.2323253457731933</x:v>
      </x:c>
      <x:c r="AE1190" s="64" t="n">
        <x:f aca="0">MAX(AE1189,AD1190)</x:f>
        <x:v>1.2323253457731933</x:v>
      </x:c>
      <x:c r="AF1190" s="63" t="n">
        <x:f aca="0">AD1190/AE1190-1</x:f>
        <x:v>0</x:v>
      </x:c>
      <x:c r="AG1190" s="63" t="n">
        <x:f aca="0">AD1190/AD1189-1</x:f>
        <x:v>0.005452872495905314</x:v>
      </x:c>
      <x:c r="AH1190" s="61" t="n">
        <x:f aca="0">IF(OR(T1190="年末+季度",T1190="季度+动态",T1190="季度",T1190="动态"),A1190,AH1189)</x:f>
        <x:v>45471</x:v>
      </x:c>
      <x:c r="AI1190" s="68" t="n">
        <x:f aca="0">YEAR(A1190)</x:f>
        <x:v>2024</x:v>
      </x:c>
      <x:c r="AJ1190" s="68" t="n">
        <x:f aca="0">MONTH(A1190)</x:f>
        <x:v>9</x:v>
      </x:c>
      <x:c r="AK1190" s="66" t="n">
        <x:f aca="0">IF(MONTH(A1190)&lt;&gt;MONTH(A1191),1,0)</x:f>
        <x:v>0</x:v>
      </x:c>
      <x:c r="AL1190" s="64" t="n">
        <x:f aca="0">IF(AK1189,AD1189,AL1189)</x:f>
        <x:v>1.2101057899169292</x:v>
      </x:c>
      <x:c r="AM1190" s="65" t="str">
        <x:f aca="0">IF(AK1190,AD1190/AL1190-1,"")</x:f>
      </x:c>
      <x:c r="AN1190" s="64" t="n">
        <x:f aca="0">IF(AI1190&lt;&gt;AI1189,AD1190,MAX(AN1189,AD1190))</x:f>
        <x:v>1.2323253457731933</x:v>
      </x:c>
      <x:c r="AO1190" s="65" t="n">
        <x:f aca="0">AD1190/AN1190-1</x:f>
        <x:v>0</x:v>
      </x:c>
      <x:c r="AP1190" s="69" t="n">
        <x:f aca="0">IFERROR(SUM(Z1190:AC1190)/AD1190,0)</x:f>
        <x:v>1</x:v>
      </x:c>
      <x:c r="AQ1190" s="66" t="b">
        <x:f aca="0">AND(B1190&gt;0,C1190&gt;0,D1190&gt;0,E1190&gt;0)</x:f>
        <x:v>1</x:v>
      </x:c>
    </x:row>
    <x:row r="1191" ht="13.5" hidden="0">
      <x:c r="A1191" s="61" t="n">
        <x:f aca="0">'净值底稿'!A1153</x:f>
        <x:v>45562</x:v>
      </x:c>
      <x:c r="B1191" s="62" t="n">
        <x:f aca="0">'净值底稿'!W1153</x:f>
        <x:v>1.4542065069923824</x:v>
      </x:c>
      <x:c r="C1191" s="62" t="n">
        <x:f aca="0">'净值底稿'!T1153</x:f>
        <x:v>1.1600688141254114</x:v>
      </x:c>
      <x:c r="D1191" s="62" t="n">
        <x:f aca="0">'净值底稿'!U1153</x:f>
        <x:v>1.7069</x:v>
      </x:c>
      <x:c r="E1191" s="62" t="n">
        <x:f aca="0">'净值底稿'!V1153</x:f>
        <x:v>2.1008</x:v>
      </x:c>
      <x:c r="F1191" s="63" t="n">
        <x:f aca="0">IFERROR(B1191/B1190-1,0)</x:f>
        <x:v>0.013667115368180216</x:v>
      </x:c>
      <x:c r="G1191" s="63" t="n">
        <x:f aca="0">IFERROR(C1191/C1190-1,0)</x:f>
        <x:v>0.04201537255548149</x:v>
      </x:c>
      <x:c r="H1191" s="63" t="n">
        <x:f aca="0">IFERROR(D1191/D1190-1,0)</x:f>
        <x:v>-0.005418948840461457</x:v>
      </x:c>
      <x:c r="I1191" s="63" t="n">
        <x:f aca="0">IFERROR(E1191/E1190-1,0)</x:f>
        <x:v>0</x:v>
      </x:c>
      <x:c r="J1191" s="64" t="n">
        <x:f aca="0">Z1190*(1+F1191)</x:f>
        <x:v>0.11945343223845856</x:v>
      </x:c>
      <x:c r="K1191" s="64" t="n">
        <x:f aca="0">AA1190*(1+G1191)</x:f>
        <x:v>0.12391731457620124</x:v>
      </x:c>
      <x:c r="L1191" s="64" t="n">
        <x:f aca="0">AB1190*(1+H1191)</x:f>
        <x:v>0.9071955807786992</x:v>
      </x:c>
      <x:c r="M1191" s="64" t="n">
        <x:f aca="0">AC1190*(1+I1191)</x:f>
        <x:v>0.08342326099062958</x:v>
      </x:c>
      <x:c r="N1191" s="64" t="n">
        <x:f aca="0">SUM(J1191:M1191)</x:f>
        <x:v>1.2339895885839887</x:v>
      </x:c>
      <x:c r="O1191" s="65" t="n">
        <x:f aca="0">IFERROR((J1191+K1191)/N1191,0)</x:f>
        <x:v>0.19722269058520128</x:v>
      </x:c>
      <x:c r="P1191" s="66" t="b">
        <x:f aca="0">AND(MONTH(A1191)=12,OR(A1192="",YEAR(A1191)&lt;&gt;YEAR(A1192)))</x:f>
        <x:v>0</x:v>
      </x:c>
      <x:c r="Q1191" s="66" t="b">
        <x:f aca="0">AND(MOD(MONTH(A1191),3)=0,OR(A1192="",MONTH(A1191)&lt;&gt;MONTH(A1192)))</x:f>
        <x:v>0</x:v>
      </x:c>
      <x:c r="R1191" s="66" t="b">
        <x:f aca="0">OR(O1191&gt;$E$7,O1191&lt;$E$6)</x:f>
        <x:v>0</x:v>
      </x:c>
      <x:c r="S1191" s="66" t="b">
        <x:f aca="0">AND(OR(P1191,Q1191,R1191),A1191-AH1190&gt;$E$8)</x:f>
        <x:v>0</x:v>
      </x:c>
      <x:c r="T1191" s="67" t="str">
        <x:f aca="0">IF(NOT(OR(P1191,Q1191,R1191)),"不调",IF(NOT(S1191),"间隔规则跳过",IF(P1191,"年末+季度",IF(AND(Q1191,R1191),"季度+动态",IF(Q1191,"季度","动态")))))</x:f>
        <x:v>不调</x:v>
      </x:c>
      <x:c r="U1191" s="64" t="n">
        <x:f aca="0">IF(OR(T1191="年末+季度",T1191="季度+动态"),N1191*$E$5/2,IF(T1191="季度",(J1191+K1191)/2,IF(T1191="动态",N1191*$E$5*IF(J1191+K1191=0,0.5,J1191/(J1191+K1191)),J1191)))</x:f>
        <x:v>0.11945343223845856</x:v>
      </x:c>
      <x:c r="V1191" s="64" t="n">
        <x:f aca="0">IF(OR(T1191="年末+季度",T1191="季度+动态"),N1191*$E$5/2,IF(T1191="季度",(J1191+K1191)/2,IF(T1191="动态",N1191*$E$5*IF(J1191+K1191=0,0.5,K1191/(J1191+K1191)),K1191)))</x:f>
        <x:v>0.12391731457620124</x:v>
      </x:c>
      <x:c r="W1191" s="64" t="n">
        <x:f aca="0">IF(OR(T1191="年末+季度",T1191="季度+动态",T1191="动态"),N1191*(1-$E$5)*IF(L1191+M1191=0,$B$7/($B$7+$B$8),L1191/(L1191+M1191)),L1191)</x:f>
        <x:v>0.9071955807786992</x:v>
      </x:c>
      <x:c r="X1191" s="64" t="n">
        <x:f aca="0">IF(OR(T1191="年末+季度",T1191="季度+动态",T1191="动态"),N1191*(1-$E$5)*IF(L1191+M1191=0,$B$8/($B$7+$B$8),M1191/(L1191+M1191)),M1191)</x:f>
        <x:v>0.08342326099062958</x:v>
      </x:c>
      <x:c r="Y1191" s="64" t="n">
        <x:f aca="0">POWER(1-$H$5,(A1191-A1190)/$H$8)</x:f>
        <x:v>0.9999862671029998</x:v>
      </x:c>
      <x:c r="Z1191" s="64" t="n">
        <x:f aca="0">U1191*Y1191</x:f>
        <x:v>0.1194517917967773</x:v>
      </x:c>
      <x:c r="AA1191" s="64" t="n">
        <x:f aca="0">V1191*Y1191</x:f>
        <x:v>0.12391561283248362</x:v>
      </x:c>
      <x:c r="AB1191" s="64" t="n">
        <x:f aca="0">W1191*Y1191</x:f>
        <x:v>0.9071831223552294</x:v>
      </x:c>
      <x:c r="AC1191" s="64" t="n">
        <x:f aca="0">X1191*Y1191</x:f>
        <x:v>0.08342211534757897</x:v>
      </x:c>
      <x:c r="AD1191" s="64" t="n">
        <x:f aca="0">SUM(Z1191:AC1191)</x:f>
        <x:v>1.2339726423320692</x:v>
      </x:c>
      <x:c r="AE1191" s="64" t="n">
        <x:f aca="0">MAX(AE1190,AD1191)</x:f>
        <x:v>1.2339726423320692</x:v>
      </x:c>
      <x:c r="AF1191" s="63" t="n">
        <x:f aca="0">AD1191/AE1191-1</x:f>
        <x:v>0</x:v>
      </x:c>
      <x:c r="AG1191" s="63" t="n">
        <x:f aca="0">AD1191/AD1190-1</x:f>
        <x:v>0.0013367383577120862</x:v>
      </x:c>
      <x:c r="AH1191" s="61" t="n">
        <x:f aca="0">IF(OR(T1191="年末+季度",T1191="季度+动态",T1191="季度",T1191="动态"),A1191,AH1190)</x:f>
        <x:v>45471</x:v>
      </x:c>
      <x:c r="AI1191" s="68" t="n">
        <x:f aca="0">YEAR(A1191)</x:f>
        <x:v>2024</x:v>
      </x:c>
      <x:c r="AJ1191" s="68" t="n">
        <x:f aca="0">MONTH(A1191)</x:f>
        <x:v>9</x:v>
      </x:c>
      <x:c r="AK1191" s="66" t="n">
        <x:f aca="0">IF(MONTH(A1191)&lt;&gt;MONTH(A1192),1,0)</x:f>
        <x:v>0</x:v>
      </x:c>
      <x:c r="AL1191" s="64" t="n">
        <x:f aca="0">IF(AK1190,AD1190,AL1190)</x:f>
        <x:v>1.2101057899169292</x:v>
      </x:c>
      <x:c r="AM1191" s="65" t="str">
        <x:f aca="0">IF(AK1191,AD1191/AL1191-1,"")</x:f>
      </x:c>
      <x:c r="AN1191" s="64" t="n">
        <x:f aca="0">IF(AI1191&lt;&gt;AI1190,AD1191,MAX(AN1190,AD1191))</x:f>
        <x:v>1.2339726423320692</x:v>
      </x:c>
      <x:c r="AO1191" s="65" t="n">
        <x:f aca="0">AD1191/AN1191-1</x:f>
        <x:v>0</x:v>
      </x:c>
      <x:c r="AP1191" s="69" t="n">
        <x:f aca="0">IFERROR(SUM(Z1191:AC1191)/AD1191,0)</x:f>
        <x:v>1</x:v>
      </x:c>
      <x:c r="AQ1191" s="66" t="b">
        <x:f aca="0">AND(B1191&gt;0,C1191&gt;0,D1191&gt;0,E1191&gt;0)</x:f>
        <x:v>1</x:v>
      </x:c>
    </x:row>
    <x:row r="1192" ht="13.5" hidden="0">
      <x:c r="A1192" s="61" t="n">
        <x:f aca="0">'净值底稿'!A1154</x:f>
        <x:v>45565</x:v>
      </x:c>
      <x:c r="B1192" s="62" t="n">
        <x:f aca="0">'净值底稿'!W1154</x:f>
        <x:v>1.5321290352422896</x:v>
      </x:c>
      <x:c r="C1192" s="62" t="n">
        <x:f aca="0">'净值底稿'!T1154</x:f>
        <x:v>1.264730047199221</x:v>
      </x:c>
      <x:c r="D1192" s="62" t="n">
        <x:f aca="0">'净值底稿'!U1154</x:f>
        <x:v>1.7015</x:v>
      </x:c>
      <x:c r="E1192" s="62" t="n">
        <x:f aca="0">'净值底稿'!V1154</x:f>
        <x:v>2.0936</x:v>
      </x:c>
      <x:c r="F1192" s="63" t="n">
        <x:f aca="0">IFERROR(B1192/B1191-1,0)</x:f>
        <x:v>0.053584224713082884</x:v>
      </x:c>
      <x:c r="G1192" s="63" t="n">
        <x:f aca="0">IFERROR(C1192/C1191-1,0)</x:f>
        <x:v>0.09021984885673784</x:v>
      </x:c>
      <x:c r="H1192" s="63" t="n">
        <x:f aca="0">IFERROR(D1192/D1191-1,0)</x:f>
        <x:v>-0.0031636299724647765</x:v>
      </x:c>
      <x:c r="I1192" s="63" t="n">
        <x:f aca="0">IFERROR(E1192/E1191-1,0)</x:f>
        <x:v>-0.0034272658035034986</x:v>
      </x:c>
      <x:c r="J1192" s="64" t="n">
        <x:f aca="0">Z1191*(1+F1192)</x:f>
        <x:v>0.1258525234507962</x:v>
      </x:c>
      <x:c r="K1192" s="64" t="n">
        <x:f aca="0">AA1191*(1+G1192)</x:f>
        <x:v>0.13509526069322034</x:v>
      </x:c>
      <x:c r="L1192" s="64" t="n">
        <x:f aca="0">AB1191*(1+H1192)</x:f>
        <x:v>0.9043131306388321</x:v>
      </x:c>
      <x:c r="M1192" s="64" t="n">
        <x:f aca="0">AC1191*(1+I1192)</x:f>
        <x:v>0.08313620558439229</x:v>
      </x:c>
      <x:c r="N1192" s="64" t="n">
        <x:f aca="0">SUM(J1192:M1192)</x:f>
        <x:v>1.2483971203672408</x:v>
      </x:c>
      <x:c r="O1192" s="65" t="n">
        <x:f aca="0">IFERROR((J1192+K1192)/N1192,0)</x:f>
        <x:v>0.2090262624662684</x:v>
      </x:c>
      <x:c r="P1192" s="66" t="b">
        <x:f aca="0">AND(MONTH(A1192)=12,OR(A1193="",YEAR(A1192)&lt;&gt;YEAR(A1193)))</x:f>
        <x:v>0</x:v>
      </x:c>
      <x:c r="Q1192" s="66" t="b">
        <x:f aca="0">AND(MOD(MONTH(A1192),3)=0,OR(A1193="",MONTH(A1192)&lt;&gt;MONTH(A1193)))</x:f>
        <x:v>1</x:v>
      </x:c>
      <x:c r="R1192" s="66" t="b">
        <x:f aca="0">OR(O1192&gt;$E$7,O1192&lt;$E$6)</x:f>
        <x:v>0</x:v>
      </x:c>
      <x:c r="S1192" s="66" t="b">
        <x:f aca="0">AND(OR(P1192,Q1192,R1192),A1192-AH1191&gt;$E$8)</x:f>
        <x:v>1</x:v>
      </x:c>
      <x:c r="T1192" s="67" t="str">
        <x:f aca="0">IF(NOT(OR(P1192,Q1192,R1192)),"不调",IF(NOT(S1192),"间隔规则跳过",IF(P1192,"年末+季度",IF(AND(Q1192,R1192),"季度+动态",IF(Q1192,"季度","动态")))))</x:f>
        <x:v>季度</x:v>
      </x:c>
      <x:c r="U1192" s="64" t="n">
        <x:f aca="0">IF(OR(T1192="年末+季度",T1192="季度+动态"),N1192*$E$5/2,IF(T1192="季度",(J1192+K1192)/2,IF(T1192="动态",N1192*$E$5*IF(J1192+K1192=0,0.5,J1192/(J1192+K1192)),J1192)))</x:f>
        <x:v>0.13047389207200827</x:v>
      </x:c>
      <x:c r="V1192" s="64" t="n">
        <x:f aca="0">IF(OR(T1192="年末+季度",T1192="季度+动态"),N1192*$E$5/2,IF(T1192="季度",(J1192+K1192)/2,IF(T1192="动态",N1192*$E$5*IF(J1192+K1192=0,0.5,K1192/(J1192+K1192)),K1192)))</x:f>
        <x:v>0.13047389207200827</x:v>
      </x:c>
      <x:c r="W1192" s="64" t="n">
        <x:f aca="0">IF(OR(T1192="年末+季度",T1192="季度+动态",T1192="动态"),N1192*(1-$E$5)*IF(L1192+M1192=0,$B$7/($B$7+$B$8),L1192/(L1192+M1192)),L1192)</x:f>
        <x:v>0.9043131306388321</x:v>
      </x:c>
      <x:c r="X1192" s="64" t="n">
        <x:f aca="0">IF(OR(T1192="年末+季度",T1192="季度+动态",T1192="动态"),N1192*(1-$E$5)*IF(L1192+M1192=0,$B$8/($B$7+$B$8),M1192/(L1192+M1192)),M1192)</x:f>
        <x:v>0.08313620558439229</x:v>
      </x:c>
      <x:c r="Y1192" s="64" t="n">
        <x:f aca="0">POWER(1-$H$5,(A1192-A1191)/$H$8)</x:f>
        <x:v>0.9999588018747739</x:v>
      </x:c>
      <x:c r="Z1192" s="64" t="n">
        <x:f aca="0">U1192*Y1192</x:f>
        <x:v>0.13046851679226396</x:v>
      </x:c>
      <x:c r="AA1192" s="64" t="n">
        <x:f aca="0">V1192*Y1192</x:f>
        <x:v>0.13046851679226396</x:v>
      </x:c>
      <x:c r="AB1192" s="64" t="n">
        <x:f aca="0">W1192*Y1192</x:f>
        <x:v>0.9042758746332324</x:v>
      </x:c>
      <x:c r="AC1192" s="64" t="n">
        <x:f aca="0">X1192*Y1192</x:f>
        <x:v>0.0831327805285838</x:v>
      </x:c>
      <x:c r="AD1192" s="64" t="n">
        <x:f aca="0">SUM(Z1192:AC1192)</x:f>
        <x:v>1.2483456887463442</x:v>
      </x:c>
      <x:c r="AE1192" s="64" t="n">
        <x:f aca="0">MAX(AE1191,AD1192)</x:f>
        <x:v>1.2483456887463442</x:v>
      </x:c>
      <x:c r="AF1192" s="63" t="n">
        <x:f aca="0">AD1192/AE1192-1</x:f>
        <x:v>0</x:v>
      </x:c>
      <x:c r="AG1192" s="63" t="n">
        <x:f aca="0">AD1192/AD1191-1</x:f>
        <x:v>0.011647783687579683</x:v>
      </x:c>
      <x:c r="AH1192" s="61" t="n">
        <x:f aca="0">IF(OR(T1192="年末+季度",T1192="季度+动态",T1192="季度",T1192="动态"),A1192,AH1191)</x:f>
        <x:v>45565</x:v>
      </x:c>
      <x:c r="AI1192" s="68" t="n">
        <x:f aca="0">YEAR(A1192)</x:f>
        <x:v>2024</x:v>
      </x:c>
      <x:c r="AJ1192" s="68" t="n">
        <x:f aca="0">MONTH(A1192)</x:f>
        <x:v>9</x:v>
      </x:c>
      <x:c r="AK1192" s="66" t="n">
        <x:f aca="0">IF(MONTH(A1192)&lt;&gt;MONTH(A1193),1,0)</x:f>
        <x:v>1</x:v>
      </x:c>
      <x:c r="AL1192" s="64" t="n">
        <x:f aca="0">IF(AK1191,AD1191,AL1191)</x:f>
        <x:v>1.2101057899169292</x:v>
      </x:c>
      <x:c r="AM1192" s="65" t="n">
        <x:f aca="0">IF(AK1192,AD1192/AL1192-1,"")</x:f>
        <x:v>0.03160045935491329</x:v>
      </x:c>
      <x:c r="AN1192" s="64" t="n">
        <x:f aca="0">IF(AI1192&lt;&gt;AI1191,AD1192,MAX(AN1191,AD1192))</x:f>
        <x:v>1.2483456887463442</x:v>
      </x:c>
      <x:c r="AO1192" s="65" t="n">
        <x:f aca="0">AD1192/AN1192-1</x:f>
        <x:v>0</x:v>
      </x:c>
      <x:c r="AP1192" s="69" t="n">
        <x:f aca="0">IFERROR(SUM(Z1192:AC1192)/AD1192,0)</x:f>
        <x:v>1</x:v>
      </x:c>
      <x:c r="AQ1192" s="66" t="b">
        <x:f aca="0">AND(B1192&gt;0,C1192&gt;0,D1192&gt;0,E1192&gt;0)</x:f>
        <x:v>1</x:v>
      </x:c>
    </x:row>
    <x:row r="1193" ht="13.5" hidden="0">
      <x:c r="A1193" s="61" t="n">
        <x:f aca="0">'净值底稿'!A1155</x:f>
        <x:v>45573</x:v>
      </x:c>
      <x:c r="B1193" s="62" t="n">
        <x:f aca="0">'净值底稿'!W1155</x:f>
        <x:v>1.5573827275392493</x:v>
      </x:c>
      <x:c r="C1193" s="62" t="n">
        <x:f aca="0">'净值底稿'!T1155</x:f>
        <x:v>1.3439524908060512</x:v>
      </x:c>
      <x:c r="D1193" s="62" t="n">
        <x:f aca="0">'净值底稿'!U1155</x:f>
        <x:v>1.6986</x:v>
      </x:c>
      <x:c r="E1193" s="62" t="n">
        <x:f aca="0">'净值底稿'!V1155</x:f>
        <x:v>2.0877</x:v>
      </x:c>
      <x:c r="F1193" s="63" t="n">
        <x:f aca="0">IFERROR(B1193/B1192-1,0)</x:f>
        <x:v>0.01648274506655123</x:v>
      </x:c>
      <x:c r="G1193" s="63" t="n">
        <x:f aca="0">IFERROR(C1193/C1192-1,0)</x:f>
        <x:v>0.06263980505742728</x:v>
      </x:c>
      <x:c r="H1193" s="63" t="n">
        <x:f aca="0">IFERROR(D1193/D1192-1,0)</x:f>
        <x:v>-0.0017043784895679481</x:v>
      </x:c>
      <x:c r="I1193" s="63" t="n">
        <x:f aca="0">IFERROR(E1193/E1192-1,0)</x:f>
        <x:v>-0.002818112342376722</x:v>
      </x:c>
      <x:c r="J1193" s="64" t="n">
        <x:f aca="0">Z1192*(1+F1193)</x:f>
        <x:v>0.1326189960937619</x:v>
      </x:c>
      <x:c r="K1193" s="64" t="n">
        <x:f aca="0">AA1192*(1+G1193)</x:f>
        <x:v>0.13864103925026305</x:v>
      </x:c>
      <x:c r="L1193" s="64" t="n">
        <x:f aca="0">AB1192*(1+H1193)</x:f>
        <x:v>0.9027346462838723</x:v>
      </x:c>
      <x:c r="M1193" s="64" t="n">
        <x:f aca="0">AC1192*(1+I1193)</x:f>
        <x:v>0.0828985030137201</x:v>
      </x:c>
      <x:c r="N1193" s="64" t="n">
        <x:f aca="0">SUM(J1193:M1193)</x:f>
        <x:v>1.2568931846416174</x:v>
      </x:c>
      <x:c r="O1193" s="65" t="n">
        <x:f aca="0">IFERROR((J1193+K1193)/N1193,0)</x:f>
        <x:v>0.2158178902222072</x:v>
      </x:c>
      <x:c r="P1193" s="66" t="b">
        <x:f aca="0">AND(MONTH(A1193)=12,OR(A1194="",YEAR(A1193)&lt;&gt;YEAR(A1194)))</x:f>
        <x:v>0</x:v>
      </x:c>
      <x:c r="Q1193" s="66" t="b">
        <x:f aca="0">AND(MOD(MONTH(A1193),3)=0,OR(A1194="",MONTH(A1193)&lt;&gt;MONTH(A1194)))</x:f>
        <x:v>0</x:v>
      </x:c>
      <x:c r="R1193" s="66" t="b">
        <x:f aca="0">OR(O1193&gt;$E$7,O1193&lt;$E$6)</x:f>
        <x:v>0</x:v>
      </x:c>
      <x:c r="S1193" s="66" t="b">
        <x:f aca="0">AND(OR(P1193,Q1193,R1193),A1193-AH1192&gt;$E$8)</x:f>
        <x:v>0</x:v>
      </x:c>
      <x:c r="T1193" s="67" t="str">
        <x:f aca="0">IF(NOT(OR(P1193,Q1193,R1193)),"不调",IF(NOT(S1193),"间隔规则跳过",IF(P1193,"年末+季度",IF(AND(Q1193,R1193),"季度+动态",IF(Q1193,"季度","动态")))))</x:f>
        <x:v>不调</x:v>
      </x:c>
      <x:c r="U1193" s="64" t="n">
        <x:f aca="0">IF(OR(T1193="年末+季度",T1193="季度+动态"),N1193*$E$5/2,IF(T1193="季度",(J1193+K1193)/2,IF(T1193="动态",N1193*$E$5*IF(J1193+K1193=0,0.5,J1193/(J1193+K1193)),J1193)))</x:f>
        <x:v>0.1326189960937619</x:v>
      </x:c>
      <x:c r="V1193" s="64" t="n">
        <x:f aca="0">IF(OR(T1193="年末+季度",T1193="季度+动态"),N1193*$E$5/2,IF(T1193="季度",(J1193+K1193)/2,IF(T1193="动态",N1193*$E$5*IF(J1193+K1193=0,0.5,K1193/(J1193+K1193)),K1193)))</x:f>
        <x:v>0.13864103925026305</x:v>
      </x:c>
      <x:c r="W1193" s="64" t="n">
        <x:f aca="0">IF(OR(T1193="年末+季度",T1193="季度+动态",T1193="动态"),N1193*(1-$E$5)*IF(L1193+M1193=0,$B$7/($B$7+$B$8),L1193/(L1193+M1193)),L1193)</x:f>
        <x:v>0.9027346462838723</x:v>
      </x:c>
      <x:c r="X1193" s="64" t="n">
        <x:f aca="0">IF(OR(T1193="年末+季度",T1193="季度+动态",T1193="动态"),N1193*(1-$E$5)*IF(L1193+M1193=0,$B$8/($B$7+$B$8),M1193/(L1193+M1193)),M1193)</x:f>
        <x:v>0.0828985030137201</x:v>
      </x:c>
      <x:c r="Y1193" s="64" t="n">
        <x:f aca="0">POWER(1-$H$5,(A1193-A1192)/$H$8)</x:f>
        <x:v>0.9998901421044415</x:v>
      </x:c>
      <x:c r="Z1193" s="64" t="n">
        <x:f aca="0">U1193*Y1193</x:f>
        <x:v>0.13260442684993995</x:v>
      </x:c>
      <x:c r="AA1193" s="64" t="n">
        <x:f aca="0">V1193*Y1193</x:f>
        <x:v>0.13862580843745298</x:v>
      </x:c>
      <x:c r="AB1193" s="64" t="n">
        <x:f aca="0">W1193*Y1193</x:f>
        <x:v>0.9026354737553839</x:v>
      </x:c>
      <x:c r="AC1193" s="64" t="n">
        <x:f aca="0">X1193*Y1193</x:f>
        <x:v>0.08288939595863407</x:v>
      </x:c>
      <x:c r="AD1193" s="64" t="n">
        <x:f aca="0">SUM(Z1193:AC1193)</x:f>
        <x:v>1.256755105001411</x:v>
      </x:c>
      <x:c r="AE1193" s="64" t="n">
        <x:f aca="0">MAX(AE1192,AD1193)</x:f>
        <x:v>1.256755105001411</x:v>
      </x:c>
      <x:c r="AF1193" s="63" t="n">
        <x:f aca="0">AD1193/AE1193-1</x:f>
        <x:v>0</x:v>
      </x:c>
      <x:c r="AG1193" s="63" t="n">
        <x:f aca="0">AD1193/AD1192-1</x:f>
        <x:v>0.006736448349905277</x:v>
      </x:c>
      <x:c r="AH1193" s="61" t="n">
        <x:f aca="0">IF(OR(T1193="年末+季度",T1193="季度+动态",T1193="季度",T1193="动态"),A1193,AH1192)</x:f>
        <x:v>45565</x:v>
      </x:c>
      <x:c r="AI1193" s="68" t="n">
        <x:f aca="0">YEAR(A1193)</x:f>
        <x:v>2024</x:v>
      </x:c>
      <x:c r="AJ1193" s="68" t="n">
        <x:f aca="0">MONTH(A1193)</x:f>
        <x:v>10</x:v>
      </x:c>
      <x:c r="AK1193" s="66" t="n">
        <x:f aca="0">IF(MONTH(A1193)&lt;&gt;MONTH(A1194),1,0)</x:f>
        <x:v>0</x:v>
      </x:c>
      <x:c r="AL1193" s="64" t="n">
        <x:f aca="0">IF(AK1192,AD1192,AL1192)</x:f>
        <x:v>1.2483456887463442</x:v>
      </x:c>
      <x:c r="AM1193" s="65" t="str">
        <x:f aca="0">IF(AK1193,AD1193/AL1193-1,"")</x:f>
      </x:c>
      <x:c r="AN1193" s="64" t="n">
        <x:f aca="0">IF(AI1193&lt;&gt;AI1192,AD1193,MAX(AN1192,AD1193))</x:f>
        <x:v>1.256755105001411</x:v>
      </x:c>
      <x:c r="AO1193" s="65" t="n">
        <x:f aca="0">AD1193/AN1193-1</x:f>
        <x:v>0</x:v>
      </x:c>
      <x:c r="AP1193" s="69" t="n">
        <x:f aca="0">IFERROR(SUM(Z1193:AC1193)/AD1193,0)</x:f>
        <x:v>1</x:v>
      </x:c>
      <x:c r="AQ1193" s="66" t="b">
        <x:f aca="0">AND(B1193&gt;0,C1193&gt;0,D1193&gt;0,E1193&gt;0)</x:f>
        <x:v>1</x:v>
      </x:c>
    </x:row>
    <x:row r="1194" ht="13.5" hidden="0">
      <x:c r="A1194" s="61" t="n">
        <x:f aca="0">'净值底稿'!A1156</x:f>
        <x:v>45574</x:v>
      </x:c>
      <x:c r="B1194" s="62" t="n">
        <x:f aca="0">'净值底稿'!W1156</x:f>
        <x:v>1.4621635301832523</x:v>
      </x:c>
      <x:c r="C1194" s="62" t="n">
        <x:f aca="0">'净值底稿'!T1156</x:f>
        <x:v>1.2418096046530895</x:v>
      </x:c>
      <x:c r="D1194" s="62" t="n">
        <x:f aca="0">'净值底稿'!U1156</x:f>
        <x:v>1.6982</x:v>
      </x:c>
      <x:c r="E1194" s="62" t="n">
        <x:f aca="0">'净值底稿'!V1156</x:f>
        <x:v>2.07</x:v>
      </x:c>
      <x:c r="F1194" s="63" t="n">
        <x:f aca="0">IFERROR(B1194/B1193-1,0)</x:f>
        <x:v>-0.06114052485123467</x:v>
      </x:c>
      <x:c r="G1194" s="63" t="n">
        <x:f aca="0">IFERROR(C1194/C1193-1,0)</x:f>
        <x:v>-0.0760018578422369</x:v>
      </x:c>
      <x:c r="H1194" s="63" t="n">
        <x:f aca="0">IFERROR(D1194/D1193-1,0)</x:f>
        <x:v>-0.00023548804898165798</x:v>
      </x:c>
      <x:c r="I1194" s="63" t="n">
        <x:f aca="0">IFERROR(E1194/E1193-1,0)</x:f>
        <x:v>-0.008478229630694112</x:v>
      </x:c>
      <x:c r="J1194" s="64" t="n">
        <x:f aca="0">Z1193*(1+F1194)</x:f>
        <x:v>0.12449692259473746</x:v>
      </x:c>
      <x:c r="K1194" s="64" t="n">
        <x:f aca="0">AA1193*(1+G1194)</x:f>
        <x:v>0.12808998945132452</x:v>
      </x:c>
      <x:c r="L1194" s="64" t="n">
        <x:f aca="0">AB1193*(1+H1194)</x:f>
        <x:v>0.9024229138887276</x:v>
      </x:c>
      <x:c r="M1194" s="64" t="n">
        <x:f aca="0">AC1193*(1+I1194)</x:f>
        <x:v>0.08218664062574724</x:v>
      </x:c>
      <x:c r="N1194" s="64" t="n">
        <x:f aca="0">SUM(J1194:M1194)</x:f>
        <x:v>1.2371964665605368</x:v>
      </x:c>
      <x:c r="O1194" s="65" t="n">
        <x:f aca="0">IFERROR((J1194+K1194)/N1194,0)</x:f>
        <x:v>0.20416071244388956</x:v>
      </x:c>
      <x:c r="P1194" s="66" t="b">
        <x:f aca="0">AND(MONTH(A1194)=12,OR(A1195="",YEAR(A1194)&lt;&gt;YEAR(A1195)))</x:f>
        <x:v>0</x:v>
      </x:c>
      <x:c r="Q1194" s="66" t="b">
        <x:f aca="0">AND(MOD(MONTH(A1194),3)=0,OR(A1195="",MONTH(A1194)&lt;&gt;MONTH(A1195)))</x:f>
        <x:v>0</x:v>
      </x:c>
      <x:c r="R1194" s="66" t="b">
        <x:f aca="0">OR(O1194&gt;$E$7,O1194&lt;$E$6)</x:f>
        <x:v>0</x:v>
      </x:c>
      <x:c r="S1194" s="66" t="b">
        <x:f aca="0">AND(OR(P1194,Q1194,R1194),A1194-AH1193&gt;$E$8)</x:f>
        <x:v>0</x:v>
      </x:c>
      <x:c r="T1194" s="67" t="str">
        <x:f aca="0">IF(NOT(OR(P1194,Q1194,R1194)),"不调",IF(NOT(S1194),"间隔规则跳过",IF(P1194,"年末+季度",IF(AND(Q1194,R1194),"季度+动态",IF(Q1194,"季度","动态")))))</x:f>
        <x:v>不调</x:v>
      </x:c>
      <x:c r="U1194" s="64" t="n">
        <x:f aca="0">IF(OR(T1194="年末+季度",T1194="季度+动态"),N1194*$E$5/2,IF(T1194="季度",(J1194+K1194)/2,IF(T1194="动态",N1194*$E$5*IF(J1194+K1194=0,0.5,J1194/(J1194+K1194)),J1194)))</x:f>
        <x:v>0.12449692259473746</x:v>
      </x:c>
      <x:c r="V1194" s="64" t="n">
        <x:f aca="0">IF(OR(T1194="年末+季度",T1194="季度+动态"),N1194*$E$5/2,IF(T1194="季度",(J1194+K1194)/2,IF(T1194="动态",N1194*$E$5*IF(J1194+K1194=0,0.5,K1194/(J1194+K1194)),K1194)))</x:f>
        <x:v>0.12808998945132452</x:v>
      </x:c>
      <x:c r="W1194" s="64" t="n">
        <x:f aca="0">IF(OR(T1194="年末+季度",T1194="季度+动态",T1194="动态"),N1194*(1-$E$5)*IF(L1194+M1194=0,$B$7/($B$7+$B$8),L1194/(L1194+M1194)),L1194)</x:f>
        <x:v>0.9024229138887276</x:v>
      </x:c>
      <x:c r="X1194" s="64" t="n">
        <x:f aca="0">IF(OR(T1194="年末+季度",T1194="季度+动态",T1194="动态"),N1194*(1-$E$5)*IF(L1194+M1194=0,$B$8/($B$7+$B$8),M1194/(L1194+M1194)),M1194)</x:f>
        <x:v>0.08218664062574724</x:v>
      </x:c>
      <x:c r="Y1194" s="64" t="n">
        <x:f aca="0">POWER(1-$H$5,(A1194-A1193)/$H$8)</x:f>
        <x:v>0.9999862671029998</x:v>
      </x:c>
      <x:c r="Z1194" s="64" t="n">
        <x:f aca="0">U1194*Y1194</x:f>
        <x:v>0.12449521289132262</x:v>
      </x:c>
      <x:c r="AA1194" s="64" t="n">
        <x:f aca="0">V1194*Y1194</x:f>
        <x:v>0.1280882304046926</x:v>
      </x:c>
      <x:c r="AB1194" s="64" t="n">
        <x:f aca="0">W1194*Y1194</x:f>
        <x:v>0.9024105210078005</x:v>
      </x:c>
      <x:c r="AC1194" s="64" t="n">
        <x:f aca="0">X1194*Y1194</x:f>
        <x:v>0.08218551196507673</x:v>
      </x:c>
      <x:c r="AD1194" s="64" t="n">
        <x:f aca="0">SUM(Z1194:AC1194)</x:f>
        <x:v>1.2371794762688924</x:v>
      </x:c>
      <x:c r="AE1194" s="64" t="n">
        <x:f aca="0">MAX(AE1193,AD1194)</x:f>
        <x:v>1.256755105001411</x:v>
      </x:c>
      <x:c r="AF1194" s="63" t="n">
        <x:f aca="0">AD1194/AE1194-1</x:f>
        <x:v>-0.015576327205368057</x:v>
      </x:c>
      <x:c r="AG1194" s="63" t="n">
        <x:f aca="0">AD1194/AD1193-1</x:f>
        <x:v>-0.015576327205368057</x:v>
      </x:c>
      <x:c r="AH1194" s="61" t="n">
        <x:f aca="0">IF(OR(T1194="年末+季度",T1194="季度+动态",T1194="季度",T1194="动态"),A1194,AH1193)</x:f>
        <x:v>45565</x:v>
      </x:c>
      <x:c r="AI1194" s="68" t="n">
        <x:f aca="0">YEAR(A1194)</x:f>
        <x:v>2024</x:v>
      </x:c>
      <x:c r="AJ1194" s="68" t="n">
        <x:f aca="0">MONTH(A1194)</x:f>
        <x:v>10</x:v>
      </x:c>
      <x:c r="AK1194" s="66" t="n">
        <x:f aca="0">IF(MONTH(A1194)&lt;&gt;MONTH(A1195),1,0)</x:f>
        <x:v>0</x:v>
      </x:c>
      <x:c r="AL1194" s="64" t="n">
        <x:f aca="0">IF(AK1193,AD1193,AL1193)</x:f>
        <x:v>1.2483456887463442</x:v>
      </x:c>
      <x:c r="AM1194" s="65" t="str">
        <x:f aca="0">IF(AK1194,AD1194/AL1194-1,"")</x:f>
      </x:c>
      <x:c r="AN1194" s="64" t="n">
        <x:f aca="0">IF(AI1194&lt;&gt;AI1193,AD1194,MAX(AN1193,AD1194))</x:f>
        <x:v>1.256755105001411</x:v>
      </x:c>
      <x:c r="AO1194" s="65" t="n">
        <x:f aca="0">AD1194/AN1194-1</x:f>
        <x:v>-0.015576327205368057</x:v>
      </x:c>
      <x:c r="AP1194" s="69" t="n">
        <x:f aca="0">IFERROR(SUM(Z1194:AC1194)/AD1194,0)</x:f>
        <x:v>1</x:v>
      </x:c>
      <x:c r="AQ1194" s="66" t="b">
        <x:f aca="0">AND(B1194&gt;0,C1194&gt;0,D1194&gt;0,E1194&gt;0)</x:f>
        <x:v>1</x:v>
      </x:c>
    </x:row>
    <x:row r="1195" ht="13.5" hidden="0">
      <x:c r="A1195" s="61" t="n">
        <x:f aca="0">'净值底稿'!A1157</x:f>
        <x:v>45575</x:v>
      </x:c>
      <x:c r="B1195" s="62" t="n">
        <x:f aca="0">'净值底稿'!W1157</x:f>
        <x:v>1.5063722547148164</x:v>
      </x:c>
      <x:c r="C1195" s="62" t="n">
        <x:f aca="0">'净值底稿'!T1157</x:f>
        <x:v>1.2497265921911869</x:v>
      </x:c>
      <x:c r="D1195" s="62" t="n">
        <x:f aca="0">'净值底稿'!U1157</x:f>
        <x:v>1.7033</x:v>
      </x:c>
      <x:c r="E1195" s="62" t="n">
        <x:f aca="0">'净值底稿'!V1157</x:f>
        <x:v>2.077</x:v>
      </x:c>
      <x:c r="F1195" s="63" t="n">
        <x:f aca="0">IFERROR(B1195/B1194-1,0)</x:f>
        <x:v>0.030235143757157967</x:v>
      </x:c>
      <x:c r="G1195" s="63" t="n">
        <x:f aca="0">IFERROR(C1195/C1194-1,0)</x:f>
        <x:v>0.006375363428042569</x:v>
      </x:c>
      <x:c r="H1195" s="63" t="n">
        <x:f aca="0">IFERROR(D1195/D1194-1,0)</x:f>
        <x:v>0.0030031798374750007</x:v>
      </x:c>
      <x:c r="I1195" s="63" t="n">
        <x:f aca="0">IFERROR(E1195/E1194-1,0)</x:f>
        <x:v>0.0033816425120773985</x:v>
      </x:c>
      <x:c r="J1195" s="64" t="n">
        <x:f aca="0">Z1194*(1+F1195)</x:f>
        <x:v>0.12825934355016974</x:v>
      </x:c>
      <x:c r="K1195" s="64" t="n">
        <x:f aca="0">AA1194*(1+G1195)</x:f>
        <x:v>0.1289048394243774</x:v>
      </x:c>
      <x:c r="L1195" s="64" t="n">
        <x:f aca="0">AB1194*(1+H1195)</x:f>
        <x:v>0.9051206220896164</x:v>
      </x:c>
      <x:c r="M1195" s="64" t="n">
        <x:f aca="0">AC1194*(1+I1195)</x:f>
        <x:v>0.08246343398621468</x:v>
      </x:c>
      <x:c r="N1195" s="64" t="n">
        <x:f aca="0">SUM(J1195:M1195)</x:f>
        <x:v>1.2447482390503781</x:v>
      </x:c>
      <x:c r="O1195" s="65" t="n">
        <x:f aca="0">IFERROR((J1195+K1195)/N1195,0)</x:f>
        <x:v>0.20659935471829902</x:v>
      </x:c>
      <x:c r="P1195" s="66" t="b">
        <x:f aca="0">AND(MONTH(A1195)=12,OR(A1196="",YEAR(A1195)&lt;&gt;YEAR(A1196)))</x:f>
        <x:v>0</x:v>
      </x:c>
      <x:c r="Q1195" s="66" t="b">
        <x:f aca="0">AND(MOD(MONTH(A1195),3)=0,OR(A1196="",MONTH(A1195)&lt;&gt;MONTH(A1196)))</x:f>
        <x:v>0</x:v>
      </x:c>
      <x:c r="R1195" s="66" t="b">
        <x:f aca="0">OR(O1195&gt;$E$7,O1195&lt;$E$6)</x:f>
        <x:v>0</x:v>
      </x:c>
      <x:c r="S1195" s="66" t="b">
        <x:f aca="0">AND(OR(P1195,Q1195,R1195),A1195-AH1194&gt;$E$8)</x:f>
        <x:v>0</x:v>
      </x:c>
      <x:c r="T1195" s="67" t="str">
        <x:f aca="0">IF(NOT(OR(P1195,Q1195,R1195)),"不调",IF(NOT(S1195),"间隔规则跳过",IF(P1195,"年末+季度",IF(AND(Q1195,R1195),"季度+动态",IF(Q1195,"季度","动态")))))</x:f>
        <x:v>不调</x:v>
      </x:c>
      <x:c r="U1195" s="64" t="n">
        <x:f aca="0">IF(OR(T1195="年末+季度",T1195="季度+动态"),N1195*$E$5/2,IF(T1195="季度",(J1195+K1195)/2,IF(T1195="动态",N1195*$E$5*IF(J1195+K1195=0,0.5,J1195/(J1195+K1195)),J1195)))</x:f>
        <x:v>0.12825934355016974</x:v>
      </x:c>
      <x:c r="V1195" s="64" t="n">
        <x:f aca="0">IF(OR(T1195="年末+季度",T1195="季度+动态"),N1195*$E$5/2,IF(T1195="季度",(J1195+K1195)/2,IF(T1195="动态",N1195*$E$5*IF(J1195+K1195=0,0.5,K1195/(J1195+K1195)),K1195)))</x:f>
        <x:v>0.1289048394243774</x:v>
      </x:c>
      <x:c r="W1195" s="64" t="n">
        <x:f aca="0">IF(OR(T1195="年末+季度",T1195="季度+动态",T1195="动态"),N1195*(1-$E$5)*IF(L1195+M1195=0,$B$7/($B$7+$B$8),L1195/(L1195+M1195)),L1195)</x:f>
        <x:v>0.9051206220896164</x:v>
      </x:c>
      <x:c r="X1195" s="64" t="n">
        <x:f aca="0">IF(OR(T1195="年末+季度",T1195="季度+动态",T1195="动态"),N1195*(1-$E$5)*IF(L1195+M1195=0,$B$8/($B$7+$B$8),M1195/(L1195+M1195)),M1195)</x:f>
        <x:v>0.08246343398621468</x:v>
      </x:c>
      <x:c r="Y1195" s="64" t="n">
        <x:f aca="0">POWER(1-$H$5,(A1195-A1194)/$H$8)</x:f>
        <x:v>0.9999862671029998</x:v>
      </x:c>
      <x:c r="Z1195" s="64" t="n">
        <x:f aca="0">U1195*Y1195</x:f>
        <x:v>0.12825758217781544</x:v>
      </x:c>
      <x:c r="AA1195" s="64" t="n">
        <x:f aca="0">V1195*Y1195</x:f>
        <x:v>0.12890306918749475</x:v>
      </x:c>
      <x:c r="AB1195" s="64" t="n">
        <x:f aca="0">W1195*Y1195</x:f>
        <x:v>0.9051081921613404</x:v>
      </x:c>
      <x:c r="AC1195" s="64" t="n">
        <x:f aca="0">X1195*Y1195</x:f>
        <x:v>0.08246230152436947</x:v>
      </x:c>
      <x:c r="AD1195" s="64" t="n">
        <x:f aca="0">SUM(Z1195:AC1195)</x:f>
        <x:v>1.2447311450510201</x:v>
      </x:c>
      <x:c r="AE1195" s="64" t="n">
        <x:f aca="0">MAX(AE1194,AD1195)</x:f>
        <x:v>1.256755105001411</x:v>
      </x:c>
      <x:c r="AF1195" s="63" t="n">
        <x:f aca="0">AD1195/AE1195-1</x:f>
        <x:v>-0.009567464578055018</x:v>
      </x:c>
      <x:c r="AG1195" s="63" t="n">
        <x:f aca="0">AD1195/AD1194-1</x:f>
        <x:v>0.006103939587570828</x:v>
      </x:c>
      <x:c r="AH1195" s="61" t="n">
        <x:f aca="0">IF(OR(T1195="年末+季度",T1195="季度+动态",T1195="季度",T1195="动态"),A1195,AH1194)</x:f>
        <x:v>45565</x:v>
      </x:c>
      <x:c r="AI1195" s="68" t="n">
        <x:f aca="0">YEAR(A1195)</x:f>
        <x:v>2024</x:v>
      </x:c>
      <x:c r="AJ1195" s="68" t="n">
        <x:f aca="0">MONTH(A1195)</x:f>
        <x:v>10</x:v>
      </x:c>
      <x:c r="AK1195" s="66" t="n">
        <x:f aca="0">IF(MONTH(A1195)&lt;&gt;MONTH(A1196),1,0)</x:f>
        <x:v>0</x:v>
      </x:c>
      <x:c r="AL1195" s="64" t="n">
        <x:f aca="0">IF(AK1194,AD1194,AL1194)</x:f>
        <x:v>1.2483456887463442</x:v>
      </x:c>
      <x:c r="AM1195" s="65" t="str">
        <x:f aca="0">IF(AK1195,AD1195/AL1195-1,"")</x:f>
      </x:c>
      <x:c r="AN1195" s="64" t="n">
        <x:f aca="0">IF(AI1195&lt;&gt;AI1194,AD1195,MAX(AN1194,AD1195))</x:f>
        <x:v>1.256755105001411</x:v>
      </x:c>
      <x:c r="AO1195" s="65" t="n">
        <x:f aca="0">AD1195/AN1195-1</x:f>
        <x:v>-0.009567464578055018</x:v>
      </x:c>
      <x:c r="AP1195" s="69" t="n">
        <x:f aca="0">IFERROR(SUM(Z1195:AC1195)/AD1195,0)</x:f>
        <x:v>1</x:v>
      </x:c>
      <x:c r="AQ1195" s="66" t="b">
        <x:f aca="0">AND(B1195&gt;0,C1195&gt;0,D1195&gt;0,E1195&gt;0)</x:f>
        <x:v>1</x:v>
      </x:c>
    </x:row>
    <x:row r="1196" ht="13.5" hidden="0">
      <x:c r="A1196" s="61" t="n">
        <x:f aca="0">'净值底稿'!A1158</x:f>
        <x:v>45576</x:v>
      </x:c>
      <x:c r="B1196" s="62" t="n">
        <x:f aca="0">'净值底稿'!W1158</x:f>
        <x:v>1.4831067728660519</x:v>
      </x:c>
      <x:c r="C1196" s="62" t="n">
        <x:f aca="0">'净值底稿'!T1158</x:f>
        <x:v>1.2097701359571358</x:v>
      </x:c>
      <x:c r="D1196" s="62" t="n">
        <x:f aca="0">'净值底稿'!U1158</x:f>
        <x:v>1.7062</x:v>
      </x:c>
      <x:c r="E1196" s="62" t="n">
        <x:f aca="0">'净值底稿'!V1158</x:f>
        <x:v>2.0991</x:v>
      </x:c>
      <x:c r="F1196" s="63" t="n">
        <x:f aca="0">IFERROR(B1196/B1195-1,0)</x:f>
        <x:v>-0.015444709483957597</x:v>
      </x:c>
      <x:c r="G1196" s="63" t="n">
        <x:f aca="0">IFERROR(C1196/C1195-1,0)</x:f>
        <x:v>-0.0319721581374004</x:v>
      </x:c>
      <x:c r="H1196" s="63" t="n">
        <x:f aca="0">IFERROR(D1196/D1195-1,0)</x:f>
        <x:v>0.0017025773498502428</x:v>
      </x:c>
      <x:c r="I1196" s="63" t="n">
        <x:f aca="0">IFERROR(E1196/E1195-1,0)</x:f>
        <x:v>0.010640346653827626</x:v>
      </x:c>
      <x:c r="J1196" s="64" t="n">
        <x:f aca="0">Z1195*(1+F1196)</x:f>
        <x:v>0.12627668108196427</x:v>
      </x:c>
      <x:c r="K1196" s="64" t="n">
        <x:f aca="0">AA1195*(1+G1196)</x:f>
        <x:v>0.12478175987503591</x:v>
      </x:c>
      <x:c r="L1196" s="64" t="n">
        <x:f aca="0">AB1195*(1+H1196)</x:f>
        <x:v>0.9066492088684782</x:v>
      </x:c>
      <x:c r="M1196" s="64" t="n">
        <x:f aca="0">AC1195*(1+I1196)</x:f>
        <x:v>0.08333972899846122</x:v>
      </x:c>
      <x:c r="N1196" s="64" t="n">
        <x:f aca="0">SUM(J1196:M1196)</x:f>
        <x:v>1.2410473788239396</x:v>
      </x:c>
      <x:c r="O1196" s="65" t="n">
        <x:f aca="0">IFERROR((J1196+K1196)/N1196,0)</x:f>
        <x:v>0.20229561356062978</x:v>
      </x:c>
      <x:c r="P1196" s="66" t="b">
        <x:f aca="0">AND(MONTH(A1196)=12,OR(A1197="",YEAR(A1196)&lt;&gt;YEAR(A1197)))</x:f>
        <x:v>0</x:v>
      </x:c>
      <x:c r="Q1196" s="66" t="b">
        <x:f aca="0">AND(MOD(MONTH(A1196),3)=0,OR(A1197="",MONTH(A1196)&lt;&gt;MONTH(A1197)))</x:f>
        <x:v>0</x:v>
      </x:c>
      <x:c r="R1196" s="66" t="b">
        <x:f aca="0">OR(O1196&gt;$E$7,O1196&lt;$E$6)</x:f>
        <x:v>0</x:v>
      </x:c>
      <x:c r="S1196" s="66" t="b">
        <x:f aca="0">AND(OR(P1196,Q1196,R1196),A1196-AH1195&gt;$E$8)</x:f>
        <x:v>0</x:v>
      </x:c>
      <x:c r="T1196" s="67" t="str">
        <x:f aca="0">IF(NOT(OR(P1196,Q1196,R1196)),"不调",IF(NOT(S1196),"间隔规则跳过",IF(P1196,"年末+季度",IF(AND(Q1196,R1196),"季度+动态",IF(Q1196,"季度","动态")))))</x:f>
        <x:v>不调</x:v>
      </x:c>
      <x:c r="U1196" s="64" t="n">
        <x:f aca="0">IF(OR(T1196="年末+季度",T1196="季度+动态"),N1196*$E$5/2,IF(T1196="季度",(J1196+K1196)/2,IF(T1196="动态",N1196*$E$5*IF(J1196+K1196=0,0.5,J1196/(J1196+K1196)),J1196)))</x:f>
        <x:v>0.12627668108196427</x:v>
      </x:c>
      <x:c r="V1196" s="64" t="n">
        <x:f aca="0">IF(OR(T1196="年末+季度",T1196="季度+动态"),N1196*$E$5/2,IF(T1196="季度",(J1196+K1196)/2,IF(T1196="动态",N1196*$E$5*IF(J1196+K1196=0,0.5,K1196/(J1196+K1196)),K1196)))</x:f>
        <x:v>0.12478175987503591</x:v>
      </x:c>
      <x:c r="W1196" s="64" t="n">
        <x:f aca="0">IF(OR(T1196="年末+季度",T1196="季度+动态",T1196="动态"),N1196*(1-$E$5)*IF(L1196+M1196=0,$B$7/($B$7+$B$8),L1196/(L1196+M1196)),L1196)</x:f>
        <x:v>0.9066492088684782</x:v>
      </x:c>
      <x:c r="X1196" s="64" t="n">
        <x:f aca="0">IF(OR(T1196="年末+季度",T1196="季度+动态",T1196="动态"),N1196*(1-$E$5)*IF(L1196+M1196=0,$B$8/($B$7+$B$8),M1196/(L1196+M1196)),M1196)</x:f>
        <x:v>0.08333972899846122</x:v>
      </x:c>
      <x:c r="Y1196" s="64" t="n">
        <x:f aca="0">POWER(1-$H$5,(A1196-A1195)/$H$8)</x:f>
        <x:v>0.9999862671029998</x:v>
      </x:c>
      <x:c r="Z1196" s="64" t="n">
        <x:f aca="0">U1196*Y1196</x:f>
        <x:v>0.12627494693730945</x:v>
      </x:c>
      <x:c r="AA1196" s="64" t="n">
        <x:f aca="0">V1196*Y1196</x:f>
        <x:v>0.12478004625998004</x:v>
      </x:c>
      <x:c r="AB1196" s="64" t="n">
        <x:f aca="0">W1196*Y1196</x:f>
        <x:v>0.9066367579482775</x:v>
      </x:c>
      <x:c r="AC1196" s="64" t="n">
        <x:f aca="0">X1196*Y1196</x:f>
        <x:v>0.08333858450254686</x:v>
      </x:c>
      <x:c r="AD1196" s="64" t="n">
        <x:f aca="0">SUM(Z1196:AC1196)</x:f>
        <x:v>1.2410303356481138</x:v>
      </x:c>
      <x:c r="AE1196" s="64" t="n">
        <x:f aca="0">MAX(AE1195,AD1196)</x:f>
        <x:v>1.256755105001411</x:v>
      </x:c>
      <x:c r="AF1196" s="63" t="n">
        <x:f aca="0">AD1196/AE1196-1</x:f>
        <x:v>-0.012512198510846284</x:v>
      </x:c>
      <x:c r="AG1196" s="63" t="n">
        <x:f aca="0">AD1196/AD1195-1</x:f>
        <x:v>-0.0029731797244895164</x:v>
      </x:c>
      <x:c r="AH1196" s="61" t="n">
        <x:f aca="0">IF(OR(T1196="年末+季度",T1196="季度+动态",T1196="季度",T1196="动态"),A1196,AH1195)</x:f>
        <x:v>45565</x:v>
      </x:c>
      <x:c r="AI1196" s="68" t="n">
        <x:f aca="0">YEAR(A1196)</x:f>
        <x:v>2024</x:v>
      </x:c>
      <x:c r="AJ1196" s="68" t="n">
        <x:f aca="0">MONTH(A1196)</x:f>
        <x:v>10</x:v>
      </x:c>
      <x:c r="AK1196" s="66" t="n">
        <x:f aca="0">IF(MONTH(A1196)&lt;&gt;MONTH(A1197),1,0)</x:f>
        <x:v>0</x:v>
      </x:c>
      <x:c r="AL1196" s="64" t="n">
        <x:f aca="0">IF(AK1195,AD1195,AL1195)</x:f>
        <x:v>1.2483456887463442</x:v>
      </x:c>
      <x:c r="AM1196" s="65" t="str">
        <x:f aca="0">IF(AK1196,AD1196/AL1196-1,"")</x:f>
      </x:c>
      <x:c r="AN1196" s="64" t="n">
        <x:f aca="0">IF(AI1196&lt;&gt;AI1195,AD1196,MAX(AN1195,AD1196))</x:f>
        <x:v>1.256755105001411</x:v>
      </x:c>
      <x:c r="AO1196" s="65" t="n">
        <x:f aca="0">AD1196/AN1196-1</x:f>
        <x:v>-0.012512198510846284</x:v>
      </x:c>
      <x:c r="AP1196" s="69" t="n">
        <x:f aca="0">IFERROR(SUM(Z1196:AC1196)/AD1196,0)</x:f>
        <x:v>1</x:v>
      </x:c>
      <x:c r="AQ1196" s="66" t="b">
        <x:f aca="0">AND(B1196&gt;0,C1196&gt;0,D1196&gt;0,E1196&gt;0)</x:f>
        <x:v>1</x:v>
      </x:c>
    </x:row>
    <x:row r="1197" ht="13.5" hidden="0">
      <x:c r="A1197" s="61" t="n">
        <x:f aca="0">'净值底稿'!A1159</x:f>
        <x:v>45579</x:v>
      </x:c>
      <x:c r="B1197" s="62" t="n">
        <x:f aca="0">'净值底稿'!W1159</x:f>
        <x:v>1.5146022814399813</x:v>
      </x:c>
      <x:c r="C1197" s="62" t="n">
        <x:f aca="0">'净值底稿'!T1159</x:f>
        <x:v>1.2400928618028908</x:v>
      </x:c>
      <x:c r="D1197" s="62" t="n">
        <x:f aca="0">'净值底稿'!U1159</x:f>
        <x:v>1.7077</x:v>
      </x:c>
      <x:c r="E1197" s="62" t="n">
        <x:f aca="0">'净值底稿'!V1159</x:f>
        <x:v>2.1114</x:v>
      </x:c>
      <x:c r="F1197" s="63" t="n">
        <x:f aca="0">IFERROR(B1197/B1196-1,0)</x:f>
        <x:v>0.021236170685853928</x:v>
      </x:c>
      <x:c r="G1197" s="63" t="n">
        <x:f aca="0">IFERROR(C1197/C1196-1,0)</x:f>
        <x:v>0.025064865584373708</x:v>
      </x:c>
      <x:c r="H1197" s="63" t="n">
        <x:f aca="0">IFERROR(D1197/D1196-1,0)</x:f>
        <x:v>0.0008791466416597782</x:v>
      </x:c>
      <x:c r="I1197" s="63" t="n">
        <x:f aca="0">IFERROR(E1197/E1196-1,0)</x:f>
        <x:v>0.005859654137487569</x:v>
      </x:c>
      <x:c r="J1197" s="64" t="n">
        <x:f aca="0">Z1196*(1+F1197)</x:f>
        <x:v>0.1289565432638173</x:v>
      </x:c>
      <x:c r="K1197" s="64" t="n">
        <x:f aca="0">AA1196*(1+G1197)</x:f>
        <x:v>0.12790764134709837</x:v>
      </x:c>
      <x:c r="L1197" s="64" t="n">
        <x:f aca="0">AB1196*(1+H1197)</x:f>
        <x:v>0.907433824609233</x:v>
      </x:c>
      <x:c r="M1197" s="64" t="n">
        <x:f aca="0">AC1196*(1+I1197)</x:f>
        <x:v>0.08382691978403957</x:v>
      </x:c>
      <x:c r="N1197" s="64" t="n">
        <x:f aca="0">SUM(J1197:M1197)</x:f>
        <x:v>1.2481249290041883</x:v>
      </x:c>
      <x:c r="O1197" s="65" t="n">
        <x:f aca="0">IFERROR((J1197+K1197)/N1197,0)</x:f>
        <x:v>0.20580005946668636</x:v>
      </x:c>
      <x:c r="P1197" s="66" t="b">
        <x:f aca="0">AND(MONTH(A1197)=12,OR(A1198="",YEAR(A1197)&lt;&gt;YEAR(A1198)))</x:f>
        <x:v>0</x:v>
      </x:c>
      <x:c r="Q1197" s="66" t="b">
        <x:f aca="0">AND(MOD(MONTH(A1197),3)=0,OR(A1198="",MONTH(A1197)&lt;&gt;MONTH(A1198)))</x:f>
        <x:v>0</x:v>
      </x:c>
      <x:c r="R1197" s="66" t="b">
        <x:f aca="0">OR(O1197&gt;$E$7,O1197&lt;$E$6)</x:f>
        <x:v>0</x:v>
      </x:c>
      <x:c r="S1197" s="66" t="b">
        <x:f aca="0">AND(OR(P1197,Q1197,R1197),A1197-AH1196&gt;$E$8)</x:f>
        <x:v>0</x:v>
      </x:c>
      <x:c r="T1197" s="67" t="str">
        <x:f aca="0">IF(NOT(OR(P1197,Q1197,R1197)),"不调",IF(NOT(S1197),"间隔规则跳过",IF(P1197,"年末+季度",IF(AND(Q1197,R1197),"季度+动态",IF(Q1197,"季度","动态")))))</x:f>
        <x:v>不调</x:v>
      </x:c>
      <x:c r="U1197" s="64" t="n">
        <x:f aca="0">IF(OR(T1197="年末+季度",T1197="季度+动态"),N1197*$E$5/2,IF(T1197="季度",(J1197+K1197)/2,IF(T1197="动态",N1197*$E$5*IF(J1197+K1197=0,0.5,J1197/(J1197+K1197)),J1197)))</x:f>
        <x:v>0.1289565432638173</x:v>
      </x:c>
      <x:c r="V1197" s="64" t="n">
        <x:f aca="0">IF(OR(T1197="年末+季度",T1197="季度+动态"),N1197*$E$5/2,IF(T1197="季度",(J1197+K1197)/2,IF(T1197="动态",N1197*$E$5*IF(J1197+K1197=0,0.5,K1197/(J1197+K1197)),K1197)))</x:f>
        <x:v>0.12790764134709837</x:v>
      </x:c>
      <x:c r="W1197" s="64" t="n">
        <x:f aca="0">IF(OR(T1197="年末+季度",T1197="季度+动态",T1197="动态"),N1197*(1-$E$5)*IF(L1197+M1197=0,$B$7/($B$7+$B$8),L1197/(L1197+M1197)),L1197)</x:f>
        <x:v>0.907433824609233</x:v>
      </x:c>
      <x:c r="X1197" s="64" t="n">
        <x:f aca="0">IF(OR(T1197="年末+季度",T1197="季度+动态",T1197="动态"),N1197*(1-$E$5)*IF(L1197+M1197=0,$B$8/($B$7+$B$8),M1197/(L1197+M1197)),M1197)</x:f>
        <x:v>0.08382691978403957</x:v>
      </x:c>
      <x:c r="Y1197" s="64" t="n">
        <x:f aca="0">POWER(1-$H$5,(A1197-A1196)/$H$8)</x:f>
        <x:v>0.9999588018747739</x:v>
      </x:c>
      <x:c r="Z1197" s="64" t="n">
        <x:f aca="0">U1197*Y1197</x:f>
        <x:v>0.12895123049599921</x:v>
      </x:c>
      <x:c r="AA1197" s="64" t="n">
        <x:f aca="0">V1197*Y1197</x:f>
        <x:v>0.12790237179207278</x:v>
      </x:c>
      <x:c r="AB1197" s="64" t="n">
        <x:f aca="0">W1197*Y1197</x:f>
        <x:v>0.9073964400368925</x:v>
      </x:c>
      <x:c r="AC1197" s="64" t="n">
        <x:f aca="0">X1197*Y1197</x:f>
        <x:v>0.083823466272101</x:v>
      </x:c>
      <x:c r="AD1197" s="64" t="n">
        <x:f aca="0">SUM(Z1197:AC1197)</x:f>
        <x:v>1.2480735085970653</x:v>
      </x:c>
      <x:c r="AE1197" s="64" t="n">
        <x:f aca="0">MAX(AE1196,AD1197)</x:f>
        <x:v>1.256755105001411</x:v>
      </x:c>
      <x:c r="AF1197" s="63" t="n">
        <x:f aca="0">AD1197/AE1197-1</x:f>
        <x:v>-0.006907946003001042</x:v>
      </x:c>
      <x:c r="AG1197" s="63" t="n">
        <x:f aca="0">AD1197/AD1196-1</x:f>
        <x:v>0.0056752625190852335</x:v>
      </x:c>
      <x:c r="AH1197" s="61" t="n">
        <x:f aca="0">IF(OR(T1197="年末+季度",T1197="季度+动态",T1197="季度",T1197="动态"),A1197,AH1196)</x:f>
        <x:v>45565</x:v>
      </x:c>
      <x:c r="AI1197" s="68" t="n">
        <x:f aca="0">YEAR(A1197)</x:f>
        <x:v>2024</x:v>
      </x:c>
      <x:c r="AJ1197" s="68" t="n">
        <x:f aca="0">MONTH(A1197)</x:f>
        <x:v>10</x:v>
      </x:c>
      <x:c r="AK1197" s="66" t="n">
        <x:f aca="0">IF(MONTH(A1197)&lt;&gt;MONTH(A1198),1,0)</x:f>
        <x:v>0</x:v>
      </x:c>
      <x:c r="AL1197" s="64" t="n">
        <x:f aca="0">IF(AK1196,AD1196,AL1196)</x:f>
        <x:v>1.2483456887463442</x:v>
      </x:c>
      <x:c r="AM1197" s="65" t="str">
        <x:f aca="0">IF(AK1197,AD1197/AL1197-1,"")</x:f>
      </x:c>
      <x:c r="AN1197" s="64" t="n">
        <x:f aca="0">IF(AI1197&lt;&gt;AI1196,AD1197,MAX(AN1196,AD1197))</x:f>
        <x:v>1.256755105001411</x:v>
      </x:c>
      <x:c r="AO1197" s="65" t="n">
        <x:f aca="0">AD1197/AN1197-1</x:f>
        <x:v>-0.006907946003001042</x:v>
      </x:c>
      <x:c r="AP1197" s="69" t="n">
        <x:f aca="0">IFERROR(SUM(Z1197:AC1197)/AD1197,0)</x:f>
        <x:v>1</x:v>
      </x:c>
      <x:c r="AQ1197" s="66" t="b">
        <x:f aca="0">AND(B1197&gt;0,C1197&gt;0,D1197&gt;0,E1197&gt;0)</x:f>
        <x:v>1</x:v>
      </x:c>
    </x:row>
    <x:row r="1198" ht="13.5" hidden="0">
      <x:c r="A1198" s="61" t="n">
        <x:f aca="0">'净值底稿'!A1160</x:f>
        <x:v>45580</x:v>
      </x:c>
      <x:c r="B1198" s="62" t="n">
        <x:f aca="0">'净值底稿'!W1160</x:f>
        <x:v>1.4816534809552628</x:v>
      </x:c>
      <x:c r="C1198" s="62" t="n">
        <x:f aca="0">'净值底稿'!T1160</x:f>
        <x:v>1.2166311085029973</x:v>
      </x:c>
      <x:c r="D1198" s="62" t="n">
        <x:f aca="0">'净值底稿'!U1160</x:f>
        <x:v>1.7086</x:v>
      </x:c>
      <x:c r="E1198" s="62" t="n">
        <x:f aca="0">'净值底稿'!V1160</x:f>
        <x:v>2.1195</x:v>
      </x:c>
      <x:c r="F1198" s="63" t="n">
        <x:f aca="0">IFERROR(B1198/B1197-1,0)</x:f>
        <x:v>-0.021754094053914264</x:v>
      </x:c>
      <x:c r="G1198" s="63" t="n">
        <x:f aca="0">IFERROR(C1198/C1197-1,0)</x:f>
        <x:v>-0.018919351947388807</x:v>
      </x:c>
      <x:c r="H1198" s="63" t="n">
        <x:f aca="0">IFERROR(D1198/D1197-1,0)</x:f>
        <x:v>0.0005270246530419964</x:v>
      </x:c>
      <x:c r="I1198" s="63" t="n">
        <x:f aca="0">IFERROR(E1198/E1197-1,0)</x:f>
        <x:v>0.0038363171355497716</x:v>
      </x:c>
      <x:c r="J1198" s="64" t="n">
        <x:f aca="0">Z1197*(1+F1198)</x:f>
        <x:v>0.12614601329942127</x:v>
      </x:c>
      <x:c r="K1198" s="64" t="n">
        <x:f aca="0">AA1197*(1+G1198)</x:f>
        <x:v>0.12548254180523277</x:v>
      </x:c>
      <x:c r="L1198" s="64" t="n">
        <x:f aca="0">AB1197*(1+H1198)</x:f>
        <x:v>0.9078746603308745</x:v>
      </x:c>
      <x:c r="M1198" s="64" t="n">
        <x:f aca="0">AC1197*(1+I1198)</x:f>
        <x:v>0.08414503967212184</x:v>
      </x:c>
      <x:c r="N1198" s="64" t="n">
        <x:f aca="0">SUM(J1198:M1198)</x:f>
        <x:v>1.2436482551076504</x:v>
      </x:c>
      <x:c r="O1198" s="65" t="n">
        <x:f aca="0">IFERROR((J1198+K1198)/N1198,0)</x:f>
        <x:v>0.20233096783694118</x:v>
      </x:c>
      <x:c r="P1198" s="66" t="b">
        <x:f aca="0">AND(MONTH(A1198)=12,OR(A1199="",YEAR(A1198)&lt;&gt;YEAR(A1199)))</x:f>
        <x:v>0</x:v>
      </x:c>
      <x:c r="Q1198" s="66" t="b">
        <x:f aca="0">AND(MOD(MONTH(A1198),3)=0,OR(A1199="",MONTH(A1198)&lt;&gt;MONTH(A1199)))</x:f>
        <x:v>0</x:v>
      </x:c>
      <x:c r="R1198" s="66" t="b">
        <x:f aca="0">OR(O1198&gt;$E$7,O1198&lt;$E$6)</x:f>
        <x:v>0</x:v>
      </x:c>
      <x:c r="S1198" s="66" t="b">
        <x:f aca="0">AND(OR(P1198,Q1198,R1198),A1198-AH1197&gt;$E$8)</x:f>
        <x:v>0</x:v>
      </x:c>
      <x:c r="T1198" s="67" t="str">
        <x:f aca="0">IF(NOT(OR(P1198,Q1198,R1198)),"不调",IF(NOT(S1198),"间隔规则跳过",IF(P1198,"年末+季度",IF(AND(Q1198,R1198),"季度+动态",IF(Q1198,"季度","动态")))))</x:f>
        <x:v>不调</x:v>
      </x:c>
      <x:c r="U1198" s="64" t="n">
        <x:f aca="0">IF(OR(T1198="年末+季度",T1198="季度+动态"),N1198*$E$5/2,IF(T1198="季度",(J1198+K1198)/2,IF(T1198="动态",N1198*$E$5*IF(J1198+K1198=0,0.5,J1198/(J1198+K1198)),J1198)))</x:f>
        <x:v>0.12614601329942127</x:v>
      </x:c>
      <x:c r="V1198" s="64" t="n">
        <x:f aca="0">IF(OR(T1198="年末+季度",T1198="季度+动态"),N1198*$E$5/2,IF(T1198="季度",(J1198+K1198)/2,IF(T1198="动态",N1198*$E$5*IF(J1198+K1198=0,0.5,K1198/(J1198+K1198)),K1198)))</x:f>
        <x:v>0.12548254180523277</x:v>
      </x:c>
      <x:c r="W1198" s="64" t="n">
        <x:f aca="0">IF(OR(T1198="年末+季度",T1198="季度+动态",T1198="动态"),N1198*(1-$E$5)*IF(L1198+M1198=0,$B$7/($B$7+$B$8),L1198/(L1198+M1198)),L1198)</x:f>
        <x:v>0.9078746603308745</x:v>
      </x:c>
      <x:c r="X1198" s="64" t="n">
        <x:f aca="0">IF(OR(T1198="年末+季度",T1198="季度+动态",T1198="动态"),N1198*(1-$E$5)*IF(L1198+M1198=0,$B$8/($B$7+$B$8),M1198/(L1198+M1198)),M1198)</x:f>
        <x:v>0.08414503967212184</x:v>
      </x:c>
      <x:c r="Y1198" s="64" t="n">
        <x:f aca="0">POWER(1-$H$5,(A1198-A1197)/$H$8)</x:f>
        <x:v>0.9999862671029998</x:v>
      </x:c>
      <x:c r="Z1198" s="64" t="n">
        <x:f aca="0">U1198*Y1198</x:f>
        <x:v>0.12614428094921362</x:v>
      </x:c>
      <x:c r="AA1198" s="64" t="n">
        <x:f aca="0">V1198*Y1198</x:f>
        <x:v>0.12548081856641083</x:v>
      </x:c>
      <x:c r="AB1198" s="64" t="n">
        <x:f aca="0">W1198*Y1198</x:f>
        <x:v>0.907862192581675</x:v>
      </x:c>
      <x:c r="AC1198" s="64" t="n">
        <x:f aca="0">X1198*Y1198</x:f>
        <x:v>0.08414388411695893</x:v>
      </x:c>
      <x:c r="AD1198" s="64" t="n">
        <x:f aca="0">SUM(Z1198:AC1198)</x:f>
        <x:v>1.2436311762142582</x:v>
      </x:c>
      <x:c r="AE1198" s="64" t="n">
        <x:f aca="0">MAX(AE1197,AD1198)</x:f>
        <x:v>1.256755105001411</x:v>
      </x:c>
      <x:c r="AF1198" s="63" t="n">
        <x:f aca="0">AD1198/AE1198-1</x:f>
        <x:v>-0.010442709749038936</x:v>
      </x:c>
      <x:c r="AG1198" s="63" t="n">
        <x:f aca="0">AD1198/AD1197-1</x:f>
        <x:v>-0.0035593515543813625</x:v>
      </x:c>
      <x:c r="AH1198" s="61" t="n">
        <x:f aca="0">IF(OR(T1198="年末+季度",T1198="季度+动态",T1198="季度",T1198="动态"),A1198,AH1197)</x:f>
        <x:v>45565</x:v>
      </x:c>
      <x:c r="AI1198" s="68" t="n">
        <x:f aca="0">YEAR(A1198)</x:f>
        <x:v>2024</x:v>
      </x:c>
      <x:c r="AJ1198" s="68" t="n">
        <x:f aca="0">MONTH(A1198)</x:f>
        <x:v>10</x:v>
      </x:c>
      <x:c r="AK1198" s="66" t="n">
        <x:f aca="0">IF(MONTH(A1198)&lt;&gt;MONTH(A1199),1,0)</x:f>
        <x:v>0</x:v>
      </x:c>
      <x:c r="AL1198" s="64" t="n">
        <x:f aca="0">IF(AK1197,AD1197,AL1197)</x:f>
        <x:v>1.2483456887463442</x:v>
      </x:c>
      <x:c r="AM1198" s="65" t="str">
        <x:f aca="0">IF(AK1198,AD1198/AL1198-1,"")</x:f>
      </x:c>
      <x:c r="AN1198" s="64" t="n">
        <x:f aca="0">IF(AI1198&lt;&gt;AI1197,AD1198,MAX(AN1197,AD1198))</x:f>
        <x:v>1.256755105001411</x:v>
      </x:c>
      <x:c r="AO1198" s="65" t="n">
        <x:f aca="0">AD1198/AN1198-1</x:f>
        <x:v>-0.010442709749038936</x:v>
      </x:c>
      <x:c r="AP1198" s="69" t="n">
        <x:f aca="0">IFERROR(SUM(Z1198:AC1198)/AD1198,0)</x:f>
        <x:v>1</x:v>
      </x:c>
      <x:c r="AQ1198" s="66" t="b">
        <x:f aca="0">AND(B1198&gt;0,C1198&gt;0,D1198&gt;0,E1198&gt;0)</x:f>
        <x:v>1</x:v>
      </x:c>
    </x:row>
    <x:row r="1199" ht="13.5" hidden="0">
      <x:c r="A1199" s="61" t="n">
        <x:f aca="0">'净值底稿'!A1161</x:f>
        <x:v>45581</x:v>
      </x:c>
      <x:c r="B1199" s="62" t="n">
        <x:f aca="0">'净值底稿'!W1161</x:f>
        <x:v>1.4976035093721547</x:v>
      </x:c>
      <x:c r="C1199" s="62" t="n">
        <x:f aca="0">'净值底稿'!T1161</x:f>
        <x:v>1.217469213337071</x:v>
      </x:c>
      <x:c r="D1199" s="62" t="n">
        <x:f aca="0">'净值底稿'!U1161</x:f>
        <x:v>1.7084</x:v>
      </x:c>
      <x:c r="E1199" s="62" t="n">
        <x:f aca="0">'净值底稿'!V1161</x:f>
        <x:v>2.1425</x:v>
      </x:c>
      <x:c r="F1199" s="63" t="n">
        <x:f aca="0">IFERROR(B1199/B1198-1,0)</x:f>
        <x:v>0.010765019366477224</x:v>
      </x:c>
      <x:c r="G1199" s="63" t="n">
        <x:f aca="0">IFERROR(C1199/C1198-1,0)</x:f>
        <x:v>0.000688873421217151</x:v>
      </x:c>
      <x:c r="H1199" s="63" t="n">
        <x:f aca="0">IFERROR(D1199/D1198-1,0)</x:f>
        <x:v>-0.00011705489874747066</x:v>
      </x:c>
      <x:c r="I1199" s="63" t="n">
        <x:f aca="0">IFERROR(E1199/E1198-1,0)</x:f>
        <x:v>0.010851615947157445</x:v>
      </x:c>
      <x:c r="J1199" s="64" t="n">
        <x:f aca="0">Z1198*(1+F1199)</x:f>
        <x:v>0.12750222657660226</x:v>
      </x:c>
      <x:c r="K1199" s="64" t="n">
        <x:f aca="0">AA1198*(1+G1199)</x:f>
        <x:v>0.1255672589671938</x:v>
      </x:c>
      <x:c r="L1199" s="64" t="n">
        <x:f aca="0">AB1198*(1+H1199)</x:f>
        <x:v>0.9077559228646457</x:v>
      </x:c>
      <x:c r="M1199" s="64" t="n">
        <x:f aca="0">AC1198*(1+I1199)</x:f>
        <x:v>0.08505698123169829</x:v>
      </x:c>
      <x:c r="N1199" s="64" t="n">
        <x:f aca="0">SUM(J1199:M1199)</x:f>
        <x:v>1.24588238964014</x:v>
      </x:c>
      <x:c r="O1199" s="65" t="n">
        <x:f aca="0">IFERROR((J1199+K1199)/N1199,0)</x:f>
        <x:v>0.2031246991274132</x:v>
      </x:c>
      <x:c r="P1199" s="66" t="b">
        <x:f aca="0">AND(MONTH(A1199)=12,OR(A1200="",YEAR(A1199)&lt;&gt;YEAR(A1200)))</x:f>
        <x:v>0</x:v>
      </x:c>
      <x:c r="Q1199" s="66" t="b">
        <x:f aca="0">AND(MOD(MONTH(A1199),3)=0,OR(A1200="",MONTH(A1199)&lt;&gt;MONTH(A1200)))</x:f>
        <x:v>0</x:v>
      </x:c>
      <x:c r="R1199" s="66" t="b">
        <x:f aca="0">OR(O1199&gt;$E$7,O1199&lt;$E$6)</x:f>
        <x:v>0</x:v>
      </x:c>
      <x:c r="S1199" s="66" t="b">
        <x:f aca="0">AND(OR(P1199,Q1199,R1199),A1199-AH1198&gt;$E$8)</x:f>
        <x:v>0</x:v>
      </x:c>
      <x:c r="T1199" s="67" t="str">
        <x:f aca="0">IF(NOT(OR(P1199,Q1199,R1199)),"不调",IF(NOT(S1199),"间隔规则跳过",IF(P1199,"年末+季度",IF(AND(Q1199,R1199),"季度+动态",IF(Q1199,"季度","动态")))))</x:f>
        <x:v>不调</x:v>
      </x:c>
      <x:c r="U1199" s="64" t="n">
        <x:f aca="0">IF(OR(T1199="年末+季度",T1199="季度+动态"),N1199*$E$5/2,IF(T1199="季度",(J1199+K1199)/2,IF(T1199="动态",N1199*$E$5*IF(J1199+K1199=0,0.5,J1199/(J1199+K1199)),J1199)))</x:f>
        <x:v>0.12750222657660226</x:v>
      </x:c>
      <x:c r="V1199" s="64" t="n">
        <x:f aca="0">IF(OR(T1199="年末+季度",T1199="季度+动态"),N1199*$E$5/2,IF(T1199="季度",(J1199+K1199)/2,IF(T1199="动态",N1199*$E$5*IF(J1199+K1199=0,0.5,K1199/(J1199+K1199)),K1199)))</x:f>
        <x:v>0.1255672589671938</x:v>
      </x:c>
      <x:c r="W1199" s="64" t="n">
        <x:f aca="0">IF(OR(T1199="年末+季度",T1199="季度+动态",T1199="动态"),N1199*(1-$E$5)*IF(L1199+M1199=0,$B$7/($B$7+$B$8),L1199/(L1199+M1199)),L1199)</x:f>
        <x:v>0.9077559228646457</x:v>
      </x:c>
      <x:c r="X1199" s="64" t="n">
        <x:f aca="0">IF(OR(T1199="年末+季度",T1199="季度+动态",T1199="动态"),N1199*(1-$E$5)*IF(L1199+M1199=0,$B$8/($B$7+$B$8),M1199/(L1199+M1199)),M1199)</x:f>
        <x:v>0.08505698123169829</x:v>
      </x:c>
      <x:c r="Y1199" s="64" t="n">
        <x:f aca="0">POWER(1-$H$5,(A1199-A1198)/$H$8)</x:f>
        <x:v>0.9999862671029998</x:v>
      </x:c>
      <x:c r="Z1199" s="64" t="n">
        <x:f aca="0">U1199*Y1199</x:f>
        <x:v>0.1275004756016574</x:v>
      </x:c>
      <x:c r="AA1199" s="64" t="n">
        <x:f aca="0">V1199*Y1199</x:f>
        <x:v>0.1255655345649598</x:v>
      </x:c>
      <x:c r="AB1199" s="64" t="n">
        <x:f aca="0">W1199*Y1199</x:f>
        <x:v>0.9077434567460556</x:v>
      </x:c>
      <x:c r="AC1199" s="64" t="n">
        <x:f aca="0">X1199*Y1199</x:f>
        <x:v>0.08505581315293588</x:v>
      </x:c>
      <x:c r="AD1199" s="64" t="n">
        <x:f aca="0">SUM(Z1199:AC1199)</x:f>
        <x:v>1.245865280065609</x:v>
      </x:c>
      <x:c r="AE1199" s="64" t="n">
        <x:f aca="0">MAX(AE1198,AD1199)</x:f>
        <x:v>1.256755105001411</x:v>
      </x:c>
      <x:c r="AF1199" s="63" t="n">
        <x:f aca="0">AD1199/AE1199-1</x:f>
        <x:v>-0.008665033380381493</x:v>
      </x:c>
      <x:c r="AG1199" s="63" t="n">
        <x:f aca="0">AD1199/AD1198-1</x:f>
        <x:v>0.0017964360286877312</x:v>
      </x:c>
      <x:c r="AH1199" s="61" t="n">
        <x:f aca="0">IF(OR(T1199="年末+季度",T1199="季度+动态",T1199="季度",T1199="动态"),A1199,AH1198)</x:f>
        <x:v>45565</x:v>
      </x:c>
      <x:c r="AI1199" s="68" t="n">
        <x:f aca="0">YEAR(A1199)</x:f>
        <x:v>2024</x:v>
      </x:c>
      <x:c r="AJ1199" s="68" t="n">
        <x:f aca="0">MONTH(A1199)</x:f>
        <x:v>10</x:v>
      </x:c>
      <x:c r="AK1199" s="66" t="n">
        <x:f aca="0">IF(MONTH(A1199)&lt;&gt;MONTH(A1200),1,0)</x:f>
        <x:v>0</x:v>
      </x:c>
      <x:c r="AL1199" s="64" t="n">
        <x:f aca="0">IF(AK1198,AD1198,AL1198)</x:f>
        <x:v>1.2483456887463442</x:v>
      </x:c>
      <x:c r="AM1199" s="65" t="str">
        <x:f aca="0">IF(AK1199,AD1199/AL1199-1,"")</x:f>
      </x:c>
      <x:c r="AN1199" s="64" t="n">
        <x:f aca="0">IF(AI1199&lt;&gt;AI1198,AD1199,MAX(AN1198,AD1199))</x:f>
        <x:v>1.256755105001411</x:v>
      </x:c>
      <x:c r="AO1199" s="65" t="n">
        <x:f aca="0">AD1199/AN1199-1</x:f>
        <x:v>-0.008665033380381493</x:v>
      </x:c>
      <x:c r="AP1199" s="69" t="n">
        <x:f aca="0">IFERROR(SUM(Z1199:AC1199)/AD1199,0)</x:f>
        <x:v>1</x:v>
      </x:c>
      <x:c r="AQ1199" s="66" t="b">
        <x:f aca="0">AND(B1199&gt;0,C1199&gt;0,D1199&gt;0,E1199&gt;0)</x:f>
        <x:v>1</x:v>
      </x:c>
    </x:row>
    <x:row r="1200" ht="13.5" hidden="0">
      <x:c r="A1200" s="61" t="n">
        <x:f aca="0">'净值底稿'!A1162</x:f>
        <x:v>45582</x:v>
      </x:c>
      <x:c r="B1200" s="62" t="n">
        <x:f aca="0">'净值底稿'!W1162</x:f>
        <x:v>1.4769493028572394</x:v>
      </x:c>
      <x:c r="C1200" s="62" t="n">
        <x:f aca="0">'净值底稿'!T1162</x:f>
        <x:v>1.2096882627535208</x:v>
      </x:c>
      <x:c r="D1200" s="62" t="n">
        <x:f aca="0">'净值底稿'!U1162</x:f>
        <x:v>1.71</x:v>
      </x:c>
      <x:c r="E1200" s="62" t="n">
        <x:f aca="0">'净值底稿'!V1162</x:f>
        <x:v>2.1523</x:v>
      </x:c>
      <x:c r="F1200" s="63" t="n">
        <x:f aca="0">IFERROR(B1200/B1199-1,0)</x:f>
        <x:v>-0.013791505151837025</x:v>
      </x:c>
      <x:c r="G1200" s="63" t="n">
        <x:f aca="0">IFERROR(C1200/C1199-1,0)</x:f>
        <x:v>-0.006391086113974653</x:v>
      </x:c>
      <x:c r="H1200" s="63" t="n">
        <x:f aca="0">IFERROR(D1200/D1199-1,0)</x:f>
        <x:v>0.0009365488176071857</x:v>
      </x:c>
      <x:c r="I1200" s="63" t="n">
        <x:f aca="0">IFERROR(E1200/E1199-1,0)</x:f>
        <x:v>0.004574095682613688</x:v>
      </x:c>
      <x:c r="J1200" s="64" t="n">
        <x:f aca="0">Z1199*(1+F1200)</x:f>
        <x:v>0.12574205213553546</x:v>
      </x:c>
      <x:c r="K1200" s="64" t="n">
        <x:f aca="0">AA1199*(1+G1200)</x:f>
        <x:v>0.12476303442060789</x:v>
      </x:c>
      <x:c r="L1200" s="64" t="n">
        <x:f aca="0">AB1199*(1+H1200)</x:f>
        <x:v>0.9085936028071618</x:v>
      </x:c>
      <x:c r="M1200" s="64" t="n">
        <x:f aca="0">AC1199*(1+I1200)</x:f>
        <x:v>0.08544486658065992</x:v>
      </x:c>
      <x:c r="N1200" s="64" t="n">
        <x:f aca="0">SUM(J1200:M1200)</x:f>
        <x:v>1.2445435559439653</x:v>
      </x:c>
      <x:c r="O1200" s="65" t="n">
        <x:f aca="0">IFERROR((J1200+K1200)/N1200,0)</x:f>
        <x:v>0.20128269947622643</x:v>
      </x:c>
      <x:c r="P1200" s="66" t="b">
        <x:f aca="0">AND(MONTH(A1200)=12,OR(A1201="",YEAR(A1200)&lt;&gt;YEAR(A1201)))</x:f>
        <x:v>0</x:v>
      </x:c>
      <x:c r="Q1200" s="66" t="b">
        <x:f aca="0">AND(MOD(MONTH(A1200),3)=0,OR(A1201="",MONTH(A1200)&lt;&gt;MONTH(A1201)))</x:f>
        <x:v>0</x:v>
      </x:c>
      <x:c r="R1200" s="66" t="b">
        <x:f aca="0">OR(O1200&gt;$E$7,O1200&lt;$E$6)</x:f>
        <x:v>0</x:v>
      </x:c>
      <x:c r="S1200" s="66" t="b">
        <x:f aca="0">AND(OR(P1200,Q1200,R1200),A1200-AH1199&gt;$E$8)</x:f>
        <x:v>0</x:v>
      </x:c>
      <x:c r="T1200" s="67" t="str">
        <x:f aca="0">IF(NOT(OR(P1200,Q1200,R1200)),"不调",IF(NOT(S1200),"间隔规则跳过",IF(P1200,"年末+季度",IF(AND(Q1200,R1200),"季度+动态",IF(Q1200,"季度","动态")))))</x:f>
        <x:v>不调</x:v>
      </x:c>
      <x:c r="U1200" s="64" t="n">
        <x:f aca="0">IF(OR(T1200="年末+季度",T1200="季度+动态"),N1200*$E$5/2,IF(T1200="季度",(J1200+K1200)/2,IF(T1200="动态",N1200*$E$5*IF(J1200+K1200=0,0.5,J1200/(J1200+K1200)),J1200)))</x:f>
        <x:v>0.12574205213553546</x:v>
      </x:c>
      <x:c r="V1200" s="64" t="n">
        <x:f aca="0">IF(OR(T1200="年末+季度",T1200="季度+动态"),N1200*$E$5/2,IF(T1200="季度",(J1200+K1200)/2,IF(T1200="动态",N1200*$E$5*IF(J1200+K1200=0,0.5,K1200/(J1200+K1200)),K1200)))</x:f>
        <x:v>0.12476303442060789</x:v>
      </x:c>
      <x:c r="W1200" s="64" t="n">
        <x:f aca="0">IF(OR(T1200="年末+季度",T1200="季度+动态",T1200="动态"),N1200*(1-$E$5)*IF(L1200+M1200=0,$B$7/($B$7+$B$8),L1200/(L1200+M1200)),L1200)</x:f>
        <x:v>0.9085936028071618</x:v>
      </x:c>
      <x:c r="X1200" s="64" t="n">
        <x:f aca="0">IF(OR(T1200="年末+季度",T1200="季度+动态",T1200="动态"),N1200*(1-$E$5)*IF(L1200+M1200=0,$B$8/($B$7+$B$8),M1200/(L1200+M1200)),M1200)</x:f>
        <x:v>0.08544486658065992</x:v>
      </x:c>
      <x:c r="Y1200" s="64" t="n">
        <x:f aca="0">POWER(1-$H$5,(A1200-A1199)/$H$8)</x:f>
        <x:v>0.9999862671029998</x:v>
      </x:c>
      <x:c r="Z1200" s="64" t="n">
        <x:f aca="0">U1200*Y1200</x:f>
        <x:v>0.1257403253328849</x:v>
      </x:c>
      <x:c r="AA1200" s="64" t="n">
        <x:f aca="0">V1200*Y1200</x:f>
        <x:v>0.12476132106270675</x:v>
      </x:c>
      <x:c r="AB1200" s="64" t="n">
        <x:f aca="0">W1200*Y1200</x:f>
        <x:v>0.9085811251847994</x:v>
      </x:c>
      <x:c r="AC1200" s="64" t="n">
        <x:f aca="0">X1200*Y1200</x:f>
        <x:v>0.08544369317510797</x:v>
      </x:c>
      <x:c r="AD1200" s="64" t="n">
        <x:f aca="0">SUM(Z1200:AC1200)</x:f>
        <x:v>1.244526464755499</x:v>
      </x:c>
      <x:c r="AE1200" s="64" t="n">
        <x:f aca="0">MAX(AE1199,AD1200)</x:f>
        <x:v>1.256755105001411</x:v>
      </x:c>
      <x:c r="AF1200" s="63" t="n">
        <x:f aca="0">AD1200/AE1200-1</x:f>
        <x:v>-0.009730328683167144</x:v>
      </x:c>
      <x:c r="AG1200" s="63" t="n">
        <x:f aca="0">AD1200/AD1199-1</x:f>
        <x:v>-0.0010746068066359582</x:v>
      </x:c>
      <x:c r="AH1200" s="61" t="n">
        <x:f aca="0">IF(OR(T1200="年末+季度",T1200="季度+动态",T1200="季度",T1200="动态"),A1200,AH1199)</x:f>
        <x:v>45565</x:v>
      </x:c>
      <x:c r="AI1200" s="68" t="n">
        <x:f aca="0">YEAR(A1200)</x:f>
        <x:v>2024</x:v>
      </x:c>
      <x:c r="AJ1200" s="68" t="n">
        <x:f aca="0">MONTH(A1200)</x:f>
        <x:v>10</x:v>
      </x:c>
      <x:c r="AK1200" s="66" t="n">
        <x:f aca="0">IF(MONTH(A1200)&lt;&gt;MONTH(A1201),1,0)</x:f>
        <x:v>0</x:v>
      </x:c>
      <x:c r="AL1200" s="64" t="n">
        <x:f aca="0">IF(AK1199,AD1199,AL1199)</x:f>
        <x:v>1.2483456887463442</x:v>
      </x:c>
      <x:c r="AM1200" s="65" t="str">
        <x:f aca="0">IF(AK1200,AD1200/AL1200-1,"")</x:f>
      </x:c>
      <x:c r="AN1200" s="64" t="n">
        <x:f aca="0">IF(AI1200&lt;&gt;AI1199,AD1200,MAX(AN1199,AD1200))</x:f>
        <x:v>1.256755105001411</x:v>
      </x:c>
      <x:c r="AO1200" s="65" t="n">
        <x:f aca="0">AD1200/AN1200-1</x:f>
        <x:v>-0.009730328683167144</x:v>
      </x:c>
      <x:c r="AP1200" s="69" t="n">
        <x:f aca="0">IFERROR(SUM(Z1200:AC1200)/AD1200,0)</x:f>
        <x:v>1</x:v>
      </x:c>
      <x:c r="AQ1200" s="66" t="b">
        <x:f aca="0">AND(B1200&gt;0,C1200&gt;0,D1200&gt;0,E1200&gt;0)</x:f>
        <x:v>1</x:v>
      </x:c>
    </x:row>
    <x:row r="1201" ht="13.5" hidden="0">
      <x:c r="A1201" s="61" t="n">
        <x:f aca="0">'净值底稿'!A1163</x:f>
        <x:v>45583</x:v>
      </x:c>
      <x:c r="B1201" s="62" t="n">
        <x:f aca="0">'净值底稿'!W1163</x:f>
        <x:v>1.4961402058022832</x:v>
      </x:c>
      <x:c r="C1201" s="62" t="n">
        <x:f aca="0">'净值底稿'!T1163</x:f>
        <x:v>1.2456894144952888</x:v>
      </x:c>
      <x:c r="D1201" s="62" t="n">
        <x:f aca="0">'净值底稿'!U1163</x:f>
        <x:v>1.7096</x:v>
      </x:c>
      <x:c r="E1201" s="62" t="n">
        <x:f aca="0">'净值底稿'!V1163</x:f>
        <x:v>2.1667</x:v>
      </x:c>
      <x:c r="F1201" s="63" t="n">
        <x:f aca="0">IFERROR(B1201/B1200-1,0)</x:f>
        <x:v>0.012993609806320361</x:v>
      </x:c>
      <x:c r="G1201" s="63" t="n">
        <x:f aca="0">IFERROR(C1201/C1200-1,0)</x:f>
        <x:v>0.029760685335427972</x:v>
      </x:c>
      <x:c r="H1201" s="63" t="n">
        <x:f aca="0">IFERROR(D1201/D1200-1,0)</x:f>
        <x:v>-0.00023391812865491968</x:v>
      </x:c>
      <x:c r="I1201" s="63" t="n">
        <x:f aca="0">IFERROR(E1201/E1200-1,0)</x:f>
        <x:v>0.006690517121219264</x:v>
      </x:c>
      <x:c r="J1201" s="64" t="n">
        <x:f aca="0">Z1200*(1+F1201)</x:f>
        <x:v>0.1273741460571802</x:v>
      </x:c>
      <x:c r="K1201" s="64" t="n">
        <x:f aca="0">AA1200*(1+G1201)</x:f>
        <x:v>0.12847430348088626</x:v>
      </x:c>
      <x:c r="L1201" s="64" t="n">
        <x:f aca="0">AB1200*(1+H1201)</x:f>
        <x:v>0.908368591588265</x:v>
      </x:c>
      <x:c r="M1201" s="64" t="n">
        <x:f aca="0">AC1200*(1+I1201)</x:f>
        <x:v>0.08601535566719623</x:v>
      </x:c>
      <x:c r="N1201" s="64" t="n">
        <x:f aca="0">SUM(J1201:M1201)</x:f>
        <x:v>1.2502323967935278</x:v>
      </x:c>
      <x:c r="O1201" s="65" t="n">
        <x:f aca="0">IFERROR((J1201+K1201)/N1201,0)</x:f>
        <x:v>0.2046407133539662</x:v>
      </x:c>
      <x:c r="P1201" s="66" t="b">
        <x:f aca="0">AND(MONTH(A1201)=12,OR(A1202="",YEAR(A1201)&lt;&gt;YEAR(A1202)))</x:f>
        <x:v>0</x:v>
      </x:c>
      <x:c r="Q1201" s="66" t="b">
        <x:f aca="0">AND(MOD(MONTH(A1201),3)=0,OR(A1202="",MONTH(A1201)&lt;&gt;MONTH(A1202)))</x:f>
        <x:v>0</x:v>
      </x:c>
      <x:c r="R1201" s="66" t="b">
        <x:f aca="0">OR(O1201&gt;$E$7,O1201&lt;$E$6)</x:f>
        <x:v>0</x:v>
      </x:c>
      <x:c r="S1201" s="66" t="b">
        <x:f aca="0">AND(OR(P1201,Q1201,R1201),A1201-AH1200&gt;$E$8)</x:f>
        <x:v>0</x:v>
      </x:c>
      <x:c r="T1201" s="67" t="str">
        <x:f aca="0">IF(NOT(OR(P1201,Q1201,R1201)),"不调",IF(NOT(S1201),"间隔规则跳过",IF(P1201,"年末+季度",IF(AND(Q1201,R1201),"季度+动态",IF(Q1201,"季度","动态")))))</x:f>
        <x:v>不调</x:v>
      </x:c>
      <x:c r="U1201" s="64" t="n">
        <x:f aca="0">IF(OR(T1201="年末+季度",T1201="季度+动态"),N1201*$E$5/2,IF(T1201="季度",(J1201+K1201)/2,IF(T1201="动态",N1201*$E$5*IF(J1201+K1201=0,0.5,J1201/(J1201+K1201)),J1201)))</x:f>
        <x:v>0.1273741460571802</x:v>
      </x:c>
      <x:c r="V1201" s="64" t="n">
        <x:f aca="0">IF(OR(T1201="年末+季度",T1201="季度+动态"),N1201*$E$5/2,IF(T1201="季度",(J1201+K1201)/2,IF(T1201="动态",N1201*$E$5*IF(J1201+K1201=0,0.5,K1201/(J1201+K1201)),K1201)))</x:f>
        <x:v>0.12847430348088626</x:v>
      </x:c>
      <x:c r="W1201" s="64" t="n">
        <x:f aca="0">IF(OR(T1201="年末+季度",T1201="季度+动态",T1201="动态"),N1201*(1-$E$5)*IF(L1201+M1201=0,$B$7/($B$7+$B$8),L1201/(L1201+M1201)),L1201)</x:f>
        <x:v>0.908368591588265</x:v>
      </x:c>
      <x:c r="X1201" s="64" t="n">
        <x:f aca="0">IF(OR(T1201="年末+季度",T1201="季度+动态",T1201="动态"),N1201*(1-$E$5)*IF(L1201+M1201=0,$B$8/($B$7+$B$8),M1201/(L1201+M1201)),M1201)</x:f>
        <x:v>0.08601535566719623</x:v>
      </x:c>
      <x:c r="Y1201" s="64" t="n">
        <x:f aca="0">POWER(1-$H$5,(A1201-A1200)/$H$8)</x:f>
        <x:v>0.9999862671029998</x:v>
      </x:c>
      <x:c r="Z1201" s="64" t="n">
        <x:f aca="0">U1201*Y1201</x:f>
        <x:v>0.1273723968411519</x:v>
      </x:c>
      <x:c r="AA1201" s="64" t="n">
        <x:f aca="0">V1201*Y1201</x:f>
        <x:v>0.12847253915650939</x:v>
      </x:c>
      <x:c r="AB1201" s="64" t="n">
        <x:f aca="0">W1201*Y1201</x:f>
        <x:v>0.9083561170559584</x:v>
      </x:c>
      <x:c r="AC1201" s="64" t="n">
        <x:f aca="0">X1201*Y1201</x:f>
        <x:v>0.08601417442717642</x:v>
      </x:c>
      <x:c r="AD1201" s="64" t="n">
        <x:f aca="0">SUM(Z1201:AC1201)</x:f>
        <x:v>1.2502152274807963</x:v>
      </x:c>
      <x:c r="AE1201" s="64" t="n">
        <x:f aca="0">MAX(AE1200,AD1201)</x:f>
        <x:v>1.256755105001411</x:v>
      </x:c>
      <x:c r="AF1201" s="63" t="n">
        <x:f aca="0">AD1201/AE1201-1</x:f>
        <x:v>-0.0052037803503549585</x:v>
      </x:c>
      <x:c r="AG1201" s="63" t="n">
        <x:f aca="0">AD1201/AD1200-1</x:f>
        <x:v>0.004571025917407878</x:v>
      </x:c>
      <x:c r="AH1201" s="61" t="n">
        <x:f aca="0">IF(OR(T1201="年末+季度",T1201="季度+动态",T1201="季度",T1201="动态"),A1201,AH1200)</x:f>
        <x:v>45565</x:v>
      </x:c>
      <x:c r="AI1201" s="68" t="n">
        <x:f aca="0">YEAR(A1201)</x:f>
        <x:v>2024</x:v>
      </x:c>
      <x:c r="AJ1201" s="68" t="n">
        <x:f aca="0">MONTH(A1201)</x:f>
        <x:v>10</x:v>
      </x:c>
      <x:c r="AK1201" s="66" t="n">
        <x:f aca="0">IF(MONTH(A1201)&lt;&gt;MONTH(A1202),1,0)</x:f>
        <x:v>0</x:v>
      </x:c>
      <x:c r="AL1201" s="64" t="n">
        <x:f aca="0">IF(AK1200,AD1200,AL1200)</x:f>
        <x:v>1.2483456887463442</x:v>
      </x:c>
      <x:c r="AM1201" s="65" t="str">
        <x:f aca="0">IF(AK1201,AD1201/AL1201-1,"")</x:f>
      </x:c>
      <x:c r="AN1201" s="64" t="n">
        <x:f aca="0">IF(AI1201&lt;&gt;AI1200,AD1201,MAX(AN1200,AD1201))</x:f>
        <x:v>1.256755105001411</x:v>
      </x:c>
      <x:c r="AO1201" s="65" t="n">
        <x:f aca="0">AD1201/AN1201-1</x:f>
        <x:v>-0.0052037803503549585</x:v>
      </x:c>
      <x:c r="AP1201" s="69" t="n">
        <x:f aca="0">IFERROR(SUM(Z1201:AC1201)/AD1201,0)</x:f>
        <x:v>1</x:v>
      </x:c>
      <x:c r="AQ1201" s="66" t="b">
        <x:f aca="0">AND(B1201&gt;0,C1201&gt;0,D1201&gt;0,E1201&gt;0)</x:f>
        <x:v>1</x:v>
      </x:c>
    </x:row>
    <x:row r="1202" ht="13.5" hidden="0">
      <x:c r="A1202" s="61" t="n">
        <x:f aca="0">'净值底稿'!A1164</x:f>
        <x:v>45586</x:v>
      </x:c>
      <x:c r="B1202" s="62" t="n">
        <x:f aca="0">'净值底稿'!W1164</x:f>
        <x:v>1.490224001029465</x:v>
      </x:c>
      <x:c r="C1202" s="62" t="n">
        <x:f aca="0">'净值底稿'!T1164</x:f>
        <x:v>1.2583044911176273</x:v>
      </x:c>
      <x:c r="D1202" s="62" t="n">
        <x:f aca="0">'净值底稿'!U1164</x:f>
        <x:v>1.7095</x:v>
      </x:c>
      <x:c r="E1202" s="62" t="n">
        <x:f aca="0">'净值底稿'!V1164</x:f>
        <x:v>2.1905</x:v>
      </x:c>
      <x:c r="F1202" s="63" t="n">
        <x:f aca="0">IFERROR(B1202/B1201-1,0)</x:f>
        <x:v>-0.003954311734872373</x:v>
      </x:c>
      <x:c r="G1202" s="63" t="n">
        <x:f aca="0">IFERROR(C1202/C1201-1,0)</x:f>
        <x:v>0.010126983881812768</x:v>
      </x:c>
      <x:c r="H1202" s="63" t="n">
        <x:f aca="0">IFERROR(D1202/D1201-1,0)</x:f>
        <x:v>-0.000058493214787125325</x:v>
      </x:c>
      <x:c r="I1202" s="63" t="n">
        <x:f aca="0">IFERROR(E1202/E1201-1,0)</x:f>
        <x:v>0.010984446393132341</x:v>
      </x:c>
      <x:c r="J1202" s="64" t="n">
        <x:f aca="0">Z1201*(1+F1202)</x:f>
        <x:v>0.1268687266776241</x:v>
      </x:c>
      <x:c r="K1202" s="64" t="n">
        <x:f aca="0">AA1201*(1+G1202)</x:f>
        <x:v>0.12977357848980292</x:v>
      </x:c>
      <x:c r="L1202" s="64" t="n">
        <x:f aca="0">AB1201*(1+H1202)</x:f>
        <x:v>0.9083029843865003</x:v>
      </x:c>
      <x:c r="M1202" s="64" t="n">
        <x:f aca="0">AC1201*(1+I1202)</x:f>
        <x:v>0.08695899251522127</x:v>
      </x:c>
      <x:c r="N1202" s="64" t="n">
        <x:f aca="0">SUM(J1202:M1202)</x:f>
        <x:v>1.2519042820691486</x:v>
      </x:c>
      <x:c r="O1202" s="65" t="n">
        <x:f aca="0">IFERROR((J1202+K1202)/N1202,0)</x:f>
        <x:v>0.2050015395292429</x:v>
      </x:c>
      <x:c r="P1202" s="66" t="b">
        <x:f aca="0">AND(MONTH(A1202)=12,OR(A1203="",YEAR(A1202)&lt;&gt;YEAR(A1203)))</x:f>
        <x:v>0</x:v>
      </x:c>
      <x:c r="Q1202" s="66" t="b">
        <x:f aca="0">AND(MOD(MONTH(A1202),3)=0,OR(A1203="",MONTH(A1202)&lt;&gt;MONTH(A1203)))</x:f>
        <x:v>0</x:v>
      </x:c>
      <x:c r="R1202" s="66" t="b">
        <x:f aca="0">OR(O1202&gt;$E$7,O1202&lt;$E$6)</x:f>
        <x:v>0</x:v>
      </x:c>
      <x:c r="S1202" s="66" t="b">
        <x:f aca="0">AND(OR(P1202,Q1202,R1202),A1202-AH1201&gt;$E$8)</x:f>
        <x:v>0</x:v>
      </x:c>
      <x:c r="T1202" s="67" t="str">
        <x:f aca="0">IF(NOT(OR(P1202,Q1202,R1202)),"不调",IF(NOT(S1202),"间隔规则跳过",IF(P1202,"年末+季度",IF(AND(Q1202,R1202),"季度+动态",IF(Q1202,"季度","动态")))))</x:f>
        <x:v>不调</x:v>
      </x:c>
      <x:c r="U1202" s="64" t="n">
        <x:f aca="0">IF(OR(T1202="年末+季度",T1202="季度+动态"),N1202*$E$5/2,IF(T1202="季度",(J1202+K1202)/2,IF(T1202="动态",N1202*$E$5*IF(J1202+K1202=0,0.5,J1202/(J1202+K1202)),J1202)))</x:f>
        <x:v>0.1268687266776241</x:v>
      </x:c>
      <x:c r="V1202" s="64" t="n">
        <x:f aca="0">IF(OR(T1202="年末+季度",T1202="季度+动态"),N1202*$E$5/2,IF(T1202="季度",(J1202+K1202)/2,IF(T1202="动态",N1202*$E$5*IF(J1202+K1202=0,0.5,K1202/(J1202+K1202)),K1202)))</x:f>
        <x:v>0.12977357848980292</x:v>
      </x:c>
      <x:c r="W1202" s="64" t="n">
        <x:f aca="0">IF(OR(T1202="年末+季度",T1202="季度+动态",T1202="动态"),N1202*(1-$E$5)*IF(L1202+M1202=0,$B$7/($B$7+$B$8),L1202/(L1202+M1202)),L1202)</x:f>
        <x:v>0.9083029843865003</x:v>
      </x:c>
      <x:c r="X1202" s="64" t="n">
        <x:f aca="0">IF(OR(T1202="年末+季度",T1202="季度+动态",T1202="动态"),N1202*(1-$E$5)*IF(L1202+M1202=0,$B$8/($B$7+$B$8),M1202/(L1202+M1202)),M1202)</x:f>
        <x:v>0.08695899251522127</x:v>
      </x:c>
      <x:c r="Y1202" s="64" t="n">
        <x:f aca="0">POWER(1-$H$5,(A1202-A1201)/$H$8)</x:f>
        <x:v>0.9999588018747739</x:v>
      </x:c>
      <x:c r="Z1202" s="64" t="n">
        <x:f aca="0">U1202*Y1202</x:f>
        <x:v>0.12686349992393517</x:v>
      </x:c>
      <x:c r="AA1202" s="64" t="n">
        <x:f aca="0">V1202*Y1202</x:f>
        <x:v>0.12976823206166527</x:v>
      </x:c>
      <x:c r="AB1202" s="64" t="n">
        <x:f aca="0">W1202*Y1202</x:f>
        <x:v>0.9082655640064062</x:v>
      </x:c>
      <x:c r="AC1202" s="64" t="n">
        <x:f aca="0">X1202*Y1202</x:f>
        <x:v>0.0869554099677581</x:v>
      </x:c>
      <x:c r="AD1202" s="64" t="n">
        <x:f aca="0">SUM(Z1202:AC1202)</x:f>
        <x:v>1.2518527059597648</x:v>
      </x:c>
      <x:c r="AE1202" s="64" t="n">
        <x:f aca="0">MAX(AE1201,AD1202)</x:f>
        <x:v>1.256755105001411</x:v>
      </x:c>
      <x:c r="AF1202" s="63" t="n">
        <x:f aca="0">AD1202/AE1202-1</x:f>
        <x:v>-0.003900838772913251</x:v>
      </x:c>
      <x:c r="AG1202" s="63" t="n">
        <x:f aca="0">AD1202/AD1201-1</x:f>
        <x:v>0.0013097572665692336</x:v>
      </x:c>
      <x:c r="AH1202" s="61" t="n">
        <x:f aca="0">IF(OR(T1202="年末+季度",T1202="季度+动态",T1202="季度",T1202="动态"),A1202,AH1201)</x:f>
        <x:v>45565</x:v>
      </x:c>
      <x:c r="AI1202" s="68" t="n">
        <x:f aca="0">YEAR(A1202)</x:f>
        <x:v>2024</x:v>
      </x:c>
      <x:c r="AJ1202" s="68" t="n">
        <x:f aca="0">MONTH(A1202)</x:f>
        <x:v>10</x:v>
      </x:c>
      <x:c r="AK1202" s="66" t="n">
        <x:f aca="0">IF(MONTH(A1202)&lt;&gt;MONTH(A1203),1,0)</x:f>
        <x:v>0</x:v>
      </x:c>
      <x:c r="AL1202" s="64" t="n">
        <x:f aca="0">IF(AK1201,AD1201,AL1201)</x:f>
        <x:v>1.2483456887463442</x:v>
      </x:c>
      <x:c r="AM1202" s="65" t="str">
        <x:f aca="0">IF(AK1202,AD1202/AL1202-1,"")</x:f>
      </x:c>
      <x:c r="AN1202" s="64" t="n">
        <x:f aca="0">IF(AI1202&lt;&gt;AI1201,AD1202,MAX(AN1201,AD1202))</x:f>
        <x:v>1.256755105001411</x:v>
      </x:c>
      <x:c r="AO1202" s="65" t="n">
        <x:f aca="0">AD1202/AN1202-1</x:f>
        <x:v>-0.003900838772913251</x:v>
      </x:c>
      <x:c r="AP1202" s="69" t="n">
        <x:f aca="0">IFERROR(SUM(Z1202:AC1202)/AD1202,0)</x:f>
        <x:v>1</x:v>
      </x:c>
      <x:c r="AQ1202" s="66" t="b">
        <x:f aca="0">AND(B1202&gt;0,C1202&gt;0,D1202&gt;0,E1202&gt;0)</x:f>
        <x:v>1</x:v>
      </x:c>
    </x:row>
    <x:row r="1203" ht="13.5" hidden="0">
      <x:c r="A1203" s="61" t="n">
        <x:f aca="0">'净值底稿'!A1165</x:f>
        <x:v>45587</x:v>
      </x:c>
      <x:c r="B1203" s="62" t="n">
        <x:f aca="0">'净值底稿'!W1165</x:f>
        <x:v>1.4972189303925405</x:v>
      </x:c>
      <x:c r="C1203" s="62" t="n">
        <x:f aca="0">'净值底稿'!T1165</x:f>
        <x:v>1.2690521106618204</x:v>
      </x:c>
      <x:c r="D1203" s="62" t="n">
        <x:f aca="0">'净值底稿'!U1165</x:f>
        <x:v>1.7077</x:v>
      </x:c>
      <x:c r="E1203" s="62" t="n">
        <x:f aca="0">'净值底稿'!V1165</x:f>
        <x:v>2.1939</x:v>
      </x:c>
      <x:c r="F1203" s="63" t="n">
        <x:f aca="0">IFERROR(B1203/B1202-1,0)</x:f>
        <x:v>0.004693877805110658</x:v>
      </x:c>
      <x:c r="G1203" s="63" t="n">
        <x:f aca="0">IFERROR(C1203/C1202-1,0)</x:f>
        <x:v>0.008541350380659507</x:v>
      </x:c>
      <x:c r="H1203" s="63" t="n">
        <x:f aca="0">IFERROR(D1203/D1202-1,0)</x:f>
        <x:v>-0.0010529394559812832</x:v>
      </x:c>
      <x:c r="I1203" s="63" t="n">
        <x:f aca="0">IFERROR(E1203/E1202-1,0)</x:f>
        <x:v>0.0015521570417713626</x:v>
      </x:c>
      <x:c r="J1203" s="64" t="n">
        <x:f aca="0">Z1202*(1+F1203)</x:f>
        <x:v>0.1274589816905068</x:v>
      </x:c>
      <x:c r="K1203" s="64" t="n">
        <x:f aca="0">AA1202*(1+G1203)</x:f>
        <x:v>0.13087662799998268</x:v>
      </x:c>
      <x:c r="L1203" s="64" t="n">
        <x:f aca="0">AB1202*(1+H1203)</x:f>
        <x:v>0.9073092153575548</x:v>
      </x:c>
      <x:c r="M1203" s="64" t="n">
        <x:f aca="0">AC1202*(1+I1203)</x:f>
        <x:v>0.08709037841965966</x:v>
      </x:c>
      <x:c r="N1203" s="64" t="n">
        <x:f aca="0">SUM(J1203:M1203)</x:f>
        <x:v>1.252735203467704</x:v>
      </x:c>
      <x:c r="O1203" s="65" t="n">
        <x:f aca="0">IFERROR((J1203+K1203)/N1203,0)</x:f>
        <x:v>0.20621725084071166</x:v>
      </x:c>
      <x:c r="P1203" s="66" t="b">
        <x:f aca="0">AND(MONTH(A1203)=12,OR(A1204="",YEAR(A1203)&lt;&gt;YEAR(A1204)))</x:f>
        <x:v>0</x:v>
      </x:c>
      <x:c r="Q1203" s="66" t="b">
        <x:f aca="0">AND(MOD(MONTH(A1203),3)=0,OR(A1204="",MONTH(A1203)&lt;&gt;MONTH(A1204)))</x:f>
        <x:v>0</x:v>
      </x:c>
      <x:c r="R1203" s="66" t="b">
        <x:f aca="0">OR(O1203&gt;$E$7,O1203&lt;$E$6)</x:f>
        <x:v>0</x:v>
      </x:c>
      <x:c r="S1203" s="66" t="b">
        <x:f aca="0">AND(OR(P1203,Q1203,R1203),A1203-AH1202&gt;$E$8)</x:f>
        <x:v>0</x:v>
      </x:c>
      <x:c r="T1203" s="67" t="str">
        <x:f aca="0">IF(NOT(OR(P1203,Q1203,R1203)),"不调",IF(NOT(S1203),"间隔规则跳过",IF(P1203,"年末+季度",IF(AND(Q1203,R1203),"季度+动态",IF(Q1203,"季度","动态")))))</x:f>
        <x:v>不调</x:v>
      </x:c>
      <x:c r="U1203" s="64" t="n">
        <x:f aca="0">IF(OR(T1203="年末+季度",T1203="季度+动态"),N1203*$E$5/2,IF(T1203="季度",(J1203+K1203)/2,IF(T1203="动态",N1203*$E$5*IF(J1203+K1203=0,0.5,J1203/(J1203+K1203)),J1203)))</x:f>
        <x:v>0.1274589816905068</x:v>
      </x:c>
      <x:c r="V1203" s="64" t="n">
        <x:f aca="0">IF(OR(T1203="年末+季度",T1203="季度+动态"),N1203*$E$5/2,IF(T1203="季度",(J1203+K1203)/2,IF(T1203="动态",N1203*$E$5*IF(J1203+K1203=0,0.5,K1203/(J1203+K1203)),K1203)))</x:f>
        <x:v>0.13087662799998268</x:v>
      </x:c>
      <x:c r="W1203" s="64" t="n">
        <x:f aca="0">IF(OR(T1203="年末+季度",T1203="季度+动态",T1203="动态"),N1203*(1-$E$5)*IF(L1203+M1203=0,$B$7/($B$7+$B$8),L1203/(L1203+M1203)),L1203)</x:f>
        <x:v>0.9073092153575548</x:v>
      </x:c>
      <x:c r="X1203" s="64" t="n">
        <x:f aca="0">IF(OR(T1203="年末+季度",T1203="季度+动态",T1203="动态"),N1203*(1-$E$5)*IF(L1203+M1203=0,$B$8/($B$7+$B$8),M1203/(L1203+M1203)),M1203)</x:f>
        <x:v>0.08709037841965966</x:v>
      </x:c>
      <x:c r="Y1203" s="64" t="n">
        <x:f aca="0">POWER(1-$H$5,(A1203-A1202)/$H$8)</x:f>
        <x:v>0.9999862671029998</x:v>
      </x:c>
      <x:c r="Z1203" s="64" t="n">
        <x:f aca="0">U1203*Y1203</x:f>
        <x:v>0.12745723130943948</x:v>
      </x:c>
      <x:c r="AA1203" s="64" t="n">
        <x:f aca="0">V1203*Y1203</x:f>
        <x:v>0.1308748306847306</x:v>
      </x:c>
      <x:c r="AB1203" s="64" t="n">
        <x:f aca="0">W1203*Y1203</x:f>
        <x:v>0.9072967553735529</x:v>
      </x:c>
      <x:c r="AC1203" s="64" t="n">
        <x:f aca="0">X1203*Y1203</x:f>
        <x:v>0.08708918241646312</x:v>
      </x:c>
      <x:c r="AD1203" s="64" t="n">
        <x:f aca="0">SUM(Z1203:AC1203)</x:f>
        <x:v>1.252717999784186</x:v>
      </x:c>
      <x:c r="AE1203" s="64" t="n">
        <x:f aca="0">MAX(AE1202,AD1203)</x:f>
        <x:v>1.256755105001411</x:v>
      </x:c>
      <x:c r="AF1203" s="63" t="n">
        <x:f aca="0">AD1203/AE1203-1</x:f>
        <x:v>-0.0032123245023305547</x:v>
      </x:c>
      <x:c r="AG1203" s="63" t="n">
        <x:f aca="0">AD1203/AD1202-1</x:f>
        <x:v>0.0006912105715806138</x:v>
      </x:c>
      <x:c r="AH1203" s="61" t="n">
        <x:f aca="0">IF(OR(T1203="年末+季度",T1203="季度+动态",T1203="季度",T1203="动态"),A1203,AH1202)</x:f>
        <x:v>45565</x:v>
      </x:c>
      <x:c r="AI1203" s="68" t="n">
        <x:f aca="0">YEAR(A1203)</x:f>
        <x:v>2024</x:v>
      </x:c>
      <x:c r="AJ1203" s="68" t="n">
        <x:f aca="0">MONTH(A1203)</x:f>
        <x:v>10</x:v>
      </x:c>
      <x:c r="AK1203" s="66" t="n">
        <x:f aca="0">IF(MONTH(A1203)&lt;&gt;MONTH(A1204),1,0)</x:f>
        <x:v>0</x:v>
      </x:c>
      <x:c r="AL1203" s="64" t="n">
        <x:f aca="0">IF(AK1202,AD1202,AL1202)</x:f>
        <x:v>1.2483456887463442</x:v>
      </x:c>
      <x:c r="AM1203" s="65" t="str">
        <x:f aca="0">IF(AK1203,AD1203/AL1203-1,"")</x:f>
      </x:c>
      <x:c r="AN1203" s="64" t="n">
        <x:f aca="0">IF(AI1203&lt;&gt;AI1202,AD1203,MAX(AN1202,AD1203))</x:f>
        <x:v>1.256755105001411</x:v>
      </x:c>
      <x:c r="AO1203" s="65" t="n">
        <x:f aca="0">AD1203/AN1203-1</x:f>
        <x:v>-0.0032123245023305547</x:v>
      </x:c>
      <x:c r="AP1203" s="69" t="n">
        <x:f aca="0">IFERROR(SUM(Z1203:AC1203)/AD1203,0)</x:f>
        <x:v>1</x:v>
      </x:c>
      <x:c r="AQ1203" s="66" t="b">
        <x:f aca="0">AND(B1203&gt;0,C1203&gt;0,D1203&gt;0,E1203&gt;0)</x:f>
        <x:v>1</x:v>
      </x:c>
    </x:row>
    <x:row r="1204" ht="13.5" hidden="0">
      <x:c r="A1204" s="61" t="n">
        <x:f aca="0">'净值底稿'!A1166</x:f>
        <x:v>45588</x:v>
      </x:c>
      <x:c r="B1204" s="62" t="n">
        <x:f aca="0">'净值底稿'!W1166</x:f>
        <x:v>1.4998238759998257</x:v>
      </x:c>
      <x:c r="C1204" s="62" t="n">
        <x:f aca="0">'净值底稿'!T1166</x:f>
        <x:v>1.2718116653715787</x:v>
      </x:c>
      <x:c r="D1204" s="62" t="n">
        <x:f aca="0">'净值底稿'!U1166</x:f>
        <x:v>1.7059</x:v>
      </x:c>
      <x:c r="E1204" s="62" t="n">
        <x:f aca="0">'净值底稿'!V1166</x:f>
        <x:v>2.2061</x:v>
      </x:c>
      <x:c r="F1204" s="63" t="n">
        <x:f aca="0">IFERROR(B1204/B1203-1,0)</x:f>
        <x:v>0.0017398561789505607</x:v>
      </x:c>
      <x:c r="G1204" s="63" t="n">
        <x:f aca="0">IFERROR(C1204/C1203-1,0)</x:f>
        <x:v>0.0021745007053486365</x:v>
      </x:c>
      <x:c r="H1204" s="63" t="n">
        <x:f aca="0">IFERROR(D1204/D1203-1,0)</x:f>
        <x:v>-0.0010540493060842149</x:v>
      </x:c>
      <x:c r="I1204" s="63" t="n">
        <x:f aca="0">IFERROR(E1204/E1203-1,0)</x:f>
        <x:v>0.005560873330598515</x:v>
      </x:c>
      <x:c r="J1204" s="64" t="n">
        <x:f aca="0">Z1203*(1+F1204)</x:f>
        <x:v>0.12767898856088514</x:v>
      </x:c>
      <x:c r="K1204" s="64" t="n">
        <x:f aca="0">AA1203*(1+G1204)</x:f>
        <x:v>0.13115941809636694</x:v>
      </x:c>
      <x:c r="L1204" s="64" t="n">
        <x:f aca="0">AB1203*(1+H1204)</x:f>
        <x:v>0.906340419858139</x:v>
      </x:c>
      <x:c r="M1204" s="64" t="n">
        <x:f aca="0">AC1203*(1+I1204)</x:f>
        <x:v>0.08757347432834646</x:v>
      </x:c>
      <x:c r="N1204" s="64" t="n">
        <x:f aca="0">SUM(J1204:M1204)</x:f>
        <x:v>1.2527523008437376</x:v>
      </x:c>
      <x:c r="O1204" s="65" t="n">
        <x:f aca="0">IFERROR((J1204+K1204)/N1204,0)</x:f>
        <x:v>0.2066157902746797</x:v>
      </x:c>
      <x:c r="P1204" s="66" t="b">
        <x:f aca="0">AND(MONTH(A1204)=12,OR(A1205="",YEAR(A1204)&lt;&gt;YEAR(A1205)))</x:f>
        <x:v>0</x:v>
      </x:c>
      <x:c r="Q1204" s="66" t="b">
        <x:f aca="0">AND(MOD(MONTH(A1204),3)=0,OR(A1205="",MONTH(A1204)&lt;&gt;MONTH(A1205)))</x:f>
        <x:v>0</x:v>
      </x:c>
      <x:c r="R1204" s="66" t="b">
        <x:f aca="0">OR(O1204&gt;$E$7,O1204&lt;$E$6)</x:f>
        <x:v>0</x:v>
      </x:c>
      <x:c r="S1204" s="66" t="b">
        <x:f aca="0">AND(OR(P1204,Q1204,R1204),A1204-AH1203&gt;$E$8)</x:f>
        <x:v>0</x:v>
      </x:c>
      <x:c r="T1204" s="67" t="str">
        <x:f aca="0">IF(NOT(OR(P1204,Q1204,R1204)),"不调",IF(NOT(S1204),"间隔规则跳过",IF(P1204,"年末+季度",IF(AND(Q1204,R1204),"季度+动态",IF(Q1204,"季度","动态")))))</x:f>
        <x:v>不调</x:v>
      </x:c>
      <x:c r="U1204" s="64" t="n">
        <x:f aca="0">IF(OR(T1204="年末+季度",T1204="季度+动态"),N1204*$E$5/2,IF(T1204="季度",(J1204+K1204)/2,IF(T1204="动态",N1204*$E$5*IF(J1204+K1204=0,0.5,J1204/(J1204+K1204)),J1204)))</x:f>
        <x:v>0.12767898856088514</x:v>
      </x:c>
      <x:c r="V1204" s="64" t="n">
        <x:f aca="0">IF(OR(T1204="年末+季度",T1204="季度+动态"),N1204*$E$5/2,IF(T1204="季度",(J1204+K1204)/2,IF(T1204="动态",N1204*$E$5*IF(J1204+K1204=0,0.5,K1204/(J1204+K1204)),K1204)))</x:f>
        <x:v>0.13115941809636694</x:v>
      </x:c>
      <x:c r="W1204" s="64" t="n">
        <x:f aca="0">IF(OR(T1204="年末+季度",T1204="季度+动态",T1204="动态"),N1204*(1-$E$5)*IF(L1204+M1204=0,$B$7/($B$7+$B$8),L1204/(L1204+M1204)),L1204)</x:f>
        <x:v>0.906340419858139</x:v>
      </x:c>
      <x:c r="X1204" s="64" t="n">
        <x:f aca="0">IF(OR(T1204="年末+季度",T1204="季度+动态",T1204="动态"),N1204*(1-$E$5)*IF(L1204+M1204=0,$B$8/($B$7+$B$8),M1204/(L1204+M1204)),M1204)</x:f>
        <x:v>0.08757347432834646</x:v>
      </x:c>
      <x:c r="Y1204" s="64" t="n">
        <x:f aca="0">POWER(1-$H$5,(A1204-A1203)/$H$8)</x:f>
        <x:v>0.9999862671029998</x:v>
      </x:c>
      <x:c r="Z1204" s="64" t="n">
        <x:f aca="0">U1204*Y1204</x:f>
        <x:v>0.12767723515848614</x:v>
      </x:c>
      <x:c r="AA1204" s="64" t="n">
        <x:f aca="0">V1204*Y1204</x:f>
        <x:v>0.13115761689758762</x:v>
      </x:c>
      <x:c r="AB1204" s="64" t="n">
        <x:f aca="0">W1204*Y1204</x:f>
        <x:v>0.9063279731785059</x:v>
      </x:c>
      <x:c r="AC1204" s="64" t="n">
        <x:f aca="0">X1204*Y1204</x:f>
        <x:v>0.08757227169084356</x:v>
      </x:c>
      <x:c r="AD1204" s="64" t="n">
        <x:f aca="0">SUM(Z1204:AC1204)</x:f>
        <x:v>1.2527350969254232</x:v>
      </x:c>
      <x:c r="AE1204" s="64" t="n">
        <x:f aca="0">MAX(AE1203,AD1204)</x:f>
        <x:v>1.256755105001411</x:v>
      </x:c>
      <x:c r="AF1204" s="63" t="n">
        <x:f aca="0">AD1204/AE1204-1</x:f>
        <x:v>-0.003198720307552083</x:v>
      </x:c>
      <x:c r="AG1204" s="63" t="n">
        <x:f aca="0">AD1204/AD1203-1</x:f>
        <x:v>0.000013648036701230382</x:v>
      </x:c>
      <x:c r="AH1204" s="61" t="n">
        <x:f aca="0">IF(OR(T1204="年末+季度",T1204="季度+动态",T1204="季度",T1204="动态"),A1204,AH1203)</x:f>
        <x:v>45565</x:v>
      </x:c>
      <x:c r="AI1204" s="68" t="n">
        <x:f aca="0">YEAR(A1204)</x:f>
        <x:v>2024</x:v>
      </x:c>
      <x:c r="AJ1204" s="68" t="n">
        <x:f aca="0">MONTH(A1204)</x:f>
        <x:v>10</x:v>
      </x:c>
      <x:c r="AK1204" s="66" t="n">
        <x:f aca="0">IF(MONTH(A1204)&lt;&gt;MONTH(A1205),1,0)</x:f>
        <x:v>0</x:v>
      </x:c>
      <x:c r="AL1204" s="64" t="n">
        <x:f aca="0">IF(AK1203,AD1203,AL1203)</x:f>
        <x:v>1.2483456887463442</x:v>
      </x:c>
      <x:c r="AM1204" s="65" t="str">
        <x:f aca="0">IF(AK1204,AD1204/AL1204-1,"")</x:f>
      </x:c>
      <x:c r="AN1204" s="64" t="n">
        <x:f aca="0">IF(AI1204&lt;&gt;AI1203,AD1204,MAX(AN1203,AD1204))</x:f>
        <x:v>1.256755105001411</x:v>
      </x:c>
      <x:c r="AO1204" s="65" t="n">
        <x:f aca="0">AD1204/AN1204-1</x:f>
        <x:v>-0.003198720307552083</x:v>
      </x:c>
      <x:c r="AP1204" s="69" t="n">
        <x:f aca="0">IFERROR(SUM(Z1204:AC1204)/AD1204,0)</x:f>
        <x:v>1</x:v>
      </x:c>
      <x:c r="AQ1204" s="66" t="b">
        <x:f aca="0">AND(B1204&gt;0,C1204&gt;0,D1204&gt;0,E1204&gt;0)</x:f>
        <x:v>1</x:v>
      </x:c>
    </x:row>
    <x:row r="1205" ht="13.5" hidden="0">
      <x:c r="A1205" s="61" t="n">
        <x:f aca="0">'净值底稿'!A1167</x:f>
        <x:v>45589</x:v>
      </x:c>
      <x:c r="B1205" s="62" t="n">
        <x:f aca="0">'净值底稿'!W1167</x:f>
        <x:v>1.4932526629569316</x:v>
      </x:c>
      <x:c r="C1205" s="62" t="n">
        <x:f aca="0">'净值底稿'!T1167</x:f>
        <x:v>1.2646981537894422</x:v>
      </x:c>
      <x:c r="D1205" s="62" t="n">
        <x:f aca="0">'净值底稿'!U1167</x:f>
        <x:v>1.7058</x:v>
      </x:c>
      <x:c r="E1205" s="62" t="n">
        <x:f aca="0">'净值底稿'!V1167</x:f>
        <x:v>2.1875</x:v>
      </x:c>
      <x:c r="F1205" s="63" t="n">
        <x:f aca="0">IFERROR(B1205/B1204-1,0)</x:f>
        <x:v>-0.004381323132700232</x:v>
      </x:c>
      <x:c r="G1205" s="63" t="n">
        <x:f aca="0">IFERROR(C1205/C1204-1,0)</x:f>
        <x:v>-0.005593211460329095</x:v>
      </x:c>
      <x:c r="H1205" s="63" t="n">
        <x:f aca="0">IFERROR(D1205/D1204-1,0)</x:f>
        <x:v>-0.000058620083240534804</x:v>
      </x:c>
      <x:c r="I1205" s="63" t="n">
        <x:f aca="0">IFERROR(E1205/E1204-1,0)</x:f>
        <x:v>-0.008431168124745092</x:v>
      </x:c>
      <x:c r="J1205" s="64" t="n">
        <x:f aca="0">Z1204*(1+F1205)</x:f>
        <x:v>0.12711783993456705</x:v>
      </x:c>
      <x:c r="K1205" s="64" t="n">
        <x:f aca="0">AA1204*(1+G1205)</x:f>
        <x:v>0.13042402461164657</x:v>
      </x:c>
      <x:c r="L1205" s="64" t="n">
        <x:f aca="0">AB1204*(1+H1205)</x:f>
        <x:v>0.9062748441572749</x:v>
      </x:c>
      <x:c r="M1205" s="64" t="n">
        <x:f aca="0">AC1204*(1+I1205)</x:f>
        <x:v>0.0868339351451522</x:v>
      </x:c>
      <x:c r="N1205" s="64" t="n">
        <x:f aca="0">SUM(J1205:M1205)</x:f>
        <x:v>1.2506506438486407</x:v>
      </x:c>
      <x:c r="O1205" s="65" t="n">
        <x:f aca="0">IFERROR((J1205+K1205)/N1205,0)</x:f>
        <x:v>0.2059263038906511</x:v>
      </x:c>
      <x:c r="P1205" s="66" t="b">
        <x:f aca="0">AND(MONTH(A1205)=12,OR(A1206="",YEAR(A1205)&lt;&gt;YEAR(A1206)))</x:f>
        <x:v>0</x:v>
      </x:c>
      <x:c r="Q1205" s="66" t="b">
        <x:f aca="0">AND(MOD(MONTH(A1205),3)=0,OR(A1206="",MONTH(A1205)&lt;&gt;MONTH(A1206)))</x:f>
        <x:v>0</x:v>
      </x:c>
      <x:c r="R1205" s="66" t="b">
        <x:f aca="0">OR(O1205&gt;$E$7,O1205&lt;$E$6)</x:f>
        <x:v>0</x:v>
      </x:c>
      <x:c r="S1205" s="66" t="b">
        <x:f aca="0">AND(OR(P1205,Q1205,R1205),A1205-AH1204&gt;$E$8)</x:f>
        <x:v>0</x:v>
      </x:c>
      <x:c r="T1205" s="67" t="str">
        <x:f aca="0">IF(NOT(OR(P1205,Q1205,R1205)),"不调",IF(NOT(S1205),"间隔规则跳过",IF(P1205,"年末+季度",IF(AND(Q1205,R1205),"季度+动态",IF(Q1205,"季度","动态")))))</x:f>
        <x:v>不调</x:v>
      </x:c>
      <x:c r="U1205" s="64" t="n">
        <x:f aca="0">IF(OR(T1205="年末+季度",T1205="季度+动态"),N1205*$E$5/2,IF(T1205="季度",(J1205+K1205)/2,IF(T1205="动态",N1205*$E$5*IF(J1205+K1205=0,0.5,J1205/(J1205+K1205)),J1205)))</x:f>
        <x:v>0.12711783993456705</x:v>
      </x:c>
      <x:c r="V1205" s="64" t="n">
        <x:f aca="0">IF(OR(T1205="年末+季度",T1205="季度+动态"),N1205*$E$5/2,IF(T1205="季度",(J1205+K1205)/2,IF(T1205="动态",N1205*$E$5*IF(J1205+K1205=0,0.5,K1205/(J1205+K1205)),K1205)))</x:f>
        <x:v>0.13042402461164657</x:v>
      </x:c>
      <x:c r="W1205" s="64" t="n">
        <x:f aca="0">IF(OR(T1205="年末+季度",T1205="季度+动态",T1205="动态"),N1205*(1-$E$5)*IF(L1205+M1205=0,$B$7/($B$7+$B$8),L1205/(L1205+M1205)),L1205)</x:f>
        <x:v>0.9062748441572749</x:v>
      </x:c>
      <x:c r="X1205" s="64" t="n">
        <x:f aca="0">IF(OR(T1205="年末+季度",T1205="季度+动态",T1205="动态"),N1205*(1-$E$5)*IF(L1205+M1205=0,$B$8/($B$7+$B$8),M1205/(L1205+M1205)),M1205)</x:f>
        <x:v>0.0868339351451522</x:v>
      </x:c>
      <x:c r="Y1205" s="64" t="n">
        <x:f aca="0">POWER(1-$H$5,(A1205-A1204)/$H$8)</x:f>
        <x:v>0.9999862671029998</x:v>
      </x:c>
      <x:c r="Z1205" s="64" t="n">
        <x:f aca="0">U1205*Y1205</x:f>
        <x:v>0.12711609423836434</x:v>
      </x:c>
      <x:c r="AA1205" s="64" t="n">
        <x:f aca="0">V1205*Y1205</x:f>
        <x:v>0.13042223351195023</x:v>
      </x:c>
      <x:c r="AB1205" s="64" t="n">
        <x:f aca="0">W1205*Y1205</x:f>
        <x:v>0.9062623983781861</x:v>
      </x:c>
      <x:c r="AC1205" s="64" t="n">
        <x:f aca="0">X1205*Y1205</x:f>
        <x:v>0.08683274266366472</x:v>
      </x:c>
      <x:c r="AD1205" s="64" t="n">
        <x:f aca="0">SUM(Z1205:AC1205)</x:f>
        <x:v>1.2506334687921654</x:v>
      </x:c>
      <x:c r="AE1205" s="64" t="n">
        <x:f aca="0">MAX(AE1204,AD1205)</x:f>
        <x:v>1.256755105001411</x:v>
      </x:c>
      <x:c r="AF1205" s="63" t="n">
        <x:f aca="0">AD1205/AE1205-1</x:f>
        <x:v>-0.004870985751228463</x:v>
      </x:c>
      <x:c r="AG1205" s="63" t="n">
        <x:f aca="0">AD1205/AD1204-1</x:f>
        <x:v>-0.0016776317183223588</x:v>
      </x:c>
      <x:c r="AH1205" s="61" t="n">
        <x:f aca="0">IF(OR(T1205="年末+季度",T1205="季度+动态",T1205="季度",T1205="动态"),A1205,AH1204)</x:f>
        <x:v>45565</x:v>
      </x:c>
      <x:c r="AI1205" s="68" t="n">
        <x:f aca="0">YEAR(A1205)</x:f>
        <x:v>2024</x:v>
      </x:c>
      <x:c r="AJ1205" s="68" t="n">
        <x:f aca="0">MONTH(A1205)</x:f>
        <x:v>10</x:v>
      </x:c>
      <x:c r="AK1205" s="66" t="n">
        <x:f aca="0">IF(MONTH(A1205)&lt;&gt;MONTH(A1206),1,0)</x:f>
        <x:v>0</x:v>
      </x:c>
      <x:c r="AL1205" s="64" t="n">
        <x:f aca="0">IF(AK1204,AD1204,AL1204)</x:f>
        <x:v>1.2483456887463442</x:v>
      </x:c>
      <x:c r="AM1205" s="65" t="str">
        <x:f aca="0">IF(AK1205,AD1205/AL1205-1,"")</x:f>
      </x:c>
      <x:c r="AN1205" s="64" t="n">
        <x:f aca="0">IF(AI1205&lt;&gt;AI1204,AD1205,MAX(AN1204,AD1205))</x:f>
        <x:v>1.256755105001411</x:v>
      </x:c>
      <x:c r="AO1205" s="65" t="n">
        <x:f aca="0">AD1205/AN1205-1</x:f>
        <x:v>-0.004870985751228463</x:v>
      </x:c>
      <x:c r="AP1205" s="69" t="n">
        <x:f aca="0">IFERROR(SUM(Z1205:AC1205)/AD1205,0)</x:f>
        <x:v>1</x:v>
      </x:c>
      <x:c r="AQ1205" s="66" t="b">
        <x:f aca="0">AND(B1205&gt;0,C1205&gt;0,D1205&gt;0,E1205&gt;0)</x:f>
        <x:v>1</x:v>
      </x:c>
    </x:row>
    <x:row r="1206" ht="13.5" hidden="0">
      <x:c r="A1206" s="61" t="n">
        <x:f aca="0">'净值底稿'!A1168</x:f>
        <x:v>45590</x:v>
      </x:c>
      <x:c r="B1206" s="62" t="n">
        <x:f aca="0">'净值底稿'!W1168</x:f>
        <x:v>1.4935411347363816</x:v>
      </x:c>
      <x:c r="C1206" s="62" t="n">
        <x:f aca="0">'净值底稿'!T1168</x:f>
        <x:v>1.2797232711285096</x:v>
      </x:c>
      <x:c r="D1206" s="62" t="n">
        <x:f aca="0">'净值底稿'!U1168</x:f>
        <x:v>1.7054</x:v>
      </x:c>
      <x:c r="E1206" s="62" t="n">
        <x:f aca="0">'净值底稿'!V1168</x:f>
        <x:v>2.1826</x:v>
      </x:c>
      <x:c r="F1206" s="63" t="n">
        <x:f aca="0">IFERROR(B1206/B1205-1,0)</x:f>
        <x:v>0.00019318350243469062</x:v>
      </x:c>
      <x:c r="G1206" s="63" t="n">
        <x:f aca="0">IFERROR(C1206/C1205-1,0)</x:f>
        <x:v>0.01188039793847051</x:v>
      </x:c>
      <x:c r="H1206" s="63" t="n">
        <x:f aca="0">IFERROR(D1206/D1205-1,0)</x:f>
        <x:v>-0.00023449407902442765</x:v>
      </x:c>
      <x:c r="I1206" s="63" t="n">
        <x:f aca="0">IFERROR(E1206/E1205-1,0)</x:f>
        <x:v>-0.0022400000000000198</x:v>
      </x:c>
      <x:c r="J1206" s="64" t="n">
        <x:f aca="0">Z1205*(1+F1206)</x:f>
        <x:v>0.12714065097066513</x:v>
      </x:c>
      <x:c r="K1206" s="64" t="n">
        <x:f aca="0">AA1205*(1+G1206)</x:f>
        <x:v>0.13197170154609633</x:v>
      </x:c>
      <x:c r="L1206" s="64" t="n">
        <x:f aca="0">AB1205*(1+H1206)</x:f>
        <x:v>0.9060498852117239</x:v>
      </x:c>
      <x:c r="M1206" s="64" t="n">
        <x:f aca="0">AC1205*(1+I1206)</x:f>
        <x:v>0.08663823732009811</x:v>
      </x:c>
      <x:c r="N1206" s="64" t="n">
        <x:f aca="0">SUM(J1206:M1206)</x:f>
        <x:v>1.2518004750485834</x:v>
      </x:c>
      <x:c r="O1206" s="65" t="n">
        <x:f aca="0">IFERROR((J1206+K1206)/N1206,0)</x:f>
        <x:v>0.20699173524974504</x:v>
      </x:c>
      <x:c r="P1206" s="66" t="b">
        <x:f aca="0">AND(MONTH(A1206)=12,OR(A1207="",YEAR(A1206)&lt;&gt;YEAR(A1207)))</x:f>
        <x:v>0</x:v>
      </x:c>
      <x:c r="Q1206" s="66" t="b">
        <x:f aca="0">AND(MOD(MONTH(A1206),3)=0,OR(A1207="",MONTH(A1206)&lt;&gt;MONTH(A1207)))</x:f>
        <x:v>0</x:v>
      </x:c>
      <x:c r="R1206" s="66" t="b">
        <x:f aca="0">OR(O1206&gt;$E$7,O1206&lt;$E$6)</x:f>
        <x:v>0</x:v>
      </x:c>
      <x:c r="S1206" s="66" t="b">
        <x:f aca="0">AND(OR(P1206,Q1206,R1206),A1206-AH1205&gt;$E$8)</x:f>
        <x:v>0</x:v>
      </x:c>
      <x:c r="T1206" s="67" t="str">
        <x:f aca="0">IF(NOT(OR(P1206,Q1206,R1206)),"不调",IF(NOT(S1206),"间隔规则跳过",IF(P1206,"年末+季度",IF(AND(Q1206,R1206),"季度+动态",IF(Q1206,"季度","动态")))))</x:f>
        <x:v>不调</x:v>
      </x:c>
      <x:c r="U1206" s="64" t="n">
        <x:f aca="0">IF(OR(T1206="年末+季度",T1206="季度+动态"),N1206*$E$5/2,IF(T1206="季度",(J1206+K1206)/2,IF(T1206="动态",N1206*$E$5*IF(J1206+K1206=0,0.5,J1206/(J1206+K1206)),J1206)))</x:f>
        <x:v>0.12714065097066513</x:v>
      </x:c>
      <x:c r="V1206" s="64" t="n">
        <x:f aca="0">IF(OR(T1206="年末+季度",T1206="季度+动态"),N1206*$E$5/2,IF(T1206="季度",(J1206+K1206)/2,IF(T1206="动态",N1206*$E$5*IF(J1206+K1206=0,0.5,K1206/(J1206+K1206)),K1206)))</x:f>
        <x:v>0.13197170154609633</x:v>
      </x:c>
      <x:c r="W1206" s="64" t="n">
        <x:f aca="0">IF(OR(T1206="年末+季度",T1206="季度+动态",T1206="动态"),N1206*(1-$E$5)*IF(L1206+M1206=0,$B$7/($B$7+$B$8),L1206/(L1206+M1206)),L1206)</x:f>
        <x:v>0.9060498852117239</x:v>
      </x:c>
      <x:c r="X1206" s="64" t="n">
        <x:f aca="0">IF(OR(T1206="年末+季度",T1206="季度+动态",T1206="动态"),N1206*(1-$E$5)*IF(L1206+M1206=0,$B$8/($B$7+$B$8),M1206/(L1206+M1206)),M1206)</x:f>
        <x:v>0.08663823732009811</x:v>
      </x:c>
      <x:c r="Y1206" s="64" t="n">
        <x:f aca="0">POWER(1-$H$5,(A1206-A1205)/$H$8)</x:f>
        <x:v>0.9999862671029998</x:v>
      </x:c>
      <x:c r="Z1206" s="64" t="n">
        <x:f aca="0">U1206*Y1206</x:f>
        <x:v>0.1271389049612008</x:v>
      </x:c>
      <x:c r="AA1206" s="64" t="n">
        <x:f aca="0">V1206*Y1206</x:f>
        <x:v>0.13196988919231206</x:v>
      </x:c>
      <x:c r="AB1206" s="64" t="n">
        <x:f aca="0">W1206*Y1206</x:f>
        <x:v>0.9060374425219733</x:v>
      </x:c>
      <x:c r="AC1206" s="64" t="n">
        <x:f aca="0">X1206*Y1206</x:f>
        <x:v>0.08663704752610871</x:v>
      </x:c>
      <x:c r="AD1206" s="64" t="n">
        <x:f aca="0">SUM(Z1206:AC1206)</x:f>
        <x:v>1.2517832842015948</x:v>
      </x:c>
      <x:c r="AE1206" s="64" t="n">
        <x:f aca="0">MAX(AE1205,AD1206)</x:f>
        <x:v>1.256755105001411</x:v>
      </x:c>
      <x:c r="AF1206" s="63" t="n">
        <x:f aca="0">AD1206/AE1206-1</x:f>
        <x:v>-0.003956077663842539</x:v>
      </x:c>
      <x:c r="AG1206" s="63" t="n">
        <x:f aca="0">AD1206/AD1205-1</x:f>
        <x:v>0.0009193864054668488</x:v>
      </x:c>
      <x:c r="AH1206" s="61" t="n">
        <x:f aca="0">IF(OR(T1206="年末+季度",T1206="季度+动态",T1206="季度",T1206="动态"),A1206,AH1205)</x:f>
        <x:v>45565</x:v>
      </x:c>
      <x:c r="AI1206" s="68" t="n">
        <x:f aca="0">YEAR(A1206)</x:f>
        <x:v>2024</x:v>
      </x:c>
      <x:c r="AJ1206" s="68" t="n">
        <x:f aca="0">MONTH(A1206)</x:f>
        <x:v>10</x:v>
      </x:c>
      <x:c r="AK1206" s="66" t="n">
        <x:f aca="0">IF(MONTH(A1206)&lt;&gt;MONTH(A1207),1,0)</x:f>
        <x:v>0</x:v>
      </x:c>
      <x:c r="AL1206" s="64" t="n">
        <x:f aca="0">IF(AK1205,AD1205,AL1205)</x:f>
        <x:v>1.2483456887463442</x:v>
      </x:c>
      <x:c r="AM1206" s="65" t="str">
        <x:f aca="0">IF(AK1206,AD1206/AL1206-1,"")</x:f>
      </x:c>
      <x:c r="AN1206" s="64" t="n">
        <x:f aca="0">IF(AI1206&lt;&gt;AI1205,AD1206,MAX(AN1205,AD1206))</x:f>
        <x:v>1.256755105001411</x:v>
      </x:c>
      <x:c r="AO1206" s="65" t="n">
        <x:f aca="0">AD1206/AN1206-1</x:f>
        <x:v>-0.003956077663842539</x:v>
      </x:c>
      <x:c r="AP1206" s="69" t="n">
        <x:f aca="0">IFERROR(SUM(Z1206:AC1206)/AD1206,0)</x:f>
        <x:v>1</x:v>
      </x:c>
      <x:c r="AQ1206" s="66" t="b">
        <x:f aca="0">AND(B1206&gt;0,C1206&gt;0,D1206&gt;0,E1206&gt;0)</x:f>
        <x:v>1</x:v>
      </x:c>
    </x:row>
    <x:row r="1207" ht="13.5" hidden="0">
      <x:c r="A1207" s="61" t="n">
        <x:f aca="0">'净值底稿'!A1169</x:f>
        <x:v>45593</x:v>
      </x:c>
      <x:c r="B1207" s="62" t="n">
        <x:f aca="0">'净值底稿'!W1169</x:f>
        <x:v>1.5021871643256717</x:v>
      </x:c>
      <x:c r="C1207" s="62" t="n">
        <x:f aca="0">'净值底稿'!T1169</x:f>
        <x:v>1.2965203318509366</x:v>
      </x:c>
      <x:c r="D1207" s="62" t="n">
        <x:f aca="0">'净值底稿'!U1169</x:f>
        <x:v>1.7042</x:v>
      </x:c>
      <x:c r="E1207" s="62" t="n">
        <x:f aca="0">'净值底稿'!V1169</x:f>
        <x:v>2.1931</x:v>
      </x:c>
      <x:c r="F1207" s="63" t="n">
        <x:f aca="0">IFERROR(B1207/B1206-1,0)</x:f>
        <x:v>0.005788946409444717</x:v>
      </x:c>
      <x:c r="G1207" s="63" t="n">
        <x:f aca="0">IFERROR(C1207/C1206-1,0)</x:f>
        <x:v>0.013125541358339765</x:v>
      </x:c>
      <x:c r="H1207" s="63" t="n">
        <x:f aca="0">IFERROR(D1207/D1206-1,0)</x:f>
        <x:v>-0.0007036472381846126</x:v>
      </x:c>
      <x:c r="I1207" s="63" t="n">
        <x:f aca="0">IFERROR(E1207/E1206-1,0)</x:f>
        <x:v>0.004810776138550299</x:v>
      </x:c>
      <x:c r="J1207" s="64" t="n">
        <x:f aca="0">Z1206*(1+F1207)</x:f>
        <x:v>0.1278749052685767</x:v>
      </x:c>
      <x:c r="K1207" s="64" t="n">
        <x:f aca="0">AA1206*(1+G1207)</x:f>
        <x:v>0.13370206543096128</x:v>
      </x:c>
      <x:c r="L1207" s="64" t="n">
        <x:f aca="0">AB1206*(1+H1207)</x:f>
        <x:v>0.9053999117778508</x:v>
      </x:c>
      <x:c r="M1207" s="64" t="n">
        <x:f aca="0">AC1206*(1+I1207)</x:f>
        <x:v>0.08705383896706176</x:v>
      </x:c>
      <x:c r="N1207" s="64" t="n">
        <x:f aca="0">SUM(J1207:M1207)</x:f>
        <x:v>1.2540307214444506</x:v>
      </x:c>
      <x:c r="O1207" s="65" t="n">
        <x:f aca="0">IFERROR((J1207+K1207)/N1207,0)</x:f>
        <x:v>0.20858896534707025</x:v>
      </x:c>
      <x:c r="P1207" s="66" t="b">
        <x:f aca="0">AND(MONTH(A1207)=12,OR(A1208="",YEAR(A1207)&lt;&gt;YEAR(A1208)))</x:f>
        <x:v>0</x:v>
      </x:c>
      <x:c r="Q1207" s="66" t="b">
        <x:f aca="0">AND(MOD(MONTH(A1207),3)=0,OR(A1208="",MONTH(A1207)&lt;&gt;MONTH(A1208)))</x:f>
        <x:v>0</x:v>
      </x:c>
      <x:c r="R1207" s="66" t="b">
        <x:f aca="0">OR(O1207&gt;$E$7,O1207&lt;$E$6)</x:f>
        <x:v>0</x:v>
      </x:c>
      <x:c r="S1207" s="66" t="b">
        <x:f aca="0">AND(OR(P1207,Q1207,R1207),A1207-AH1206&gt;$E$8)</x:f>
        <x:v>0</x:v>
      </x:c>
      <x:c r="T1207" s="67" t="str">
        <x:f aca="0">IF(NOT(OR(P1207,Q1207,R1207)),"不调",IF(NOT(S1207),"间隔规则跳过",IF(P1207,"年末+季度",IF(AND(Q1207,R1207),"季度+动态",IF(Q1207,"季度","动态")))))</x:f>
        <x:v>不调</x:v>
      </x:c>
      <x:c r="U1207" s="64" t="n">
        <x:f aca="0">IF(OR(T1207="年末+季度",T1207="季度+动态"),N1207*$E$5/2,IF(T1207="季度",(J1207+K1207)/2,IF(T1207="动态",N1207*$E$5*IF(J1207+K1207=0,0.5,J1207/(J1207+K1207)),J1207)))</x:f>
        <x:v>0.1278749052685767</x:v>
      </x:c>
      <x:c r="V1207" s="64" t="n">
        <x:f aca="0">IF(OR(T1207="年末+季度",T1207="季度+动态"),N1207*$E$5/2,IF(T1207="季度",(J1207+K1207)/2,IF(T1207="动态",N1207*$E$5*IF(J1207+K1207=0,0.5,K1207/(J1207+K1207)),K1207)))</x:f>
        <x:v>0.13370206543096128</x:v>
      </x:c>
      <x:c r="W1207" s="64" t="n">
        <x:f aca="0">IF(OR(T1207="年末+季度",T1207="季度+动态",T1207="动态"),N1207*(1-$E$5)*IF(L1207+M1207=0,$B$7/($B$7+$B$8),L1207/(L1207+M1207)),L1207)</x:f>
        <x:v>0.9053999117778508</x:v>
      </x:c>
      <x:c r="X1207" s="64" t="n">
        <x:f aca="0">IF(OR(T1207="年末+季度",T1207="季度+动态",T1207="动态"),N1207*(1-$E$5)*IF(L1207+M1207=0,$B$8/($B$7+$B$8),M1207/(L1207+M1207)),M1207)</x:f>
        <x:v>0.08705383896706176</x:v>
      </x:c>
      <x:c r="Y1207" s="64" t="n">
        <x:f aca="0">POWER(1-$H$5,(A1207-A1206)/$H$8)</x:f>
        <x:v>0.9999588018747739</x:v>
      </x:c>
      <x:c r="Z1207" s="64" t="n">
        <x:f aca="0">U1207*Y1207</x:f>
        <x:v>0.12786963706221618</x:v>
      </x:c>
      <x:c r="AA1207" s="64" t="n">
        <x:f aca="0">V1207*Y1207</x:f>
        <x:v>0.13369655715652667</x:v>
      </x:c>
      <x:c r="AB1207" s="64" t="n">
        <x:f aca="0">W1207*Y1207</x:f>
        <x:v>0.9053626109989057</x:v>
      </x:c>
      <x:c r="AC1207" s="64" t="n">
        <x:f aca="0">X1207*Y1207</x:f>
        <x:v>0.08705025251210258</x:v>
      </x:c>
      <x:c r="AD1207" s="64" t="n">
        <x:f aca="0">SUM(Z1207:AC1207)</x:f>
        <x:v>1.2539790577297512</x:v>
      </x:c>
      <x:c r="AE1207" s="64" t="n">
        <x:f aca="0">MAX(AE1206,AD1207)</x:f>
        <x:v>1.256755105001411</x:v>
      </x:c>
      <x:c r="AF1207" s="63" t="n">
        <x:f aca="0">AD1207/AE1207-1</x:f>
        <x:v>-0.0022089007322207976</x:v>
      </x:c>
      <x:c r="AG1207" s="63" t="n">
        <x:f aca="0">AD1207/AD1206-1</x:f>
        <x:v>0.0017541163521421765</x:v>
      </x:c>
      <x:c r="AH1207" s="61" t="n">
        <x:f aca="0">IF(OR(T1207="年末+季度",T1207="季度+动态",T1207="季度",T1207="动态"),A1207,AH1206)</x:f>
        <x:v>45565</x:v>
      </x:c>
      <x:c r="AI1207" s="68" t="n">
        <x:f aca="0">YEAR(A1207)</x:f>
        <x:v>2024</x:v>
      </x:c>
      <x:c r="AJ1207" s="68" t="n">
        <x:f aca="0">MONTH(A1207)</x:f>
        <x:v>10</x:v>
      </x:c>
      <x:c r="AK1207" s="66" t="n">
        <x:f aca="0">IF(MONTH(A1207)&lt;&gt;MONTH(A1208),1,0)</x:f>
        <x:v>0</x:v>
      </x:c>
      <x:c r="AL1207" s="64" t="n">
        <x:f aca="0">IF(AK1206,AD1206,AL1206)</x:f>
        <x:v>1.2483456887463442</x:v>
      </x:c>
      <x:c r="AM1207" s="65" t="str">
        <x:f aca="0">IF(AK1207,AD1207/AL1207-1,"")</x:f>
      </x:c>
      <x:c r="AN1207" s="64" t="n">
        <x:f aca="0">IF(AI1207&lt;&gt;AI1206,AD1207,MAX(AN1206,AD1207))</x:f>
        <x:v>1.256755105001411</x:v>
      </x:c>
      <x:c r="AO1207" s="65" t="n">
        <x:f aca="0">AD1207/AN1207-1</x:f>
        <x:v>-0.0022089007322207976</x:v>
      </x:c>
      <x:c r="AP1207" s="69" t="n">
        <x:f aca="0">IFERROR(SUM(Z1207:AC1207)/AD1207,0)</x:f>
        <x:v>1</x:v>
      </x:c>
      <x:c r="AQ1207" s="66" t="b">
        <x:f aca="0">AND(B1207&gt;0,C1207&gt;0,D1207&gt;0,E1207&gt;0)</x:f>
        <x:v>1</x:v>
      </x:c>
    </x:row>
    <x:row r="1208" ht="13.5" hidden="0">
      <x:c r="A1208" s="61" t="n">
        <x:f aca="0">'净值底稿'!A1170</x:f>
        <x:v>45594</x:v>
      </x:c>
      <x:c r="B1208" s="62" t="n">
        <x:f aca="0">'净值底稿'!W1170</x:f>
        <x:v>1.4836557070432292</x:v>
      </x:c>
      <x:c r="C1208" s="62" t="n">
        <x:f aca="0">'净值底稿'!T1170</x:f>
        <x:v>1.2785866485863675</x:v>
      </x:c>
      <x:c r="D1208" s="62" t="n">
        <x:f aca="0">'净值底稿'!U1170</x:f>
        <x:v>1.7046</x:v>
      </x:c>
      <x:c r="E1208" s="62" t="n">
        <x:f aca="0">'净值底稿'!V1170</x:f>
        <x:v>2.2097</x:v>
      </x:c>
      <x:c r="F1208" s="63" t="n">
        <x:f aca="0">IFERROR(B1208/B1207-1,0)</x:f>
        <x:v>-0.012336317153103349</x:v>
      </x:c>
      <x:c r="G1208" s="63" t="n">
        <x:f aca="0">IFERROR(C1208/C1207-1,0)</x:f>
        <x:v>-0.013832165083725756</x:v>
      </x:c>
      <x:c r="H1208" s="63" t="n">
        <x:f aca="0">IFERROR(D1208/D1207-1,0)</x:f>
        <x:v>0.00023471423541843173</x:v>
      </x:c>
      <x:c r="I1208" s="63" t="n">
        <x:f aca="0">IFERROR(E1208/E1207-1,0)</x:f>
        <x:v>0.007569194291186188</x:v>
      </x:c>
      <x:c r="J1208" s="64" t="n">
        <x:f aca="0">Z1207*(1+F1208)</x:f>
        <x:v>0.12629219666516447</x:v>
      </x:c>
      <x:c r="K1208" s="64" t="n">
        <x:f aca="0">AA1207*(1+G1208)</x:f>
        <x:v>0.13184724430681183</x:v>
      </x:c>
      <x:c r="L1208" s="64" t="n">
        <x:f aca="0">AB1207*(1+H1208)</x:f>
        <x:v>0.9055751124919227</x:v>
      </x:c>
      <x:c r="M1208" s="64" t="n">
        <x:f aca="0">AC1207*(1+I1208)</x:f>
        <x:v>0.0877091527864635</x:v>
      </x:c>
      <x:c r="N1208" s="64" t="n">
        <x:f aca="0">SUM(J1208:M1208)</x:f>
        <x:v>1.2514237062503624</x:v>
      </x:c>
      <x:c r="O1208" s="65" t="n">
        <x:f aca="0">IFERROR((J1208+K1208)/N1208,0)</x:f>
        <x:v>0.20627661093734498</x:v>
      </x:c>
      <x:c r="P1208" s="66" t="b">
        <x:f aca="0">AND(MONTH(A1208)=12,OR(A1209="",YEAR(A1208)&lt;&gt;YEAR(A1209)))</x:f>
        <x:v>0</x:v>
      </x:c>
      <x:c r="Q1208" s="66" t="b">
        <x:f aca="0">AND(MOD(MONTH(A1208),3)=0,OR(A1209="",MONTH(A1208)&lt;&gt;MONTH(A1209)))</x:f>
        <x:v>0</x:v>
      </x:c>
      <x:c r="R1208" s="66" t="b">
        <x:f aca="0">OR(O1208&gt;$E$7,O1208&lt;$E$6)</x:f>
        <x:v>0</x:v>
      </x:c>
      <x:c r="S1208" s="66" t="b">
        <x:f aca="0">AND(OR(P1208,Q1208,R1208),A1208-AH1207&gt;$E$8)</x:f>
        <x:v>0</x:v>
      </x:c>
      <x:c r="T1208" s="67" t="str">
        <x:f aca="0">IF(NOT(OR(P1208,Q1208,R1208)),"不调",IF(NOT(S1208),"间隔规则跳过",IF(P1208,"年末+季度",IF(AND(Q1208,R1208),"季度+动态",IF(Q1208,"季度","动态")))))</x:f>
        <x:v>不调</x:v>
      </x:c>
      <x:c r="U1208" s="64" t="n">
        <x:f aca="0">IF(OR(T1208="年末+季度",T1208="季度+动态"),N1208*$E$5/2,IF(T1208="季度",(J1208+K1208)/2,IF(T1208="动态",N1208*$E$5*IF(J1208+K1208=0,0.5,J1208/(J1208+K1208)),J1208)))</x:f>
        <x:v>0.12629219666516447</x:v>
      </x:c>
      <x:c r="V1208" s="64" t="n">
        <x:f aca="0">IF(OR(T1208="年末+季度",T1208="季度+动态"),N1208*$E$5/2,IF(T1208="季度",(J1208+K1208)/2,IF(T1208="动态",N1208*$E$5*IF(J1208+K1208=0,0.5,K1208/(J1208+K1208)),K1208)))</x:f>
        <x:v>0.13184724430681183</x:v>
      </x:c>
      <x:c r="W1208" s="64" t="n">
        <x:f aca="0">IF(OR(T1208="年末+季度",T1208="季度+动态",T1208="动态"),N1208*(1-$E$5)*IF(L1208+M1208=0,$B$7/($B$7+$B$8),L1208/(L1208+M1208)),L1208)</x:f>
        <x:v>0.9055751124919227</x:v>
      </x:c>
      <x:c r="X1208" s="64" t="n">
        <x:f aca="0">IF(OR(T1208="年末+季度",T1208="季度+动态",T1208="动态"),N1208*(1-$E$5)*IF(L1208+M1208=0,$B$8/($B$7+$B$8),M1208/(L1208+M1208)),M1208)</x:f>
        <x:v>0.0877091527864635</x:v>
      </x:c>
      <x:c r="Y1208" s="64" t="n">
        <x:f aca="0">POWER(1-$H$5,(A1208-A1207)/$H$8)</x:f>
        <x:v>0.9999862671029998</x:v>
      </x:c>
      <x:c r="Z1208" s="64" t="n">
        <x:f aca="0">U1208*Y1208</x:f>
        <x:v>0.12629046230743574</x:v>
      </x:c>
      <x:c r="AA1208" s="64" t="n">
        <x:f aca="0">V1208*Y1208</x:f>
        <x:v>0.13184543366218598</x:v>
      </x:c>
      <x:c r="AB1208" s="64" t="n">
        <x:f aca="0">W1208*Y1208</x:f>
        <x:v>0.9055626763221769</x:v>
      </x:c>
      <x:c r="AC1208" s="64" t="n">
        <x:f aca="0">X1208*Y1208</x:f>
        <x:v>0.0877079482857023</x:v>
      </x:c>
      <x:c r="AD1208" s="64" t="n">
        <x:f aca="0">SUM(Z1208:AC1208)</x:f>
        <x:v>1.251406520577501</x:v>
      </x:c>
      <x:c r="AE1208" s="64" t="n">
        <x:f aca="0">MAX(AE1207,AD1208)</x:f>
        <x:v>1.256755105001411</x:v>
      </x:c>
      <x:c r="AF1208" s="63" t="n">
        <x:f aca="0">AD1208/AE1208-1</x:f>
        <x:v>-0.00425586846842696</x:v>
      </x:c>
      <x:c r="AG1208" s="63" t="n">
        <x:f aca="0">AD1208/AD1207-1</x:f>
        <x:v>-0.002051499294499881</x:v>
      </x:c>
      <x:c r="AH1208" s="61" t="n">
        <x:f aca="0">IF(OR(T1208="年末+季度",T1208="季度+动态",T1208="季度",T1208="动态"),A1208,AH1207)</x:f>
        <x:v>45565</x:v>
      </x:c>
      <x:c r="AI1208" s="68" t="n">
        <x:f aca="0">YEAR(A1208)</x:f>
        <x:v>2024</x:v>
      </x:c>
      <x:c r="AJ1208" s="68" t="n">
        <x:f aca="0">MONTH(A1208)</x:f>
        <x:v>10</x:v>
      </x:c>
      <x:c r="AK1208" s="66" t="n">
        <x:f aca="0">IF(MONTH(A1208)&lt;&gt;MONTH(A1209),1,0)</x:f>
        <x:v>0</x:v>
      </x:c>
      <x:c r="AL1208" s="64" t="n">
        <x:f aca="0">IF(AK1207,AD1207,AL1207)</x:f>
        <x:v>1.2483456887463442</x:v>
      </x:c>
      <x:c r="AM1208" s="65" t="str">
        <x:f aca="0">IF(AK1208,AD1208/AL1208-1,"")</x:f>
      </x:c>
      <x:c r="AN1208" s="64" t="n">
        <x:f aca="0">IF(AI1208&lt;&gt;AI1207,AD1208,MAX(AN1207,AD1208))</x:f>
        <x:v>1.256755105001411</x:v>
      </x:c>
      <x:c r="AO1208" s="65" t="n">
        <x:f aca="0">AD1208/AN1208-1</x:f>
        <x:v>-0.00425586846842696</x:v>
      </x:c>
      <x:c r="AP1208" s="69" t="n">
        <x:f aca="0">IFERROR(SUM(Z1208:AC1208)/AD1208,0)</x:f>
        <x:v>1</x:v>
      </x:c>
      <x:c r="AQ1208" s="66" t="b">
        <x:f aca="0">AND(B1208&gt;0,C1208&gt;0,D1208&gt;0,E1208&gt;0)</x:f>
        <x:v>1</x:v>
      </x:c>
    </x:row>
    <x:row r="1209" ht="13.5" hidden="0">
      <x:c r="A1209" s="61" t="n">
        <x:f aca="0">'净值底稿'!A1171</x:f>
        <x:v>45595</x:v>
      </x:c>
      <x:c r="B1209" s="62" t="n">
        <x:f aca="0">'净值底稿'!W1171</x:f>
        <x:v>1.4738872208289102</x:v>
      </x:c>
      <x:c r="C1209" s="62" t="n">
        <x:f aca="0">'净值底稿'!T1171</x:f>
        <x:v>1.277326807151884</x:v>
      </x:c>
      <x:c r="D1209" s="62" t="n">
        <x:f aca="0">'净值底稿'!U1171</x:f>
        <x:v>1.7046</x:v>
      </x:c>
      <x:c r="E1209" s="62" t="n">
        <x:f aca="0">'净值底稿'!V1171</x:f>
        <x:v>2.2346</x:v>
      </x:c>
      <x:c r="F1209" s="63" t="n">
        <x:f aca="0">IFERROR(B1209/B1208-1,0)</x:f>
        <x:v>-0.006584065405434658</x:v>
      </x:c>
      <x:c r="G1209" s="63" t="n">
        <x:f aca="0">IFERROR(C1209/C1208-1,0)</x:f>
        <x:v>-0.0009853391132126355</x:v>
      </x:c>
      <x:c r="H1209" s="63" t="n">
        <x:f aca="0">IFERROR(D1209/D1208-1,0)</x:f>
        <x:v>0</x:v>
      </x:c>
      <x:c r="I1209" s="63" t="n">
        <x:f aca="0">IFERROR(E1209/E1208-1,0)</x:f>
        <x:v>0.011268497986151926</x:v>
      </x:c>
      <x:c r="J1209" s="64" t="n">
        <x:f aca="0">Z1208*(1+F1209)</x:f>
        <x:v>0.125458957643521</x:v>
      </x:c>
      <x:c r="K1209" s="64" t="n">
        <x:f aca="0">AA1208*(1+G1209)</x:f>
        <x:v>0.13171552119950014</x:v>
      </x:c>
      <x:c r="L1209" s="64" t="n">
        <x:f aca="0">AB1208*(1+H1209)</x:f>
        <x:v>0.9055626763221769</x:v>
      </x:c>
      <x:c r="M1209" s="64" t="n">
        <x:f aca="0">AC1208*(1+I1209)</x:f>
        <x:v>0.08869628512432925</x:v>
      </x:c>
      <x:c r="N1209" s="64" t="n">
        <x:f aca="0">SUM(J1209:M1209)</x:f>
        <x:v>1.251433440289527</x:v>
      </x:c>
      <x:c r="O1209" s="65" t="n">
        <x:f aca="0">IFERROR((J1209+K1209)/N1209,0)</x:f>
        <x:v>0.20550392099440956</x:v>
      </x:c>
      <x:c r="P1209" s="66" t="b">
        <x:f aca="0">AND(MONTH(A1209)=12,OR(A1210="",YEAR(A1209)&lt;&gt;YEAR(A1210)))</x:f>
        <x:v>0</x:v>
      </x:c>
      <x:c r="Q1209" s="66" t="b">
        <x:f aca="0">AND(MOD(MONTH(A1209),3)=0,OR(A1210="",MONTH(A1209)&lt;&gt;MONTH(A1210)))</x:f>
        <x:v>0</x:v>
      </x:c>
      <x:c r="R1209" s="66" t="b">
        <x:f aca="0">OR(O1209&gt;$E$7,O1209&lt;$E$6)</x:f>
        <x:v>0</x:v>
      </x:c>
      <x:c r="S1209" s="66" t="b">
        <x:f aca="0">AND(OR(P1209,Q1209,R1209),A1209-AH1208&gt;$E$8)</x:f>
        <x:v>0</x:v>
      </x:c>
      <x:c r="T1209" s="67" t="str">
        <x:f aca="0">IF(NOT(OR(P1209,Q1209,R1209)),"不调",IF(NOT(S1209),"间隔规则跳过",IF(P1209,"年末+季度",IF(AND(Q1209,R1209),"季度+动态",IF(Q1209,"季度","动态")))))</x:f>
        <x:v>不调</x:v>
      </x:c>
      <x:c r="U1209" s="64" t="n">
        <x:f aca="0">IF(OR(T1209="年末+季度",T1209="季度+动态"),N1209*$E$5/2,IF(T1209="季度",(J1209+K1209)/2,IF(T1209="动态",N1209*$E$5*IF(J1209+K1209=0,0.5,J1209/(J1209+K1209)),J1209)))</x:f>
        <x:v>0.125458957643521</x:v>
      </x:c>
      <x:c r="V1209" s="64" t="n">
        <x:f aca="0">IF(OR(T1209="年末+季度",T1209="季度+动态"),N1209*$E$5/2,IF(T1209="季度",(J1209+K1209)/2,IF(T1209="动态",N1209*$E$5*IF(J1209+K1209=0,0.5,K1209/(J1209+K1209)),K1209)))</x:f>
        <x:v>0.13171552119950014</x:v>
      </x:c>
      <x:c r="W1209" s="64" t="n">
        <x:f aca="0">IF(OR(T1209="年末+季度",T1209="季度+动态",T1209="动态"),N1209*(1-$E$5)*IF(L1209+M1209=0,$B$7/($B$7+$B$8),L1209/(L1209+M1209)),L1209)</x:f>
        <x:v>0.9055626763221769</x:v>
      </x:c>
      <x:c r="X1209" s="64" t="n">
        <x:f aca="0">IF(OR(T1209="年末+季度",T1209="季度+动态",T1209="动态"),N1209*(1-$E$5)*IF(L1209+M1209=0,$B$8/($B$7+$B$8),M1209/(L1209+M1209)),M1209)</x:f>
        <x:v>0.08869628512432925</x:v>
      </x:c>
      <x:c r="Y1209" s="64" t="n">
        <x:f aca="0">POWER(1-$H$5,(A1209-A1208)/$H$8)</x:f>
        <x:v>0.9999862671029998</x:v>
      </x:c>
      <x:c r="Z1209" s="64" t="n">
        <x:f aca="0">U1209*Y1209</x:f>
        <x:v>0.12545723472857792</x:v>
      </x:c>
      <x:c r="AA1209" s="64" t="n">
        <x:f aca="0">V1209*Y1209</x:f>
        <x:v>0.13171371236381418</x:v>
      </x:c>
      <x:c r="AB1209" s="64" t="n">
        <x:f aca="0">W1209*Y1209</x:f>
        <x:v>0.9055502403232157</x:v>
      </x:c>
      <x:c r="AC1209" s="64" t="n">
        <x:f aca="0">X1209*Y1209</x:f>
        <x:v>0.08869506706738134</x:v>
      </x:c>
      <x:c r="AD1209" s="64" t="n">
        <x:f aca="0">SUM(Z1209:AC1209)</x:f>
        <x:v>1.2514162544829892</x:v>
      </x:c>
      <x:c r="AE1209" s="64" t="n">
        <x:f aca="0">MAX(AE1208,AD1209)</x:f>
        <x:v>1.256755105001411</x:v>
      </x:c>
      <x:c r="AF1209" s="63" t="n">
        <x:f aca="0">AD1209/AE1209-1</x:f>
        <x:v>-0.0042481232001168046</x:v>
      </x:c>
      <x:c r="AG1209" s="63" t="n">
        <x:f aca="0">AD1209/AD1208-1</x:f>
        <x:v>0.000007778372038469428</x:v>
      </x:c>
      <x:c r="AH1209" s="61" t="n">
        <x:f aca="0">IF(OR(T1209="年末+季度",T1209="季度+动态",T1209="季度",T1209="动态"),A1209,AH1208)</x:f>
        <x:v>45565</x:v>
      </x:c>
      <x:c r="AI1209" s="68" t="n">
        <x:f aca="0">YEAR(A1209)</x:f>
        <x:v>2024</x:v>
      </x:c>
      <x:c r="AJ1209" s="68" t="n">
        <x:f aca="0">MONTH(A1209)</x:f>
        <x:v>10</x:v>
      </x:c>
      <x:c r="AK1209" s="66" t="n">
        <x:f aca="0">IF(MONTH(A1209)&lt;&gt;MONTH(A1210),1,0)</x:f>
        <x:v>0</x:v>
      </x:c>
      <x:c r="AL1209" s="64" t="n">
        <x:f aca="0">IF(AK1208,AD1208,AL1208)</x:f>
        <x:v>1.2483456887463442</x:v>
      </x:c>
      <x:c r="AM1209" s="65" t="str">
        <x:f aca="0">IF(AK1209,AD1209/AL1209-1,"")</x:f>
      </x:c>
      <x:c r="AN1209" s="64" t="n">
        <x:f aca="0">IF(AI1209&lt;&gt;AI1208,AD1209,MAX(AN1208,AD1209))</x:f>
        <x:v>1.256755105001411</x:v>
      </x:c>
      <x:c r="AO1209" s="65" t="n">
        <x:f aca="0">AD1209/AN1209-1</x:f>
        <x:v>-0.0042481232001168046</x:v>
      </x:c>
      <x:c r="AP1209" s="69" t="n">
        <x:f aca="0">IFERROR(SUM(Z1209:AC1209)/AD1209,0)</x:f>
        <x:v>1</x:v>
      </x:c>
      <x:c r="AQ1209" s="66" t="b">
        <x:f aca="0">AND(B1209&gt;0,C1209&gt;0,D1209&gt;0,E1209&gt;0)</x:f>
        <x:v>1</x:v>
      </x:c>
    </x:row>
    <x:row r="1210" ht="13.5" hidden="0">
      <x:c r="A1210" s="61" t="n">
        <x:f aca="0">'净值底稿'!A1172</x:f>
        <x:v>45596</x:v>
      </x:c>
      <x:c r="B1210" s="62" t="n">
        <x:f aca="0">'净值底稿'!W1172</x:f>
        <x:v>1.4732265857240139</x:v>
      </x:c>
      <x:c r="C1210" s="62" t="n">
        <x:f aca="0">'净值底稿'!T1172</x:f>
        <x:v>1.286994489909353</x:v>
      </x:c>
      <x:c r="D1210" s="62" t="n">
        <x:f aca="0">'净值底稿'!U1172</x:f>
        <x:v>1.7054</x:v>
      </x:c>
      <x:c r="E1210" s="62" t="n">
        <x:f aca="0">'净值底稿'!V1172</x:f>
        <x:v>2.2258</x:v>
      </x:c>
      <x:c r="F1210" s="63" t="n">
        <x:f aca="0">IFERROR(B1210/B1209-1,0)</x:f>
        <x:v>-0.00044822636057917364</x:v>
      </x:c>
      <x:c r="G1210" s="63" t="n">
        <x:f aca="0">IFERROR(C1210/C1209-1,0)</x:f>
        <x:v>0.007568683835130319</x:v>
      </x:c>
      <x:c r="H1210" s="63" t="n">
        <x:f aca="0">IFERROR(D1210/D1209-1,0)</x:f>
        <x:v>0.0004693183151474045</x:v>
      </x:c>
      <x:c r="I1210" s="63" t="n">
        <x:f aca="0">IFERROR(E1210/E1209-1,0)</x:f>
        <x:v>-0.003938064978072142</x:v>
      </x:c>
      <x:c r="J1210" s="64" t="n">
        <x:f aca="0">Z1209*(1+F1210)</x:f>
        <x:v>0.1254010014888472</x:v>
      </x:c>
      <x:c r="K1210" s="64" t="n">
        <x:f aca="0">AA1209*(1+G1210)</x:f>
        <x:v>0.13271061180944718</x:v>
      </x:c>
      <x:c r="L1210" s="64" t="n">
        <x:f aca="0">AB1209*(1+H1210)</x:f>
        <x:v>0.9059752316362856</x:v>
      </x:c>
      <x:c r="M1210" s="64" t="n">
        <x:f aca="0">AC1209*(1+I1210)</x:f>
        <x:v>0.08834578013003552</x:v>
      </x:c>
      <x:c r="N1210" s="64" t="n">
        <x:f aca="0">SUM(J1210:M1210)</x:f>
        <x:v>1.2524326250646154</x:v>
      </x:c>
      <x:c r="O1210" s="65" t="n">
        <x:f aca="0">IFERROR((J1210+K1210)/N1210,0)</x:f>
        <x:v>0.20608822233848936</x:v>
      </x:c>
      <x:c r="P1210" s="66" t="b">
        <x:f aca="0">AND(MONTH(A1210)=12,OR(A1211="",YEAR(A1210)&lt;&gt;YEAR(A1211)))</x:f>
        <x:v>0</x:v>
      </x:c>
      <x:c r="Q1210" s="66" t="b">
        <x:f aca="0">AND(MOD(MONTH(A1210),3)=0,OR(A1211="",MONTH(A1210)&lt;&gt;MONTH(A1211)))</x:f>
        <x:v>0</x:v>
      </x:c>
      <x:c r="R1210" s="66" t="b">
        <x:f aca="0">OR(O1210&gt;$E$7,O1210&lt;$E$6)</x:f>
        <x:v>0</x:v>
      </x:c>
      <x:c r="S1210" s="66" t="b">
        <x:f aca="0">AND(OR(P1210,Q1210,R1210),A1210-AH1209&gt;$E$8)</x:f>
        <x:v>0</x:v>
      </x:c>
      <x:c r="T1210" s="67" t="str">
        <x:f aca="0">IF(NOT(OR(P1210,Q1210,R1210)),"不调",IF(NOT(S1210),"间隔规则跳过",IF(P1210,"年末+季度",IF(AND(Q1210,R1210),"季度+动态",IF(Q1210,"季度","动态")))))</x:f>
        <x:v>不调</x:v>
      </x:c>
      <x:c r="U1210" s="64" t="n">
        <x:f aca="0">IF(OR(T1210="年末+季度",T1210="季度+动态"),N1210*$E$5/2,IF(T1210="季度",(J1210+K1210)/2,IF(T1210="动态",N1210*$E$5*IF(J1210+K1210=0,0.5,J1210/(J1210+K1210)),J1210)))</x:f>
        <x:v>0.1254010014888472</x:v>
      </x:c>
      <x:c r="V1210" s="64" t="n">
        <x:f aca="0">IF(OR(T1210="年末+季度",T1210="季度+动态"),N1210*$E$5/2,IF(T1210="季度",(J1210+K1210)/2,IF(T1210="动态",N1210*$E$5*IF(J1210+K1210=0,0.5,K1210/(J1210+K1210)),K1210)))</x:f>
        <x:v>0.13271061180944718</x:v>
      </x:c>
      <x:c r="W1210" s="64" t="n">
        <x:f aca="0">IF(OR(T1210="年末+季度",T1210="季度+动态",T1210="动态"),N1210*(1-$E$5)*IF(L1210+M1210=0,$B$7/($B$7+$B$8),L1210/(L1210+M1210)),L1210)</x:f>
        <x:v>0.9059752316362856</x:v>
      </x:c>
      <x:c r="X1210" s="64" t="n">
        <x:f aca="0">IF(OR(T1210="年末+季度",T1210="季度+动态",T1210="动态"),N1210*(1-$E$5)*IF(L1210+M1210=0,$B$8/($B$7+$B$8),M1210/(L1210+M1210)),M1210)</x:f>
        <x:v>0.08834578013003552</x:v>
      </x:c>
      <x:c r="Y1210" s="64" t="n">
        <x:f aca="0">POWER(1-$H$5,(A1210-A1209)/$H$8)</x:f>
        <x:v>0.9999862671029998</x:v>
      </x:c>
      <x:c r="Z1210" s="64" t="n">
        <x:f aca="0">U1210*Y1210</x:f>
        <x:v>0.12539927936981002</x:v>
      </x:c>
      <x:c r="AA1210" s="64" t="n">
        <x:f aca="0">V1210*Y1210</x:f>
        <x:v>0.13270878930828436</x:v>
      </x:c>
      <x:c r="AB1210" s="64" t="n">
        <x:f aca="0">W1210*Y1210</x:f>
        <x:v>0.9059627899717447</x:v>
      </x:c>
      <x:c r="AC1210" s="64" t="n">
        <x:f aca="0">X1210*Y1210</x:f>
        <x:v>0.0883445668865366</x:v>
      </x:c>
      <x:c r="AD1210" s="64" t="n">
        <x:f aca="0">SUM(Z1210:AC1210)</x:f>
        <x:v>1.2524154255363757</x:v>
      </x:c>
      <x:c r="AE1210" s="64" t="n">
        <x:f aca="0">MAX(AE1209,AD1210)</x:f>
        <x:v>1.256755105001411</x:v>
      </x:c>
      <x:c r="AF1210" s="63" t="n">
        <x:f aca="0">AD1210/AE1210-1</x:f>
        <x:v>-0.0034530828223930943</x:v>
      </x:c>
      <x:c r="AG1210" s="63" t="n">
        <x:f aca="0">AD1210/AD1209-1</x:f>
        <x:v>0.0007984322161449509</x:v>
      </x:c>
      <x:c r="AH1210" s="61" t="n">
        <x:f aca="0">IF(OR(T1210="年末+季度",T1210="季度+动态",T1210="季度",T1210="动态"),A1210,AH1209)</x:f>
        <x:v>45565</x:v>
      </x:c>
      <x:c r="AI1210" s="68" t="n">
        <x:f aca="0">YEAR(A1210)</x:f>
        <x:v>2024</x:v>
      </x:c>
      <x:c r="AJ1210" s="68" t="n">
        <x:f aca="0">MONTH(A1210)</x:f>
        <x:v>10</x:v>
      </x:c>
      <x:c r="AK1210" s="66" t="n">
        <x:f aca="0">IF(MONTH(A1210)&lt;&gt;MONTH(A1211),1,0)</x:f>
        <x:v>1</x:v>
      </x:c>
      <x:c r="AL1210" s="64" t="n">
        <x:f aca="0">IF(AK1209,AD1209,AL1209)</x:f>
        <x:v>1.2483456887463442</x:v>
      </x:c>
      <x:c r="AM1210" s="65" t="n">
        <x:f aca="0">IF(AK1210,AD1210/AL1210-1,"")</x:f>
        <x:v>0.003260104013431242</x:v>
      </x:c>
      <x:c r="AN1210" s="64" t="n">
        <x:f aca="0">IF(AI1210&lt;&gt;AI1209,AD1210,MAX(AN1209,AD1210))</x:f>
        <x:v>1.256755105001411</x:v>
      </x:c>
      <x:c r="AO1210" s="65" t="n">
        <x:f aca="0">AD1210/AN1210-1</x:f>
        <x:v>-0.0034530828223930943</x:v>
      </x:c>
      <x:c r="AP1210" s="69" t="n">
        <x:f aca="0">IFERROR(SUM(Z1210:AC1210)/AD1210,0)</x:f>
        <x:v>1</x:v>
      </x:c>
      <x:c r="AQ1210" s="66" t="b">
        <x:f aca="0">AND(B1210&gt;0,C1210&gt;0,D1210&gt;0,E1210&gt;0)</x:f>
        <x:v>1</x:v>
      </x:c>
    </x:row>
    <x:row r="1211" ht="13.5" hidden="0">
      <x:c r="A1211" s="61" t="n">
        <x:f aca="0">'净值底稿'!A1173</x:f>
        <x:v>45597</x:v>
      </x:c>
      <x:c r="B1211" s="62" t="n">
        <x:f aca="0">'净值底稿'!W1173</x:f>
        <x:v>1.4836379128457486</x:v>
      </x:c>
      <x:c r="C1211" s="62" t="n">
        <x:f aca="0">'净值底稿'!T1173</x:f>
        <x:v>1.2646529326515015</x:v>
      </x:c>
      <x:c r="D1211" s="62" t="n">
        <x:f aca="0">'净值底稿'!U1173</x:f>
        <x:v>1.7071</x:v>
      </x:c>
      <x:c r="E1211" s="62" t="n">
        <x:f aca="0">'净值底稿'!V1173</x:f>
        <x:v>2.2035</x:v>
      </x:c>
      <x:c r="F1211" s="63" t="n">
        <x:f aca="0">IFERROR(B1211/B1210-1,0)</x:f>
        <x:v>0.007067023649059534</x:v>
      </x:c>
      <x:c r="G1211" s="63" t="n">
        <x:f aca="0">IFERROR(C1211/C1210-1,0)</x:f>
        <x:v>-0.01735948167068313</x:v>
      </x:c>
      <x:c r="H1211" s="63" t="n">
        <x:f aca="0">IFERROR(D1211/D1210-1,0)</x:f>
        <x:v>0.000996833587428192</x:v>
      </x:c>
      <x:c r="I1211" s="63" t="n">
        <x:f aca="0">IFERROR(E1211/E1210-1,0)</x:f>
        <x:v>-0.010018869619911941</x:v>
      </x:c>
      <x:c r="J1211" s="64" t="n">
        <x:f aca="0">Z1210*(1+F1211)</x:f>
        <x:v>0.1262854790426915</x:v>
      </x:c>
      <x:c r="K1211" s="64" t="n">
        <x:f aca="0">AA1210*(1+G1211)</x:f>
        <x:v>0.13040503351274865</x:v>
      </x:c>
      <x:c r="L1211" s="64" t="n">
        <x:f aca="0">AB1210*(1+H1211)</x:f>
        <x:v>0.9068658841097487</x:v>
      </x:c>
      <x:c r="M1211" s="64" t="n">
        <x:f aca="0">AC1210*(1+I1211)</x:f>
        <x:v>0.0874594541892728</x:v>
      </x:c>
      <x:c r="N1211" s="64" t="n">
        <x:f aca="0">SUM(J1211:M1211)</x:f>
        <x:v>1.2510158508544618</x:v>
      </x:c>
      <x:c r="O1211" s="65" t="n">
        <x:f aca="0">IFERROR((J1211+K1211)/N1211,0)</x:f>
        <x:v>0.2051856596222317</x:v>
      </x:c>
      <x:c r="P1211" s="66" t="b">
        <x:f aca="0">AND(MONTH(A1211)=12,OR(A1212="",YEAR(A1211)&lt;&gt;YEAR(A1212)))</x:f>
        <x:v>0</x:v>
      </x:c>
      <x:c r="Q1211" s="66" t="b">
        <x:f aca="0">AND(MOD(MONTH(A1211),3)=0,OR(A1212="",MONTH(A1211)&lt;&gt;MONTH(A1212)))</x:f>
        <x:v>0</x:v>
      </x:c>
      <x:c r="R1211" s="66" t="b">
        <x:f aca="0">OR(O1211&gt;$E$7,O1211&lt;$E$6)</x:f>
        <x:v>0</x:v>
      </x:c>
      <x:c r="S1211" s="66" t="b">
        <x:f aca="0">AND(OR(P1211,Q1211,R1211),A1211-AH1210&gt;$E$8)</x:f>
        <x:v>0</x:v>
      </x:c>
      <x:c r="T1211" s="67" t="str">
        <x:f aca="0">IF(NOT(OR(P1211,Q1211,R1211)),"不调",IF(NOT(S1211),"间隔规则跳过",IF(P1211,"年末+季度",IF(AND(Q1211,R1211),"季度+动态",IF(Q1211,"季度","动态")))))</x:f>
        <x:v>不调</x:v>
      </x:c>
      <x:c r="U1211" s="64" t="n">
        <x:f aca="0">IF(OR(T1211="年末+季度",T1211="季度+动态"),N1211*$E$5/2,IF(T1211="季度",(J1211+K1211)/2,IF(T1211="动态",N1211*$E$5*IF(J1211+K1211=0,0.5,J1211/(J1211+K1211)),J1211)))</x:f>
        <x:v>0.1262854790426915</x:v>
      </x:c>
      <x:c r="V1211" s="64" t="n">
        <x:f aca="0">IF(OR(T1211="年末+季度",T1211="季度+动态"),N1211*$E$5/2,IF(T1211="季度",(J1211+K1211)/2,IF(T1211="动态",N1211*$E$5*IF(J1211+K1211=0,0.5,K1211/(J1211+K1211)),K1211)))</x:f>
        <x:v>0.13040503351274865</x:v>
      </x:c>
      <x:c r="W1211" s="64" t="n">
        <x:f aca="0">IF(OR(T1211="年末+季度",T1211="季度+动态",T1211="动态"),N1211*(1-$E$5)*IF(L1211+M1211=0,$B$7/($B$7+$B$8),L1211/(L1211+M1211)),L1211)</x:f>
        <x:v>0.9068658841097487</x:v>
      </x:c>
      <x:c r="X1211" s="64" t="n">
        <x:f aca="0">IF(OR(T1211="年末+季度",T1211="季度+动态",T1211="动态"),N1211*(1-$E$5)*IF(L1211+M1211=0,$B$8/($B$7+$B$8),M1211/(L1211+M1211)),M1211)</x:f>
        <x:v>0.0874594541892728</x:v>
      </x:c>
      <x:c r="Y1211" s="64" t="n">
        <x:f aca="0">POWER(1-$H$5,(A1211-A1210)/$H$8)</x:f>
        <x:v>0.9999862671029998</x:v>
      </x:c>
      <x:c r="Z1211" s="64" t="n">
        <x:f aca="0">U1211*Y1211</x:f>
        <x:v>0.12628374477721518</x:v>
      </x:c>
      <x:c r="AA1211" s="64" t="n">
        <x:f aca="0">V1211*Y1211</x:f>
        <x:v>0.1304032426738551</x:v>
      </x:c>
      <x:c r="AB1211" s="64" t="n">
        <x:f aca="0">W1211*Y1211</x:f>
        <x:v>0.9068534302139691</x:v>
      </x:c>
      <x:c r="AC1211" s="64" t="n">
        <x:f aca="0">X1211*Y1211</x:f>
        <x:v>0.08745825311759672</x:v>
      </x:c>
      <x:c r="AD1211" s="64" t="n">
        <x:f aca="0">SUM(Z1211:AC1211)</x:f>
        <x:v>1.2509986707826362</x:v>
      </x:c>
      <x:c r="AE1211" s="64" t="n">
        <x:f aca="0">MAX(AE1210,AD1211)</x:f>
        <x:v>1.256755105001411</x:v>
      </x:c>
      <x:c r="AF1211" s="63" t="n">
        <x:f aca="0">AD1211/AE1211-1</x:f>
        <x:v>-0.004580394538177268</x:v>
      </x:c>
      <x:c r="AG1211" s="63" t="n">
        <x:f aca="0">AD1211/AD1210-1</x:f>
        <x:v>-0.001131217904899895</x:v>
      </x:c>
      <x:c r="AH1211" s="61" t="n">
        <x:f aca="0">IF(OR(T1211="年末+季度",T1211="季度+动态",T1211="季度",T1211="动态"),A1211,AH1210)</x:f>
        <x:v>45565</x:v>
      </x:c>
      <x:c r="AI1211" s="68" t="n">
        <x:f aca="0">YEAR(A1211)</x:f>
        <x:v>2024</x:v>
      </x:c>
      <x:c r="AJ1211" s="68" t="n">
        <x:f aca="0">MONTH(A1211)</x:f>
        <x:v>11</x:v>
      </x:c>
      <x:c r="AK1211" s="66" t="n">
        <x:f aca="0">IF(MONTH(A1211)&lt;&gt;MONTH(A1212),1,0)</x:f>
        <x:v>0</x:v>
      </x:c>
      <x:c r="AL1211" s="64" t="n">
        <x:f aca="0">IF(AK1210,AD1210,AL1210)</x:f>
        <x:v>1.2524154255363757</x:v>
      </x:c>
      <x:c r="AM1211" s="65" t="str">
        <x:f aca="0">IF(AK1211,AD1211/AL1211-1,"")</x:f>
      </x:c>
      <x:c r="AN1211" s="64" t="n">
        <x:f aca="0">IF(AI1211&lt;&gt;AI1210,AD1211,MAX(AN1210,AD1211))</x:f>
        <x:v>1.256755105001411</x:v>
      </x:c>
      <x:c r="AO1211" s="65" t="n">
        <x:f aca="0">AD1211/AN1211-1</x:f>
        <x:v>-0.004580394538177268</x:v>
      </x:c>
      <x:c r="AP1211" s="69" t="n">
        <x:f aca="0">IFERROR(SUM(Z1211:AC1211)/AD1211,0)</x:f>
        <x:v>1</x:v>
      </x:c>
      <x:c r="AQ1211" s="66" t="b">
        <x:f aca="0">AND(B1211&gt;0,C1211&gt;0,D1211&gt;0,E1211&gt;0)</x:f>
        <x:v>1</x:v>
      </x:c>
    </x:row>
    <x:row r="1212" ht="13.5" hidden="0">
      <x:c r="A1212" s="61" t="n">
        <x:f aca="0">'净值底稿'!A1174</x:f>
        <x:v>45600</x:v>
      </x:c>
      <x:c r="B1212" s="62" t="n">
        <x:f aca="0">'净值底稿'!W1174</x:f>
        <x:v>1.4953871640494105</x:v>
      </x:c>
      <x:c r="C1212" s="62" t="n">
        <x:f aca="0">'净值底稿'!T1174</x:f>
        <x:v>1.288198859112247</x:v>
      </x:c>
      <x:c r="D1212" s="62" t="n">
        <x:f aca="0">'净值底稿'!U1174</x:f>
        <x:v>1.7079</x:v>
      </x:c>
      <x:c r="E1212" s="62" t="n">
        <x:f aca="0">'净值底稿'!V1174</x:f>
        <x:v>2.1891</x:v>
      </x:c>
      <x:c r="F1212" s="63" t="n">
        <x:f aca="0">IFERROR(B1212/B1211-1,0)</x:f>
        <x:v>0.007919217419515734</x:v>
      </x:c>
      <x:c r="G1212" s="63" t="n">
        <x:f aca="0">IFERROR(C1212/C1211-1,0)</x:f>
        <x:v>0.01861848879864514</x:v>
      </x:c>
      <x:c r="H1212" s="63" t="n">
        <x:f aca="0">IFERROR(D1212/D1211-1,0)</x:f>
        <x:v>0.00046863101165706134</x:v>
      </x:c>
      <x:c r="I1212" s="63" t="n">
        <x:f aca="0">IFERROR(E1212/E1211-1,0)</x:f>
        <x:v>-0.006535057862491533</x:v>
      </x:c>
      <x:c r="J1212" s="64" t="n">
        <x:f aca="0">Z1211*(1+F1212)</x:f>
        <x:v>0.1272838132086566</x:v>
      </x:c>
      <x:c r="K1212" s="64" t="n">
        <x:f aca="0">AA1211*(1+G1212)</x:f>
        <x:v>0.13283115398688528</x:v>
      </x:c>
      <x:c r="L1212" s="64" t="n">
        <x:f aca="0">AB1211*(1+H1212)</x:f>
        <x:v>0.907278409854395</x:v>
      </x:c>
      <x:c r="M1212" s="64" t="n">
        <x:f aca="0">AC1211*(1+I1212)</x:f>
        <x:v>0.0868867083729208</x:v>
      </x:c>
      <x:c r="N1212" s="64" t="n">
        <x:f aca="0">SUM(J1212:M1212)</x:f>
        <x:v>1.2542800854228575</x:v>
      </x:c>
      <x:c r="O1212" s="65" t="n">
        <x:f aca="0">IFERROR((J1212+K1212)/N1212,0)</x:f>
        <x:v>0.20738188401344892</x:v>
      </x:c>
      <x:c r="P1212" s="66" t="b">
        <x:f aca="0">AND(MONTH(A1212)=12,OR(A1213="",YEAR(A1212)&lt;&gt;YEAR(A1213)))</x:f>
        <x:v>0</x:v>
      </x:c>
      <x:c r="Q1212" s="66" t="b">
        <x:f aca="0">AND(MOD(MONTH(A1212),3)=0,OR(A1213="",MONTH(A1212)&lt;&gt;MONTH(A1213)))</x:f>
        <x:v>0</x:v>
      </x:c>
      <x:c r="R1212" s="66" t="b">
        <x:f aca="0">OR(O1212&gt;$E$7,O1212&lt;$E$6)</x:f>
        <x:v>0</x:v>
      </x:c>
      <x:c r="S1212" s="66" t="b">
        <x:f aca="0">AND(OR(P1212,Q1212,R1212),A1212-AH1211&gt;$E$8)</x:f>
        <x:v>0</x:v>
      </x:c>
      <x:c r="T1212" s="67" t="str">
        <x:f aca="0">IF(NOT(OR(P1212,Q1212,R1212)),"不调",IF(NOT(S1212),"间隔规则跳过",IF(P1212,"年末+季度",IF(AND(Q1212,R1212),"季度+动态",IF(Q1212,"季度","动态")))))</x:f>
        <x:v>不调</x:v>
      </x:c>
      <x:c r="U1212" s="64" t="n">
        <x:f aca="0">IF(OR(T1212="年末+季度",T1212="季度+动态"),N1212*$E$5/2,IF(T1212="季度",(J1212+K1212)/2,IF(T1212="动态",N1212*$E$5*IF(J1212+K1212=0,0.5,J1212/(J1212+K1212)),J1212)))</x:f>
        <x:v>0.1272838132086566</x:v>
      </x:c>
      <x:c r="V1212" s="64" t="n">
        <x:f aca="0">IF(OR(T1212="年末+季度",T1212="季度+动态"),N1212*$E$5/2,IF(T1212="季度",(J1212+K1212)/2,IF(T1212="动态",N1212*$E$5*IF(J1212+K1212=0,0.5,K1212/(J1212+K1212)),K1212)))</x:f>
        <x:v>0.13283115398688528</x:v>
      </x:c>
      <x:c r="W1212" s="64" t="n">
        <x:f aca="0">IF(OR(T1212="年末+季度",T1212="季度+动态",T1212="动态"),N1212*(1-$E$5)*IF(L1212+M1212=0,$B$7/($B$7+$B$8),L1212/(L1212+M1212)),L1212)</x:f>
        <x:v>0.907278409854395</x:v>
      </x:c>
      <x:c r="X1212" s="64" t="n">
        <x:f aca="0">IF(OR(T1212="年末+季度",T1212="季度+动态",T1212="动态"),N1212*(1-$E$5)*IF(L1212+M1212=0,$B$8/($B$7+$B$8),M1212/(L1212+M1212)),M1212)</x:f>
        <x:v>0.0868867083729208</x:v>
      </x:c>
      <x:c r="Y1212" s="64" t="n">
        <x:f aca="0">POWER(1-$H$5,(A1212-A1211)/$H$8)</x:f>
        <x:v>0.9999588018747739</x:v>
      </x:c>
      <x:c r="Z1212" s="64" t="n">
        <x:f aca="0">U1212*Y1212</x:f>
        <x:v>0.12727856935418078</x:v>
      </x:c>
      <x:c r="AA1212" s="64" t="n">
        <x:f aca="0">V1212*Y1212</x:f>
        <x:v>0.1328256815923694</x:v>
      </x:c>
      <x:c r="AB1212" s="64" t="n">
        <x:f aca="0">W1212*Y1212</x:f>
        <x:v>0.9072410316848509</x:v>
      </x:c>
      <x:c r="AC1212" s="64" t="n">
        <x:f aca="0">X1212*Y1212</x:f>
        <x:v>0.08688312880342877</x:v>
      </x:c>
      <x:c r="AD1212" s="64" t="n">
        <x:f aca="0">SUM(Z1212:AC1212)</x:f>
        <x:v>1.2542284114348299</x:v>
      </x:c>
      <x:c r="AE1212" s="64" t="n">
        <x:f aca="0">MAX(AE1211,AD1212)</x:f>
        <x:v>1.256755105001411</x:v>
      </x:c>
      <x:c r="AF1212" s="63" t="n">
        <x:f aca="0">AD1212/AE1212-1</x:f>
        <x:v>-0.002010489996440712</x:v>
      </x:c>
      <x:c r="AG1212" s="63" t="n">
        <x:f aca="0">AD1212/AD1211-1</x:f>
        <x:v>0.002581729883192496</x:v>
      </x:c>
      <x:c r="AH1212" s="61" t="n">
        <x:f aca="0">IF(OR(T1212="年末+季度",T1212="季度+动态",T1212="季度",T1212="动态"),A1212,AH1211)</x:f>
        <x:v>45565</x:v>
      </x:c>
      <x:c r="AI1212" s="68" t="n">
        <x:f aca="0">YEAR(A1212)</x:f>
        <x:v>2024</x:v>
      </x:c>
      <x:c r="AJ1212" s="68" t="n">
        <x:f aca="0">MONTH(A1212)</x:f>
        <x:v>11</x:v>
      </x:c>
      <x:c r="AK1212" s="66" t="n">
        <x:f aca="0">IF(MONTH(A1212)&lt;&gt;MONTH(A1213),1,0)</x:f>
        <x:v>0</x:v>
      </x:c>
      <x:c r="AL1212" s="64" t="n">
        <x:f aca="0">IF(AK1211,AD1211,AL1211)</x:f>
        <x:v>1.2524154255363757</x:v>
      </x:c>
      <x:c r="AM1212" s="65" t="str">
        <x:f aca="0">IF(AK1212,AD1212/AL1212-1,"")</x:f>
      </x:c>
      <x:c r="AN1212" s="64" t="n">
        <x:f aca="0">IF(AI1212&lt;&gt;AI1211,AD1212,MAX(AN1211,AD1212))</x:f>
        <x:v>1.256755105001411</x:v>
      </x:c>
      <x:c r="AO1212" s="65" t="n">
        <x:f aca="0">AD1212/AN1212-1</x:f>
        <x:v>-0.002010489996440712</x:v>
      </x:c>
      <x:c r="AP1212" s="69" t="n">
        <x:f aca="0">IFERROR(SUM(Z1212:AC1212)/AD1212,0)</x:f>
        <x:v>1</x:v>
      </x:c>
      <x:c r="AQ1212" s="66" t="b">
        <x:f aca="0">AND(B1212&gt;0,C1212&gt;0,D1212&gt;0,E1212&gt;0)</x:f>
        <x:v>1</x:v>
      </x:c>
    </x:row>
    <x:row r="1213" ht="13.5" hidden="0">
      <x:c r="A1213" s="61" t="n">
        <x:f aca="0">'净值底稿'!A1175</x:f>
        <x:v>45601</x:v>
      </x:c>
      <x:c r="B1213" s="62" t="n">
        <x:f aca="0">'净值底稿'!W1175</x:f>
        <x:v>1.5154318471246162</x:v>
      </x:c>
      <x:c r="C1213" s="62" t="n">
        <x:f aca="0">'净值底稿'!T1175</x:f>
        <x:v>1.320939600039961</x:v>
      </x:c>
      <x:c r="D1213" s="62" t="n">
        <x:f aca="0">'净值底稿'!U1175</x:f>
        <x:v>1.7086</x:v>
      </x:c>
      <x:c r="E1213" s="62" t="n">
        <x:f aca="0">'净值底稿'!V1175</x:f>
        <x:v>2.1898</x:v>
      </x:c>
      <x:c r="F1213" s="63" t="n">
        <x:f aca="0">IFERROR(B1213/B1212-1,0)</x:f>
        <x:v>0.01340434340824892</x:v>
      </x:c>
      <x:c r="G1213" s="63" t="n">
        <x:f aca="0">IFERROR(C1213/C1212-1,0)</x:f>
        <x:v>0.025415905856551513</x:v>
      </x:c>
      <x:c r="H1213" s="63" t="n">
        <x:f aca="0">IFERROR(D1213/D1212-1,0)</x:f>
        <x:v>0.0004098600620645598</x:v>
      </x:c>
      <x:c r="I1213" s="63" t="n">
        <x:f aca="0">IFERROR(E1213/E1212-1,0)</x:f>
        <x:v>0.0003197661139282548</x:v>
      </x:c>
      <x:c r="J1213" s="64" t="n">
        <x:f aca="0">Z1212*(1+F1213)</x:f>
        <x:v>0.12898465500631484</x:v>
      </x:c>
      <x:c r="K1213" s="64" t="n">
        <x:f aca="0">AA1212*(1+G1213)</x:f>
        <x:v>0.13620156661105334</x:v>
      </x:c>
      <x:c r="L1213" s="64" t="n">
        <x:f aca="0">AB1212*(1+H1213)</x:f>
        <x:v>0.9076128735504048</x:v>
      </x:c>
      <x:c r="M1213" s="64" t="n">
        <x:f aca="0">AC1212*(1+I1213)</x:f>
        <x:v>0.08691091108389218</x:v>
      </x:c>
      <x:c r="N1213" s="64" t="n">
        <x:f aca="0">SUM(J1213:M1213)</x:f>
        <x:v>1.259710006251665</x:v>
      </x:c>
      <x:c r="O1213" s="65" t="n">
        <x:f aca="0">IFERROR((J1213+K1213)/N1213,0)</x:f>
        <x:v>0.21051370577458858</x:v>
      </x:c>
      <x:c r="P1213" s="66" t="b">
        <x:f aca="0">AND(MONTH(A1213)=12,OR(A1214="",YEAR(A1213)&lt;&gt;YEAR(A1214)))</x:f>
        <x:v>0</x:v>
      </x:c>
      <x:c r="Q1213" s="66" t="b">
        <x:f aca="0">AND(MOD(MONTH(A1213),3)=0,OR(A1214="",MONTH(A1213)&lt;&gt;MONTH(A1214)))</x:f>
        <x:v>0</x:v>
      </x:c>
      <x:c r="R1213" s="66" t="b">
        <x:f aca="0">OR(O1213&gt;$E$7,O1213&lt;$E$6)</x:f>
        <x:v>0</x:v>
      </x:c>
      <x:c r="S1213" s="66" t="b">
        <x:f aca="0">AND(OR(P1213,Q1213,R1213),A1213-AH1212&gt;$E$8)</x:f>
        <x:v>0</x:v>
      </x:c>
      <x:c r="T1213" s="67" t="str">
        <x:f aca="0">IF(NOT(OR(P1213,Q1213,R1213)),"不调",IF(NOT(S1213),"间隔规则跳过",IF(P1213,"年末+季度",IF(AND(Q1213,R1213),"季度+动态",IF(Q1213,"季度","动态")))))</x:f>
        <x:v>不调</x:v>
      </x:c>
      <x:c r="U1213" s="64" t="n">
        <x:f aca="0">IF(OR(T1213="年末+季度",T1213="季度+动态"),N1213*$E$5/2,IF(T1213="季度",(J1213+K1213)/2,IF(T1213="动态",N1213*$E$5*IF(J1213+K1213=0,0.5,J1213/(J1213+K1213)),J1213)))</x:f>
        <x:v>0.12898465500631484</x:v>
      </x:c>
      <x:c r="V1213" s="64" t="n">
        <x:f aca="0">IF(OR(T1213="年末+季度",T1213="季度+动态"),N1213*$E$5/2,IF(T1213="季度",(J1213+K1213)/2,IF(T1213="动态",N1213*$E$5*IF(J1213+K1213=0,0.5,K1213/(J1213+K1213)),K1213)))</x:f>
        <x:v>0.13620156661105334</x:v>
      </x:c>
      <x:c r="W1213" s="64" t="n">
        <x:f aca="0">IF(OR(T1213="年末+季度",T1213="季度+动态",T1213="动态"),N1213*(1-$E$5)*IF(L1213+M1213=0,$B$7/($B$7+$B$8),L1213/(L1213+M1213)),L1213)</x:f>
        <x:v>0.9076128735504048</x:v>
      </x:c>
      <x:c r="X1213" s="64" t="n">
        <x:f aca="0">IF(OR(T1213="年末+季度",T1213="季度+动态",T1213="动态"),N1213*(1-$E$5)*IF(L1213+M1213=0,$B$8/($B$7+$B$8),M1213/(L1213+M1213)),M1213)</x:f>
        <x:v>0.08691091108389218</x:v>
      </x:c>
      <x:c r="Y1213" s="64" t="n">
        <x:f aca="0">POWER(1-$H$5,(A1213-A1212)/$H$8)</x:f>
        <x:v>0.9999862671029998</x:v>
      </x:c>
      <x:c r="Z1213" s="64" t="n">
        <x:f aca="0">U1213*Y1213</x:f>
        <x:v>0.12898288367333302</x:v>
      </x:c>
      <x:c r="AA1213" s="64" t="n">
        <x:f aca="0">V1213*Y1213</x:f>
        <x:v>0.1361996961689678</x:v>
      </x:c>
      <x:c r="AB1213" s="64" t="n">
        <x:f aca="0">W1213*Y1213</x:f>
        <x:v>0.9076004093962962</x:v>
      </x:c>
      <x:c r="AC1213" s="64" t="n">
        <x:f aca="0">X1213*Y1213</x:f>
        <x:v>0.08690971754530206</x:v>
      </x:c>
      <x:c r="AD1213" s="64" t="n">
        <x:f aca="0">SUM(Z1213:AC1213)</x:f>
        <x:v>1.259692706783899</x:v>
      </x:c>
      <x:c r="AE1213" s="64" t="n">
        <x:f aca="0">MAX(AE1212,AD1213)</x:f>
        <x:v>1.259692706783899</x:v>
      </x:c>
      <x:c r="AF1213" s="63" t="n">
        <x:f aca="0">AD1213/AE1213-1</x:f>
        <x:v>0</x:v>
      </x:c>
      <x:c r="AG1213" s="63" t="n">
        <x:f aca="0">AD1213/AD1212-1</x:f>
        <x:v>0.004356698747413956</x:v>
      </x:c>
      <x:c r="AH1213" s="61" t="n">
        <x:f aca="0">IF(OR(T1213="年末+季度",T1213="季度+动态",T1213="季度",T1213="动态"),A1213,AH1212)</x:f>
        <x:v>45565</x:v>
      </x:c>
      <x:c r="AI1213" s="68" t="n">
        <x:f aca="0">YEAR(A1213)</x:f>
        <x:v>2024</x:v>
      </x:c>
      <x:c r="AJ1213" s="68" t="n">
        <x:f aca="0">MONTH(A1213)</x:f>
        <x:v>11</x:v>
      </x:c>
      <x:c r="AK1213" s="66" t="n">
        <x:f aca="0">IF(MONTH(A1213)&lt;&gt;MONTH(A1214),1,0)</x:f>
        <x:v>0</x:v>
      </x:c>
      <x:c r="AL1213" s="64" t="n">
        <x:f aca="0">IF(AK1212,AD1212,AL1212)</x:f>
        <x:v>1.2524154255363757</x:v>
      </x:c>
      <x:c r="AM1213" s="65" t="str">
        <x:f aca="0">IF(AK1213,AD1213/AL1213-1,"")</x:f>
      </x:c>
      <x:c r="AN1213" s="64" t="n">
        <x:f aca="0">IF(AI1213&lt;&gt;AI1212,AD1213,MAX(AN1212,AD1213))</x:f>
        <x:v>1.259692706783899</x:v>
      </x:c>
      <x:c r="AO1213" s="65" t="n">
        <x:f aca="0">AD1213/AN1213-1</x:f>
        <x:v>0</x:v>
      </x:c>
      <x:c r="AP1213" s="69" t="n">
        <x:f aca="0">IFERROR(SUM(Z1213:AC1213)/AD1213,0)</x:f>
        <x:v>1</x:v>
      </x:c>
      <x:c r="AQ1213" s="66" t="b">
        <x:f aca="0">AND(B1213&gt;0,C1213&gt;0,D1213&gt;0,E1213&gt;0)</x:f>
        <x:v>1</x:v>
      </x:c>
    </x:row>
    <x:row r="1214" ht="13.5" hidden="0">
      <x:c r="A1214" s="61" t="n">
        <x:f aca="0">'净值底稿'!A1176</x:f>
        <x:v>45602</x:v>
      </x:c>
      <x:c r="B1214" s="62" t="n">
        <x:f aca="0">'净值底稿'!W1176</x:f>
        <x:v>1.508552151328211</x:v>
      </x:c>
      <x:c r="C1214" s="62" t="n">
        <x:f aca="0">'净值底稿'!T1176</x:f>
        <x:v>1.3235015293788093</x:v>
      </x:c>
      <x:c r="D1214" s="62" t="n">
        <x:f aca="0">'净值底稿'!U1176</x:f>
        <x:v>1.7089</x:v>
      </x:c>
      <x:c r="E1214" s="62" t="n">
        <x:f aca="0">'净值底稿'!V1176</x:f>
        <x:v>2.1936</x:v>
      </x:c>
      <x:c r="F1214" s="63" t="n">
        <x:f aca="0">IFERROR(B1214/B1213-1,0)</x:f>
        <x:v>-0.004539759283440414</x:v>
      </x:c>
      <x:c r="G1214" s="63" t="n">
        <x:f aca="0">IFERROR(C1214/C1213-1,0)</x:f>
        <x:v>0.0019394750061023647</x:v>
      </x:c>
      <x:c r="H1214" s="63" t="n">
        <x:f aca="0">IFERROR(D1214/D1213-1,0)</x:f>
        <x:v>0.000175582348121317</x:v>
      </x:c>
      <x:c r="I1214" s="63" t="n">
        <x:f aca="0">IFERROR(E1214/E1213-1,0)</x:f>
        <x:v>0.0017353182939081613</x:v>
      </x:c>
      <x:c r="J1214" s="64" t="n">
        <x:f aca="0">Z1213*(1+F1214)</x:f>
        <x:v>0.12839733242977208</x:v>
      </x:c>
      <x:c r="K1214" s="64" t="n">
        <x:f aca="0">AA1213*(1+G1214)</x:f>
        <x:v>0.13646385207552625</x:v>
      </x:c>
      <x:c r="L1214" s="64" t="n">
        <x:f aca="0">AB1213*(1+H1214)</x:f>
        <x:v>0.9077597680073338</x:v>
      </x:c>
      <x:c r="M1214" s="64" t="n">
        <x:f aca="0">AC1213*(1+I1214)</x:f>
        <x:v>0.08706053356807682</x:v>
      </x:c>
      <x:c r="N1214" s="64" t="n">
        <x:f aca="0">SUM(J1214:M1214)</x:f>
        <x:v>1.2596814860807088</x:v>
      </x:c>
      <x:c r="O1214" s="65" t="n">
        <x:f aca="0">IFERROR((J1214+K1214)/N1214,0)</x:f>
        <x:v>0.21026044077965314</x:v>
      </x:c>
      <x:c r="P1214" s="66" t="b">
        <x:f aca="0">AND(MONTH(A1214)=12,OR(A1215="",YEAR(A1214)&lt;&gt;YEAR(A1215)))</x:f>
        <x:v>0</x:v>
      </x:c>
      <x:c r="Q1214" s="66" t="b">
        <x:f aca="0">AND(MOD(MONTH(A1214),3)=0,OR(A1215="",MONTH(A1214)&lt;&gt;MONTH(A1215)))</x:f>
        <x:v>0</x:v>
      </x:c>
      <x:c r="R1214" s="66" t="b">
        <x:f aca="0">OR(O1214&gt;$E$7,O1214&lt;$E$6)</x:f>
        <x:v>0</x:v>
      </x:c>
      <x:c r="S1214" s="66" t="b">
        <x:f aca="0">AND(OR(P1214,Q1214,R1214),A1214-AH1213&gt;$E$8)</x:f>
        <x:v>0</x:v>
      </x:c>
      <x:c r="T1214" s="67" t="str">
        <x:f aca="0">IF(NOT(OR(P1214,Q1214,R1214)),"不调",IF(NOT(S1214),"间隔规则跳过",IF(P1214,"年末+季度",IF(AND(Q1214,R1214),"季度+动态",IF(Q1214,"季度","动态")))))</x:f>
        <x:v>不调</x:v>
      </x:c>
      <x:c r="U1214" s="64" t="n">
        <x:f aca="0">IF(OR(T1214="年末+季度",T1214="季度+动态"),N1214*$E$5/2,IF(T1214="季度",(J1214+K1214)/2,IF(T1214="动态",N1214*$E$5*IF(J1214+K1214=0,0.5,J1214/(J1214+K1214)),J1214)))</x:f>
        <x:v>0.12839733242977208</x:v>
      </x:c>
      <x:c r="V1214" s="64" t="n">
        <x:f aca="0">IF(OR(T1214="年末+季度",T1214="季度+动态"),N1214*$E$5/2,IF(T1214="季度",(J1214+K1214)/2,IF(T1214="动态",N1214*$E$5*IF(J1214+K1214=0,0.5,K1214/(J1214+K1214)),K1214)))</x:f>
        <x:v>0.13646385207552625</x:v>
      </x:c>
      <x:c r="W1214" s="64" t="n">
        <x:f aca="0">IF(OR(T1214="年末+季度",T1214="季度+动态",T1214="动态"),N1214*(1-$E$5)*IF(L1214+M1214=0,$B$7/($B$7+$B$8),L1214/(L1214+M1214)),L1214)</x:f>
        <x:v>0.9077597680073338</x:v>
      </x:c>
      <x:c r="X1214" s="64" t="n">
        <x:f aca="0">IF(OR(T1214="年末+季度",T1214="季度+动态",T1214="动态"),N1214*(1-$E$5)*IF(L1214+M1214=0,$B$8/($B$7+$B$8),M1214/(L1214+M1214)),M1214)</x:f>
        <x:v>0.08706053356807682</x:v>
      </x:c>
      <x:c r="Y1214" s="64" t="n">
        <x:f aca="0">POWER(1-$H$5,(A1214-A1213)/$H$8)</x:f>
        <x:v>0.9999862671029998</x:v>
      </x:c>
      <x:c r="Z1214" s="64" t="n">
        <x:f aca="0">U1214*Y1214</x:f>
        <x:v>0.12839556916243072</x:v>
      </x:c>
      <x:c r="AA1214" s="64" t="n">
        <x:f aca="0">V1214*Y1214</x:f>
        <x:v>0.13646197803150145</x:v>
      </x:c>
      <x:c r="AB1214" s="64" t="n">
        <x:f aca="0">W1214*Y1214</x:f>
        <x:v>0.9077473018359388</x:v>
      </x:c>
      <x:c r="AC1214" s="64" t="n">
        <x:f aca="0">X1214*Y1214</x:f>
        <x:v>0.08705933797473654</x:v>
      </x:c>
      <x:c r="AD1214" s="64" t="n">
        <x:f aca="0">SUM(Z1214:AC1214)</x:f>
        <x:v>1.2596641870046077</x:v>
      </x:c>
      <x:c r="AE1214" s="64" t="n">
        <x:f aca="0">MAX(AE1213,AD1214)</x:f>
        <x:v>1.259692706783899</x:v>
      </x:c>
      <x:c r="AF1214" s="63" t="n">
        <x:f aca="0">AD1214/AE1214-1</x:f>
        <x:v>-0.000022640267057005836</x:v>
      </x:c>
      <x:c r="AG1214" s="63" t="n">
        <x:f aca="0">AD1214/AD1213-1</x:f>
        <x:v>-0.000022640267057005836</x:v>
      </x:c>
      <x:c r="AH1214" s="61" t="n">
        <x:f aca="0">IF(OR(T1214="年末+季度",T1214="季度+动态",T1214="季度",T1214="动态"),A1214,AH1213)</x:f>
        <x:v>45565</x:v>
      </x:c>
      <x:c r="AI1214" s="68" t="n">
        <x:f aca="0">YEAR(A1214)</x:f>
        <x:v>2024</x:v>
      </x:c>
      <x:c r="AJ1214" s="68" t="n">
        <x:f aca="0">MONTH(A1214)</x:f>
        <x:v>11</x:v>
      </x:c>
      <x:c r="AK1214" s="66" t="n">
        <x:f aca="0">IF(MONTH(A1214)&lt;&gt;MONTH(A1215),1,0)</x:f>
        <x:v>0</x:v>
      </x:c>
      <x:c r="AL1214" s="64" t="n">
        <x:f aca="0">IF(AK1213,AD1213,AL1213)</x:f>
        <x:v>1.2524154255363757</x:v>
      </x:c>
      <x:c r="AM1214" s="65" t="str">
        <x:f aca="0">IF(AK1214,AD1214/AL1214-1,"")</x:f>
      </x:c>
      <x:c r="AN1214" s="64" t="n">
        <x:f aca="0">IF(AI1214&lt;&gt;AI1213,AD1214,MAX(AN1213,AD1214))</x:f>
        <x:v>1.259692706783899</x:v>
      </x:c>
      <x:c r="AO1214" s="65" t="n">
        <x:f aca="0">AD1214/AN1214-1</x:f>
        <x:v>-0.000022640267057005836</x:v>
      </x:c>
      <x:c r="AP1214" s="69" t="n">
        <x:f aca="0">IFERROR(SUM(Z1214:AC1214)/AD1214,0)</x:f>
        <x:v>1</x:v>
      </x:c>
      <x:c r="AQ1214" s="66" t="b">
        <x:f aca="0">AND(B1214&gt;0,C1214&gt;0,D1214&gt;0,E1214&gt;0)</x:f>
        <x:v>1</x:v>
      </x:c>
    </x:row>
    <x:row r="1215" ht="13.5" hidden="0">
      <x:c r="A1215" s="61" t="n">
        <x:f aca="0">'净值底稿'!A1177</x:f>
        <x:v>45603</x:v>
      </x:c>
      <x:c r="B1215" s="62" t="n">
        <x:f aca="0">'净值底稿'!W1177</x:f>
        <x:v>1.535303790270261</x:v>
      </x:c>
      <x:c r="C1215" s="62" t="n">
        <x:f aca="0">'净值底稿'!T1177</x:f>
        <x:v>1.3519554470437265</x:v>
      </x:c>
      <x:c r="D1215" s="62" t="n">
        <x:f aca="0">'净值底稿'!U1177</x:f>
        <x:v>1.7101</x:v>
      </x:c>
      <x:c r="E1215" s="62" t="n">
        <x:f aca="0">'净值底稿'!V1177</x:f>
        <x:v>2.1426</x:v>
      </x:c>
      <x:c r="F1215" s="63" t="n">
        <x:f aca="0">IFERROR(B1215/B1214-1,0)</x:f>
        <x:v>0.01773332060048216</x:v>
      </x:c>
      <x:c r="G1215" s="63" t="n">
        <x:f aca="0">IFERROR(C1215/C1214-1,0)</x:f>
        <x:v>0.021498968481186598</x:v>
      </x:c>
      <x:c r="H1215" s="63" t="n">
        <x:f aca="0">IFERROR(D1215/D1214-1,0)</x:f>
        <x:v>0.0007022060974894995</x:v>
      </x:c>
      <x:c r="I1215" s="63" t="n">
        <x:f aca="0">IFERROR(E1215/E1214-1,0)</x:f>
        <x:v>-0.023249452954048233</x:v>
      </x:c>
      <x:c r="J1215" s="64" t="n">
        <x:f aca="0">Z1214*(1+F1215)</x:f>
        <x:v>0.1306724489540695</x:v>
      </x:c>
      <x:c r="K1215" s="64" t="n">
        <x:f aca="0">AA1214*(1+G1215)</x:f>
        <x:v>0.1393957697960811</x:v>
      </x:c>
      <x:c r="L1215" s="64" t="n">
        <x:f aca="0">AB1214*(1+H1215)</x:f>
        <x:v>0.9083847275262676</x:v>
      </x:c>
      <x:c r="M1215" s="64" t="n">
        <x:f aca="0">AC1214*(1+I1215)</x:f>
        <x:v>0.08503525599228232</x:v>
      </x:c>
      <x:c r="N1215" s="64" t="n">
        <x:f aca="0">SUM(J1215:M1215)</x:f>
        <x:v>1.2634882022687004</x:v>
      </x:c>
      <x:c r="O1215" s="65" t="n">
        <x:f aca="0">IFERROR((J1215+K1215)/N1215,0)</x:f>
        <x:v>0.21374811277637587</x:v>
      </x:c>
      <x:c r="P1215" s="66" t="b">
        <x:f aca="0">AND(MONTH(A1215)=12,OR(A1216="",YEAR(A1215)&lt;&gt;YEAR(A1216)))</x:f>
        <x:v>0</x:v>
      </x:c>
      <x:c r="Q1215" s="66" t="b">
        <x:f aca="0">AND(MOD(MONTH(A1215),3)=0,OR(A1216="",MONTH(A1215)&lt;&gt;MONTH(A1216)))</x:f>
        <x:v>0</x:v>
      </x:c>
      <x:c r="R1215" s="66" t="b">
        <x:f aca="0">OR(O1215&gt;$E$7,O1215&lt;$E$6)</x:f>
        <x:v>0</x:v>
      </x:c>
      <x:c r="S1215" s="66" t="b">
        <x:f aca="0">AND(OR(P1215,Q1215,R1215),A1215-AH1214&gt;$E$8)</x:f>
        <x:v>0</x:v>
      </x:c>
      <x:c r="T1215" s="67" t="str">
        <x:f aca="0">IF(NOT(OR(P1215,Q1215,R1215)),"不调",IF(NOT(S1215),"间隔规则跳过",IF(P1215,"年末+季度",IF(AND(Q1215,R1215),"季度+动态",IF(Q1215,"季度","动态")))))</x:f>
        <x:v>不调</x:v>
      </x:c>
      <x:c r="U1215" s="64" t="n">
        <x:f aca="0">IF(OR(T1215="年末+季度",T1215="季度+动态"),N1215*$E$5/2,IF(T1215="季度",(J1215+K1215)/2,IF(T1215="动态",N1215*$E$5*IF(J1215+K1215=0,0.5,J1215/(J1215+K1215)),J1215)))</x:f>
        <x:v>0.1306724489540695</x:v>
      </x:c>
      <x:c r="V1215" s="64" t="n">
        <x:f aca="0">IF(OR(T1215="年末+季度",T1215="季度+动态"),N1215*$E$5/2,IF(T1215="季度",(J1215+K1215)/2,IF(T1215="动态",N1215*$E$5*IF(J1215+K1215=0,0.5,K1215/(J1215+K1215)),K1215)))</x:f>
        <x:v>0.1393957697960811</x:v>
      </x:c>
      <x:c r="W1215" s="64" t="n">
        <x:f aca="0">IF(OR(T1215="年末+季度",T1215="季度+动态",T1215="动态"),N1215*(1-$E$5)*IF(L1215+M1215=0,$B$7/($B$7+$B$8),L1215/(L1215+M1215)),L1215)</x:f>
        <x:v>0.9083847275262676</x:v>
      </x:c>
      <x:c r="X1215" s="64" t="n">
        <x:f aca="0">IF(OR(T1215="年末+季度",T1215="季度+动态",T1215="动态"),N1215*(1-$E$5)*IF(L1215+M1215=0,$B$8/($B$7+$B$8),M1215/(L1215+M1215)),M1215)</x:f>
        <x:v>0.08503525599228232</x:v>
      </x:c>
      <x:c r="Y1215" s="64" t="n">
        <x:f aca="0">POWER(1-$H$5,(A1215-A1214)/$H$8)</x:f>
        <x:v>0.9999862671029998</x:v>
      </x:c>
      <x:c r="Z1215" s="64" t="n">
        <x:f aca="0">U1215*Y1215</x:f>
        <x:v>0.13067065444278722</x:v>
      </x:c>
      <x:c r="AA1215" s="64" t="n">
        <x:f aca="0">V1215*Y1215</x:f>
        <x:v>0.13939385548833222</x:v>
      </x:c>
      <x:c r="AB1215" s="64" t="n">
        <x:f aca="0">W1215*Y1215</x:f>
        <x:v>0.9083722527723679</x:v>
      </x:c>
      <x:c r="AC1215" s="64" t="n">
        <x:f aca="0">X1215*Y1215</x:f>
        <x:v>0.08503408821187039</x:v>
      </x:c>
      <x:c r="AD1215" s="64" t="n">
        <x:f aca="0">SUM(Z1215:AC1215)</x:f>
        <x:v>1.2634708509153576</x:v>
      </x:c>
      <x:c r="AE1215" s="64" t="n">
        <x:f aca="0">MAX(AE1214,AD1215)</x:f>
        <x:v>1.2634708509153576</x:v>
      </x:c>
      <x:c r="AF1215" s="63" t="n">
        <x:f aca="0">AD1215/AE1215-1</x:f>
        <x:v>0</x:v>
      </x:c>
      <x:c r="AG1215" s="63" t="n">
        <x:f aca="0">AD1215/AD1214-1</x:f>
        <x:v>0.0030219672433506872</x:v>
      </x:c>
      <x:c r="AH1215" s="61" t="n">
        <x:f aca="0">IF(OR(T1215="年末+季度",T1215="季度+动态",T1215="季度",T1215="动态"),A1215,AH1214)</x:f>
        <x:v>45565</x:v>
      </x:c>
      <x:c r="AI1215" s="68" t="n">
        <x:f aca="0">YEAR(A1215)</x:f>
        <x:v>2024</x:v>
      </x:c>
      <x:c r="AJ1215" s="68" t="n">
        <x:f aca="0">MONTH(A1215)</x:f>
        <x:v>11</x:v>
      </x:c>
      <x:c r="AK1215" s="66" t="n">
        <x:f aca="0">IF(MONTH(A1215)&lt;&gt;MONTH(A1216),1,0)</x:f>
        <x:v>0</x:v>
      </x:c>
      <x:c r="AL1215" s="64" t="n">
        <x:f aca="0">IF(AK1214,AD1214,AL1214)</x:f>
        <x:v>1.2524154255363757</x:v>
      </x:c>
      <x:c r="AM1215" s="65" t="str">
        <x:f aca="0">IF(AK1215,AD1215/AL1215-1,"")</x:f>
      </x:c>
      <x:c r="AN1215" s="64" t="n">
        <x:f aca="0">IF(AI1215&lt;&gt;AI1214,AD1215,MAX(AN1214,AD1215))</x:f>
        <x:v>1.2634708509153576</x:v>
      </x:c>
      <x:c r="AO1215" s="65" t="n">
        <x:f aca="0">AD1215/AN1215-1</x:f>
        <x:v>0</x:v>
      </x:c>
      <x:c r="AP1215" s="69" t="n">
        <x:f aca="0">IFERROR(SUM(Z1215:AC1215)/AD1215,0)</x:f>
        <x:v>1</x:v>
      </x:c>
      <x:c r="AQ1215" s="66" t="b">
        <x:f aca="0">AND(B1215&gt;0,C1215&gt;0,D1215&gt;0,E1215&gt;0)</x:f>
        <x:v>1</x:v>
      </x:c>
    </x:row>
    <x:row r="1216" ht="13.5" hidden="0">
      <x:c r="A1216" s="61" t="n">
        <x:f aca="0">'净值底稿'!A1178</x:f>
        <x:v>45604</x:v>
      </x:c>
      <x:c r="B1216" s="62" t="n">
        <x:f aca="0">'净值底稿'!W1178</x:f>
        <x:v>1.5171520559908471</x:v>
      </x:c>
      <x:c r="C1216" s="62" t="n">
        <x:f aca="0">'净值底稿'!T1178</x:f>
        <x:v>1.3474875185346904</x:v>
      </x:c>
      <x:c r="D1216" s="62" t="n">
        <x:f aca="0">'净值底稿'!U1178</x:f>
        <x:v>1.7109</x:v>
      </x:c>
      <x:c r="E1216" s="62" t="n">
        <x:f aca="0">'净值底稿'!V1178</x:f>
        <x:v>2.153</x:v>
      </x:c>
      <x:c r="F1216" s="63" t="n">
        <x:f aca="0">IFERROR(B1216/B1215-1,0)</x:f>
        <x:v>-0.011822894201426237</x:v>
      </x:c>
      <x:c r="G1216" s="63" t="n">
        <x:f aca="0">IFERROR(C1216/C1215-1,0)</x:f>
        <x:v>-0.0033047897538384108</x:v>
      </x:c>
      <x:c r="H1216" s="63" t="n">
        <x:f aca="0">IFERROR(D1216/D1215-1,0)</x:f>
        <x:v>0.0004678089000644814</x:v>
      </x:c>
      <x:c r="I1216" s="63" t="n">
        <x:f aca="0">IFERROR(E1216/E1215-1,0)</x:f>
        <x:v>0.0048539158032299135</x:v>
      </x:c>
      <x:c r="J1216" s="64" t="n">
        <x:f aca="0">Z1215*(1+F1216)</x:f>
        <x:v>0.12912574912007901</x:v>
      </x:c>
      <x:c r="K1216" s="64" t="n">
        <x:f aca="0">AA1215*(1+G1216)</x:f>
        <x:v>0.13893318810296634</x:v>
      </x:c>
      <x:c r="L1216" s="64" t="n">
        <x:f aca="0">AB1215*(1+H1216)</x:f>
        <x:v>0.9087971973967864</x:v>
      </x:c>
      <x:c r="M1216" s="64" t="n">
        <x:f aca="0">AC1215*(1+I1216)</x:f>
        <x:v>0.08544683651645524</x:v>
      </x:c>
      <x:c r="N1216" s="64" t="n">
        <x:f aca="0">SUM(J1216:M1216)</x:f>
        <x:v>1.262302971136287</x:v>
      </x:c>
      <x:c r="O1216" s="65" t="n">
        <x:f aca="0">IFERROR((J1216+K1216)/N1216,0)</x:f>
        <x:v>0.2123570516369353</x:v>
      </x:c>
      <x:c r="P1216" s="66" t="b">
        <x:f aca="0">AND(MONTH(A1216)=12,OR(A1217="",YEAR(A1216)&lt;&gt;YEAR(A1217)))</x:f>
        <x:v>0</x:v>
      </x:c>
      <x:c r="Q1216" s="66" t="b">
        <x:f aca="0">AND(MOD(MONTH(A1216),3)=0,OR(A1217="",MONTH(A1216)&lt;&gt;MONTH(A1217)))</x:f>
        <x:v>0</x:v>
      </x:c>
      <x:c r="R1216" s="66" t="b">
        <x:f aca="0">OR(O1216&gt;$E$7,O1216&lt;$E$6)</x:f>
        <x:v>0</x:v>
      </x:c>
      <x:c r="S1216" s="66" t="b">
        <x:f aca="0">AND(OR(P1216,Q1216,R1216),A1216-AH1215&gt;$E$8)</x:f>
        <x:v>0</x:v>
      </x:c>
      <x:c r="T1216" s="67" t="str">
        <x:f aca="0">IF(NOT(OR(P1216,Q1216,R1216)),"不调",IF(NOT(S1216),"间隔规则跳过",IF(P1216,"年末+季度",IF(AND(Q1216,R1216),"季度+动态",IF(Q1216,"季度","动态")))))</x:f>
        <x:v>不调</x:v>
      </x:c>
      <x:c r="U1216" s="64" t="n">
        <x:f aca="0">IF(OR(T1216="年末+季度",T1216="季度+动态"),N1216*$E$5/2,IF(T1216="季度",(J1216+K1216)/2,IF(T1216="动态",N1216*$E$5*IF(J1216+K1216=0,0.5,J1216/(J1216+K1216)),J1216)))</x:f>
        <x:v>0.12912574912007901</x:v>
      </x:c>
      <x:c r="V1216" s="64" t="n">
        <x:f aca="0">IF(OR(T1216="年末+季度",T1216="季度+动态"),N1216*$E$5/2,IF(T1216="季度",(J1216+K1216)/2,IF(T1216="动态",N1216*$E$5*IF(J1216+K1216=0,0.5,K1216/(J1216+K1216)),K1216)))</x:f>
        <x:v>0.13893318810296634</x:v>
      </x:c>
      <x:c r="W1216" s="64" t="n">
        <x:f aca="0">IF(OR(T1216="年末+季度",T1216="季度+动态",T1216="动态"),N1216*(1-$E$5)*IF(L1216+M1216=0,$B$7/($B$7+$B$8),L1216/(L1216+M1216)),L1216)</x:f>
        <x:v>0.9087971973967864</x:v>
      </x:c>
      <x:c r="X1216" s="64" t="n">
        <x:f aca="0">IF(OR(T1216="年末+季度",T1216="季度+动态",T1216="动态"),N1216*(1-$E$5)*IF(L1216+M1216=0,$B$8/($B$7+$B$8),M1216/(L1216+M1216)),M1216)</x:f>
        <x:v>0.08544683651645524</x:v>
      </x:c>
      <x:c r="Y1216" s="64" t="n">
        <x:f aca="0">POWER(1-$H$5,(A1216-A1215)/$H$8)</x:f>
        <x:v>0.9999862671029998</x:v>
      </x:c>
      <x:c r="Z1216" s="64" t="n">
        <x:f aca="0">U1216*Y1216</x:f>
        <x:v>0.12912397584946628</x:v>
      </x:c>
      <x:c r="AA1216" s="64" t="n">
        <x:f aca="0">V1216*Y1216</x:f>
        <x:v>0.1389312801478042</x:v>
      </x:c>
      <x:c r="AB1216" s="64" t="n">
        <x:f aca="0">W1216*Y1216</x:f>
        <x:v>0.9087847169784805</x:v>
      </x:c>
      <x:c r="AC1216" s="64" t="n">
        <x:f aca="0">X1216*Y1216</x:f>
        <x:v>0.08544566308385036</x:v>
      </x:c>
      <x:c r="AD1216" s="64" t="n">
        <x:f aca="0">SUM(Z1216:AC1216)</x:f>
        <x:v>1.2622856360596013</x:v>
      </x:c>
      <x:c r="AE1216" s="64" t="n">
        <x:f aca="0">MAX(AE1215,AD1216)</x:f>
        <x:v>1.2634708509153576</x:v>
      </x:c>
      <x:c r="AF1216" s="63" t="n">
        <x:f aca="0">AD1216/AE1216-1</x:f>
        <x:v>-0.0009380626825681304</x:v>
      </x:c>
      <x:c r="AG1216" s="63" t="n">
        <x:f aca="0">AD1216/AD1215-1</x:f>
        <x:v>-0.0009380626825681304</x:v>
      </x:c>
      <x:c r="AH1216" s="61" t="n">
        <x:f aca="0">IF(OR(T1216="年末+季度",T1216="季度+动态",T1216="季度",T1216="动态"),A1216,AH1215)</x:f>
        <x:v>45565</x:v>
      </x:c>
      <x:c r="AI1216" s="68" t="n">
        <x:f aca="0">YEAR(A1216)</x:f>
        <x:v>2024</x:v>
      </x:c>
      <x:c r="AJ1216" s="68" t="n">
        <x:f aca="0">MONTH(A1216)</x:f>
        <x:v>11</x:v>
      </x:c>
      <x:c r="AK1216" s="66" t="n">
        <x:f aca="0">IF(MONTH(A1216)&lt;&gt;MONTH(A1217),1,0)</x:f>
        <x:v>0</x:v>
      </x:c>
      <x:c r="AL1216" s="64" t="n">
        <x:f aca="0">IF(AK1215,AD1215,AL1215)</x:f>
        <x:v>1.2524154255363757</x:v>
      </x:c>
      <x:c r="AM1216" s="65" t="str">
        <x:f aca="0">IF(AK1216,AD1216/AL1216-1,"")</x:f>
      </x:c>
      <x:c r="AN1216" s="64" t="n">
        <x:f aca="0">IF(AI1216&lt;&gt;AI1215,AD1216,MAX(AN1215,AD1216))</x:f>
        <x:v>1.2634708509153576</x:v>
      </x:c>
      <x:c r="AO1216" s="65" t="n">
        <x:f aca="0">AD1216/AN1216-1</x:f>
        <x:v>-0.0009380626825681304</x:v>
      </x:c>
      <x:c r="AP1216" s="69" t="n">
        <x:f aca="0">IFERROR(SUM(Z1216:AC1216)/AD1216,0)</x:f>
        <x:v>1</x:v>
      </x:c>
      <x:c r="AQ1216" s="66" t="b">
        <x:f aca="0">AND(B1216&gt;0,C1216&gt;0,D1216&gt;0,E1216&gt;0)</x:f>
        <x:v>1</x:v>
      </x:c>
    </x:row>
    <x:row r="1217" ht="13.5" hidden="0">
      <x:c r="A1217" s="61" t="n">
        <x:f aca="0">'净值底稿'!A1179</x:f>
        <x:v>45607</x:v>
      </x:c>
      <x:c r="B1217" s="62" t="n">
        <x:f aca="0">'净值底稿'!W1179</x:f>
        <x:v>1.5084552277345882</x:v>
      </x:c>
      <x:c r="C1217" s="62" t="n">
        <x:f aca="0">'净值底稿'!T1179</x:f>
        <x:v>1.3670887940226892</x:v>
      </x:c>
      <x:c r="D1217" s="62" t="n">
        <x:f aca="0">'净值底稿'!U1179</x:f>
        <x:v>1.7118</x:v>
      </x:c>
      <x:c r="E1217" s="62" t="n">
        <x:f aca="0">'净值底稿'!V1179</x:f>
        <x:v>2.1544</x:v>
      </x:c>
      <x:c r="F1217" s="63" t="n">
        <x:f aca="0">IFERROR(B1217/B1216-1,0)</x:f>
        <x:v>-0.005732337916899866</x:v>
      </x:c>
      <x:c r="G1217" s="63" t="n">
        <x:f aca="0">IFERROR(C1217/C1216-1,0)</x:f>
        <x:v>0.01454653584421628</x:v>
      </x:c>
      <x:c r="H1217" s="63" t="n">
        <x:f aca="0">IFERROR(D1217/D1216-1,0)</x:f>
        <x:v>0.0005260389268806342</x:v>
      </x:c>
      <x:c r="I1217" s="63" t="n">
        <x:f aca="0">IFERROR(E1217/E1216-1,0)</x:f>
        <x:v>0.0006502554575011921</x:v>
      </x:c>
      <x:c r="J1217" s="64" t="n">
        <x:f aca="0">Z1216*(1+F1217)</x:f>
        <x:v>0.12838379358672353</x:v>
      </x:c>
      <x:c r="K1217" s="64" t="n">
        <x:f aca="0">AA1216*(1+G1217)</x:f>
        <x:v>0.1409522489943571</x:v>
      </x:c>
      <x:c r="L1217" s="64" t="n">
        <x:f aca="0">AB1216*(1+H1217)</x:f>
        <x:v>0.9092627731157654</x:v>
      </x:c>
      <x:c r="M1217" s="64" t="n">
        <x:f aca="0">AC1216*(1+I1217)</x:f>
        <x:v>0.08550122459259045</x:v>
      </x:c>
      <x:c r="N1217" s="64" t="n">
        <x:f aca="0">SUM(J1217:M1217)</x:f>
        <x:v>1.2641000402894365</x:v>
      </x:c>
      <x:c r="O1217" s="65" t="n">
        <x:f aca="0">IFERROR((J1217+K1217)/N1217,0)</x:f>
        <x:v>0.21306544893346552</x:v>
      </x:c>
      <x:c r="P1217" s="66" t="b">
        <x:f aca="0">AND(MONTH(A1217)=12,OR(A1218="",YEAR(A1217)&lt;&gt;YEAR(A1218)))</x:f>
        <x:v>0</x:v>
      </x:c>
      <x:c r="Q1217" s="66" t="b">
        <x:f aca="0">AND(MOD(MONTH(A1217),3)=0,OR(A1218="",MONTH(A1217)&lt;&gt;MONTH(A1218)))</x:f>
        <x:v>0</x:v>
      </x:c>
      <x:c r="R1217" s="66" t="b">
        <x:f aca="0">OR(O1217&gt;$E$7,O1217&lt;$E$6)</x:f>
        <x:v>0</x:v>
      </x:c>
      <x:c r="S1217" s="66" t="b">
        <x:f aca="0">AND(OR(P1217,Q1217,R1217),A1217-AH1216&gt;$E$8)</x:f>
        <x:v>0</x:v>
      </x:c>
      <x:c r="T1217" s="67" t="str">
        <x:f aca="0">IF(NOT(OR(P1217,Q1217,R1217)),"不调",IF(NOT(S1217),"间隔规则跳过",IF(P1217,"年末+季度",IF(AND(Q1217,R1217),"季度+动态",IF(Q1217,"季度","动态")))))</x:f>
        <x:v>不调</x:v>
      </x:c>
      <x:c r="U1217" s="64" t="n">
        <x:f aca="0">IF(OR(T1217="年末+季度",T1217="季度+动态"),N1217*$E$5/2,IF(T1217="季度",(J1217+K1217)/2,IF(T1217="动态",N1217*$E$5*IF(J1217+K1217=0,0.5,J1217/(J1217+K1217)),J1217)))</x:f>
        <x:v>0.12838379358672353</x:v>
      </x:c>
      <x:c r="V1217" s="64" t="n">
        <x:f aca="0">IF(OR(T1217="年末+季度",T1217="季度+动态"),N1217*$E$5/2,IF(T1217="季度",(J1217+K1217)/2,IF(T1217="动态",N1217*$E$5*IF(J1217+K1217=0,0.5,K1217/(J1217+K1217)),K1217)))</x:f>
        <x:v>0.1409522489943571</x:v>
      </x:c>
      <x:c r="W1217" s="64" t="n">
        <x:f aca="0">IF(OR(T1217="年末+季度",T1217="季度+动态",T1217="动态"),N1217*(1-$E$5)*IF(L1217+M1217=0,$B$7/($B$7+$B$8),L1217/(L1217+M1217)),L1217)</x:f>
        <x:v>0.9092627731157654</x:v>
      </x:c>
      <x:c r="X1217" s="64" t="n">
        <x:f aca="0">IF(OR(T1217="年末+季度",T1217="季度+动态",T1217="动态"),N1217*(1-$E$5)*IF(L1217+M1217=0,$B$8/($B$7+$B$8),M1217/(L1217+M1217)),M1217)</x:f>
        <x:v>0.08550122459259045</x:v>
      </x:c>
      <x:c r="Y1217" s="64" t="n">
        <x:f aca="0">POWER(1-$H$5,(A1217-A1216)/$H$8)</x:f>
        <x:v>0.9999588018747739</x:v>
      </x:c>
      <x:c r="Z1217" s="64" t="n">
        <x:f aca="0">U1217*Y1217</x:f>
        <x:v>0.12837850441511833</x:v>
      </x:c>
      <x:c r="AA1217" s="64" t="n">
        <x:f aca="0">V1217*Y1217</x:f>
        <x:v>0.14094644202595213</x:v>
      </x:c>
      <x:c r="AB1217" s="64" t="n">
        <x:f aca="0">W1217*Y1217</x:f>
        <x:v>0.9092253131941752</x:v>
      </x:c>
      <x:c r="AC1217" s="64" t="n">
        <x:f aca="0">X1217*Y1217</x:f>
        <x:v>0.0854977021024327</x:v>
      </x:c>
      <x:c r="AD1217" s="64" t="n">
        <x:f aca="0">SUM(Z1217:AC1217)</x:f>
        <x:v>1.2640479617376785</x:v>
      </x:c>
      <x:c r="AE1217" s="64" t="n">
        <x:f aca="0">MAX(AE1216,AD1217)</x:f>
        <x:v>1.2640479617376785</x:v>
      </x:c>
      <x:c r="AF1217" s="63" t="n">
        <x:f aca="0">AD1217/AE1217-1</x:f>
        <x:v>0</x:v>
      </x:c>
      <x:c r="AG1217" s="63" t="n">
        <x:f aca="0">AD1217/AD1216-1</x:f>
        <x:v>0.0013961385820555616</x:v>
      </x:c>
      <x:c r="AH1217" s="61" t="n">
        <x:f aca="0">IF(OR(T1217="年末+季度",T1217="季度+动态",T1217="季度",T1217="动态"),A1217,AH1216)</x:f>
        <x:v>45565</x:v>
      </x:c>
      <x:c r="AI1217" s="68" t="n">
        <x:f aca="0">YEAR(A1217)</x:f>
        <x:v>2024</x:v>
      </x:c>
      <x:c r="AJ1217" s="68" t="n">
        <x:f aca="0">MONTH(A1217)</x:f>
        <x:v>11</x:v>
      </x:c>
      <x:c r="AK1217" s="66" t="n">
        <x:f aca="0">IF(MONTH(A1217)&lt;&gt;MONTH(A1218),1,0)</x:f>
        <x:v>0</x:v>
      </x:c>
      <x:c r="AL1217" s="64" t="n">
        <x:f aca="0">IF(AK1216,AD1216,AL1216)</x:f>
        <x:v>1.2524154255363757</x:v>
      </x:c>
      <x:c r="AM1217" s="65" t="str">
        <x:f aca="0">IF(AK1217,AD1217/AL1217-1,"")</x:f>
      </x:c>
      <x:c r="AN1217" s="64" t="n">
        <x:f aca="0">IF(AI1217&lt;&gt;AI1216,AD1217,MAX(AN1216,AD1217))</x:f>
        <x:v>1.2640479617376785</x:v>
      </x:c>
      <x:c r="AO1217" s="65" t="n">
        <x:f aca="0">AD1217/AN1217-1</x:f>
        <x:v>0</x:v>
      </x:c>
      <x:c r="AP1217" s="69" t="n">
        <x:f aca="0">IFERROR(SUM(Z1217:AC1217)/AD1217,0)</x:f>
        <x:v>1</x:v>
      </x:c>
      <x:c r="AQ1217" s="66" t="b">
        <x:f aca="0">AND(B1217&gt;0,C1217&gt;0,D1217&gt;0,E1217&gt;0)</x:f>
        <x:v>1</x:v>
      </x:c>
    </x:row>
    <x:row r="1218" ht="13.5" hidden="0">
      <x:c r="A1218" s="61" t="n">
        <x:f aca="0">'净值底稿'!A1180</x:f>
        <x:v>45608</x:v>
      </x:c>
      <x:c r="B1218" s="62" t="n">
        <x:f aca="0">'净值底稿'!W1180</x:f>
        <x:v>1.4950935472766873</x:v>
      </x:c>
      <x:c r="C1218" s="62" t="n">
        <x:f aca="0">'净值底稿'!T1180</x:f>
        <x:v>1.353941563009844</x:v>
      </x:c>
      <x:c r="D1218" s="62" t="n">
        <x:f aca="0">'净值底稿'!U1180</x:f>
        <x:v>1.7133</x:v>
      </x:c>
      <x:c r="E1218" s="62" t="n">
        <x:f aca="0">'净值底稿'!V1180</x:f>
        <x:v>2.1184</x:v>
      </x:c>
      <x:c r="F1218" s="63" t="n">
        <x:f aca="0">IFERROR(B1218/B1217-1,0)</x:f>
        <x:v>-0.008857856840714828</x:v>
      </x:c>
      <x:c r="G1218" s="63" t="n">
        <x:f aca="0">IFERROR(C1218/C1217-1,0)</x:f>
        <x:v>-0.009616954707206138</x:v>
      </x:c>
      <x:c r="H1218" s="63" t="n">
        <x:f aca="0">IFERROR(D1218/D1217-1,0)</x:f>
        <x:v>0.000876270592359063</x:v>
      </x:c>
      <x:c r="I1218" s="63" t="n">
        <x:f aca="0">IFERROR(E1218/E1217-1,0)</x:f>
        <x:v>-0.016709988860007408</x:v>
      </x:c>
      <x:c r="J1218" s="64" t="n">
        <x:f aca="0">Z1217*(1+F1218)</x:f>
        <x:v>0.12724134600158413</x:v>
      </x:c>
      <x:c r="K1218" s="64" t="n">
        <x:f aca="0">AA1217*(1+G1218)</x:f>
        <x:v>0.13959096647684668</x:v>
      </x:c>
      <x:c r="L1218" s="64" t="n">
        <x:f aca="0">AB1217*(1+H1218)</x:f>
        <x:v>0.9100220405979558</x:v>
      </x:c>
      <x:c r="M1218" s="64" t="n">
        <x:f aca="0">AC1217*(1+I1218)</x:f>
        <x:v>0.08406903645274481</x:v>
      </x:c>
      <x:c r="N1218" s="64" t="n">
        <x:f aca="0">SUM(J1218:M1218)</x:f>
        <x:v>1.2609233895291314</x:v>
      </x:c>
      <x:c r="O1218" s="65" t="n">
        <x:f aca="0">IFERROR((J1218+K1218)/N1218,0)</x:f>
        <x:v>0.21161659359659782</x:v>
      </x:c>
      <x:c r="P1218" s="66" t="b">
        <x:f aca="0">AND(MONTH(A1218)=12,OR(A1219="",YEAR(A1218)&lt;&gt;YEAR(A1219)))</x:f>
        <x:v>0</x:v>
      </x:c>
      <x:c r="Q1218" s="66" t="b">
        <x:f aca="0">AND(MOD(MONTH(A1218),3)=0,OR(A1219="",MONTH(A1218)&lt;&gt;MONTH(A1219)))</x:f>
        <x:v>0</x:v>
      </x:c>
      <x:c r="R1218" s="66" t="b">
        <x:f aca="0">OR(O1218&gt;$E$7,O1218&lt;$E$6)</x:f>
        <x:v>0</x:v>
      </x:c>
      <x:c r="S1218" s="66" t="b">
        <x:f aca="0">AND(OR(P1218,Q1218,R1218),A1218-AH1217&gt;$E$8)</x:f>
        <x:v>0</x:v>
      </x:c>
      <x:c r="T1218" s="67" t="str">
        <x:f aca="0">IF(NOT(OR(P1218,Q1218,R1218)),"不调",IF(NOT(S1218),"间隔规则跳过",IF(P1218,"年末+季度",IF(AND(Q1218,R1218),"季度+动态",IF(Q1218,"季度","动态")))))</x:f>
        <x:v>不调</x:v>
      </x:c>
      <x:c r="U1218" s="64" t="n">
        <x:f aca="0">IF(OR(T1218="年末+季度",T1218="季度+动态"),N1218*$E$5/2,IF(T1218="季度",(J1218+K1218)/2,IF(T1218="动态",N1218*$E$5*IF(J1218+K1218=0,0.5,J1218/(J1218+K1218)),J1218)))</x:f>
        <x:v>0.12724134600158413</x:v>
      </x:c>
      <x:c r="V1218" s="64" t="n">
        <x:f aca="0">IF(OR(T1218="年末+季度",T1218="季度+动态"),N1218*$E$5/2,IF(T1218="季度",(J1218+K1218)/2,IF(T1218="动态",N1218*$E$5*IF(J1218+K1218=0,0.5,K1218/(J1218+K1218)),K1218)))</x:f>
        <x:v>0.13959096647684668</x:v>
      </x:c>
      <x:c r="W1218" s="64" t="n">
        <x:f aca="0">IF(OR(T1218="年末+季度",T1218="季度+动态",T1218="动态"),N1218*(1-$E$5)*IF(L1218+M1218=0,$B$7/($B$7+$B$8),L1218/(L1218+M1218)),L1218)</x:f>
        <x:v>0.9100220405979558</x:v>
      </x:c>
      <x:c r="X1218" s="64" t="n">
        <x:f aca="0">IF(OR(T1218="年末+季度",T1218="季度+动态",T1218="动态"),N1218*(1-$E$5)*IF(L1218+M1218=0,$B$8/($B$7+$B$8),M1218/(L1218+M1218)),M1218)</x:f>
        <x:v>0.08406903645274481</x:v>
      </x:c>
      <x:c r="Y1218" s="64" t="n">
        <x:f aca="0">POWER(1-$H$5,(A1218-A1217)/$H$8)</x:f>
        <x:v>0.9999862671029998</x:v>
      </x:c>
      <x:c r="Z1218" s="64" t="n">
        <x:f aca="0">U1218*Y1218</x:f>
        <x:v>0.12723959860928533</x:v>
      </x:c>
      <x:c r="AA1218" s="64" t="n">
        <x:f aca="0">V1218*Y1218</x:f>
        <x:v>0.1395890494884819</x:v>
      </x:c>
      <x:c r="AB1218" s="64" t="n">
        <x:f aca="0">W1218*Y1218</x:f>
        <x:v>0.9100095433590043</x:v>
      </x:c>
      <x:c r="AC1218" s="64" t="n">
        <x:f aca="0">X1218*Y1218</x:f>
        <x:v>0.08406788194132629</x:v>
      </x:c>
      <x:c r="AD1218" s="64" t="n">
        <x:f aca="0">SUM(Z1218:AC1218)</x:f>
        <x:v>1.2609060733980977</x:v>
      </x:c>
      <x:c r="AE1218" s="64" t="n">
        <x:f aca="0">MAX(AE1217,AD1218)</x:f>
        <x:v>1.2640479617376785</x:v>
      </x:c>
      <x:c r="AF1218" s="63" t="n">
        <x:f aca="0">AD1218/AE1218-1</x:f>
        <x:v>-0.0024855768409781653</x:v>
      </x:c>
      <x:c r="AG1218" s="63" t="n">
        <x:f aca="0">AD1218/AD1217-1</x:f>
        <x:v>-0.0024855768409781653</x:v>
      </x:c>
      <x:c r="AH1218" s="61" t="n">
        <x:f aca="0">IF(OR(T1218="年末+季度",T1218="季度+动态",T1218="季度",T1218="动态"),A1218,AH1217)</x:f>
        <x:v>45565</x:v>
      </x:c>
      <x:c r="AI1218" s="68" t="n">
        <x:f aca="0">YEAR(A1218)</x:f>
        <x:v>2024</x:v>
      </x:c>
      <x:c r="AJ1218" s="68" t="n">
        <x:f aca="0">MONTH(A1218)</x:f>
        <x:v>11</x:v>
      </x:c>
      <x:c r="AK1218" s="66" t="n">
        <x:f aca="0">IF(MONTH(A1218)&lt;&gt;MONTH(A1219),1,0)</x:f>
        <x:v>0</x:v>
      </x:c>
      <x:c r="AL1218" s="64" t="n">
        <x:f aca="0">IF(AK1217,AD1217,AL1217)</x:f>
        <x:v>1.2524154255363757</x:v>
      </x:c>
      <x:c r="AM1218" s="65" t="str">
        <x:f aca="0">IF(AK1218,AD1218/AL1218-1,"")</x:f>
      </x:c>
      <x:c r="AN1218" s="64" t="n">
        <x:f aca="0">IF(AI1218&lt;&gt;AI1217,AD1218,MAX(AN1217,AD1218))</x:f>
        <x:v>1.2640479617376785</x:v>
      </x:c>
      <x:c r="AO1218" s="65" t="n">
        <x:f aca="0">AD1218/AN1218-1</x:f>
        <x:v>-0.0024855768409781653</x:v>
      </x:c>
      <x:c r="AP1218" s="69" t="n">
        <x:f aca="0">IFERROR(SUM(Z1218:AC1218)/AD1218,0)</x:f>
        <x:v>1</x:v>
      </x:c>
      <x:c r="AQ1218" s="66" t="b">
        <x:f aca="0">AND(B1218&gt;0,C1218&gt;0,D1218&gt;0,E1218&gt;0)</x:f>
        <x:v>1</x:v>
      </x:c>
    </x:row>
    <x:row r="1219" ht="13.5" hidden="0">
      <x:c r="A1219" s="61" t="n">
        <x:f aca="0">'净值底稿'!A1181</x:f>
        <x:v>45609</x:v>
      </x:c>
      <x:c r="B1219" s="62" t="n">
        <x:f aca="0">'净值底稿'!W1181</x:f>
        <x:v>1.5011405208851085</x:v>
      </x:c>
      <x:c r="C1219" s="62" t="n">
        <x:f aca="0">'净值底稿'!T1181</x:f>
        <x:v>1.3582708711582765</x:v>
      </x:c>
      <x:c r="D1219" s="62" t="n">
        <x:f aca="0">'净值底稿'!U1181</x:f>
        <x:v>1.7129</x:v>
      </x:c>
      <x:c r="E1219" s="62" t="n">
        <x:f aca="0">'净值底稿'!V1181</x:f>
        <x:v>2.1183</x:v>
      </x:c>
      <x:c r="F1219" s="63" t="n">
        <x:f aca="0">IFERROR(B1219/B1218-1,0)</x:f>
        <x:v>0.004044545319211501</x:v>
      </x:c>
      <x:c r="G1219" s="63" t="n">
        <x:f aca="0">IFERROR(C1219/C1218-1,0)</x:f>
        <x:v>0.0031975590872683757</x:v>
      </x:c>
      <x:c r="H1219" s="63" t="n">
        <x:f aca="0">IFERROR(D1219/D1218-1,0)</x:f>
        <x:v>-0.00023346757719022726</x:v>
      </x:c>
      <x:c r="I1219" s="63" t="n">
        <x:f aca="0">IFERROR(E1219/E1218-1,0)</x:f>
        <x:v>-0.000047205438066355576</x:v>
      </x:c>
      <x:c r="J1219" s="64" t="n">
        <x:f aca="0">Z1218*(1+F1219)</x:f>
        <x:v>0.12775422493225885</x:v>
      </x:c>
      <x:c r="K1219" s="64" t="n">
        <x:f aca="0">AA1218*(1+G1219)</x:f>
        <x:v>0.14003539372215693</x:v>
      </x:c>
      <x:c r="L1219" s="64" t="n">
        <x:f aca="0">AB1218*(1+H1219)</x:f>
        <x:v>0.9097970856356963</x:v>
      </x:c>
      <x:c r="M1219" s="64" t="n">
        <x:f aca="0">AC1218*(1+I1219)</x:f>
        <x:v>0.08406391348013194</x:v>
      </x:c>
      <x:c r="N1219" s="64" t="n">
        <x:f aca="0">SUM(J1219:M1219)</x:f>
        <x:v>1.261650617770244</x:v>
      </x:c>
      <x:c r="O1219" s="65" t="n">
        <x:f aca="0">IFERROR((J1219+K1219)/N1219,0)</x:f>
        <x:v>0.21225338844417088</x:v>
      </x:c>
      <x:c r="P1219" s="66" t="b">
        <x:f aca="0">AND(MONTH(A1219)=12,OR(A1220="",YEAR(A1219)&lt;&gt;YEAR(A1220)))</x:f>
        <x:v>0</x:v>
      </x:c>
      <x:c r="Q1219" s="66" t="b">
        <x:f aca="0">AND(MOD(MONTH(A1219),3)=0,OR(A1220="",MONTH(A1219)&lt;&gt;MONTH(A1220)))</x:f>
        <x:v>0</x:v>
      </x:c>
      <x:c r="R1219" s="66" t="b">
        <x:f aca="0">OR(O1219&gt;$E$7,O1219&lt;$E$6)</x:f>
        <x:v>0</x:v>
      </x:c>
      <x:c r="S1219" s="66" t="b">
        <x:f aca="0">AND(OR(P1219,Q1219,R1219),A1219-AH1218&gt;$E$8)</x:f>
        <x:v>0</x:v>
      </x:c>
      <x:c r="T1219" s="67" t="str">
        <x:f aca="0">IF(NOT(OR(P1219,Q1219,R1219)),"不调",IF(NOT(S1219),"间隔规则跳过",IF(P1219,"年末+季度",IF(AND(Q1219,R1219),"季度+动态",IF(Q1219,"季度","动态")))))</x:f>
        <x:v>不调</x:v>
      </x:c>
      <x:c r="U1219" s="64" t="n">
        <x:f aca="0">IF(OR(T1219="年末+季度",T1219="季度+动态"),N1219*$E$5/2,IF(T1219="季度",(J1219+K1219)/2,IF(T1219="动态",N1219*$E$5*IF(J1219+K1219=0,0.5,J1219/(J1219+K1219)),J1219)))</x:f>
        <x:v>0.12775422493225885</x:v>
      </x:c>
      <x:c r="V1219" s="64" t="n">
        <x:f aca="0">IF(OR(T1219="年末+季度",T1219="季度+动态"),N1219*$E$5/2,IF(T1219="季度",(J1219+K1219)/2,IF(T1219="动态",N1219*$E$5*IF(J1219+K1219=0,0.5,K1219/(J1219+K1219)),K1219)))</x:f>
        <x:v>0.14003539372215693</x:v>
      </x:c>
      <x:c r="W1219" s="64" t="n">
        <x:f aca="0">IF(OR(T1219="年末+季度",T1219="季度+动态",T1219="动态"),N1219*(1-$E$5)*IF(L1219+M1219=0,$B$7/($B$7+$B$8),L1219/(L1219+M1219)),L1219)</x:f>
        <x:v>0.9097970856356963</x:v>
      </x:c>
      <x:c r="X1219" s="64" t="n">
        <x:f aca="0">IF(OR(T1219="年末+季度",T1219="季度+动态",T1219="动态"),N1219*(1-$E$5)*IF(L1219+M1219=0,$B$8/($B$7+$B$8),M1219/(L1219+M1219)),M1219)</x:f>
        <x:v>0.08406391348013194</x:v>
      </x:c>
      <x:c r="Y1219" s="64" t="n">
        <x:f aca="0">POWER(1-$H$5,(A1219-A1218)/$H$8)</x:f>
        <x:v>0.9999862671029998</x:v>
      </x:c>
      <x:c r="Z1219" s="64" t="n">
        <x:f aca="0">U1219*Y1219</x:f>
        <x:v>0.1277524704966465</x:v>
      </x:c>
      <x:c r="AA1219" s="64" t="n">
        <x:f aca="0">V1219*Y1219</x:f>
        <x:v>0.14003347063051855</x:v>
      </x:c>
      <x:c r="AB1219" s="64" t="n">
        <x:f aca="0">W1219*Y1219</x:f>
        <x:v>0.9097845914860281</x:v>
      </x:c>
      <x:c r="AC1219" s="64" t="n">
        <x:f aca="0">X1219*Y1219</x:f>
        <x:v>0.08406275903906668</x:v>
      </x:c>
      <x:c r="AD1219" s="64" t="n">
        <x:f aca="0">SUM(Z1219:AC1219)</x:f>
        <x:v>1.26163329165226</x:v>
      </x:c>
      <x:c r="AE1219" s="64" t="n">
        <x:f aca="0">MAX(AE1218,AD1219)</x:f>
        <x:v>1.2640479617376785</x:v>
      </x:c>
      <x:c r="AF1219" s="63" t="n">
        <x:f aca="0">AD1219/AE1219-1</x:f>
        <x:v>-0.0019102677734625928</x:v>
      </x:c>
      <x:c r="AG1219" s="63" t="n">
        <x:f aca="0">AD1219/AD1218-1</x:f>
        <x:v>0.0005767426055791613</x:v>
      </x:c>
      <x:c r="AH1219" s="61" t="n">
        <x:f aca="0">IF(OR(T1219="年末+季度",T1219="季度+动态",T1219="季度",T1219="动态"),A1219,AH1218)</x:f>
        <x:v>45565</x:v>
      </x:c>
      <x:c r="AI1219" s="68" t="n">
        <x:f aca="0">YEAR(A1219)</x:f>
        <x:v>2024</x:v>
      </x:c>
      <x:c r="AJ1219" s="68" t="n">
        <x:f aca="0">MONTH(A1219)</x:f>
        <x:v>11</x:v>
      </x:c>
      <x:c r="AK1219" s="66" t="n">
        <x:f aca="0">IF(MONTH(A1219)&lt;&gt;MONTH(A1220),1,0)</x:f>
        <x:v>0</x:v>
      </x:c>
      <x:c r="AL1219" s="64" t="n">
        <x:f aca="0">IF(AK1218,AD1218,AL1218)</x:f>
        <x:v>1.2524154255363757</x:v>
      </x:c>
      <x:c r="AM1219" s="65" t="str">
        <x:f aca="0">IF(AK1219,AD1219/AL1219-1,"")</x:f>
      </x:c>
      <x:c r="AN1219" s="64" t="n">
        <x:f aca="0">IF(AI1219&lt;&gt;AI1218,AD1219,MAX(AN1218,AD1219))</x:f>
        <x:v>1.2640479617376785</x:v>
      </x:c>
      <x:c r="AO1219" s="65" t="n">
        <x:f aca="0">AD1219/AN1219-1</x:f>
        <x:v>-0.0019102677734625928</x:v>
      </x:c>
      <x:c r="AP1219" s="69" t="n">
        <x:f aca="0">IFERROR(SUM(Z1219:AC1219)/AD1219,0)</x:f>
        <x:v>1</x:v>
      </x:c>
      <x:c r="AQ1219" s="66" t="b">
        <x:f aca="0">AND(B1219&gt;0,C1219&gt;0,D1219&gt;0,E1219&gt;0)</x:f>
        <x:v>1</x:v>
      </x:c>
    </x:row>
    <x:row r="1220" ht="13.5" hidden="0">
      <x:c r="A1220" s="61" t="n">
        <x:f aca="0">'净值底稿'!A1182</x:f>
        <x:v>45610</x:v>
      </x:c>
      <x:c r="B1220" s="62" t="n">
        <x:f aca="0">'净值底稿'!W1182</x:f>
        <x:v>1.4832245682680123</x:v>
      </x:c>
      <x:c r="C1220" s="62" t="n">
        <x:f aca="0">'净值底稿'!T1182</x:f>
        <x:v>1.3270403061901386</x:v>
      </x:c>
      <x:c r="D1220" s="62" t="n">
        <x:f aca="0">'净值底稿'!U1182</x:f>
        <x:v>1.713</x:v>
      </x:c>
      <x:c r="E1220" s="62" t="n">
        <x:f aca="0">'净值底稿'!V1182</x:f>
        <x:v>2.0765</x:v>
      </x:c>
      <x:c r="F1220" s="63" t="n">
        <x:f aca="0">IFERROR(B1220/B1219-1,0)</x:f>
        <x:v>-0.011934893747676978</x:v>
      </x:c>
      <x:c r="G1220" s="63" t="n">
        <x:f aca="0">IFERROR(C1220/C1219-1,0)</x:f>
        <x:v>-0.0229928842849334</x:v>
      </x:c>
      <x:c r="H1220" s="63" t="n">
        <x:f aca="0">IFERROR(D1220/D1219-1,0)</x:f>
        <x:v>0.000058380524257106714</x:v>
      </x:c>
      <x:c r="I1220" s="63" t="n">
        <x:f aca="0">IFERROR(E1220/E1219-1,0)</x:f>
        <x:v>-0.0197328046074684</x:v>
      </x:c>
      <x:c r="J1220" s="64" t="n">
        <x:f aca="0">Z1219*(1+F1220)</x:f>
        <x:v>0.12622775833526578</x:v>
      </x:c>
      <x:c r="K1220" s="64" t="n">
        <x:f aca="0">AA1219*(1+G1220)</x:f>
        <x:v>0.1368136972442934</x:v>
      </x:c>
      <x:c r="L1220" s="64" t="n">
        <x:f aca="0">AB1219*(1+H1220)</x:f>
        <x:v>0.9098377051874401</x:v>
      </x:c>
      <x:c r="M1220" s="64" t="n">
        <x:f aca="0">AC1219*(1+I1220)</x:f>
        <x:v>0.08240396504018407</x:v>
      </x:c>
      <x:c r="N1220" s="64" t="n">
        <x:f aca="0">SUM(J1220:M1220)</x:f>
        <x:v>1.2552831258071833</x:v>
      </x:c>
      <x:c r="O1220" s="65" t="n">
        <x:f aca="0">IFERROR((J1220+K1220)/N1220,0)</x:f>
        <x:v>0.20954751176983752</x:v>
      </x:c>
      <x:c r="P1220" s="66" t="b">
        <x:f aca="0">AND(MONTH(A1220)=12,OR(A1221="",YEAR(A1220)&lt;&gt;YEAR(A1221)))</x:f>
        <x:v>0</x:v>
      </x:c>
      <x:c r="Q1220" s="66" t="b">
        <x:f aca="0">AND(MOD(MONTH(A1220),3)=0,OR(A1221="",MONTH(A1220)&lt;&gt;MONTH(A1221)))</x:f>
        <x:v>0</x:v>
      </x:c>
      <x:c r="R1220" s="66" t="b">
        <x:f aca="0">OR(O1220&gt;$E$7,O1220&lt;$E$6)</x:f>
        <x:v>0</x:v>
      </x:c>
      <x:c r="S1220" s="66" t="b">
        <x:f aca="0">AND(OR(P1220,Q1220,R1220),A1220-AH1219&gt;$E$8)</x:f>
        <x:v>0</x:v>
      </x:c>
      <x:c r="T1220" s="67" t="str">
        <x:f aca="0">IF(NOT(OR(P1220,Q1220,R1220)),"不调",IF(NOT(S1220),"间隔规则跳过",IF(P1220,"年末+季度",IF(AND(Q1220,R1220),"季度+动态",IF(Q1220,"季度","动态")))))</x:f>
        <x:v>不调</x:v>
      </x:c>
      <x:c r="U1220" s="64" t="n">
        <x:f aca="0">IF(OR(T1220="年末+季度",T1220="季度+动态"),N1220*$E$5/2,IF(T1220="季度",(J1220+K1220)/2,IF(T1220="动态",N1220*$E$5*IF(J1220+K1220=0,0.5,J1220/(J1220+K1220)),J1220)))</x:f>
        <x:v>0.12622775833526578</x:v>
      </x:c>
      <x:c r="V1220" s="64" t="n">
        <x:f aca="0">IF(OR(T1220="年末+季度",T1220="季度+动态"),N1220*$E$5/2,IF(T1220="季度",(J1220+K1220)/2,IF(T1220="动态",N1220*$E$5*IF(J1220+K1220=0,0.5,K1220/(J1220+K1220)),K1220)))</x:f>
        <x:v>0.1368136972442934</x:v>
      </x:c>
      <x:c r="W1220" s="64" t="n">
        <x:f aca="0">IF(OR(T1220="年末+季度",T1220="季度+动态",T1220="动态"),N1220*(1-$E$5)*IF(L1220+M1220=0,$B$7/($B$7+$B$8),L1220/(L1220+M1220)),L1220)</x:f>
        <x:v>0.9098377051874401</x:v>
      </x:c>
      <x:c r="X1220" s="64" t="n">
        <x:f aca="0">IF(OR(T1220="年末+季度",T1220="季度+动态",T1220="动态"),N1220*(1-$E$5)*IF(L1220+M1220=0,$B$8/($B$7+$B$8),M1220/(L1220+M1220)),M1220)</x:f>
        <x:v>0.08240396504018407</x:v>
      </x:c>
      <x:c r="Y1220" s="64" t="n">
        <x:f aca="0">POWER(1-$H$5,(A1220-A1219)/$H$8)</x:f>
        <x:v>0.9999862671029998</x:v>
      </x:c>
      <x:c r="Z1220" s="64" t="n">
        <x:f aca="0">U1220*Y1220</x:f>
        <x:v>0.12622602486246198</x:v>
      </x:c>
      <x:c r="AA1220" s="64" t="n">
        <x:f aca="0">V1220*Y1220</x:f>
        <x:v>0.1368118183958809</x:v>
      </x:c>
      <x:c r="AB1220" s="64" t="n">
        <x:f aca="0">W1220*Y1220</x:f>
        <x:v>0.9098252104799478</x:v>
      </x:c>
      <x:c r="AC1220" s="64" t="n">
        <x:f aca="0">X1220*Y1220</x:f>
        <x:v>0.08240283339501976</x:v>
      </x:c>
      <x:c r="AD1220" s="64" t="n">
        <x:f aca="0">SUM(Z1220:AC1220)</x:f>
        <x:v>1.2552658871333104</x:v>
      </x:c>
      <x:c r="AE1220" s="64" t="n">
        <x:f aca="0">MAX(AE1219,AD1220)</x:f>
        <x:v>1.2640479617376785</x:v>
      </x:c>
      <x:c r="AF1220" s="63" t="n">
        <x:f aca="0">AD1220/AE1220-1</x:f>
        <x:v>-0.006947580210718729</x:v>
      </x:c>
      <x:c r="AG1220" s="63" t="n">
        <x:f aca="0">AD1220/AD1219-1</x:f>
        <x:v>-0.005046953469823645</x:v>
      </x:c>
      <x:c r="AH1220" s="61" t="n">
        <x:f aca="0">IF(OR(T1220="年末+季度",T1220="季度+动态",T1220="季度",T1220="动态"),A1220,AH1219)</x:f>
        <x:v>45565</x:v>
      </x:c>
      <x:c r="AI1220" s="68" t="n">
        <x:f aca="0">YEAR(A1220)</x:f>
        <x:v>2024</x:v>
      </x:c>
      <x:c r="AJ1220" s="68" t="n">
        <x:f aca="0">MONTH(A1220)</x:f>
        <x:v>11</x:v>
      </x:c>
      <x:c r="AK1220" s="66" t="n">
        <x:f aca="0">IF(MONTH(A1220)&lt;&gt;MONTH(A1221),1,0)</x:f>
        <x:v>0</x:v>
      </x:c>
      <x:c r="AL1220" s="64" t="n">
        <x:f aca="0">IF(AK1219,AD1219,AL1219)</x:f>
        <x:v>1.2524154255363757</x:v>
      </x:c>
      <x:c r="AM1220" s="65" t="str">
        <x:f aca="0">IF(AK1220,AD1220/AL1220-1,"")</x:f>
      </x:c>
      <x:c r="AN1220" s="64" t="n">
        <x:f aca="0">IF(AI1220&lt;&gt;AI1219,AD1220,MAX(AN1219,AD1220))</x:f>
        <x:v>1.2640479617376785</x:v>
      </x:c>
      <x:c r="AO1220" s="65" t="n">
        <x:f aca="0">AD1220/AN1220-1</x:f>
        <x:v>-0.006947580210718729</x:v>
      </x:c>
      <x:c r="AP1220" s="69" t="n">
        <x:f aca="0">IFERROR(SUM(Z1220:AC1220)/AD1220,0)</x:f>
        <x:v>1</x:v>
      </x:c>
      <x:c r="AQ1220" s="66" t="b">
        <x:f aca="0">AND(B1220&gt;0,C1220&gt;0,D1220&gt;0,E1220&gt;0)</x:f>
        <x:v>1</x:v>
      </x:c>
    </x:row>
    <x:row r="1221" ht="13.5" hidden="0">
      <x:c r="A1221" s="61" t="n">
        <x:f aca="0">'净值底稿'!A1183</x:f>
        <x:v>45611</x:v>
      </x:c>
      <x:c r="B1221" s="62" t="n">
        <x:f aca="0">'净值底稿'!W1183</x:f>
        <x:v>1.4789913066647085</x:v>
      </x:c>
      <x:c r="C1221" s="62" t="n">
        <x:f aca="0">'净值底稿'!T1183</x:f>
        <x:v>1.3054275857084892</x:v>
      </x:c>
      <x:c r="D1221" s="62" t="n">
        <x:f aca="0">'净值底稿'!U1183</x:f>
        <x:v>1.7127</x:v>
      </x:c>
      <x:c r="E1221" s="62" t="n">
        <x:f aca="0">'净值底稿'!V1183</x:f>
        <x:v>2.0785</x:v>
      </x:c>
      <x:c r="F1221" s="63" t="n">
        <x:f aca="0">IFERROR(B1221/B1220-1,0)</x:f>
        <x:v>-0.0028540935026765135</x:v>
      </x:c>
      <x:c r="G1221" s="63" t="n">
        <x:f aca="0">IFERROR(C1221/C1220-1,0)</x:f>
        <x:v>-0.016286408469158187</x:v>
      </x:c>
      <x:c r="H1221" s="63" t="n">
        <x:f aca="0">IFERROR(D1221/D1220-1,0)</x:f>
        <x:v>-0.000175131348511548</x:v>
      </x:c>
      <x:c r="I1221" s="63" t="n">
        <x:f aca="0">IFERROR(E1221/E1220-1,0)</x:f>
        <x:v>0.0009631591620515856</x:v>
      </x:c>
      <x:c r="J1221" s="64" t="n">
        <x:f aca="0">Z1220*(1+F1221)</x:f>
        <x:v>0.12586576398503335</x:v>
      </x:c>
      <x:c r="K1221" s="64" t="n">
        <x:f aca="0">AA1220*(1+G1221)</x:f>
        <x:v>0.1345836452380773</x:v>
      </x:c>
      <x:c r="L1221" s="64" t="n">
        <x:f aca="0">AB1220*(1+H1221)</x:f>
        <x:v>0.9096658715639266</x:v>
      </x:c>
      <x:c r="M1221" s="64" t="n">
        <x:f aca="0">AC1220*(1+I1221)</x:f>
        <x:v>0.08248220043898319</x:v>
      </x:c>
      <x:c r="N1221" s="64" t="n">
        <x:f aca="0">SUM(J1221:M1221)</x:f>
        <x:v>1.2525974812260203</x:v>
      </x:c>
      <x:c r="O1221" s="65" t="n">
        <x:f aca="0">IFERROR((J1221+K1221)/N1221,0)</x:f>
        <x:v>0.20792745724523362</x:v>
      </x:c>
      <x:c r="P1221" s="66" t="b">
        <x:f aca="0">AND(MONTH(A1221)=12,OR(A1222="",YEAR(A1221)&lt;&gt;YEAR(A1222)))</x:f>
        <x:v>0</x:v>
      </x:c>
      <x:c r="Q1221" s="66" t="b">
        <x:f aca="0">AND(MOD(MONTH(A1221),3)=0,OR(A1222="",MONTH(A1221)&lt;&gt;MONTH(A1222)))</x:f>
        <x:v>0</x:v>
      </x:c>
      <x:c r="R1221" s="66" t="b">
        <x:f aca="0">OR(O1221&gt;$E$7,O1221&lt;$E$6)</x:f>
        <x:v>0</x:v>
      </x:c>
      <x:c r="S1221" s="66" t="b">
        <x:f aca="0">AND(OR(P1221,Q1221,R1221),A1221-AH1220&gt;$E$8)</x:f>
        <x:v>0</x:v>
      </x:c>
      <x:c r="T1221" s="67" t="str">
        <x:f aca="0">IF(NOT(OR(P1221,Q1221,R1221)),"不调",IF(NOT(S1221),"间隔规则跳过",IF(P1221,"年末+季度",IF(AND(Q1221,R1221),"季度+动态",IF(Q1221,"季度","动态")))))</x:f>
        <x:v>不调</x:v>
      </x:c>
      <x:c r="U1221" s="64" t="n">
        <x:f aca="0">IF(OR(T1221="年末+季度",T1221="季度+动态"),N1221*$E$5/2,IF(T1221="季度",(J1221+K1221)/2,IF(T1221="动态",N1221*$E$5*IF(J1221+K1221=0,0.5,J1221/(J1221+K1221)),J1221)))</x:f>
        <x:v>0.12586576398503335</x:v>
      </x:c>
      <x:c r="V1221" s="64" t="n">
        <x:f aca="0">IF(OR(T1221="年末+季度",T1221="季度+动态"),N1221*$E$5/2,IF(T1221="季度",(J1221+K1221)/2,IF(T1221="动态",N1221*$E$5*IF(J1221+K1221=0,0.5,K1221/(J1221+K1221)),K1221)))</x:f>
        <x:v>0.1345836452380773</x:v>
      </x:c>
      <x:c r="W1221" s="64" t="n">
        <x:f aca="0">IF(OR(T1221="年末+季度",T1221="季度+动态",T1221="动态"),N1221*(1-$E$5)*IF(L1221+M1221=0,$B$7/($B$7+$B$8),L1221/(L1221+M1221)),L1221)</x:f>
        <x:v>0.9096658715639266</x:v>
      </x:c>
      <x:c r="X1221" s="64" t="n">
        <x:f aca="0">IF(OR(T1221="年末+季度",T1221="季度+动态",T1221="动态"),N1221*(1-$E$5)*IF(L1221+M1221=0,$B$8/($B$7+$B$8),M1221/(L1221+M1221)),M1221)</x:f>
        <x:v>0.08248220043898319</x:v>
      </x:c>
      <x:c r="Y1221" s="64" t="n">
        <x:f aca="0">POWER(1-$H$5,(A1221-A1220)/$H$8)</x:f>
        <x:v>0.9999862671029998</x:v>
      </x:c>
      <x:c r="Z1221" s="64" t="n">
        <x:f aca="0">U1221*Y1221</x:f>
        <x:v>0.1258640354834607</x:v>
      </x:c>
      <x:c r="AA1221" s="64" t="n">
        <x:f aca="0">V1221*Y1221</x:f>
        <x:v>0.13458179701473935</x:v>
      </x:c>
      <x:c r="AB1221" s="64" t="n">
        <x:f aca="0">W1221*Y1221</x:f>
        <x:v>0.9096533792162078</x:v>
      </x:c>
      <x:c r="AC1221" s="64" t="n">
        <x:f aca="0">X1221*Y1221</x:f>
        <x:v>0.08248106771942021</x:v>
      </x:c>
      <x:c r="AD1221" s="64" t="n">
        <x:f aca="0">SUM(Z1221:AC1221)</x:f>
        <x:v>1.252580279433828</x:v>
      </x:c>
      <x:c r="AE1221" s="64" t="n">
        <x:f aca="0">MAX(AE1220,AD1221)</x:f>
        <x:v>1.2640479617376785</x:v>
      </x:c>
      <x:c r="AF1221" s="63" t="n">
        <x:f aca="0">AD1221/AE1221-1</x:f>
        <x:v>-0.009072189229343719</x:v>
      </x:c>
      <x:c r="AG1221" s="63" t="n">
        <x:f aca="0">AD1221/AD1220-1</x:f>
        <x:v>-0.002139473180152729</x:v>
      </x:c>
      <x:c r="AH1221" s="61" t="n">
        <x:f aca="0">IF(OR(T1221="年末+季度",T1221="季度+动态",T1221="季度",T1221="动态"),A1221,AH1220)</x:f>
        <x:v>45565</x:v>
      </x:c>
      <x:c r="AI1221" s="68" t="n">
        <x:f aca="0">YEAR(A1221)</x:f>
        <x:v>2024</x:v>
      </x:c>
      <x:c r="AJ1221" s="68" t="n">
        <x:f aca="0">MONTH(A1221)</x:f>
        <x:v>11</x:v>
      </x:c>
      <x:c r="AK1221" s="66" t="n">
        <x:f aca="0">IF(MONTH(A1221)&lt;&gt;MONTH(A1222),1,0)</x:f>
        <x:v>0</x:v>
      </x:c>
      <x:c r="AL1221" s="64" t="n">
        <x:f aca="0">IF(AK1220,AD1220,AL1220)</x:f>
        <x:v>1.2524154255363757</x:v>
      </x:c>
      <x:c r="AM1221" s="65" t="str">
        <x:f aca="0">IF(AK1221,AD1221/AL1221-1,"")</x:f>
      </x:c>
      <x:c r="AN1221" s="64" t="n">
        <x:f aca="0">IF(AI1221&lt;&gt;AI1220,AD1221,MAX(AN1220,AD1221))</x:f>
        <x:v>1.2640479617376785</x:v>
      </x:c>
      <x:c r="AO1221" s="65" t="n">
        <x:f aca="0">AD1221/AN1221-1</x:f>
        <x:v>-0.009072189229343719</x:v>
      </x:c>
      <x:c r="AP1221" s="69" t="n">
        <x:f aca="0">IFERROR(SUM(Z1221:AC1221)/AD1221,0)</x:f>
        <x:v>1</x:v>
      </x:c>
      <x:c r="AQ1221" s="66" t="b">
        <x:f aca="0">AND(B1221&gt;0,C1221&gt;0,D1221&gt;0,E1221&gt;0)</x:f>
        <x:v>1</x:v>
      </x:c>
    </x:row>
    <x:row r="1222" ht="13.5" hidden="0">
      <x:c r="A1222" s="61" t="n">
        <x:f aca="0">'净值底稿'!A1184</x:f>
        <x:v>45614</x:v>
      </x:c>
      <x:c r="B1222" s="62" t="n">
        <x:f aca="0">'净值底稿'!W1184</x:f>
        <x:v>1.4963999203573557</x:v>
      </x:c>
      <x:c r="C1222" s="62" t="n">
        <x:f aca="0">'净值底稿'!T1184</x:f>
        <x:v>1.2858947357076163</x:v>
      </x:c>
      <x:c r="D1222" s="62" t="n">
        <x:f aca="0">'净值底稿'!U1184</x:f>
        <x:v>1.7115</x:v>
      </x:c>
      <x:c r="E1222" s="62" t="n">
        <x:f aca="0">'净值底稿'!V1184</x:f>
        <x:v>2.1022</x:v>
      </x:c>
      <x:c r="F1222" s="63" t="n">
        <x:f aca="0">IFERROR(B1222/B1221-1,0)</x:f>
        <x:v>0.011770599065862974</x:v>
      </x:c>
      <x:c r="G1222" s="63" t="n">
        <x:f aca="0">IFERROR(C1222/C1221-1,0)</x:f>
        <x:v>-0.01496279856095728</x:v>
      </x:c>
      <x:c r="H1222" s="63" t="n">
        <x:f aca="0">IFERROR(D1222/D1221-1,0)</x:f>
        <x:v>-0.0007006480994919961</x:v>
      </x:c>
      <x:c r="I1222" s="63" t="n">
        <x:f aca="0">IFERROR(E1222/E1221-1,0)</x:f>
        <x:v>0.01140245369256676</x:v>
      </x:c>
      <x:c r="J1222" s="64" t="n">
        <x:f aca="0">Z1221*(1+F1222)</x:f>
        <x:v>0.12734553058194806</x:v>
      </x:c>
      <x:c r="K1222" s="64" t="n">
        <x:f aca="0">AA1221*(1+G1222)</x:f>
        <x:v>0.13256807669603615</x:v>
      </x:c>
      <x:c r="L1222" s="64" t="n">
        <x:f aca="0">AB1221*(1+H1222)</x:f>
        <x:v>0.9090160323048635</x:v>
      </x:c>
      <x:c r="M1222" s="64" t="n">
        <x:f aca="0">AC1221*(1+I1222)</x:f>
        <x:v>0.08342155427460436</x:v>
      </x:c>
      <x:c r="N1222" s="64" t="n">
        <x:f aca="0">SUM(J1222:M1222)</x:f>
        <x:v>1.252351193857452</x:v>
      </x:c>
      <x:c r="O1222" s="65" t="n">
        <x:f aca="0">IFERROR((J1222+K1222)/N1222,0)</x:f>
        <x:v>0.2075405114418477</x:v>
      </x:c>
      <x:c r="P1222" s="66" t="b">
        <x:f aca="0">AND(MONTH(A1222)=12,OR(A1223="",YEAR(A1222)&lt;&gt;YEAR(A1223)))</x:f>
        <x:v>0</x:v>
      </x:c>
      <x:c r="Q1222" s="66" t="b">
        <x:f aca="0">AND(MOD(MONTH(A1222),3)=0,OR(A1223="",MONTH(A1222)&lt;&gt;MONTH(A1223)))</x:f>
        <x:v>0</x:v>
      </x:c>
      <x:c r="R1222" s="66" t="b">
        <x:f aca="0">OR(O1222&gt;$E$7,O1222&lt;$E$6)</x:f>
        <x:v>0</x:v>
      </x:c>
      <x:c r="S1222" s="66" t="b">
        <x:f aca="0">AND(OR(P1222,Q1222,R1222),A1222-AH1221&gt;$E$8)</x:f>
        <x:v>0</x:v>
      </x:c>
      <x:c r="T1222" s="67" t="str">
        <x:f aca="0">IF(NOT(OR(P1222,Q1222,R1222)),"不调",IF(NOT(S1222),"间隔规则跳过",IF(P1222,"年末+季度",IF(AND(Q1222,R1222),"季度+动态",IF(Q1222,"季度","动态")))))</x:f>
        <x:v>不调</x:v>
      </x:c>
      <x:c r="U1222" s="64" t="n">
        <x:f aca="0">IF(OR(T1222="年末+季度",T1222="季度+动态"),N1222*$E$5/2,IF(T1222="季度",(J1222+K1222)/2,IF(T1222="动态",N1222*$E$5*IF(J1222+K1222=0,0.5,J1222/(J1222+K1222)),J1222)))</x:f>
        <x:v>0.12734553058194806</x:v>
      </x:c>
      <x:c r="V1222" s="64" t="n">
        <x:f aca="0">IF(OR(T1222="年末+季度",T1222="季度+动态"),N1222*$E$5/2,IF(T1222="季度",(J1222+K1222)/2,IF(T1222="动态",N1222*$E$5*IF(J1222+K1222=0,0.5,K1222/(J1222+K1222)),K1222)))</x:f>
        <x:v>0.13256807669603615</x:v>
      </x:c>
      <x:c r="W1222" s="64" t="n">
        <x:f aca="0">IF(OR(T1222="年末+季度",T1222="季度+动态",T1222="动态"),N1222*(1-$E$5)*IF(L1222+M1222=0,$B$7/($B$7+$B$8),L1222/(L1222+M1222)),L1222)</x:f>
        <x:v>0.9090160323048635</x:v>
      </x:c>
      <x:c r="X1222" s="64" t="n">
        <x:f aca="0">IF(OR(T1222="年末+季度",T1222="季度+动态",T1222="动态"),N1222*(1-$E$5)*IF(L1222+M1222=0,$B$8/($B$7+$B$8),M1222/(L1222+M1222)),M1222)</x:f>
        <x:v>0.08342155427460436</x:v>
      </x:c>
      <x:c r="Y1222" s="64" t="n">
        <x:f aca="0">POWER(1-$H$5,(A1222-A1221)/$H$8)</x:f>
        <x:v>0.9999588018747739</x:v>
      </x:c>
      <x:c r="Z1222" s="64" t="n">
        <x:f aca="0">U1222*Y1222</x:f>
        <x:v>0.12734028418483218</x:v>
      </x:c>
      <x:c r="AA1222" s="64" t="n">
        <x:f aca="0">V1222*Y1222</x:f>
        <x:v>0.13256261513981146</x:v>
      </x:c>
      <x:c r="AB1222" s="64" t="n">
        <x:f aca="0">W1222*Y1222</x:f>
        <x:v>0.9089785825485321</x:v>
      </x:c>
      <x:c r="AC1222" s="64" t="n">
        <x:f aca="0">X1222*Y1222</x:f>
        <x:v>0.0834181174629648</x:v>
      </x:c>
      <x:c r="AD1222" s="64" t="n">
        <x:f aca="0">SUM(Z1222:AC1222)</x:f>
        <x:v>1.2522995993361408</x:v>
      </x:c>
      <x:c r="AE1222" s="64" t="n">
        <x:f aca="0">MAX(AE1221,AD1222)</x:f>
        <x:v>1.2640479617376785</x:v>
      </x:c>
      <x:c r="AF1222" s="63" t="n">
        <x:f aca="0">AD1222/AE1222-1</x:f>
        <x:v>-0.009294237843149089</x:v>
      </x:c>
      <x:c r="AG1222" s="63" t="n">
        <x:f aca="0">AD1222/AD1221-1</x:f>
        <x:v>-0.00022408152379194135</x:v>
      </x:c>
      <x:c r="AH1222" s="61" t="n">
        <x:f aca="0">IF(OR(T1222="年末+季度",T1222="季度+动态",T1222="季度",T1222="动态"),A1222,AH1221)</x:f>
        <x:v>45565</x:v>
      </x:c>
      <x:c r="AI1222" s="68" t="n">
        <x:f aca="0">YEAR(A1222)</x:f>
        <x:v>2024</x:v>
      </x:c>
      <x:c r="AJ1222" s="68" t="n">
        <x:f aca="0">MONTH(A1222)</x:f>
        <x:v>11</x:v>
      </x:c>
      <x:c r="AK1222" s="66" t="n">
        <x:f aca="0">IF(MONTH(A1222)&lt;&gt;MONTH(A1223),1,0)</x:f>
        <x:v>0</x:v>
      </x:c>
      <x:c r="AL1222" s="64" t="n">
        <x:f aca="0">IF(AK1221,AD1221,AL1221)</x:f>
        <x:v>1.2524154255363757</x:v>
      </x:c>
      <x:c r="AM1222" s="65" t="str">
        <x:f aca="0">IF(AK1222,AD1222/AL1222-1,"")</x:f>
      </x:c>
      <x:c r="AN1222" s="64" t="n">
        <x:f aca="0">IF(AI1222&lt;&gt;AI1221,AD1222,MAX(AN1221,AD1222))</x:f>
        <x:v>1.2640479617376785</x:v>
      </x:c>
      <x:c r="AO1222" s="65" t="n">
        <x:f aca="0">AD1222/AN1222-1</x:f>
        <x:v>-0.009294237843149089</x:v>
      </x:c>
      <x:c r="AP1222" s="69" t="n">
        <x:f aca="0">IFERROR(SUM(Z1222:AC1222)/AD1222,0)</x:f>
        <x:v>1</x:v>
      </x:c>
      <x:c r="AQ1222" s="66" t="b">
        <x:f aca="0">AND(B1222&gt;0,C1222&gt;0,D1222&gt;0,E1222&gt;0)</x:f>
        <x:v>1</x:v>
      </x:c>
    </x:row>
    <x:row r="1223" ht="13.5" hidden="0">
      <x:c r="A1223" s="61" t="n">
        <x:f aca="0">'净值底稿'!A1185</x:f>
        <x:v>45615</x:v>
      </x:c>
      <x:c r="B1223" s="62" t="n">
        <x:f aca="0">'净值底稿'!W1185</x:f>
        <x:v>1.4994159280082155</x:v>
      </x:c>
      <x:c r="C1223" s="62" t="n">
        <x:f aca="0">'净值底稿'!T1185</x:f>
        <x:v>1.3094772272403166</x:v>
      </x:c>
      <x:c r="D1223" s="62" t="n">
        <x:f aca="0">'净值底稿'!U1185</x:f>
        <x:v>1.7122</x:v>
      </x:c>
      <x:c r="E1223" s="62" t="n">
        <x:f aca="0">'净值底稿'!V1185</x:f>
        <x:v>2.1312</x:v>
      </x:c>
      <x:c r="F1223" s="63" t="n">
        <x:f aca="0">IFERROR(B1223/B1222-1,0)</x:f>
        <x:v>0.002015509096084056</x:v>
      </x:c>
      <x:c r="G1223" s="63" t="n">
        <x:f aca="0">IFERROR(C1223/C1222-1,0)</x:f>
        <x:v>0.01833936392913449</x:v>
      </x:c>
      <x:c r="H1223" s="63" t="n">
        <x:f aca="0">IFERROR(D1223/D1222-1,0)</x:f>
        <x:v>0.00040899795501014857</x:v>
      </x:c>
      <x:c r="I1223" s="63" t="n">
        <x:f aca="0">IFERROR(E1223/E1222-1,0)</x:f>
        <x:v>0.013795071829512118</x:v>
      </x:c>
      <x:c r="J1223" s="64" t="n">
        <x:f aca="0">Z1222*(1+F1223)</x:f>
        <x:v>0.12759693968590463</x:v>
      </x:c>
      <x:c r="K1223" s="64" t="n">
        <x:f aca="0">AA1222*(1+G1223)</x:f>
        <x:v>0.13499372918225827</x:v>
      </x:c>
      <x:c r="L1223" s="64" t="n">
        <x:f aca="0">AB1222*(1+H1223)</x:f>
        <x:v>0.9093503529299425</x:v>
      </x:c>
      <x:c r="M1223" s="64" t="n">
        <x:f aca="0">AC1222*(1+I1223)</x:f>
        <x:v>0.08456887638524908</x:v>
      </x:c>
      <x:c r="N1223" s="64" t="n">
        <x:f aca="0">SUM(J1223:M1223)</x:f>
        <x:v>1.2565098981833545</x:v>
      </x:c>
      <x:c r="O1223" s="65" t="n">
        <x:f aca="0">IFERROR((J1223+K1223)/N1223,0)</x:f>
        <x:v>0.20898416259817218</x:v>
      </x:c>
      <x:c r="P1223" s="66" t="b">
        <x:f aca="0">AND(MONTH(A1223)=12,OR(A1224="",YEAR(A1223)&lt;&gt;YEAR(A1224)))</x:f>
        <x:v>0</x:v>
      </x:c>
      <x:c r="Q1223" s="66" t="b">
        <x:f aca="0">AND(MOD(MONTH(A1223),3)=0,OR(A1224="",MONTH(A1223)&lt;&gt;MONTH(A1224)))</x:f>
        <x:v>0</x:v>
      </x:c>
      <x:c r="R1223" s="66" t="b">
        <x:f aca="0">OR(O1223&gt;$E$7,O1223&lt;$E$6)</x:f>
        <x:v>0</x:v>
      </x:c>
      <x:c r="S1223" s="66" t="b">
        <x:f aca="0">AND(OR(P1223,Q1223,R1223),A1223-AH1222&gt;$E$8)</x:f>
        <x:v>0</x:v>
      </x:c>
      <x:c r="T1223" s="67" t="str">
        <x:f aca="0">IF(NOT(OR(P1223,Q1223,R1223)),"不调",IF(NOT(S1223),"间隔规则跳过",IF(P1223,"年末+季度",IF(AND(Q1223,R1223),"季度+动态",IF(Q1223,"季度","动态")))))</x:f>
        <x:v>不调</x:v>
      </x:c>
      <x:c r="U1223" s="64" t="n">
        <x:f aca="0">IF(OR(T1223="年末+季度",T1223="季度+动态"),N1223*$E$5/2,IF(T1223="季度",(J1223+K1223)/2,IF(T1223="动态",N1223*$E$5*IF(J1223+K1223=0,0.5,J1223/(J1223+K1223)),J1223)))</x:f>
        <x:v>0.12759693968590463</x:v>
      </x:c>
      <x:c r="V1223" s="64" t="n">
        <x:f aca="0">IF(OR(T1223="年末+季度",T1223="季度+动态"),N1223*$E$5/2,IF(T1223="季度",(J1223+K1223)/2,IF(T1223="动态",N1223*$E$5*IF(J1223+K1223=0,0.5,K1223/(J1223+K1223)),K1223)))</x:f>
        <x:v>0.13499372918225827</x:v>
      </x:c>
      <x:c r="W1223" s="64" t="n">
        <x:f aca="0">IF(OR(T1223="年末+季度",T1223="季度+动态",T1223="动态"),N1223*(1-$E$5)*IF(L1223+M1223=0,$B$7/($B$7+$B$8),L1223/(L1223+M1223)),L1223)</x:f>
        <x:v>0.9093503529299425</x:v>
      </x:c>
      <x:c r="X1223" s="64" t="n">
        <x:f aca="0">IF(OR(T1223="年末+季度",T1223="季度+动态",T1223="动态"),N1223*(1-$E$5)*IF(L1223+M1223=0,$B$8/($B$7+$B$8),M1223/(L1223+M1223)),M1223)</x:f>
        <x:v>0.08456887638524908</x:v>
      </x:c>
      <x:c r="Y1223" s="64" t="n">
        <x:f aca="0">POWER(1-$H$5,(A1223-A1222)/$H$8)</x:f>
        <x:v>0.9999862671029998</x:v>
      </x:c>
      <x:c r="Z1223" s="64" t="n">
        <x:f aca="0">U1223*Y1223</x:f>
        <x:v>0.12759518741027437</x:v>
      </x:c>
      <x:c r="AA1223" s="64" t="n">
        <x:f aca="0">V1223*Y1223</x:f>
        <x:v>0.13499187532727974</x:v>
      </x:c>
      <x:c r="AB1223" s="64" t="n">
        <x:f aca="0">W1223*Y1223</x:f>
        <x:v>0.9093378649152085</x:v>
      </x:c>
      <x:c r="AC1223" s="64" t="n">
        <x:f aca="0">X1223*Y1223</x:f>
        <x:v>0.08456771500958025</x:v>
      </x:c>
      <x:c r="AD1223" s="64" t="n">
        <x:f aca="0">SUM(Z1223:AC1223)</x:f>
        <x:v>1.2564926426623428</x:v>
      </x:c>
      <x:c r="AE1223" s="64" t="n">
        <x:f aca="0">MAX(AE1222,AD1223)</x:f>
        <x:v>1.2640479617376785</x:v>
      </x:c>
      <x:c r="AF1223" s="63" t="n">
        <x:f aca="0">AD1223/AE1223-1</x:f>
        <x:v>-0.0059770825981551035</x:v>
      </x:c>
      <x:c r="AG1223" s="63" t="n">
        <x:f aca="0">AD1223/AD1222-1</x:f>
        <x:v>0.00334827490835643</x:v>
      </x:c>
      <x:c r="AH1223" s="61" t="n">
        <x:f aca="0">IF(OR(T1223="年末+季度",T1223="季度+动态",T1223="季度",T1223="动态"),A1223,AH1222)</x:f>
        <x:v>45565</x:v>
      </x:c>
      <x:c r="AI1223" s="68" t="n">
        <x:f aca="0">YEAR(A1223)</x:f>
        <x:v>2024</x:v>
      </x:c>
      <x:c r="AJ1223" s="68" t="n">
        <x:f aca="0">MONTH(A1223)</x:f>
        <x:v>11</x:v>
      </x:c>
      <x:c r="AK1223" s="66" t="n">
        <x:f aca="0">IF(MONTH(A1223)&lt;&gt;MONTH(A1224),1,0)</x:f>
        <x:v>0</x:v>
      </x:c>
      <x:c r="AL1223" s="64" t="n">
        <x:f aca="0">IF(AK1222,AD1222,AL1222)</x:f>
        <x:v>1.2524154255363757</x:v>
      </x:c>
      <x:c r="AM1223" s="65" t="str">
        <x:f aca="0">IF(AK1223,AD1223/AL1223-1,"")</x:f>
      </x:c>
      <x:c r="AN1223" s="64" t="n">
        <x:f aca="0">IF(AI1223&lt;&gt;AI1222,AD1223,MAX(AN1222,AD1223))</x:f>
        <x:v>1.2640479617376785</x:v>
      </x:c>
      <x:c r="AO1223" s="65" t="n">
        <x:f aca="0">AD1223/AN1223-1</x:f>
        <x:v>-0.0059770825981551035</x:v>
      </x:c>
      <x:c r="AP1223" s="69" t="n">
        <x:f aca="0">IFERROR(SUM(Z1223:AC1223)/AD1223,0)</x:f>
        <x:v>1</x:v>
      </x:c>
      <x:c r="AQ1223" s="66" t="b">
        <x:f aca="0">AND(B1223&gt;0,C1223&gt;0,D1223&gt;0,E1223&gt;0)</x:f>
        <x:v>1</x:v>
      </x:c>
    </x:row>
    <x:row r="1224" ht="13.5" hidden="0">
      <x:c r="A1224" s="61" t="n">
        <x:f aca="0">'净值底稿'!A1186</x:f>
        <x:v>45616</x:v>
      </x:c>
      <x:c r="B1224" s="62" t="n">
        <x:f aca="0">'净值底稿'!W1186</x:f>
        <x:v>1.5032336599846043</x:v>
      </x:c>
      <x:c r="C1224" s="62" t="n">
        <x:f aca="0">'净值底稿'!T1186</x:f>
        <x:v>1.32603615233162</x:v>
      </x:c>
      <x:c r="D1224" s="62" t="n">
        <x:f aca="0">'净值底稿'!U1186</x:f>
        <x:v>1.712</x:v>
      </x:c>
      <x:c r="E1224" s="62" t="n">
        <x:f aca="0">'净值底稿'!V1186</x:f>
        <x:v>2.1342</x:v>
      </x:c>
      <x:c r="F1224" s="63" t="n">
        <x:f aca="0">IFERROR(B1224/B1223-1,0)</x:f>
        <x:v>0.002546146072664568</x:v>
      </x:c>
      <x:c r="G1224" s="63" t="n">
        <x:f aca="0">IFERROR(C1224/C1223-1,0)</x:f>
        <x:v>0.012645447165355428</x:v>
      </x:c>
      <x:c r="H1224" s="63" t="n">
        <x:f aca="0">IFERROR(D1224/D1223-1,0)</x:f>
        <x:v>-0.00011680878402053896</x:v>
      </x:c>
      <x:c r="I1224" s="63" t="n">
        <x:f aca="0">IFERROR(E1224/E1223-1,0)</x:f>
        <x:v>0.0014076576576576016</x:v>
      </x:c>
      <x:c r="J1224" s="64" t="n">
        <x:f aca="0">Z1223*(1+F1224)</x:f>
        <x:v>0.12792006339558995</x:v>
      </x:c>
      <x:c r="K1224" s="64" t="n">
        <x:f aca="0">AA1223*(1+G1224)</x:f>
        <x:v>0.1366989079544831</x:v>
      </x:c>
      <x:c r="L1224" s="64" t="n">
        <x:f aca="0">AB1223*(1+H1224)</x:f>
        <x:v>0.9092316462649439</x:v>
      </x:c>
      <x:c r="M1224" s="64" t="n">
        <x:f aca="0">AC1223*(1+I1224)</x:f>
        <x:v>0.0846867574012041</x:v>
      </x:c>
      <x:c r="N1224" s="64" t="n">
        <x:f aca="0">SUM(J1224:M1224)</x:f>
        <x:v>1.258537375016221</x:v>
      </x:c>
      <x:c r="O1224" s="65" t="n">
        <x:f aca="0">IFERROR((J1224+K1224)/N1224,0)</x:f>
        <x:v>0.2102591282572458</x:v>
      </x:c>
      <x:c r="P1224" s="66" t="b">
        <x:f aca="0">AND(MONTH(A1224)=12,OR(A1225="",YEAR(A1224)&lt;&gt;YEAR(A1225)))</x:f>
        <x:v>0</x:v>
      </x:c>
      <x:c r="Q1224" s="66" t="b">
        <x:f aca="0">AND(MOD(MONTH(A1224),3)=0,OR(A1225="",MONTH(A1224)&lt;&gt;MONTH(A1225)))</x:f>
        <x:v>0</x:v>
      </x:c>
      <x:c r="R1224" s="66" t="b">
        <x:f aca="0">OR(O1224&gt;$E$7,O1224&lt;$E$6)</x:f>
        <x:v>0</x:v>
      </x:c>
      <x:c r="S1224" s="66" t="b">
        <x:f aca="0">AND(OR(P1224,Q1224,R1224),A1224-AH1223&gt;$E$8)</x:f>
        <x:v>0</x:v>
      </x:c>
      <x:c r="T1224" s="67" t="str">
        <x:f aca="0">IF(NOT(OR(P1224,Q1224,R1224)),"不调",IF(NOT(S1224),"间隔规则跳过",IF(P1224,"年末+季度",IF(AND(Q1224,R1224),"季度+动态",IF(Q1224,"季度","动态")))))</x:f>
        <x:v>不调</x:v>
      </x:c>
      <x:c r="U1224" s="64" t="n">
        <x:f aca="0">IF(OR(T1224="年末+季度",T1224="季度+动态"),N1224*$E$5/2,IF(T1224="季度",(J1224+K1224)/2,IF(T1224="动态",N1224*$E$5*IF(J1224+K1224=0,0.5,J1224/(J1224+K1224)),J1224)))</x:f>
        <x:v>0.12792006339558995</x:v>
      </x:c>
      <x:c r="V1224" s="64" t="n">
        <x:f aca="0">IF(OR(T1224="年末+季度",T1224="季度+动态"),N1224*$E$5/2,IF(T1224="季度",(J1224+K1224)/2,IF(T1224="动态",N1224*$E$5*IF(J1224+K1224=0,0.5,K1224/(J1224+K1224)),K1224)))</x:f>
        <x:v>0.1366989079544831</x:v>
      </x:c>
      <x:c r="W1224" s="64" t="n">
        <x:f aca="0">IF(OR(T1224="年末+季度",T1224="季度+动态",T1224="动态"),N1224*(1-$E$5)*IF(L1224+M1224=0,$B$7/($B$7+$B$8),L1224/(L1224+M1224)),L1224)</x:f>
        <x:v>0.9092316462649439</x:v>
      </x:c>
      <x:c r="X1224" s="64" t="n">
        <x:f aca="0">IF(OR(T1224="年末+季度",T1224="季度+动态",T1224="动态"),N1224*(1-$E$5)*IF(L1224+M1224=0,$B$8/($B$7+$B$8),M1224/(L1224+M1224)),M1224)</x:f>
        <x:v>0.0846867574012041</x:v>
      </x:c>
      <x:c r="Y1224" s="64" t="n">
        <x:f aca="0">POWER(1-$H$5,(A1224-A1223)/$H$8)</x:f>
        <x:v>0.9999862671029998</x:v>
      </x:c>
      <x:c r="Z1224" s="64" t="n">
        <x:f aca="0">U1224*Y1224</x:f>
        <x:v>0.12791830668253507</x:v>
      </x:c>
      <x:c r="AA1224" s="64" t="n">
        <x:f aca="0">V1224*Y1224</x:f>
        <x:v>0.13669703068246014</x:v>
      </x:c>
      <x:c r="AB1224" s="64" t="n">
        <x:f aca="0">W1224*Y1224</x:f>
        <x:v>0.9092191598803964</x:v>
      </x:c>
      <x:c r="AC1224" s="64" t="n">
        <x:f aca="0">X1224*Y1224</x:f>
        <x:v>0.08468559440668742</x:v>
      </x:c>
      <x:c r="AD1224" s="64" t="n">
        <x:f aca="0">SUM(Z1224:AC1224)</x:f>
        <x:v>1.258520091652079</x:v>
      </x:c>
      <x:c r="AE1224" s="64" t="n">
        <x:f aca="0">MAX(AE1223,AD1224)</x:f>
        <x:v>1.2640479617376785</x:v>
      </x:c>
      <x:c r="AF1224" s="63" t="n">
        <x:f aca="0">AD1224/AE1224-1</x:f>
        <x:v>-0.0043731490045682</x:v>
      </x:c>
      <x:c r="AG1224" s="63" t="n">
        <x:f aca="0">AD1224/AD1223-1</x:f>
        <x:v>0.0016135780830679458</x:v>
      </x:c>
      <x:c r="AH1224" s="61" t="n">
        <x:f aca="0">IF(OR(T1224="年末+季度",T1224="季度+动态",T1224="季度",T1224="动态"),A1224,AH1223)</x:f>
        <x:v>45565</x:v>
      </x:c>
      <x:c r="AI1224" s="68" t="n">
        <x:f aca="0">YEAR(A1224)</x:f>
        <x:v>2024</x:v>
      </x:c>
      <x:c r="AJ1224" s="68" t="n">
        <x:f aca="0">MONTH(A1224)</x:f>
        <x:v>11</x:v>
      </x:c>
      <x:c r="AK1224" s="66" t="n">
        <x:f aca="0">IF(MONTH(A1224)&lt;&gt;MONTH(A1225),1,0)</x:f>
        <x:v>0</x:v>
      </x:c>
      <x:c r="AL1224" s="64" t="n">
        <x:f aca="0">IF(AK1223,AD1223,AL1223)</x:f>
        <x:v>1.2524154255363757</x:v>
      </x:c>
      <x:c r="AM1224" s="65" t="str">
        <x:f aca="0">IF(AK1224,AD1224/AL1224-1,"")</x:f>
      </x:c>
      <x:c r="AN1224" s="64" t="n">
        <x:f aca="0">IF(AI1224&lt;&gt;AI1223,AD1224,MAX(AN1223,AD1224))</x:f>
        <x:v>1.2640479617376785</x:v>
      </x:c>
      <x:c r="AO1224" s="65" t="n">
        <x:f aca="0">AD1224/AN1224-1</x:f>
        <x:v>-0.0043731490045682</x:v>
      </x:c>
      <x:c r="AP1224" s="69" t="n">
        <x:f aca="0">IFERROR(SUM(Z1224:AC1224)/AD1224,0)</x:f>
        <x:v>1</x:v>
      </x:c>
      <x:c r="AQ1224" s="66" t="b">
        <x:f aca="0">AND(B1224&gt;0,C1224&gt;0,D1224&gt;0,E1224&gt;0)</x:f>
        <x:v>1</x:v>
      </x:c>
    </x:row>
    <x:row r="1225" ht="13.5" hidden="0">
      <x:c r="A1225" s="61" t="n">
        <x:f aca="0">'净值底稿'!A1187</x:f>
        <x:v>45617</x:v>
      </x:c>
      <x:c r="B1225" s="62" t="n">
        <x:f aca="0">'净值底稿'!W1187</x:f>
        <x:v>1.5003774484329937</x:v>
      </x:c>
      <x:c r="C1225" s="62" t="n">
        <x:f aca="0">'净值底稿'!T1187</x:f>
        <x:v>1.3296113327609846</x:v>
      </x:c>
      <x:c r="D1225" s="62" t="n">
        <x:f aca="0">'净值底稿'!U1187</x:f>
        <x:v>1.7133</x:v>
      </x:c>
      <x:c r="E1225" s="62" t="n">
        <x:f aca="0">'净值底稿'!V1187</x:f>
        <x:v>2.1619</x:v>
      </x:c>
      <x:c r="F1225" s="63" t="n">
        <x:f aca="0">IFERROR(B1225/B1224-1,0)</x:f>
        <x:v>-0.0019000449681521037</x:v>
      </x:c>
      <x:c r="G1225" s="63" t="n">
        <x:f aca="0">IFERROR(C1225/C1224-1,0)</x:f>
        <x:v>0.0026961409936510083</x:v>
      </x:c>
      <x:c r="H1225" s="63" t="n">
        <x:f aca="0">IFERROR(D1225/D1224-1,0)</x:f>
        <x:v>0.0007593457943926296</x:v>
      </x:c>
      <x:c r="I1225" s="63" t="n">
        <x:f aca="0">IFERROR(E1225/E1224-1,0)</x:f>
        <x:v>0.012979102239715212</x:v>
      </x:c>
      <x:c r="J1225" s="64" t="n">
        <x:f aca="0">Z1224*(1+F1225)</x:f>
        <x:v>0.12767525614758837</x:v>
      </x:c>
      <x:c r="K1225" s="64" t="n">
        <x:f aca="0">AA1224*(1+G1225)</x:f>
        <x:v>0.1370655851505935</x:v>
      </x:c>
      <x:c r="L1225" s="64" t="n">
        <x:f aca="0">AB1224*(1+H1225)</x:f>
        <x:v>0.9099095716256328</x:v>
      </x:c>
      <x:c r="M1225" s="64" t="n">
        <x:f aca="0">AC1224*(1+I1225)</x:f>
        <x:v>0.08578473739472288</x:v>
      </x:c>
      <x:c r="N1225" s="64" t="n">
        <x:f aca="0">SUM(J1225:M1225)</x:f>
        <x:v>1.2604351503185376</x:v>
      </x:c>
      <x:c r="O1225" s="65" t="n">
        <x:f aca="0">IFERROR((J1225+K1225)/N1225,0)</x:f>
        <x:v>0.21003924020309692</x:v>
      </x:c>
      <x:c r="P1225" s="66" t="b">
        <x:f aca="0">AND(MONTH(A1225)=12,OR(A1226="",YEAR(A1225)&lt;&gt;YEAR(A1226)))</x:f>
        <x:v>0</x:v>
      </x:c>
      <x:c r="Q1225" s="66" t="b">
        <x:f aca="0">AND(MOD(MONTH(A1225),3)=0,OR(A1226="",MONTH(A1225)&lt;&gt;MONTH(A1226)))</x:f>
        <x:v>0</x:v>
      </x:c>
      <x:c r="R1225" s="66" t="b">
        <x:f aca="0">OR(O1225&gt;$E$7,O1225&lt;$E$6)</x:f>
        <x:v>0</x:v>
      </x:c>
      <x:c r="S1225" s="66" t="b">
        <x:f aca="0">AND(OR(P1225,Q1225,R1225),A1225-AH1224&gt;$E$8)</x:f>
        <x:v>0</x:v>
      </x:c>
      <x:c r="T1225" s="67" t="str">
        <x:f aca="0">IF(NOT(OR(P1225,Q1225,R1225)),"不调",IF(NOT(S1225),"间隔规则跳过",IF(P1225,"年末+季度",IF(AND(Q1225,R1225),"季度+动态",IF(Q1225,"季度","动态")))))</x:f>
        <x:v>不调</x:v>
      </x:c>
      <x:c r="U1225" s="64" t="n">
        <x:f aca="0">IF(OR(T1225="年末+季度",T1225="季度+动态"),N1225*$E$5/2,IF(T1225="季度",(J1225+K1225)/2,IF(T1225="动态",N1225*$E$5*IF(J1225+K1225=0,0.5,J1225/(J1225+K1225)),J1225)))</x:f>
        <x:v>0.12767525614758837</x:v>
      </x:c>
      <x:c r="V1225" s="64" t="n">
        <x:f aca="0">IF(OR(T1225="年末+季度",T1225="季度+动态"),N1225*$E$5/2,IF(T1225="季度",(J1225+K1225)/2,IF(T1225="动态",N1225*$E$5*IF(J1225+K1225=0,0.5,K1225/(J1225+K1225)),K1225)))</x:f>
        <x:v>0.1370655851505935</x:v>
      </x:c>
      <x:c r="W1225" s="64" t="n">
        <x:f aca="0">IF(OR(T1225="年末+季度",T1225="季度+动态",T1225="动态"),N1225*(1-$E$5)*IF(L1225+M1225=0,$B$7/($B$7+$B$8),L1225/(L1225+M1225)),L1225)</x:f>
        <x:v>0.9099095716256328</x:v>
      </x:c>
      <x:c r="X1225" s="64" t="n">
        <x:f aca="0">IF(OR(T1225="年末+季度",T1225="季度+动态",T1225="动态"),N1225*(1-$E$5)*IF(L1225+M1225=0,$B$8/($B$7+$B$8),M1225/(L1225+M1225)),M1225)</x:f>
        <x:v>0.08578473739472288</x:v>
      </x:c>
      <x:c r="Y1225" s="64" t="n">
        <x:f aca="0">POWER(1-$H$5,(A1225-A1224)/$H$8)</x:f>
        <x:v>0.9999862671029998</x:v>
      </x:c>
      <x:c r="Z1225" s="64" t="n">
        <x:f aca="0">U1225*Y1225</x:f>
        <x:v>0.1276735027964462</x:v>
      </x:c>
      <x:c r="AA1225" s="64" t="n">
        <x:f aca="0">V1225*Y1225</x:f>
        <x:v>0.13706370284303035</x:v>
      </x:c>
      <x:c r="AB1225" s="64" t="n">
        <x:f aca="0">W1225*Y1225</x:f>
        <x:v>0.9098970759312062</x:v>
      </x:c>
      <x:c r="AC1225" s="64" t="n">
        <x:f aca="0">X1225*Y1225</x:f>
        <x:v>0.08578355932176004</x:v>
      </x:c>
      <x:c r="AD1225" s="64" t="n">
        <x:f aca="0">SUM(Z1225:AC1225)</x:f>
        <x:v>1.2604178408924427</x:v>
      </x:c>
      <x:c r="AE1225" s="64" t="n">
        <x:f aca="0">MAX(AE1224,AD1225)</x:f>
        <x:v>1.2640479617376785</x:v>
      </x:c>
      <x:c r="AF1225" s="63" t="n">
        <x:f aca="0">AD1225/AE1225-1</x:f>
        <x:v>-0.0028718220788438442</x:v>
      </x:c>
      <x:c r="AG1225" s="63" t="n">
        <x:f aca="0">AD1225/AD1224-1</x:f>
        <x:v>0.0015079212902135986</x:v>
      </x:c>
      <x:c r="AH1225" s="61" t="n">
        <x:f aca="0">IF(OR(T1225="年末+季度",T1225="季度+动态",T1225="季度",T1225="动态"),A1225,AH1224)</x:f>
        <x:v>45565</x:v>
      </x:c>
      <x:c r="AI1225" s="68" t="n">
        <x:f aca="0">YEAR(A1225)</x:f>
        <x:v>2024</x:v>
      </x:c>
      <x:c r="AJ1225" s="68" t="n">
        <x:f aca="0">MONTH(A1225)</x:f>
        <x:v>11</x:v>
      </x:c>
      <x:c r="AK1225" s="66" t="n">
        <x:f aca="0">IF(MONTH(A1225)&lt;&gt;MONTH(A1226),1,0)</x:f>
        <x:v>0</x:v>
      </x:c>
      <x:c r="AL1225" s="64" t="n">
        <x:f aca="0">IF(AK1224,AD1224,AL1224)</x:f>
        <x:v>1.2524154255363757</x:v>
      </x:c>
      <x:c r="AM1225" s="65" t="str">
        <x:f aca="0">IF(AK1225,AD1225/AL1225-1,"")</x:f>
      </x:c>
      <x:c r="AN1225" s="64" t="n">
        <x:f aca="0">IF(AI1225&lt;&gt;AI1224,AD1225,MAX(AN1224,AD1225))</x:f>
        <x:v>1.2640479617376785</x:v>
      </x:c>
      <x:c r="AO1225" s="65" t="n">
        <x:f aca="0">AD1225/AN1225-1</x:f>
        <x:v>-0.0028718220788438442</x:v>
      </x:c>
      <x:c r="AP1225" s="69" t="n">
        <x:f aca="0">IFERROR(SUM(Z1225:AC1225)/AD1225,0)</x:f>
        <x:v>1</x:v>
      </x:c>
      <x:c r="AQ1225" s="66" t="b">
        <x:f aca="0">AND(B1225&gt;0,C1225&gt;0,D1225&gt;0,E1225&gt;0)</x:f>
        <x:v>1</x:v>
      </x:c>
    </x:row>
    <x:row r="1226" ht="13.5" hidden="0">
      <x:c r="A1226" s="61" t="n">
        <x:f aca="0">'净值底稿'!A1188</x:f>
        <x:v>45618</x:v>
      </x:c>
      <x:c r="B1226" s="62" t="n">
        <x:f aca="0">'净值底稿'!W1188</x:f>
        <x:v>1.4649883014018688</x:v>
      </x:c>
      <x:c r="C1226" s="62" t="n">
        <x:f aca="0">'净值底稿'!T1188</x:f>
        <x:v>1.2878040307692347</x:v>
      </x:c>
      <x:c r="D1226" s="62" t="n">
        <x:f aca="0">'净值底稿'!U1188</x:f>
        <x:v>1.7138</x:v>
      </x:c>
      <x:c r="E1226" s="62" t="n">
        <x:f aca="0">'净值底稿'!V1188</x:f>
        <x:v>2.1875</x:v>
      </x:c>
      <x:c r="F1226" s="63" t="n">
        <x:f aca="0">IFERROR(B1226/B1225-1,0)</x:f>
        <x:v>-0.02358682947953239</x:v>
      </x:c>
      <x:c r="G1226" s="63" t="n">
        <x:f aca="0">IFERROR(C1226/C1225-1,0)</x:f>
        <x:v>-0.031443250340635776</x:v>
      </x:c>
      <x:c r="H1226" s="63" t="n">
        <x:f aca="0">IFERROR(D1226/D1225-1,0)</x:f>
        <x:v>0.00029183447148772856</x:v>
      </x:c>
      <x:c r="I1226" s="63" t="n">
        <x:f aca="0">IFERROR(E1226/E1225-1,0)</x:f>
        <x:v>0.011841435774087472</x:v>
      </x:c>
      <x:c r="J1226" s="64" t="n">
        <x:f aca="0">Z1225*(1+F1226)</x:f>
        <x:v>0.12466208965693183</x:v>
      </x:c>
      <x:c r="K1226" s="64" t="n">
        <x:f aca="0">AA1225*(1+G1226)</x:f>
        <x:v>0.13275397452192245</x:v>
      </x:c>
      <x:c r="L1226" s="64" t="n">
        <x:f aca="0">AB1225*(1+H1226)</x:f>
        <x:v>0.9101626152634688</x:v>
      </x:c>
      <x:c r="M1226" s="64" t="n">
        <x:f aca="0">AC1225*(1+I1226)</x:f>
        <x:v>0.08679935982994129</x:v>
      </x:c>
      <x:c r="N1226" s="64" t="n">
        <x:f aca="0">SUM(J1226:M1226)</x:f>
        <x:v>1.2543780392722643</x:v>
      </x:c>
      <x:c r="O1226" s="65" t="n">
        <x:f aca="0">IFERROR((J1226+K1226)/N1226,0)</x:f>
        <x:v>0.20521410302128368</x:v>
      </x:c>
      <x:c r="P1226" s="66" t="b">
        <x:f aca="0">AND(MONTH(A1226)=12,OR(A1227="",YEAR(A1226)&lt;&gt;YEAR(A1227)))</x:f>
        <x:v>0</x:v>
      </x:c>
      <x:c r="Q1226" s="66" t="b">
        <x:f aca="0">AND(MOD(MONTH(A1226),3)=0,OR(A1227="",MONTH(A1226)&lt;&gt;MONTH(A1227)))</x:f>
        <x:v>0</x:v>
      </x:c>
      <x:c r="R1226" s="66" t="b">
        <x:f aca="0">OR(O1226&gt;$E$7,O1226&lt;$E$6)</x:f>
        <x:v>0</x:v>
      </x:c>
      <x:c r="S1226" s="66" t="b">
        <x:f aca="0">AND(OR(P1226,Q1226,R1226),A1226-AH1225&gt;$E$8)</x:f>
        <x:v>0</x:v>
      </x:c>
      <x:c r="T1226" s="67" t="str">
        <x:f aca="0">IF(NOT(OR(P1226,Q1226,R1226)),"不调",IF(NOT(S1226),"间隔规则跳过",IF(P1226,"年末+季度",IF(AND(Q1226,R1226),"季度+动态",IF(Q1226,"季度","动态")))))</x:f>
        <x:v>不调</x:v>
      </x:c>
      <x:c r="U1226" s="64" t="n">
        <x:f aca="0">IF(OR(T1226="年末+季度",T1226="季度+动态"),N1226*$E$5/2,IF(T1226="季度",(J1226+K1226)/2,IF(T1226="动态",N1226*$E$5*IF(J1226+K1226=0,0.5,J1226/(J1226+K1226)),J1226)))</x:f>
        <x:v>0.12466208965693183</x:v>
      </x:c>
      <x:c r="V1226" s="64" t="n">
        <x:f aca="0">IF(OR(T1226="年末+季度",T1226="季度+动态"),N1226*$E$5/2,IF(T1226="季度",(J1226+K1226)/2,IF(T1226="动态",N1226*$E$5*IF(J1226+K1226=0,0.5,K1226/(J1226+K1226)),K1226)))</x:f>
        <x:v>0.13275397452192245</x:v>
      </x:c>
      <x:c r="W1226" s="64" t="n">
        <x:f aca="0">IF(OR(T1226="年末+季度",T1226="季度+动态",T1226="动态"),N1226*(1-$E$5)*IF(L1226+M1226=0,$B$7/($B$7+$B$8),L1226/(L1226+M1226)),L1226)</x:f>
        <x:v>0.9101626152634688</x:v>
      </x:c>
      <x:c r="X1226" s="64" t="n">
        <x:f aca="0">IF(OR(T1226="年末+季度",T1226="季度+动态",T1226="动态"),N1226*(1-$E$5)*IF(L1226+M1226=0,$B$8/($B$7+$B$8),M1226/(L1226+M1226)),M1226)</x:f>
        <x:v>0.08679935982994129</x:v>
      </x:c>
      <x:c r="Y1226" s="64" t="n">
        <x:f aca="0">POWER(1-$H$5,(A1226-A1225)/$H$8)</x:f>
        <x:v>0.9999862671029998</x:v>
      </x:c>
      <x:c r="Z1226" s="64" t="n">
        <x:f aca="0">U1226*Y1226</x:f>
        <x:v>0.12466037768529474</x:v>
      </x:c>
      <x:c r="AA1226" s="64" t="n">
        <x:f aca="0">V1226*Y1226</x:f>
        <x:v>0.13275215142526398</x:v>
      </x:c>
      <x:c r="AB1226" s="64" t="n">
        <x:f aca="0">W1226*Y1226</x:f>
        <x:v>0.9101501160940199</x:v>
      </x:c>
      <x:c r="AC1226" s="64" t="n">
        <x:f aca="0">X1226*Y1226</x:f>
        <x:v>0.08679816782327306</x:v>
      </x:c>
      <x:c r="AD1226" s="64" t="n">
        <x:f aca="0">SUM(Z1226:AC1226)</x:f>
        <x:v>1.2543608130278516</x:v>
      </x:c>
      <x:c r="AE1226" s="64" t="n">
        <x:f aca="0">MAX(AE1225,AD1226)</x:f>
        <x:v>1.2640479617376785</x:v>
      </x:c>
      <x:c r="AF1226" s="63" t="n">
        <x:f aca="0">AD1226/AE1226-1</x:f>
        <x:v>-0.007663592682440656</x:v>
      </x:c>
      <x:c r="AG1226" s="63" t="n">
        <x:f aca="0">AD1226/AD1225-1</x:f>
        <x:v>-0.004805571349499771</x:v>
      </x:c>
      <x:c r="AH1226" s="61" t="n">
        <x:f aca="0">IF(OR(T1226="年末+季度",T1226="季度+动态",T1226="季度",T1226="动态"),A1226,AH1225)</x:f>
        <x:v>45565</x:v>
      </x:c>
      <x:c r="AI1226" s="68" t="n">
        <x:f aca="0">YEAR(A1226)</x:f>
        <x:v>2024</x:v>
      </x:c>
      <x:c r="AJ1226" s="68" t="n">
        <x:f aca="0">MONTH(A1226)</x:f>
        <x:v>11</x:v>
      </x:c>
      <x:c r="AK1226" s="66" t="n">
        <x:f aca="0">IF(MONTH(A1226)&lt;&gt;MONTH(A1227),1,0)</x:f>
        <x:v>0</x:v>
      </x:c>
      <x:c r="AL1226" s="64" t="n">
        <x:f aca="0">IF(AK1225,AD1225,AL1225)</x:f>
        <x:v>1.2524154255363757</x:v>
      </x:c>
      <x:c r="AM1226" s="65" t="str">
        <x:f aca="0">IF(AK1226,AD1226/AL1226-1,"")</x:f>
      </x:c>
      <x:c r="AN1226" s="64" t="n">
        <x:f aca="0">IF(AI1226&lt;&gt;AI1225,AD1226,MAX(AN1225,AD1226))</x:f>
        <x:v>1.2640479617376785</x:v>
      </x:c>
      <x:c r="AO1226" s="65" t="n">
        <x:f aca="0">AD1226/AN1226-1</x:f>
        <x:v>-0.007663592682440656</x:v>
      </x:c>
      <x:c r="AP1226" s="69" t="n">
        <x:f aca="0">IFERROR(SUM(Z1226:AC1226)/AD1226,0)</x:f>
        <x:v>1</x:v>
      </x:c>
      <x:c r="AQ1226" s="66" t="b">
        <x:f aca="0">AND(B1226&gt;0,C1226&gt;0,D1226&gt;0,E1226&gt;0)</x:f>
        <x:v>1</x:v>
      </x:c>
    </x:row>
    <x:row r="1227" ht="13.5" hidden="0">
      <x:c r="A1227" s="61" t="n">
        <x:f aca="0">'净值底稿'!A1189</x:f>
        <x:v>45621</x:v>
      </x:c>
      <x:c r="B1227" s="62" t="n">
        <x:f aca="0">'净值底稿'!W1189</x:f>
        <x:v>1.4656970382903742</x:v>
      </x:c>
      <x:c r="C1227" s="62" t="n">
        <x:f aca="0">'净值底稿'!T1189</x:f>
        <x:v>1.2966736900879505</x:v>
      </x:c>
      <x:c r="D1227" s="62" t="n">
        <x:f aca="0">'净值底稿'!U1189</x:f>
        <x:v>1.7158</x:v>
      </x:c>
      <x:c r="E1227" s="62" t="n">
        <x:f aca="0">'净值底稿'!V1189</x:f>
        <x:v>2.1632</x:v>
      </x:c>
      <x:c r="F1227" s="63" t="n">
        <x:f aca="0">IFERROR(B1227/B1226-1,0)</x:f>
        <x:v>0.0004837833092778965</x:v>
      </x:c>
      <x:c r="G1227" s="63" t="n">
        <x:f aca="0">IFERROR(C1227/C1226-1,0)</x:f>
        <x:v>0.0068874293811751475</x:v>
      </x:c>
      <x:c r="H1227" s="63" t="n">
        <x:f aca="0">IFERROR(D1227/D1226-1,0)</x:f>
        <x:v>0.001166997315906082</x:v>
      </x:c>
      <x:c r="I1227" s="63" t="n">
        <x:f aca="0">IFERROR(E1227/E1226-1,0)</x:f>
        <x:v>-0.011108571428571579</x:v>
      </x:c>
      <x:c r="J1227" s="64" t="n">
        <x:f aca="0">Z1226*(1+F1227)</x:f>
        <x:v>0.12472068629534716</x:v>
      </x:c>
      <x:c r="K1227" s="64" t="n">
        <x:f aca="0">AA1226*(1+G1227)</x:f>
        <x:v>0.13366647249340455</x:v>
      </x:c>
      <x:c r="L1227" s="64" t="n">
        <x:f aca="0">AB1226*(1+H1227)</x:f>
        <x:v>0.9112122588365732</x:v>
      </x:c>
      <x:c r="M1227" s="64" t="n">
        <x:f aca="0">AC1226*(1+I1227)</x:f>
        <x:v>0.08583396417613909</x:v>
      </x:c>
      <x:c r="N1227" s="64" t="n">
        <x:f aca="0">SUM(J1227:M1227)</x:f>
        <x:v>1.2554333818014638</x:v>
      </x:c>
      <x:c r="O1227" s="65" t="n">
        <x:f aca="0">IFERROR((J1227+K1227)/N1227,0)</x:f>
        <x:v>0.20581510937520497</x:v>
      </x:c>
      <x:c r="P1227" s="66" t="b">
        <x:f aca="0">AND(MONTH(A1227)=12,OR(A1228="",YEAR(A1227)&lt;&gt;YEAR(A1228)))</x:f>
        <x:v>0</x:v>
      </x:c>
      <x:c r="Q1227" s="66" t="b">
        <x:f aca="0">AND(MOD(MONTH(A1227),3)=0,OR(A1228="",MONTH(A1227)&lt;&gt;MONTH(A1228)))</x:f>
        <x:v>0</x:v>
      </x:c>
      <x:c r="R1227" s="66" t="b">
        <x:f aca="0">OR(O1227&gt;$E$7,O1227&lt;$E$6)</x:f>
        <x:v>0</x:v>
      </x:c>
      <x:c r="S1227" s="66" t="b">
        <x:f aca="0">AND(OR(P1227,Q1227,R1227),A1227-AH1226&gt;$E$8)</x:f>
        <x:v>0</x:v>
      </x:c>
      <x:c r="T1227" s="67" t="str">
        <x:f aca="0">IF(NOT(OR(P1227,Q1227,R1227)),"不调",IF(NOT(S1227),"间隔规则跳过",IF(P1227,"年末+季度",IF(AND(Q1227,R1227),"季度+动态",IF(Q1227,"季度","动态")))))</x:f>
        <x:v>不调</x:v>
      </x:c>
      <x:c r="U1227" s="64" t="n">
        <x:f aca="0">IF(OR(T1227="年末+季度",T1227="季度+动态"),N1227*$E$5/2,IF(T1227="季度",(J1227+K1227)/2,IF(T1227="动态",N1227*$E$5*IF(J1227+K1227=0,0.5,J1227/(J1227+K1227)),J1227)))</x:f>
        <x:v>0.12472068629534716</x:v>
      </x:c>
      <x:c r="V1227" s="64" t="n">
        <x:f aca="0">IF(OR(T1227="年末+季度",T1227="季度+动态"),N1227*$E$5/2,IF(T1227="季度",(J1227+K1227)/2,IF(T1227="动态",N1227*$E$5*IF(J1227+K1227=0,0.5,K1227/(J1227+K1227)),K1227)))</x:f>
        <x:v>0.13366647249340455</x:v>
      </x:c>
      <x:c r="W1227" s="64" t="n">
        <x:f aca="0">IF(OR(T1227="年末+季度",T1227="季度+动态",T1227="动态"),N1227*(1-$E$5)*IF(L1227+M1227=0,$B$7/($B$7+$B$8),L1227/(L1227+M1227)),L1227)</x:f>
        <x:v>0.9112122588365732</x:v>
      </x:c>
      <x:c r="X1227" s="64" t="n">
        <x:f aca="0">IF(OR(T1227="年末+季度",T1227="季度+动态",T1227="动态"),N1227*(1-$E$5)*IF(L1227+M1227=0,$B$8/($B$7+$B$8),M1227/(L1227+M1227)),M1227)</x:f>
        <x:v>0.08583396417613909</x:v>
      </x:c>
      <x:c r="Y1227" s="64" t="n">
        <x:f aca="0">POWER(1-$H$5,(A1227-A1226)/$H$8)</x:f>
        <x:v>0.9999588018747739</x:v>
      </x:c>
      <x:c r="Z1227" s="64" t="n">
        <x:f aca="0">U1227*Y1227</x:f>
        <x:v>0.12471554803689489</x:v>
      </x:c>
      <x:c r="AA1227" s="64" t="n">
        <x:f aca="0">V1227*Y1227</x:f>
        <x:v>0.13366096568533223</x:v>
      </x:c>
      <x:c r="AB1227" s="64" t="n">
        <x:f aca="0">W1227*Y1227</x:f>
        <x:v>0.9111747185998261</x:v>
      </x:c>
      <x:c r="AC1227" s="64" t="n">
        <x:f aca="0">X1227*Y1227</x:f>
        <x:v>0.08583042797773431</x:v>
      </x:c>
      <x:c r="AD1227" s="64" t="n">
        <x:f aca="0">SUM(Z1227:AC1227)</x:f>
        <x:v>1.2553816602997876</x:v>
      </x:c>
      <x:c r="AE1227" s="64" t="n">
        <x:f aca="0">MAX(AE1226,AD1227)</x:f>
        <x:v>1.2640479617376785</x:v>
      </x:c>
      <x:c r="AF1227" s="63" t="n">
        <x:f aca="0">AD1227/AE1227-1</x:f>
        <x:v>-0.006855990991020189</x:v>
      </x:c>
      <x:c r="AG1227" s="63" t="n">
        <x:f aca="0">AD1227/AD1226-1</x:f>
        <x:v>0.000813838619106555</x:v>
      </x:c>
      <x:c r="AH1227" s="61" t="n">
        <x:f aca="0">IF(OR(T1227="年末+季度",T1227="季度+动态",T1227="季度",T1227="动态"),A1227,AH1226)</x:f>
        <x:v>45565</x:v>
      </x:c>
      <x:c r="AI1227" s="68" t="n">
        <x:f aca="0">YEAR(A1227)</x:f>
        <x:v>2024</x:v>
      </x:c>
      <x:c r="AJ1227" s="68" t="n">
        <x:f aca="0">MONTH(A1227)</x:f>
        <x:v>11</x:v>
      </x:c>
      <x:c r="AK1227" s="66" t="n">
        <x:f aca="0">IF(MONTH(A1227)&lt;&gt;MONTH(A1228),1,0)</x:f>
        <x:v>0</x:v>
      </x:c>
      <x:c r="AL1227" s="64" t="n">
        <x:f aca="0">IF(AK1226,AD1226,AL1226)</x:f>
        <x:v>1.2524154255363757</x:v>
      </x:c>
      <x:c r="AM1227" s="65" t="str">
        <x:f aca="0">IF(AK1227,AD1227/AL1227-1,"")</x:f>
      </x:c>
      <x:c r="AN1227" s="64" t="n">
        <x:f aca="0">IF(AI1227&lt;&gt;AI1226,AD1227,MAX(AN1226,AD1227))</x:f>
        <x:v>1.2640479617376785</x:v>
      </x:c>
      <x:c r="AO1227" s="65" t="n">
        <x:f aca="0">AD1227/AN1227-1</x:f>
        <x:v>-0.006855990991020189</x:v>
      </x:c>
      <x:c r="AP1227" s="69" t="n">
        <x:f aca="0">IFERROR(SUM(Z1227:AC1227)/AD1227,0)</x:f>
        <x:v>1</x:v>
      </x:c>
      <x:c r="AQ1227" s="66" t="b">
        <x:f aca="0">AND(B1227&gt;0,C1227&gt;0,D1227&gt;0,E1227&gt;0)</x:f>
        <x:v>1</x:v>
      </x:c>
    </x:row>
    <x:row r="1228" ht="13.5" hidden="0">
      <x:c r="A1228" s="61" t="n">
        <x:f aca="0">'净值底稿'!A1190</x:f>
        <x:v>45622</x:v>
      </x:c>
      <x:c r="B1228" s="62" t="n">
        <x:f aca="0">'净值底稿'!W1190</x:f>
        <x:v>1.4651894861884625</x:v>
      </x:c>
      <x:c r="C1228" s="62" t="n">
        <x:f aca="0">'净值底稿'!T1190</x:f>
        <x:v>1.2911877970903942</x:v>
      </x:c>
      <x:c r="D1228" s="62" t="n">
        <x:f aca="0">'净值底稿'!U1190</x:f>
        <x:v>1.7166</x:v>
      </x:c>
      <x:c r="E1228" s="62" t="n">
        <x:f aca="0">'净值底稿'!V1190</x:f>
        <x:v>2.1296</x:v>
      </x:c>
      <x:c r="F1228" s="63" t="n">
        <x:f aca="0">IFERROR(B1228/B1227-1,0)</x:f>
        <x:v>-0.00034628718531337643</x:v>
      </x:c>
      <x:c r="G1228" s="63" t="n">
        <x:f aca="0">IFERROR(C1228/C1227-1,0)</x:f>
        <x:v>-0.004230742891979444</x:v>
      </x:c>
      <x:c r="H1228" s="63" t="n">
        <x:f aca="0">IFERROR(D1228/D1227-1,0)</x:f>
        <x:v>0.00046625480825257526</x:v>
      </x:c>
      <x:c r="I1228" s="63" t="n">
        <x:f aca="0">IFERROR(E1228/E1227-1,0)</x:f>
        <x:v>-0.01553254437869811</x:v>
      </x:c>
      <x:c r="J1228" s="64" t="n">
        <x:f aca="0">Z1227*(1+F1228)</x:f>
        <x:v>0.12467236064080037</x:v>
      </x:c>
      <x:c r="K1228" s="64" t="n">
        <x:f aca="0">AA1227*(1+G1228)</x:f>
        <x:v>0.1330954805048239</x:v>
      </x:c>
      <x:c r="L1228" s="64" t="n">
        <x:f aca="0">AB1227*(1+H1228)</x:f>
        <x:v>0.9115995581935314</x:v>
      </x:c>
      <x:c r="M1228" s="64" t="n">
        <x:f aca="0">AC1227*(1+I1228)</x:f>
        <x:v>0.08449726304612751</x:v>
      </x:c>
      <x:c r="N1228" s="64" t="n">
        <x:f aca="0">SUM(J1228:M1228)</x:f>
        <x:v>1.2538646623852834</x:v>
      </x:c>
      <x:c r="O1228" s="65" t="n">
        <x:f aca="0">IFERROR((J1228+K1228)/N1228,0)</x:f>
        <x:v>0.20557867916562927</x:v>
      </x:c>
      <x:c r="P1228" s="66" t="b">
        <x:f aca="0">AND(MONTH(A1228)=12,OR(A1229="",YEAR(A1228)&lt;&gt;YEAR(A1229)))</x:f>
        <x:v>0</x:v>
      </x:c>
      <x:c r="Q1228" s="66" t="b">
        <x:f aca="0">AND(MOD(MONTH(A1228),3)=0,OR(A1229="",MONTH(A1228)&lt;&gt;MONTH(A1229)))</x:f>
        <x:v>0</x:v>
      </x:c>
      <x:c r="R1228" s="66" t="b">
        <x:f aca="0">OR(O1228&gt;$E$7,O1228&lt;$E$6)</x:f>
        <x:v>0</x:v>
      </x:c>
      <x:c r="S1228" s="66" t="b">
        <x:f aca="0">AND(OR(P1228,Q1228,R1228),A1228-AH1227&gt;$E$8)</x:f>
        <x:v>0</x:v>
      </x:c>
      <x:c r="T1228" s="67" t="str">
        <x:f aca="0">IF(NOT(OR(P1228,Q1228,R1228)),"不调",IF(NOT(S1228),"间隔规则跳过",IF(P1228,"年末+季度",IF(AND(Q1228,R1228),"季度+动态",IF(Q1228,"季度","动态")))))</x:f>
        <x:v>不调</x:v>
      </x:c>
      <x:c r="U1228" s="64" t="n">
        <x:f aca="0">IF(OR(T1228="年末+季度",T1228="季度+动态"),N1228*$E$5/2,IF(T1228="季度",(J1228+K1228)/2,IF(T1228="动态",N1228*$E$5*IF(J1228+K1228=0,0.5,J1228/(J1228+K1228)),J1228)))</x:f>
        <x:v>0.12467236064080037</x:v>
      </x:c>
      <x:c r="V1228" s="64" t="n">
        <x:f aca="0">IF(OR(T1228="年末+季度",T1228="季度+动态"),N1228*$E$5/2,IF(T1228="季度",(J1228+K1228)/2,IF(T1228="动态",N1228*$E$5*IF(J1228+K1228=0,0.5,K1228/(J1228+K1228)),K1228)))</x:f>
        <x:v>0.1330954805048239</x:v>
      </x:c>
      <x:c r="W1228" s="64" t="n">
        <x:f aca="0">IF(OR(T1228="年末+季度",T1228="季度+动态",T1228="动态"),N1228*(1-$E$5)*IF(L1228+M1228=0,$B$7/($B$7+$B$8),L1228/(L1228+M1228)),L1228)</x:f>
        <x:v>0.9115995581935314</x:v>
      </x:c>
      <x:c r="X1228" s="64" t="n">
        <x:f aca="0">IF(OR(T1228="年末+季度",T1228="季度+动态",T1228="动态"),N1228*(1-$E$5)*IF(L1228+M1228=0,$B$8/($B$7+$B$8),M1228/(L1228+M1228)),M1228)</x:f>
        <x:v>0.08449726304612751</x:v>
      </x:c>
      <x:c r="Y1228" s="64" t="n">
        <x:f aca="0">POWER(1-$H$5,(A1228-A1227)/$H$8)</x:f>
        <x:v>0.9999862671029998</x:v>
      </x:c>
      <x:c r="Z1228" s="64" t="n">
        <x:f aca="0">U1228*Y1228</x:f>
        <x:v>0.12467064852811291</x:v>
      </x:c>
      <x:c r="AA1228" s="64" t="n">
        <x:f aca="0">V1228*Y1228</x:f>
        <x:v>0.13309365271829893</x:v>
      </x:c>
      <x:c r="AB1228" s="64" t="n">
        <x:f aca="0">W1228*Y1228</x:f>
        <x:v>0.9115870392906933</x:v>
      </x:c>
      <x:c r="AC1228" s="64" t="n">
        <x:f aca="0">X1228*Y1228</x:f>
        <x:v>0.0844961026539173</x:v>
      </x:c>
      <x:c r="AD1228" s="64" t="n">
        <x:f aca="0">SUM(Z1228:AC1228)</x:f>
        <x:v>1.2538474431910223</x:v>
      </x:c>
      <x:c r="AE1228" s="64" t="n">
        <x:f aca="0">MAX(AE1227,AD1228)</x:f>
        <x:v>1.2640479617376785</x:v>
      </x:c>
      <x:c r="AF1228" s="63" t="n">
        <x:f aca="0">AD1228/AE1228-1</x:f>
        <x:v>-0.008069724294823222</x:v>
      </x:c>
      <x:c r="AG1228" s="63" t="n">
        <x:f aca="0">AD1228/AD1227-1</x:f>
        <x:v>-0.0012221120933046947</x:v>
      </x:c>
      <x:c r="AH1228" s="61" t="n">
        <x:f aca="0">IF(OR(T1228="年末+季度",T1228="季度+动态",T1228="季度",T1228="动态"),A1228,AH1227)</x:f>
        <x:v>45565</x:v>
      </x:c>
      <x:c r="AI1228" s="68" t="n">
        <x:f aca="0">YEAR(A1228)</x:f>
        <x:v>2024</x:v>
      </x:c>
      <x:c r="AJ1228" s="68" t="n">
        <x:f aca="0">MONTH(A1228)</x:f>
        <x:v>11</x:v>
      </x:c>
      <x:c r="AK1228" s="66" t="n">
        <x:f aca="0">IF(MONTH(A1228)&lt;&gt;MONTH(A1229),1,0)</x:f>
        <x:v>0</x:v>
      </x:c>
      <x:c r="AL1228" s="64" t="n">
        <x:f aca="0">IF(AK1227,AD1227,AL1227)</x:f>
        <x:v>1.2524154255363757</x:v>
      </x:c>
      <x:c r="AM1228" s="65" t="str">
        <x:f aca="0">IF(AK1228,AD1228/AL1228-1,"")</x:f>
      </x:c>
      <x:c r="AN1228" s="64" t="n">
        <x:f aca="0">IF(AI1228&lt;&gt;AI1227,AD1228,MAX(AN1227,AD1228))</x:f>
        <x:v>1.2640479617376785</x:v>
      </x:c>
      <x:c r="AO1228" s="65" t="n">
        <x:f aca="0">AD1228/AN1228-1</x:f>
        <x:v>-0.008069724294823222</x:v>
      </x:c>
      <x:c r="AP1228" s="69" t="n">
        <x:f aca="0">IFERROR(SUM(Z1228:AC1228)/AD1228,0)</x:f>
        <x:v>1</x:v>
      </x:c>
      <x:c r="AQ1228" s="66" t="b">
        <x:f aca="0">AND(B1228&gt;0,C1228&gt;0,D1228&gt;0,E1228&gt;0)</x:f>
        <x:v>1</x:v>
      </x:c>
    </x:row>
    <x:row r="1229" ht="13.5" hidden="0">
      <x:c r="A1229" s="61" t="n">
        <x:f aca="0">'净值底稿'!A1191</x:f>
        <x:v>45623</x:v>
      </x:c>
      <x:c r="B1229" s="62" t="n">
        <x:f aca="0">'净值底稿'!W1191</x:f>
        <x:v>1.4817239384750196</x:v>
      </x:c>
      <x:c r="C1229" s="62" t="n">
        <x:f aca="0">'净值底稿'!T1191</x:f>
        <x:v>1.3135249278446373</x:v>
      </x:c>
      <x:c r="D1229" s="62" t="n">
        <x:f aca="0">'净值底稿'!U1191</x:f>
        <x:v>1.7172</x:v>
      </x:c>
      <x:c r="E1229" s="62" t="n">
        <x:f aca="0">'净值底稿'!V1191</x:f>
        <x:v>2.1518</x:v>
      </x:c>
      <x:c r="F1229" s="63" t="n">
        <x:f aca="0">IFERROR(B1229/B1228-1,0)</x:f>
        <x:v>0.011284855946905425</x:v>
      </x:c>
      <x:c r="G1229" s="63" t="n">
        <x:f aca="0">IFERROR(C1229/C1228-1,0)</x:f>
        <x:v>0.017299676162195965</x:v>
      </x:c>
      <x:c r="H1229" s="63" t="n">
        <x:f aca="0">IFERROR(D1229/D1228-1,0)</x:f>
        <x:v>0.00034952813701516483</x:v>
      </x:c>
      <x:c r="I1229" s="63" t="n">
        <x:f aca="0">IFERROR(E1229/E1228-1,0)</x:f>
        <x:v>0.01042449286250946</x:v>
      </x:c>
      <x:c r="J1229" s="64" t="n">
        <x:f aca="0">Z1228*(1+F1229)</x:f>
        <x:v>0.12607753883755993</x:v>
      </x:c>
      <x:c r="K1229" s="64" t="n">
        <x:f aca="0">AA1228*(1+G1229)</x:f>
        <x:v>0.13539612980956928</x:v>
      </x:c>
      <x:c r="L1229" s="64" t="n">
        <x:f aca="0">AB1228*(1+H1229)</x:f>
        <x:v>0.9119056646102638</x:v>
      </x:c>
      <x:c r="M1229" s="64" t="n">
        <x:f aca="0">AC1228*(1+I1229)</x:f>
        <x:v>0.08537693167294293</x:v>
      </x:c>
      <x:c r="N1229" s="64" t="n">
        <x:f aca="0">SUM(J1229:M1229)</x:f>
        <x:v>1.2587562649303359</x:v>
      </x:c>
      <x:c r="O1229" s="65" t="n">
        <x:f aca="0">IFERROR((J1229+K1229)/N1229,0)</x:f>
        <x:v>0.20772382702826117</x:v>
      </x:c>
      <x:c r="P1229" s="66" t="b">
        <x:f aca="0">AND(MONTH(A1229)=12,OR(A1230="",YEAR(A1229)&lt;&gt;YEAR(A1230)))</x:f>
        <x:v>0</x:v>
      </x:c>
      <x:c r="Q1229" s="66" t="b">
        <x:f aca="0">AND(MOD(MONTH(A1229),3)=0,OR(A1230="",MONTH(A1229)&lt;&gt;MONTH(A1230)))</x:f>
        <x:v>0</x:v>
      </x:c>
      <x:c r="R1229" s="66" t="b">
        <x:f aca="0">OR(O1229&gt;$E$7,O1229&lt;$E$6)</x:f>
        <x:v>0</x:v>
      </x:c>
      <x:c r="S1229" s="66" t="b">
        <x:f aca="0">AND(OR(P1229,Q1229,R1229),A1229-AH1228&gt;$E$8)</x:f>
        <x:v>0</x:v>
      </x:c>
      <x:c r="T1229" s="67" t="str">
        <x:f aca="0">IF(NOT(OR(P1229,Q1229,R1229)),"不调",IF(NOT(S1229),"间隔规则跳过",IF(P1229,"年末+季度",IF(AND(Q1229,R1229),"季度+动态",IF(Q1229,"季度","动态")))))</x:f>
        <x:v>不调</x:v>
      </x:c>
      <x:c r="U1229" s="64" t="n">
        <x:f aca="0">IF(OR(T1229="年末+季度",T1229="季度+动态"),N1229*$E$5/2,IF(T1229="季度",(J1229+K1229)/2,IF(T1229="动态",N1229*$E$5*IF(J1229+K1229=0,0.5,J1229/(J1229+K1229)),J1229)))</x:f>
        <x:v>0.12607753883755993</x:v>
      </x:c>
      <x:c r="V1229" s="64" t="n">
        <x:f aca="0">IF(OR(T1229="年末+季度",T1229="季度+动态"),N1229*$E$5/2,IF(T1229="季度",(J1229+K1229)/2,IF(T1229="动态",N1229*$E$5*IF(J1229+K1229=0,0.5,K1229/(J1229+K1229)),K1229)))</x:f>
        <x:v>0.13539612980956928</x:v>
      </x:c>
      <x:c r="W1229" s="64" t="n">
        <x:f aca="0">IF(OR(T1229="年末+季度",T1229="季度+动态",T1229="动态"),N1229*(1-$E$5)*IF(L1229+M1229=0,$B$7/($B$7+$B$8),L1229/(L1229+M1229)),L1229)</x:f>
        <x:v>0.9119056646102638</x:v>
      </x:c>
      <x:c r="X1229" s="64" t="n">
        <x:f aca="0">IF(OR(T1229="年末+季度",T1229="季度+动态",T1229="动态"),N1229*(1-$E$5)*IF(L1229+M1229=0,$B$8/($B$7+$B$8),M1229/(L1229+M1229)),M1229)</x:f>
        <x:v>0.08537693167294293</x:v>
      </x:c>
      <x:c r="Y1229" s="64" t="n">
        <x:f aca="0">POWER(1-$H$5,(A1229-A1228)/$H$8)</x:f>
        <x:v>0.9999862671029998</x:v>
      </x:c>
      <x:c r="Z1229" s="64" t="n">
        <x:f aca="0">U1229*Y1229</x:f>
        <x:v>0.12607580742770502</x:v>
      </x:c>
      <x:c r="AA1229" s="64" t="n">
        <x:f aca="0">V1229*Y1229</x:f>
        <x:v>0.13539427042846436</x:v>
      </x:c>
      <x:c r="AB1229" s="64" t="n">
        <x:f aca="0">W1229*Y1229</x:f>
        <x:v>0.9118931415036977</x:v>
      </x:c>
      <x:c r="AC1229" s="64" t="n">
        <x:f aca="0">X1229*Y1229</x:f>
        <x:v>0.08537575920033406</x:v>
      </x:c>
      <x:c r="AD1229" s="64" t="n">
        <x:f aca="0">SUM(Z1229:AC1229)</x:f>
        <x:v>1.2587389785602012</x:v>
      </x:c>
      <x:c r="AE1229" s="64" t="n">
        <x:f aca="0">MAX(AE1228,AD1229)</x:f>
        <x:v>1.2640479617376785</x:v>
      </x:c>
      <x:c r="AF1229" s="63" t="n">
        <x:f aca="0">AD1229/AE1229-1</x:f>
        <x:v>-0.004199985552905017</x:v>
      </x:c>
      <x:c r="AG1229" s="63" t="n">
        <x:f aca="0">AD1229/AD1228-1</x:f>
        <x:v>0.00390122051589481</x:v>
      </x:c>
      <x:c r="AH1229" s="61" t="n">
        <x:f aca="0">IF(OR(T1229="年末+季度",T1229="季度+动态",T1229="季度",T1229="动态"),A1229,AH1228)</x:f>
        <x:v>45565</x:v>
      </x:c>
      <x:c r="AI1229" s="68" t="n">
        <x:f aca="0">YEAR(A1229)</x:f>
        <x:v>2024</x:v>
      </x:c>
      <x:c r="AJ1229" s="68" t="n">
        <x:f aca="0">MONTH(A1229)</x:f>
        <x:v>11</x:v>
      </x:c>
      <x:c r="AK1229" s="66" t="n">
        <x:f aca="0">IF(MONTH(A1229)&lt;&gt;MONTH(A1230),1,0)</x:f>
        <x:v>0</x:v>
      </x:c>
      <x:c r="AL1229" s="64" t="n">
        <x:f aca="0">IF(AK1228,AD1228,AL1228)</x:f>
        <x:v>1.2524154255363757</x:v>
      </x:c>
      <x:c r="AM1229" s="65" t="str">
        <x:f aca="0">IF(AK1229,AD1229/AL1229-1,"")</x:f>
      </x:c>
      <x:c r="AN1229" s="64" t="n">
        <x:f aca="0">IF(AI1229&lt;&gt;AI1228,AD1229,MAX(AN1228,AD1229))</x:f>
        <x:v>1.2640479617376785</x:v>
      </x:c>
      <x:c r="AO1229" s="65" t="n">
        <x:f aca="0">AD1229/AN1229-1</x:f>
        <x:v>-0.004199985552905017</x:v>
      </x:c>
      <x:c r="AP1229" s="69" t="n">
        <x:f aca="0">IFERROR(SUM(Z1229:AC1229)/AD1229,0)</x:f>
        <x:v>1</x:v>
      </x:c>
      <x:c r="AQ1229" s="66" t="b">
        <x:f aca="0">AND(B1229&gt;0,C1229&gt;0,D1229&gt;0,E1229&gt;0)</x:f>
        <x:v>1</x:v>
      </x:c>
    </x:row>
    <x:row r="1230" ht="13.5" hidden="0">
      <x:c r="A1230" s="61" t="n">
        <x:f aca="0">'净值底稿'!A1192</x:f>
        <x:v>45624</x:v>
      </x:c>
      <x:c r="B1230" s="62" t="n">
        <x:f aca="0">'净值底稿'!W1192</x:f>
        <x:v>1.47427809983026</x:v>
      </x:c>
      <x:c r="C1230" s="62" t="n">
        <x:f aca="0">'净值底稿'!T1192</x:f>
        <x:v>1.308556140026877</x:v>
      </x:c>
      <x:c r="D1230" s="62" t="n">
        <x:f aca="0">'净值底稿'!U1192</x:f>
        <x:v>1.719</x:v>
      </x:c>
      <x:c r="E1230" s="62" t="n">
        <x:f aca="0">'净值底稿'!V1192</x:f>
        <x:v>2.1449</x:v>
      </x:c>
      <x:c r="F1230" s="63" t="n">
        <x:f aca="0">IFERROR(B1230/B1229-1,0)</x:f>
        <x:v>-0.0050251186819744165</x:v>
      </x:c>
      <x:c r="G1230" s="63" t="n">
        <x:f aca="0">IFERROR(C1230/C1229-1,0)</x:f>
        <x:v>-0.00378278912902974</x:v>
      </x:c>
      <x:c r="H1230" s="63" t="n">
        <x:f aca="0">IFERROR(D1230/D1229-1,0)</x:f>
        <x:v>0.0010482180293500676</x:v>
      </x:c>
      <x:c r="I1230" s="63" t="n">
        <x:f aca="0">IFERROR(E1230/E1229-1,0)</x:f>
        <x:v>-0.0032066177154012054</x:v>
      </x:c>
      <x:c r="J1230" s="64" t="n">
        <x:f aca="0">Z1229*(1+F1230)</x:f>
        <x:v>0.12544226153245505</x:v>
      </x:c>
      <x:c r="K1230" s="64" t="n">
        <x:f aca="0">AA1229*(1+G1230)</x:f>
        <x:v>0.13488210245415466</x:v>
      </x:c>
      <x:c r="L1230" s="64" t="n">
        <x:f aca="0">AB1229*(1+H1230)</x:f>
        <x:v>0.9128490043354626</x:v>
      </x:c>
      <x:c r="M1230" s="64" t="n">
        <x:f aca="0">AC1229*(1+I1230)</x:f>
        <x:v>0.08510199177841644</x:v>
      </x:c>
      <x:c r="N1230" s="64" t="n">
        <x:f aca="0">SUM(J1230:M1230)</x:f>
        <x:v>1.2582753601004886</x:v>
      </x:c>
      <x:c r="O1230" s="65" t="n">
        <x:f aca="0">IFERROR((J1230+K1230)/N1230,0)</x:f>
        <x:v>0.20688982097354244</x:v>
      </x:c>
      <x:c r="P1230" s="66" t="b">
        <x:f aca="0">AND(MONTH(A1230)=12,OR(A1231="",YEAR(A1230)&lt;&gt;YEAR(A1231)))</x:f>
        <x:v>0</x:v>
      </x:c>
      <x:c r="Q1230" s="66" t="b">
        <x:f aca="0">AND(MOD(MONTH(A1230),3)=0,OR(A1231="",MONTH(A1230)&lt;&gt;MONTH(A1231)))</x:f>
        <x:v>0</x:v>
      </x:c>
      <x:c r="R1230" s="66" t="b">
        <x:f aca="0">OR(O1230&gt;$E$7,O1230&lt;$E$6)</x:f>
        <x:v>0</x:v>
      </x:c>
      <x:c r="S1230" s="66" t="b">
        <x:f aca="0">AND(OR(P1230,Q1230,R1230),A1230-AH1229&gt;$E$8)</x:f>
        <x:v>0</x:v>
      </x:c>
      <x:c r="T1230" s="67" t="str">
        <x:f aca="0">IF(NOT(OR(P1230,Q1230,R1230)),"不调",IF(NOT(S1230),"间隔规则跳过",IF(P1230,"年末+季度",IF(AND(Q1230,R1230),"季度+动态",IF(Q1230,"季度","动态")))))</x:f>
        <x:v>不调</x:v>
      </x:c>
      <x:c r="U1230" s="64" t="n">
        <x:f aca="0">IF(OR(T1230="年末+季度",T1230="季度+动态"),N1230*$E$5/2,IF(T1230="季度",(J1230+K1230)/2,IF(T1230="动态",N1230*$E$5*IF(J1230+K1230=0,0.5,J1230/(J1230+K1230)),J1230)))</x:f>
        <x:v>0.12544226153245505</x:v>
      </x:c>
      <x:c r="V1230" s="64" t="n">
        <x:f aca="0">IF(OR(T1230="年末+季度",T1230="季度+动态"),N1230*$E$5/2,IF(T1230="季度",(J1230+K1230)/2,IF(T1230="动态",N1230*$E$5*IF(J1230+K1230=0,0.5,K1230/(J1230+K1230)),K1230)))</x:f>
        <x:v>0.13488210245415466</x:v>
      </x:c>
      <x:c r="W1230" s="64" t="n">
        <x:f aca="0">IF(OR(T1230="年末+季度",T1230="季度+动态",T1230="动态"),N1230*(1-$E$5)*IF(L1230+M1230=0,$B$7/($B$7+$B$8),L1230/(L1230+M1230)),L1230)</x:f>
        <x:v>0.9128490043354626</x:v>
      </x:c>
      <x:c r="X1230" s="64" t="n">
        <x:f aca="0">IF(OR(T1230="年末+季度",T1230="季度+动态",T1230="动态"),N1230*(1-$E$5)*IF(L1230+M1230=0,$B$8/($B$7+$B$8),M1230/(L1230+M1230)),M1230)</x:f>
        <x:v>0.08510199177841644</x:v>
      </x:c>
      <x:c r="Y1230" s="64" t="n">
        <x:f aca="0">POWER(1-$H$5,(A1230-A1229)/$H$8)</x:f>
        <x:v>0.9999862671029998</x:v>
      </x:c>
      <x:c r="Z1230" s="64" t="n">
        <x:f aca="0">U1230*Y1230</x:f>
        <x:v>0.12544053884679796</x:v>
      </x:c>
      <x:c r="AA1230" s="64" t="n">
        <x:f aca="0">V1230*Y1230</x:f>
        <x:v>0.13488025013213448</x:v>
      </x:c>
      <x:c r="AB1230" s="64" t="n">
        <x:f aca="0">W1230*Y1230</x:f>
        <x:v>0.9128364682741092</x:v>
      </x:c>
      <x:c r="AC1230" s="64" t="n">
        <x:f aca="0">X1230*Y1230</x:f>
        <x:v>0.08510082308152883</x:v>
      </x:c>
      <x:c r="AD1230" s="64" t="n">
        <x:f aca="0">SUM(Z1230:AC1230)</x:f>
        <x:v>1.2582580803345706</x:v>
      </x:c>
      <x:c r="AE1230" s="64" t="n">
        <x:f aca="0">MAX(AE1229,AD1230)</x:f>
        <x:v>1.2640479617376785</x:v>
      </x:c>
      <x:c r="AF1230" s="63" t="n">
        <x:f aca="0">AD1230/AE1230-1</x:f>
        <x:v>-0.004580428574204265</x:v>
      </x:c>
      <x:c r="AG1230" s="63" t="n">
        <x:f aca="0">AD1230/AD1229-1</x:f>
        <x:v>-0.0003820476157659902</x:v>
      </x:c>
      <x:c r="AH1230" s="61" t="n">
        <x:f aca="0">IF(OR(T1230="年末+季度",T1230="季度+动态",T1230="季度",T1230="动态"),A1230,AH1229)</x:f>
        <x:v>45565</x:v>
      </x:c>
      <x:c r="AI1230" s="68" t="n">
        <x:f aca="0">YEAR(A1230)</x:f>
        <x:v>2024</x:v>
      </x:c>
      <x:c r="AJ1230" s="68" t="n">
        <x:f aca="0">MONTH(A1230)</x:f>
        <x:v>11</x:v>
      </x:c>
      <x:c r="AK1230" s="66" t="n">
        <x:f aca="0">IF(MONTH(A1230)&lt;&gt;MONTH(A1231),1,0)</x:f>
        <x:v>0</x:v>
      </x:c>
      <x:c r="AL1230" s="64" t="n">
        <x:f aca="0">IF(AK1229,AD1229,AL1229)</x:f>
        <x:v>1.2524154255363757</x:v>
      </x:c>
      <x:c r="AM1230" s="65" t="str">
        <x:f aca="0">IF(AK1230,AD1230/AL1230-1,"")</x:f>
      </x:c>
      <x:c r="AN1230" s="64" t="n">
        <x:f aca="0">IF(AI1230&lt;&gt;AI1229,AD1230,MAX(AN1229,AD1230))</x:f>
        <x:v>1.2640479617376785</x:v>
      </x:c>
      <x:c r="AO1230" s="65" t="n">
        <x:f aca="0">AD1230/AN1230-1</x:f>
        <x:v>-0.004580428574204265</x:v>
      </x:c>
      <x:c r="AP1230" s="69" t="n">
        <x:f aca="0">IFERROR(SUM(Z1230:AC1230)/AD1230,0)</x:f>
        <x:v>1</x:v>
      </x:c>
      <x:c r="AQ1230" s="66" t="b">
        <x:f aca="0">AND(B1230&gt;0,C1230&gt;0,D1230&gt;0,E1230&gt;0)</x:f>
        <x:v>1</x:v>
      </x:c>
    </x:row>
    <x:row r="1231" ht="13.5" hidden="0">
      <x:c r="A1231" s="61" t="n">
        <x:f aca="0">'净值底稿'!A1193</x:f>
        <x:v>45625</x:v>
      </x:c>
      <x:c r="B1231" s="62" t="n">
        <x:f aca="0">'净值底稿'!W1193</x:f>
        <x:v>1.481211274706227</x:v>
      </x:c>
      <x:c r="C1231" s="62" t="n">
        <x:f aca="0">'净值底稿'!T1193</x:f>
        <x:v>1.3260893796075075</x:v>
      </x:c>
      <x:c r="D1231" s="62" t="n">
        <x:f aca="0">'净值底稿'!U1193</x:f>
        <x:v>1.7209</x:v>
      </x:c>
      <x:c r="E1231" s="62" t="n">
        <x:f aca="0">'净值底稿'!V1193</x:f>
        <x:v>2.1558</x:v>
      </x:c>
      <x:c r="F1231" s="63" t="n">
        <x:f aca="0">IFERROR(B1231/B1230-1,0)</x:f>
        <x:v>0.004702759185505778</x:v>
      </x:c>
      <x:c r="G1231" s="63" t="n">
        <x:f aca="0">IFERROR(C1231/C1230-1,0)</x:f>
        <x:v>0.01339892041641444</x:v>
      </x:c>
      <x:c r="H1231" s="63" t="n">
        <x:f aca="0">IFERROR(D1231/D1230-1,0)</x:f>
        <x:v>0.0011052937754507663</x:v>
      </x:c>
      <x:c r="I1231" s="63" t="n">
        <x:f aca="0">IFERROR(E1231/E1230-1,0)</x:f>
        <x:v>0.005081821996363534</x:v>
      </x:c>
      <x:c r="J1231" s="64" t="n">
        <x:f aca="0">Z1230*(1+F1231)</x:f>
        <x:v>0.12603045549309452</x:v>
      </x:c>
      <x:c r="K1231" s="64" t="n">
        <x:f aca="0">AA1230*(1+G1231)</x:f>
        <x:v>0.136687499869401</x:v>
      </x:c>
      <x:c r="L1231" s="64" t="n">
        <x:f aca="0">AB1230*(1+H1231)</x:f>
        <x:v>0.9138454207404971</x:v>
      </x:c>
      <x:c r="M1231" s="64" t="n">
        <x:f aca="0">AC1230*(1+I1231)</x:f>
        <x:v>0.08553329031617318</x:v>
      </x:c>
      <x:c r="N1231" s="64" t="n">
        <x:f aca="0">SUM(J1231:M1231)</x:f>
        <x:v>1.2620966664191657</x:v>
      </x:c>
      <x:c r="O1231" s="65" t="n">
        <x:f aca="0">IFERROR((J1231+K1231)/N1231,0)</x:f>
        <x:v>0.20815993128948018</x:v>
      </x:c>
      <x:c r="P1231" s="66" t="b">
        <x:f aca="0">AND(MONTH(A1231)=12,OR(A1232="",YEAR(A1231)&lt;&gt;YEAR(A1232)))</x:f>
        <x:v>0</x:v>
      </x:c>
      <x:c r="Q1231" s="66" t="b">
        <x:f aca="0">AND(MOD(MONTH(A1231),3)=0,OR(A1232="",MONTH(A1231)&lt;&gt;MONTH(A1232)))</x:f>
        <x:v>0</x:v>
      </x:c>
      <x:c r="R1231" s="66" t="b">
        <x:f aca="0">OR(O1231&gt;$E$7,O1231&lt;$E$6)</x:f>
        <x:v>0</x:v>
      </x:c>
      <x:c r="S1231" s="66" t="b">
        <x:f aca="0">AND(OR(P1231,Q1231,R1231),A1231-AH1230&gt;$E$8)</x:f>
        <x:v>0</x:v>
      </x:c>
      <x:c r="T1231" s="67" t="str">
        <x:f aca="0">IF(NOT(OR(P1231,Q1231,R1231)),"不调",IF(NOT(S1231),"间隔规则跳过",IF(P1231,"年末+季度",IF(AND(Q1231,R1231),"季度+动态",IF(Q1231,"季度","动态")))))</x:f>
        <x:v>不调</x:v>
      </x:c>
      <x:c r="U1231" s="64" t="n">
        <x:f aca="0">IF(OR(T1231="年末+季度",T1231="季度+动态"),N1231*$E$5/2,IF(T1231="季度",(J1231+K1231)/2,IF(T1231="动态",N1231*$E$5*IF(J1231+K1231=0,0.5,J1231/(J1231+K1231)),J1231)))</x:f>
        <x:v>0.12603045549309452</x:v>
      </x:c>
      <x:c r="V1231" s="64" t="n">
        <x:f aca="0">IF(OR(T1231="年末+季度",T1231="季度+动态"),N1231*$E$5/2,IF(T1231="季度",(J1231+K1231)/2,IF(T1231="动态",N1231*$E$5*IF(J1231+K1231=0,0.5,K1231/(J1231+K1231)),K1231)))</x:f>
        <x:v>0.136687499869401</x:v>
      </x:c>
      <x:c r="W1231" s="64" t="n">
        <x:f aca="0">IF(OR(T1231="年末+季度",T1231="季度+动态",T1231="动态"),N1231*(1-$E$5)*IF(L1231+M1231=0,$B$7/($B$7+$B$8),L1231/(L1231+M1231)),L1231)</x:f>
        <x:v>0.9138454207404971</x:v>
      </x:c>
      <x:c r="X1231" s="64" t="n">
        <x:f aca="0">IF(OR(T1231="年末+季度",T1231="季度+动态",T1231="动态"),N1231*(1-$E$5)*IF(L1231+M1231=0,$B$8/($B$7+$B$8),M1231/(L1231+M1231)),M1231)</x:f>
        <x:v>0.08553329031617318</x:v>
      </x:c>
      <x:c r="Y1231" s="64" t="n">
        <x:f aca="0">POWER(1-$H$5,(A1231-A1230)/$H$8)</x:f>
        <x:v>0.9999862671029998</x:v>
      </x:c>
      <x:c r="Z1231" s="64" t="n">
        <x:f aca="0">U1231*Y1231</x:f>
        <x:v>0.12602872472983034</x:v>
      </x:c>
      <x:c r="AA1231" s="64" t="n">
        <x:f aca="0">V1231*Y1231</x:f>
        <x:v>0.13668562275404408</x:v>
      </x:c>
      <x:c r="AB1231" s="64" t="n">
        <x:f aca="0">W1231*Y1231</x:f>
        <x:v>0.91383287099546</x:v>
      </x:c>
      <x:c r="AC1231" s="64" t="n">
        <x:f aca="0">X1231*Y1231</x:f>
        <x:v>0.08553211569630718</x:v>
      </x:c>
      <x:c r="AD1231" s="64" t="n">
        <x:f aca="0">SUM(Z1231:AC1231)</x:f>
        <x:v>1.2620793341756416</x:v>
      </x:c>
      <x:c r="AE1231" s="64" t="n">
        <x:f aca="0">MAX(AE1230,AD1231)</x:f>
        <x:v>1.2640479617376785</x:v>
      </x:c>
      <x:c r="AF1231" s="63" t="n">
        <x:f aca="0">AD1231/AE1231-1</x:f>
        <x:v>-0.0015573994196633745</x:v>
      </x:c>
      <x:c r="AG1231" s="63" t="n">
        <x:f aca="0">AD1231/AD1230-1</x:f>
        <x:v>0.0030369396396443538</x:v>
      </x:c>
      <x:c r="AH1231" s="61" t="n">
        <x:f aca="0">IF(OR(T1231="年末+季度",T1231="季度+动态",T1231="季度",T1231="动态"),A1231,AH1230)</x:f>
        <x:v>45565</x:v>
      </x:c>
      <x:c r="AI1231" s="68" t="n">
        <x:f aca="0">YEAR(A1231)</x:f>
        <x:v>2024</x:v>
      </x:c>
      <x:c r="AJ1231" s="68" t="n">
        <x:f aca="0">MONTH(A1231)</x:f>
        <x:v>11</x:v>
      </x:c>
      <x:c r="AK1231" s="66" t="n">
        <x:f aca="0">IF(MONTH(A1231)&lt;&gt;MONTH(A1232),1,0)</x:f>
        <x:v>1</x:v>
      </x:c>
      <x:c r="AL1231" s="64" t="n">
        <x:f aca="0">IF(AK1230,AD1230,AL1230)</x:f>
        <x:v>1.2524154255363757</x:v>
      </x:c>
      <x:c r="AM1231" s="65" t="n">
        <x:f aca="0">IF(AK1231,AD1231/AL1231-1,"")</x:f>
        <x:v>0.007716216554205291</x:v>
      </x:c>
      <x:c r="AN1231" s="64" t="n">
        <x:f aca="0">IF(AI1231&lt;&gt;AI1230,AD1231,MAX(AN1230,AD1231))</x:f>
        <x:v>1.2640479617376785</x:v>
      </x:c>
      <x:c r="AO1231" s="65" t="n">
        <x:f aca="0">AD1231/AN1231-1</x:f>
        <x:v>-0.0015573994196633745</x:v>
      </x:c>
      <x:c r="AP1231" s="69" t="n">
        <x:f aca="0">IFERROR(SUM(Z1231:AC1231)/AD1231,0)</x:f>
        <x:v>1</x:v>
      </x:c>
      <x:c r="AQ1231" s="66" t="b">
        <x:f aca="0">AND(B1231&gt;0,C1231&gt;0,D1231&gt;0,E1231&gt;0)</x:f>
        <x:v>1</x:v>
      </x:c>
    </x:row>
    <x:row r="1232" ht="13.5" hidden="0">
      <x:c r="A1232" s="61" t="n">
        <x:f aca="0">'净值底稿'!A1194</x:f>
        <x:v>45628</x:v>
      </x:c>
      <x:c r="B1232" s="62" t="n">
        <x:f aca="0">'净值底稿'!W1194</x:f>
        <x:v>1.4878251188508318</x:v>
      </x:c>
      <x:c r="C1232" s="62" t="n">
        <x:f aca="0">'净值底稿'!T1194</x:f>
        <x:v>1.3473658324511906</x:v>
      </x:c>
      <x:c r="D1232" s="62" t="n">
        <x:f aca="0">'净值底稿'!U1194</x:f>
        <x:v>1.7253</x:v>
      </x:c>
      <x:c r="E1232" s="62" t="n">
        <x:f aca="0">'净值底稿'!V1194</x:f>
        <x:v>2.1494</x:v>
      </x:c>
      <x:c r="F1232" s="63" t="n">
        <x:f aca="0">IFERROR(B1232/B1231-1,0)</x:f>
        <x:v>0.004465159196088697</x:v>
      </x:c>
      <x:c r="G1232" s="63" t="n">
        <x:f aca="0">IFERROR(C1232/C1231-1,0)</x:f>
        <x:v>0.01604450889274167</x:v>
      </x:c>
      <x:c r="H1232" s="63" t="n">
        <x:f aca="0">IFERROR(D1232/D1231-1,0)</x:f>
        <x:v>0.0025568016735428856</x:v>
      </x:c>
      <x:c r="I1232" s="63" t="n">
        <x:f aca="0">IFERROR(E1232/E1231-1,0)</x:f>
        <x:v>-0.002968735504221276</x:v>
      </x:c>
      <x:c r="J1232" s="64" t="n">
        <x:f aca="0">Z1231*(1+F1232)</x:f>
        <x:v>0.12659146304902907</x:v>
      </x:c>
      <x:c r="K1232" s="64" t="n">
        <x:f aca="0">AA1231*(1+G1232)</x:f>
        <x:v>0.13887867644383128</x:v>
      </x:c>
      <x:c r="L1232" s="64" t="n">
        <x:f aca="0">AB1231*(1+H1232)</x:f>
        <x:v>0.9161693604093597</x:v>
      </x:c>
      <x:c r="M1232" s="64" t="n">
        <x:f aca="0">AC1231*(1+I1232)</x:f>
        <x:v>0.08527819346768839</x:v>
      </x:c>
      <x:c r="N1232" s="64" t="n">
        <x:f aca="0">SUM(J1232:M1232)</x:f>
        <x:v>1.2669176933699084</x:v>
      </x:c>
      <x:c r="O1232" s="65" t="n">
        <x:f aca="0">IFERROR((J1232+K1232)/N1232,0)</x:f>
        <x:v>0.2095401626184012</x:v>
      </x:c>
      <x:c r="P1232" s="66" t="b">
        <x:f aca="0">AND(MONTH(A1232)=12,OR(A1233="",YEAR(A1232)&lt;&gt;YEAR(A1233)))</x:f>
        <x:v>0</x:v>
      </x:c>
      <x:c r="Q1232" s="66" t="b">
        <x:f aca="0">AND(MOD(MONTH(A1232),3)=0,OR(A1233="",MONTH(A1232)&lt;&gt;MONTH(A1233)))</x:f>
        <x:v>0</x:v>
      </x:c>
      <x:c r="R1232" s="66" t="b">
        <x:f aca="0">OR(O1232&gt;$E$7,O1232&lt;$E$6)</x:f>
        <x:v>0</x:v>
      </x:c>
      <x:c r="S1232" s="66" t="b">
        <x:f aca="0">AND(OR(P1232,Q1232,R1232),A1232-AH1231&gt;$E$8)</x:f>
        <x:v>0</x:v>
      </x:c>
      <x:c r="T1232" s="67" t="str">
        <x:f aca="0">IF(NOT(OR(P1232,Q1232,R1232)),"不调",IF(NOT(S1232),"间隔规则跳过",IF(P1232,"年末+季度",IF(AND(Q1232,R1232),"季度+动态",IF(Q1232,"季度","动态")))))</x:f>
        <x:v>不调</x:v>
      </x:c>
      <x:c r="U1232" s="64" t="n">
        <x:f aca="0">IF(OR(T1232="年末+季度",T1232="季度+动态"),N1232*$E$5/2,IF(T1232="季度",(J1232+K1232)/2,IF(T1232="动态",N1232*$E$5*IF(J1232+K1232=0,0.5,J1232/(J1232+K1232)),J1232)))</x:f>
        <x:v>0.12659146304902907</x:v>
      </x:c>
      <x:c r="V1232" s="64" t="n">
        <x:f aca="0">IF(OR(T1232="年末+季度",T1232="季度+动态"),N1232*$E$5/2,IF(T1232="季度",(J1232+K1232)/2,IF(T1232="动态",N1232*$E$5*IF(J1232+K1232=0,0.5,K1232/(J1232+K1232)),K1232)))</x:f>
        <x:v>0.13887867644383128</x:v>
      </x:c>
      <x:c r="W1232" s="64" t="n">
        <x:f aca="0">IF(OR(T1232="年末+季度",T1232="季度+动态",T1232="动态"),N1232*(1-$E$5)*IF(L1232+M1232=0,$B$7/($B$7+$B$8),L1232/(L1232+M1232)),L1232)</x:f>
        <x:v>0.9161693604093597</x:v>
      </x:c>
      <x:c r="X1232" s="64" t="n">
        <x:f aca="0">IF(OR(T1232="年末+季度",T1232="季度+动态",T1232="动态"),N1232*(1-$E$5)*IF(L1232+M1232=0,$B$8/($B$7+$B$8),M1232/(L1232+M1232)),M1232)</x:f>
        <x:v>0.08527819346768839</x:v>
      </x:c>
      <x:c r="Y1232" s="64" t="n">
        <x:f aca="0">POWER(1-$H$5,(A1232-A1231)/$H$8)</x:f>
        <x:v>0.9999588018747739</x:v>
      </x:c>
      <x:c r="Z1232" s="64" t="n">
        <x:f aca="0">U1232*Y1232</x:f>
        <x:v>0.12658624771808183</x:v>
      </x:c>
      <x:c r="AA1232" s="64" t="n">
        <x:f aca="0">V1232*Y1232</x:f>
        <x:v>0.1388729549027279</x:v>
      </x:c>
      <x:c r="AB1232" s="64" t="n">
        <x:f aca="0">W1232*Y1232</x:f>
        <x:v>0.9161316159493212</x:v>
      </x:c>
      <x:c r="AC1232" s="64" t="n">
        <x:f aca="0">X1232*Y1232</x:f>
        <x:v>0.08527468016599485</x:v>
      </x:c>
      <x:c r="AD1232" s="64" t="n">
        <x:f aca="0">SUM(Z1232:AC1232)</x:f>
        <x:v>1.2668654987361259</x:v>
      </x:c>
      <x:c r="AE1232" s="64" t="n">
        <x:f aca="0">MAX(AE1231,AD1232)</x:f>
        <x:v>1.2668654987361259</x:v>
      </x:c>
      <x:c r="AF1232" s="63" t="n">
        <x:f aca="0">AD1232/AE1232-1</x:f>
        <x:v>0</x:v>
      </x:c>
      <x:c r="AG1232" s="63" t="n">
        <x:f aca="0">AD1232/AD1231-1</x:f>
        <x:v>0.0037922850258937935</x:v>
      </x:c>
      <x:c r="AH1232" s="61" t="n">
        <x:f aca="0">IF(OR(T1232="年末+季度",T1232="季度+动态",T1232="季度",T1232="动态"),A1232,AH1231)</x:f>
        <x:v>45565</x:v>
      </x:c>
      <x:c r="AI1232" s="68" t="n">
        <x:f aca="0">YEAR(A1232)</x:f>
        <x:v>2024</x:v>
      </x:c>
      <x:c r="AJ1232" s="68" t="n">
        <x:f aca="0">MONTH(A1232)</x:f>
        <x:v>12</x:v>
      </x:c>
      <x:c r="AK1232" s="66" t="n">
        <x:f aca="0">IF(MONTH(A1232)&lt;&gt;MONTH(A1233),1,0)</x:f>
        <x:v>0</x:v>
      </x:c>
      <x:c r="AL1232" s="64" t="n">
        <x:f aca="0">IF(AK1231,AD1231,AL1231)</x:f>
        <x:v>1.2620793341756416</x:v>
      </x:c>
      <x:c r="AM1232" s="65" t="str">
        <x:f aca="0">IF(AK1232,AD1232/AL1232-1,"")</x:f>
      </x:c>
      <x:c r="AN1232" s="64" t="n">
        <x:f aca="0">IF(AI1232&lt;&gt;AI1231,AD1232,MAX(AN1231,AD1232))</x:f>
        <x:v>1.2668654987361259</x:v>
      </x:c>
      <x:c r="AO1232" s="65" t="n">
        <x:f aca="0">AD1232/AN1232-1</x:f>
        <x:v>0</x:v>
      </x:c>
      <x:c r="AP1232" s="69" t="n">
        <x:f aca="0">IFERROR(SUM(Z1232:AC1232)/AD1232,0)</x:f>
        <x:v>1</x:v>
      </x:c>
      <x:c r="AQ1232" s="66" t="b">
        <x:f aca="0">AND(B1232&gt;0,C1232&gt;0,D1232&gt;0,E1232&gt;0)</x:f>
        <x:v>1</x:v>
      </x:c>
    </x:row>
    <x:row r="1233" ht="13.5" hidden="0">
      <x:c r="A1233" s="61" t="n">
        <x:f aca="0">'净值底稿'!A1195</x:f>
        <x:v>45629</x:v>
      </x:c>
      <x:c r="B1233" s="62" t="n">
        <x:f aca="0">'净值底稿'!W1195</x:f>
        <x:v>1.5010602807790714</x:v>
      </x:c>
      <x:c r="C1233" s="62" t="n">
        <x:f aca="0">'净值底稿'!T1195</x:f>
        <x:v>1.348779169874946</x:v>
      </x:c>
      <x:c r="D1233" s="62" t="n">
        <x:f aca="0">'净值底稿'!U1195</x:f>
        <x:v>1.7252</x:v>
      </x:c>
      <x:c r="E1233" s="62" t="n">
        <x:f aca="0">'净值底稿'!V1195</x:f>
        <x:v>2.1621</x:v>
      </x:c>
      <x:c r="F1233" s="63" t="n">
        <x:f aca="0">IFERROR(B1233/B1232-1,0)</x:f>
        <x:v>0.008895643554171384</x:v>
      </x:c>
      <x:c r="G1233" s="63" t="n">
        <x:f aca="0">IFERROR(C1233/C1232-1,0)</x:f>
        <x:v>0.0010489633844910085</x:v>
      </x:c>
      <x:c r="H1233" s="63" t="n">
        <x:f aca="0">IFERROR(D1233/D1232-1,0)</x:f>
        <x:v>-0.00005796093433030336</x:v>
      </x:c>
      <x:c r="I1233" s="63" t="n">
        <x:f aca="0">IFERROR(E1233/E1232-1,0)</x:f>
        <x:v>0.005908625662975897</x:v>
      </x:c>
      <x:c r="J1233" s="64" t="n">
        <x:f aca="0">Z1232*(1+F1233)</x:f>
        <x:v>0.12771231385664192</x:v>
      </x:c>
      <x:c r="K1233" s="64" t="n">
        <x:f aca="0">AA1232*(1+G1233)</x:f>
        <x:v>0.13901862754751695</x:v>
      </x:c>
      <x:c r="L1233" s="64" t="n">
        <x:f aca="0">AB1232*(1+H1233)</x:f>
        <x:v>0.9160785161048913</x:v>
      </x:c>
      <x:c r="M1233" s="64" t="n">
        <x:f aca="0">AC1232*(1+I1233)</x:f>
        <x:v>0.0857785363296257</x:v>
      </x:c>
      <x:c r="N1233" s="64" t="n">
        <x:f aca="0">SUM(J1233:M1233)</x:f>
        <x:v>1.268587993838676</x:v>
      </x:c>
      <x:c r="O1233" s="65" t="n">
        <x:f aca="0">IFERROR((J1233+K1233)/N1233,0)</x:f>
        <x:v>0.21025813163897764</x:v>
      </x:c>
      <x:c r="P1233" s="66" t="b">
        <x:f aca="0">AND(MONTH(A1233)=12,OR(A1234="",YEAR(A1233)&lt;&gt;YEAR(A1234)))</x:f>
        <x:v>0</x:v>
      </x:c>
      <x:c r="Q1233" s="66" t="b">
        <x:f aca="0">AND(MOD(MONTH(A1233),3)=0,OR(A1234="",MONTH(A1233)&lt;&gt;MONTH(A1234)))</x:f>
        <x:v>0</x:v>
      </x:c>
      <x:c r="R1233" s="66" t="b">
        <x:f aca="0">OR(O1233&gt;$E$7,O1233&lt;$E$6)</x:f>
        <x:v>0</x:v>
      </x:c>
      <x:c r="S1233" s="66" t="b">
        <x:f aca="0">AND(OR(P1233,Q1233,R1233),A1233-AH1232&gt;$E$8)</x:f>
        <x:v>0</x:v>
      </x:c>
      <x:c r="T1233" s="67" t="str">
        <x:f aca="0">IF(NOT(OR(P1233,Q1233,R1233)),"不调",IF(NOT(S1233),"间隔规则跳过",IF(P1233,"年末+季度",IF(AND(Q1233,R1233),"季度+动态",IF(Q1233,"季度","动态")))))</x:f>
        <x:v>不调</x:v>
      </x:c>
      <x:c r="U1233" s="64" t="n">
        <x:f aca="0">IF(OR(T1233="年末+季度",T1233="季度+动态"),N1233*$E$5/2,IF(T1233="季度",(J1233+K1233)/2,IF(T1233="动态",N1233*$E$5*IF(J1233+K1233=0,0.5,J1233/(J1233+K1233)),J1233)))</x:f>
        <x:v>0.12771231385664192</x:v>
      </x:c>
      <x:c r="V1233" s="64" t="n">
        <x:f aca="0">IF(OR(T1233="年末+季度",T1233="季度+动态"),N1233*$E$5/2,IF(T1233="季度",(J1233+K1233)/2,IF(T1233="动态",N1233*$E$5*IF(J1233+K1233=0,0.5,K1233/(J1233+K1233)),K1233)))</x:f>
        <x:v>0.13901862754751695</x:v>
      </x:c>
      <x:c r="W1233" s="64" t="n">
        <x:f aca="0">IF(OR(T1233="年末+季度",T1233="季度+动态",T1233="动态"),N1233*(1-$E$5)*IF(L1233+M1233=0,$B$7/($B$7+$B$8),L1233/(L1233+M1233)),L1233)</x:f>
        <x:v>0.9160785161048913</x:v>
      </x:c>
      <x:c r="X1233" s="64" t="n">
        <x:f aca="0">IF(OR(T1233="年末+季度",T1233="季度+动态",T1233="动态"),N1233*(1-$E$5)*IF(L1233+M1233=0,$B$8/($B$7+$B$8),M1233/(L1233+M1233)),M1233)</x:f>
        <x:v>0.0857785363296257</x:v>
      </x:c>
      <x:c r="Y1233" s="64" t="n">
        <x:f aca="0">POWER(1-$H$5,(A1233-A1232)/$H$8)</x:f>
        <x:v>0.9999862671029998</x:v>
      </x:c>
      <x:c r="Z1233" s="64" t="n">
        <x:f aca="0">U1233*Y1233</x:f>
        <x:v>0.12771055999659006</x:v>
      </x:c>
      <x:c r="AA1233" s="64" t="n">
        <x:f aca="0">V1233*Y1233</x:f>
        <x:v>0.13901671841902372</x:v>
      </x:c>
      <x:c r="AB1233" s="64" t="n">
        <x:f aca="0">W1233*Y1233</x:f>
        <x:v>0.9160659356929856</x:v>
      </x:c>
      <x:c r="AC1233" s="64" t="n">
        <x:f aca="0">X1233*Y1233</x:f>
        <x:v>0.08577735834182146</x:v>
      </x:c>
      <x:c r="AD1233" s="64" t="n">
        <x:f aca="0">SUM(Z1233:AC1233)</x:f>
        <x:v>1.2685705724504208</x:v>
      </x:c>
      <x:c r="AE1233" s="64" t="n">
        <x:f aca="0">MAX(AE1232,AD1233)</x:f>
        <x:v>1.2685705724504208</x:v>
      </x:c>
      <x:c r="AF1233" s="63" t="n">
        <x:f aca="0">AD1233/AE1233-1</x:f>
        <x:v>0</x:v>
      </x:c>
      <x:c r="AG1233" s="63" t="n">
        <x:f aca="0">AD1233/AD1232-1</x:f>
        <x:v>0.0013458995576056676</x:v>
      </x:c>
      <x:c r="AH1233" s="61" t="n">
        <x:f aca="0">IF(OR(T1233="年末+季度",T1233="季度+动态",T1233="季度",T1233="动态"),A1233,AH1232)</x:f>
        <x:v>45565</x:v>
      </x:c>
      <x:c r="AI1233" s="68" t="n">
        <x:f aca="0">YEAR(A1233)</x:f>
        <x:v>2024</x:v>
      </x:c>
      <x:c r="AJ1233" s="68" t="n">
        <x:f aca="0">MONTH(A1233)</x:f>
        <x:v>12</x:v>
      </x:c>
      <x:c r="AK1233" s="66" t="n">
        <x:f aca="0">IF(MONTH(A1233)&lt;&gt;MONTH(A1234),1,0)</x:f>
        <x:v>0</x:v>
      </x:c>
      <x:c r="AL1233" s="64" t="n">
        <x:f aca="0">IF(AK1232,AD1232,AL1232)</x:f>
        <x:v>1.2620793341756416</x:v>
      </x:c>
      <x:c r="AM1233" s="65" t="str">
        <x:f aca="0">IF(AK1233,AD1233/AL1233-1,"")</x:f>
      </x:c>
      <x:c r="AN1233" s="64" t="n">
        <x:f aca="0">IF(AI1233&lt;&gt;AI1232,AD1233,MAX(AN1232,AD1233))</x:f>
        <x:v>1.2685705724504208</x:v>
      </x:c>
      <x:c r="AO1233" s="65" t="n">
        <x:f aca="0">AD1233/AN1233-1</x:f>
        <x:v>0</x:v>
      </x:c>
      <x:c r="AP1233" s="69" t="n">
        <x:f aca="0">IFERROR(SUM(Z1233:AC1233)/AD1233,0)</x:f>
        <x:v>1</x:v>
      </x:c>
      <x:c r="AQ1233" s="66" t="b">
        <x:f aca="0">AND(B1233&gt;0,C1233&gt;0,D1233&gt;0,E1233&gt;0)</x:f>
        <x:v>1</x:v>
      </x:c>
    </x:row>
    <x:row r="1234" ht="13.5" hidden="0">
      <x:c r="A1234" s="61" t="n">
        <x:f aca="0">'净值底稿'!A1196</x:f>
        <x:v>45630</x:v>
      </x:c>
      <x:c r="B1234" s="62" t="n">
        <x:f aca="0">'净值底稿'!W1196</x:f>
        <x:v>1.5016826965644918</x:v>
      </x:c>
      <x:c r="C1234" s="62" t="n">
        <x:f aca="0">'净值底稿'!T1196</x:f>
        <x:v>1.3348064784796616</x:v>
      </x:c>
      <x:c r="D1234" s="62" t="n">
        <x:f aca="0">'净值底稿'!U1196</x:f>
        <x:v>1.7276</x:v>
      </x:c>
      <x:c r="E1234" s="62" t="n">
        <x:f aca="0">'净值底稿'!V1196</x:f>
        <x:v>2.1594</x:v>
      </x:c>
      <x:c r="F1234" s="63" t="n">
        <x:f aca="0">IFERROR(B1234/B1233-1,0)</x:f>
        <x:v>0.0004146507594600113</x:v>
      </x:c>
      <x:c r="G1234" s="63" t="n">
        <x:f aca="0">IFERROR(C1234/C1233-1,0)</x:f>
        <x:v>-0.010359510072045386</x:v>
      </x:c>
      <x:c r="H1234" s="63" t="n">
        <x:f aca="0">IFERROR(D1234/D1233-1,0)</x:f>
        <x:v>0.0013911430558775084</x:v>
      </x:c>
      <x:c r="I1234" s="63" t="n">
        <x:f aca="0">IFERROR(E1234/E1233-1,0)</x:f>
        <x:v>-0.0012487859025946957</x:v>
      </x:c>
      <x:c r="J1234" s="64" t="n">
        <x:f aca="0">Z1233*(1+F1234)</x:f>
        <x:v>0.12776351527728372</x:v>
      </x:c>
      <x:c r="K1234" s="64" t="n">
        <x:f aca="0">AA1233*(1+G1234)</x:f>
        <x:v>0.13757657332437914</x:v>
      </x:c>
      <x:c r="L1234" s="64" t="n">
        <x:f aca="0">AB1233*(1+H1234)</x:f>
        <x:v>0.9173403144581508</x:v>
      </x:c>
      <x:c r="M1234" s="64" t="n">
        <x:f aca="0">AC1233*(1+I1234)</x:f>
        <x:v>0.08567024078596237</x:v>
      </x:c>
      <x:c r="N1234" s="64" t="n">
        <x:f aca="0">SUM(J1234:M1234)</x:f>
        <x:v>1.2683506438457761</x:v>
      </x:c>
      <x:c r="O1234" s="65" t="n">
        <x:f aca="0">IFERROR((J1234+K1234)/N1234,0)</x:f>
        <x:v>0.20920089400287847</x:v>
      </x:c>
      <x:c r="P1234" s="66" t="b">
        <x:f aca="0">AND(MONTH(A1234)=12,OR(A1235="",YEAR(A1234)&lt;&gt;YEAR(A1235)))</x:f>
        <x:v>0</x:v>
      </x:c>
      <x:c r="Q1234" s="66" t="b">
        <x:f aca="0">AND(MOD(MONTH(A1234),3)=0,OR(A1235="",MONTH(A1234)&lt;&gt;MONTH(A1235)))</x:f>
        <x:v>0</x:v>
      </x:c>
      <x:c r="R1234" s="66" t="b">
        <x:f aca="0">OR(O1234&gt;$E$7,O1234&lt;$E$6)</x:f>
        <x:v>0</x:v>
      </x:c>
      <x:c r="S1234" s="66" t="b">
        <x:f aca="0">AND(OR(P1234,Q1234,R1234),A1234-AH1233&gt;$E$8)</x:f>
        <x:v>0</x:v>
      </x:c>
      <x:c r="T1234" s="67" t="str">
        <x:f aca="0">IF(NOT(OR(P1234,Q1234,R1234)),"不调",IF(NOT(S1234),"间隔规则跳过",IF(P1234,"年末+季度",IF(AND(Q1234,R1234),"季度+动态",IF(Q1234,"季度","动态")))))</x:f>
        <x:v>不调</x:v>
      </x:c>
      <x:c r="U1234" s="64" t="n">
        <x:f aca="0">IF(OR(T1234="年末+季度",T1234="季度+动态"),N1234*$E$5/2,IF(T1234="季度",(J1234+K1234)/2,IF(T1234="动态",N1234*$E$5*IF(J1234+K1234=0,0.5,J1234/(J1234+K1234)),J1234)))</x:f>
        <x:v>0.12776351527728372</x:v>
      </x:c>
      <x:c r="V1234" s="64" t="n">
        <x:f aca="0">IF(OR(T1234="年末+季度",T1234="季度+动态"),N1234*$E$5/2,IF(T1234="季度",(J1234+K1234)/2,IF(T1234="动态",N1234*$E$5*IF(J1234+K1234=0,0.5,K1234/(J1234+K1234)),K1234)))</x:f>
        <x:v>0.13757657332437914</x:v>
      </x:c>
      <x:c r="W1234" s="64" t="n">
        <x:f aca="0">IF(OR(T1234="年末+季度",T1234="季度+动态",T1234="动态"),N1234*(1-$E$5)*IF(L1234+M1234=0,$B$7/($B$7+$B$8),L1234/(L1234+M1234)),L1234)</x:f>
        <x:v>0.9173403144581508</x:v>
      </x:c>
      <x:c r="X1234" s="64" t="n">
        <x:f aca="0">IF(OR(T1234="年末+季度",T1234="季度+动态",T1234="动态"),N1234*(1-$E$5)*IF(L1234+M1234=0,$B$8/($B$7+$B$8),M1234/(L1234+M1234)),M1234)</x:f>
        <x:v>0.08567024078596237</x:v>
      </x:c>
      <x:c r="Y1234" s="64" t="n">
        <x:f aca="0">POWER(1-$H$5,(A1234-A1233)/$H$8)</x:f>
        <x:v>0.9999862671029998</x:v>
      </x:c>
      <x:c r="Z1234" s="64" t="n">
        <x:f aca="0">U1234*Y1234</x:f>
        <x:v>0.127761760714088</x:v>
      </x:c>
      <x:c r="AA1234" s="64" t="n">
        <x:f aca="0">V1234*Y1234</x:f>
        <x:v>0.13757468399946804</x:v>
      </x:c>
      <x:c r="AB1234" s="64" t="n">
        <x:f aca="0">W1234*Y1234</x:f>
        <x:v>0.9173277167180982</x:v>
      </x:c>
      <x:c r="AC1234" s="64" t="n">
        <x:f aca="0">X1234*Y1234</x:f>
        <x:v>0.08566906428536968</x:v>
      </x:c>
      <x:c r="AD1234" s="64" t="n">
        <x:f aca="0">SUM(Z1234:AC1234)</x:f>
        <x:v>1.268333225717024</x:v>
      </x:c>
      <x:c r="AE1234" s="64" t="n">
        <x:f aca="0">MAX(AE1233,AD1234)</x:f>
        <x:v>1.2685705724504208</x:v>
      </x:c>
      <x:c r="AF1234" s="63" t="n">
        <x:f aca="0">AD1234/AE1234-1</x:f>
        <x:v>-0.00018709777646697123</x:v>
      </x:c>
      <x:c r="AG1234" s="63" t="n">
        <x:f aca="0">AD1234/AD1233-1</x:f>
        <x:v>-0.00018709777646697123</x:v>
      </x:c>
      <x:c r="AH1234" s="61" t="n">
        <x:f aca="0">IF(OR(T1234="年末+季度",T1234="季度+动态",T1234="季度",T1234="动态"),A1234,AH1233)</x:f>
        <x:v>45565</x:v>
      </x:c>
      <x:c r="AI1234" s="68" t="n">
        <x:f aca="0">YEAR(A1234)</x:f>
        <x:v>2024</x:v>
      </x:c>
      <x:c r="AJ1234" s="68" t="n">
        <x:f aca="0">MONTH(A1234)</x:f>
        <x:v>12</x:v>
      </x:c>
      <x:c r="AK1234" s="66" t="n">
        <x:f aca="0">IF(MONTH(A1234)&lt;&gt;MONTH(A1235),1,0)</x:f>
        <x:v>0</x:v>
      </x:c>
      <x:c r="AL1234" s="64" t="n">
        <x:f aca="0">IF(AK1233,AD1233,AL1233)</x:f>
        <x:v>1.2620793341756416</x:v>
      </x:c>
      <x:c r="AM1234" s="65" t="str">
        <x:f aca="0">IF(AK1234,AD1234/AL1234-1,"")</x:f>
      </x:c>
      <x:c r="AN1234" s="64" t="n">
        <x:f aca="0">IF(AI1234&lt;&gt;AI1233,AD1234,MAX(AN1233,AD1234))</x:f>
        <x:v>1.2685705724504208</x:v>
      </x:c>
      <x:c r="AO1234" s="65" t="n">
        <x:f aca="0">AD1234/AN1234-1</x:f>
        <x:v>-0.00018709777646697123</x:v>
      </x:c>
      <x:c r="AP1234" s="69" t="n">
        <x:f aca="0">IFERROR(SUM(Z1234:AC1234)/AD1234,0)</x:f>
        <x:v>1</x:v>
      </x:c>
      <x:c r="AQ1234" s="66" t="b">
        <x:f aca="0">AND(B1234&gt;0,C1234&gt;0,D1234&gt;0,E1234&gt;0)</x:f>
        <x:v>1</x:v>
      </x:c>
    </x:row>
    <x:row r="1235" ht="13.5" hidden="0">
      <x:c r="A1235" s="61" t="n">
        <x:f aca="0">'净值底稿'!A1197</x:f>
        <x:v>45631</x:v>
      </x:c>
      <x:c r="B1235" s="62" t="n">
        <x:f aca="0">'净值底稿'!W1197</x:f>
        <x:v>1.4991003392114879</x:v>
      </x:c>
      <x:c r="C1235" s="62" t="n">
        <x:f aca="0">'净值底稿'!T1197</x:f>
        <x:v>1.3443219424514348</x:v>
      </x:c>
      <x:c r="D1235" s="62" t="n">
        <x:f aca="0">'净值底稿'!U1197</x:f>
        <x:v>1.7283</x:v>
      </x:c>
      <x:c r="E1235" s="62" t="n">
        <x:f aca="0">'净值底稿'!V1197</x:f>
        <x:v>2.1599</x:v>
      </x:c>
      <x:c r="F1235" s="63" t="n">
        <x:f aca="0">IFERROR(B1235/B1234-1,0)</x:f>
        <x:v>-0.0017196424776764196</x:v>
      </x:c>
      <x:c r="G1235" s="63" t="n">
        <x:f aca="0">IFERROR(C1235/C1234-1,0)</x:f>
        <x:v>0.0071287217474484965</x:v>
      </x:c>
      <x:c r="H1235" s="63" t="n">
        <x:f aca="0">IFERROR(D1235/D1234-1,0)</x:f>
        <x:v>0.0004051863857374993</x:v>
      </x:c>
      <x:c r="I1235" s="63" t="n">
        <x:f aca="0">IFERROR(E1235/E1234-1,0)</x:f>
        <x:v>0.00023154579975903644</x:v>
      </x:c>
      <x:c r="J1235" s="64" t="n">
        <x:f aca="0">Z1234*(1+F1235)</x:f>
        <x:v>0.12754205616334133</x:v>
      </x:c>
      <x:c r="K1235" s="64" t="n">
        <x:f aca="0">AA1234*(1+G1235)</x:f>
        <x:v>0.1385554156411934</x:v>
      </x:c>
      <x:c r="L1235" s="64" t="n">
        <x:f aca="0">AB1234*(1+H1235)</x:f>
        <x:v>0.917699405420172</x:v>
      </x:c>
      <x:c r="M1235" s="64" t="n">
        <x:f aca="0">AC1234*(1+I1235)</x:f>
        <x:v>0.08568890059737425</x:v>
      </x:c>
      <x:c r="N1235" s="64" t="n">
        <x:f aca="0">SUM(J1235:M1235)</x:f>
        <x:v>1.269485777822081</x:v>
      </x:c>
      <x:c r="O1235" s="65" t="n">
        <x:f aca="0">IFERROR((J1235+K1235)/N1235,0)</x:f>
        <x:v>0.20961043948129082</x:v>
      </x:c>
      <x:c r="P1235" s="66" t="b">
        <x:f aca="0">AND(MONTH(A1235)=12,OR(A1236="",YEAR(A1235)&lt;&gt;YEAR(A1236)))</x:f>
        <x:v>0</x:v>
      </x:c>
      <x:c r="Q1235" s="66" t="b">
        <x:f aca="0">AND(MOD(MONTH(A1235),3)=0,OR(A1236="",MONTH(A1235)&lt;&gt;MONTH(A1236)))</x:f>
        <x:v>0</x:v>
      </x:c>
      <x:c r="R1235" s="66" t="b">
        <x:f aca="0">OR(O1235&gt;$E$7,O1235&lt;$E$6)</x:f>
        <x:v>0</x:v>
      </x:c>
      <x:c r="S1235" s="66" t="b">
        <x:f aca="0">AND(OR(P1235,Q1235,R1235),A1235-AH1234&gt;$E$8)</x:f>
        <x:v>0</x:v>
      </x:c>
      <x:c r="T1235" s="67" t="str">
        <x:f aca="0">IF(NOT(OR(P1235,Q1235,R1235)),"不调",IF(NOT(S1235),"间隔规则跳过",IF(P1235,"年末+季度",IF(AND(Q1235,R1235),"季度+动态",IF(Q1235,"季度","动态")))))</x:f>
        <x:v>不调</x:v>
      </x:c>
      <x:c r="U1235" s="64" t="n">
        <x:f aca="0">IF(OR(T1235="年末+季度",T1235="季度+动态"),N1235*$E$5/2,IF(T1235="季度",(J1235+K1235)/2,IF(T1235="动态",N1235*$E$5*IF(J1235+K1235=0,0.5,J1235/(J1235+K1235)),J1235)))</x:f>
        <x:v>0.12754205616334133</x:v>
      </x:c>
      <x:c r="V1235" s="64" t="n">
        <x:f aca="0">IF(OR(T1235="年末+季度",T1235="季度+动态"),N1235*$E$5/2,IF(T1235="季度",(J1235+K1235)/2,IF(T1235="动态",N1235*$E$5*IF(J1235+K1235=0,0.5,K1235/(J1235+K1235)),K1235)))</x:f>
        <x:v>0.1385554156411934</x:v>
      </x:c>
      <x:c r="W1235" s="64" t="n">
        <x:f aca="0">IF(OR(T1235="年末+季度",T1235="季度+动态",T1235="动态"),N1235*(1-$E$5)*IF(L1235+M1235=0,$B$7/($B$7+$B$8),L1235/(L1235+M1235)),L1235)</x:f>
        <x:v>0.917699405420172</x:v>
      </x:c>
      <x:c r="X1235" s="64" t="n">
        <x:f aca="0">IF(OR(T1235="年末+季度",T1235="季度+动态",T1235="动态"),N1235*(1-$E$5)*IF(L1235+M1235=0,$B$8/($B$7+$B$8),M1235/(L1235+M1235)),M1235)</x:f>
        <x:v>0.08568890059737425</x:v>
      </x:c>
      <x:c r="Y1235" s="64" t="n">
        <x:f aca="0">POWER(1-$H$5,(A1235-A1234)/$H$8)</x:f>
        <x:v>0.9999862671029998</x:v>
      </x:c>
      <x:c r="Z1235" s="64" t="n">
        <x:f aca="0">U1235*Y1235</x:f>
        <x:v>0.12754030464142083</x:v>
      </x:c>
      <x:c r="AA1235" s="64" t="n">
        <x:f aca="0">V1235*Y1235</x:f>
        <x:v>0.13855351287394158</x:v>
      </x:c>
      <x:c r="AB1235" s="64" t="n">
        <x:f aca="0">W1235*Y1235</x:f>
        <x:v>0.9176868027487602</x:v>
      </x:c>
      <x:c r="AC1235" s="64" t="n">
        <x:f aca="0">X1235*Y1235</x:f>
        <x:v>0.08568772384052828</x:v>
      </x:c>
      <x:c r="AD1235" s="64" t="n">
        <x:f aca="0">SUM(Z1235:AC1235)</x:f>
        <x:v>1.269468344104651</x:v>
      </x:c>
      <x:c r="AE1235" s="64" t="n">
        <x:f aca="0">MAX(AE1234,AD1235)</x:f>
        <x:v>1.269468344104651</x:v>
      </x:c>
      <x:c r="AF1235" s="63" t="n">
        <x:f aca="0">AD1235/AE1235-1</x:f>
        <x:v>0</x:v>
      </x:c>
      <x:c r="AG1235" s="63" t="n">
        <x:f aca="0">AD1235/AD1234-1</x:f>
        <x:v>0.0008949685812933428</x:v>
      </x:c>
      <x:c r="AH1235" s="61" t="n">
        <x:f aca="0">IF(OR(T1235="年末+季度",T1235="季度+动态",T1235="季度",T1235="动态"),A1235,AH1234)</x:f>
        <x:v>45565</x:v>
      </x:c>
      <x:c r="AI1235" s="68" t="n">
        <x:f aca="0">YEAR(A1235)</x:f>
        <x:v>2024</x:v>
      </x:c>
      <x:c r="AJ1235" s="68" t="n">
        <x:f aca="0">MONTH(A1235)</x:f>
        <x:v>12</x:v>
      </x:c>
      <x:c r="AK1235" s="66" t="n">
        <x:f aca="0">IF(MONTH(A1235)&lt;&gt;MONTH(A1236),1,0)</x:f>
        <x:v>0</x:v>
      </x:c>
      <x:c r="AL1235" s="64" t="n">
        <x:f aca="0">IF(AK1234,AD1234,AL1234)</x:f>
        <x:v>1.2620793341756416</x:v>
      </x:c>
      <x:c r="AM1235" s="65" t="str">
        <x:f aca="0">IF(AK1235,AD1235/AL1235-1,"")</x:f>
      </x:c>
      <x:c r="AN1235" s="64" t="n">
        <x:f aca="0">IF(AI1235&lt;&gt;AI1234,AD1235,MAX(AN1234,AD1235))</x:f>
        <x:v>1.269468344104651</x:v>
      </x:c>
      <x:c r="AO1235" s="65" t="n">
        <x:f aca="0">AD1235/AN1235-1</x:f>
        <x:v>0</x:v>
      </x:c>
      <x:c r="AP1235" s="69" t="n">
        <x:f aca="0">IFERROR(SUM(Z1235:AC1235)/AD1235,0)</x:f>
        <x:v>1</x:v>
      </x:c>
      <x:c r="AQ1235" s="66" t="b">
        <x:f aca="0">AND(B1235&gt;0,C1235&gt;0,D1235&gt;0,E1235&gt;0)</x:f>
        <x:v>1</x:v>
      </x:c>
    </x:row>
    <x:row r="1236" ht="13.5" hidden="0">
      <x:c r="A1236" s="61" t="n">
        <x:f aca="0">'净值底稿'!A1198</x:f>
        <x:v>45632</x:v>
      </x:c>
      <x:c r="B1236" s="62" t="n">
        <x:f aca="0">'净值底稿'!W1198</x:f>
        <x:v>1.51628115733287</x:v>
      </x:c>
      <x:c r="C1236" s="62" t="n">
        <x:f aca="0">'净值底稿'!T1198</x:f>
        <x:v>1.3604297694179956</x:v>
      </x:c>
      <x:c r="D1236" s="62" t="n">
        <x:f aca="0">'净值底稿'!U1198</x:f>
        <x:v>1.7282</x:v>
      </x:c>
      <x:c r="E1236" s="62" t="n">
        <x:f aca="0">'净值底稿'!V1198</x:f>
        <x:v>2.1526</x:v>
      </x:c>
      <x:c r="F1236" s="63" t="n">
        <x:f aca="0">IFERROR(B1236/B1235-1,0)</x:f>
        <x:v>0.011460752607406643</x:v>
      </x:c>
      <x:c r="G1236" s="63" t="n">
        <x:f aca="0">IFERROR(C1236/C1235-1,0)</x:f>
        <x:v>0.011982120099287785</x:v>
      </x:c>
      <x:c r="H1236" s="63" t="n">
        <x:f aca="0">IFERROR(D1236/D1235-1,0)</x:f>
        <x:v>-0.00005786032517507422</x:v>
      </x:c>
      <x:c r="I1236" s="63" t="n">
        <x:f aca="0">IFERROR(E1236/E1235-1,0)</x:f>
        <x:v>-0.0033797861012083708</x:v>
      </x:c>
      <x:c r="J1236" s="64" t="n">
        <x:f aca="0">Z1235*(1+F1236)</x:f>
        <x:v>0.12900201252038943</x:v>
      </x:c>
      <x:c r="K1236" s="64" t="n">
        <x:f aca="0">AA1235*(1+G1236)</x:f>
        <x:v>0.14021367770537535</x:v>
      </x:c>
      <x:c r="L1236" s="64" t="n">
        <x:f aca="0">AB1235*(1+H1236)</x:f>
        <x:v>0.9176337050919443</x:v>
      </x:c>
      <x:c r="M1236" s="64" t="n">
        <x:f aca="0">AC1235*(1+I1236)</x:f>
        <x:v>0.08539811766244788</x:v>
      </x:c>
      <x:c r="N1236" s="64" t="n">
        <x:f aca="0">SUM(J1236:M1236)</x:f>
        <x:v>1.272247512980157</x:v>
      </x:c>
      <x:c r="O1236" s="65" t="n">
        <x:f aca="0">IFERROR((J1236+K1236)/N1236,0)</x:f>
        <x:v>0.2116063796384593</x:v>
      </x:c>
      <x:c r="P1236" s="66" t="b">
        <x:f aca="0">AND(MONTH(A1236)=12,OR(A1237="",YEAR(A1236)&lt;&gt;YEAR(A1237)))</x:f>
        <x:v>0</x:v>
      </x:c>
      <x:c r="Q1236" s="66" t="b">
        <x:f aca="0">AND(MOD(MONTH(A1236),3)=0,OR(A1237="",MONTH(A1236)&lt;&gt;MONTH(A1237)))</x:f>
        <x:v>0</x:v>
      </x:c>
      <x:c r="R1236" s="66" t="b">
        <x:f aca="0">OR(O1236&gt;$E$7,O1236&lt;$E$6)</x:f>
        <x:v>0</x:v>
      </x:c>
      <x:c r="S1236" s="66" t="b">
        <x:f aca="0">AND(OR(P1236,Q1236,R1236),A1236-AH1235&gt;$E$8)</x:f>
        <x:v>0</x:v>
      </x:c>
      <x:c r="T1236" s="67" t="str">
        <x:f aca="0">IF(NOT(OR(P1236,Q1236,R1236)),"不调",IF(NOT(S1236),"间隔规则跳过",IF(P1236,"年末+季度",IF(AND(Q1236,R1236),"季度+动态",IF(Q1236,"季度","动态")))))</x:f>
        <x:v>不调</x:v>
      </x:c>
      <x:c r="U1236" s="64" t="n">
        <x:f aca="0">IF(OR(T1236="年末+季度",T1236="季度+动态"),N1236*$E$5/2,IF(T1236="季度",(J1236+K1236)/2,IF(T1236="动态",N1236*$E$5*IF(J1236+K1236=0,0.5,J1236/(J1236+K1236)),J1236)))</x:f>
        <x:v>0.12900201252038943</x:v>
      </x:c>
      <x:c r="V1236" s="64" t="n">
        <x:f aca="0">IF(OR(T1236="年末+季度",T1236="季度+动态"),N1236*$E$5/2,IF(T1236="季度",(J1236+K1236)/2,IF(T1236="动态",N1236*$E$5*IF(J1236+K1236=0,0.5,K1236/(J1236+K1236)),K1236)))</x:f>
        <x:v>0.14021367770537535</x:v>
      </x:c>
      <x:c r="W1236" s="64" t="n">
        <x:f aca="0">IF(OR(T1236="年末+季度",T1236="季度+动态",T1236="动态"),N1236*(1-$E$5)*IF(L1236+M1236=0,$B$7/($B$7+$B$8),L1236/(L1236+M1236)),L1236)</x:f>
        <x:v>0.9176337050919443</x:v>
      </x:c>
      <x:c r="X1236" s="64" t="n">
        <x:f aca="0">IF(OR(T1236="年末+季度",T1236="季度+动态",T1236="动态"),N1236*(1-$E$5)*IF(L1236+M1236=0,$B$8/($B$7+$B$8),M1236/(L1236+M1236)),M1236)</x:f>
        <x:v>0.08539811766244788</x:v>
      </x:c>
      <x:c r="Y1236" s="64" t="n">
        <x:f aca="0">POWER(1-$H$5,(A1236-A1235)/$H$8)</x:f>
        <x:v>0.9999862671029998</x:v>
      </x:c>
      <x:c r="Z1236" s="64" t="n">
        <x:f aca="0">U1236*Y1236</x:f>
        <x:v>0.12900024094903867</x:v>
      </x:c>
      <x:c r="AA1236" s="64" t="n">
        <x:f aca="0">V1236*Y1236</x:f>
        <x:v>0.1402117521653814</x:v>
      </x:c>
      <x:c r="AB1236" s="64" t="n">
        <x:f aca="0">W1236*Y1236</x:f>
        <x:v>0.9176211033227883</x:v>
      </x:c>
      <x:c r="AC1236" s="64" t="n">
        <x:f aca="0">X1236*Y1236</x:f>
        <x:v>0.08539694489889402</x:v>
      </x:c>
      <x:c r="AD1236" s="64" t="n">
        <x:f aca="0">SUM(Z1236:AC1236)</x:f>
        <x:v>1.2722300413361025</x:v>
      </x:c>
      <x:c r="AE1236" s="64" t="n">
        <x:f aca="0">MAX(AE1235,AD1236)</x:f>
        <x:v>1.2722300413361025</x:v>
      </x:c>
      <x:c r="AF1236" s="63" t="n">
        <x:f aca="0">AD1236/AE1236-1</x:f>
        <x:v>0</x:v>
      </x:c>
      <x:c r="AG1236" s="63" t="n">
        <x:f aca="0">AD1236/AD1235-1</x:f>
        <x:v>0.002175475461264398</x:v>
      </x:c>
      <x:c r="AH1236" s="61" t="n">
        <x:f aca="0">IF(OR(T1236="年末+季度",T1236="季度+动态",T1236="季度",T1236="动态"),A1236,AH1235)</x:f>
        <x:v>45565</x:v>
      </x:c>
      <x:c r="AI1236" s="68" t="n">
        <x:f aca="0">YEAR(A1236)</x:f>
        <x:v>2024</x:v>
      </x:c>
      <x:c r="AJ1236" s="68" t="n">
        <x:f aca="0">MONTH(A1236)</x:f>
        <x:v>12</x:v>
      </x:c>
      <x:c r="AK1236" s="66" t="n">
        <x:f aca="0">IF(MONTH(A1236)&lt;&gt;MONTH(A1237),1,0)</x:f>
        <x:v>0</x:v>
      </x:c>
      <x:c r="AL1236" s="64" t="n">
        <x:f aca="0">IF(AK1235,AD1235,AL1235)</x:f>
        <x:v>1.2620793341756416</x:v>
      </x:c>
      <x:c r="AM1236" s="65" t="str">
        <x:f aca="0">IF(AK1236,AD1236/AL1236-1,"")</x:f>
      </x:c>
      <x:c r="AN1236" s="64" t="n">
        <x:f aca="0">IF(AI1236&lt;&gt;AI1235,AD1236,MAX(AN1235,AD1236))</x:f>
        <x:v>1.2722300413361025</x:v>
      </x:c>
      <x:c r="AO1236" s="65" t="n">
        <x:f aca="0">AD1236/AN1236-1</x:f>
        <x:v>0</x:v>
      </x:c>
      <x:c r="AP1236" s="69" t="n">
        <x:f aca="0">IFERROR(SUM(Z1236:AC1236)/AD1236,0)</x:f>
        <x:v>1</x:v>
      </x:c>
      <x:c r="AQ1236" s="66" t="b">
        <x:f aca="0">AND(B1236&gt;0,C1236&gt;0,D1236&gt;0,E1236&gt;0)</x:f>
        <x:v>1</x:v>
      </x:c>
    </x:row>
    <x:row r="1237" ht="13.5" hidden="0">
      <x:c r="A1237" s="61" t="n">
        <x:f aca="0">'净值底稿'!A1199</x:f>
        <x:v>45635</x:v>
      </x:c>
      <x:c r="B1237" s="62" t="n">
        <x:f aca="0">'净值底稿'!W1199</x:f>
        <x:v>1.5234499948757998</x:v>
      </x:c>
      <x:c r="C1237" s="62" t="n">
        <x:f aca="0">'净值底稿'!T1199</x:f>
        <x:v>1.3583655069922353</x:v>
      </x:c>
      <x:c r="D1237" s="62" t="n">
        <x:f aca="0">'净值底稿'!U1199</x:f>
        <x:v>1.7301</x:v>
      </x:c>
      <x:c r="E1237" s="62" t="n">
        <x:f aca="0">'净值底稿'!V1199</x:f>
        <x:v>2.1635</x:v>
      </x:c>
      <x:c r="F1237" s="63" t="n">
        <x:f aca="0">IFERROR(B1237/B1236-1,0)</x:f>
        <x:v>0.004727907821224786</x:v>
      </x:c>
      <x:c r="G1237" s="63" t="n">
        <x:f aca="0">IFERROR(C1237/C1236-1,0)</x:f>
        <x:v>-0.001517360522508615</x:v>
      </x:c>
      <x:c r="H1237" s="63" t="n">
        <x:f aca="0">IFERROR(D1237/D1236-1,0)</x:f>
        <x:v>0.0010994097905334677</x:v>
      </x:c>
      <x:c r="I1237" s="63" t="n">
        <x:f aca="0">IFERROR(E1237/E1236-1,0)</x:f>
        <x:v>0.005063643965437015</x:v>
      </x:c>
      <x:c r="J1237" s="64" t="n">
        <x:f aca="0">Z1236*(1+F1237)</x:f>
        <x:v>0.12961014219716152</x:v>
      </x:c>
      <x:c r="K1237" s="64" t="n">
        <x:f aca="0">AA1236*(1+G1237)</x:f>
        <x:v>0.1399990003878539</x:v>
      </x:c>
      <x:c r="L1237" s="64" t="n">
        <x:f aca="0">AB1236*(1+H1237)</x:f>
        <x:v>0.9186299449477815</x:v>
      </x:c>
      <x:c r="M1237" s="64" t="n">
        <x:f aca="0">AC1236*(1+I1237)</x:f>
        <x:v>0.08582936462359805</x:v>
      </x:c>
      <x:c r="N1237" s="64" t="n">
        <x:f aca="0">SUM(J1237:M1237)</x:f>
        <x:v>1.274068452156395</x:v>
      </x:c>
      <x:c r="O1237" s="65" t="n">
        <x:f aca="0">IFERROR((J1237+K1237)/N1237,0)</x:f>
        <x:v>0.21161276078117683</x:v>
      </x:c>
      <x:c r="P1237" s="66" t="b">
        <x:f aca="0">AND(MONTH(A1237)=12,OR(A1238="",YEAR(A1237)&lt;&gt;YEAR(A1238)))</x:f>
        <x:v>0</x:v>
      </x:c>
      <x:c r="Q1237" s="66" t="b">
        <x:f aca="0">AND(MOD(MONTH(A1237),3)=0,OR(A1238="",MONTH(A1237)&lt;&gt;MONTH(A1238)))</x:f>
        <x:v>0</x:v>
      </x:c>
      <x:c r="R1237" s="66" t="b">
        <x:f aca="0">OR(O1237&gt;$E$7,O1237&lt;$E$6)</x:f>
        <x:v>0</x:v>
      </x:c>
      <x:c r="S1237" s="66" t="b">
        <x:f aca="0">AND(OR(P1237,Q1237,R1237),A1237-AH1236&gt;$E$8)</x:f>
        <x:v>0</x:v>
      </x:c>
      <x:c r="T1237" s="67" t="str">
        <x:f aca="0">IF(NOT(OR(P1237,Q1237,R1237)),"不调",IF(NOT(S1237),"间隔规则跳过",IF(P1237,"年末+季度",IF(AND(Q1237,R1237),"季度+动态",IF(Q1237,"季度","动态")))))</x:f>
        <x:v>不调</x:v>
      </x:c>
      <x:c r="U1237" s="64" t="n">
        <x:f aca="0">IF(OR(T1237="年末+季度",T1237="季度+动态"),N1237*$E$5/2,IF(T1237="季度",(J1237+K1237)/2,IF(T1237="动态",N1237*$E$5*IF(J1237+K1237=0,0.5,J1237/(J1237+K1237)),J1237)))</x:f>
        <x:v>0.12961014219716152</x:v>
      </x:c>
      <x:c r="V1237" s="64" t="n">
        <x:f aca="0">IF(OR(T1237="年末+季度",T1237="季度+动态"),N1237*$E$5/2,IF(T1237="季度",(J1237+K1237)/2,IF(T1237="动态",N1237*$E$5*IF(J1237+K1237=0,0.5,K1237/(J1237+K1237)),K1237)))</x:f>
        <x:v>0.1399990003878539</x:v>
      </x:c>
      <x:c r="W1237" s="64" t="n">
        <x:f aca="0">IF(OR(T1237="年末+季度",T1237="季度+动态",T1237="动态"),N1237*(1-$E$5)*IF(L1237+M1237=0,$B$7/($B$7+$B$8),L1237/(L1237+M1237)),L1237)</x:f>
        <x:v>0.9186299449477815</x:v>
      </x:c>
      <x:c r="X1237" s="64" t="n">
        <x:f aca="0">IF(OR(T1237="年末+季度",T1237="季度+动态",T1237="动态"),N1237*(1-$E$5)*IF(L1237+M1237=0,$B$8/($B$7+$B$8),M1237/(L1237+M1237)),M1237)</x:f>
        <x:v>0.08582936462359805</x:v>
      </x:c>
      <x:c r="Y1237" s="64" t="n">
        <x:f aca="0">POWER(1-$H$5,(A1237-A1236)/$H$8)</x:f>
        <x:v>0.9999588018747739</x:v>
      </x:c>
      <x:c r="Z1237" s="64" t="n">
        <x:f aca="0">U1237*Y1237</x:f>
        <x:v>0.12960480250229273</x:v>
      </x:c>
      <x:c r="AA1237" s="64" t="n">
        <x:f aca="0">V1237*Y1237</x:f>
        <x:v>0.1399932326915044</x:v>
      </x:c>
      <x:c r="AB1237" s="64" t="n">
        <x:f aca="0">W1237*Y1237</x:f>
        <x:v>0.9185920991162732</x:v>
      </x:c>
      <x:c r="AC1237" s="64" t="n">
        <x:f aca="0">X1237*Y1237</x:f>
        <x:v>0.08582582861468621</x:v>
      </x:c>
      <x:c r="AD1237" s="64" t="n">
        <x:f aca="0">SUM(Z1237:AC1237)</x:f>
        <x:v>1.2740159629247565</x:v>
      </x:c>
      <x:c r="AE1237" s="64" t="n">
        <x:f aca="0">MAX(AE1236,AD1237)</x:f>
        <x:v>1.2740159629247565</x:v>
      </x:c>
      <x:c r="AF1237" s="63" t="n">
        <x:f aca="0">AD1237/AE1237-1</x:f>
        <x:v>0</x:v>
      </x:c>
      <x:c r="AG1237" s="63" t="n">
        <x:f aca="0">AD1237/AD1236-1</x:f>
        <x:v>0.0014037725337616713</x:v>
      </x:c>
      <x:c r="AH1237" s="61" t="n">
        <x:f aca="0">IF(OR(T1237="年末+季度",T1237="季度+动态",T1237="季度",T1237="动态"),A1237,AH1236)</x:f>
        <x:v>45565</x:v>
      </x:c>
      <x:c r="AI1237" s="68" t="n">
        <x:f aca="0">YEAR(A1237)</x:f>
        <x:v>2024</x:v>
      </x:c>
      <x:c r="AJ1237" s="68" t="n">
        <x:f aca="0">MONTH(A1237)</x:f>
        <x:v>12</x:v>
      </x:c>
      <x:c r="AK1237" s="66" t="n">
        <x:f aca="0">IF(MONTH(A1237)&lt;&gt;MONTH(A1238),1,0)</x:f>
        <x:v>0</x:v>
      </x:c>
      <x:c r="AL1237" s="64" t="n">
        <x:f aca="0">IF(AK1236,AD1236,AL1236)</x:f>
        <x:v>1.2620793341756416</x:v>
      </x:c>
      <x:c r="AM1237" s="65" t="str">
        <x:f aca="0">IF(AK1237,AD1237/AL1237-1,"")</x:f>
      </x:c>
      <x:c r="AN1237" s="64" t="n">
        <x:f aca="0">IF(AI1237&lt;&gt;AI1236,AD1237,MAX(AN1236,AD1237))</x:f>
        <x:v>1.2740159629247565</x:v>
      </x:c>
      <x:c r="AO1237" s="65" t="n">
        <x:f aca="0">AD1237/AN1237-1</x:f>
        <x:v>0</x:v>
      </x:c>
      <x:c r="AP1237" s="69" t="n">
        <x:f aca="0">IFERROR(SUM(Z1237:AC1237)/AD1237,0)</x:f>
        <x:v>1</x:v>
      </x:c>
      <x:c r="AQ1237" s="66" t="b">
        <x:f aca="0">AND(B1237&gt;0,C1237&gt;0,D1237&gt;0,E1237&gt;0)</x:f>
        <x:v>1</x:v>
      </x:c>
    </x:row>
    <x:row r="1238" ht="13.5" hidden="0">
      <x:c r="A1238" s="61" t="n">
        <x:f aca="0">'净值底稿'!A1200</x:f>
        <x:v>45636</x:v>
      </x:c>
      <x:c r="B1238" s="62" t="n">
        <x:f aca="0">'净值底稿'!W1200</x:f>
        <x:v>1.522326267007815</x:v>
      </x:c>
      <x:c r="C1238" s="62" t="n">
        <x:f aca="0">'净值底稿'!T1200</x:f>
        <x:v>1.367665539652536</x:v>
      </x:c>
      <x:c r="D1238" s="62" t="n">
        <x:f aca="0">'净值底稿'!U1200</x:f>
        <x:v>1.7356</x:v>
      </x:c>
      <x:c r="E1238" s="62" t="n">
        <x:f aca="0">'净值底稿'!V1200</x:f>
        <x:v>2.1721</x:v>
      </x:c>
      <x:c r="F1238" s="63" t="n">
        <x:f aca="0">IFERROR(B1238/B1237-1,0)</x:f>
        <x:v>-0.00073762044816994</x:v>
      </x:c>
      <x:c r="G1238" s="63" t="n">
        <x:f aca="0">IFERROR(C1238/C1237-1,0)</x:f>
        <x:v>0.006846487644472932</x:v>
      </x:c>
      <x:c r="H1238" s="63" t="n">
        <x:f aca="0">IFERROR(D1238/D1237-1,0)</x:f>
        <x:v>0.0031790069938153476</x:v>
      </x:c>
      <x:c r="I1238" s="63" t="n">
        <x:f aca="0">IFERROR(E1238/E1237-1,0)</x:f>
        <x:v>0.0039750404437253195</x:v>
      </x:c>
      <x:c r="J1238" s="64" t="n">
        <x:f aca="0">Z1237*(1+F1238)</x:f>
        <x:v>0.129509203349786</x:v>
      </x:c>
      <x:c r="K1238" s="64" t="n">
        <x:f aca="0">AA1237*(1+G1238)</x:f>
        <x:v>0.1409516946294366</x:v>
      </x:c>
      <x:c r="L1238" s="64" t="n">
        <x:f aca="0">AB1237*(1+H1238)</x:f>
        <x:v>0.9215123098238273</x:v>
      </x:c>
      <x:c r="M1238" s="64" t="n">
        <x:f aca="0">AC1237*(1+I1238)</x:f>
        <x:v>0.08616698975454583</x:v>
      </x:c>
      <x:c r="N1238" s="64" t="n">
        <x:f aca="0">SUM(J1238:M1238)</x:f>
        <x:v>1.2781401975575957</x:v>
      </x:c>
      <x:c r="O1238" s="65" t="n">
        <x:f aca="0">IFERROR((J1238+K1238)/N1238,0)</x:f>
        <x:v>0.2116050324495291</x:v>
      </x:c>
      <x:c r="P1238" s="66" t="b">
        <x:f aca="0">AND(MONTH(A1238)=12,OR(A1239="",YEAR(A1238)&lt;&gt;YEAR(A1239)))</x:f>
        <x:v>0</x:v>
      </x:c>
      <x:c r="Q1238" s="66" t="b">
        <x:f aca="0">AND(MOD(MONTH(A1238),3)=0,OR(A1239="",MONTH(A1238)&lt;&gt;MONTH(A1239)))</x:f>
        <x:v>0</x:v>
      </x:c>
      <x:c r="R1238" s="66" t="b">
        <x:f aca="0">OR(O1238&gt;$E$7,O1238&lt;$E$6)</x:f>
        <x:v>0</x:v>
      </x:c>
      <x:c r="S1238" s="66" t="b">
        <x:f aca="0">AND(OR(P1238,Q1238,R1238),A1238-AH1237&gt;$E$8)</x:f>
        <x:v>0</x:v>
      </x:c>
      <x:c r="T1238" s="67" t="str">
        <x:f aca="0">IF(NOT(OR(P1238,Q1238,R1238)),"不调",IF(NOT(S1238),"间隔规则跳过",IF(P1238,"年末+季度",IF(AND(Q1238,R1238),"季度+动态",IF(Q1238,"季度","动态")))))</x:f>
        <x:v>不调</x:v>
      </x:c>
      <x:c r="U1238" s="64" t="n">
        <x:f aca="0">IF(OR(T1238="年末+季度",T1238="季度+动态"),N1238*$E$5/2,IF(T1238="季度",(J1238+K1238)/2,IF(T1238="动态",N1238*$E$5*IF(J1238+K1238=0,0.5,J1238/(J1238+K1238)),J1238)))</x:f>
        <x:v>0.129509203349786</x:v>
      </x:c>
      <x:c r="V1238" s="64" t="n">
        <x:f aca="0">IF(OR(T1238="年末+季度",T1238="季度+动态"),N1238*$E$5/2,IF(T1238="季度",(J1238+K1238)/2,IF(T1238="动态",N1238*$E$5*IF(J1238+K1238=0,0.5,K1238/(J1238+K1238)),K1238)))</x:f>
        <x:v>0.1409516946294366</x:v>
      </x:c>
      <x:c r="W1238" s="64" t="n">
        <x:f aca="0">IF(OR(T1238="年末+季度",T1238="季度+动态",T1238="动态"),N1238*(1-$E$5)*IF(L1238+M1238=0,$B$7/($B$7+$B$8),L1238/(L1238+M1238)),L1238)</x:f>
        <x:v>0.9215123098238273</x:v>
      </x:c>
      <x:c r="X1238" s="64" t="n">
        <x:f aca="0">IF(OR(T1238="年末+季度",T1238="季度+动态",T1238="动态"),N1238*(1-$E$5)*IF(L1238+M1238=0,$B$8/($B$7+$B$8),M1238/(L1238+M1238)),M1238)</x:f>
        <x:v>0.08616698975454583</x:v>
      </x:c>
      <x:c r="Y1238" s="64" t="n">
        <x:f aca="0">POWER(1-$H$5,(A1238-A1237)/$H$8)</x:f>
        <x:v>0.9999862671029998</x:v>
      </x:c>
      <x:c r="Z1238" s="64" t="n">
        <x:f aca="0">U1238*Y1238</x:f>
        <x:v>0.12950742481323582</x:v>
      </x:c>
      <x:c r="AA1238" s="64" t="n">
        <x:f aca="0">V1238*Y1238</x:f>
        <x:v>0.14094975895433226</x:v>
      </x:c>
      <x:c r="AB1238" s="64" t="n">
        <x:f aca="0">W1238*Y1238</x:f>
        <x:v>0.921499654790192</x:v>
      </x:c>
      <x:c r="AC1238" s="64" t="n">
        <x:f aca="0">X1238*Y1238</x:f>
        <x:v>0.0861658064321507</x:v>
      </x:c>
      <x:c r="AD1238" s="64" t="n">
        <x:f aca="0">SUM(Z1238:AC1238)</x:f>
        <x:v>1.2781226449899108</x:v>
      </x:c>
      <x:c r="AE1238" s="64" t="n">
        <x:f aca="0">MAX(AE1237,AD1238)</x:f>
        <x:v>1.2781226449899108</x:v>
      </x:c>
      <x:c r="AF1238" s="63" t="n">
        <x:f aca="0">AD1238/AE1238-1</x:f>
        <x:v>0</x:v>
      </x:c>
      <x:c r="AG1238" s="63" t="n">
        <x:f aca="0">AD1238/AD1237-1</x:f>
        <x:v>0.0032234149215262242</x:v>
      </x:c>
      <x:c r="AH1238" s="61" t="n">
        <x:f aca="0">IF(OR(T1238="年末+季度",T1238="季度+动态",T1238="季度",T1238="动态"),A1238,AH1237)</x:f>
        <x:v>45565</x:v>
      </x:c>
      <x:c r="AI1238" s="68" t="n">
        <x:f aca="0">YEAR(A1238)</x:f>
        <x:v>2024</x:v>
      </x:c>
      <x:c r="AJ1238" s="68" t="n">
        <x:f aca="0">MONTH(A1238)</x:f>
        <x:v>12</x:v>
      </x:c>
      <x:c r="AK1238" s="66" t="n">
        <x:f aca="0">IF(MONTH(A1238)&lt;&gt;MONTH(A1239),1,0)</x:f>
        <x:v>0</x:v>
      </x:c>
      <x:c r="AL1238" s="64" t="n">
        <x:f aca="0">IF(AK1237,AD1237,AL1237)</x:f>
        <x:v>1.2620793341756416</x:v>
      </x:c>
      <x:c r="AM1238" s="65" t="str">
        <x:f aca="0">IF(AK1238,AD1238/AL1238-1,"")</x:f>
      </x:c>
      <x:c r="AN1238" s="64" t="n">
        <x:f aca="0">IF(AI1238&lt;&gt;AI1237,AD1238,MAX(AN1237,AD1238))</x:f>
        <x:v>1.2781226449899108</x:v>
      </x:c>
      <x:c r="AO1238" s="65" t="n">
        <x:f aca="0">AD1238/AN1238-1</x:f>
        <x:v>0</x:v>
      </x:c>
      <x:c r="AP1238" s="69" t="n">
        <x:f aca="0">IFERROR(SUM(Z1238:AC1238)/AD1238,0)</x:f>
        <x:v>1</x:v>
      </x:c>
      <x:c r="AQ1238" s="66" t="b">
        <x:f aca="0">AND(B1238&gt;0,C1238&gt;0,D1238&gt;0,E1238&gt;0)</x:f>
        <x:v>1</x:v>
      </x:c>
    </x:row>
    <x:row r="1239" ht="13.5" hidden="0">
      <x:c r="A1239" s="61" t="n">
        <x:f aca="0">'净值底稿'!A1201</x:f>
        <x:v>45637</x:v>
      </x:c>
      <x:c r="B1239" s="62" t="n">
        <x:f aca="0">'净值底稿'!W1201</x:f>
        <x:v>1.5260550678361455</x:v>
      </x:c>
      <x:c r="C1239" s="62" t="n">
        <x:f aca="0">'净值底稿'!T1201</x:f>
        <x:v>1.382069315712612</x:v>
      </x:c>
      <x:c r="D1239" s="62" t="n">
        <x:f aca="0">'净值底稿'!U1201</x:f>
        <x:v>1.7364</x:v>
      </x:c>
      <x:c r="E1239" s="62" t="n">
        <x:f aca="0">'净值底稿'!V1201</x:f>
        <x:v>2.1898</x:v>
      </x:c>
      <x:c r="F1239" s="63" t="n">
        <x:f aca="0">IFERROR(B1239/B1238-1,0)</x:f>
        <x:v>0.002449409767893984</x:v>
      </x:c>
      <x:c r="G1239" s="63" t="n">
        <x:f aca="0">IFERROR(C1239/C1238-1,0)</x:f>
        <x:v>0.010531650935458714</x:v>
      </x:c>
      <x:c r="H1239" s="63" t="n">
        <x:f aca="0">IFERROR(D1239/D1238-1,0)</x:f>
        <x:v>0.00046093569946981106</x:v>
      </x:c>
      <x:c r="I1239" s="63" t="n">
        <x:f aca="0">IFERROR(E1239/E1238-1,0)</x:f>
        <x:v>0.0081487960959441</x:v>
      </x:c>
      <x:c r="J1239" s="64" t="n">
        <x:f aca="0">Z1238*(1+F1239)</x:f>
        <x:v>0.12982464156458814</x:v>
      </x:c>
      <x:c r="K1239" s="64" t="n">
        <x:f aca="0">AA1238*(1+G1239)</x:f>
        <x:v>0.14243419261507634</x:v>
      </x:c>
      <x:c r="L1239" s="64" t="n">
        <x:f aca="0">AB1238*(1+H1239)</x:f>
        <x:v>0.9219244068781339</x:v>
      </x:c>
      <x:c r="M1239" s="64" t="n">
        <x:f aca="0">AC1238*(1+I1239)</x:f>
        <x:v>0.08686795401920888</x:v>
      </x:c>
      <x:c r="N1239" s="64" t="n">
        <x:f aca="0">SUM(J1239:M1239)</x:f>
        <x:v>1.2810511950770072</x:v>
      </x:c>
      <x:c r="O1239" s="65" t="n">
        <x:f aca="0">IFERROR((J1239+K1239)/N1239,0)</x:f>
        <x:v>0.21252767666580125</x:v>
      </x:c>
      <x:c r="P1239" s="66" t="b">
        <x:f aca="0">AND(MONTH(A1239)=12,OR(A1240="",YEAR(A1239)&lt;&gt;YEAR(A1240)))</x:f>
        <x:v>0</x:v>
      </x:c>
      <x:c r="Q1239" s="66" t="b">
        <x:f aca="0">AND(MOD(MONTH(A1239),3)=0,OR(A1240="",MONTH(A1239)&lt;&gt;MONTH(A1240)))</x:f>
        <x:v>0</x:v>
      </x:c>
      <x:c r="R1239" s="66" t="b">
        <x:f aca="0">OR(O1239&gt;$E$7,O1239&lt;$E$6)</x:f>
        <x:v>0</x:v>
      </x:c>
      <x:c r="S1239" s="66" t="b">
        <x:f aca="0">AND(OR(P1239,Q1239,R1239),A1239-AH1238&gt;$E$8)</x:f>
        <x:v>0</x:v>
      </x:c>
      <x:c r="T1239" s="67" t="str">
        <x:f aca="0">IF(NOT(OR(P1239,Q1239,R1239)),"不调",IF(NOT(S1239),"间隔规则跳过",IF(P1239,"年末+季度",IF(AND(Q1239,R1239),"季度+动态",IF(Q1239,"季度","动态")))))</x:f>
        <x:v>不调</x:v>
      </x:c>
      <x:c r="U1239" s="64" t="n">
        <x:f aca="0">IF(OR(T1239="年末+季度",T1239="季度+动态"),N1239*$E$5/2,IF(T1239="季度",(J1239+K1239)/2,IF(T1239="动态",N1239*$E$5*IF(J1239+K1239=0,0.5,J1239/(J1239+K1239)),J1239)))</x:f>
        <x:v>0.12982464156458814</x:v>
      </x:c>
      <x:c r="V1239" s="64" t="n">
        <x:f aca="0">IF(OR(T1239="年末+季度",T1239="季度+动态"),N1239*$E$5/2,IF(T1239="季度",(J1239+K1239)/2,IF(T1239="动态",N1239*$E$5*IF(J1239+K1239=0,0.5,K1239/(J1239+K1239)),K1239)))</x:f>
        <x:v>0.14243419261507634</x:v>
      </x:c>
      <x:c r="W1239" s="64" t="n">
        <x:f aca="0">IF(OR(T1239="年末+季度",T1239="季度+动态",T1239="动态"),N1239*(1-$E$5)*IF(L1239+M1239=0,$B$7/($B$7+$B$8),L1239/(L1239+M1239)),L1239)</x:f>
        <x:v>0.9219244068781339</x:v>
      </x:c>
      <x:c r="X1239" s="64" t="n">
        <x:f aca="0">IF(OR(T1239="年末+季度",T1239="季度+动态",T1239="动态"),N1239*(1-$E$5)*IF(L1239+M1239=0,$B$8/($B$7+$B$8),M1239/(L1239+M1239)),M1239)</x:f>
        <x:v>0.08686795401920888</x:v>
      </x:c>
      <x:c r="Y1239" s="64" t="n">
        <x:f aca="0">POWER(1-$H$5,(A1239-A1238)/$H$8)</x:f>
        <x:v>0.9999862671029998</x:v>
      </x:c>
      <x:c r="Z1239" s="64" t="n">
        <x:f aca="0">U1239*Y1239</x:f>
        <x:v>0.12982285869615745</x:v>
      </x:c>
      <x:c r="AA1239" s="64" t="n">
        <x:f aca="0">V1239*Y1239</x:f>
        <x:v>0.14243223658097984</x:v>
      </x:c>
      <x:c r="AB1239" s="64" t="n">
        <x:f aca="0">W1239*Y1239</x:f>
        <x:v>0.9219117461852122</x:v>
      </x:c>
      <x:c r="AC1239" s="64" t="n">
        <x:f aca="0">X1239*Y1239</x:f>
        <x:v>0.08686676107054371</x:v>
      </x:c>
      <x:c r="AD1239" s="64" t="n">
        <x:f aca="0">SUM(Z1239:AC1239)</x:f>
        <x:v>1.2810336025328934</x:v>
      </x:c>
      <x:c r="AE1239" s="64" t="n">
        <x:f aca="0">MAX(AE1238,AD1239)</x:f>
        <x:v>1.2810336025328934</x:v>
      </x:c>
      <x:c r="AF1239" s="63" t="n">
        <x:f aca="0">AD1239/AE1239-1</x:f>
        <x:v>0</x:v>
      </x:c>
      <x:c r="AG1239" s="63" t="n">
        <x:f aca="0">AD1239/AD1238-1</x:f>
        <x:v>0.0022775259904777023</x:v>
      </x:c>
      <x:c r="AH1239" s="61" t="n">
        <x:f aca="0">IF(OR(T1239="年末+季度",T1239="季度+动态",T1239="季度",T1239="动态"),A1239,AH1238)</x:f>
        <x:v>45565</x:v>
      </x:c>
      <x:c r="AI1239" s="68" t="n">
        <x:f aca="0">YEAR(A1239)</x:f>
        <x:v>2024</x:v>
      </x:c>
      <x:c r="AJ1239" s="68" t="n">
        <x:f aca="0">MONTH(A1239)</x:f>
        <x:v>12</x:v>
      </x:c>
      <x:c r="AK1239" s="66" t="n">
        <x:f aca="0">IF(MONTH(A1239)&lt;&gt;MONTH(A1240),1,0)</x:f>
        <x:v>0</x:v>
      </x:c>
      <x:c r="AL1239" s="64" t="n">
        <x:f aca="0">IF(AK1238,AD1238,AL1238)</x:f>
        <x:v>1.2620793341756416</x:v>
      </x:c>
      <x:c r="AM1239" s="65" t="str">
        <x:f aca="0">IF(AK1239,AD1239/AL1239-1,"")</x:f>
      </x:c>
      <x:c r="AN1239" s="64" t="n">
        <x:f aca="0">IF(AI1239&lt;&gt;AI1238,AD1239,MAX(AN1238,AD1239))</x:f>
        <x:v>1.2810336025328934</x:v>
      </x:c>
      <x:c r="AO1239" s="65" t="n">
        <x:f aca="0">AD1239/AN1239-1</x:f>
        <x:v>0</x:v>
      </x:c>
      <x:c r="AP1239" s="69" t="n">
        <x:f aca="0">IFERROR(SUM(Z1239:AC1239)/AD1239,0)</x:f>
        <x:v>1</x:v>
      </x:c>
      <x:c r="AQ1239" s="66" t="b">
        <x:f aca="0">AND(B1239&gt;0,C1239&gt;0,D1239&gt;0,E1239&gt;0)</x:f>
        <x:v>1</x:v>
      </x:c>
    </x:row>
    <x:row r="1240" ht="13.5" hidden="0">
      <x:c r="A1240" s="61" t="n">
        <x:f aca="0">'净值底稿'!A1202</x:f>
        <x:v>45638</x:v>
      </x:c>
      <x:c r="B1240" s="62" t="n">
        <x:f aca="0">'净值底稿'!W1202</x:f>
        <x:v>1.5333557173223749</x:v>
      </x:c>
      <x:c r="C1240" s="62" t="n">
        <x:f aca="0">'净值底稿'!T1202</x:f>
        <x:v>1.394376599167804</x:v>
      </x:c>
      <x:c r="D1240" s="62" t="n">
        <x:f aca="0">'净值底稿'!U1202</x:f>
        <x:v>1.7376</x:v>
      </x:c>
      <x:c r="E1240" s="62" t="n">
        <x:f aca="0">'净值底稿'!V1202</x:f>
        <x:v>2.2036</x:v>
      </x:c>
      <x:c r="F1240" s="63" t="n">
        <x:f aca="0">IFERROR(B1240/B1239-1,0)</x:f>
        <x:v>0.004784001337894805</x:v>
      </x:c>
      <x:c r="G1240" s="63" t="n">
        <x:f aca="0">IFERROR(C1240/C1239-1,0)</x:f>
        <x:v>0.008904968307502203</x:v>
      </x:c>
      <x:c r="H1240" s="63" t="n">
        <x:f aca="0">IFERROR(D1240/D1239-1,0)</x:f>
        <x:v>0.0006910850034553828</x:v>
      </x:c>
      <x:c r="I1240" s="63" t="n">
        <x:f aca="0">IFERROR(E1240/E1239-1,0)</x:f>
        <x:v>0.006301945383139884</x:v>
      </x:c>
      <x:c r="J1240" s="64" t="n">
        <x:f aca="0">Z1239*(1+F1240)</x:f>
        <x:v>0.1304439314258492</x:v>
      </x:c>
      <x:c r="K1240" s="64" t="n">
        <x:f aca="0">AA1239*(1+G1240)</x:f>
        <x:v>0.14370059113370012</x:v>
      </x:c>
      <x:c r="L1240" s="64" t="n">
        <x:f aca="0">AB1239*(1+H1240)</x:f>
        <x:v>0.9225488655675101</x:v>
      </x:c>
      <x:c r="M1240" s="64" t="n">
        <x:f aca="0">AC1239*(1+I1240)</x:f>
        <x:v>0.08741419065442053</x:v>
      </x:c>
      <x:c r="N1240" s="64" t="n">
        <x:f aca="0">SUM(J1240:M1240)</x:f>
        <x:v>1.2841075787814802</x:v>
      </x:c>
      <x:c r="O1240" s="65" t="n">
        <x:f aca="0">IFERROR((J1240+K1240)/N1240,0)</x:f>
        <x:v>0.21349030804700297</x:v>
      </x:c>
      <x:c r="P1240" s="66" t="b">
        <x:f aca="0">AND(MONTH(A1240)=12,OR(A1241="",YEAR(A1240)&lt;&gt;YEAR(A1241)))</x:f>
        <x:v>0</x:v>
      </x:c>
      <x:c r="Q1240" s="66" t="b">
        <x:f aca="0">AND(MOD(MONTH(A1240),3)=0,OR(A1241="",MONTH(A1240)&lt;&gt;MONTH(A1241)))</x:f>
        <x:v>0</x:v>
      </x:c>
      <x:c r="R1240" s="66" t="b">
        <x:f aca="0">OR(O1240&gt;$E$7,O1240&lt;$E$6)</x:f>
        <x:v>0</x:v>
      </x:c>
      <x:c r="S1240" s="66" t="b">
        <x:f aca="0">AND(OR(P1240,Q1240,R1240),A1240-AH1239&gt;$E$8)</x:f>
        <x:v>0</x:v>
      </x:c>
      <x:c r="T1240" s="67" t="str">
        <x:f aca="0">IF(NOT(OR(P1240,Q1240,R1240)),"不调",IF(NOT(S1240),"间隔规则跳过",IF(P1240,"年末+季度",IF(AND(Q1240,R1240),"季度+动态",IF(Q1240,"季度","动态")))))</x:f>
        <x:v>不调</x:v>
      </x:c>
      <x:c r="U1240" s="64" t="n">
        <x:f aca="0">IF(OR(T1240="年末+季度",T1240="季度+动态"),N1240*$E$5/2,IF(T1240="季度",(J1240+K1240)/2,IF(T1240="动态",N1240*$E$5*IF(J1240+K1240=0,0.5,J1240/(J1240+K1240)),J1240)))</x:f>
        <x:v>0.1304439314258492</x:v>
      </x:c>
      <x:c r="V1240" s="64" t="n">
        <x:f aca="0">IF(OR(T1240="年末+季度",T1240="季度+动态"),N1240*$E$5/2,IF(T1240="季度",(J1240+K1240)/2,IF(T1240="动态",N1240*$E$5*IF(J1240+K1240=0,0.5,K1240/(J1240+K1240)),K1240)))</x:f>
        <x:v>0.14370059113370012</x:v>
      </x:c>
      <x:c r="W1240" s="64" t="n">
        <x:f aca="0">IF(OR(T1240="年末+季度",T1240="季度+动态",T1240="动态"),N1240*(1-$E$5)*IF(L1240+M1240=0,$B$7/($B$7+$B$8),L1240/(L1240+M1240)),L1240)</x:f>
        <x:v>0.9225488655675101</x:v>
      </x:c>
      <x:c r="X1240" s="64" t="n">
        <x:f aca="0">IF(OR(T1240="年末+季度",T1240="季度+动态",T1240="动态"),N1240*(1-$E$5)*IF(L1240+M1240=0,$B$8/($B$7+$B$8),M1240/(L1240+M1240)),M1240)</x:f>
        <x:v>0.08741419065442053</x:v>
      </x:c>
      <x:c r="Y1240" s="64" t="n">
        <x:f aca="0">POWER(1-$H$5,(A1240-A1239)/$H$8)</x:f>
        <x:v>0.9999862671029998</x:v>
      </x:c>
      <x:c r="Z1240" s="64" t="n">
        <x:f aca="0">U1240*Y1240</x:f>
        <x:v>0.13044214005277463</x:v>
      </x:c>
      <x:c r="AA1240" s="64" t="n">
        <x:f aca="0">V1240*Y1240</x:f>
        <x:v>0.1436986177082832</x:v>
      </x:c>
      <x:c r="AB1240" s="64" t="n">
        <x:f aca="0">W1240*Y1240</x:f>
        <x:v>0.9225361962989617</x:v>
      </x:c>
      <x:c r="AC1240" s="64" t="n">
        <x:f aca="0">X1240*Y1240</x:f>
        <x:v>0.08741299020434391</x:v>
      </x:c>
      <x:c r="AD1240" s="64" t="n">
        <x:f aca="0">SUM(Z1240:AC1240)</x:f>
        <x:v>1.2840899442643634</x:v>
      </x:c>
      <x:c r="AE1240" s="64" t="n">
        <x:f aca="0">MAX(AE1239,AD1240)</x:f>
        <x:v>1.2840899442643634</x:v>
      </x:c>
      <x:c r="AF1240" s="63" t="n">
        <x:f aca="0">AD1240/AE1240-1</x:f>
        <x:v>0</x:v>
      </x:c>
      <x:c r="AG1240" s="63" t="n">
        <x:f aca="0">AD1240/AD1239-1</x:f>
        <x:v>0.002385840406861295</x:v>
      </x:c>
      <x:c r="AH1240" s="61" t="n">
        <x:f aca="0">IF(OR(T1240="年末+季度",T1240="季度+动态",T1240="季度",T1240="动态"),A1240,AH1239)</x:f>
        <x:v>45565</x:v>
      </x:c>
      <x:c r="AI1240" s="68" t="n">
        <x:f aca="0">YEAR(A1240)</x:f>
        <x:v>2024</x:v>
      </x:c>
      <x:c r="AJ1240" s="68" t="n">
        <x:f aca="0">MONTH(A1240)</x:f>
        <x:v>12</x:v>
      </x:c>
      <x:c r="AK1240" s="66" t="n">
        <x:f aca="0">IF(MONTH(A1240)&lt;&gt;MONTH(A1241),1,0)</x:f>
        <x:v>0</x:v>
      </x:c>
      <x:c r="AL1240" s="64" t="n">
        <x:f aca="0">IF(AK1239,AD1239,AL1239)</x:f>
        <x:v>1.2620793341756416</x:v>
      </x:c>
      <x:c r="AM1240" s="65" t="str">
        <x:f aca="0">IF(AK1240,AD1240/AL1240-1,"")</x:f>
      </x:c>
      <x:c r="AN1240" s="64" t="n">
        <x:f aca="0">IF(AI1240&lt;&gt;AI1239,AD1240,MAX(AN1239,AD1240))</x:f>
        <x:v>1.2840899442643634</x:v>
      </x:c>
      <x:c r="AO1240" s="65" t="n">
        <x:f aca="0">AD1240/AN1240-1</x:f>
        <x:v>0</x:v>
      </x:c>
      <x:c r="AP1240" s="69" t="n">
        <x:f aca="0">IFERROR(SUM(Z1240:AC1240)/AD1240,0)</x:f>
        <x:v>1</x:v>
      </x:c>
      <x:c r="AQ1240" s="66" t="b">
        <x:f aca="0">AND(B1240&gt;0,C1240&gt;0,D1240&gt;0,E1240&gt;0)</x:f>
        <x:v>1</x:v>
      </x:c>
    </x:row>
    <x:row r="1241" ht="13.5" hidden="0">
      <x:c r="A1241" s="61" t="n">
        <x:f aca="0">'净值底稿'!A1203</x:f>
        <x:v>45639</x:v>
      </x:c>
      <x:c r="B1241" s="62" t="n">
        <x:f aca="0">'净值底稿'!W1203</x:f>
        <x:v>1.5073459216802116</x:v>
      </x:c>
      <x:c r="C1241" s="62" t="n">
        <x:f aca="0">'净值底稿'!T1203</x:f>
        <x:v>1.3716162565746868</x:v>
      </x:c>
      <x:c r="D1241" s="62" t="n">
        <x:f aca="0">'净值底稿'!U1203</x:f>
        <x:v>1.7416</x:v>
      </x:c>
      <x:c r="E1241" s="62" t="n">
        <x:f aca="0">'净值底稿'!V1203</x:f>
        <x:v>2.1821</x:v>
      </x:c>
      <x:c r="F1241" s="63" t="n">
        <x:f aca="0">IFERROR(B1241/B1240-1,0)</x:f>
        <x:v>-0.016962662576158638</x:v>
      </x:c>
      <x:c r="G1241" s="63" t="n">
        <x:f aca="0">IFERROR(C1241/C1240-1,0)</x:f>
        <x:v>-0.016322952211548336</x:v>
      </x:c>
      <x:c r="H1241" s="63" t="n">
        <x:f aca="0">IFERROR(D1241/D1240-1,0)</x:f>
        <x:v>0.002302025782688677</x:v>
      </x:c>
      <x:c r="I1241" s="63" t="n">
        <x:f aca="0">IFERROR(E1241/E1240-1,0)</x:f>
        <x:v>-0.009756761662733537</x:v>
      </x:c>
      <x:c r="J1241" s="64" t="n">
        <x:f aca="0">Z1240*(1+F1241)</x:f>
        <x:v>0.1282294940453474</x:v>
      </x:c>
      <x:c r="K1241" s="64" t="n">
        <x:f aca="0">AA1240*(1+G1241)</x:f>
        <x:v>0.14135303203856536</x:v>
      </x:c>
      <x:c r="L1241" s="64" t="n">
        <x:f aca="0">AB1240*(1+H1241)</x:f>
        <x:v>0.9246598984083054</x:v>
      </x:c>
      <x:c r="M1241" s="64" t="n">
        <x:f aca="0">AC1240*(1+I1241)</x:f>
        <x:v>0.08656012249269326</x:v>
      </x:c>
      <x:c r="N1241" s="64" t="n">
        <x:f aca="0">SUM(J1241:M1241)</x:f>
        <x:v>1.2808025469849116</x:v>
      </x:c>
      <x:c r="O1241" s="65" t="n">
        <x:f aca="0">IFERROR((J1241+K1241)/N1241,0)</x:f>
        <x:v>0.21047938007191405</x:v>
      </x:c>
      <x:c r="P1241" s="66" t="b">
        <x:f aca="0">AND(MONTH(A1241)=12,OR(A1242="",YEAR(A1241)&lt;&gt;YEAR(A1242)))</x:f>
        <x:v>0</x:v>
      </x:c>
      <x:c r="Q1241" s="66" t="b">
        <x:f aca="0">AND(MOD(MONTH(A1241),3)=0,OR(A1242="",MONTH(A1241)&lt;&gt;MONTH(A1242)))</x:f>
        <x:v>0</x:v>
      </x:c>
      <x:c r="R1241" s="66" t="b">
        <x:f aca="0">OR(O1241&gt;$E$7,O1241&lt;$E$6)</x:f>
        <x:v>0</x:v>
      </x:c>
      <x:c r="S1241" s="66" t="b">
        <x:f aca="0">AND(OR(P1241,Q1241,R1241),A1241-AH1240&gt;$E$8)</x:f>
        <x:v>0</x:v>
      </x:c>
      <x:c r="T1241" s="67" t="str">
        <x:f aca="0">IF(NOT(OR(P1241,Q1241,R1241)),"不调",IF(NOT(S1241),"间隔规则跳过",IF(P1241,"年末+季度",IF(AND(Q1241,R1241),"季度+动态",IF(Q1241,"季度","动态")))))</x:f>
        <x:v>不调</x:v>
      </x:c>
      <x:c r="U1241" s="64" t="n">
        <x:f aca="0">IF(OR(T1241="年末+季度",T1241="季度+动态"),N1241*$E$5/2,IF(T1241="季度",(J1241+K1241)/2,IF(T1241="动态",N1241*$E$5*IF(J1241+K1241=0,0.5,J1241/(J1241+K1241)),J1241)))</x:f>
        <x:v>0.1282294940453474</x:v>
      </x:c>
      <x:c r="V1241" s="64" t="n">
        <x:f aca="0">IF(OR(T1241="年末+季度",T1241="季度+动态"),N1241*$E$5/2,IF(T1241="季度",(J1241+K1241)/2,IF(T1241="动态",N1241*$E$5*IF(J1241+K1241=0,0.5,K1241/(J1241+K1241)),K1241)))</x:f>
        <x:v>0.14135303203856536</x:v>
      </x:c>
      <x:c r="W1241" s="64" t="n">
        <x:f aca="0">IF(OR(T1241="年末+季度",T1241="季度+动态",T1241="动态"),N1241*(1-$E$5)*IF(L1241+M1241=0,$B$7/($B$7+$B$8),L1241/(L1241+M1241)),L1241)</x:f>
        <x:v>0.9246598984083054</x:v>
      </x:c>
      <x:c r="X1241" s="64" t="n">
        <x:f aca="0">IF(OR(T1241="年末+季度",T1241="季度+动态",T1241="动态"),N1241*(1-$E$5)*IF(L1241+M1241=0,$B$8/($B$7+$B$8),M1241/(L1241+M1241)),M1241)</x:f>
        <x:v>0.08656012249269326</x:v>
      </x:c>
      <x:c r="Y1241" s="64" t="n">
        <x:f aca="0">POWER(1-$H$5,(A1241-A1240)/$H$8)</x:f>
        <x:v>0.9999862671029998</x:v>
      </x:c>
      <x:c r="Z1241" s="64" t="n">
        <x:f aca="0">U1241*Y1241</x:f>
        <x:v>0.12822773308291327</x:v>
      </x:c>
      <x:c r="AA1241" s="64" t="n">
        <x:f aca="0">V1241*Y1241</x:f>
        <x:v>0.1413510908519357</x:v>
      </x:c>
      <x:c r="AB1241" s="64" t="n">
        <x:f aca="0">W1241*Y1241</x:f>
        <x:v>0.9246472001491604</x:v>
      </x:c>
      <x:c r="AC1241" s="64" t="n">
        <x:f aca="0">X1241*Y1241</x:f>
        <x:v>0.08655893377144674</x:v>
      </x:c>
      <x:c r="AD1241" s="64" t="n">
        <x:f aca="0">SUM(Z1241:AC1241)</x:f>
        <x:v>1.2807849578554562</x:v>
      </x:c>
      <x:c r="AE1241" s="64" t="n">
        <x:f aca="0">MAX(AE1240,AD1241)</x:f>
        <x:v>1.2840899442643634</x:v>
      </x:c>
      <x:c r="AF1241" s="63" t="n">
        <x:f aca="0">AD1241/AE1241-1</x:f>
        <x:v>-0.002573796659392613</x:v>
      </x:c>
      <x:c r="AG1241" s="63" t="n">
        <x:f aca="0">AD1241/AD1240-1</x:f>
        <x:v>-0.002573796659392613</x:v>
      </x:c>
      <x:c r="AH1241" s="61" t="n">
        <x:f aca="0">IF(OR(T1241="年末+季度",T1241="季度+动态",T1241="季度",T1241="动态"),A1241,AH1240)</x:f>
        <x:v>45565</x:v>
      </x:c>
      <x:c r="AI1241" s="68" t="n">
        <x:f aca="0">YEAR(A1241)</x:f>
        <x:v>2024</x:v>
      </x:c>
      <x:c r="AJ1241" s="68" t="n">
        <x:f aca="0">MONTH(A1241)</x:f>
        <x:v>12</x:v>
      </x:c>
      <x:c r="AK1241" s="66" t="n">
        <x:f aca="0">IF(MONTH(A1241)&lt;&gt;MONTH(A1242),1,0)</x:f>
        <x:v>0</x:v>
      </x:c>
      <x:c r="AL1241" s="64" t="n">
        <x:f aca="0">IF(AK1240,AD1240,AL1240)</x:f>
        <x:v>1.2620793341756416</x:v>
      </x:c>
      <x:c r="AM1241" s="65" t="str">
        <x:f aca="0">IF(AK1241,AD1241/AL1241-1,"")</x:f>
      </x:c>
      <x:c r="AN1241" s="64" t="n">
        <x:f aca="0">IF(AI1241&lt;&gt;AI1240,AD1241,MAX(AN1240,AD1241))</x:f>
        <x:v>1.2840899442643634</x:v>
      </x:c>
      <x:c r="AO1241" s="65" t="n">
        <x:f aca="0">AD1241/AN1241-1</x:f>
        <x:v>-0.002573796659392613</x:v>
      </x:c>
      <x:c r="AP1241" s="69" t="n">
        <x:f aca="0">IFERROR(SUM(Z1241:AC1241)/AD1241,0)</x:f>
        <x:v>1</x:v>
      </x:c>
      <x:c r="AQ1241" s="66" t="b">
        <x:f aca="0">AND(B1241&gt;0,C1241&gt;0,D1241&gt;0,E1241&gt;0)</x:f>
        <x:v>1</x:v>
      </x:c>
    </x:row>
    <x:row r="1242" ht="13.5" hidden="0">
      <x:c r="A1242" s="61" t="n">
        <x:f aca="0">'净值底稿'!A1204</x:f>
        <x:v>45642</x:v>
      </x:c>
      <x:c r="B1242" s="62" t="n">
        <x:f aca="0">'净值底稿'!W1204</x:f>
        <x:v>1.5141198729195318</x:v>
      </x:c>
      <x:c r="C1242" s="62" t="n">
        <x:f aca="0">'净值底稿'!T1204</x:f>
        <x:v>1.3651087696815</x:v>
      </x:c>
      <x:c r="D1242" s="62" t="n">
        <x:f aca="0">'净值底稿'!U1204</x:f>
        <x:v>1.7456</x:v>
      </x:c>
      <x:c r="E1242" s="62" t="n">
        <x:f aca="0">'净值底稿'!V1204</x:f>
        <x:v>2.1668</x:v>
      </x:c>
      <x:c r="F1242" s="63" t="n">
        <x:f aca="0">IFERROR(B1242/B1241-1,0)</x:f>
        <x:v>0.004493959310792661</x:v>
      </x:c>
      <x:c r="G1242" s="63" t="n">
        <x:f aca="0">IFERROR(C1242/C1241-1,0)</x:f>
        <x:v>-0.004744393238264588</x:v>
      </x:c>
      <x:c r="H1242" s="63" t="n">
        <x:f aca="0">IFERROR(D1242/D1241-1,0)</x:f>
        <x:v>0.0022967386311438798</x:v>
      </x:c>
      <x:c r="I1242" s="63" t="n">
        <x:f aca="0">IFERROR(E1242/E1241-1,0)</x:f>
        <x:v>-0.00701159433573173</x:v>
      </x:c>
      <x:c r="J1242" s="64" t="n">
        <x:f aca="0">Z1241*(1+F1242)</x:f>
        <x:v>0.12880398329790307</x:v>
      </x:c>
      <x:c r="K1242" s="64" t="n">
        <x:f aca="0">AA1241*(1+G1242)</x:f>
        <x:v>0.14068046569227646</x:v>
      </x:c>
      <x:c r="L1242" s="64" t="n">
        <x:f aca="0">AB1241*(1+H1242)</x:f>
        <x:v>0.9267708730939219</x:v>
      </x:c>
      <x:c r="M1242" s="64" t="n">
        <x:f aca="0">AC1241*(1+I1242)</x:f>
        <x:v>0.08595201764170789</x:v>
      </x:c>
      <x:c r="N1242" s="64" t="n">
        <x:f aca="0">SUM(J1242:M1242)</x:f>
        <x:v>1.2822073397258094</x:v>
      </x:c>
      <x:c r="O1242" s="65" t="n">
        <x:f aca="0">IFERROR((J1242+K1242)/N1242,0)</x:f>
        <x:v>0.21017228699362056</x:v>
      </x:c>
      <x:c r="P1242" s="66" t="b">
        <x:f aca="0">AND(MONTH(A1242)=12,OR(A1243="",YEAR(A1242)&lt;&gt;YEAR(A1243)))</x:f>
        <x:v>0</x:v>
      </x:c>
      <x:c r="Q1242" s="66" t="b">
        <x:f aca="0">AND(MOD(MONTH(A1242),3)=0,OR(A1243="",MONTH(A1242)&lt;&gt;MONTH(A1243)))</x:f>
        <x:v>0</x:v>
      </x:c>
      <x:c r="R1242" s="66" t="b">
        <x:f aca="0">OR(O1242&gt;$E$7,O1242&lt;$E$6)</x:f>
        <x:v>0</x:v>
      </x:c>
      <x:c r="S1242" s="66" t="b">
        <x:f aca="0">AND(OR(P1242,Q1242,R1242),A1242-AH1241&gt;$E$8)</x:f>
        <x:v>0</x:v>
      </x:c>
      <x:c r="T1242" s="67" t="str">
        <x:f aca="0">IF(NOT(OR(P1242,Q1242,R1242)),"不调",IF(NOT(S1242),"间隔规则跳过",IF(P1242,"年末+季度",IF(AND(Q1242,R1242),"季度+动态",IF(Q1242,"季度","动态")))))</x:f>
        <x:v>不调</x:v>
      </x:c>
      <x:c r="U1242" s="64" t="n">
        <x:f aca="0">IF(OR(T1242="年末+季度",T1242="季度+动态"),N1242*$E$5/2,IF(T1242="季度",(J1242+K1242)/2,IF(T1242="动态",N1242*$E$5*IF(J1242+K1242=0,0.5,J1242/(J1242+K1242)),J1242)))</x:f>
        <x:v>0.12880398329790307</x:v>
      </x:c>
      <x:c r="V1242" s="64" t="n">
        <x:f aca="0">IF(OR(T1242="年末+季度",T1242="季度+动态"),N1242*$E$5/2,IF(T1242="季度",(J1242+K1242)/2,IF(T1242="动态",N1242*$E$5*IF(J1242+K1242=0,0.5,K1242/(J1242+K1242)),K1242)))</x:f>
        <x:v>0.14068046569227646</x:v>
      </x:c>
      <x:c r="W1242" s="64" t="n">
        <x:f aca="0">IF(OR(T1242="年末+季度",T1242="季度+动态",T1242="动态"),N1242*(1-$E$5)*IF(L1242+M1242=0,$B$7/($B$7+$B$8),L1242/(L1242+M1242)),L1242)</x:f>
        <x:v>0.9267708730939219</x:v>
      </x:c>
      <x:c r="X1242" s="64" t="n">
        <x:f aca="0">IF(OR(T1242="年末+季度",T1242="季度+动态",T1242="动态"),N1242*(1-$E$5)*IF(L1242+M1242=0,$B$8/($B$7+$B$8),M1242/(L1242+M1242)),M1242)</x:f>
        <x:v>0.08595201764170789</x:v>
      </x:c>
      <x:c r="Y1242" s="64" t="n">
        <x:f aca="0">POWER(1-$H$5,(A1242-A1241)/$H$8)</x:f>
        <x:v>0.9999588018747739</x:v>
      </x:c>
      <x:c r="Z1242" s="64" t="n">
        <x:f aca="0">U1242*Y1242</x:f>
        <x:v>0.12879867681526955</x:v>
      </x:c>
      <x:c r="AA1242" s="64" t="n">
        <x:f aca="0">V1242*Y1242</x:f>
        <x:v>0.14067466992083402</x:v>
      </x:c>
      <x:c r="AB1242" s="64" t="n">
        <x:f aca="0">W1242*Y1242</x:f>
        <x:v>0.9267326918714364</x:v>
      </x:c>
      <x:c r="AC1242" s="64" t="n">
        <x:f aca="0">X1242*Y1242</x:f>
        <x:v>0.08594847657972166</x:v>
      </x:c>
      <x:c r="AD1242" s="64" t="n">
        <x:f aca="0">SUM(Z1242:AC1242)</x:f>
        <x:v>1.2821545151872615</x:v>
      </x:c>
      <x:c r="AE1242" s="64" t="n">
        <x:f aca="0">MAX(AE1241,AD1242)</x:f>
        <x:v>1.2840899442643634</x:v>
      </x:c>
      <x:c r="AF1242" s="63" t="n">
        <x:f aca="0">AD1242/AE1242-1</x:f>
        <x:v>-0.0015072379358991306</x:v>
      </x:c>
      <x:c r="AG1242" s="63" t="n">
        <x:f aca="0">AD1242/AD1241-1</x:f>
        <x:v>0.0010693109123474098</x:v>
      </x:c>
      <x:c r="AH1242" s="61" t="n">
        <x:f aca="0">IF(OR(T1242="年末+季度",T1242="季度+动态",T1242="季度",T1242="动态"),A1242,AH1241)</x:f>
        <x:v>45565</x:v>
      </x:c>
      <x:c r="AI1242" s="68" t="n">
        <x:f aca="0">YEAR(A1242)</x:f>
        <x:v>2024</x:v>
      </x:c>
      <x:c r="AJ1242" s="68" t="n">
        <x:f aca="0">MONTH(A1242)</x:f>
        <x:v>12</x:v>
      </x:c>
      <x:c r="AK1242" s="66" t="n">
        <x:f aca="0">IF(MONTH(A1242)&lt;&gt;MONTH(A1243),1,0)</x:f>
        <x:v>0</x:v>
      </x:c>
      <x:c r="AL1242" s="64" t="n">
        <x:f aca="0">IF(AK1241,AD1241,AL1241)</x:f>
        <x:v>1.2620793341756416</x:v>
      </x:c>
      <x:c r="AM1242" s="65" t="str">
        <x:f aca="0">IF(AK1242,AD1242/AL1242-1,"")</x:f>
      </x:c>
      <x:c r="AN1242" s="64" t="n">
        <x:f aca="0">IF(AI1242&lt;&gt;AI1241,AD1242,MAX(AN1241,AD1242))</x:f>
        <x:v>1.2840899442643634</x:v>
      </x:c>
      <x:c r="AO1242" s="65" t="n">
        <x:f aca="0">AD1242/AN1242-1</x:f>
        <x:v>-0.0015072379358991306</x:v>
      </x:c>
      <x:c r="AP1242" s="69" t="n">
        <x:f aca="0">IFERROR(SUM(Z1242:AC1242)/AD1242,0)</x:f>
        <x:v>1</x:v>
      </x:c>
      <x:c r="AQ1242" s="66" t="b">
        <x:f aca="0">AND(B1242&gt;0,C1242&gt;0,D1242&gt;0,E1242&gt;0)</x:f>
        <x:v>1</x:v>
      </x:c>
    </x:row>
    <x:row r="1243" ht="13.5" hidden="0">
      <x:c r="A1243" s="61" t="n">
        <x:f aca="0">'净值底稿'!A1205</x:f>
        <x:v>45643</x:v>
      </x:c>
      <x:c r="B1243" s="62" t="n">
        <x:f aca="0">'净值底稿'!W1205</x:f>
        <x:v>1.5092134145137048</x:v>
      </x:c>
      <x:c r="C1243" s="62" t="n">
        <x:f aca="0">'净值底稿'!T1205</x:f>
        <x:v>1.342037432270247</x:v>
      </x:c>
      <x:c r="D1243" s="62" t="n">
        <x:f aca="0">'净值底稿'!U1205</x:f>
        <x:v>1.7446</x:v>
      </x:c>
      <x:c r="E1243" s="62" t="n">
        <x:f aca="0">'净值底稿'!V1205</x:f>
        <x:v>2.1665</x:v>
      </x:c>
      <x:c r="F1243" s="63" t="n">
        <x:f aca="0">IFERROR(B1243/B1242-1,0)</x:f>
        <x:v>-0.0032404689308821455</x:v>
      </x:c>
      <x:c r="G1243" s="63" t="n">
        <x:f aca="0">IFERROR(C1243/C1242-1,0)</x:f>
        <x:v>-0.016900731958989557</x:v>
      </x:c>
      <x:c r="H1243" s="63" t="n">
        <x:f aca="0">IFERROR(D1243/D1242-1,0)</x:f>
        <x:v>-0.0005728689275894538</x:v>
      </x:c>
      <x:c r="I1243" s="63" t="n">
        <x:f aca="0">IFERROR(E1243/E1242-1,0)</x:f>
        <x:v>-0.0001384530182756416</x:v>
      </x:c>
      <x:c r="J1243" s="64" t="n">
        <x:f aca="0">Z1242*(1+F1243)</x:f>
        <x:v>0.12838130870471093</x:v>
      </x:c>
      <x:c r="K1243" s="64" t="n">
        <x:f aca="0">AA1242*(1+G1243)</x:f>
        <x:v>0.13829716503108266</x:v>
      </x:c>
      <x:c r="L1243" s="64" t="n">
        <x:f aca="0">AB1242*(1+H1243)</x:f>
        <x:v>0.9262017955080819</x:v>
      </x:c>
      <x:c r="M1243" s="64" t="n">
        <x:f aca="0">AC1242*(1+I1243)</x:f>
        <x:v>0.085936576753723</x:v>
      </x:c>
      <x:c r="N1243" s="64" t="n">
        <x:f aca="0">SUM(J1243:M1243)</x:f>
        <x:v>1.2788168459975984</x:v>
      </x:c>
      <x:c r="O1243" s="65" t="n">
        <x:f aca="0">IFERROR((J1243+K1243)/N1243,0)</x:f>
        <x:v>0.20853531494399347</x:v>
      </x:c>
      <x:c r="P1243" s="66" t="b">
        <x:f aca="0">AND(MONTH(A1243)=12,OR(A1244="",YEAR(A1243)&lt;&gt;YEAR(A1244)))</x:f>
        <x:v>0</x:v>
      </x:c>
      <x:c r="Q1243" s="66" t="b">
        <x:f aca="0">AND(MOD(MONTH(A1243),3)=0,OR(A1244="",MONTH(A1243)&lt;&gt;MONTH(A1244)))</x:f>
        <x:v>0</x:v>
      </x:c>
      <x:c r="R1243" s="66" t="b">
        <x:f aca="0">OR(O1243&gt;$E$7,O1243&lt;$E$6)</x:f>
        <x:v>0</x:v>
      </x:c>
      <x:c r="S1243" s="66" t="b">
        <x:f aca="0">AND(OR(P1243,Q1243,R1243),A1243-AH1242&gt;$E$8)</x:f>
        <x:v>0</x:v>
      </x:c>
      <x:c r="T1243" s="67" t="str">
        <x:f aca="0">IF(NOT(OR(P1243,Q1243,R1243)),"不调",IF(NOT(S1243),"间隔规则跳过",IF(P1243,"年末+季度",IF(AND(Q1243,R1243),"季度+动态",IF(Q1243,"季度","动态")))))</x:f>
        <x:v>不调</x:v>
      </x:c>
      <x:c r="U1243" s="64" t="n">
        <x:f aca="0">IF(OR(T1243="年末+季度",T1243="季度+动态"),N1243*$E$5/2,IF(T1243="季度",(J1243+K1243)/2,IF(T1243="动态",N1243*$E$5*IF(J1243+K1243=0,0.5,J1243/(J1243+K1243)),J1243)))</x:f>
        <x:v>0.12838130870471093</x:v>
      </x:c>
      <x:c r="V1243" s="64" t="n">
        <x:f aca="0">IF(OR(T1243="年末+季度",T1243="季度+动态"),N1243*$E$5/2,IF(T1243="季度",(J1243+K1243)/2,IF(T1243="动态",N1243*$E$5*IF(J1243+K1243=0,0.5,K1243/(J1243+K1243)),K1243)))</x:f>
        <x:v>0.13829716503108266</x:v>
      </x:c>
      <x:c r="W1243" s="64" t="n">
        <x:f aca="0">IF(OR(T1243="年末+季度",T1243="季度+动态",T1243="动态"),N1243*(1-$E$5)*IF(L1243+M1243=0,$B$7/($B$7+$B$8),L1243/(L1243+M1243)),L1243)</x:f>
        <x:v>0.9262017955080819</x:v>
      </x:c>
      <x:c r="X1243" s="64" t="n">
        <x:f aca="0">IF(OR(T1243="年末+季度",T1243="季度+动态",T1243="动态"),N1243*(1-$E$5)*IF(L1243+M1243=0,$B$8/($B$7+$B$8),M1243/(L1243+M1243)),M1243)</x:f>
        <x:v>0.085936576753723</x:v>
      </x:c>
      <x:c r="Y1243" s="64" t="n">
        <x:f aca="0">POWER(1-$H$5,(A1243-A1242)/$H$8)</x:f>
        <x:v>0.9999862671029998</x:v>
      </x:c>
      <x:c r="Z1243" s="64" t="n">
        <x:f aca="0">U1243*Y1243</x:f>
        <x:v>0.12837954565742174</x:v>
      </x:c>
      <x:c r="AA1243" s="64" t="n">
        <x:f aca="0">V1243*Y1243</x:f>
        <x:v>0.13829526581035986</x:v>
      </x:c>
      <x:c r="AB1243" s="64" t="n">
        <x:f aca="0">W1243*Y1243</x:f>
        <x:v>0.9261890760742227</x:v>
      </x:c>
      <x:c r="AC1243" s="64" t="n">
        <x:f aca="0">X1243*Y1243</x:f>
        <x:v>0.08593539659556589</x:v>
      </x:c>
      <x:c r="AD1243" s="64" t="n">
        <x:f aca="0">SUM(Z1243:AC1243)</x:f>
        <x:v>1.2787992841375702</x:v>
      </x:c>
      <x:c r="AE1243" s="64" t="n">
        <x:f aca="0">MAX(AE1242,AD1243)</x:f>
        <x:v>1.2840899442643634</x:v>
      </x:c>
      <x:c r="AF1243" s="63" t="n">
        <x:f aca="0">AD1243/AE1243-1</x:f>
        <x:v>-0.004120163194505921</x:v>
      </x:c>
      <x:c r="AG1243" s="63" t="n">
        <x:f aca="0">AD1243/AD1242-1</x:f>
        <x:v>-0.0026168695035959644</x:v>
      </x:c>
      <x:c r="AH1243" s="61" t="n">
        <x:f aca="0">IF(OR(T1243="年末+季度",T1243="季度+动态",T1243="季度",T1243="动态"),A1243,AH1242)</x:f>
        <x:v>45565</x:v>
      </x:c>
      <x:c r="AI1243" s="68" t="n">
        <x:f aca="0">YEAR(A1243)</x:f>
        <x:v>2024</x:v>
      </x:c>
      <x:c r="AJ1243" s="68" t="n">
        <x:f aca="0">MONTH(A1243)</x:f>
        <x:v>12</x:v>
      </x:c>
      <x:c r="AK1243" s="66" t="n">
        <x:f aca="0">IF(MONTH(A1243)&lt;&gt;MONTH(A1244),1,0)</x:f>
        <x:v>0</x:v>
      </x:c>
      <x:c r="AL1243" s="64" t="n">
        <x:f aca="0">IF(AK1242,AD1242,AL1242)</x:f>
        <x:v>1.2620793341756416</x:v>
      </x:c>
      <x:c r="AM1243" s="65" t="str">
        <x:f aca="0">IF(AK1243,AD1243/AL1243-1,"")</x:f>
      </x:c>
      <x:c r="AN1243" s="64" t="n">
        <x:f aca="0">IF(AI1243&lt;&gt;AI1242,AD1243,MAX(AN1242,AD1243))</x:f>
        <x:v>1.2840899442643634</x:v>
      </x:c>
      <x:c r="AO1243" s="65" t="n">
        <x:f aca="0">AD1243/AN1243-1</x:f>
        <x:v>-0.004120163194505921</x:v>
      </x:c>
      <x:c r="AP1243" s="69" t="n">
        <x:f aca="0">IFERROR(SUM(Z1243:AC1243)/AD1243,0)</x:f>
        <x:v>1</x:v>
      </x:c>
      <x:c r="AQ1243" s="66" t="b">
        <x:f aca="0">AND(B1243&gt;0,C1243&gt;0,D1243&gt;0,E1243&gt;0)</x:f>
        <x:v>1</x:v>
      </x:c>
    </x:row>
    <x:row r="1244" ht="13.5" hidden="0">
      <x:c r="A1244" s="61" t="n">
        <x:f aca="0">'净值底稿'!A1206</x:f>
        <x:v>45644</x:v>
      </x:c>
      <x:c r="B1244" s="62" t="n">
        <x:f aca="0">'净值底稿'!W1206</x:f>
        <x:v>1.5196804566930489</x:v>
      </x:c>
      <x:c r="C1244" s="62" t="n">
        <x:f aca="0">'净值底稿'!T1206</x:f>
        <x:v>1.351320786853654</x:v>
      </x:c>
      <x:c r="D1244" s="62" t="n">
        <x:f aca="0">'净值底稿'!U1206</x:f>
        <x:v>1.742</x:v>
      </x:c>
      <x:c r="E1244" s="62" t="n">
        <x:f aca="0">'净值底稿'!V1206</x:f>
        <x:v>2.1605</x:v>
      </x:c>
      <x:c r="F1244" s="63" t="n">
        <x:f aca="0">IFERROR(B1244/B1243-1,0)</x:f>
        <x:v>0.00693542879932374</x:v>
      </x:c>
      <x:c r="G1244" s="63" t="n">
        <x:f aca="0">IFERROR(C1244/C1243-1,0)</x:f>
        <x:v>0.006917358905334625</x:v>
      </x:c>
      <x:c r="H1244" s="63" t="n">
        <x:f aca="0">IFERROR(D1244/D1243-1,0)</x:f>
        <x:v>-0.0014903129657227732</x:v>
      </x:c>
      <x:c r="I1244" s="63" t="n">
        <x:f aca="0">IFERROR(E1244/E1243-1,0)</x:f>
        <x:v>-0.002769443803369631</x:v>
      </x:c>
      <x:c r="J1244" s="64" t="n">
        <x:f aca="0">Z1243*(1+F1244)</x:f>
        <x:v>0.1292699128556183</x:v>
      </x:c>
      <x:c r="K1244" s="64" t="n">
        <x:f aca="0">AA1243*(1+G1244)</x:f>
        <x:v>0.13925190379887878</x:v>
      </x:c>
      <x:c r="L1244" s="64" t="n">
        <x:f aca="0">AB1243*(1+H1244)</x:f>
        <x:v>0.9248087644854386</x:v>
      </x:c>
      <x:c r="M1244" s="64" t="n">
        <x:f aca="0">AC1243*(1+I1244)</x:f>
        <x:v>0.08569740334397419</x:v>
      </x:c>
      <x:c r="N1244" s="64" t="n">
        <x:f aca="0">SUM(J1244:M1244)</x:f>
        <x:v>1.2790279844839099</x:v>
      </x:c>
      <x:c r="O1244" s="65" t="n">
        <x:f aca="0">IFERROR((J1244+K1244)/N1244,0)</x:f>
        <x:v>0.20994209658582735</x:v>
      </x:c>
      <x:c r="P1244" s="66" t="b">
        <x:f aca="0">AND(MONTH(A1244)=12,OR(A1245="",YEAR(A1244)&lt;&gt;YEAR(A1245)))</x:f>
        <x:v>0</x:v>
      </x:c>
      <x:c r="Q1244" s="66" t="b">
        <x:f aca="0">AND(MOD(MONTH(A1244),3)=0,OR(A1245="",MONTH(A1244)&lt;&gt;MONTH(A1245)))</x:f>
        <x:v>0</x:v>
      </x:c>
      <x:c r="R1244" s="66" t="b">
        <x:f aca="0">OR(O1244&gt;$E$7,O1244&lt;$E$6)</x:f>
        <x:v>0</x:v>
      </x:c>
      <x:c r="S1244" s="66" t="b">
        <x:f aca="0">AND(OR(P1244,Q1244,R1244),A1244-AH1243&gt;$E$8)</x:f>
        <x:v>0</x:v>
      </x:c>
      <x:c r="T1244" s="67" t="str">
        <x:f aca="0">IF(NOT(OR(P1244,Q1244,R1244)),"不调",IF(NOT(S1244),"间隔规则跳过",IF(P1244,"年末+季度",IF(AND(Q1244,R1244),"季度+动态",IF(Q1244,"季度","动态")))))</x:f>
        <x:v>不调</x:v>
      </x:c>
      <x:c r="U1244" s="64" t="n">
        <x:f aca="0">IF(OR(T1244="年末+季度",T1244="季度+动态"),N1244*$E$5/2,IF(T1244="季度",(J1244+K1244)/2,IF(T1244="动态",N1244*$E$5*IF(J1244+K1244=0,0.5,J1244/(J1244+K1244)),J1244)))</x:f>
        <x:v>0.1292699128556183</x:v>
      </x:c>
      <x:c r="V1244" s="64" t="n">
        <x:f aca="0">IF(OR(T1244="年末+季度",T1244="季度+动态"),N1244*$E$5/2,IF(T1244="季度",(J1244+K1244)/2,IF(T1244="动态",N1244*$E$5*IF(J1244+K1244=0,0.5,K1244/(J1244+K1244)),K1244)))</x:f>
        <x:v>0.13925190379887878</x:v>
      </x:c>
      <x:c r="W1244" s="64" t="n">
        <x:f aca="0">IF(OR(T1244="年末+季度",T1244="季度+动态",T1244="动态"),N1244*(1-$E$5)*IF(L1244+M1244=0,$B$7/($B$7+$B$8),L1244/(L1244+M1244)),L1244)</x:f>
        <x:v>0.9248087644854386</x:v>
      </x:c>
      <x:c r="X1244" s="64" t="n">
        <x:f aca="0">IF(OR(T1244="年末+季度",T1244="季度+动态",T1244="动态"),N1244*(1-$E$5)*IF(L1244+M1244=0,$B$8/($B$7+$B$8),M1244/(L1244+M1244)),M1244)</x:f>
        <x:v>0.08569740334397419</x:v>
      </x:c>
      <x:c r="Y1244" s="64" t="n">
        <x:f aca="0">POWER(1-$H$5,(A1244-A1243)/$H$8)</x:f>
        <x:v>0.9999862671029998</x:v>
      </x:c>
      <x:c r="Z1244" s="64" t="n">
        <x:f aca="0">U1244*Y1244</x:f>
        <x:v>0.12926813760521982</x:v>
      </x:c>
      <x:c r="AA1244" s="64" t="n">
        <x:f aca="0">V1244*Y1244</x:f>
        <x:v>0.13924999146682682</x:v>
      </x:c>
      <x:c r="AB1244" s="64" t="n">
        <x:f aca="0">W1244*Y1244</x:f>
        <x:v>0.9247960641819309</x:v>
      </x:c>
      <x:c r="AC1244" s="64" t="n">
        <x:f aca="0">X1244*Y1244</x:f>
        <x:v>0.08569622647036088</x:v>
      </x:c>
      <x:c r="AD1244" s="64" t="n">
        <x:f aca="0">SUM(Z1244:AC1244)</x:f>
        <x:v>1.2790104197243386</x:v>
      </x:c>
      <x:c r="AE1244" s="64" t="n">
        <x:f aca="0">MAX(AE1243,AD1244)</x:f>
        <x:v>1.2840899442643634</x:v>
      </x:c>
      <x:c r="AF1244" s="63" t="n">
        <x:f aca="0">AD1244/AE1244-1</x:f>
        <x:v>-0.003955738897196026</x:v>
      </x:c>
      <x:c r="AG1244" s="63" t="n">
        <x:f aca="0">AD1244/AD1243-1</x:f>
        <x:v>0.0001651045550208341</x:v>
      </x:c>
      <x:c r="AH1244" s="61" t="n">
        <x:f aca="0">IF(OR(T1244="年末+季度",T1244="季度+动态",T1244="季度",T1244="动态"),A1244,AH1243)</x:f>
        <x:v>45565</x:v>
      </x:c>
      <x:c r="AI1244" s="68" t="n">
        <x:f aca="0">YEAR(A1244)</x:f>
        <x:v>2024</x:v>
      </x:c>
      <x:c r="AJ1244" s="68" t="n">
        <x:f aca="0">MONTH(A1244)</x:f>
        <x:v>12</x:v>
      </x:c>
      <x:c r="AK1244" s="66" t="n">
        <x:f aca="0">IF(MONTH(A1244)&lt;&gt;MONTH(A1245),1,0)</x:f>
        <x:v>0</x:v>
      </x:c>
      <x:c r="AL1244" s="64" t="n">
        <x:f aca="0">IF(AK1243,AD1243,AL1243)</x:f>
        <x:v>1.2620793341756416</x:v>
      </x:c>
      <x:c r="AM1244" s="65" t="str">
        <x:f aca="0">IF(AK1244,AD1244/AL1244-1,"")</x:f>
      </x:c>
      <x:c r="AN1244" s="64" t="n">
        <x:f aca="0">IF(AI1244&lt;&gt;AI1243,AD1244,MAX(AN1243,AD1244))</x:f>
        <x:v>1.2840899442643634</x:v>
      </x:c>
      <x:c r="AO1244" s="65" t="n">
        <x:f aca="0">AD1244/AN1244-1</x:f>
        <x:v>-0.003955738897196026</x:v>
      </x:c>
      <x:c r="AP1244" s="69" t="n">
        <x:f aca="0">IFERROR(SUM(Z1244:AC1244)/AD1244,0)</x:f>
        <x:v>1</x:v>
      </x:c>
      <x:c r="AQ1244" s="66" t="b">
        <x:f aca="0">AND(B1244&gt;0,C1244&gt;0,D1244&gt;0,E1244&gt;0)</x:f>
        <x:v>1</x:v>
      </x:c>
    </x:row>
    <x:row r="1245" ht="13.5" hidden="0">
      <x:c r="A1245" s="61" t="n">
        <x:f aca="0">'净值底稿'!A1207</x:f>
        <x:v>45645</x:v>
      </x:c>
      <x:c r="B1245" s="62" t="n">
        <x:f aca="0">'净值底稿'!W1207</x:f>
        <x:v>1.510371272466837</x:v>
      </x:c>
      <x:c r="C1245" s="62" t="n">
        <x:f aca="0">'净值底稿'!T1207</x:f>
        <x:v>1.3584442323697652</x:v>
      </x:c>
      <x:c r="D1245" s="62" t="n">
        <x:f aca="0">'净值底稿'!U1207</x:f>
        <x:v>1.7413</x:v>
      </x:c>
      <x:c r="E1245" s="62" t="n">
        <x:f aca="0">'净值底稿'!V1207</x:f>
        <x:v>2.1528</x:v>
      </x:c>
      <x:c r="F1245" s="63" t="n">
        <x:f aca="0">IFERROR(B1245/B1244-1,0)</x:f>
        <x:v>-0.006125751098010057</x:v>
      </x:c>
      <x:c r="G1245" s="63" t="n">
        <x:f aca="0">IFERROR(C1245/C1244-1,0)</x:f>
        <x:v>0.005271468910573729</x:v>
      </x:c>
      <x:c r="H1245" s="63" t="n">
        <x:f aca="0">IFERROR(D1245/D1244-1,0)</x:f>
        <x:v>-0.00040183696900109034</x:v>
      </x:c>
      <x:c r="I1245" s="63" t="n">
        <x:f aca="0">IFERROR(E1245/E1244-1,0)</x:f>
        <x:v>-0.0035639898171718754</x:v>
      </x:c>
      <x:c r="J1245" s="64" t="n">
        <x:f aca="0">Z1244*(1+F1245)</x:f>
        <x:v>0.12847627316934693</x:v>
      </x:c>
      <x:c r="K1245" s="64" t="n">
        <x:f aca="0">AA1244*(1+G1245)</x:f>
        <x:v>0.13998404346764184</x:v>
      </x:c>
      <x:c r="L1245" s="64" t="n">
        <x:f aca="0">AB1244*(1+H1245)</x:f>
        <x:v>0.9244244469345559</x:v>
      </x:c>
      <x:c r="M1245" s="64" t="n">
        <x:f aca="0">AC1244*(1+I1245)</x:f>
        <x:v>0.08539080599185045</x:v>
      </x:c>
      <x:c r="N1245" s="64" t="n">
        <x:f aca="0">SUM(J1245:M1245)</x:f>
        <x:v>1.2782755695633952</x:v>
      </x:c>
      <x:c r="O1245" s="65" t="n">
        <x:f aca="0">IFERROR((J1245+K1245)/N1245,0)</x:f>
        <x:v>0.21001756039872016</x:v>
      </x:c>
      <x:c r="P1245" s="66" t="b">
        <x:f aca="0">AND(MONTH(A1245)=12,OR(A1246="",YEAR(A1245)&lt;&gt;YEAR(A1246)))</x:f>
        <x:v>0</x:v>
      </x:c>
      <x:c r="Q1245" s="66" t="b">
        <x:f aca="0">AND(MOD(MONTH(A1245),3)=0,OR(A1246="",MONTH(A1245)&lt;&gt;MONTH(A1246)))</x:f>
        <x:v>0</x:v>
      </x:c>
      <x:c r="R1245" s="66" t="b">
        <x:f aca="0">OR(O1245&gt;$E$7,O1245&lt;$E$6)</x:f>
        <x:v>0</x:v>
      </x:c>
      <x:c r="S1245" s="66" t="b">
        <x:f aca="0">AND(OR(P1245,Q1245,R1245),A1245-AH1244&gt;$E$8)</x:f>
        <x:v>0</x:v>
      </x:c>
      <x:c r="T1245" s="67" t="str">
        <x:f aca="0">IF(NOT(OR(P1245,Q1245,R1245)),"不调",IF(NOT(S1245),"间隔规则跳过",IF(P1245,"年末+季度",IF(AND(Q1245,R1245),"季度+动态",IF(Q1245,"季度","动态")))))</x:f>
        <x:v>不调</x:v>
      </x:c>
      <x:c r="U1245" s="64" t="n">
        <x:f aca="0">IF(OR(T1245="年末+季度",T1245="季度+动态"),N1245*$E$5/2,IF(T1245="季度",(J1245+K1245)/2,IF(T1245="动态",N1245*$E$5*IF(J1245+K1245=0,0.5,J1245/(J1245+K1245)),J1245)))</x:f>
        <x:v>0.12847627316934693</x:v>
      </x:c>
      <x:c r="V1245" s="64" t="n">
        <x:f aca="0">IF(OR(T1245="年末+季度",T1245="季度+动态"),N1245*$E$5/2,IF(T1245="季度",(J1245+K1245)/2,IF(T1245="动态",N1245*$E$5*IF(J1245+K1245=0,0.5,K1245/(J1245+K1245)),K1245)))</x:f>
        <x:v>0.13998404346764184</x:v>
      </x:c>
      <x:c r="W1245" s="64" t="n">
        <x:f aca="0">IF(OR(T1245="年末+季度",T1245="季度+动态",T1245="动态"),N1245*(1-$E$5)*IF(L1245+M1245=0,$B$7/($B$7+$B$8),L1245/(L1245+M1245)),L1245)</x:f>
        <x:v>0.9244244469345559</x:v>
      </x:c>
      <x:c r="X1245" s="64" t="n">
        <x:f aca="0">IF(OR(T1245="年末+季度",T1245="季度+动态",T1245="动态"),N1245*(1-$E$5)*IF(L1245+M1245=0,$B$8/($B$7+$B$8),M1245/(L1245+M1245)),M1245)</x:f>
        <x:v>0.08539080599185045</x:v>
      </x:c>
      <x:c r="Y1245" s="64" t="n">
        <x:f aca="0">POWER(1-$H$5,(A1245-A1244)/$H$8)</x:f>
        <x:v>0.9999862671029998</x:v>
      </x:c>
      <x:c r="Z1245" s="64" t="n">
        <x:f aca="0">U1245*Y1245</x:f>
        <x:v>0.12847450881792052</x:v>
      </x:c>
      <x:c r="AA1245" s="64" t="n">
        <x:f aca="0">V1245*Y1245</x:f>
        <x:v>0.13998212108119124</x:v>
      </x:c>
      <x:c r="AB1245" s="64" t="n">
        <x:f aca="0">W1245*Y1245</x:f>
        <x:v>0.9244117519088417</x:v>
      </x:c>
      <x:c r="AC1245" s="64" t="n">
        <x:f aca="0">X1245*Y1245</x:f>
        <x:v>0.085389633328707</x:v>
      </x:c>
      <x:c r="AD1245" s="64" t="n">
        <x:f aca="0">SUM(Z1245:AC1245)</x:f>
        <x:v>1.2782580151366605</x:v>
      </x:c>
      <x:c r="AE1245" s="64" t="n">
        <x:f aca="0">MAX(AE1244,AD1245)</x:f>
        <x:v>1.2840899442643634</x:v>
      </x:c>
      <x:c r="AF1245" s="63" t="n">
        <x:f aca="0">AD1245/AE1245-1</x:f>
        <x:v>-0.004541682733170127</x:v>
      </x:c>
      <x:c r="AG1245" s="63" t="n">
        <x:f aca="0">AD1245/AD1244-1</x:f>
        <x:v>-0.0005882708819840987</x:v>
      </x:c>
      <x:c r="AH1245" s="61" t="n">
        <x:f aca="0">IF(OR(T1245="年末+季度",T1245="季度+动态",T1245="季度",T1245="动态"),A1245,AH1244)</x:f>
        <x:v>45565</x:v>
      </x:c>
      <x:c r="AI1245" s="68" t="n">
        <x:f aca="0">YEAR(A1245)</x:f>
        <x:v>2024</x:v>
      </x:c>
      <x:c r="AJ1245" s="68" t="n">
        <x:f aca="0">MONTH(A1245)</x:f>
        <x:v>12</x:v>
      </x:c>
      <x:c r="AK1245" s="66" t="n">
        <x:f aca="0">IF(MONTH(A1245)&lt;&gt;MONTH(A1246),1,0)</x:f>
        <x:v>0</x:v>
      </x:c>
      <x:c r="AL1245" s="64" t="n">
        <x:f aca="0">IF(AK1244,AD1244,AL1244)</x:f>
        <x:v>1.2620793341756416</x:v>
      </x:c>
      <x:c r="AM1245" s="65" t="str">
        <x:f aca="0">IF(AK1245,AD1245/AL1245-1,"")</x:f>
      </x:c>
      <x:c r="AN1245" s="64" t="n">
        <x:f aca="0">IF(AI1245&lt;&gt;AI1244,AD1245,MAX(AN1244,AD1245))</x:f>
        <x:v>1.2840899442643634</x:v>
      </x:c>
      <x:c r="AO1245" s="65" t="n">
        <x:f aca="0">AD1245/AN1245-1</x:f>
        <x:v>-0.004541682733170127</x:v>
      </x:c>
      <x:c r="AP1245" s="69" t="n">
        <x:f aca="0">IFERROR(SUM(Z1245:AC1245)/AD1245,0)</x:f>
        <x:v>1</x:v>
      </x:c>
      <x:c r="AQ1245" s="66" t="b">
        <x:f aca="0">AND(B1245&gt;0,C1245&gt;0,D1245&gt;0,E1245&gt;0)</x:f>
        <x:v>1</x:v>
      </x:c>
    </x:row>
    <x:row r="1246" ht="13.5" hidden="0">
      <x:c r="A1246" s="61" t="n">
        <x:f aca="0">'净值底稿'!A1208</x:f>
        <x:v>45646</x:v>
      </x:c>
      <x:c r="B1246" s="62" t="n">
        <x:f aca="0">'净值底稿'!W1208</x:f>
        <x:v>1.5016388937713991</x:v>
      </x:c>
      <x:c r="C1246" s="62" t="n">
        <x:f aca="0">'净值底稿'!T1208</x:f>
        <x:v>1.3645405554300736</x:v>
      </x:c>
      <x:c r="D1246" s="62" t="n">
        <x:f aca="0">'净值底稿'!U1208</x:f>
        <x:v>1.7453</x:v>
      </x:c>
      <x:c r="E1246" s="62" t="n">
        <x:f aca="0">'净值底稿'!V1208</x:f>
        <x:v>2.1441</x:v>
      </x:c>
      <x:c r="F1246" s="63" t="n">
        <x:f aca="0">IFERROR(B1246/B1245-1,0)</x:f>
        <x:v>-0.005781610690446692</x:v>
      </x:c>
      <x:c r="G1246" s="63" t="n">
        <x:f aca="0">IFERROR(C1246/C1245-1,0)</x:f>
        <x:v>0.004487724203203758</x:v>
      </x:c>
      <x:c r="H1246" s="63" t="n">
        <x:f aca="0">IFERROR(D1246/D1245-1,0)</x:f>
        <x:v>0.0022971343249296172</x:v>
      </x:c>
      <x:c r="I1246" s="63" t="n">
        <x:f aca="0">IFERROR(E1246/E1245-1,0)</x:f>
        <x:v>-0.004041248606466041</x:v>
      </x:c>
      <x:c r="J1246" s="64" t="n">
        <x:f aca="0">Z1245*(1+F1246)</x:f>
        <x:v>0.12773171922428894</x:v>
      </x:c>
      <x:c r="K1246" s="64" t="n">
        <x:f aca="0">AA1245*(1+G1246)</x:f>
        <x:v>0.1406103222339831</x:v>
      </x:c>
      <x:c r="L1246" s="64" t="n">
        <x:f aca="0">AB1245*(1+H1246)</x:f>
        <x:v>0.9265352498745199</x:v>
      </x:c>
      <x:c r="M1246" s="64" t="n">
        <x:f aca="0">AC1245*(1+I1246)</x:f>
        <x:v>0.08504455259201071</x:v>
      </x:c>
      <x:c r="N1246" s="64" t="n">
        <x:f aca="0">SUM(J1246:M1246)</x:f>
        <x:v>1.2799218439248026</x:v>
      </x:c>
      <x:c r="O1246" s="65" t="n">
        <x:f aca="0">IFERROR((J1246+K1246)/N1246,0)</x:f>
        <x:v>0.20965502130615837</x:v>
      </x:c>
      <x:c r="P1246" s="66" t="b">
        <x:f aca="0">AND(MONTH(A1246)=12,OR(A1247="",YEAR(A1246)&lt;&gt;YEAR(A1247)))</x:f>
        <x:v>0</x:v>
      </x:c>
      <x:c r="Q1246" s="66" t="b">
        <x:f aca="0">AND(MOD(MONTH(A1246),3)=0,OR(A1247="",MONTH(A1246)&lt;&gt;MONTH(A1247)))</x:f>
        <x:v>0</x:v>
      </x:c>
      <x:c r="R1246" s="66" t="b">
        <x:f aca="0">OR(O1246&gt;$E$7,O1246&lt;$E$6)</x:f>
        <x:v>0</x:v>
      </x:c>
      <x:c r="S1246" s="66" t="b">
        <x:f aca="0">AND(OR(P1246,Q1246,R1246),A1246-AH1245&gt;$E$8)</x:f>
        <x:v>0</x:v>
      </x:c>
      <x:c r="T1246" s="67" t="str">
        <x:f aca="0">IF(NOT(OR(P1246,Q1246,R1246)),"不调",IF(NOT(S1246),"间隔规则跳过",IF(P1246,"年末+季度",IF(AND(Q1246,R1246),"季度+动态",IF(Q1246,"季度","动态")))))</x:f>
        <x:v>不调</x:v>
      </x:c>
      <x:c r="U1246" s="64" t="n">
        <x:f aca="0">IF(OR(T1246="年末+季度",T1246="季度+动态"),N1246*$E$5/2,IF(T1246="季度",(J1246+K1246)/2,IF(T1246="动态",N1246*$E$5*IF(J1246+K1246=0,0.5,J1246/(J1246+K1246)),J1246)))</x:f>
        <x:v>0.12773171922428894</x:v>
      </x:c>
      <x:c r="V1246" s="64" t="n">
        <x:f aca="0">IF(OR(T1246="年末+季度",T1246="季度+动态"),N1246*$E$5/2,IF(T1246="季度",(J1246+K1246)/2,IF(T1246="动态",N1246*$E$5*IF(J1246+K1246=0,0.5,K1246/(J1246+K1246)),K1246)))</x:f>
        <x:v>0.1406103222339831</x:v>
      </x:c>
      <x:c r="W1246" s="64" t="n">
        <x:f aca="0">IF(OR(T1246="年末+季度",T1246="季度+动态",T1246="动态"),N1246*(1-$E$5)*IF(L1246+M1246=0,$B$7/($B$7+$B$8),L1246/(L1246+M1246)),L1246)</x:f>
        <x:v>0.9265352498745199</x:v>
      </x:c>
      <x:c r="X1246" s="64" t="n">
        <x:f aca="0">IF(OR(T1246="年末+季度",T1246="季度+动态",T1246="动态"),N1246*(1-$E$5)*IF(L1246+M1246=0,$B$8/($B$7+$B$8),M1246/(L1246+M1246)),M1246)</x:f>
        <x:v>0.08504455259201071</x:v>
      </x:c>
      <x:c r="Y1246" s="64" t="n">
        <x:f aca="0">POWER(1-$H$5,(A1246-A1245)/$H$8)</x:f>
        <x:v>0.9999862671029998</x:v>
      </x:c>
      <x:c r="Z1246" s="64" t="n">
        <x:f aca="0">U1246*Y1246</x:f>
        <x:v>0.12772996509774517</x:v>
      </x:c>
      <x:c r="AA1246" s="64" t="n">
        <x:f aca="0">V1246*Y1246</x:f>
        <x:v>0.14060839124691069</x:v>
      </x:c>
      <x:c r="AB1246" s="64" t="n">
        <x:f aca="0">W1246*Y1246</x:f>
        <x:v>0.9265225258613662</x:v>
      </x:c>
      <x:c r="AC1246" s="64" t="n">
        <x:f aca="0">X1246*Y1246</x:f>
        <x:v>0.08504338468392954</x:v>
      </x:c>
      <x:c r="AD1246" s="64" t="n">
        <x:f aca="0">SUM(Z1246:AC1246)</x:f>
        <x:v>1.2799042668899516</x:v>
      </x:c>
      <x:c r="AE1246" s="64" t="n">
        <x:f aca="0">MAX(AE1245,AD1246)</x:f>
        <x:v>1.2840899442643634</x:v>
      </x:c>
      <x:c r="AF1246" s="63" t="n">
        <x:f aca="0">AD1246/AE1246-1</x:f>
        <x:v>-0.0032596450062614135</x:v>
      </x:c>
      <x:c r="AG1246" s="63" t="n">
        <x:f aca="0">AD1246/AD1245-1</x:f>
        <x:v>0.0012878869006076599</x:v>
      </x:c>
      <x:c r="AH1246" s="61" t="n">
        <x:f aca="0">IF(OR(T1246="年末+季度",T1246="季度+动态",T1246="季度",T1246="动态"),A1246,AH1245)</x:f>
        <x:v>45565</x:v>
      </x:c>
      <x:c r="AI1246" s="68" t="n">
        <x:f aca="0">YEAR(A1246)</x:f>
        <x:v>2024</x:v>
      </x:c>
      <x:c r="AJ1246" s="68" t="n">
        <x:f aca="0">MONTH(A1246)</x:f>
        <x:v>12</x:v>
      </x:c>
      <x:c r="AK1246" s="66" t="n">
        <x:f aca="0">IF(MONTH(A1246)&lt;&gt;MONTH(A1247),1,0)</x:f>
        <x:v>0</x:v>
      </x:c>
      <x:c r="AL1246" s="64" t="n">
        <x:f aca="0">IF(AK1245,AD1245,AL1245)</x:f>
        <x:v>1.2620793341756416</x:v>
      </x:c>
      <x:c r="AM1246" s="65" t="str">
        <x:f aca="0">IF(AK1246,AD1246/AL1246-1,"")</x:f>
      </x:c>
      <x:c r="AN1246" s="64" t="n">
        <x:f aca="0">IF(AI1246&lt;&gt;AI1245,AD1246,MAX(AN1245,AD1246))</x:f>
        <x:v>1.2840899442643634</x:v>
      </x:c>
      <x:c r="AO1246" s="65" t="n">
        <x:f aca="0">AD1246/AN1246-1</x:f>
        <x:v>-0.0032596450062614135</x:v>
      </x:c>
      <x:c r="AP1246" s="69" t="n">
        <x:f aca="0">IFERROR(SUM(Z1246:AC1246)/AD1246,0)</x:f>
        <x:v>1</x:v>
      </x:c>
      <x:c r="AQ1246" s="66" t="b">
        <x:f aca="0">AND(B1246&gt;0,C1246&gt;0,D1246&gt;0,E1246&gt;0)</x:f>
        <x:v>1</x:v>
      </x:c>
    </x:row>
    <x:row r="1247" ht="13.5" hidden="0">
      <x:c r="A1247" s="61" t="n">
        <x:f aca="0">'净值底稿'!A1209</x:f>
        <x:v>45649</x:v>
      </x:c>
      <x:c r="B1247" s="62" t="n">
        <x:f aca="0">'净值底稿'!W1209</x:f>
        <x:v>1.5046599456462098</x:v>
      </x:c>
      <x:c r="C1247" s="62" t="n">
        <x:f aca="0">'净值底稿'!T1209</x:f>
        <x:v>1.336960494708637</x:v>
      </x:c>
      <x:c r="D1247" s="62" t="n">
        <x:f aca="0">'净值底稿'!U1209</x:f>
        <x:v>1.7462</x:v>
      </x:c>
      <x:c r="E1247" s="62" t="n">
        <x:f aca="0">'净值底稿'!V1209</x:f>
        <x:v>2.1665</x:v>
      </x:c>
      <x:c r="F1247" s="63" t="n">
        <x:f aca="0">IFERROR(B1247/B1246-1,0)</x:f>
        <x:v>0.0020118364590457904</x:v>
      </x:c>
      <x:c r="G1247" s="63" t="n">
        <x:f aca="0">IFERROR(C1247/C1246-1,0)</x:f>
        <x:v>-0.02021197582708989</x:v>
      </x:c>
      <x:c r="H1247" s="63" t="n">
        <x:f aca="0">IFERROR(D1247/D1246-1,0)</x:f>
        <x:v>0.0005156706583395732</x:v>
      </x:c>
      <x:c r="I1247" s="63" t="n">
        <x:f aca="0">IFERROR(E1247/E1246-1,0)</x:f>
        <x:v>0.010447273914462984</x:v>
      </x:c>
      <x:c r="J1247" s="64" t="n">
        <x:f aca="0">Z1246*(1+F1247)</x:f>
        <x:v>0.12798693689844146</x:v>
      </x:c>
      <x:c r="K1247" s="64" t="n">
        <x:f aca="0">AA1246*(1+G1247)</x:f>
        <x:v>0.13776641784194213</x:v>
      </x:c>
      <x:c r="L1247" s="64" t="n">
        <x:f aca="0">AB1246*(1+H1247)</x:f>
        <x:v>0.9270003063422435</x:v>
      </x:c>
      <x:c r="M1247" s="64" t="n">
        <x:f aca="0">AC1246*(1+I1247)</x:f>
        <x:v>0.0859318562183356</x:v>
      </x:c>
      <x:c r="N1247" s="64" t="n">
        <x:f aca="0">SUM(J1247:M1247)</x:f>
        <x:v>1.2786855173009626</x:v>
      </x:c>
      <x:c r="O1247" s="65" t="n">
        <x:f aca="0">IFERROR((J1247+K1247)/N1247,0)</x:f>
        <x:v>0.20783324057766234</x:v>
      </x:c>
      <x:c r="P1247" s="66" t="b">
        <x:f aca="0">AND(MONTH(A1247)=12,OR(A1248="",YEAR(A1247)&lt;&gt;YEAR(A1248)))</x:f>
        <x:v>0</x:v>
      </x:c>
      <x:c r="Q1247" s="66" t="b">
        <x:f aca="0">AND(MOD(MONTH(A1247),3)=0,OR(A1248="",MONTH(A1247)&lt;&gt;MONTH(A1248)))</x:f>
        <x:v>0</x:v>
      </x:c>
      <x:c r="R1247" s="66" t="b">
        <x:f aca="0">OR(O1247&gt;$E$7,O1247&lt;$E$6)</x:f>
        <x:v>0</x:v>
      </x:c>
      <x:c r="S1247" s="66" t="b">
        <x:f aca="0">AND(OR(P1247,Q1247,R1247),A1247-AH1246&gt;$E$8)</x:f>
        <x:v>0</x:v>
      </x:c>
      <x:c r="T1247" s="67" t="str">
        <x:f aca="0">IF(NOT(OR(P1247,Q1247,R1247)),"不调",IF(NOT(S1247),"间隔规则跳过",IF(P1247,"年末+季度",IF(AND(Q1247,R1247),"季度+动态",IF(Q1247,"季度","动态")))))</x:f>
        <x:v>不调</x:v>
      </x:c>
      <x:c r="U1247" s="64" t="n">
        <x:f aca="0">IF(OR(T1247="年末+季度",T1247="季度+动态"),N1247*$E$5/2,IF(T1247="季度",(J1247+K1247)/2,IF(T1247="动态",N1247*$E$5*IF(J1247+K1247=0,0.5,J1247/(J1247+K1247)),J1247)))</x:f>
        <x:v>0.12798693689844146</x:v>
      </x:c>
      <x:c r="V1247" s="64" t="n">
        <x:f aca="0">IF(OR(T1247="年末+季度",T1247="季度+动态"),N1247*$E$5/2,IF(T1247="季度",(J1247+K1247)/2,IF(T1247="动态",N1247*$E$5*IF(J1247+K1247=0,0.5,K1247/(J1247+K1247)),K1247)))</x:f>
        <x:v>0.13776641784194213</x:v>
      </x:c>
      <x:c r="W1247" s="64" t="n">
        <x:f aca="0">IF(OR(T1247="年末+季度",T1247="季度+动态",T1247="动态"),N1247*(1-$E$5)*IF(L1247+M1247=0,$B$7/($B$7+$B$8),L1247/(L1247+M1247)),L1247)</x:f>
        <x:v>0.9270003063422435</x:v>
      </x:c>
      <x:c r="X1247" s="64" t="n">
        <x:f aca="0">IF(OR(T1247="年末+季度",T1247="季度+动态",T1247="动态"),N1247*(1-$E$5)*IF(L1247+M1247=0,$B$8/($B$7+$B$8),M1247/(L1247+M1247)),M1247)</x:f>
        <x:v>0.0859318562183356</x:v>
      </x:c>
      <x:c r="Y1247" s="64" t="n">
        <x:f aca="0">POWER(1-$H$5,(A1247-A1246)/$H$8)</x:f>
        <x:v>0.9999588018747739</x:v>
      </x:c>
      <x:c r="Z1247" s="64" t="n">
        <x:f aca="0">U1247*Y1247</x:f>
        <x:v>0.12798166407658781</x:v>
      </x:c>
      <x:c r="AA1247" s="64" t="n">
        <x:f aca="0">V1247*Y1247</x:f>
        <x:v>0.13776074212380793</x:v>
      </x:c>
      <x:c r="AB1247" s="64" t="n">
        <x:f aca="0">W1247*Y1247</x:f>
        <x:v>0.9269621156675382</x:v>
      </x:c>
      <x:c r="AC1247" s="64" t="n">
        <x:f aca="0">X1247*Y1247</x:f>
        <x:v>0.08592831598696221</x:v>
      </x:c>
      <x:c r="AD1247" s="64" t="n">
        <x:f aca="0">SUM(Z1247:AC1247)</x:f>
        <x:v>1.2786328378548961</x:v>
      </x:c>
      <x:c r="AE1247" s="64" t="n">
        <x:f aca="0">MAX(AE1246,AD1247)</x:f>
        <x:v>1.2840899442643634</x:v>
      </x:c>
      <x:c r="AF1247" s="63" t="n">
        <x:f aca="0">AD1247/AE1247-1</x:f>
        <x:v>-0.004249785175752252</x:v>
      </x:c>
      <x:c r="AG1247" s="63" t="n">
        <x:f aca="0">AD1247/AD1246-1</x:f>
        <x:v>-0.0009933782298772176</x:v>
      </x:c>
      <x:c r="AH1247" s="61" t="n">
        <x:f aca="0">IF(OR(T1247="年末+季度",T1247="季度+动态",T1247="季度",T1247="动态"),A1247,AH1246)</x:f>
        <x:v>45565</x:v>
      </x:c>
      <x:c r="AI1247" s="68" t="n">
        <x:f aca="0">YEAR(A1247)</x:f>
        <x:v>2024</x:v>
      </x:c>
      <x:c r="AJ1247" s="68" t="n">
        <x:f aca="0">MONTH(A1247)</x:f>
        <x:v>12</x:v>
      </x:c>
      <x:c r="AK1247" s="66" t="n">
        <x:f aca="0">IF(MONTH(A1247)&lt;&gt;MONTH(A1248),1,0)</x:f>
        <x:v>0</x:v>
      </x:c>
      <x:c r="AL1247" s="64" t="n">
        <x:f aca="0">IF(AK1246,AD1246,AL1246)</x:f>
        <x:v>1.2620793341756416</x:v>
      </x:c>
      <x:c r="AM1247" s="65" t="str">
        <x:f aca="0">IF(AK1247,AD1247/AL1247-1,"")</x:f>
      </x:c>
      <x:c r="AN1247" s="64" t="n">
        <x:f aca="0">IF(AI1247&lt;&gt;AI1246,AD1247,MAX(AN1246,AD1247))</x:f>
        <x:v>1.2840899442643634</x:v>
      </x:c>
      <x:c r="AO1247" s="65" t="n">
        <x:f aca="0">AD1247/AN1247-1</x:f>
        <x:v>-0.004249785175752252</x:v>
      </x:c>
      <x:c r="AP1247" s="69" t="n">
        <x:f aca="0">IFERROR(SUM(Z1247:AC1247)/AD1247,0)</x:f>
        <x:v>1</x:v>
      </x:c>
      <x:c r="AQ1247" s="66" t="b">
        <x:f aca="0">AND(B1247&gt;0,C1247&gt;0,D1247&gt;0,E1247&gt;0)</x:f>
        <x:v>1</x:v>
      </x:c>
    </x:row>
    <x:row r="1248" ht="13.5" hidden="0">
      <x:c r="A1248" s="61" t="n">
        <x:f aca="0">'净值底稿'!A1210</x:f>
        <x:v>45650</x:v>
      </x:c>
      <x:c r="B1248" s="62" t="n">
        <x:f aca="0">'净值底稿'!W1210</x:f>
        <x:v>1.5197137461031465</x:v>
      </x:c>
      <x:c r="C1248" s="62" t="n">
        <x:f aca="0">'净值底稿'!T1210</x:f>
        <x:v>1.3547363061065014</x:v>
      </x:c>
      <x:c r="D1248" s="62" t="n">
        <x:f aca="0">'净值底稿'!U1210</x:f>
        <x:v>1.7443</x:v>
      </x:c>
      <x:c r="E1248" s="62" t="n">
        <x:f aca="0">'净值底稿'!V1210</x:f>
        <x:v>2.1597</x:v>
      </x:c>
      <x:c r="F1248" s="63" t="n">
        <x:f aca="0">IFERROR(B1248/B1247-1,0)</x:f>
        <x:v>0.01000478579927333</x:v>
      </x:c>
      <x:c r="G1248" s="63" t="n">
        <x:f aca="0">IFERROR(C1248/C1247-1,0)</x:f>
        <x:v>0.013295689340273364</x:v>
      </x:c>
      <x:c r="H1248" s="63" t="n">
        <x:f aca="0">IFERROR(D1248/D1247-1,0)</x:f>
        <x:v>-0.0010880769671286483</x:v>
      </x:c>
      <x:c r="I1248" s="63" t="n">
        <x:f aca="0">IFERROR(E1248/E1247-1,0)</x:f>
        <x:v>-0.00313870297715213</x:v>
      </x:c>
      <x:c r="J1248" s="64" t="n">
        <x:f aca="0">Z1247*(1+F1248)</x:f>
        <x:v>0.12926209321190862</x:v>
      </x:c>
      <x:c r="K1248" s="64" t="n">
        <x:f aca="0">AA1247*(1+G1248)</x:f>
        <x:v>0.1395923661543716</x:v>
      </x:c>
      <x:c r="L1248" s="64" t="n">
        <x:f aca="0">AB1247*(1+H1248)</x:f>
        <x:v>0.9259535095400795</x:v>
      </x:c>
      <x:c r="M1248" s="64" t="n">
        <x:f aca="0">AC1247*(1+I1248)</x:f>
        <x:v>0.08565861252575227</x:v>
      </x:c>
      <x:c r="N1248" s="64" t="n">
        <x:f aca="0">SUM(J1248:M1248)</x:f>
        <x:v>1.2804665814321121</x:v>
      </x:c>
      <x:c r="O1248" s="65" t="n">
        <x:f aca="0">IFERROR((J1248+K1248)/N1248,0)</x:f>
        <x:v>0.20996601025353223</x:v>
      </x:c>
      <x:c r="P1248" s="66" t="b">
        <x:f aca="0">AND(MONTH(A1248)=12,OR(A1249="",YEAR(A1248)&lt;&gt;YEAR(A1249)))</x:f>
        <x:v>0</x:v>
      </x:c>
      <x:c r="Q1248" s="66" t="b">
        <x:f aca="0">AND(MOD(MONTH(A1248),3)=0,OR(A1249="",MONTH(A1248)&lt;&gt;MONTH(A1249)))</x:f>
        <x:v>0</x:v>
      </x:c>
      <x:c r="R1248" s="66" t="b">
        <x:f aca="0">OR(O1248&gt;$E$7,O1248&lt;$E$6)</x:f>
        <x:v>0</x:v>
      </x:c>
      <x:c r="S1248" s="66" t="b">
        <x:f aca="0">AND(OR(P1248,Q1248,R1248),A1248-AH1247&gt;$E$8)</x:f>
        <x:v>0</x:v>
      </x:c>
      <x:c r="T1248" s="67" t="str">
        <x:f aca="0">IF(NOT(OR(P1248,Q1248,R1248)),"不调",IF(NOT(S1248),"间隔规则跳过",IF(P1248,"年末+季度",IF(AND(Q1248,R1248),"季度+动态",IF(Q1248,"季度","动态")))))</x:f>
        <x:v>不调</x:v>
      </x:c>
      <x:c r="U1248" s="64" t="n">
        <x:f aca="0">IF(OR(T1248="年末+季度",T1248="季度+动态"),N1248*$E$5/2,IF(T1248="季度",(J1248+K1248)/2,IF(T1248="动态",N1248*$E$5*IF(J1248+K1248=0,0.5,J1248/(J1248+K1248)),J1248)))</x:f>
        <x:v>0.12926209321190862</x:v>
      </x:c>
      <x:c r="V1248" s="64" t="n">
        <x:f aca="0">IF(OR(T1248="年末+季度",T1248="季度+动态"),N1248*$E$5/2,IF(T1248="季度",(J1248+K1248)/2,IF(T1248="动态",N1248*$E$5*IF(J1248+K1248=0,0.5,K1248/(J1248+K1248)),K1248)))</x:f>
        <x:v>0.1395923661543716</x:v>
      </x:c>
      <x:c r="W1248" s="64" t="n">
        <x:f aca="0">IF(OR(T1248="年末+季度",T1248="季度+动态",T1248="动态"),N1248*(1-$E$5)*IF(L1248+M1248=0,$B$7/($B$7+$B$8),L1248/(L1248+M1248)),L1248)</x:f>
        <x:v>0.9259535095400795</x:v>
      </x:c>
      <x:c r="X1248" s="64" t="n">
        <x:f aca="0">IF(OR(T1248="年末+季度",T1248="季度+动态",T1248="动态"),N1248*(1-$E$5)*IF(L1248+M1248=0,$B$8/($B$7+$B$8),M1248/(L1248+M1248)),M1248)</x:f>
        <x:v>0.08565861252575227</x:v>
      </x:c>
      <x:c r="Y1248" s="64" t="n">
        <x:f aca="0">POWER(1-$H$5,(A1248-A1247)/$H$8)</x:f>
        <x:v>0.9999862671029998</x:v>
      </x:c>
      <x:c r="Z1248" s="64" t="n">
        <x:f aca="0">U1248*Y1248</x:f>
        <x:v>0.1292603180688965</x:v>
      </x:c>
      <x:c r="AA1248" s="64" t="n">
        <x:f aca="0">V1248*Y1248</x:f>
        <x:v>0.13959044914678517</x:v>
      </x:c>
      <x:c r="AB1248" s="64" t="n">
        <x:f aca="0">W1248*Y1248</x:f>
        <x:v>0.925940793515906</x:v>
      </x:c>
      <x:c r="AC1248" s="64" t="n">
        <x:f aca="0">X1248*Y1248</x:f>
        <x:v>0.08565743618484926</x:v>
      </x:c>
      <x:c r="AD1248" s="64" t="n">
        <x:f aca="0">SUM(Z1248:AC1248)</x:f>
        <x:v>1.280448996916437</x:v>
      </x:c>
      <x:c r="AE1248" s="64" t="n">
        <x:f aca="0">MAX(AE1247,AD1248)</x:f>
        <x:v>1.2840899442643634</x:v>
      </x:c>
      <x:c r="AF1248" s="63" t="n">
        <x:f aca="0">AD1248/AE1248-1</x:f>
        <x:v>-0.0028354301536192006</x:v>
      </x:c>
      <x:c r="AG1248" s="63" t="n">
        <x:f aca="0">AD1248/AD1247-1</x:f>
        <x:v>0.0014203913803652046</x:v>
      </x:c>
      <x:c r="AH1248" s="61" t="n">
        <x:f aca="0">IF(OR(T1248="年末+季度",T1248="季度+动态",T1248="季度",T1248="动态"),A1248,AH1247)</x:f>
        <x:v>45565</x:v>
      </x:c>
      <x:c r="AI1248" s="68" t="n">
        <x:f aca="0">YEAR(A1248)</x:f>
        <x:v>2024</x:v>
      </x:c>
      <x:c r="AJ1248" s="68" t="n">
        <x:f aca="0">MONTH(A1248)</x:f>
        <x:v>12</x:v>
      </x:c>
      <x:c r="AK1248" s="66" t="n">
        <x:f aca="0">IF(MONTH(A1248)&lt;&gt;MONTH(A1249),1,0)</x:f>
        <x:v>0</x:v>
      </x:c>
      <x:c r="AL1248" s="64" t="n">
        <x:f aca="0">IF(AK1247,AD1247,AL1247)</x:f>
        <x:v>1.2620793341756416</x:v>
      </x:c>
      <x:c r="AM1248" s="65" t="str">
        <x:f aca="0">IF(AK1248,AD1248/AL1248-1,"")</x:f>
      </x:c>
      <x:c r="AN1248" s="64" t="n">
        <x:f aca="0">IF(AI1248&lt;&gt;AI1247,AD1248,MAX(AN1247,AD1248))</x:f>
        <x:v>1.2840899442643634</x:v>
      </x:c>
      <x:c r="AO1248" s="65" t="n">
        <x:f aca="0">AD1248/AN1248-1</x:f>
        <x:v>-0.0028354301536192006</x:v>
      </x:c>
      <x:c r="AP1248" s="69" t="n">
        <x:f aca="0">IFERROR(SUM(Z1248:AC1248)/AD1248,0)</x:f>
        <x:v>1</x:v>
      </x:c>
      <x:c r="AQ1248" s="66" t="b">
        <x:f aca="0">AND(B1248&gt;0,C1248&gt;0,D1248&gt;0,E1248&gt;0)</x:f>
        <x:v>1</x:v>
      </x:c>
    </x:row>
    <x:row r="1249" ht="13.5" hidden="0">
      <x:c r="A1249" s="61" t="n">
        <x:f aca="0">'净值底稿'!A1211</x:f>
        <x:v>45651</x:v>
      </x:c>
      <x:c r="B1249" s="62" t="n">
        <x:f aca="0">'净值底稿'!W1211</x:f>
        <x:v>1.524776566640649</x:v>
      </x:c>
      <x:c r="C1249" s="62" t="n">
        <x:f aca="0">'净值底稿'!T1211</x:f>
        <x:v>1.3423526572781266</x:v>
      </x:c>
      <x:c r="D1249" s="62" t="n">
        <x:f aca="0">'净值底稿'!U1211</x:f>
        <x:v>1.7429</x:v>
      </x:c>
      <x:c r="E1249" s="62" t="n">
        <x:f aca="0">'净值底稿'!V1211</x:f>
        <x:v>2.1613</x:v>
      </x:c>
      <x:c r="F1249" s="63" t="n">
        <x:f aca="0">IFERROR(B1249/B1248-1,0)</x:f>
        <x:v>0.0033314303765985542</x:v>
      </x:c>
      <x:c r="G1249" s="63" t="n">
        <x:f aca="0">IFERROR(C1249/C1248-1,0)</x:f>
        <x:v>-0.009141003140282988</x:v>
      </x:c>
      <x:c r="H1249" s="63" t="n">
        <x:f aca="0">IFERROR(D1249/D1248-1,0)</x:f>
        <x:v>-0.0008026142292036909</x:v>
      </x:c>
      <x:c r="I1249" s="63" t="n">
        <x:f aca="0">IFERROR(E1249/E1248-1,0)</x:f>
        <x:v>0.0007408436356901582</x:v>
      </x:c>
      <x:c r="J1249" s="64" t="n">
        <x:f aca="0">Z1248*(1+F1249)</x:f>
        <x:v>0.129690939819</x:v>
      </x:c>
      <x:c r="K1249" s="64" t="n">
        <x:f aca="0">AA1248*(1+G1249)</x:f>
        <x:v>0.1383144524127809</x:v>
      </x:c>
      <x:c r="L1249" s="64" t="n">
        <x:f aca="0">AB1248*(1+H1249)</x:f>
        <x:v>0.9251976202596299</x:v>
      </x:c>
      <x:c r="M1249" s="64" t="n">
        <x:f aca="0">AC1248*(1+I1249)</x:f>
        <x:v>0.08572089495129634</x:v>
      </x:c>
      <x:c r="N1249" s="64" t="n">
        <x:f aca="0">SUM(J1249:M1249)</x:f>
        <x:v>1.2789239074427072</x:v>
      </x:c>
      <x:c r="O1249" s="65" t="n">
        <x:f aca="0">IFERROR((J1249+K1249)/N1249,0)</x:f>
        <x:v>0.20955538532990234</x:v>
      </x:c>
      <x:c r="P1249" s="66" t="b">
        <x:f aca="0">AND(MONTH(A1249)=12,OR(A1250="",YEAR(A1249)&lt;&gt;YEAR(A1250)))</x:f>
        <x:v>0</x:v>
      </x:c>
      <x:c r="Q1249" s="66" t="b">
        <x:f aca="0">AND(MOD(MONTH(A1249),3)=0,OR(A1250="",MONTH(A1249)&lt;&gt;MONTH(A1250)))</x:f>
        <x:v>0</x:v>
      </x:c>
      <x:c r="R1249" s="66" t="b">
        <x:f aca="0">OR(O1249&gt;$E$7,O1249&lt;$E$6)</x:f>
        <x:v>0</x:v>
      </x:c>
      <x:c r="S1249" s="66" t="b">
        <x:f aca="0">AND(OR(P1249,Q1249,R1249),A1249-AH1248&gt;$E$8)</x:f>
        <x:v>0</x:v>
      </x:c>
      <x:c r="T1249" s="67" t="str">
        <x:f aca="0">IF(NOT(OR(P1249,Q1249,R1249)),"不调",IF(NOT(S1249),"间隔规则跳过",IF(P1249,"年末+季度",IF(AND(Q1249,R1249),"季度+动态",IF(Q1249,"季度","动态")))))</x:f>
        <x:v>不调</x:v>
      </x:c>
      <x:c r="U1249" s="64" t="n">
        <x:f aca="0">IF(OR(T1249="年末+季度",T1249="季度+动态"),N1249*$E$5/2,IF(T1249="季度",(J1249+K1249)/2,IF(T1249="动态",N1249*$E$5*IF(J1249+K1249=0,0.5,J1249/(J1249+K1249)),J1249)))</x:f>
        <x:v>0.129690939819</x:v>
      </x:c>
      <x:c r="V1249" s="64" t="n">
        <x:f aca="0">IF(OR(T1249="年末+季度",T1249="季度+动态"),N1249*$E$5/2,IF(T1249="季度",(J1249+K1249)/2,IF(T1249="动态",N1249*$E$5*IF(J1249+K1249=0,0.5,K1249/(J1249+K1249)),K1249)))</x:f>
        <x:v>0.1383144524127809</x:v>
      </x:c>
      <x:c r="W1249" s="64" t="n">
        <x:f aca="0">IF(OR(T1249="年末+季度",T1249="季度+动态",T1249="动态"),N1249*(1-$E$5)*IF(L1249+M1249=0,$B$7/($B$7+$B$8),L1249/(L1249+M1249)),L1249)</x:f>
        <x:v>0.9251976202596299</x:v>
      </x:c>
      <x:c r="X1249" s="64" t="n">
        <x:f aca="0">IF(OR(T1249="年末+季度",T1249="季度+动态",T1249="动态"),N1249*(1-$E$5)*IF(L1249+M1249=0,$B$8/($B$7+$B$8),M1249/(L1249+M1249)),M1249)</x:f>
        <x:v>0.08572089495129634</x:v>
      </x:c>
      <x:c r="Y1249" s="64" t="n">
        <x:f aca="0">POWER(1-$H$5,(A1249-A1248)/$H$8)</x:f>
        <x:v>0.9999862671029998</x:v>
      </x:c>
      <x:c r="Z1249" s="64" t="n">
        <x:f aca="0">U1249*Y1249</x:f>
        <x:v>0.1296891587866816</x:v>
      </x:c>
      <x:c r="AA1249" s="64" t="n">
        <x:f aca="0">V1249*Y1249</x:f>
        <x:v>0.13831255295465228</x:v>
      </x:c>
      <x:c r="AB1249" s="64" t="n">
        <x:f aca="0">W1249*Y1249</x:f>
        <x:v>0.925184914616006</x:v>
      </x:c>
      <x:c r="AC1249" s="64" t="n">
        <x:f aca="0">X1249*Y1249</x:f>
        <x:v>0.08571971775507521</x:v>
      </x:c>
      <x:c r="AD1249" s="64" t="n">
        <x:f aca="0">SUM(Z1249:AC1249)</x:f>
        <x:v>1.2789063441124153</x:v>
      </x:c>
      <x:c r="AE1249" s="64" t="n">
        <x:f aca="0">MAX(AE1248,AD1249)</x:f>
        <x:v>1.2840899442643634</x:v>
      </x:c>
      <x:c r="AF1249" s="63" t="n">
        <x:f aca="0">AD1249/AE1249-1</x:f>
        <x:v>-0.004036788992158757</x:v>
      </x:c>
      <x:c r="AG1249" s="63" t="n">
        <x:f aca="0">AD1249/AD1248-1</x:f>
        <x:v>-0.001204774893601157</x:v>
      </x:c>
      <x:c r="AH1249" s="61" t="n">
        <x:f aca="0">IF(OR(T1249="年末+季度",T1249="季度+动态",T1249="季度",T1249="动态"),A1249,AH1248)</x:f>
        <x:v>45565</x:v>
      </x:c>
      <x:c r="AI1249" s="68" t="n">
        <x:f aca="0">YEAR(A1249)</x:f>
        <x:v>2024</x:v>
      </x:c>
      <x:c r="AJ1249" s="68" t="n">
        <x:f aca="0">MONTH(A1249)</x:f>
        <x:v>12</x:v>
      </x:c>
      <x:c r="AK1249" s="66" t="n">
        <x:f aca="0">IF(MONTH(A1249)&lt;&gt;MONTH(A1250),1,0)</x:f>
        <x:v>0</x:v>
      </x:c>
      <x:c r="AL1249" s="64" t="n">
        <x:f aca="0">IF(AK1248,AD1248,AL1248)</x:f>
        <x:v>1.2620793341756416</x:v>
      </x:c>
      <x:c r="AM1249" s="65" t="str">
        <x:f aca="0">IF(AK1249,AD1249/AL1249-1,"")</x:f>
      </x:c>
      <x:c r="AN1249" s="64" t="n">
        <x:f aca="0">IF(AI1249&lt;&gt;AI1248,AD1249,MAX(AN1248,AD1249))</x:f>
        <x:v>1.2840899442643634</x:v>
      </x:c>
      <x:c r="AO1249" s="65" t="n">
        <x:f aca="0">AD1249/AN1249-1</x:f>
        <x:v>-0.004036788992158757</x:v>
      </x:c>
      <x:c r="AP1249" s="69" t="n">
        <x:f aca="0">IFERROR(SUM(Z1249:AC1249)/AD1249,0)</x:f>
        <x:v>1</x:v>
      </x:c>
      <x:c r="AQ1249" s="66" t="b">
        <x:f aca="0">AND(B1249&gt;0,C1249&gt;0,D1249&gt;0,E1249&gt;0)</x:f>
        <x:v>1</x:v>
      </x:c>
    </x:row>
    <x:row r="1250" ht="13.5" hidden="0">
      <x:c r="A1250" s="61" t="n">
        <x:f aca="0">'净值底稿'!A1212</x:f>
        <x:v>45652</x:v>
      </x:c>
      <x:c r="B1250" s="62" t="n">
        <x:f aca="0">'净值底稿'!W1212</x:f>
        <x:v>1.5227225300221068</x:v>
      </x:c>
      <x:c r="C1250" s="62" t="n">
        <x:f aca="0">'净值底稿'!T1212</x:f>
        <x:v>1.3522143888415044</x:v>
      </x:c>
      <x:c r="D1250" s="62" t="n">
        <x:f aca="0">'净值底稿'!U1212</x:f>
        <x:v>1.7435</x:v>
      </x:c>
      <x:c r="E1250" s="62" t="n">
        <x:f aca="0">'净值底稿'!V1212</x:f>
        <x:v>2.1657</x:v>
      </x:c>
      <x:c r="F1250" s="63" t="n">
        <x:f aca="0">IFERROR(B1250/B1249-1,0)</x:f>
        <x:v>-0.0013471066276075083</x:v>
      </x:c>
      <x:c r="G1250" s="63" t="n">
        <x:f aca="0">IFERROR(C1250/C1249-1,0)</x:f>
        <x:v>0.007346602630767807</x:v>
      </x:c>
      <x:c r="H1250" s="63" t="n">
        <x:f aca="0">IFERROR(D1250/D1249-1,0)</x:f>
        <x:v>0.00034425382982394837</x:v>
      </x:c>
      <x:c r="I1250" s="63" t="n">
        <x:f aca="0">IFERROR(E1250/E1249-1,0)</x:f>
        <x:v>0.002035811779947272</x:v>
      </x:c>
      <x:c r="J1250" s="64" t="n">
        <x:f aca="0">Z1249*(1+F1250)</x:f>
        <x:v>0.12951445366135123</x:v>
      </x:c>
      <x:c r="K1250" s="64" t="n">
        <x:f aca="0">AA1249*(1+G1250)</x:f>
        <x:v>0.13932868032005713</x:v>
      </x:c>
      <x:c r="L1250" s="64" t="n">
        <x:f aca="0">AB1249*(1+H1250)</x:f>
        <x:v>0.9255034130661579</x:v>
      </x:c>
      <x:c r="M1250" s="64" t="n">
        <x:f aca="0">AC1249*(1+I1250)</x:f>
        <x:v>0.08589422696625475</x:v>
      </x:c>
      <x:c r="N1250" s="64" t="n">
        <x:f aca="0">SUM(J1250:M1250)</x:f>
        <x:v>1.280240774013821</x:v>
      </x:c>
      <x:c r="O1250" s="65" t="n">
        <x:f aca="0">IFERROR((J1250+K1250)/N1250,0)</x:f>
        <x:v>0.20999419752780504</x:v>
      </x:c>
      <x:c r="P1250" s="66" t="b">
        <x:f aca="0">AND(MONTH(A1250)=12,OR(A1251="",YEAR(A1250)&lt;&gt;YEAR(A1251)))</x:f>
        <x:v>0</x:v>
      </x:c>
      <x:c r="Q1250" s="66" t="b">
        <x:f aca="0">AND(MOD(MONTH(A1250),3)=0,OR(A1251="",MONTH(A1250)&lt;&gt;MONTH(A1251)))</x:f>
        <x:v>0</x:v>
      </x:c>
      <x:c r="R1250" s="66" t="b">
        <x:f aca="0">OR(O1250&gt;$E$7,O1250&lt;$E$6)</x:f>
        <x:v>0</x:v>
      </x:c>
      <x:c r="S1250" s="66" t="b">
        <x:f aca="0">AND(OR(P1250,Q1250,R1250),A1250-AH1249&gt;$E$8)</x:f>
        <x:v>0</x:v>
      </x:c>
      <x:c r="T1250" s="67" t="str">
        <x:f aca="0">IF(NOT(OR(P1250,Q1250,R1250)),"不调",IF(NOT(S1250),"间隔规则跳过",IF(P1250,"年末+季度",IF(AND(Q1250,R1250),"季度+动态",IF(Q1250,"季度","动态")))))</x:f>
        <x:v>不调</x:v>
      </x:c>
      <x:c r="U1250" s="64" t="n">
        <x:f aca="0">IF(OR(T1250="年末+季度",T1250="季度+动态"),N1250*$E$5/2,IF(T1250="季度",(J1250+K1250)/2,IF(T1250="动态",N1250*$E$5*IF(J1250+K1250=0,0.5,J1250/(J1250+K1250)),J1250)))</x:f>
        <x:v>0.12951445366135123</x:v>
      </x:c>
      <x:c r="V1250" s="64" t="n">
        <x:f aca="0">IF(OR(T1250="年末+季度",T1250="季度+动态"),N1250*$E$5/2,IF(T1250="季度",(J1250+K1250)/2,IF(T1250="动态",N1250*$E$5*IF(J1250+K1250=0,0.5,K1250/(J1250+K1250)),K1250)))</x:f>
        <x:v>0.13932868032005713</x:v>
      </x:c>
      <x:c r="W1250" s="64" t="n">
        <x:f aca="0">IF(OR(T1250="年末+季度",T1250="季度+动态",T1250="动态"),N1250*(1-$E$5)*IF(L1250+M1250=0,$B$7/($B$7+$B$8),L1250/(L1250+M1250)),L1250)</x:f>
        <x:v>0.9255034130661579</x:v>
      </x:c>
      <x:c r="X1250" s="64" t="n">
        <x:f aca="0">IF(OR(T1250="年末+季度",T1250="季度+动态",T1250="动态"),N1250*(1-$E$5)*IF(L1250+M1250=0,$B$8/($B$7+$B$8),M1250/(L1250+M1250)),M1250)</x:f>
        <x:v>0.08589422696625475</x:v>
      </x:c>
      <x:c r="Y1250" s="64" t="n">
        <x:f aca="0">POWER(1-$H$5,(A1250-A1249)/$H$8)</x:f>
        <x:v>0.9999862671029998</x:v>
      </x:c>
      <x:c r="Z1250" s="64" t="n">
        <x:f aca="0">U1250*Y1250</x:f>
        <x:v>0.12951267505269906</x:v>
      </x:c>
      <x:c r="AA1250" s="64" t="n">
        <x:f aca="0">V1250*Y1250</x:f>
        <x:v>0.13932676693364113</x:v>
      </x:c>
      <x:c r="AB1250" s="64" t="n">
        <x:f aca="0">W1250*Y1250</x:f>
        <x:v>0.9254907032231129</x:v>
      </x:c>
      <x:c r="AC1250" s="64" t="n">
        <x:f aca="0">X1250*Y1250</x:f>
        <x:v>0.0858930473896829</x:v>
      </x:c>
      <x:c r="AD1250" s="64" t="n">
        <x:f aca="0">SUM(Z1250:AC1250)</x:f>
        <x:v>1.2802231925991359</x:v>
      </x:c>
      <x:c r="AE1250" s="64" t="n">
        <x:f aca="0">MAX(AE1249,AD1250)</x:f>
        <x:v>1.2840899442643634</x:v>
      </x:c>
      <x:c r="AF1250" s="63" t="n">
        <x:f aca="0">AD1250/AE1250-1</x:f>
        <x:v>-0.003011277895679454</x:v>
      </x:c>
      <x:c r="AG1250" s="63" t="n">
        <x:f aca="0">AD1250/AD1249-1</x:f>
        <x:v>0.0010296676475043398</x:v>
      </x:c>
      <x:c r="AH1250" s="61" t="n">
        <x:f aca="0">IF(OR(T1250="年末+季度",T1250="季度+动态",T1250="季度",T1250="动态"),A1250,AH1249)</x:f>
        <x:v>45565</x:v>
      </x:c>
      <x:c r="AI1250" s="68" t="n">
        <x:f aca="0">YEAR(A1250)</x:f>
        <x:v>2024</x:v>
      </x:c>
      <x:c r="AJ1250" s="68" t="n">
        <x:f aca="0">MONTH(A1250)</x:f>
        <x:v>12</x:v>
      </x:c>
      <x:c r="AK1250" s="66" t="n">
        <x:f aca="0">IF(MONTH(A1250)&lt;&gt;MONTH(A1251),1,0)</x:f>
        <x:v>0</x:v>
      </x:c>
      <x:c r="AL1250" s="64" t="n">
        <x:f aca="0">IF(AK1249,AD1249,AL1249)</x:f>
        <x:v>1.2620793341756416</x:v>
      </x:c>
      <x:c r="AM1250" s="65" t="str">
        <x:f aca="0">IF(AK1250,AD1250/AL1250-1,"")</x:f>
      </x:c>
      <x:c r="AN1250" s="64" t="n">
        <x:f aca="0">IF(AI1250&lt;&gt;AI1249,AD1250,MAX(AN1249,AD1250))</x:f>
        <x:v>1.2840899442643634</x:v>
      </x:c>
      <x:c r="AO1250" s="65" t="n">
        <x:f aca="0">AD1250/AN1250-1</x:f>
        <x:v>-0.003011277895679454</x:v>
      </x:c>
      <x:c r="AP1250" s="69" t="n">
        <x:f aca="0">IFERROR(SUM(Z1250:AC1250)/AD1250,0)</x:f>
        <x:v>1</x:v>
      </x:c>
      <x:c r="AQ1250" s="66" t="b">
        <x:f aca="0">AND(B1250&gt;0,C1250&gt;0,D1250&gt;0,E1250&gt;0)</x:f>
        <x:v>1</x:v>
      </x:c>
    </x:row>
    <x:row r="1251" ht="13.5" hidden="0">
      <x:c r="A1251" s="61" t="n">
        <x:f aca="0">'净值底稿'!A1213</x:f>
        <x:v>45653</x:v>
      </x:c>
      <x:c r="B1251" s="62" t="n">
        <x:f aca="0">'净值底稿'!W1213</x:f>
        <x:v>1.525801032851484</x:v>
      </x:c>
      <x:c r="C1251" s="62" t="n">
        <x:f aca="0">'净值底稿'!T1213</x:f>
        <x:v>1.359478894858122</x:v>
      </x:c>
      <x:c r="D1251" s="62" t="n">
        <x:f aca="0">'净值底稿'!U1213</x:f>
        <x:v>1.7469</x:v>
      </x:c>
      <x:c r="E1251" s="62" t="n">
        <x:f aca="0">'净值底稿'!V1213</x:f>
        <x:v>2.1672</x:v>
      </x:c>
      <x:c r="F1251" s="63" t="n">
        <x:f aca="0">IFERROR(B1251/B1250-1,0)</x:f>
        <x:v>0.0020217096474774987</x:v>
      </x:c>
      <x:c r="G1251" s="63" t="n">
        <x:f aca="0">IFERROR(C1251/C1250-1,0)</x:f>
        <x:v>0.005372303442830129</x:v>
      </x:c>
      <x:c r="H1251" s="63" t="n">
        <x:f aca="0">IFERROR(D1251/D1250-1,0)</x:f>
        <x:v>0.0019501003728132904</x:v>
      </x:c>
      <x:c r="I1251" s="63" t="n">
        <x:f aca="0">IFERROR(E1251/E1250-1,0)</x:f>
        <x:v>0.0006926167059146948</x:v>
      </x:c>
      <x:c r="J1251" s="64" t="n">
        <x:f aca="0">Z1250*(1+F1251)</x:f>
        <x:v>0.1297745120773237</x:v>
      </x:c>
      <x:c r="K1251" s="64" t="n">
        <x:f aca="0">AA1250*(1+G1251)</x:f>
        <x:v>0.14007527260331712</x:v>
      </x:c>
      <x:c r="L1251" s="64" t="n">
        <x:f aca="0">AB1250*(1+H1251)</x:f>
        <x:v>0.9272955029885035</x:v>
      </x:c>
      <x:c r="M1251" s="64" t="n">
        <x:f aca="0">AC1250*(1+I1251)</x:f>
        <x:v>0.08595253834922692</x:v>
      </x:c>
      <x:c r="N1251" s="64" t="n">
        <x:f aca="0">SUM(J1251:M1251)</x:f>
        <x:v>1.2830978260183714</x:v>
      </x:c>
      <x:c r="O1251" s="65" t="n">
        <x:f aca="0">IFERROR((J1251+K1251)/N1251,0)</x:f>
        <x:v>0.2103111541526196</x:v>
      </x:c>
      <x:c r="P1251" s="66" t="b">
        <x:f aca="0">AND(MONTH(A1251)=12,OR(A1252="",YEAR(A1251)&lt;&gt;YEAR(A1252)))</x:f>
        <x:v>0</x:v>
      </x:c>
      <x:c r="Q1251" s="66" t="b">
        <x:f aca="0">AND(MOD(MONTH(A1251),3)=0,OR(A1252="",MONTH(A1251)&lt;&gt;MONTH(A1252)))</x:f>
        <x:v>0</x:v>
      </x:c>
      <x:c r="R1251" s="66" t="b">
        <x:f aca="0">OR(O1251&gt;$E$7,O1251&lt;$E$6)</x:f>
        <x:v>0</x:v>
      </x:c>
      <x:c r="S1251" s="66" t="b">
        <x:f aca="0">AND(OR(P1251,Q1251,R1251),A1251-AH1250&gt;$E$8)</x:f>
        <x:v>0</x:v>
      </x:c>
      <x:c r="T1251" s="67" t="str">
        <x:f aca="0">IF(NOT(OR(P1251,Q1251,R1251)),"不调",IF(NOT(S1251),"间隔规则跳过",IF(P1251,"年末+季度",IF(AND(Q1251,R1251),"季度+动态",IF(Q1251,"季度","动态")))))</x:f>
        <x:v>不调</x:v>
      </x:c>
      <x:c r="U1251" s="64" t="n">
        <x:f aca="0">IF(OR(T1251="年末+季度",T1251="季度+动态"),N1251*$E$5/2,IF(T1251="季度",(J1251+K1251)/2,IF(T1251="动态",N1251*$E$5*IF(J1251+K1251=0,0.5,J1251/(J1251+K1251)),J1251)))</x:f>
        <x:v>0.1297745120773237</x:v>
      </x:c>
      <x:c r="V1251" s="64" t="n">
        <x:f aca="0">IF(OR(T1251="年末+季度",T1251="季度+动态"),N1251*$E$5/2,IF(T1251="季度",(J1251+K1251)/2,IF(T1251="动态",N1251*$E$5*IF(J1251+K1251=0,0.5,K1251/(J1251+K1251)),K1251)))</x:f>
        <x:v>0.14007527260331712</x:v>
      </x:c>
      <x:c r="W1251" s="64" t="n">
        <x:f aca="0">IF(OR(T1251="年末+季度",T1251="季度+动态",T1251="动态"),N1251*(1-$E$5)*IF(L1251+M1251=0,$B$7/($B$7+$B$8),L1251/(L1251+M1251)),L1251)</x:f>
        <x:v>0.9272955029885035</x:v>
      </x:c>
      <x:c r="X1251" s="64" t="n">
        <x:f aca="0">IF(OR(T1251="年末+季度",T1251="季度+动态",T1251="动态"),N1251*(1-$E$5)*IF(L1251+M1251=0,$B$8/($B$7+$B$8),M1251/(L1251+M1251)),M1251)</x:f>
        <x:v>0.08595253834922692</x:v>
      </x:c>
      <x:c r="Y1251" s="64" t="n">
        <x:f aca="0">POWER(1-$H$5,(A1251-A1250)/$H$8)</x:f>
        <x:v>0.9999862671029998</x:v>
      </x:c>
      <x:c r="Z1251" s="64" t="n">
        <x:f aca="0">U1251*Y1251</x:f>
        <x:v>0.12977272989731609</x:v>
      </x:c>
      <x:c r="AA1251" s="64" t="n">
        <x:f aca="0">V1251*Y1251</x:f>
        <x:v>0.14007334896402618</x:v>
      </x:c>
      <x:c r="AB1251" s="64" t="n">
        <x:f aca="0">W1251*Y1251</x:f>
        <x:v>0.9272827685348721</x:v>
      </x:c>
      <x:c r="AC1251" s="64" t="n">
        <x:f aca="0">X1251*Y1251</x:f>
        <x:v>0.08595135797187087</x:v>
      </x:c>
      <x:c r="AD1251" s="64" t="n">
        <x:f aca="0">SUM(Z1251:AC1251)</x:f>
        <x:v>1.2830802053680852</x:v>
      </x:c>
      <x:c r="AE1251" s="64" t="n">
        <x:f aca="0">MAX(AE1250,AD1251)</x:f>
        <x:v>1.2840899442643634</x:v>
      </x:c>
      <x:c r="AF1251" s="63" t="n">
        <x:f aca="0">AD1251/AE1251-1</x:f>
        <x:v>-0.0007863459259909167</x:v>
      </x:c>
      <x:c r="AG1251" s="63" t="n">
        <x:f aca="0">AD1251/AD1250-1</x:f>
        <x:v>0.0022316520943108653</x:v>
      </x:c>
      <x:c r="AH1251" s="61" t="n">
        <x:f aca="0">IF(OR(T1251="年末+季度",T1251="季度+动态",T1251="季度",T1251="动态"),A1251,AH1250)</x:f>
        <x:v>45565</x:v>
      </x:c>
      <x:c r="AI1251" s="68" t="n">
        <x:f aca="0">YEAR(A1251)</x:f>
        <x:v>2024</x:v>
      </x:c>
      <x:c r="AJ1251" s="68" t="n">
        <x:f aca="0">MONTH(A1251)</x:f>
        <x:v>12</x:v>
      </x:c>
      <x:c r="AK1251" s="66" t="n">
        <x:f aca="0">IF(MONTH(A1251)&lt;&gt;MONTH(A1252),1,0)</x:f>
        <x:v>0</x:v>
      </x:c>
      <x:c r="AL1251" s="64" t="n">
        <x:f aca="0">IF(AK1250,AD1250,AL1250)</x:f>
        <x:v>1.2620793341756416</x:v>
      </x:c>
      <x:c r="AM1251" s="65" t="str">
        <x:f aca="0">IF(AK1251,AD1251/AL1251-1,"")</x:f>
      </x:c>
      <x:c r="AN1251" s="64" t="n">
        <x:f aca="0">IF(AI1251&lt;&gt;AI1250,AD1251,MAX(AN1250,AD1251))</x:f>
        <x:v>1.2840899442643634</x:v>
      </x:c>
      <x:c r="AO1251" s="65" t="n">
        <x:f aca="0">AD1251/AN1251-1</x:f>
        <x:v>-0.0007863459259909167</x:v>
      </x:c>
      <x:c r="AP1251" s="69" t="n">
        <x:f aca="0">IFERROR(SUM(Z1251:AC1251)/AD1251,0)</x:f>
        <x:v>1</x:v>
      </x:c>
      <x:c r="AQ1251" s="66" t="b">
        <x:f aca="0">AND(B1251&gt;0,C1251&gt;0,D1251&gt;0,E1251&gt;0)</x:f>
        <x:v>1</x:v>
      </x:c>
    </x:row>
    <x:row r="1252" ht="13.5" hidden="0">
      <x:c r="A1252" s="61" t="n">
        <x:f aca="0">'净值底稿'!A1214</x:f>
        <x:v>45656</x:v>
      </x:c>
      <x:c r="B1252" s="62" t="n">
        <x:f aca="0">'净值底稿'!W1214</x:f>
        <x:v>1.5362444101500496</x:v>
      </x:c>
      <x:c r="C1252" s="62" t="n">
        <x:f aca="0">'净值底稿'!T1214</x:f>
        <x:v>1.3591866093595397</x:v>
      </x:c>
      <x:c r="D1252" s="62" t="n">
        <x:f aca="0">'净值底稿'!U1214</x:f>
        <x:v>1.7466</x:v>
      </x:c>
      <x:c r="E1252" s="62" t="n">
        <x:f aca="0">'净值底稿'!V1214</x:f>
        <x:v>2.1599</x:v>
      </x:c>
      <x:c r="F1252" s="63" t="n">
        <x:f aca="0">IFERROR(B1252/B1251-1,0)</x:f>
        <x:v>0.006844521057276065</x:v>
      </x:c>
      <x:c r="G1252" s="63" t="n">
        <x:f aca="0">IFERROR(C1252/C1251-1,0)</x:f>
        <x:v>-0.00021499818767900525</x:v>
      </x:c>
      <x:c r="H1252" s="63" t="n">
        <x:f aca="0">IFERROR(D1252/D1251-1,0)</x:f>
        <x:v>-0.00017173278378845858</x:v>
      </x:c>
      <x:c r="I1252" s="63" t="n">
        <x:f aca="0">IFERROR(E1252/E1251-1,0)</x:f>
        <x:v>-0.003368401624215478</x:v>
      </x:c>
      <x:c r="J1252" s="64" t="n">
        <x:f aca="0">Z1251*(1+F1252)</x:f>
        <x:v>0.13066096207975847</x:v>
      </x:c>
      <x:c r="K1252" s="64" t="n">
        <x:f aca="0">AA1251*(1+G1252)</x:f>
        <x:v>0.1400432334478568</x:v>
      </x:c>
      <x:c r="L1252" s="64" t="n">
        <x:f aca="0">AB1251*(1+H1252)</x:f>
        <x:v>0.9271235236836726</x:v>
      </x:c>
      <x:c r="M1252" s="64" t="n">
        <x:f aca="0">AC1251*(1+I1252)</x:f>
        <x:v>0.08566183927807489</x:v>
      </x:c>
      <x:c r="N1252" s="64" t="n">
        <x:f aca="0">SUM(J1252:M1252)</x:f>
        <x:v>1.2834895584893626</x:v>
      </x:c>
      <x:c r="O1252" s="65" t="n">
        <x:f aca="0">IFERROR((J1252+K1252)/N1252,0)</x:f>
        <x:v>0.210912658959398</x:v>
      </x:c>
      <x:c r="P1252" s="66" t="b">
        <x:f aca="0">AND(MONTH(A1252)=12,OR(A1253="",YEAR(A1252)&lt;&gt;YEAR(A1253)))</x:f>
        <x:v>0</x:v>
      </x:c>
      <x:c r="Q1252" s="66" t="b">
        <x:f aca="0">AND(MOD(MONTH(A1252),3)=0,OR(A1253="",MONTH(A1252)&lt;&gt;MONTH(A1253)))</x:f>
        <x:v>0</x:v>
      </x:c>
      <x:c r="R1252" s="66" t="b">
        <x:f aca="0">OR(O1252&gt;$E$7,O1252&lt;$E$6)</x:f>
        <x:v>0</x:v>
      </x:c>
      <x:c r="S1252" s="66" t="b">
        <x:f aca="0">AND(OR(P1252,Q1252,R1252),A1252-AH1251&gt;$E$8)</x:f>
        <x:v>0</x:v>
      </x:c>
      <x:c r="T1252" s="67" t="str">
        <x:f aca="0">IF(NOT(OR(P1252,Q1252,R1252)),"不调",IF(NOT(S1252),"间隔规则跳过",IF(P1252,"年末+季度",IF(AND(Q1252,R1252),"季度+动态",IF(Q1252,"季度","动态")))))</x:f>
        <x:v>不调</x:v>
      </x:c>
      <x:c r="U1252" s="64" t="n">
        <x:f aca="0">IF(OR(T1252="年末+季度",T1252="季度+动态"),N1252*$E$5/2,IF(T1252="季度",(J1252+K1252)/2,IF(T1252="动态",N1252*$E$5*IF(J1252+K1252=0,0.5,J1252/(J1252+K1252)),J1252)))</x:f>
        <x:v>0.13066096207975847</x:v>
      </x:c>
      <x:c r="V1252" s="64" t="n">
        <x:f aca="0">IF(OR(T1252="年末+季度",T1252="季度+动态"),N1252*$E$5/2,IF(T1252="季度",(J1252+K1252)/2,IF(T1252="动态",N1252*$E$5*IF(J1252+K1252=0,0.5,K1252/(J1252+K1252)),K1252)))</x:f>
        <x:v>0.1400432334478568</x:v>
      </x:c>
      <x:c r="W1252" s="64" t="n">
        <x:f aca="0">IF(OR(T1252="年末+季度",T1252="季度+动态",T1252="动态"),N1252*(1-$E$5)*IF(L1252+M1252=0,$B$7/($B$7+$B$8),L1252/(L1252+M1252)),L1252)</x:f>
        <x:v>0.9271235236836726</x:v>
      </x:c>
      <x:c r="X1252" s="64" t="n">
        <x:f aca="0">IF(OR(T1252="年末+季度",T1252="季度+动态",T1252="动态"),N1252*(1-$E$5)*IF(L1252+M1252=0,$B$8/($B$7+$B$8),M1252/(L1252+M1252)),M1252)</x:f>
        <x:v>0.08566183927807489</x:v>
      </x:c>
      <x:c r="Y1252" s="64" t="n">
        <x:f aca="0">POWER(1-$H$5,(A1252-A1251)/$H$8)</x:f>
        <x:v>0.9999588018747739</x:v>
      </x:c>
      <x:c r="Z1252" s="64" t="n">
        <x:f aca="0">U1252*Y1252</x:f>
        <x:v>0.13065557909308054</x:v>
      </x:c>
      <x:c r="AA1252" s="64" t="n">
        <x:f aca="0">V1252*Y1252</x:f>
        <x:v>0.14003746392918814</x:v>
      </x:c>
      <x:c r="AB1252" s="64" t="n">
        <x:f aca="0">W1252*Y1252</x:f>
        <x:v>0.9270853279326439</x:v>
      </x:c>
      <x:c r="AC1252" s="64" t="n">
        <x:f aca="0">X1252*Y1252</x:f>
        <x:v>0.08565831017089322</x:v>
      </x:c>
      <x:c r="AD1252" s="64" t="n">
        <x:f aca="0">SUM(Z1252:AC1252)</x:f>
        <x:v>1.2834366811258058</x:v>
      </x:c>
      <x:c r="AE1252" s="64" t="n">
        <x:f aca="0">MAX(AE1251,AD1252)</x:f>
        <x:v>1.2840899442643634</x:v>
      </x:c>
      <x:c r="AF1252" s="63" t="n">
        <x:f aca="0">AD1252/AE1252-1</x:f>
        <x:v>-0.0005087362777627114</x:v>
      </x:c>
      <x:c r="AG1252" s="63" t="n">
        <x:f aca="0">AD1252/AD1251-1</x:f>
        <x:v>0.0002778281172362007</x:v>
      </x:c>
      <x:c r="AH1252" s="61" t="n">
        <x:f aca="0">IF(OR(T1252="年末+季度",T1252="季度+动态",T1252="季度",T1252="动态"),A1252,AH1251)</x:f>
        <x:v>45565</x:v>
      </x:c>
      <x:c r="AI1252" s="68" t="n">
        <x:f aca="0">YEAR(A1252)</x:f>
        <x:v>2024</x:v>
      </x:c>
      <x:c r="AJ1252" s="68" t="n">
        <x:f aca="0">MONTH(A1252)</x:f>
        <x:v>12</x:v>
      </x:c>
      <x:c r="AK1252" s="66" t="n">
        <x:f aca="0">IF(MONTH(A1252)&lt;&gt;MONTH(A1253),1,0)</x:f>
        <x:v>0</x:v>
      </x:c>
      <x:c r="AL1252" s="64" t="n">
        <x:f aca="0">IF(AK1251,AD1251,AL1251)</x:f>
        <x:v>1.2620793341756416</x:v>
      </x:c>
      <x:c r="AM1252" s="65" t="str">
        <x:f aca="0">IF(AK1252,AD1252/AL1252-1,"")</x:f>
      </x:c>
      <x:c r="AN1252" s="64" t="n">
        <x:f aca="0">IF(AI1252&lt;&gt;AI1251,AD1252,MAX(AN1251,AD1252))</x:f>
        <x:v>1.2840899442643634</x:v>
      </x:c>
      <x:c r="AO1252" s="65" t="n">
        <x:f aca="0">AD1252/AN1252-1</x:f>
        <x:v>-0.0005087362777627114</x:v>
      </x:c>
      <x:c r="AP1252" s="69" t="n">
        <x:f aca="0">IFERROR(SUM(Z1252:AC1252)/AD1252,0)</x:f>
        <x:v>1</x:v>
      </x:c>
      <x:c r="AQ1252" s="66" t="b">
        <x:f aca="0">AND(B1252&gt;0,C1252&gt;0,D1252&gt;0,E1252&gt;0)</x:f>
        <x:v>1</x:v>
      </x:c>
    </x:row>
    <x:row r="1253" ht="15.649999618530273" hidden="0">
      <x:c r="A1253" s="61" t="n">
        <x:f aca="0">'净值底稿'!A1215</x:f>
        <x:v>45657</x:v>
      </x:c>
      <x:c r="B1253" s="62" t="n">
        <x:f aca="0">'净值底稿'!W1215</x:f>
        <x:v>1.5271925262712813</x:v>
      </x:c>
      <x:c r="C1253" s="62" t="n">
        <x:f aca="0">'净值底稿'!T1215</x:f>
        <x:v>1.3278275771492087</x:v>
      </x:c>
      <x:c r="D1253" s="62" t="n">
        <x:f aca="0">'净值底稿'!U1215</x:f>
        <x:v>1.7497</x:v>
      </x:c>
      <x:c r="E1253" s="62" t="n">
        <x:f aca="0">'净值底稿'!V1215</x:f>
        <x:v>2.1541</x:v>
      </x:c>
      <x:c r="F1253" s="63" t="n">
        <x:f aca="0">IFERROR(B1253/B1252-1,0)</x:f>
        <x:v>-0.005892215990477845</x:v>
      </x:c>
      <x:c r="G1253" s="63" t="n">
        <x:f aca="0">IFERROR(C1253/C1252-1,0)</x:f>
        <x:v>-0.0230719107989944</x:v>
      </x:c>
      <x:c r="H1253" s="63" t="n">
        <x:f aca="0">IFERROR(D1253/D1252-1,0)</x:f>
        <x:v>0.0017748769036987078</x:v>
      </x:c>
      <x:c r="I1253" s="63" t="n">
        <x:f aca="0">IFERROR(E1253/E1252-1,0)</x:f>
        <x:v>-0.002685309505069622</x:v>
      </x:c>
      <x:c r="J1253" s="64" t="n">
        <x:f aca="0">Z1252*(1+F1253)</x:f>
        <x:v>0.12988572820070315</x:v>
      </x:c>
      <x:c r="K1253" s="64" t="n">
        <x:f aca="0">AA1252*(1+G1253)</x:f>
        <x:v>0.13680653205289653</x:v>
      </x:c>
      <x:c r="L1253" s="64" t="n">
        <x:f aca="0">AB1252*(1+H1253)</x:f>
        <x:v>0.9287307902689494</x:v>
      </x:c>
      <x:c r="M1253" s="64" t="n">
        <x:f aca="0">AC1252*(1+I1253)</x:f>
        <x:v>0.08542829109640311</x:v>
      </x:c>
      <x:c r="N1253" s="64" t="n">
        <x:f aca="0">SUM(J1253:M1253)</x:f>
        <x:v>1.2808513416189522</x:v>
      </x:c>
      <x:c r="O1253" s="65" t="n">
        <x:f aca="0">IFERROR((J1253+K1253)/N1253,0)</x:f>
        <x:v>0.20821484241606825</x:v>
      </x:c>
      <x:c r="P1253" s="66" t="b">
        <x:f aca="0">AND(MONTH(A1253)=12,OR(A1254="",YEAR(A1253)&lt;&gt;YEAR(A1254)))</x:f>
        <x:v>1</x:v>
      </x:c>
      <x:c r="Q1253" s="66" t="b">
        <x:f aca="0">AND(MOD(MONTH(A1253),3)=0,OR(A1254="",MONTH(A1253)&lt;&gt;MONTH(A1254)))</x:f>
        <x:v>1</x:v>
      </x:c>
      <x:c r="R1253" s="66" t="b">
        <x:f aca="0">OR(O1253&gt;$E$7,O1253&lt;$E$6)</x:f>
        <x:v>0</x:v>
      </x:c>
      <x:c r="S1253" s="66" t="b">
        <x:f aca="0">AND(OR(P1253,Q1253,R1253),A1253-AH1252&gt;$E$8)</x:f>
        <x:v>1</x:v>
      </x:c>
      <x:c r="T1253" s="67" t="str">
        <x:f aca="0">IF(NOT(OR(P1253,Q1253,R1253)),"不调",IF(NOT(S1253),"间隔规则跳过",IF(P1253,"年末+季度",IF(AND(Q1253,R1253),"季度+动态",IF(Q1253,"季度","动态")))))</x:f>
        <x:v>年末+季度</x:v>
      </x:c>
      <x:c r="U1253" s="64" t="n">
        <x:f aca="0">IF(OR(T1253="年末+季度",T1253="季度+动态"),N1253*$E$5/2,IF(T1253="季度",(J1253+K1253)/2,IF(T1253="动态",N1253*$E$5*IF(J1253+K1253=0,0.5,J1253/(J1253+K1253)),J1253)))</x:f>
        <x:v>0.12808513416189524</x:v>
      </x:c>
      <x:c r="V1253" s="64" t="n">
        <x:f aca="0">IF(OR(T1253="年末+季度",T1253="季度+动态"),N1253*$E$5/2,IF(T1253="季度",(J1253+K1253)/2,IF(T1253="动态",N1253*$E$5*IF(J1253+K1253=0,0.5,K1253/(J1253+K1253)),K1253)))</x:f>
        <x:v>0.12808513416189524</x:v>
      </x:c>
      <x:c r="W1253" s="64" t="n">
        <x:f aca="0">IF(OR(T1253="年末+季度",T1253="季度+动态",T1253="动态"),N1253*(1-$E$5)*IF(L1253+M1253=0,$B$7/($B$7+$B$8),L1253/(L1253+M1253)),L1253)</x:f>
        <x:v>0.9383664559743922</x:v>
      </x:c>
      <x:c r="X1253" s="64" t="n">
        <x:f aca="0">IF(OR(T1253="年末+季度",T1253="季度+动态",T1253="动态"),N1253*(1-$E$5)*IF(L1253+M1253=0,$B$8/($B$7+$B$8),M1253/(L1253+M1253)),M1253)</x:f>
        <x:v>0.08631461732076982</x:v>
      </x:c>
      <x:c r="Y1253" s="64" t="n">
        <x:f aca="0">POWER(1-$H$5,(A1253-A1252)/$H$8)</x:f>
        <x:v>0.9999862671029998</x:v>
      </x:c>
      <x:c r="Z1253" s="64" t="n">
        <x:f aca="0">U1253*Y1253</x:f>
        <x:v>0.12808337518194052</x:v>
      </x:c>
      <x:c r="AA1253" s="64" t="n">
        <x:f aca="0">V1253*Y1253</x:f>
        <x:v>0.12808337518194052</x:v>
      </x:c>
      <x:c r="AB1253" s="64" t="n">
        <x:f aca="0">W1253*Y1253</x:f>
        <x:v>0.9383535694845038</x:v>
      </x:c>
      <x:c r="AC1253" s="64" t="n">
        <x:f aca="0">X1253*Y1253</x:f>
        <x:v>0.08631343197102054</x:v>
      </x:c>
      <x:c r="AD1253" s="64" t="n">
        <x:f aca="0">SUM(Z1253:AC1253)</x:f>
        <x:v>1.2808337518194055</x:v>
      </x:c>
      <x:c r="AE1253" s="64" t="n">
        <x:f aca="0">MAX(AE1252,AD1253)</x:f>
        <x:v>1.2840899442643634</x:v>
      </x:c>
      <x:c r="AF1253" s="63" t="n">
        <x:f aca="0">AD1253/AE1253-1</x:f>
        <x:v>-0.0025357977916595775</x:v>
      </x:c>
      <x:c r="AG1253" s="63" t="n">
        <x:f aca="0">AD1253/AD1252-1</x:f>
        <x:v>-0.0020280932785223804</x:v>
      </x:c>
      <x:c r="AH1253" s="61" t="n">
        <x:f aca="0">IF(OR(T1253="年末+季度",T1253="季度+动态",T1253="季度",T1253="动态"),A1253,AH1252)</x:f>
        <x:v>45657</x:v>
      </x:c>
      <x:c r="AI1253" s="68" t="n">
        <x:f aca="0">YEAR(A1253)</x:f>
        <x:v>2024</x:v>
      </x:c>
      <x:c r="AJ1253" s="68" t="n">
        <x:f aca="0">MONTH(A1253)</x:f>
        <x:v>12</x:v>
      </x:c>
      <x:c r="AK1253" s="66" t="n">
        <x:f aca="0">IF(MONTH(A1253)&lt;&gt;MONTH(A1254),1,0)</x:f>
        <x:v>1</x:v>
      </x:c>
      <x:c r="AL1253" s="64" t="n">
        <x:f aca="0">IF(AK1252,AD1252,AL1252)</x:f>
        <x:v>1.2620793341756416</x:v>
      </x:c>
      <x:c r="AM1253" s="65" t="n">
        <x:f aca="0">IF(AK1253,AD1253/AL1253-1,"")</x:f>
        <x:v>0.014859935612537178</x:v>
      </x:c>
      <x:c r="AN1253" s="64" t="n">
        <x:f aca="0">IF(AI1253&lt;&gt;AI1252,AD1253,MAX(AN1252,AD1253))</x:f>
        <x:v>1.2840899442643634</x:v>
      </x:c>
      <x:c r="AO1253" s="65" t="n">
        <x:f aca="0">AD1253/AN1253-1</x:f>
        <x:v>-0.0025357977916595775</x:v>
      </x:c>
      <x:c r="AP1253" s="69" t="n">
        <x:f aca="0">IFERROR(SUM(Z1253:AC1253)/AD1253,0)</x:f>
        <x:v>1</x:v>
      </x:c>
      <x:c r="AQ1253" s="66" t="b">
        <x:f aca="0">AND(B1253&gt;0,C1253&gt;0,D1253&gt;0,E1253&gt;0)</x:f>
        <x:v>1</x:v>
      </x:c>
    </x:row>
    <x:row r="1254" ht="13.5" hidden="0">
      <x:c r="A1254" s="61" t="n">
        <x:f aca="0">'净值底稿'!A1216</x:f>
        <x:v>45659</x:v>
      </x:c>
      <x:c r="B1254" s="62" t="n">
        <x:f aca="0">'净值底稿'!W1216</x:f>
        <x:v>1.495992549513704</x:v>
      </x:c>
      <x:c r="C1254" s="62" t="n">
        <x:f aca="0">'净值底稿'!T1216</x:f>
        <x:v>1.2955121940344225</x:v>
      </x:c>
      <x:c r="D1254" s="62" t="n">
        <x:f aca="0">'净值底稿'!U1216</x:f>
        <x:v>1.7553</x:v>
      </x:c>
      <x:c r="E1254" s="62" t="n">
        <x:f aca="0">'净值底稿'!V1216</x:f>
        <x:v>2.1788</x:v>
      </x:c>
      <x:c r="F1254" s="63" t="n">
        <x:f aca="0">IFERROR(B1254/B1253-1,0)</x:f>
        <x:v>-0.020429629022447826</x:v>
      </x:c>
      <x:c r="G1254" s="63" t="n">
        <x:f aca="0">IFERROR(C1254/C1253-1,0)</x:f>
        <x:v>-0.024337032662151814</x:v>
      </x:c>
      <x:c r="H1254" s="63" t="n">
        <x:f aca="0">IFERROR(D1254/D1253-1,0)</x:f>
        <x:v>0.003200548665485581</x:v>
      </x:c>
      <x:c r="I1254" s="63" t="n">
        <x:f aca="0">IFERROR(E1254/E1253-1,0)</x:f>
        <x:v>0.011466505733252808</x:v>
      </x:c>
      <x:c r="J1254" s="64" t="n">
        <x:f aca="0">Z1253*(1+F1254)</x:f>
        <x:v>0.12546667934303046</x:v>
      </x:c>
      <x:c r="K1254" s="64" t="n">
        <x:f aca="0">AA1253*(1+G1254)</x:f>
        <x:v>0.12496620589665898</x:v>
      </x:c>
      <x:c r="L1254" s="64" t="n">
        <x:f aca="0">AB1253*(1+H1254)</x:f>
        <x:v>0.941356815749071</x:v>
      </x:c>
      <x:c r="M1254" s="64" t="n">
        <x:f aca="0">AC1253*(1+I1254)</x:f>
        <x:v>0.08730314543357297</x:v>
      </x:c>
      <x:c r="N1254" s="64" t="n">
        <x:f aca="0">SUM(J1254:M1254)</x:f>
        <x:v>1.2790928464223332</x:v>
      </x:c>
      <x:c r="O1254" s="65" t="n">
        <x:f aca="0">IFERROR((J1254+K1254)/N1254,0)</x:f>
        <x:v>0.19578945026559944</x:v>
      </x:c>
      <x:c r="P1254" s="66" t="b">
        <x:f aca="0">AND(MONTH(A1254)=12,OR(A1255="",YEAR(A1254)&lt;&gt;YEAR(A1255)))</x:f>
        <x:v>0</x:v>
      </x:c>
      <x:c r="Q1254" s="66" t="b">
        <x:f aca="0">AND(MOD(MONTH(A1254),3)=0,OR(A1255="",MONTH(A1254)&lt;&gt;MONTH(A1255)))</x:f>
        <x:v>0</x:v>
      </x:c>
      <x:c r="R1254" s="66" t="b">
        <x:f aca="0">OR(O1254&gt;$E$7,O1254&lt;$E$6)</x:f>
        <x:v>0</x:v>
      </x:c>
      <x:c r="S1254" s="66" t="b">
        <x:f aca="0">AND(OR(P1254,Q1254,R1254),A1254-AH1253&gt;$E$8)</x:f>
        <x:v>0</x:v>
      </x:c>
      <x:c r="T1254" s="67" t="str">
        <x:f aca="0">IF(NOT(OR(P1254,Q1254,R1254)),"不调",IF(NOT(S1254),"间隔规则跳过",IF(P1254,"年末+季度",IF(AND(Q1254,R1254),"季度+动态",IF(Q1254,"季度","动态")))))</x:f>
        <x:v>不调</x:v>
      </x:c>
      <x:c r="U1254" s="64" t="n">
        <x:f aca="0">IF(OR(T1254="年末+季度",T1254="季度+动态"),N1254*$E$5/2,IF(T1254="季度",(J1254+K1254)/2,IF(T1254="动态",N1254*$E$5*IF(J1254+K1254=0,0.5,J1254/(J1254+K1254)),J1254)))</x:f>
        <x:v>0.12546667934303046</x:v>
      </x:c>
      <x:c r="V1254" s="64" t="n">
        <x:f aca="0">IF(OR(T1254="年末+季度",T1254="季度+动态"),N1254*$E$5/2,IF(T1254="季度",(J1254+K1254)/2,IF(T1254="动态",N1254*$E$5*IF(J1254+K1254=0,0.5,K1254/(J1254+K1254)),K1254)))</x:f>
        <x:v>0.12496620589665898</x:v>
      </x:c>
      <x:c r="W1254" s="64" t="n">
        <x:f aca="0">IF(OR(T1254="年末+季度",T1254="季度+动态",T1254="动态"),N1254*(1-$E$5)*IF(L1254+M1254=0,$B$7/($B$7+$B$8),L1254/(L1254+M1254)),L1254)</x:f>
        <x:v>0.941356815749071</x:v>
      </x:c>
      <x:c r="X1254" s="64" t="n">
        <x:f aca="0">IF(OR(T1254="年末+季度",T1254="季度+动态",T1254="动态"),N1254*(1-$E$5)*IF(L1254+M1254=0,$B$8/($B$7+$B$8),M1254/(L1254+M1254)),M1254)</x:f>
        <x:v>0.08730314543357297</x:v>
      </x:c>
      <x:c r="Y1254" s="64" t="n">
        <x:f aca="0">POWER(1-$H$5,(A1254-A1253)/$H$8)</x:f>
        <x:v>0.9999725343945919</x:v>
      </x:c>
      <x:c r="Z1254" s="64" t="n">
        <x:f aca="0">U1254*Y1254</x:f>
        <x:v>0.12546323332472376</x:v>
      </x:c>
      <x:c r="AA1254" s="64" t="n">
        <x:f aca="0">V1254*Y1254</x:f>
        <x:v>0.12496277362415847</x:v>
      </x:c>
      <x:c r="AB1254" s="64" t="n">
        <x:f aca="0">W1254*Y1254</x:f>
        <x:v>0.9413309608142214</x:v>
      </x:c>
      <x:c r="AC1254" s="64" t="n">
        <x:f aca="0">X1254*Y1254</x:f>
        <x:v>0.0873007475998296</x:v>
      </x:c>
      <x:c r="AD1254" s="64" t="n">
        <x:f aca="0">SUM(Z1254:AC1254)</x:f>
        <x:v>1.2790577153629332</x:v>
      </x:c>
      <x:c r="AE1254" s="64" t="n">
        <x:f aca="0">MAX(AE1253,AD1254)</x:f>
        <x:v>1.2840899442643634</x:v>
      </x:c>
      <x:c r="AF1254" s="63" t="n">
        <x:f aca="0">AD1254/AE1254-1</x:f>
        <x:v>-0.003918906867784178</x:v>
      </x:c>
      <x:c r="AG1254" s="63" t="n">
        <x:f aca="0">AD1254/AD1253-1</x:f>
        <x:v>-0.0013866252774409338</x:v>
      </x:c>
      <x:c r="AH1254" s="61" t="n">
        <x:f aca="0">IF(OR(T1254="年末+季度",T1254="季度+动态",T1254="季度",T1254="动态"),A1254,AH1253)</x:f>
        <x:v>45657</x:v>
      </x:c>
      <x:c r="AI1254" s="68" t="n">
        <x:f aca="0">YEAR(A1254)</x:f>
        <x:v>2025</x:v>
      </x:c>
      <x:c r="AJ1254" s="68" t="n">
        <x:f aca="0">MONTH(A1254)</x:f>
        <x:v>1</x:v>
      </x:c>
      <x:c r="AK1254" s="66" t="n">
        <x:f aca="0">IF(MONTH(A1254)&lt;&gt;MONTH(A1255),1,0)</x:f>
        <x:v>0</x:v>
      </x:c>
      <x:c r="AL1254" s="64" t="n">
        <x:f aca="0">IF(AK1253,AD1253,AL1253)</x:f>
        <x:v>1.2808337518194055</x:v>
      </x:c>
      <x:c r="AM1254" s="65" t="str">
        <x:f aca="0">IF(AK1254,AD1254/AL1254-1,"")</x:f>
      </x:c>
      <x:c r="AN1254" s="64" t="n">
        <x:f aca="0">IF(AI1254&lt;&gt;AI1253,AD1254,MAX(AN1253,AD1254))</x:f>
        <x:v>1.2790577153629332</x:v>
      </x:c>
      <x:c r="AO1254" s="65" t="n">
        <x:f aca="0">AD1254/AN1254-1</x:f>
        <x:v>0</x:v>
      </x:c>
      <x:c r="AP1254" s="69" t="n">
        <x:f aca="0">IFERROR(SUM(Z1254:AC1254)/AD1254,0)</x:f>
        <x:v>1</x:v>
      </x:c>
      <x:c r="AQ1254" s="66" t="b">
        <x:f aca="0">AND(B1254&gt;0,C1254&gt;0,D1254&gt;0,E1254&gt;0)</x:f>
        <x:v>1</x:v>
      </x:c>
    </x:row>
    <x:row r="1255" ht="13.5" hidden="0">
      <x:c r="A1255" s="61" t="n">
        <x:f aca="0">'净值底稿'!A1217</x:f>
        <x:v>45660</x:v>
      </x:c>
      <x:c r="B1255" s="62" t="n">
        <x:f aca="0">'净值底稿'!W1217</x:f>
        <x:v>1.4839414858691082</x:v>
      </x:c>
      <x:c r="C1255" s="62" t="n">
        <x:f aca="0">'净值底稿'!T1217</x:f>
        <x:v>1.2651522803652704</x:v>
      </x:c>
      <x:c r="D1255" s="62" t="n">
        <x:f aca="0">'净值底稿'!U1217</x:f>
        <x:v>1.7575</x:v>
      </x:c>
      <x:c r="E1255" s="62" t="n">
        <x:f aca="0">'净值底稿'!V1217</x:f>
        <x:v>2.1958</x:v>
      </x:c>
      <x:c r="F1255" s="63" t="n">
        <x:f aca="0">IFERROR(B1255/B1254-1,0)</x:f>
        <x:v>-0.008055563945497779</x:v>
      </x:c>
      <x:c r="G1255" s="63" t="n">
        <x:f aca="0">IFERROR(C1255/C1254-1,0)</x:f>
        <x:v>-0.023434679973645567</x:v>
      </x:c>
      <x:c r="H1255" s="63" t="n">
        <x:f aca="0">IFERROR(D1255/D1254-1,0)</x:f>
        <x:v>0.0012533470062097152</x:v>
      </x:c>
      <x:c r="I1255" s="63" t="n">
        <x:f aca="0">IFERROR(E1255/E1254-1,0)</x:f>
        <x:v>0.007802460069763262</x:v>
      </x:c>
      <x:c r="J1255" s="64" t="n">
        <x:f aca="0">Z1254*(1+F1255)</x:f>
        <x:v>0.12445255622586754</x:v>
      </x:c>
      <x:c r="K1255" s="64" t="n">
        <x:f aca="0">AA1254*(1+G1255)</x:f>
        <x:v>0.1220343110156572</x:v>
      </x:c>
      <x:c r="L1255" s="64" t="n">
        <x:f aca="0">AB1254*(1+H1255)</x:f>
        <x:v>0.9425107751558104</x:v>
      </x:c>
      <x:c r="M1255" s="64" t="n">
        <x:f aca="0">AC1254*(1+I1255)</x:f>
        <x:v>0.08798190819703776</x:v>
      </x:c>
      <x:c r="N1255" s="64" t="n">
        <x:f aca="0">SUM(J1255:M1255)</x:f>
        <x:v>1.2769795505943728</x:v>
      </x:c>
      <x:c r="O1255" s="65" t="n">
        <x:f aca="0">IFERROR((J1255+K1255)/N1255,0)</x:f>
        <x:v>0.19302334726252812</x:v>
      </x:c>
      <x:c r="P1255" s="66" t="b">
        <x:f aca="0">AND(MONTH(A1255)=12,OR(A1256="",YEAR(A1255)&lt;&gt;YEAR(A1256)))</x:f>
        <x:v>0</x:v>
      </x:c>
      <x:c r="Q1255" s="66" t="b">
        <x:f aca="0">AND(MOD(MONTH(A1255),3)=0,OR(A1256="",MONTH(A1255)&lt;&gt;MONTH(A1256)))</x:f>
        <x:v>0</x:v>
      </x:c>
      <x:c r="R1255" s="66" t="b">
        <x:f aca="0">OR(O1255&gt;$E$7,O1255&lt;$E$6)</x:f>
        <x:v>0</x:v>
      </x:c>
      <x:c r="S1255" s="66" t="b">
        <x:f aca="0">AND(OR(P1255,Q1255,R1255),A1255-AH1254&gt;$E$8)</x:f>
        <x:v>0</x:v>
      </x:c>
      <x:c r="T1255" s="67" t="str">
        <x:f aca="0">IF(NOT(OR(P1255,Q1255,R1255)),"不调",IF(NOT(S1255),"间隔规则跳过",IF(P1255,"年末+季度",IF(AND(Q1255,R1255),"季度+动态",IF(Q1255,"季度","动态")))))</x:f>
        <x:v>不调</x:v>
      </x:c>
      <x:c r="U1255" s="64" t="n">
        <x:f aca="0">IF(OR(T1255="年末+季度",T1255="季度+动态"),N1255*$E$5/2,IF(T1255="季度",(J1255+K1255)/2,IF(T1255="动态",N1255*$E$5*IF(J1255+K1255=0,0.5,J1255/(J1255+K1255)),J1255)))</x:f>
        <x:v>0.12445255622586754</x:v>
      </x:c>
      <x:c r="V1255" s="64" t="n">
        <x:f aca="0">IF(OR(T1255="年末+季度",T1255="季度+动态"),N1255*$E$5/2,IF(T1255="季度",(J1255+K1255)/2,IF(T1255="动态",N1255*$E$5*IF(J1255+K1255=0,0.5,K1255/(J1255+K1255)),K1255)))</x:f>
        <x:v>0.1220343110156572</x:v>
      </x:c>
      <x:c r="W1255" s="64" t="n">
        <x:f aca="0">IF(OR(T1255="年末+季度",T1255="季度+动态",T1255="动态"),N1255*(1-$E$5)*IF(L1255+M1255=0,$B$7/($B$7+$B$8),L1255/(L1255+M1255)),L1255)</x:f>
        <x:v>0.9425107751558104</x:v>
      </x:c>
      <x:c r="X1255" s="64" t="n">
        <x:f aca="0">IF(OR(T1255="年末+季度",T1255="季度+动态",T1255="动态"),N1255*(1-$E$5)*IF(L1255+M1255=0,$B$8/($B$7+$B$8),M1255/(L1255+M1255)),M1255)</x:f>
        <x:v>0.08798190819703776</x:v>
      </x:c>
      <x:c r="Y1255" s="64" t="n">
        <x:f aca="0">POWER(1-$H$5,(A1255-A1254)/$H$8)</x:f>
        <x:v>0.9999862671029998</x:v>
      </x:c>
      <x:c r="Z1255" s="64" t="n">
        <x:f aca="0">U1255*Y1255</x:f>
        <x:v>0.12445084713173148</x:v>
      </x:c>
      <x:c r="AA1255" s="64" t="n">
        <x:f aca="0">V1255*Y1255</x:f>
        <x:v>0.12203263513103353</x:v>
      </x:c>
      <x:c r="AB1255" s="64" t="n">
        <x:f aca="0">W1255*Y1255</x:f>
        <x:v>0.9424978317524135</x:v>
      </x:c>
      <x:c r="AC1255" s="64" t="n">
        <x:f aca="0">X1255*Y1255</x:f>
        <x:v>0.0879806999505546</x:v>
      </x:c>
      <x:c r="AD1255" s="64" t="n">
        <x:f aca="0">SUM(Z1255:AC1255)</x:f>
        <x:v>1.2769620139657332</x:v>
      </x:c>
      <x:c r="AE1255" s="64" t="n">
        <x:f aca="0">MAX(AE1254,AD1255)</x:f>
        <x:v>1.2840899442643634</x:v>
      </x:c>
      <x:c r="AF1255" s="63" t="n">
        <x:f aca="0">AD1255/AE1255-1</x:f>
        <x:v>-0.005550958739665046</x:v>
      </x:c>
      <x:c r="AG1255" s="63" t="n">
        <x:f aca="0">AD1255/AD1254-1</x:f>
        <x:v>-0.0016384728945600946</x:v>
      </x:c>
      <x:c r="AH1255" s="61" t="n">
        <x:f aca="0">IF(OR(T1255="年末+季度",T1255="季度+动态",T1255="季度",T1255="动态"),A1255,AH1254)</x:f>
        <x:v>45657</x:v>
      </x:c>
      <x:c r="AI1255" s="68" t="n">
        <x:f aca="0">YEAR(A1255)</x:f>
        <x:v>2025</x:v>
      </x:c>
      <x:c r="AJ1255" s="68" t="n">
        <x:f aca="0">MONTH(A1255)</x:f>
        <x:v>1</x:v>
      </x:c>
      <x:c r="AK1255" s="66" t="n">
        <x:f aca="0">IF(MONTH(A1255)&lt;&gt;MONTH(A1256),1,0)</x:f>
        <x:v>0</x:v>
      </x:c>
      <x:c r="AL1255" s="64" t="n">
        <x:f aca="0">IF(AK1254,AD1254,AL1254)</x:f>
        <x:v>1.2808337518194055</x:v>
      </x:c>
      <x:c r="AM1255" s="65" t="str">
        <x:f aca="0">IF(AK1255,AD1255/AL1255-1,"")</x:f>
      </x:c>
      <x:c r="AN1255" s="64" t="n">
        <x:f aca="0">IF(AI1255&lt;&gt;AI1254,AD1255,MAX(AN1254,AD1255))</x:f>
        <x:v>1.2790577153629332</x:v>
      </x:c>
      <x:c r="AO1255" s="65" t="n">
        <x:f aca="0">AD1255/AN1255-1</x:f>
        <x:v>-0.0016384728945600946</x:v>
      </x:c>
      <x:c r="AP1255" s="69" t="n">
        <x:f aca="0">IFERROR(SUM(Z1255:AC1255)/AD1255,0)</x:f>
        <x:v>1</x:v>
      </x:c>
      <x:c r="AQ1255" s="66" t="b">
        <x:f aca="0">AND(B1255&gt;0,C1255&gt;0,D1255&gt;0,E1255&gt;0)</x:f>
        <x:v>1</x:v>
      </x:c>
    </x:row>
    <x:row r="1256" ht="13.5" hidden="0">
      <x:c r="A1256" s="61" t="n">
        <x:f aca="0">'净值底稿'!A1218</x:f>
        <x:v>45663</x:v>
      </x:c>
      <x:c r="B1256" s="62" t="n">
        <x:f aca="0">'净值底稿'!W1218</x:f>
        <x:v>1.4873757923963724</x:v>
      </x:c>
      <x:c r="C1256" s="62" t="n">
        <x:f aca="0">'净值底稿'!T1218</x:f>
        <x:v>1.2664310888786696</x:v>
      </x:c>
      <x:c r="D1256" s="62" t="n">
        <x:f aca="0">'净值底稿'!U1218</x:f>
        <x:v>1.7578</x:v>
      </x:c>
      <x:c r="E1256" s="62" t="n">
        <x:f aca="0">'净值底稿'!V1218</x:f>
        <x:v>2.1866</x:v>
      </x:c>
      <x:c r="F1256" s="63" t="n">
        <x:f aca="0">IFERROR(B1256/B1255-1,0)</x:f>
        <x:v>0.0023143139806842683</x:v>
      </x:c>
      <x:c r="G1256" s="63" t="n">
        <x:f aca="0">IFERROR(C1256/C1255-1,0)</x:f>
        <x:v>0.0010107941417376587</x:v>
      </x:c>
      <x:c r="H1256" s="63" t="n">
        <x:f aca="0">IFERROR(D1256/D1255-1,0)</x:f>
        <x:v>0.0001706970128023677</x:v>
      </x:c>
      <x:c r="I1256" s="63" t="n">
        <x:f aca="0">IFERROR(E1256/E1255-1,0)</x:f>
        <x:v>-0.004189816923217182</x:v>
      </x:c>
      <x:c r="J1256" s="64" t="n">
        <x:f aca="0">Z1255*(1+F1256)</x:f>
        <x:v>0.12473886546715644</x:v>
      </x:c>
      <x:c r="K1256" s="64" t="n">
        <x:f aca="0">AA1255*(1+G1256)</x:f>
        <x:v>0.12215598500372479</x:v>
      </x:c>
      <x:c r="L1256" s="64" t="n">
        <x:f aca="0">AB1255*(1+H1256)</x:f>
        <x:v>0.9426587133168663</x:v>
      </x:c>
      <x:c r="M1256" s="64" t="n">
        <x:f aca="0">AC1255*(1+I1256)</x:f>
        <x:v>0.08761207692498528</x:v>
      </x:c>
      <x:c r="N1256" s="64" t="n">
        <x:f aca="0">SUM(J1256:M1256)</x:f>
        <x:v>1.277165640712733</x:v>
      </x:c>
      <x:c r="O1256" s="65" t="n">
        <x:f aca="0">IFERROR((J1256+K1256)/N1256,0)</x:f>
        <x:v>0.193314666947272</x:v>
      </x:c>
      <x:c r="P1256" s="66" t="b">
        <x:f aca="0">AND(MONTH(A1256)=12,OR(A1257="",YEAR(A1256)&lt;&gt;YEAR(A1257)))</x:f>
        <x:v>0</x:v>
      </x:c>
      <x:c r="Q1256" s="66" t="b">
        <x:f aca="0">AND(MOD(MONTH(A1256),3)=0,OR(A1257="",MONTH(A1256)&lt;&gt;MONTH(A1257)))</x:f>
        <x:v>0</x:v>
      </x:c>
      <x:c r="R1256" s="66" t="b">
        <x:f aca="0">OR(O1256&gt;$E$7,O1256&lt;$E$6)</x:f>
        <x:v>0</x:v>
      </x:c>
      <x:c r="S1256" s="66" t="b">
        <x:f aca="0">AND(OR(P1256,Q1256,R1256),A1256-AH1255&gt;$E$8)</x:f>
        <x:v>0</x:v>
      </x:c>
      <x:c r="T1256" s="67" t="str">
        <x:f aca="0">IF(NOT(OR(P1256,Q1256,R1256)),"不调",IF(NOT(S1256),"间隔规则跳过",IF(P1256,"年末+季度",IF(AND(Q1256,R1256),"季度+动态",IF(Q1256,"季度","动态")))))</x:f>
        <x:v>不调</x:v>
      </x:c>
      <x:c r="U1256" s="64" t="n">
        <x:f aca="0">IF(OR(T1256="年末+季度",T1256="季度+动态"),N1256*$E$5/2,IF(T1256="季度",(J1256+K1256)/2,IF(T1256="动态",N1256*$E$5*IF(J1256+K1256=0,0.5,J1256/(J1256+K1256)),J1256)))</x:f>
        <x:v>0.12473886546715644</x:v>
      </x:c>
      <x:c r="V1256" s="64" t="n">
        <x:f aca="0">IF(OR(T1256="年末+季度",T1256="季度+动态"),N1256*$E$5/2,IF(T1256="季度",(J1256+K1256)/2,IF(T1256="动态",N1256*$E$5*IF(J1256+K1256=0,0.5,K1256/(J1256+K1256)),K1256)))</x:f>
        <x:v>0.12215598500372479</x:v>
      </x:c>
      <x:c r="W1256" s="64" t="n">
        <x:f aca="0">IF(OR(T1256="年末+季度",T1256="季度+动态",T1256="动态"),N1256*(1-$E$5)*IF(L1256+M1256=0,$B$7/($B$7+$B$8),L1256/(L1256+M1256)),L1256)</x:f>
        <x:v>0.9426587133168663</x:v>
      </x:c>
      <x:c r="X1256" s="64" t="n">
        <x:f aca="0">IF(OR(T1256="年末+季度",T1256="季度+动态",T1256="动态"),N1256*(1-$E$5)*IF(L1256+M1256=0,$B$8/($B$7+$B$8),M1256/(L1256+M1256)),M1256)</x:f>
        <x:v>0.08761207692498528</x:v>
      </x:c>
      <x:c r="Y1256" s="64" t="n">
        <x:f aca="0">POWER(1-$H$5,(A1256-A1255)/$H$8)</x:f>
        <x:v>0.9999588018747739</x:v>
      </x:c>
      <x:c r="Z1256" s="64" t="n">
        <x:f aca="0">U1256*Y1256</x:f>
        <x:v>0.12473372645975637</x:v>
      </x:c>
      <x:c r="AA1256" s="64" t="n">
        <x:f aca="0">V1256*Y1256</x:f>
        <x:v>0.12215095240615749</x:v>
      </x:c>
      <x:c r="AB1256" s="64" t="n">
        <x:f aca="0">W1256*Y1256</x:f>
        <x:v>0.9426198775451496</x:v>
      </x:c>
      <x:c r="AC1256" s="64" t="n">
        <x:f aca="0">X1256*Y1256</x:f>
        <x:v>0.08760846747166881</x:v>
      </x:c>
      <x:c r="AD1256" s="64" t="n">
        <x:f aca="0">SUM(Z1256:AC1256)</x:f>
        <x:v>1.2771130238827324</x:v>
      </x:c>
      <x:c r="AE1256" s="64" t="n">
        <x:f aca="0">MAX(AE1255,AD1256)</x:f>
        <x:v>1.2840899442643634</x:v>
      </x:c>
      <x:c r="AF1256" s="63" t="n">
        <x:f aca="0">AD1256/AE1256-1</x:f>
        <x:v>-0.005433358007976619</x:v>
      </x:c>
      <x:c r="AG1256" s="63" t="n">
        <x:f aca="0">AD1256/AD1255-1</x:f>
        <x:v>0.00011825717237301525</x:v>
      </x:c>
      <x:c r="AH1256" s="61" t="n">
        <x:f aca="0">IF(OR(T1256="年末+季度",T1256="季度+动态",T1256="季度",T1256="动态"),A1256,AH1255)</x:f>
        <x:v>45657</x:v>
      </x:c>
      <x:c r="AI1256" s="68" t="n">
        <x:f aca="0">YEAR(A1256)</x:f>
        <x:v>2025</x:v>
      </x:c>
      <x:c r="AJ1256" s="68" t="n">
        <x:f aca="0">MONTH(A1256)</x:f>
        <x:v>1</x:v>
      </x:c>
      <x:c r="AK1256" s="66" t="n">
        <x:f aca="0">IF(MONTH(A1256)&lt;&gt;MONTH(A1257),1,0)</x:f>
        <x:v>0</x:v>
      </x:c>
      <x:c r="AL1256" s="64" t="n">
        <x:f aca="0">IF(AK1255,AD1255,AL1255)</x:f>
        <x:v>1.2808337518194055</x:v>
      </x:c>
      <x:c r="AM1256" s="65" t="str">
        <x:f aca="0">IF(AK1256,AD1256/AL1256-1,"")</x:f>
      </x:c>
      <x:c r="AN1256" s="64" t="n">
        <x:f aca="0">IF(AI1256&lt;&gt;AI1255,AD1256,MAX(AN1255,AD1256))</x:f>
        <x:v>1.2790577153629332</x:v>
      </x:c>
      <x:c r="AO1256" s="65" t="n">
        <x:f aca="0">AD1256/AN1256-1</x:f>
        <x:v>-0.0015204094833586312</x:v>
      </x:c>
      <x:c r="AP1256" s="69" t="n">
        <x:f aca="0">IFERROR(SUM(Z1256:AC1256)/AD1256,0)</x:f>
        <x:v>1</x:v>
      </x:c>
      <x:c r="AQ1256" s="66" t="b">
        <x:f aca="0">AND(B1256&gt;0,C1256&gt;0,D1256&gt;0,E1256&gt;0)</x:f>
        <x:v>1</x:v>
      </x:c>
    </x:row>
    <x:row r="1257" ht="13.5" hidden="0">
      <x:c r="A1257" s="61" t="n">
        <x:f aca="0">'净值底稿'!A1219</x:f>
        <x:v>45664</x:v>
      </x:c>
      <x:c r="B1257" s="62" t="n">
        <x:f aca="0">'净值底稿'!W1219</x:f>
        <x:v>1.4871160764228049</x:v>
      </x:c>
      <x:c r="C1257" s="62" t="n">
        <x:f aca="0">'净值底稿'!T1219</x:f>
        <x:v>1.2836246018702697</x:v>
      </x:c>
      <x:c r="D1257" s="62" t="n">
        <x:f aca="0">'净值底稿'!U1219</x:f>
        <x:v>1.756</x:v>
      </x:c>
      <x:c r="E1257" s="62" t="n">
        <x:f aca="0">'净值底稿'!V1219</x:f>
        <x:v>2.1881</x:v>
      </x:c>
      <x:c r="F1257" s="63" t="n">
        <x:f aca="0">IFERROR(B1257/B1256-1,0)</x:f>
        <x:v>-0.00017461355421755087</x:v>
      </x:c>
      <x:c r="G1257" s="63" t="n">
        <x:f aca="0">IFERROR(C1257/C1256-1,0)</x:f>
        <x:v>0.013576351009215726</x:v>
      </x:c>
      <x:c r="H1257" s="63" t="n">
        <x:f aca="0">IFERROR(D1257/D1256-1,0)</x:f>
        <x:v>-0.0010240072818296087</x:v>
      </x:c>
      <x:c r="I1257" s="63" t="n">
        <x:f aca="0">IFERROR(E1257/E1256-1,0)</x:f>
        <x:v>0.0006859965242842492</x:v>
      </x:c>
      <x:c r="J1257" s="64" t="n">
        <x:f aca="0">Z1256*(1+F1257)</x:f>
        <x:v>0.12471194626044843</x:v>
      </x:c>
      <x:c r="K1257" s="64" t="n">
        <x:f aca="0">AA1256*(1+G1257)</x:f>
        <x:v>0.12380931661213349</x:v>
      </x:c>
      <x:c r="L1257" s="64" t="n">
        <x:f aca="0">AB1256*(1+H1257)</x:f>
        <x:v>0.9416546279265461</x:v>
      </x:c>
      <x:c r="M1257" s="64" t="n">
        <x:f aca="0">AC1256*(1+I1257)</x:f>
        <x:v>0.08766856657585224</x:v>
      </x:c>
      <x:c r="N1257" s="64" t="n">
        <x:f aca="0">SUM(J1257:M1257)</x:f>
        <x:v>1.2778444573749803</x:v>
      </x:c>
      <x:c r="O1257" s="65" t="n">
        <x:f aca="0">IFERROR((J1257+K1257)/N1257,0)</x:f>
        <x:v>0.19448475237988527</x:v>
      </x:c>
      <x:c r="P1257" s="66" t="b">
        <x:f aca="0">AND(MONTH(A1257)=12,OR(A1258="",YEAR(A1257)&lt;&gt;YEAR(A1258)))</x:f>
        <x:v>0</x:v>
      </x:c>
      <x:c r="Q1257" s="66" t="b">
        <x:f aca="0">AND(MOD(MONTH(A1257),3)=0,OR(A1258="",MONTH(A1257)&lt;&gt;MONTH(A1258)))</x:f>
        <x:v>0</x:v>
      </x:c>
      <x:c r="R1257" s="66" t="b">
        <x:f aca="0">OR(O1257&gt;$E$7,O1257&lt;$E$6)</x:f>
        <x:v>0</x:v>
      </x:c>
      <x:c r="S1257" s="66" t="b">
        <x:f aca="0">AND(OR(P1257,Q1257,R1257),A1257-AH1256&gt;$E$8)</x:f>
        <x:v>0</x:v>
      </x:c>
      <x:c r="T1257" s="67" t="str">
        <x:f aca="0">IF(NOT(OR(P1257,Q1257,R1257)),"不调",IF(NOT(S1257),"间隔规则跳过",IF(P1257,"年末+季度",IF(AND(Q1257,R1257),"季度+动态",IF(Q1257,"季度","动态")))))</x:f>
        <x:v>不调</x:v>
      </x:c>
      <x:c r="U1257" s="64" t="n">
        <x:f aca="0">IF(OR(T1257="年末+季度",T1257="季度+动态"),N1257*$E$5/2,IF(T1257="季度",(J1257+K1257)/2,IF(T1257="动态",N1257*$E$5*IF(J1257+K1257=0,0.5,J1257/(J1257+K1257)),J1257)))</x:f>
        <x:v>0.12471194626044843</x:v>
      </x:c>
      <x:c r="V1257" s="64" t="n">
        <x:f aca="0">IF(OR(T1257="年末+季度",T1257="季度+动态"),N1257*$E$5/2,IF(T1257="季度",(J1257+K1257)/2,IF(T1257="动态",N1257*$E$5*IF(J1257+K1257=0,0.5,K1257/(J1257+K1257)),K1257)))</x:f>
        <x:v>0.12380931661213349</x:v>
      </x:c>
      <x:c r="W1257" s="64" t="n">
        <x:f aca="0">IF(OR(T1257="年末+季度",T1257="季度+动态",T1257="动态"),N1257*(1-$E$5)*IF(L1257+M1257=0,$B$7/($B$7+$B$8),L1257/(L1257+M1257)),L1257)</x:f>
        <x:v>0.9416546279265461</x:v>
      </x:c>
      <x:c r="X1257" s="64" t="n">
        <x:f aca="0">IF(OR(T1257="年末+季度",T1257="季度+动态",T1257="动态"),N1257*(1-$E$5)*IF(L1257+M1257=0,$B$8/($B$7+$B$8),M1257/(L1257+M1257)),M1257)</x:f>
        <x:v>0.08766856657585224</x:v>
      </x:c>
      <x:c r="Y1257" s="64" t="n">
        <x:f aca="0">POWER(1-$H$5,(A1257-A1256)/$H$8)</x:f>
        <x:v>0.9999862671029998</x:v>
      </x:c>
      <x:c r="Z1257" s="64" t="n">
        <x:f aca="0">U1257*Y1257</x:f>
        <x:v>0.12471023360413573</x:v>
      </x:c>
      <x:c r="AA1257" s="64" t="n">
        <x:f aca="0">V1257*Y1257</x:f>
        <x:v>0.12380761635154078</x:v>
      </x:c>
      <x:c r="AB1257" s="64" t="n">
        <x:f aca="0">W1257*Y1257</x:f>
        <x:v>0.941641696280531</x:v>
      </x:c>
      <x:c r="AC1257" s="64" t="n">
        <x:f aca="0">X1257*Y1257</x:f>
        <x:v>0.0876673626324573</x:v>
      </x:c>
      <x:c r="AD1257" s="64" t="n">
        <x:f aca="0">SUM(Z1257:AC1257)</x:f>
        <x:v>1.2778269088686647</x:v>
      </x:c>
      <x:c r="AE1257" s="64" t="n">
        <x:f aca="0">MAX(AE1256,AD1257)</x:f>
        <x:v>1.2840899442643634</x:v>
      </x:c>
      <x:c r="AF1257" s="63" t="n">
        <x:f aca="0">AD1257/AE1257-1</x:f>
        <x:v>-0.004877411760503048</x:v>
      </x:c>
      <x:c r="AG1257" s="63" t="n">
        <x:f aca="0">AD1257/AD1256-1</x:f>
        <x:v>0.000558983404430391</x:v>
      </x:c>
      <x:c r="AH1257" s="61" t="n">
        <x:f aca="0">IF(OR(T1257="年末+季度",T1257="季度+动态",T1257="季度",T1257="动态"),A1257,AH1256)</x:f>
        <x:v>45657</x:v>
      </x:c>
      <x:c r="AI1257" s="68" t="n">
        <x:f aca="0">YEAR(A1257)</x:f>
        <x:v>2025</x:v>
      </x:c>
      <x:c r="AJ1257" s="68" t="n">
        <x:f aca="0">MONTH(A1257)</x:f>
        <x:v>1</x:v>
      </x:c>
      <x:c r="AK1257" s="66" t="n">
        <x:f aca="0">IF(MONTH(A1257)&lt;&gt;MONTH(A1258),1,0)</x:f>
        <x:v>0</x:v>
      </x:c>
      <x:c r="AL1257" s="64" t="n">
        <x:f aca="0">IF(AK1256,AD1256,AL1256)</x:f>
        <x:v>1.2808337518194055</x:v>
      </x:c>
      <x:c r="AM1257" s="65" t="str">
        <x:f aca="0">IF(AK1257,AD1257/AL1257-1,"")</x:f>
      </x:c>
      <x:c r="AN1257" s="64" t="n">
        <x:f aca="0">IF(AI1257&lt;&gt;AI1256,AD1257,MAX(AN1256,AD1257))</x:f>
        <x:v>1.2790577153629332</x:v>
      </x:c>
      <x:c r="AO1257" s="65" t="n">
        <x:f aca="0">AD1257/AN1257-1</x:f>
        <x:v>-0.0009622759625974586</x:v>
      </x:c>
      <x:c r="AP1257" s="69" t="n">
        <x:f aca="0">IFERROR(SUM(Z1257:AC1257)/AD1257,0)</x:f>
        <x:v>1</x:v>
      </x:c>
      <x:c r="AQ1257" s="66" t="b">
        <x:f aca="0">AND(B1257&gt;0,C1257&gt;0,D1257&gt;0,E1257&gt;0)</x:f>
        <x:v>1</x:v>
      </x:c>
    </x:row>
    <x:row r="1258" ht="13.5" hidden="0">
      <x:c r="A1258" s="61" t="n">
        <x:f aca="0">'净值底稿'!A1220</x:f>
        <x:v>45665</x:v>
      </x:c>
      <x:c r="B1258" s="62" t="n">
        <x:f aca="0">'净值底稿'!W1220</x:f>
        <x:v>1.4866503652740732</x:v>
      </x:c>
      <x:c r="C1258" s="62" t="n">
        <x:f aca="0">'净值底稿'!T1220</x:f>
        <x:v>1.2810520010344042</x:v>
      </x:c>
      <x:c r="D1258" s="62" t="n">
        <x:f aca="0">'净值底稿'!U1220</x:f>
        <x:v>1.7556</x:v>
      </x:c>
      <x:c r="E1258" s="62" t="n">
        <x:f aca="0">'净值底稿'!V1220</x:f>
        <x:v>2.1996</x:v>
      </x:c>
      <x:c r="F1258" s="63" t="n">
        <x:f aca="0">IFERROR(B1258/B1257-1,0)</x:f>
        <x:v>-0.00031316395277758424</x:v>
      </x:c>
      <x:c r="G1258" s="63" t="n">
        <x:f aca="0">IFERROR(C1258/C1257-1,0)</x:f>
        <x:v>-0.00200416915671231</x:v>
      </x:c>
      <x:c r="H1258" s="63" t="n">
        <x:f aca="0">IFERROR(D1258/D1257-1,0)</x:f>
        <x:v>-0.00022779043280174438</x:v>
      </x:c>
      <x:c r="I1258" s="63" t="n">
        <x:f aca="0">IFERROR(E1258/E1257-1,0)</x:f>
        <x:v>0.005255701293359616</x:v>
      </x:c>
      <x:c r="J1258" s="64" t="n">
        <x:f aca="0">Z1257*(1+F1258)</x:f>
        <x:v>0.12467117885442844</x:v>
      </x:c>
      <x:c r="K1258" s="64" t="n">
        <x:f aca="0">AA1257*(1+G1258)</x:f>
        <x:v>0.12355948494548295</x:v>
      </x:c>
      <x:c r="L1258" s="64" t="n">
        <x:f aca="0">AB1257*(1+H1258)</x:f>
        <x:v>0.9414271993109911</x:v>
      </x:c>
      <x:c r="M1258" s="64" t="n">
        <x:f aca="0">AC1257*(1+I1258)</x:f>
        <x:v>0.08812811610363012</x:v>
      </x:c>
      <x:c r="N1258" s="64" t="n">
        <x:f aca="0">SUM(J1258:M1258)</x:f>
        <x:v>1.2777859792145325</x:v>
      </x:c>
      <x:c r="O1258" s="65" t="n">
        <x:f aca="0">IFERROR((J1258+K1258)/N1258,0)</x:f>
        <x:v>0.19426622911647629</x:v>
      </x:c>
      <x:c r="P1258" s="66" t="b">
        <x:f aca="0">AND(MONTH(A1258)=12,OR(A1259="",YEAR(A1258)&lt;&gt;YEAR(A1259)))</x:f>
        <x:v>0</x:v>
      </x:c>
      <x:c r="Q1258" s="66" t="b">
        <x:f aca="0">AND(MOD(MONTH(A1258),3)=0,OR(A1259="",MONTH(A1258)&lt;&gt;MONTH(A1259)))</x:f>
        <x:v>0</x:v>
      </x:c>
      <x:c r="R1258" s="66" t="b">
        <x:f aca="0">OR(O1258&gt;$E$7,O1258&lt;$E$6)</x:f>
        <x:v>0</x:v>
      </x:c>
      <x:c r="S1258" s="66" t="b">
        <x:f aca="0">AND(OR(P1258,Q1258,R1258),A1258-AH1257&gt;$E$8)</x:f>
        <x:v>0</x:v>
      </x:c>
      <x:c r="T1258" s="67" t="str">
        <x:f aca="0">IF(NOT(OR(P1258,Q1258,R1258)),"不调",IF(NOT(S1258),"间隔规则跳过",IF(P1258,"年末+季度",IF(AND(Q1258,R1258),"季度+动态",IF(Q1258,"季度","动态")))))</x:f>
        <x:v>不调</x:v>
      </x:c>
      <x:c r="U1258" s="64" t="n">
        <x:f aca="0">IF(OR(T1258="年末+季度",T1258="季度+动态"),N1258*$E$5/2,IF(T1258="季度",(J1258+K1258)/2,IF(T1258="动态",N1258*$E$5*IF(J1258+K1258=0,0.5,J1258/(J1258+K1258)),J1258)))</x:f>
        <x:v>0.12467117885442844</x:v>
      </x:c>
      <x:c r="V1258" s="64" t="n">
        <x:f aca="0">IF(OR(T1258="年末+季度",T1258="季度+动态"),N1258*$E$5/2,IF(T1258="季度",(J1258+K1258)/2,IF(T1258="动态",N1258*$E$5*IF(J1258+K1258=0,0.5,K1258/(J1258+K1258)),K1258)))</x:f>
        <x:v>0.12355948494548295</x:v>
      </x:c>
      <x:c r="W1258" s="64" t="n">
        <x:f aca="0">IF(OR(T1258="年末+季度",T1258="季度+动态",T1258="动态"),N1258*(1-$E$5)*IF(L1258+M1258=0,$B$7/($B$7+$B$8),L1258/(L1258+M1258)),L1258)</x:f>
        <x:v>0.9414271993109911</x:v>
      </x:c>
      <x:c r="X1258" s="64" t="n">
        <x:f aca="0">IF(OR(T1258="年末+季度",T1258="季度+动态",T1258="动态"),N1258*(1-$E$5)*IF(L1258+M1258=0,$B$8/($B$7+$B$8),M1258/(L1258+M1258)),M1258)</x:f>
        <x:v>0.08812811610363012</x:v>
      </x:c>
      <x:c r="Y1258" s="64" t="n">
        <x:f aca="0">POWER(1-$H$5,(A1258-A1257)/$H$8)</x:f>
        <x:v>0.9999862671029998</x:v>
      </x:c>
      <x:c r="Z1258" s="64" t="n">
        <x:f aca="0">U1258*Y1258</x:f>
        <x:v>0.12466946675797033</x:v>
      </x:c>
      <x:c r="AA1258" s="64" t="n">
        <x:f aca="0">V1258*Y1258</x:f>
        <x:v>0.1235577881158028</x:v>
      </x:c>
      <x:c r="AB1258" s="64" t="n">
        <x:f aca="0">W1258*Y1258</x:f>
        <x:v>0.9414142707882297</x:v>
      </x:c>
      <x:c r="AC1258" s="64" t="n">
        <x:f aca="0">X1258*Y1258</x:f>
        <x:v>0.08812690584928885</x:v>
      </x:c>
      <x:c r="AD1258" s="64" t="n">
        <x:f aca="0">SUM(Z1258:AC1258)</x:f>
        <x:v>1.2777684315112916</x:v>
      </x:c>
      <x:c r="AE1258" s="64" t="n">
        <x:f aca="0">MAX(AE1257,AD1258)</x:f>
        <x:v>1.2840899442643634</x:v>
      </x:c>
      <x:c r="AF1258" s="63" t="n">
        <x:f aca="0">AD1258/AE1258-1</x:f>
        <x:v>-0.004922951683648091</x:v>
      </x:c>
      <x:c r="AG1258" s="63" t="n">
        <x:f aca="0">AD1258/AD1257-1</x:f>
        <x:v>-0.00004576312876747313</x:v>
      </x:c>
      <x:c r="AH1258" s="61" t="n">
        <x:f aca="0">IF(OR(T1258="年末+季度",T1258="季度+动态",T1258="季度",T1258="动态"),A1258,AH1257)</x:f>
        <x:v>45657</x:v>
      </x:c>
      <x:c r="AI1258" s="68" t="n">
        <x:f aca="0">YEAR(A1258)</x:f>
        <x:v>2025</x:v>
      </x:c>
      <x:c r="AJ1258" s="68" t="n">
        <x:f aca="0">MONTH(A1258)</x:f>
        <x:v>1</x:v>
      </x:c>
      <x:c r="AK1258" s="66" t="n">
        <x:f aca="0">IF(MONTH(A1258)&lt;&gt;MONTH(A1259),1,0)</x:f>
        <x:v>0</x:v>
      </x:c>
      <x:c r="AL1258" s="64" t="n">
        <x:f aca="0">IF(AK1257,AD1257,AL1257)</x:f>
        <x:v>1.2808337518194055</x:v>
      </x:c>
      <x:c r="AM1258" s="65" t="str">
        <x:f aca="0">IF(AK1258,AD1258/AL1258-1,"")</x:f>
      </x:c>
      <x:c r="AN1258" s="64" t="n">
        <x:f aca="0">IF(AI1258&lt;&gt;AI1257,AD1258,MAX(AN1257,AD1258))</x:f>
        <x:v>1.2790577153629332</x:v>
      </x:c>
      <x:c r="AO1258" s="65" t="n">
        <x:f aca="0">AD1258/AN1258-1</x:f>
        <x:v>-0.0010079950546061367</x:v>
      </x:c>
      <x:c r="AP1258" s="69" t="n">
        <x:f aca="0">IFERROR(SUM(Z1258:AC1258)/AD1258,0)</x:f>
        <x:v>1</x:v>
      </x:c>
      <x:c r="AQ1258" s="66" t="b">
        <x:f aca="0">AND(B1258&gt;0,C1258&gt;0,D1258&gt;0,E1258&gt;0)</x:f>
        <x:v>1</x:v>
      </x:c>
    </x:row>
    <x:row r="1259" ht="13.5" hidden="0">
      <x:c r="A1259" s="61" t="n">
        <x:f aca="0">'净值底稿'!A1221</x:f>
        <x:v>45666</x:v>
      </x:c>
      <x:c r="B1259" s="62" t="n">
        <x:f aca="0">'净值底稿'!W1221</x:f>
        <x:v>1.4723795821614376</x:v>
      </x:c>
      <x:c r="C1259" s="62" t="n">
        <x:f aca="0">'净值底稿'!T1221</x:f>
        <x:v>1.2825176619339818</x:v>
      </x:c>
      <x:c r="D1259" s="62" t="n">
        <x:f aca="0">'净值底稿'!U1221</x:f>
        <x:v>1.753</x:v>
      </x:c>
      <x:c r="E1259" s="62" t="n">
        <x:f aca="0">'净值底稿'!V1221</x:f>
        <x:v>2.2066</x:v>
      </x:c>
      <x:c r="F1259" s="63" t="n">
        <x:f aca="0">IFERROR(B1259/B1258-1,0)</x:f>
        <x:v>-0.009599286722675182</x:v>
      </x:c>
      <x:c r="G1259" s="63" t="n">
        <x:f aca="0">IFERROR(C1259/C1258-1,0)</x:f>
        <x:v>0.0011441072637130567</x:v>
      </x:c>
      <x:c r="H1259" s="63" t="n">
        <x:f aca="0">IFERROR(D1259/D1258-1,0)</x:f>
        <x:v>-0.0014809751651857495</x:v>
      </x:c>
      <x:c r="I1259" s="63" t="n">
        <x:f aca="0">IFERROR(E1259/E1258-1,0)</x:f>
        <x:v>0.003182396799418008</x:v>
      </x:c>
      <x:c r="J1259" s="64" t="n">
        <x:f aca="0">Z1258*(1+F1259)</x:f>
        <x:v>0.12347272880099755</x:v>
      </x:c>
      <x:c r="K1259" s="64" t="n">
        <x:f aca="0">AA1258*(1+G1259)</x:f>
        <x:v>0.12369915147867441</x:v>
      </x:c>
      <x:c r="L1259" s="64" t="n">
        <x:f aca="0">AB1258*(1+H1259)</x:f>
        <x:v>0.9400200596330409</x:v>
      </x:c>
      <x:c r="M1259" s="64" t="n">
        <x:f aca="0">AC1258*(1+I1259)</x:f>
        <x:v>0.08840736063240624</x:v>
      </x:c>
      <x:c r="N1259" s="64" t="n">
        <x:f aca="0">SUM(J1259:M1259)</x:f>
        <x:v>1.2755993005451192</x:v>
      </x:c>
      <x:c r="O1259" s="65" t="n">
        <x:f aca="0">IFERROR((J1259+K1259)/N1259,0)</x:f>
        <x:v>0.19376921904397773</x:v>
      </x:c>
      <x:c r="P1259" s="66" t="b">
        <x:f aca="0">AND(MONTH(A1259)=12,OR(A1260="",YEAR(A1259)&lt;&gt;YEAR(A1260)))</x:f>
        <x:v>0</x:v>
      </x:c>
      <x:c r="Q1259" s="66" t="b">
        <x:f aca="0">AND(MOD(MONTH(A1259),3)=0,OR(A1260="",MONTH(A1259)&lt;&gt;MONTH(A1260)))</x:f>
        <x:v>0</x:v>
      </x:c>
      <x:c r="R1259" s="66" t="b">
        <x:f aca="0">OR(O1259&gt;$E$7,O1259&lt;$E$6)</x:f>
        <x:v>0</x:v>
      </x:c>
      <x:c r="S1259" s="66" t="b">
        <x:f aca="0">AND(OR(P1259,Q1259,R1259),A1259-AH1258&gt;$E$8)</x:f>
        <x:v>0</x:v>
      </x:c>
      <x:c r="T1259" s="67" t="str">
        <x:f aca="0">IF(NOT(OR(P1259,Q1259,R1259)),"不调",IF(NOT(S1259),"间隔规则跳过",IF(P1259,"年末+季度",IF(AND(Q1259,R1259),"季度+动态",IF(Q1259,"季度","动态")))))</x:f>
        <x:v>不调</x:v>
      </x:c>
      <x:c r="U1259" s="64" t="n">
        <x:f aca="0">IF(OR(T1259="年末+季度",T1259="季度+动态"),N1259*$E$5/2,IF(T1259="季度",(J1259+K1259)/2,IF(T1259="动态",N1259*$E$5*IF(J1259+K1259=0,0.5,J1259/(J1259+K1259)),J1259)))</x:f>
        <x:v>0.12347272880099755</x:v>
      </x:c>
      <x:c r="V1259" s="64" t="n">
        <x:f aca="0">IF(OR(T1259="年末+季度",T1259="季度+动态"),N1259*$E$5/2,IF(T1259="季度",(J1259+K1259)/2,IF(T1259="动态",N1259*$E$5*IF(J1259+K1259=0,0.5,K1259/(J1259+K1259)),K1259)))</x:f>
        <x:v>0.12369915147867441</x:v>
      </x:c>
      <x:c r="W1259" s="64" t="n">
        <x:f aca="0">IF(OR(T1259="年末+季度",T1259="季度+动态",T1259="动态"),N1259*(1-$E$5)*IF(L1259+M1259=0,$B$7/($B$7+$B$8),L1259/(L1259+M1259)),L1259)</x:f>
        <x:v>0.9400200596330409</x:v>
      </x:c>
      <x:c r="X1259" s="64" t="n">
        <x:f aca="0">IF(OR(T1259="年末+季度",T1259="季度+动态",T1259="动态"),N1259*(1-$E$5)*IF(L1259+M1259=0,$B$8/($B$7+$B$8),M1259/(L1259+M1259)),M1259)</x:f>
        <x:v>0.08840736063240624</x:v>
      </x:c>
      <x:c r="Y1259" s="64" t="n">
        <x:f aca="0">POWER(1-$H$5,(A1259-A1258)/$H$8)</x:f>
        <x:v>0.9999862671029998</x:v>
      </x:c>
      <x:c r="Z1259" s="64" t="n">
        <x:f aca="0">U1259*Y1259</x:f>
        <x:v>0.12347103316273059</x:v>
      </x:c>
      <x:c r="AA1259" s="64" t="n">
        <x:f aca="0">V1259*Y1259</x:f>
        <x:v>0.12369745273096813</x:v>
      </x:c>
      <x:c r="AB1259" s="64" t="n">
        <x:f aca="0">W1259*Y1259</x:f>
        <x:v>0.9400071504343838</x:v>
      </x:c>
      <x:c r="AC1259" s="64" t="n">
        <x:f aca="0">X1259*Y1259</x:f>
        <x:v>0.08840614654322862</x:v>
      </x:c>
      <x:c r="AD1259" s="64" t="n">
        <x:f aca="0">SUM(Z1259:AC1259)</x:f>
        <x:v>1.2755817828713112</x:v>
      </x:c>
      <x:c r="AE1259" s="64" t="n">
        <x:f aca="0">MAX(AE1258,AD1259)</x:f>
        <x:v>1.2840899442643634</x:v>
      </x:c>
      <x:c r="AF1259" s="63" t="n">
        <x:f aca="0">AD1259/AE1259-1</x:f>
        <x:v>-0.0066258297801143895</x:v>
      </x:c>
      <x:c r="AG1259" s="63" t="n">
        <x:f aca="0">AD1259/AD1258-1</x:f>
        <x:v>-0.0017113027572563944</x:v>
      </x:c>
      <x:c r="AH1259" s="61" t="n">
        <x:f aca="0">IF(OR(T1259="年末+季度",T1259="季度+动态",T1259="季度",T1259="动态"),A1259,AH1258)</x:f>
        <x:v>45657</x:v>
      </x:c>
      <x:c r="AI1259" s="68" t="n">
        <x:f aca="0">YEAR(A1259)</x:f>
        <x:v>2025</x:v>
      </x:c>
      <x:c r="AJ1259" s="68" t="n">
        <x:f aca="0">MONTH(A1259)</x:f>
        <x:v>1</x:v>
      </x:c>
      <x:c r="AK1259" s="66" t="n">
        <x:f aca="0">IF(MONTH(A1259)&lt;&gt;MONTH(A1260),1,0)</x:f>
        <x:v>0</x:v>
      </x:c>
      <x:c r="AL1259" s="64" t="n">
        <x:f aca="0">IF(AK1258,AD1258,AL1258)</x:f>
        <x:v>1.2808337518194055</x:v>
      </x:c>
      <x:c r="AM1259" s="65" t="str">
        <x:f aca="0">IF(AK1259,AD1259/AL1259-1,"")</x:f>
      </x:c>
      <x:c r="AN1259" s="64" t="n">
        <x:f aca="0">IF(AI1259&lt;&gt;AI1258,AD1259,MAX(AN1258,AD1259))</x:f>
        <x:v>1.2790577153629332</x:v>
      </x:c>
      <x:c r="AO1259" s="65" t="n">
        <x:f aca="0">AD1259/AN1259-1</x:f>
        <x:v>-0.002717572827146242</x:v>
      </x:c>
      <x:c r="AP1259" s="69" t="n">
        <x:f aca="0">IFERROR(SUM(Z1259:AC1259)/AD1259,0)</x:f>
        <x:v>1</x:v>
      </x:c>
      <x:c r="AQ1259" s="66" t="b">
        <x:f aca="0">AND(B1259&gt;0,C1259&gt;0,D1259&gt;0,E1259&gt;0)</x:f>
        <x:v>1</x:v>
      </x:c>
    </x:row>
    <x:row r="1260" ht="13.5" hidden="0">
      <x:c r="A1260" s="61" t="n">
        <x:f aca="0">'净值底稿'!A1222</x:f>
        <x:v>45667</x:v>
      </x:c>
      <x:c r="B1260" s="62" t="n">
        <x:f aca="0">'净值底稿'!W1222</x:f>
        <x:v>1.4559645471801232</x:v>
      </x:c>
      <x:c r="C1260" s="62" t="n">
        <x:f aca="0">'净值底稿'!T1222</x:f>
        <x:v>1.2590416571616274</x:v>
      </x:c>
      <x:c r="D1260" s="62" t="n">
        <x:f aca="0">'净值底稿'!U1222</x:f>
        <x:v>1.7535</x:v>
      </x:c>
      <x:c r="E1260" s="62" t="n">
        <x:f aca="0">'净值底稿'!V1222</x:f>
        <x:v>2.2188</x:v>
      </x:c>
      <x:c r="F1260" s="63" t="n">
        <x:f aca="0">IFERROR(B1260/B1259-1,0)</x:f>
        <x:v>-0.011148643447783546</x:v>
      </x:c>
      <x:c r="G1260" s="63" t="n">
        <x:f aca="0">IFERROR(C1260/C1259-1,0)</x:f>
        <x:v>-0.01830462493354945</x:v>
      </x:c>
      <x:c r="H1260" s="63" t="n">
        <x:f aca="0">IFERROR(D1260/D1259-1,0)</x:f>
        <x:v>0.00028522532800923095</x:v>
      </x:c>
      <x:c r="I1260" s="63" t="n">
        <x:f aca="0">IFERROR(E1260/E1259-1,0)</x:f>
        <x:v>0.005528867941629656</x:v>
      </x:c>
      <x:c r="J1260" s="64" t="n">
        <x:f aca="0">Z1259*(1+F1260)</x:f>
        <x:v>0.12209449863786985</x:v>
      </x:c>
      <x:c r="K1260" s="64" t="n">
        <x:f aca="0">AA1259*(1+G1260)</x:f>
        <x:v>0.12143321725349229</x:v>
      </x:c>
      <x:c r="L1260" s="64" t="n">
        <x:f aca="0">AB1259*(1+H1260)</x:f>
        <x:v>0.9402752642821974</x:v>
      </x:c>
      <x:c r="M1260" s="64" t="n">
        <x:f aca="0">AC1259*(1+I1260)</x:f>
        <x:v>0.08889493245269449</x:v>
      </x:c>
      <x:c r="N1260" s="64" t="n">
        <x:f aca="0">SUM(J1260:M1260)</x:f>
        <x:v>1.272697912626254</x:v>
      </x:c>
      <x:c r="O1260" s="65" t="n">
        <x:f aca="0">IFERROR((J1260+K1260)/N1260,0)</x:f>
        <x:v>0.19134761947462825</x:v>
      </x:c>
      <x:c r="P1260" s="66" t="b">
        <x:f aca="0">AND(MONTH(A1260)=12,OR(A1261="",YEAR(A1260)&lt;&gt;YEAR(A1261)))</x:f>
        <x:v>0</x:v>
      </x:c>
      <x:c r="Q1260" s="66" t="b">
        <x:f aca="0">AND(MOD(MONTH(A1260),3)=0,OR(A1261="",MONTH(A1260)&lt;&gt;MONTH(A1261)))</x:f>
        <x:v>0</x:v>
      </x:c>
      <x:c r="R1260" s="66" t="b">
        <x:f aca="0">OR(O1260&gt;$E$7,O1260&lt;$E$6)</x:f>
        <x:v>0</x:v>
      </x:c>
      <x:c r="S1260" s="66" t="b">
        <x:f aca="0">AND(OR(P1260,Q1260,R1260),A1260-AH1259&gt;$E$8)</x:f>
        <x:v>0</x:v>
      </x:c>
      <x:c r="T1260" s="67" t="str">
        <x:f aca="0">IF(NOT(OR(P1260,Q1260,R1260)),"不调",IF(NOT(S1260),"间隔规则跳过",IF(P1260,"年末+季度",IF(AND(Q1260,R1260),"季度+动态",IF(Q1260,"季度","动态")))))</x:f>
        <x:v>不调</x:v>
      </x:c>
      <x:c r="U1260" s="64" t="n">
        <x:f aca="0">IF(OR(T1260="年末+季度",T1260="季度+动态"),N1260*$E$5/2,IF(T1260="季度",(J1260+K1260)/2,IF(T1260="动态",N1260*$E$5*IF(J1260+K1260=0,0.5,J1260/(J1260+K1260)),J1260)))</x:f>
        <x:v>0.12209449863786985</x:v>
      </x:c>
      <x:c r="V1260" s="64" t="n">
        <x:f aca="0">IF(OR(T1260="年末+季度",T1260="季度+动态"),N1260*$E$5/2,IF(T1260="季度",(J1260+K1260)/2,IF(T1260="动态",N1260*$E$5*IF(J1260+K1260=0,0.5,K1260/(J1260+K1260)),K1260)))</x:f>
        <x:v>0.12143321725349229</x:v>
      </x:c>
      <x:c r="W1260" s="64" t="n">
        <x:f aca="0">IF(OR(T1260="年末+季度",T1260="季度+动态",T1260="动态"),N1260*(1-$E$5)*IF(L1260+M1260=0,$B$7/($B$7+$B$8),L1260/(L1260+M1260)),L1260)</x:f>
        <x:v>0.9402752642821974</x:v>
      </x:c>
      <x:c r="X1260" s="64" t="n">
        <x:f aca="0">IF(OR(T1260="年末+季度",T1260="季度+动态",T1260="动态"),N1260*(1-$E$5)*IF(L1260+M1260=0,$B$8/($B$7+$B$8),M1260/(L1260+M1260)),M1260)</x:f>
        <x:v>0.08889493245269449</x:v>
      </x:c>
      <x:c r="Y1260" s="64" t="n">
        <x:f aca="0">POWER(1-$H$5,(A1260-A1259)/$H$8)</x:f>
        <x:v>0.9999862671029998</x:v>
      </x:c>
      <x:c r="Z1260" s="64" t="n">
        <x:f aca="0">U1260*Y1260</x:f>
        <x:v>0.12209282192669577</x:v>
      </x:c>
      <x:c r="AA1260" s="64" t="n">
        <x:f aca="0">V1260*Y1260</x:f>
        <x:v>0.12143154962362734</x:v>
      </x:c>
      <x:c r="AB1260" s="64" t="n">
        <x:f aca="0">W1260*Y1260</x:f>
        <x:v>0.9402623515788412</x:v>
      </x:c>
      <x:c r="AC1260" s="64" t="n">
        <x:f aca="0">X1260*Y1260</x:f>
        <x:v>0.08889371166774328</x:v>
      </x:c>
      <x:c r="AD1260" s="64" t="n">
        <x:f aca="0">SUM(Z1260:AC1260)</x:f>
        <x:v>1.2726804347969076</x:v>
      </x:c>
      <x:c r="AE1260" s="64" t="n">
        <x:f aca="0">MAX(AE1259,AD1260)</x:f>
        <x:v>1.2840899442643634</x:v>
      </x:c>
      <x:c r="AF1260" s="63" t="n">
        <x:f aca="0">AD1260/AE1260-1</x:f>
        <x:v>-0.008885288385302448</x:v>
      </x:c>
      <x:c r="AG1260" s="63" t="n">
        <x:f aca="0">AD1260/AD1259-1</x:f>
        <x:v>-0.002274529248820656</x:v>
      </x:c>
      <x:c r="AH1260" s="61" t="n">
        <x:f aca="0">IF(OR(T1260="年末+季度",T1260="季度+动态",T1260="季度",T1260="动态"),A1260,AH1259)</x:f>
        <x:v>45657</x:v>
      </x:c>
      <x:c r="AI1260" s="68" t="n">
        <x:f aca="0">YEAR(A1260)</x:f>
        <x:v>2025</x:v>
      </x:c>
      <x:c r="AJ1260" s="68" t="n">
        <x:f aca="0">MONTH(A1260)</x:f>
        <x:v>1</x:v>
      </x:c>
      <x:c r="AK1260" s="66" t="n">
        <x:f aca="0">IF(MONTH(A1260)&lt;&gt;MONTH(A1261),1,0)</x:f>
        <x:v>0</x:v>
      </x:c>
      <x:c r="AL1260" s="64" t="n">
        <x:f aca="0">IF(AK1259,AD1259,AL1259)</x:f>
        <x:v>1.2808337518194055</x:v>
      </x:c>
      <x:c r="AM1260" s="65" t="str">
        <x:f aca="0">IF(AK1260,AD1260/AL1260-1,"")</x:f>
      </x:c>
      <x:c r="AN1260" s="64" t="n">
        <x:f aca="0">IF(AI1260&lt;&gt;AI1259,AD1260,MAX(AN1259,AD1260))</x:f>
        <x:v>1.2790577153629332</x:v>
      </x:c>
      <x:c r="AO1260" s="65" t="n">
        <x:f aca="0">AD1260/AN1260-1</x:f>
        <x:v>-0.004985920877085714</x:v>
      </x:c>
      <x:c r="AP1260" s="69" t="n">
        <x:f aca="0">IFERROR(SUM(Z1260:AC1260)/AD1260,0)</x:f>
        <x:v>1</x:v>
      </x:c>
      <x:c r="AQ1260" s="66" t="b">
        <x:f aca="0">AND(B1260&gt;0,C1260&gt;0,D1260&gt;0,E1260&gt;0)</x:f>
        <x:v>1</x:v>
      </x:c>
    </x:row>
    <x:row r="1261" ht="13.5" hidden="0">
      <x:c r="A1261" s="61" t="n">
        <x:f aca="0">'净值底稿'!A1223</x:f>
        <x:v>45670</x:v>
      </x:c>
      <x:c r="B1261" s="62" t="n">
        <x:f aca="0">'净值底稿'!W1223</x:f>
        <x:v>1.448051795190811</x:v>
      </x:c>
      <x:c r="C1261" s="62" t="n">
        <x:f aca="0">'净值底稿'!T1223</x:f>
        <x:v>1.2610363461655765</x:v>
      </x:c>
      <x:c r="D1261" s="62" t="n">
        <x:f aca="0">'净值底稿'!U1223</x:f>
        <x:v>1.7518</x:v>
      </x:c>
      <x:c r="E1261" s="62" t="n">
        <x:f aca="0">'净值底稿'!V1223</x:f>
        <x:v>2.2295</x:v>
      </x:c>
      <x:c r="F1261" s="63" t="n">
        <x:f aca="0">IFERROR(B1261/B1260-1,0)</x:f>
        <x:v>-0.005434714742634017</x:v>
      </x:c>
      <x:c r="G1261" s="63" t="n">
        <x:f aca="0">IFERROR(C1261/C1260-1,0)</x:f>
        <x:v>0.001584291506641522</x:v>
      </x:c>
      <x:c r="H1261" s="63" t="n">
        <x:f aca="0">IFERROR(D1261/D1260-1,0)</x:f>
        <x:v>-0.0009694895922440772</x:v>
      </x:c>
      <x:c r="I1261" s="63" t="n">
        <x:f aca="0">IFERROR(E1261/E1260-1,0)</x:f>
        <x:v>0.0048224265368668195</x:v>
      </x:c>
      <x:c r="J1261" s="64" t="n">
        <x:f aca="0">Z1260*(1+F1261)</x:f>
        <x:v>0.12142928226740096</x:v>
      </x:c>
      <x:c r="K1261" s="64" t="n">
        <x:f aca="0">AA1260*(1+G1261)</x:f>
        <x:v>0.12162393259633437</x:v>
      </x:c>
      <x:c r="L1261" s="64" t="n">
        <x:f aca="0">AB1260*(1+H1261)</x:f>
        <x:v>0.9393507770150066</x:v>
      </x:c>
      <x:c r="M1261" s="64" t="n">
        <x:f aca="0">AC1260*(1+I1261)</x:f>
        <x:v>0.08932239506185038</x:v>
      </x:c>
      <x:c r="N1261" s="64" t="n">
        <x:f aca="0">SUM(J1261:M1261)</x:f>
        <x:v>1.2717263869405924</x:v>
      </x:c>
      <x:c r="O1261" s="65" t="n">
        <x:f aca="0">IFERROR((J1261+K1261)/N1261,0)</x:f>
        <x:v>0.19112068237292096</x:v>
      </x:c>
      <x:c r="P1261" s="66" t="b">
        <x:f aca="0">AND(MONTH(A1261)=12,OR(A1262="",YEAR(A1261)&lt;&gt;YEAR(A1262)))</x:f>
        <x:v>0</x:v>
      </x:c>
      <x:c r="Q1261" s="66" t="b">
        <x:f aca="0">AND(MOD(MONTH(A1261),3)=0,OR(A1262="",MONTH(A1261)&lt;&gt;MONTH(A1262)))</x:f>
        <x:v>0</x:v>
      </x:c>
      <x:c r="R1261" s="66" t="b">
        <x:f aca="0">OR(O1261&gt;$E$7,O1261&lt;$E$6)</x:f>
        <x:v>0</x:v>
      </x:c>
      <x:c r="S1261" s="66" t="b">
        <x:f aca="0">AND(OR(P1261,Q1261,R1261),A1261-AH1260&gt;$E$8)</x:f>
        <x:v>0</x:v>
      </x:c>
      <x:c r="T1261" s="67" t="str">
        <x:f aca="0">IF(NOT(OR(P1261,Q1261,R1261)),"不调",IF(NOT(S1261),"间隔规则跳过",IF(P1261,"年末+季度",IF(AND(Q1261,R1261),"季度+动态",IF(Q1261,"季度","动态")))))</x:f>
        <x:v>不调</x:v>
      </x:c>
      <x:c r="U1261" s="64" t="n">
        <x:f aca="0">IF(OR(T1261="年末+季度",T1261="季度+动态"),N1261*$E$5/2,IF(T1261="季度",(J1261+K1261)/2,IF(T1261="动态",N1261*$E$5*IF(J1261+K1261=0,0.5,J1261/(J1261+K1261)),J1261)))</x:f>
        <x:v>0.12142928226740096</x:v>
      </x:c>
      <x:c r="V1261" s="64" t="n">
        <x:f aca="0">IF(OR(T1261="年末+季度",T1261="季度+动态"),N1261*$E$5/2,IF(T1261="季度",(J1261+K1261)/2,IF(T1261="动态",N1261*$E$5*IF(J1261+K1261=0,0.5,K1261/(J1261+K1261)),K1261)))</x:f>
        <x:v>0.12162393259633437</x:v>
      </x:c>
      <x:c r="W1261" s="64" t="n">
        <x:f aca="0">IF(OR(T1261="年末+季度",T1261="季度+动态",T1261="动态"),N1261*(1-$E$5)*IF(L1261+M1261=0,$B$7/($B$7+$B$8),L1261/(L1261+M1261)),L1261)</x:f>
        <x:v>0.9393507770150066</x:v>
      </x:c>
      <x:c r="X1261" s="64" t="n">
        <x:f aca="0">IF(OR(T1261="年末+季度",T1261="季度+动态",T1261="动态"),N1261*(1-$E$5)*IF(L1261+M1261=0,$B$8/($B$7+$B$8),M1261/(L1261+M1261)),M1261)</x:f>
        <x:v>0.08932239506185038</x:v>
      </x:c>
      <x:c r="Y1261" s="64" t="n">
        <x:f aca="0">POWER(1-$H$5,(A1261-A1260)/$H$8)</x:f>
        <x:v>0.9999588018747739</x:v>
      </x:c>
      <x:c r="Z1261" s="64" t="n">
        <x:f aca="0">U1261*Y1261</x:f>
        <x:v>0.121424279608624</x:v>
      </x:c>
      <x:c r="AA1261" s="64" t="n">
        <x:f aca="0">V1261*Y1261</x:f>
        <x:v>0.12161892191832878</x:v>
      </x:c>
      <x:c r="AB1261" s="64" t="n">
        <x:f aca="0">W1261*Y1261</x:f>
        <x:v>0.9393120775240639</x:v>
      </x:c>
      <x:c r="AC1261" s="64" t="n">
        <x:f aca="0">X1261*Y1261</x:f>
        <x:v>0.08931871514663313</x:v>
      </x:c>
      <x:c r="AD1261" s="64" t="n">
        <x:f aca="0">SUM(Z1261:AC1261)</x:f>
        <x:v>1.2716739941976496</x:v>
      </x:c>
      <x:c r="AE1261" s="64" t="n">
        <x:f aca="0">MAX(AE1260,AD1261)</x:f>
        <x:v>1.2840899442643634</x:v>
      </x:c>
      <x:c r="AF1261" s="63" t="n">
        <x:f aca="0">AD1261/AE1261-1</x:f>
        <x:v>-0.009669065724073334</x:v>
      </x:c>
      <x:c r="AG1261" s="63" t="n">
        <x:f aca="0">AD1261/AD1260-1</x:f>
        <x:v>-0.000790803859115341</x:v>
      </x:c>
      <x:c r="AH1261" s="61" t="n">
        <x:f aca="0">IF(OR(T1261="年末+季度",T1261="季度+动态",T1261="季度",T1261="动态"),A1261,AH1260)</x:f>
        <x:v>45657</x:v>
      </x:c>
      <x:c r="AI1261" s="68" t="n">
        <x:f aca="0">YEAR(A1261)</x:f>
        <x:v>2025</x:v>
      </x:c>
      <x:c r="AJ1261" s="68" t="n">
        <x:f aca="0">MONTH(A1261)</x:f>
        <x:v>1</x:v>
      </x:c>
      <x:c r="AK1261" s="66" t="n">
        <x:f aca="0">IF(MONTH(A1261)&lt;&gt;MONTH(A1262),1,0)</x:f>
        <x:v>0</x:v>
      </x:c>
      <x:c r="AL1261" s="64" t="n">
        <x:f aca="0">IF(AK1260,AD1260,AL1260)</x:f>
        <x:v>1.2808337518194055</x:v>
      </x:c>
      <x:c r="AM1261" s="65" t="str">
        <x:f aca="0">IF(AK1261,AD1261/AL1261-1,"")</x:f>
      </x:c>
      <x:c r="AN1261" s="64" t="n">
        <x:f aca="0">IF(AI1261&lt;&gt;AI1260,AD1261,MAX(AN1260,AD1261))</x:f>
        <x:v>1.2790577153629332</x:v>
      </x:c>
      <x:c r="AO1261" s="65" t="n">
        <x:f aca="0">AD1261/AN1261-1</x:f>
        <x:v>-0.005772781850730269</x:v>
      </x:c>
      <x:c r="AP1261" s="69" t="n">
        <x:f aca="0">IFERROR(SUM(Z1261:AC1261)/AD1261,0)</x:f>
        <x:v>1</x:v>
      </x:c>
      <x:c r="AQ1261" s="66" t="b">
        <x:f aca="0">AND(B1261&gt;0,C1261&gt;0,D1261&gt;0,E1261&gt;0)</x:f>
        <x:v>1</x:v>
      </x:c>
    </x:row>
    <x:row r="1262" ht="13.5" hidden="0">
      <x:c r="A1262" s="61" t="n">
        <x:f aca="0">'净值底稿'!A1224</x:f>
        <x:v>45671</x:v>
      </x:c>
      <x:c r="B1262" s="62" t="n">
        <x:f aca="0">'净值底稿'!W1224</x:f>
        <x:v>1.4710503635888572</x:v>
      </x:c>
      <x:c r="C1262" s="62" t="n">
        <x:f aca="0">'净值底稿'!T1224</x:f>
        <x:v>1.3070578477047072</x:v>
      </x:c>
      <x:c r="D1262" s="62" t="n">
        <x:f aca="0">'净值底稿'!U1224</x:f>
        <x:v>1.7535</x:v>
      </x:c>
      <x:c r="E1262" s="62" t="n">
        <x:f aca="0">'净值底稿'!V1224</x:f>
        <x:v>2.2138</x:v>
      </x:c>
      <x:c r="F1262" s="63" t="n">
        <x:f aca="0">IFERROR(B1262/B1261-1,0)</x:f>
        <x:v>0.015882421108435407</x:v>
      </x:c>
      <x:c r="G1262" s="63" t="n">
        <x:f aca="0">IFERROR(C1262/C1261-1,0)</x:f>
        <x:v>0.03649498420808239</x:v>
      </x:c>
      <x:c r="H1262" s="63" t="n">
        <x:f aca="0">IFERROR(D1262/D1261-1,0)</x:f>
        <x:v>0.0009704304144309006</x:v>
      </x:c>
      <x:c r="I1262" s="63" t="n">
        <x:f aca="0">IFERROR(E1262/E1261-1,0)</x:f>
        <x:v>-0.007041937654182484</x:v>
      </x:c>
      <x:c r="J1262" s="64" t="n">
        <x:f aca="0">Z1261*(1+F1262)</x:f>
        <x:v>0.12335279115015657</x:v>
      </x:c>
      <x:c r="K1262" s="64" t="n">
        <x:f aca="0">AA1261*(1+G1262)</x:f>
        <x:v>0.12605740255314218</x:v>
      </x:c>
      <x:c r="L1262" s="64" t="n">
        <x:f aca="0">AB1261*(1+H1262)</x:f>
        <x:v>0.9402236145327355</x:v>
      </x:c>
      <x:c r="M1262" s="64" t="n">
        <x:f aca="0">AC1261*(1+I1262)</x:f>
        <x:v>0.08868973832321886</x:v>
      </x:c>
      <x:c r="N1262" s="64" t="n">
        <x:f aca="0">SUM(J1262:M1262)</x:f>
        <x:v>1.278323546559253</x:v>
      </x:c>
      <x:c r="O1262" s="65" t="n">
        <x:f aca="0">IFERROR((J1262+K1262)/N1262,0)</x:f>
        <x:v>0.19510725150499922</x:v>
      </x:c>
      <x:c r="P1262" s="66" t="b">
        <x:f aca="0">AND(MONTH(A1262)=12,OR(A1263="",YEAR(A1262)&lt;&gt;YEAR(A1263)))</x:f>
        <x:v>0</x:v>
      </x:c>
      <x:c r="Q1262" s="66" t="b">
        <x:f aca="0">AND(MOD(MONTH(A1262),3)=0,OR(A1263="",MONTH(A1262)&lt;&gt;MONTH(A1263)))</x:f>
        <x:v>0</x:v>
      </x:c>
      <x:c r="R1262" s="66" t="b">
        <x:f aca="0">OR(O1262&gt;$E$7,O1262&lt;$E$6)</x:f>
        <x:v>0</x:v>
      </x:c>
      <x:c r="S1262" s="66" t="b">
        <x:f aca="0">AND(OR(P1262,Q1262,R1262),A1262-AH1261&gt;$E$8)</x:f>
        <x:v>0</x:v>
      </x:c>
      <x:c r="T1262" s="67" t="str">
        <x:f aca="0">IF(NOT(OR(P1262,Q1262,R1262)),"不调",IF(NOT(S1262),"间隔规则跳过",IF(P1262,"年末+季度",IF(AND(Q1262,R1262),"季度+动态",IF(Q1262,"季度","动态")))))</x:f>
        <x:v>不调</x:v>
      </x:c>
      <x:c r="U1262" s="64" t="n">
        <x:f aca="0">IF(OR(T1262="年末+季度",T1262="季度+动态"),N1262*$E$5/2,IF(T1262="季度",(J1262+K1262)/2,IF(T1262="动态",N1262*$E$5*IF(J1262+K1262=0,0.5,J1262/(J1262+K1262)),J1262)))</x:f>
        <x:v>0.12335279115015657</x:v>
      </x:c>
      <x:c r="V1262" s="64" t="n">
        <x:f aca="0">IF(OR(T1262="年末+季度",T1262="季度+动态"),N1262*$E$5/2,IF(T1262="季度",(J1262+K1262)/2,IF(T1262="动态",N1262*$E$5*IF(J1262+K1262=0,0.5,K1262/(J1262+K1262)),K1262)))</x:f>
        <x:v>0.12605740255314218</x:v>
      </x:c>
      <x:c r="W1262" s="64" t="n">
        <x:f aca="0">IF(OR(T1262="年末+季度",T1262="季度+动态",T1262="动态"),N1262*(1-$E$5)*IF(L1262+M1262=0,$B$7/($B$7+$B$8),L1262/(L1262+M1262)),L1262)</x:f>
        <x:v>0.9402236145327355</x:v>
      </x:c>
      <x:c r="X1262" s="64" t="n">
        <x:f aca="0">IF(OR(T1262="年末+季度",T1262="季度+动态",T1262="动态"),N1262*(1-$E$5)*IF(L1262+M1262=0,$B$8/($B$7+$B$8),M1262/(L1262+M1262)),M1262)</x:f>
        <x:v>0.08868973832321886</x:v>
      </x:c>
      <x:c r="Y1262" s="64" t="n">
        <x:f aca="0">POWER(1-$H$5,(A1262-A1261)/$H$8)</x:f>
        <x:v>0.9999862671029998</x:v>
      </x:c>
      <x:c r="Z1262" s="64" t="n">
        <x:f aca="0">U1262*Y1262</x:f>
        <x:v>0.12335109715898102</x:v>
      </x:c>
      <x:c r="AA1262" s="64" t="n">
        <x:f aca="0">V1262*Y1262</x:f>
        <x:v>0.1260556714198168</x:v>
      </x:c>
      <x:c r="AB1262" s="64" t="n">
        <x:f aca="0">W1262*Y1262</x:f>
        <x:v>0.9402107025386799</x:v>
      </x:c>
      <x:c r="AC1262" s="64" t="n">
        <x:f aca="0">X1262*Y1262</x:f>
        <x:v>0.08868852035617748</x:v>
      </x:c>
      <x:c r="AD1262" s="64" t="n">
        <x:f aca="0">SUM(Z1262:AC1262)</x:f>
        <x:v>1.2783059914736552</x:v>
      </x:c>
      <x:c r="AE1262" s="64" t="n">
        <x:f aca="0">MAX(AE1261,AD1262)</x:f>
        <x:v>1.2840899442643634</x:v>
      </x:c>
      <x:c r="AF1262" s="63" t="n">
        <x:f aca="0">AD1262/AE1262-1</x:f>
        <x:v>-0.004504320601951051</x:v>
      </x:c>
      <x:c r="AG1262" s="63" t="n">
        <x:f aca="0">AD1262/AD1261-1</x:f>
        <x:v>0.005215170952827419</x:v>
      </x:c>
      <x:c r="AH1262" s="61" t="n">
        <x:f aca="0">IF(OR(T1262="年末+季度",T1262="季度+动态",T1262="季度",T1262="动态"),A1262,AH1261)</x:f>
        <x:v>45657</x:v>
      </x:c>
      <x:c r="AI1262" s="68" t="n">
        <x:f aca="0">YEAR(A1262)</x:f>
        <x:v>2025</x:v>
      </x:c>
      <x:c r="AJ1262" s="68" t="n">
        <x:f aca="0">MONTH(A1262)</x:f>
        <x:v>1</x:v>
      </x:c>
      <x:c r="AK1262" s="66" t="n">
        <x:f aca="0">IF(MONTH(A1262)&lt;&gt;MONTH(A1263),1,0)</x:f>
        <x:v>0</x:v>
      </x:c>
      <x:c r="AL1262" s="64" t="n">
        <x:f aca="0">IF(AK1261,AD1261,AL1261)</x:f>
        <x:v>1.2808337518194055</x:v>
      </x:c>
      <x:c r="AM1262" s="65" t="str">
        <x:f aca="0">IF(AK1262,AD1262/AL1262-1,"")</x:f>
      </x:c>
      <x:c r="AN1262" s="64" t="n">
        <x:f aca="0">IF(AI1262&lt;&gt;AI1261,AD1262,MAX(AN1261,AD1262))</x:f>
        <x:v>1.2790577153629332</x:v>
      </x:c>
      <x:c r="AO1262" s="65" t="n">
        <x:f aca="0">AD1262/AN1262-1</x:f>
        <x:v>-0.0005877169421277806</x:v>
      </x:c>
      <x:c r="AP1262" s="69" t="n">
        <x:f aca="0">IFERROR(SUM(Z1262:AC1262)/AD1262,0)</x:f>
        <x:v>1</x:v>
      </x:c>
      <x:c r="AQ1262" s="66" t="b">
        <x:f aca="0">AND(B1262&gt;0,C1262&gt;0,D1262&gt;0,E1262&gt;0)</x:f>
        <x:v>1</x:v>
      </x:c>
    </x:row>
    <x:row r="1263" ht="13.5" hidden="0">
      <x:c r="A1263" s="61" t="n">
        <x:f aca="0">'净值底稿'!A1225</x:f>
        <x:v>45672</x:v>
      </x:c>
      <x:c r="B1263" s="62" t="n">
        <x:f aca="0">'净值底稿'!W1225</x:f>
        <x:v>1.4709580319896451</x:v>
      </x:c>
      <x:c r="C1263" s="62" t="n">
        <x:f aca="0">'净值底稿'!T1225</x:f>
        <x:v>1.3027574134052875</x:v>
      </x:c>
      <x:c r="D1263" s="62" t="n">
        <x:f aca="0">'净值底稿'!U1225</x:f>
        <x:v>1.7546</x:v>
      </x:c>
      <x:c r="E1263" s="62" t="n">
        <x:f aca="0">'净值底稿'!V1225</x:f>
        <x:v>2.2206</x:v>
      </x:c>
      <x:c r="F1263" s="63" t="n">
        <x:f aca="0">IFERROR(B1263/B1262-1,0)</x:f>
        <x:v>-0.00006276576349628638</x:v>
      </x:c>
      <x:c r="G1263" s="63" t="n">
        <x:f aca="0">IFERROR(C1263/C1262-1,0)</x:f>
        <x:v>-0.003290163711553884</x:v>
      </x:c>
      <x:c r="H1263" s="63" t="n">
        <x:f aca="0">IFERROR(D1263/D1262-1,0)</x:f>
        <x:v>0.0006273167949812919</x:v>
      </x:c>
      <x:c r="I1263" s="63" t="n">
        <x:f aca="0">IFERROR(E1263/E1262-1,0)</x:f>
        <x:v>0.0030716415213660753</x:v>
      </x:c>
      <x:c r="J1263" s="64" t="n">
        <x:f aca="0">Z1262*(1+F1263)</x:f>
        <x:v>0.12334335493318972</x:v>
      </x:c>
      <x:c r="K1263" s="64" t="n">
        <x:f aca="0">AA1262*(1+G1263)</x:f>
        <x:v>0.12564092762407575</x:v>
      </x:c>
      <x:c r="L1263" s="64" t="n">
        <x:f aca="0">AB1262*(1+H1263)</x:f>
        <x:v>0.9408005125032035</x:v>
      </x:c>
      <x:c r="M1263" s="64" t="n">
        <x:f aca="0">AC1262*(1+I1263)</x:f>
        <x:v>0.08896093969777204</x:v>
      </x:c>
      <x:c r="N1263" s="64" t="n">
        <x:f aca="0">SUM(J1263:M1263)</x:f>
        <x:v>1.278745734758241</x:v>
      </x:c>
      <x:c r="O1263" s="65" t="n">
        <x:f aca="0">IFERROR((J1263+K1263)/N1263,0)</x:f>
        <x:v>0.19470976581934665</x:v>
      </x:c>
      <x:c r="P1263" s="66" t="b">
        <x:f aca="0">AND(MONTH(A1263)=12,OR(A1264="",YEAR(A1263)&lt;&gt;YEAR(A1264)))</x:f>
        <x:v>0</x:v>
      </x:c>
      <x:c r="Q1263" s="66" t="b">
        <x:f aca="0">AND(MOD(MONTH(A1263),3)=0,OR(A1264="",MONTH(A1263)&lt;&gt;MONTH(A1264)))</x:f>
        <x:v>0</x:v>
      </x:c>
      <x:c r="R1263" s="66" t="b">
        <x:f aca="0">OR(O1263&gt;$E$7,O1263&lt;$E$6)</x:f>
        <x:v>0</x:v>
      </x:c>
      <x:c r="S1263" s="66" t="b">
        <x:f aca="0">AND(OR(P1263,Q1263,R1263),A1263-AH1262&gt;$E$8)</x:f>
        <x:v>0</x:v>
      </x:c>
      <x:c r="T1263" s="67" t="str">
        <x:f aca="0">IF(NOT(OR(P1263,Q1263,R1263)),"不调",IF(NOT(S1263),"间隔规则跳过",IF(P1263,"年末+季度",IF(AND(Q1263,R1263),"季度+动态",IF(Q1263,"季度","动态")))))</x:f>
        <x:v>不调</x:v>
      </x:c>
      <x:c r="U1263" s="64" t="n">
        <x:f aca="0">IF(OR(T1263="年末+季度",T1263="季度+动态"),N1263*$E$5/2,IF(T1263="季度",(J1263+K1263)/2,IF(T1263="动态",N1263*$E$5*IF(J1263+K1263=0,0.5,J1263/(J1263+K1263)),J1263)))</x:f>
        <x:v>0.12334335493318972</x:v>
      </x:c>
      <x:c r="V1263" s="64" t="n">
        <x:f aca="0">IF(OR(T1263="年末+季度",T1263="季度+动态"),N1263*$E$5/2,IF(T1263="季度",(J1263+K1263)/2,IF(T1263="动态",N1263*$E$5*IF(J1263+K1263=0,0.5,K1263/(J1263+K1263)),K1263)))</x:f>
        <x:v>0.12564092762407575</x:v>
      </x:c>
      <x:c r="W1263" s="64" t="n">
        <x:f aca="0">IF(OR(T1263="年末+季度",T1263="季度+动态",T1263="动态"),N1263*(1-$E$5)*IF(L1263+M1263=0,$B$7/($B$7+$B$8),L1263/(L1263+M1263)),L1263)</x:f>
        <x:v>0.9408005125032035</x:v>
      </x:c>
      <x:c r="X1263" s="64" t="n">
        <x:f aca="0">IF(OR(T1263="年末+季度",T1263="季度+动态",T1263="动态"),N1263*(1-$E$5)*IF(L1263+M1263=0,$B$8/($B$7+$B$8),M1263/(L1263+M1263)),M1263)</x:f>
        <x:v>0.08896093969777204</x:v>
      </x:c>
      <x:c r="Y1263" s="64" t="n">
        <x:f aca="0">POWER(1-$H$5,(A1263-A1262)/$H$8)</x:f>
        <x:v>0.9999862671029998</x:v>
      </x:c>
      <x:c r="Z1263" s="64" t="n">
        <x:f aca="0">U1263*Y1263</x:f>
        <x:v>0.12334166107160076</x:v>
      </x:c>
      <x:c r="AA1263" s="64" t="n">
        <x:f aca="0">V1263*Y1263</x:f>
        <x:v>0.12563920221015767</x:v>
      </x:c>
      <x:c r="AB1263" s="64" t="n">
        <x:f aca="0">W1263*Y1263</x:f>
        <x:v>0.9407875925866676</x:v>
      </x:c>
      <x:c r="AC1263" s="64" t="n">
        <x:f aca="0">X1263*Y1263</x:f>
        <x:v>0.08895971800635012</x:v>
      </x:c>
      <x:c r="AD1263" s="64" t="n">
        <x:f aca="0">SUM(Z1263:AC1263)</x:f>
        <x:v>1.2787281738747762</x:v>
      </x:c>
      <x:c r="AE1263" s="64" t="n">
        <x:f aca="0">MAX(AE1262,AD1263)</x:f>
        <x:v>1.2840899442643634</x:v>
      </x:c>
      <x:c r="AF1263" s="63" t="n">
        <x:f aca="0">AD1263/AE1263-1</x:f>
        <x:v>-0.004175541139883943</x:v>
      </x:c>
      <x:c r="AG1263" s="63" t="n">
        <x:f aca="0">AD1263/AD1262-1</x:f>
        <x:v>0.00033026709092887074</x:v>
      </x:c>
      <x:c r="AH1263" s="61" t="n">
        <x:f aca="0">IF(OR(T1263="年末+季度",T1263="季度+动态",T1263="季度",T1263="动态"),A1263,AH1262)</x:f>
        <x:v>45657</x:v>
      </x:c>
      <x:c r="AI1263" s="68" t="n">
        <x:f aca="0">YEAR(A1263)</x:f>
        <x:v>2025</x:v>
      </x:c>
      <x:c r="AJ1263" s="68" t="n">
        <x:f aca="0">MONTH(A1263)</x:f>
        <x:v>1</x:v>
      </x:c>
      <x:c r="AK1263" s="66" t="n">
        <x:f aca="0">IF(MONTH(A1263)&lt;&gt;MONTH(A1264),1,0)</x:f>
        <x:v>0</x:v>
      </x:c>
      <x:c r="AL1263" s="64" t="n">
        <x:f aca="0">IF(AK1262,AD1262,AL1262)</x:f>
        <x:v>1.2808337518194055</x:v>
      </x:c>
      <x:c r="AM1263" s="65" t="str">
        <x:f aca="0">IF(AK1263,AD1263/AL1263-1,"")</x:f>
      </x:c>
      <x:c r="AN1263" s="64" t="n">
        <x:f aca="0">IF(AI1263&lt;&gt;AI1262,AD1263,MAX(AN1262,AD1263))</x:f>
        <x:v>1.2790577153629332</x:v>
      </x:c>
      <x:c r="AO1263" s="65" t="n">
        <x:f aca="0">AD1263/AN1263-1</x:f>
        <x:v>-0.0002576439547635756</x:v>
      </x:c>
      <x:c r="AP1263" s="69" t="n">
        <x:f aca="0">IFERROR(SUM(Z1263:AC1263)/AD1263,0)</x:f>
        <x:v>1</x:v>
      </x:c>
      <x:c r="AQ1263" s="66" t="b">
        <x:f aca="0">AND(B1263&gt;0,C1263&gt;0,D1263&gt;0,E1263&gt;0)</x:f>
        <x:v>1</x:v>
      </x:c>
    </x:row>
    <x:row r="1264" ht="13.5" hidden="0">
      <x:c r="A1264" s="61" t="n">
        <x:f aca="0">'净值底稿'!A1226</x:f>
        <x:v>45673</x:v>
      </x:c>
      <x:c r="B1264" s="62" t="n">
        <x:f aca="0">'净值底稿'!W1226</x:f>
        <x:v>1.4806450014836086</x:v>
      </x:c>
      <x:c r="C1264" s="62" t="n">
        <x:f aca="0">'净值底稿'!T1226</x:f>
        <x:v>1.3088534234002902</x:v>
      </x:c>
      <x:c r="D1264" s="62" t="n">
        <x:f aca="0">'净值底稿'!U1226</x:f>
        <x:v>1.7537</x:v>
      </x:c>
      <x:c r="E1264" s="62" t="n">
        <x:f aca="0">'净值底稿'!V1226</x:f>
        <x:v>2.2299</x:v>
      </x:c>
      <x:c r="F1264" s="63" t="n">
        <x:f aca="0">IFERROR(B1264/B1263-1,0)</x:f>
        <x:v>0.006585483258730873</x:v>
      </x:c>
      <x:c r="G1264" s="63" t="n">
        <x:f aca="0">IFERROR(C1264/C1263-1,0)</x:f>
        <x:v>0.004679313226142678</x:v>
      </x:c>
      <x:c r="H1264" s="63" t="n">
        <x:f aca="0">IFERROR(D1264/D1263-1,0)</x:f>
        <x:v>-0.0005129374216344962</x:v>
      </x:c>
      <x:c r="I1264" s="63" t="n">
        <x:f aca="0">IFERROR(E1264/E1263-1,0)</x:f>
        <x:v>0.004188057281815816</x:v>
      </x:c>
      <x:c r="J1264" s="64" t="n">
        <x:f aca="0">Z1263*(1+F1264)</x:f>
        <x:v>0.12415392551569185</x:v>
      </x:c>
      <x:c r="K1264" s="64" t="n">
        <x:f aca="0">AA1263*(1+G1264)</x:f>
        <x:v>0.1262271073907817</x:v>
      </x:c>
      <x:c r="L1264" s="64" t="n">
        <x:f aca="0">AB1263*(1+H1264)</x:f>
        <x:v>0.9403050274246204</x:v>
      </x:c>
      <x:c r="M1264" s="64" t="n">
        <x:f aca="0">AC1263*(1+I1264)</x:f>
        <x:v>0.0893322864011349</x:v>
      </x:c>
      <x:c r="N1264" s="64" t="n">
        <x:f aca="0">SUM(J1264:M1264)</x:f>
        <x:v>1.2800183467322288</x:v>
      </x:c>
      <x:c r="O1264" s="65" t="n">
        <x:f aca="0">IFERROR((J1264+K1264)/N1264,0)</x:f>
        <x:v>0.19560737824240854</x:v>
      </x:c>
      <x:c r="P1264" s="66" t="b">
        <x:f aca="0">AND(MONTH(A1264)=12,OR(A1265="",YEAR(A1264)&lt;&gt;YEAR(A1265)))</x:f>
        <x:v>0</x:v>
      </x:c>
      <x:c r="Q1264" s="66" t="b">
        <x:f aca="0">AND(MOD(MONTH(A1264),3)=0,OR(A1265="",MONTH(A1264)&lt;&gt;MONTH(A1265)))</x:f>
        <x:v>0</x:v>
      </x:c>
      <x:c r="R1264" s="66" t="b">
        <x:f aca="0">OR(O1264&gt;$E$7,O1264&lt;$E$6)</x:f>
        <x:v>0</x:v>
      </x:c>
      <x:c r="S1264" s="66" t="b">
        <x:f aca="0">AND(OR(P1264,Q1264,R1264),A1264-AH1263&gt;$E$8)</x:f>
        <x:v>0</x:v>
      </x:c>
      <x:c r="T1264" s="67" t="str">
        <x:f aca="0">IF(NOT(OR(P1264,Q1264,R1264)),"不调",IF(NOT(S1264),"间隔规则跳过",IF(P1264,"年末+季度",IF(AND(Q1264,R1264),"季度+动态",IF(Q1264,"季度","动态")))))</x:f>
        <x:v>不调</x:v>
      </x:c>
      <x:c r="U1264" s="64" t="n">
        <x:f aca="0">IF(OR(T1264="年末+季度",T1264="季度+动态"),N1264*$E$5/2,IF(T1264="季度",(J1264+K1264)/2,IF(T1264="动态",N1264*$E$5*IF(J1264+K1264=0,0.5,J1264/(J1264+K1264)),J1264)))</x:f>
        <x:v>0.12415392551569185</x:v>
      </x:c>
      <x:c r="V1264" s="64" t="n">
        <x:f aca="0">IF(OR(T1264="年末+季度",T1264="季度+动态"),N1264*$E$5/2,IF(T1264="季度",(J1264+K1264)/2,IF(T1264="动态",N1264*$E$5*IF(J1264+K1264=0,0.5,K1264/(J1264+K1264)),K1264)))</x:f>
        <x:v>0.1262271073907817</x:v>
      </x:c>
      <x:c r="W1264" s="64" t="n">
        <x:f aca="0">IF(OR(T1264="年末+季度",T1264="季度+动态",T1264="动态"),N1264*(1-$E$5)*IF(L1264+M1264=0,$B$7/($B$7+$B$8),L1264/(L1264+M1264)),L1264)</x:f>
        <x:v>0.9403050274246204</x:v>
      </x:c>
      <x:c r="X1264" s="64" t="n">
        <x:f aca="0">IF(OR(T1264="年末+季度",T1264="季度+动态",T1264="动态"),N1264*(1-$E$5)*IF(L1264+M1264=0,$B$8/($B$7+$B$8),M1264/(L1264+M1264)),M1264)</x:f>
        <x:v>0.0893322864011349</x:v>
      </x:c>
      <x:c r="Y1264" s="64" t="n">
        <x:f aca="0">POWER(1-$H$5,(A1264-A1263)/$H$8)</x:f>
        <x:v>0.9999862671029998</x:v>
      </x:c>
      <x:c r="Z1264" s="64" t="n">
        <x:f aca="0">U1264*Y1264</x:f>
        <x:v>0.12415222052262057</x:v>
      </x:c>
      <x:c r="AA1264" s="64" t="n">
        <x:f aca="0">V1264*Y1264</x:f>
        <x:v>0.12622537392691727</x:v>
      </x:c>
      <x:c r="AB1264" s="64" t="n">
        <x:f aca="0">W1264*Y1264</x:f>
        <x:v>0.94029211431253</x:v>
      </x:c>
      <x:c r="AC1264" s="64" t="n">
        <x:f aca="0">X1264*Y1264</x:f>
        <x:v>0.08933105961004696</x:v>
      </x:c>
      <x:c r="AD1264" s="64" t="n">
        <x:f aca="0">SUM(Z1264:AC1264)</x:f>
        <x:v>1.2800007683721148</x:v>
      </x:c>
      <x:c r="AE1264" s="64" t="n">
        <x:f aca="0">MAX(AE1263,AD1264)</x:f>
        <x:v>1.2840899442643634</x:v>
      </x:c>
      <x:c r="AF1264" s="63" t="n">
        <x:f aca="0">AD1264/AE1264-1</x:f>
        <x:v>-0.0031844933530658093</x:v>
      </x:c>
      <x:c r="AG1264" s="63" t="n">
        <x:f aca="0">AD1264/AD1263-1</x:f>
        <x:v>0.0009952032991362714</x:v>
      </x:c>
      <x:c r="AH1264" s="61" t="n">
        <x:f aca="0">IF(OR(T1264="年末+季度",T1264="季度+动态",T1264="季度",T1264="动态"),A1264,AH1263)</x:f>
        <x:v>45657</x:v>
      </x:c>
      <x:c r="AI1264" s="68" t="n">
        <x:f aca="0">YEAR(A1264)</x:f>
        <x:v>2025</x:v>
      </x:c>
      <x:c r="AJ1264" s="68" t="n">
        <x:f aca="0">MONTH(A1264)</x:f>
        <x:v>1</x:v>
      </x:c>
      <x:c r="AK1264" s="66" t="n">
        <x:f aca="0">IF(MONTH(A1264)&lt;&gt;MONTH(A1265),1,0)</x:f>
        <x:v>0</x:v>
      </x:c>
      <x:c r="AL1264" s="64" t="n">
        <x:f aca="0">IF(AK1263,AD1263,AL1263)</x:f>
        <x:v>1.2808337518194055</x:v>
      </x:c>
      <x:c r="AM1264" s="65" t="str">
        <x:f aca="0">IF(AK1264,AD1264/AL1264-1,"")</x:f>
      </x:c>
      <x:c r="AN1264" s="64" t="n">
        <x:f aca="0">IF(AI1264&lt;&gt;AI1263,AD1264,MAX(AN1263,AD1264))</x:f>
        <x:v>1.2800007683721148</x:v>
      </x:c>
      <x:c r="AO1264" s="65" t="n">
        <x:f aca="0">AD1264/AN1264-1</x:f>
        <x:v>0</x:v>
      </x:c>
      <x:c r="AP1264" s="69" t="n">
        <x:f aca="0">IFERROR(SUM(Z1264:AC1264)/AD1264,0)</x:f>
        <x:v>1</x:v>
      </x:c>
      <x:c r="AQ1264" s="66" t="b">
        <x:f aca="0">AND(B1264&gt;0,C1264&gt;0,D1264&gt;0,E1264&gt;0)</x:f>
        <x:v>1</x:v>
      </x:c>
    </x:row>
    <x:row r="1265" ht="13.5" hidden="0">
      <x:c r="A1265" s="61" t="n">
        <x:f aca="0">'净值底稿'!A1227</x:f>
        <x:v>45674</x:v>
      </x:c>
      <x:c r="B1265" s="62" t="n">
        <x:f aca="0">'净值底稿'!W1227</x:f>
        <x:v>1.4806404241964293</x:v>
      </x:c>
      <x:c r="C1265" s="62" t="n">
        <x:f aca="0">'净值底稿'!T1227</x:f>
        <x:v>1.3157452870376596</x:v>
      </x:c>
      <x:c r="D1265" s="62" t="n">
        <x:f aca="0">'净值底稿'!U1227</x:f>
        <x:v>1.7528</x:v>
      </x:c>
      <x:c r="E1265" s="62" t="n">
        <x:f aca="0">'净值底稿'!V1227</x:f>
        <x:v>2.2325</x:v>
      </x:c>
      <x:c r="F1265" s="63" t="n">
        <x:f aca="0">IFERROR(B1265/B1264-1,0)</x:f>
        <x:v>-0.0000030914143327454013</x:v>
      </x:c>
      <x:c r="G1265" s="63" t="n">
        <x:f aca="0">IFERROR(C1265/C1264-1,0)</x:f>
        <x:v>0.005265573298089299</x:v>
      </x:c>
      <x:c r="H1265" s="63" t="n">
        <x:f aca="0">IFERROR(D1265/D1264-1,0)</x:f>
        <x:v>-0.0005132006614586571</x:v>
      </x:c>
      <x:c r="I1265" s="63" t="n">
        <x:f aca="0">IFERROR(E1265/E1264-1,0)</x:f>
        <x:v>0.0011659715682317273</x:v>
      </x:c>
      <x:c r="J1265" s="64" t="n">
        <x:f aca="0">Z1264*(1+F1265)</x:f>
        <x:v>0.1241518367166666</x:v>
      </x:c>
      <x:c r="K1265" s="64" t="n">
        <x:f aca="0">AA1264*(1+G1265)</x:f>
        <x:v>0.12689002288540818</x:v>
      </x:c>
      <x:c r="L1265" s="64" t="n">
        <x:f aca="0">AB1264*(1+H1265)</x:f>
        <x:v>0.9398095557775005</x:v>
      </x:c>
      <x:c r="M1265" s="64" t="n">
        <x:f aca="0">AC1264*(1+I1265)</x:f>
        <x:v>0.0894352170857123</x:v>
      </x:c>
      <x:c r="N1265" s="64" t="n">
        <x:f aca="0">SUM(J1265:M1265)</x:f>
        <x:v>1.2802866324652875</x:v>
      </x:c>
      <x:c r="O1265" s="65" t="n">
        <x:f aca="0">IFERROR((J1265+K1265)/N1265,0)</x:f>
        <x:v>0.19608254373372233</x:v>
      </x:c>
      <x:c r="P1265" s="66" t="b">
        <x:f aca="0">AND(MONTH(A1265)=12,OR(A1266="",YEAR(A1265)&lt;&gt;YEAR(A1266)))</x:f>
        <x:v>0</x:v>
      </x:c>
      <x:c r="Q1265" s="66" t="b">
        <x:f aca="0">AND(MOD(MONTH(A1265),3)=0,OR(A1266="",MONTH(A1265)&lt;&gt;MONTH(A1266)))</x:f>
        <x:v>0</x:v>
      </x:c>
      <x:c r="R1265" s="66" t="b">
        <x:f aca="0">OR(O1265&gt;$E$7,O1265&lt;$E$6)</x:f>
        <x:v>0</x:v>
      </x:c>
      <x:c r="S1265" s="66" t="b">
        <x:f aca="0">AND(OR(P1265,Q1265,R1265),A1265-AH1264&gt;$E$8)</x:f>
        <x:v>0</x:v>
      </x:c>
      <x:c r="T1265" s="67" t="str">
        <x:f aca="0">IF(NOT(OR(P1265,Q1265,R1265)),"不调",IF(NOT(S1265),"间隔规则跳过",IF(P1265,"年末+季度",IF(AND(Q1265,R1265),"季度+动态",IF(Q1265,"季度","动态")))))</x:f>
        <x:v>不调</x:v>
      </x:c>
      <x:c r="U1265" s="64" t="n">
        <x:f aca="0">IF(OR(T1265="年末+季度",T1265="季度+动态"),N1265*$E$5/2,IF(T1265="季度",(J1265+K1265)/2,IF(T1265="动态",N1265*$E$5*IF(J1265+K1265=0,0.5,J1265/(J1265+K1265)),J1265)))</x:f>
        <x:v>0.1241518367166666</x:v>
      </x:c>
      <x:c r="V1265" s="64" t="n">
        <x:f aca="0">IF(OR(T1265="年末+季度",T1265="季度+动态"),N1265*$E$5/2,IF(T1265="季度",(J1265+K1265)/2,IF(T1265="动态",N1265*$E$5*IF(J1265+K1265=0,0.5,K1265/(J1265+K1265)),K1265)))</x:f>
        <x:v>0.12689002288540818</x:v>
      </x:c>
      <x:c r="W1265" s="64" t="n">
        <x:f aca="0">IF(OR(T1265="年末+季度",T1265="季度+动态",T1265="动态"),N1265*(1-$E$5)*IF(L1265+M1265=0,$B$7/($B$7+$B$8),L1265/(L1265+M1265)),L1265)</x:f>
        <x:v>0.9398095557775005</x:v>
      </x:c>
      <x:c r="X1265" s="64" t="n">
        <x:f aca="0">IF(OR(T1265="年末+季度",T1265="季度+动态",T1265="动态"),N1265*(1-$E$5)*IF(L1265+M1265=0,$B$8/($B$7+$B$8),M1265/(L1265+M1265)),M1265)</x:f>
        <x:v>0.0894352170857123</x:v>
      </x:c>
      <x:c r="Y1265" s="64" t="n">
        <x:f aca="0">POWER(1-$H$5,(A1265-A1264)/$H$8)</x:f>
        <x:v>0.9999862671029998</x:v>
      </x:c>
      <x:c r="Z1265" s="64" t="n">
        <x:f aca="0">U1265*Y1265</x:f>
        <x:v>0.12415013175228058</x:v>
      </x:c>
      <x:c r="AA1265" s="64" t="n">
        <x:f aca="0">V1265*Y1265</x:f>
        <x:v>0.12688828031779353</x:v>
      </x:c>
      <x:c r="AB1265" s="64" t="n">
        <x:f aca="0">W1265*Y1265</x:f>
        <x:v>0.9397966494696711</x:v>
      </x:c>
      <x:c r="AC1265" s="64" t="n">
        <x:f aca="0">X1265*Y1265</x:f>
        <x:v>0.08943398888108786</x:v>
      </x:c>
      <x:c r="AD1265" s="64" t="n">
        <x:f aca="0">SUM(Z1265:AC1265)</x:f>
        <x:v>1.280269050420833</x:v>
      </x:c>
      <x:c r="AE1265" s="64" t="n">
        <x:f aca="0">MAX(AE1264,AD1265)</x:f>
        <x:v>1.2840899442643634</x:v>
      </x:c>
      <x:c r="AF1265" s="63" t="n">
        <x:f aca="0">AD1265/AE1265-1</x:f>
        <x:v>-0.00297556558292289</x:v>
      </x:c>
      <x:c r="AG1265" s="63" t="n">
        <x:f aca="0">AD1265/AD1264-1</x:f>
        <x:v>0.00020959522474295333</x:v>
      </x:c>
      <x:c r="AH1265" s="61" t="n">
        <x:f aca="0">IF(OR(T1265="年末+季度",T1265="季度+动态",T1265="季度",T1265="动态"),A1265,AH1264)</x:f>
        <x:v>45657</x:v>
      </x:c>
      <x:c r="AI1265" s="68" t="n">
        <x:f aca="0">YEAR(A1265)</x:f>
        <x:v>2025</x:v>
      </x:c>
      <x:c r="AJ1265" s="68" t="n">
        <x:f aca="0">MONTH(A1265)</x:f>
        <x:v>1</x:v>
      </x:c>
      <x:c r="AK1265" s="66" t="n">
        <x:f aca="0">IF(MONTH(A1265)&lt;&gt;MONTH(A1266),1,0)</x:f>
        <x:v>0</x:v>
      </x:c>
      <x:c r="AL1265" s="64" t="n">
        <x:f aca="0">IF(AK1264,AD1264,AL1264)</x:f>
        <x:v>1.2808337518194055</x:v>
      </x:c>
      <x:c r="AM1265" s="65" t="str">
        <x:f aca="0">IF(AK1265,AD1265/AL1265-1,"")</x:f>
      </x:c>
      <x:c r="AN1265" s="64" t="n">
        <x:f aca="0">IF(AI1265&lt;&gt;AI1264,AD1265,MAX(AN1264,AD1265))</x:f>
        <x:v>1.280269050420833</x:v>
      </x:c>
      <x:c r="AO1265" s="65" t="n">
        <x:f aca="0">AD1265/AN1265-1</x:f>
        <x:v>0</x:v>
      </x:c>
      <x:c r="AP1265" s="69" t="n">
        <x:f aca="0">IFERROR(SUM(Z1265:AC1265)/AD1265,0)</x:f>
        <x:v>1</x:v>
      </x:c>
      <x:c r="AQ1265" s="66" t="b">
        <x:f aca="0">AND(B1265&gt;0,C1265&gt;0,D1265&gt;0,E1265&gt;0)</x:f>
        <x:v>1</x:v>
      </x:c>
    </x:row>
    <x:row r="1266" ht="13.5" hidden="0">
      <x:c r="A1266" s="61" t="n">
        <x:f aca="0">'净值底稿'!A1228</x:f>
        <x:v>45677</x:v>
      </x:c>
      <x:c r="B1266" s="62" t="n">
        <x:f aca="0">'净值底稿'!W1228</x:f>
        <x:v>1.4807732296532987</x:v>
      </x:c>
      <x:c r="C1266" s="62" t="n">
        <x:f aca="0">'净值底稿'!T1228</x:f>
        <x:v>1.325986687768776</x:v>
      </x:c>
      <x:c r="D1266" s="62" t="n">
        <x:f aca="0">'净值底稿'!U1228</x:f>
        <x:v>1.7519</x:v>
      </x:c>
      <x:c r="E1266" s="62" t="n">
        <x:f aca="0">'净值底稿'!V1228</x:f>
        <x:v>2.2306</x:v>
      </x:c>
      <x:c r="F1266" s="63" t="n">
        <x:f aca="0">IFERROR(B1266/B1265-1,0)</x:f>
        <x:v>0.00008969460423968734</x:v>
      </x:c>
      <x:c r="G1266" s="63" t="n">
        <x:f aca="0">IFERROR(C1266/C1265-1,0)</x:f>
        <x:v>0.00778372594757637</x:v>
      </x:c>
      <x:c r="H1266" s="63" t="n">
        <x:f aca="0">IFERROR(D1266/D1265-1,0)</x:f>
        <x:v>-0.0005134641716111332</x:v>
      </x:c>
      <x:c r="I1266" s="63" t="n">
        <x:f aca="0">IFERROR(E1266/E1265-1,0)</x:f>
        <x:v>-0.0008510638297872797</x:v>
      </x:c>
      <x:c r="J1266" s="64" t="n">
        <x:f aca="0">Z1265*(1+F1266)</x:f>
        <x:v>0.12416126734921441</x:v>
      </x:c>
      <x:c r="K1266" s="64" t="n">
        <x:f aca="0">AA1265*(1+G1266)</x:f>
        <x:v>0.12787594391774648</x:v>
      </x:c>
      <x:c r="L1266" s="64" t="n">
        <x:f aca="0">AB1265*(1+H1266)</x:f>
        <x:v>0.9393140975615683</x:v>
      </x:c>
      <x:c r="M1266" s="64" t="n">
        <x:f aca="0">AC1265*(1+I1266)</x:f>
        <x:v>0.08935787484799756</x:v>
      </x:c>
      <x:c r="N1266" s="64" t="n">
        <x:f aca="0">SUM(J1266:M1266)</x:f>
        <x:v>1.2807091836765265</x:v>
      </x:c>
      <x:c r="O1266" s="65" t="n">
        <x:f aca="0">IFERROR((J1266+K1266)/N1266,0)</x:f>
        <x:v>0.1967950370617619</x:v>
      </x:c>
      <x:c r="P1266" s="66" t="b">
        <x:f aca="0">AND(MONTH(A1266)=12,OR(A1267="",YEAR(A1266)&lt;&gt;YEAR(A1267)))</x:f>
        <x:v>0</x:v>
      </x:c>
      <x:c r="Q1266" s="66" t="b">
        <x:f aca="0">AND(MOD(MONTH(A1266),3)=0,OR(A1267="",MONTH(A1266)&lt;&gt;MONTH(A1267)))</x:f>
        <x:v>0</x:v>
      </x:c>
      <x:c r="R1266" s="66" t="b">
        <x:f aca="0">OR(O1266&gt;$E$7,O1266&lt;$E$6)</x:f>
        <x:v>0</x:v>
      </x:c>
      <x:c r="S1266" s="66" t="b">
        <x:f aca="0">AND(OR(P1266,Q1266,R1266),A1266-AH1265&gt;$E$8)</x:f>
        <x:v>0</x:v>
      </x:c>
      <x:c r="T1266" s="67" t="str">
        <x:f aca="0">IF(NOT(OR(P1266,Q1266,R1266)),"不调",IF(NOT(S1266),"间隔规则跳过",IF(P1266,"年末+季度",IF(AND(Q1266,R1266),"季度+动态",IF(Q1266,"季度","动态")))))</x:f>
        <x:v>不调</x:v>
      </x:c>
      <x:c r="U1266" s="64" t="n">
        <x:f aca="0">IF(OR(T1266="年末+季度",T1266="季度+动态"),N1266*$E$5/2,IF(T1266="季度",(J1266+K1266)/2,IF(T1266="动态",N1266*$E$5*IF(J1266+K1266=0,0.5,J1266/(J1266+K1266)),J1266)))</x:f>
        <x:v>0.12416126734921441</x:v>
      </x:c>
      <x:c r="V1266" s="64" t="n">
        <x:f aca="0">IF(OR(T1266="年末+季度",T1266="季度+动态"),N1266*$E$5/2,IF(T1266="季度",(J1266+K1266)/2,IF(T1266="动态",N1266*$E$5*IF(J1266+K1266=0,0.5,K1266/(J1266+K1266)),K1266)))</x:f>
        <x:v>0.12787594391774648</x:v>
      </x:c>
      <x:c r="W1266" s="64" t="n">
        <x:f aca="0">IF(OR(T1266="年末+季度",T1266="季度+动态",T1266="动态"),N1266*(1-$E$5)*IF(L1266+M1266=0,$B$7/($B$7+$B$8),L1266/(L1266+M1266)),L1266)</x:f>
        <x:v>0.9393140975615683</x:v>
      </x:c>
      <x:c r="X1266" s="64" t="n">
        <x:f aca="0">IF(OR(T1266="年末+季度",T1266="季度+动态",T1266="动态"),N1266*(1-$E$5)*IF(L1266+M1266=0,$B$8/($B$7+$B$8),M1266/(L1266+M1266)),M1266)</x:f>
        <x:v>0.08935787484799756</x:v>
      </x:c>
      <x:c r="Y1266" s="64" t="n">
        <x:f aca="0">POWER(1-$H$5,(A1266-A1265)/$H$8)</x:f>
        <x:v>0.9999588018747739</x:v>
      </x:c>
      <x:c r="Z1266" s="64" t="n">
        <x:f aca="0">U1266*Y1266</x:f>
        <x:v>0.12415615213777394</x:v>
      </x:c>
      <x:c r="AA1266" s="64" t="n">
        <x:f aca="0">V1266*Y1266</x:f>
        <x:v>0.12787067566859556</x:v>
      </x:c>
      <x:c r="AB1266" s="64" t="n">
        <x:f aca="0">W1266*Y1266</x:f>
        <x:v>0.9392753995817503</x:v>
      </x:c>
      <x:c r="AC1266" s="64" t="n">
        <x:f aca="0">X1266*Y1266</x:f>
        <x:v>0.08935419347107965</x:v>
      </x:c>
      <x:c r="AD1266" s="64" t="n">
        <x:f aca="0">SUM(Z1266:AC1266)</x:f>
        <x:v>1.2806564208591995</x:v>
      </x:c>
      <x:c r="AE1266" s="64" t="n">
        <x:f aca="0">MAX(AE1265,AD1266)</x:f>
        <x:v>1.2840899442643634</x:v>
      </x:c>
      <x:c r="AF1266" s="63" t="n">
        <x:f aca="0">AD1266/AE1266-1</x:f>
        <x:v>-0.002673896342308746</x:v>
      </x:c>
      <x:c r="AG1266" s="63" t="n">
        <x:f aca="0">AD1266/AD1265-1</x:f>
        <x:v>0.00030256955617202763</x:v>
      </x:c>
      <x:c r="AH1266" s="61" t="n">
        <x:f aca="0">IF(OR(T1266="年末+季度",T1266="季度+动态",T1266="季度",T1266="动态"),A1266,AH1265)</x:f>
        <x:v>45657</x:v>
      </x:c>
      <x:c r="AI1266" s="68" t="n">
        <x:f aca="0">YEAR(A1266)</x:f>
        <x:v>2025</x:v>
      </x:c>
      <x:c r="AJ1266" s="68" t="n">
        <x:f aca="0">MONTH(A1266)</x:f>
        <x:v>1</x:v>
      </x:c>
      <x:c r="AK1266" s="66" t="n">
        <x:f aca="0">IF(MONTH(A1266)&lt;&gt;MONTH(A1267),1,0)</x:f>
        <x:v>0</x:v>
      </x:c>
      <x:c r="AL1266" s="64" t="n">
        <x:f aca="0">IF(AK1265,AD1265,AL1265)</x:f>
        <x:v>1.2808337518194055</x:v>
      </x:c>
      <x:c r="AM1266" s="65" t="str">
        <x:f aca="0">IF(AK1266,AD1266/AL1266-1,"")</x:f>
      </x:c>
      <x:c r="AN1266" s="64" t="n">
        <x:f aca="0">IF(AI1266&lt;&gt;AI1265,AD1266,MAX(AN1265,AD1266))</x:f>
        <x:v>1.2806564208591995</x:v>
      </x:c>
      <x:c r="AO1266" s="65" t="n">
        <x:f aca="0">AD1266/AN1266-1</x:f>
        <x:v>0</x:v>
      </x:c>
      <x:c r="AP1266" s="69" t="n">
        <x:f aca="0">IFERROR(SUM(Z1266:AC1266)/AD1266,0)</x:f>
        <x:v>1</x:v>
      </x:c>
      <x:c r="AQ1266" s="66" t="b">
        <x:f aca="0">AND(B1266&gt;0,C1266&gt;0,D1266&gt;0,E1266&gt;0)</x:f>
        <x:v>1</x:v>
      </x:c>
    </x:row>
    <x:row r="1267" ht="13.5" hidden="0">
      <x:c r="A1267" s="61" t="n">
        <x:f aca="0">'净值底稿'!A1229</x:f>
        <x:v>45678</x:v>
      </x:c>
      <x:c r="B1267" s="62" t="n">
        <x:f aca="0">'净值底稿'!W1229</x:f>
        <x:v>1.4768523192029084</x:v>
      </x:c>
      <x:c r="C1267" s="62" t="n">
        <x:f aca="0">'净值底稿'!T1229</x:f>
        <x:v>1.3273367425381364</x:v>
      </x:c>
      <x:c r="D1267" s="62" t="n">
        <x:f aca="0">'净值底稿'!U1229</x:f>
        <x:v>1.7532</x:v>
      </x:c>
      <x:c r="E1267" s="62" t="n">
        <x:f aca="0">'净值底稿'!V1229</x:f>
        <x:v>2.2356</x:v>
      </x:c>
      <x:c r="F1267" s="63" t="n">
        <x:f aca="0">IFERROR(B1267/B1266-1,0)</x:f>
        <x:v>-0.0026478804261664823</x:v>
      </x:c>
      <x:c r="G1267" s="63" t="n">
        <x:f aca="0">IFERROR(C1267/C1266-1,0)</x:f>
        <x:v>0.0010181510733204835</x:v>
      </x:c>
      <x:c r="H1267" s="63" t="n">
        <x:f aca="0">IFERROR(D1267/D1266-1,0)</x:f>
        <x:v>0.0007420514869571626</x:v>
      </x:c>
      <x:c r="I1267" s="63" t="n">
        <x:f aca="0">IFERROR(E1267/E1266-1,0)</x:f>
        <x:v>0.002241549358916739</x:v>
      </x:c>
      <x:c r="J1267" s="64" t="n">
        <x:f aca="0">Z1266*(1+F1267)</x:f>
        <x:v>0.12382740149274017</x:v>
      </x:c>
      <x:c r="K1267" s="64" t="n">
        <x:f aca="0">AA1266*(1+G1267)</x:f>
        <x:v>0.12800086733427377</x:v>
      </x:c>
      <x:c r="L1267" s="64" t="n">
        <x:f aca="0">AB1266*(1+H1267)</x:f>
        <x:v>0.9399723902886723</x:v>
      </x:c>
      <x:c r="M1267" s="64" t="n">
        <x:f aca="0">AC1266*(1+I1267)</x:f>
        <x:v>0.08955448530617127</x:v>
      </x:c>
      <x:c r="N1267" s="64" t="n">
        <x:f aca="0">SUM(J1267:M1267)</x:f>
        <x:v>1.2813551444218576</x:v>
      </x:c>
      <x:c r="O1267" s="65" t="n">
        <x:f aca="0">IFERROR((J1267+K1267)/N1267,0)</x:f>
        <x:v>0.19653276449023652</x:v>
      </x:c>
      <x:c r="P1267" s="66" t="b">
        <x:f aca="0">AND(MONTH(A1267)=12,OR(A1268="",YEAR(A1267)&lt;&gt;YEAR(A1268)))</x:f>
        <x:v>0</x:v>
      </x:c>
      <x:c r="Q1267" s="66" t="b">
        <x:f aca="0">AND(MOD(MONTH(A1267),3)=0,OR(A1268="",MONTH(A1267)&lt;&gt;MONTH(A1268)))</x:f>
        <x:v>0</x:v>
      </x:c>
      <x:c r="R1267" s="66" t="b">
        <x:f aca="0">OR(O1267&gt;$E$7,O1267&lt;$E$6)</x:f>
        <x:v>0</x:v>
      </x:c>
      <x:c r="S1267" s="66" t="b">
        <x:f aca="0">AND(OR(P1267,Q1267,R1267),A1267-AH1266&gt;$E$8)</x:f>
        <x:v>0</x:v>
      </x:c>
      <x:c r="T1267" s="67" t="str">
        <x:f aca="0">IF(NOT(OR(P1267,Q1267,R1267)),"不调",IF(NOT(S1267),"间隔规则跳过",IF(P1267,"年末+季度",IF(AND(Q1267,R1267),"季度+动态",IF(Q1267,"季度","动态")))))</x:f>
        <x:v>不调</x:v>
      </x:c>
      <x:c r="U1267" s="64" t="n">
        <x:f aca="0">IF(OR(T1267="年末+季度",T1267="季度+动态"),N1267*$E$5/2,IF(T1267="季度",(J1267+K1267)/2,IF(T1267="动态",N1267*$E$5*IF(J1267+K1267=0,0.5,J1267/(J1267+K1267)),J1267)))</x:f>
        <x:v>0.12382740149274017</x:v>
      </x:c>
      <x:c r="V1267" s="64" t="n">
        <x:f aca="0">IF(OR(T1267="年末+季度",T1267="季度+动态"),N1267*$E$5/2,IF(T1267="季度",(J1267+K1267)/2,IF(T1267="动态",N1267*$E$5*IF(J1267+K1267=0,0.5,K1267/(J1267+K1267)),K1267)))</x:f>
        <x:v>0.12800086733427377</x:v>
      </x:c>
      <x:c r="W1267" s="64" t="n">
        <x:f aca="0">IF(OR(T1267="年末+季度",T1267="季度+动态",T1267="动态"),N1267*(1-$E$5)*IF(L1267+M1267=0,$B$7/($B$7+$B$8),L1267/(L1267+M1267)),L1267)</x:f>
        <x:v>0.9399723902886723</x:v>
      </x:c>
      <x:c r="X1267" s="64" t="n">
        <x:f aca="0">IF(OR(T1267="年末+季度",T1267="季度+动态",T1267="动态"),N1267*(1-$E$5)*IF(L1267+M1267=0,$B$8/($B$7+$B$8),M1267/(L1267+M1267)),M1267)</x:f>
        <x:v>0.08955448530617127</x:v>
      </x:c>
      <x:c r="Y1267" s="64" t="n">
        <x:f aca="0">POWER(1-$H$5,(A1267-A1266)/$H$8)</x:f>
        <x:v>0.9999862671029998</x:v>
      </x:c>
      <x:c r="Z1267" s="64" t="n">
        <x:f aca="0">U1267*Y1267</x:f>
        <x:v>0.12382570098378966</x:v>
      </x:c>
      <x:c r="AA1267" s="64" t="n">
        <x:f aca="0">V1267*Y1267</x:f>
        <x:v>0.12799910951154672</x:v>
      </x:c>
      <x:c r="AB1267" s="64" t="n">
        <x:f aca="0">W1267*Y1267</x:f>
        <x:v>0.9399594817446534</x:v>
      </x:c>
      <x:c r="AC1267" s="64" t="n">
        <x:f aca="0">X1267*Y1267</x:f>
        <x:v>0.08955325546364866</x:v>
      </x:c>
      <x:c r="AD1267" s="64" t="n">
        <x:f aca="0">SUM(Z1267:AC1267)</x:f>
        <x:v>1.2813375477036384</x:v>
      </x:c>
      <x:c r="AE1267" s="64" t="n">
        <x:f aca="0">MAX(AE1266,AD1267)</x:f>
        <x:v>1.2840899442643634</x:v>
      </x:c>
      <x:c r="AF1267" s="63" t="n">
        <x:f aca="0">AD1267/AE1267-1</x:f>
        <x:v>-0.002143460879060033</x:v>
      </x:c>
      <x:c r="AG1267" s="63" t="n">
        <x:f aca="0">AD1267/AD1266-1</x:f>
        <x:v>0.0005318575953274784</x:v>
      </x:c>
      <x:c r="AH1267" s="61" t="n">
        <x:f aca="0">IF(OR(T1267="年末+季度",T1267="季度+动态",T1267="季度",T1267="动态"),A1267,AH1266)</x:f>
        <x:v>45657</x:v>
      </x:c>
      <x:c r="AI1267" s="68" t="n">
        <x:f aca="0">YEAR(A1267)</x:f>
        <x:v>2025</x:v>
      </x:c>
      <x:c r="AJ1267" s="68" t="n">
        <x:f aca="0">MONTH(A1267)</x:f>
        <x:v>1</x:v>
      </x:c>
      <x:c r="AK1267" s="66" t="n">
        <x:f aca="0">IF(MONTH(A1267)&lt;&gt;MONTH(A1268),1,0)</x:f>
        <x:v>0</x:v>
      </x:c>
      <x:c r="AL1267" s="64" t="n">
        <x:f aca="0">IF(AK1266,AD1266,AL1266)</x:f>
        <x:v>1.2808337518194055</x:v>
      </x:c>
      <x:c r="AM1267" s="65" t="str">
        <x:f aca="0">IF(AK1267,AD1267/AL1267-1,"")</x:f>
      </x:c>
      <x:c r="AN1267" s="64" t="n">
        <x:f aca="0">IF(AI1267&lt;&gt;AI1266,AD1267,MAX(AN1266,AD1267))</x:f>
        <x:v>1.2813375477036384</x:v>
      </x:c>
      <x:c r="AO1267" s="65" t="n">
        <x:f aca="0">AD1267/AN1267-1</x:f>
        <x:v>0</x:v>
      </x:c>
      <x:c r="AP1267" s="69" t="n">
        <x:f aca="0">IFERROR(SUM(Z1267:AC1267)/AD1267,0)</x:f>
        <x:v>1</x:v>
      </x:c>
      <x:c r="AQ1267" s="66" t="b">
        <x:f aca="0">AND(B1267&gt;0,C1267&gt;0,D1267&gt;0,E1267&gt;0)</x:f>
        <x:v>1</x:v>
      </x:c>
    </x:row>
    <x:row r="1268" ht="13.5" hidden="0">
      <x:c r="A1268" s="61" t="n">
        <x:f aca="0">'净值底稿'!A1230</x:f>
        <x:v>45679</x:v>
      </x:c>
      <x:c r="B1268" s="62" t="n">
        <x:f aca="0">'净值底稿'!W1230</x:f>
        <x:v>1.4634092436634365</x:v>
      </x:c>
      <x:c r="C1268" s="62" t="n">
        <x:f aca="0">'净值底稿'!T1230</x:f>
        <x:v>1.3167295287605623</x:v>
      </x:c>
      <x:c r="D1268" s="62" t="n">
        <x:f aca="0">'净值底稿'!U1230</x:f>
        <x:v>1.7536</x:v>
      </x:c>
      <x:c r="E1268" s="62" t="n">
        <x:f aca="0">'净值底稿'!V1230</x:f>
        <x:v>2.2515</x:v>
      </x:c>
      <x:c r="F1268" s="63" t="n">
        <x:f aca="0">IFERROR(B1268/B1267-1,0)</x:f>
        <x:v>-0.009102518487919875</x:v>
      </x:c>
      <x:c r="G1268" s="63" t="n">
        <x:f aca="0">IFERROR(C1268/C1267-1,0)</x:f>
        <x:v>-0.007991350979474121</x:v>
      </x:c>
      <x:c r="H1268" s="63" t="n">
        <x:f aca="0">IFERROR(D1268/D1267-1,0)</x:f>
        <x:v>0.00022815423226107967</x:v>
      </x:c>
      <x:c r="I1268" s="63" t="n">
        <x:f aca="0">IFERROR(E1268/E1267-1,0)</x:f>
        <x:v>0.007112184648416564</x:v>
      </x:c>
      <x:c r="J1268" s="64" t="n">
        <x:f aca="0">Z1267*(1+F1268)</x:f>
        <x:v>0.12269857525130508</x:v>
      </x:c>
      <x:c r="K1268" s="64" t="n">
        <x:f aca="0">AA1267*(1+G1268)</x:f>
        <x:v>0.12697622370237982</x:v>
      </x:c>
      <x:c r="L1268" s="64" t="n">
        <x:f aca="0">AB1267*(1+H1268)</x:f>
        <x:v>0.9401739374785674</x:v>
      </x:c>
      <x:c r="M1268" s="64" t="n">
        <x:f aca="0">AC1267*(1+I1268)</x:f>
        <x:v>0.09019017475237295</x:v>
      </x:c>
      <x:c r="N1268" s="64" t="n">
        <x:f aca="0">SUM(J1268:M1268)</x:f>
        <x:v>1.2800389111846253</x:v>
      </x:c>
      <x:c r="O1268" s="65" t="n">
        <x:f aca="0">IFERROR((J1268+K1268)/N1268,0)</x:f>
        <x:v>0.1950525072105978</x:v>
      </x:c>
      <x:c r="P1268" s="66" t="b">
        <x:f aca="0">AND(MONTH(A1268)=12,OR(A1269="",YEAR(A1268)&lt;&gt;YEAR(A1269)))</x:f>
        <x:v>0</x:v>
      </x:c>
      <x:c r="Q1268" s="66" t="b">
        <x:f aca="0">AND(MOD(MONTH(A1268),3)=0,OR(A1269="",MONTH(A1268)&lt;&gt;MONTH(A1269)))</x:f>
        <x:v>0</x:v>
      </x:c>
      <x:c r="R1268" s="66" t="b">
        <x:f aca="0">OR(O1268&gt;$E$7,O1268&lt;$E$6)</x:f>
        <x:v>0</x:v>
      </x:c>
      <x:c r="S1268" s="66" t="b">
        <x:f aca="0">AND(OR(P1268,Q1268,R1268),A1268-AH1267&gt;$E$8)</x:f>
        <x:v>0</x:v>
      </x:c>
      <x:c r="T1268" s="67" t="str">
        <x:f aca="0">IF(NOT(OR(P1268,Q1268,R1268)),"不调",IF(NOT(S1268),"间隔规则跳过",IF(P1268,"年末+季度",IF(AND(Q1268,R1268),"季度+动态",IF(Q1268,"季度","动态")))))</x:f>
        <x:v>不调</x:v>
      </x:c>
      <x:c r="U1268" s="64" t="n">
        <x:f aca="0">IF(OR(T1268="年末+季度",T1268="季度+动态"),N1268*$E$5/2,IF(T1268="季度",(J1268+K1268)/2,IF(T1268="动态",N1268*$E$5*IF(J1268+K1268=0,0.5,J1268/(J1268+K1268)),J1268)))</x:f>
        <x:v>0.12269857525130508</x:v>
      </x:c>
      <x:c r="V1268" s="64" t="n">
        <x:f aca="0">IF(OR(T1268="年末+季度",T1268="季度+动态"),N1268*$E$5/2,IF(T1268="季度",(J1268+K1268)/2,IF(T1268="动态",N1268*$E$5*IF(J1268+K1268=0,0.5,K1268/(J1268+K1268)),K1268)))</x:f>
        <x:v>0.12697622370237982</x:v>
      </x:c>
      <x:c r="W1268" s="64" t="n">
        <x:f aca="0">IF(OR(T1268="年末+季度",T1268="季度+动态",T1268="动态"),N1268*(1-$E$5)*IF(L1268+M1268=0,$B$7/($B$7+$B$8),L1268/(L1268+M1268)),L1268)</x:f>
        <x:v>0.9401739374785674</x:v>
      </x:c>
      <x:c r="X1268" s="64" t="n">
        <x:f aca="0">IF(OR(T1268="年末+季度",T1268="季度+动态",T1268="动态"),N1268*(1-$E$5)*IF(L1268+M1268=0,$B$8/($B$7+$B$8),M1268/(L1268+M1268)),M1268)</x:f>
        <x:v>0.09019017475237295</x:v>
      </x:c>
      <x:c r="Y1268" s="64" t="n">
        <x:f aca="0">POWER(1-$H$5,(A1268-A1267)/$H$8)</x:f>
        <x:v>0.9999862671029998</x:v>
      </x:c>
      <x:c r="Z1268" s="64" t="n">
        <x:f aca="0">U1268*Y1268</x:f>
        <x:v>0.12269689024440908</x:v>
      </x:c>
      <x:c r="AA1268" s="64" t="n">
        <x:f aca="0">V1268*Y1268</x:f>
        <x:v>0.12697447995097824</x:v>
      </x:c>
      <x:c r="AB1268" s="64" t="n">
        <x:f aca="0">W1268*Y1268</x:f>
        <x:v>0.9401610261667217</x:v>
      </x:c>
      <x:c r="AC1268" s="64" t="n">
        <x:f aca="0">X1268*Y1268</x:f>
        <x:v>0.09018893617999264</x:v>
      </x:c>
      <x:c r="AD1268" s="64" t="n">
        <x:f aca="0">SUM(Z1268:AC1268)</x:f>
        <x:v>1.2800213325421015</x:v>
      </x:c>
      <x:c r="AE1268" s="64" t="n">
        <x:f aca="0">MAX(AE1267,AD1268)</x:f>
        <x:v>1.2840899442643634</x:v>
      </x:c>
      <x:c r="AF1268" s="63" t="n">
        <x:f aca="0">AD1268/AE1268-1</x:f>
        <x:v>-0.003168478766176097</x:v>
      </x:c>
      <x:c r="AG1268" s="63" t="n">
        <x:f aca="0">AD1268/AD1267-1</x:f>
        <x:v>-0.001027219692340875</x:v>
      </x:c>
      <x:c r="AH1268" s="61" t="n">
        <x:f aca="0">IF(OR(T1268="年末+季度",T1268="季度+动态",T1268="季度",T1268="动态"),A1268,AH1267)</x:f>
        <x:v>45657</x:v>
      </x:c>
      <x:c r="AI1268" s="68" t="n">
        <x:f aca="0">YEAR(A1268)</x:f>
        <x:v>2025</x:v>
      </x:c>
      <x:c r="AJ1268" s="68" t="n">
        <x:f aca="0">MONTH(A1268)</x:f>
        <x:v>1</x:v>
      </x:c>
      <x:c r="AK1268" s="66" t="n">
        <x:f aca="0">IF(MONTH(A1268)&lt;&gt;MONTH(A1269),1,0)</x:f>
        <x:v>0</x:v>
      </x:c>
      <x:c r="AL1268" s="64" t="n">
        <x:f aca="0">IF(AK1267,AD1267,AL1267)</x:f>
        <x:v>1.2808337518194055</x:v>
      </x:c>
      <x:c r="AM1268" s="65" t="str">
        <x:f aca="0">IF(AK1268,AD1268/AL1268-1,"")</x:f>
      </x:c>
      <x:c r="AN1268" s="64" t="n">
        <x:f aca="0">IF(AI1268&lt;&gt;AI1267,AD1268,MAX(AN1267,AD1268))</x:f>
        <x:v>1.2813375477036384</x:v>
      </x:c>
      <x:c r="AO1268" s="65" t="n">
        <x:f aca="0">AD1268/AN1268-1</x:f>
        <x:v>-0.001027219692340875</x:v>
      </x:c>
      <x:c r="AP1268" s="69" t="n">
        <x:f aca="0">IFERROR(SUM(Z1268:AC1268)/AD1268,0)</x:f>
        <x:v>1</x:v>
      </x:c>
      <x:c r="AQ1268" s="66" t="b">
        <x:f aca="0">AND(B1268&gt;0,C1268&gt;0,D1268&gt;0,E1268&gt;0)</x:f>
        <x:v>1</x:v>
      </x:c>
    </x:row>
    <x:row r="1269" ht="13.5" hidden="0">
      <x:c r="A1269" s="61" t="n">
        <x:f aca="0">'净值底稿'!A1231</x:f>
        <x:v>45680</x:v>
      </x:c>
      <x:c r="B1269" s="62" t="n">
        <x:f aca="0">'净值底稿'!W1231</x:f>
        <x:v>1.4764363938393033</x:v>
      </x:c>
      <x:c r="C1269" s="62" t="n">
        <x:f aca="0">'净值底稿'!T1231</x:f>
        <x:v>1.3166154143737923</x:v>
      </x:c>
      <x:c r="D1269" s="62" t="n">
        <x:f aca="0">'净值底稿'!U1231</x:f>
        <x:v>1.7526</x:v>
      </x:c>
      <x:c r="E1269" s="62" t="n">
        <x:f aca="0">'净值底稿'!V1231</x:f>
        <x:v>2.2537</x:v>
      </x:c>
      <x:c r="F1269" s="63" t="n">
        <x:f aca="0">IFERROR(B1269/B1268-1,0)</x:f>
        <x:v>0.008901918743696724</x:v>
      </x:c>
      <x:c r="G1269" s="63" t="n">
        <x:f aca="0">IFERROR(C1269/C1268-1,0)</x:f>
        <x:v>-0.00008666501682952354</x:v>
      </x:c>
      <x:c r="H1269" s="63" t="n">
        <x:f aca="0">IFERROR(D1269/D1268-1,0)</x:f>
        <x:v>-0.0005702554744526633</x:v>
      </x:c>
      <x:c r="I1269" s="63" t="n">
        <x:f aca="0">IFERROR(E1269/E1268-1,0)</x:f>
        <x:v>0.0009771263602043057</x:v>
      </x:c>
      <x:c r="J1269" s="64" t="n">
        <x:f aca="0">Z1268*(1+F1269)</x:f>
        <x:v>0.12378912799146909</x:v>
      </x:c>
      <x:c r="K1269" s="64" t="n">
        <x:f aca="0">AA1268*(1+G1269)</x:f>
        <x:v>0.12696347570553637</x:v>
      </x:c>
      <x:c r="L1269" s="64" t="n">
        <x:f aca="0">AB1268*(1+H1269)</x:f>
        <x:v>0.9396248941946831</x:v>
      </x:c>
      <x:c r="M1269" s="64" t="n">
        <x:f aca="0">AC1268*(1+I1269)</x:f>
        <x:v>0.0902770621669329</x:v>
      </x:c>
      <x:c r="N1269" s="64" t="n">
        <x:f aca="0">SUM(J1269:M1269)</x:f>
        <x:v>1.2806545600586214</x:v>
      </x:c>
      <x:c r="O1269" s="65" t="n">
        <x:f aca="0">IFERROR((J1269+K1269)/N1269,0)</x:f>
        <x:v>0.19580034422828851</x:v>
      </x:c>
      <x:c r="P1269" s="66" t="b">
        <x:f aca="0">AND(MONTH(A1269)=12,OR(A1270="",YEAR(A1269)&lt;&gt;YEAR(A1270)))</x:f>
        <x:v>0</x:v>
      </x:c>
      <x:c r="Q1269" s="66" t="b">
        <x:f aca="0">AND(MOD(MONTH(A1269),3)=0,OR(A1270="",MONTH(A1269)&lt;&gt;MONTH(A1270)))</x:f>
        <x:v>0</x:v>
      </x:c>
      <x:c r="R1269" s="66" t="b">
        <x:f aca="0">OR(O1269&gt;$E$7,O1269&lt;$E$6)</x:f>
        <x:v>0</x:v>
      </x:c>
      <x:c r="S1269" s="66" t="b">
        <x:f aca="0">AND(OR(P1269,Q1269,R1269),A1269-AH1268&gt;$E$8)</x:f>
        <x:v>0</x:v>
      </x:c>
      <x:c r="T1269" s="67" t="str">
        <x:f aca="0">IF(NOT(OR(P1269,Q1269,R1269)),"不调",IF(NOT(S1269),"间隔规则跳过",IF(P1269,"年末+季度",IF(AND(Q1269,R1269),"季度+动态",IF(Q1269,"季度","动态")))))</x:f>
        <x:v>不调</x:v>
      </x:c>
      <x:c r="U1269" s="64" t="n">
        <x:f aca="0">IF(OR(T1269="年末+季度",T1269="季度+动态"),N1269*$E$5/2,IF(T1269="季度",(J1269+K1269)/2,IF(T1269="动态",N1269*$E$5*IF(J1269+K1269=0,0.5,J1269/(J1269+K1269)),J1269)))</x:f>
        <x:v>0.12378912799146909</x:v>
      </x:c>
      <x:c r="V1269" s="64" t="n">
        <x:f aca="0">IF(OR(T1269="年末+季度",T1269="季度+动态"),N1269*$E$5/2,IF(T1269="季度",(J1269+K1269)/2,IF(T1269="动态",N1269*$E$5*IF(J1269+K1269=0,0.5,K1269/(J1269+K1269)),K1269)))</x:f>
        <x:v>0.12696347570553637</x:v>
      </x:c>
      <x:c r="W1269" s="64" t="n">
        <x:f aca="0">IF(OR(T1269="年末+季度",T1269="季度+动态",T1269="动态"),N1269*(1-$E$5)*IF(L1269+M1269=0,$B$7/($B$7+$B$8),L1269/(L1269+M1269)),L1269)</x:f>
        <x:v>0.9396248941946831</x:v>
      </x:c>
      <x:c r="X1269" s="64" t="n">
        <x:f aca="0">IF(OR(T1269="年末+季度",T1269="季度+动态",T1269="动态"),N1269*(1-$E$5)*IF(L1269+M1269=0,$B$8/($B$7+$B$8),M1269/(L1269+M1269)),M1269)</x:f>
        <x:v>0.0902770621669329</x:v>
      </x:c>
      <x:c r="Y1269" s="64" t="n">
        <x:f aca="0">POWER(1-$H$5,(A1269-A1268)/$H$8)</x:f>
        <x:v>0.9999862671029998</x:v>
      </x:c>
      <x:c r="Z1269" s="64" t="n">
        <x:f aca="0">U1269*Y1269</x:f>
        <x:v>0.12378742800812463</x:v>
      </x:c>
      <x:c r="AA1269" s="64" t="n">
        <x:f aca="0">V1269*Y1269</x:f>
        <x:v>0.12696173212920173</x:v>
      </x:c>
      <x:c r="AB1269" s="64" t="n">
        <x:f aca="0">W1269*Y1269</x:f>
        <x:v>0.9396119904227923</x:v>
      </x:c>
      <x:c r="AC1269" s="64" t="n">
        <x:f aca="0">X1269*Y1269</x:f>
        <x:v>0.09027582240133668</x:v>
      </x:c>
      <x:c r="AD1269" s="64" t="n">
        <x:f aca="0">SUM(Z1269:AC1269)</x:f>
        <x:v>1.2806369729614553</x:v>
      </x:c>
      <x:c r="AE1269" s="64" t="n">
        <x:f aca="0">MAX(AE1268,AD1269)</x:f>
        <x:v>1.2840899442643634</x:v>
      </x:c>
      <x:c r="AF1269" s="63" t="n">
        <x:f aca="0">AD1269/AE1269-1</x:f>
        <x:v>-0.0026890416191883704</x:v>
      </x:c>
      <x:c r="AG1269" s="63" t="n">
        <x:f aca="0">AD1269/AD1268-1</x:f>
        <x:v>0.0004809610618998761</x:v>
      </x:c>
      <x:c r="AH1269" s="61" t="n">
        <x:f aca="0">IF(OR(T1269="年末+季度",T1269="季度+动态",T1269="季度",T1269="动态"),A1269,AH1268)</x:f>
        <x:v>45657</x:v>
      </x:c>
      <x:c r="AI1269" s="68" t="n">
        <x:f aca="0">YEAR(A1269)</x:f>
        <x:v>2025</x:v>
      </x:c>
      <x:c r="AJ1269" s="68" t="n">
        <x:f aca="0">MONTH(A1269)</x:f>
        <x:v>1</x:v>
      </x:c>
      <x:c r="AK1269" s="66" t="n">
        <x:f aca="0">IF(MONTH(A1269)&lt;&gt;MONTH(A1270),1,0)</x:f>
        <x:v>0</x:v>
      </x:c>
      <x:c r="AL1269" s="64" t="n">
        <x:f aca="0">IF(AK1268,AD1268,AL1268)</x:f>
        <x:v>1.2808337518194055</x:v>
      </x:c>
      <x:c r="AM1269" s="65" t="str">
        <x:f aca="0">IF(AK1269,AD1269/AL1269-1,"")</x:f>
      </x:c>
      <x:c r="AN1269" s="64" t="n">
        <x:f aca="0">IF(AI1269&lt;&gt;AI1268,AD1269,MAX(AN1268,AD1269))</x:f>
        <x:v>1.2813375477036384</x:v>
      </x:c>
      <x:c r="AO1269" s="65" t="n">
        <x:f aca="0">AD1269/AN1269-1</x:f>
        <x:v>-0.0005467526831151037</x:v>
      </x:c>
      <x:c r="AP1269" s="69" t="n">
        <x:f aca="0">IFERROR(SUM(Z1269:AC1269)/AD1269,0)</x:f>
        <x:v>1</x:v>
      </x:c>
      <x:c r="AQ1269" s="66" t="b">
        <x:f aca="0">AND(B1269&gt;0,C1269&gt;0,D1269&gt;0,E1269&gt;0)</x:f>
        <x:v>1</x:v>
      </x:c>
    </x:row>
    <x:row r="1270" ht="13.5" hidden="0">
      <x:c r="A1270" s="61" t="n">
        <x:f aca="0">'净值底稿'!A1232</x:f>
        <x:v>45681</x:v>
      </x:c>
      <x:c r="B1270" s="62" t="n">
        <x:f aca="0">'净值底稿'!W1232</x:f>
        <x:v>1.4852992945817853</x:v>
      </x:c>
      <x:c r="C1270" s="62" t="n">
        <x:f aca="0">'净值底稿'!T1232</x:f>
        <x:v>1.3324456886082081</x:v>
      </x:c>
      <x:c r="D1270" s="62" t="n">
        <x:f aca="0">'净值底稿'!U1232</x:f>
        <x:v>1.7522</x:v>
      </x:c>
      <x:c r="E1270" s="62" t="n">
        <x:f aca="0">'净值底稿'!V1232</x:f>
        <x:v>2.2588</x:v>
      </x:c>
      <x:c r="F1270" s="63" t="n">
        <x:f aca="0">IFERROR(B1270/B1269-1,0)</x:f>
        <x:v>0.006002900483532025</x:v>
      </x:c>
      <x:c r="G1270" s="63" t="n">
        <x:f aca="0">IFERROR(C1270/C1269-1,0)</x:f>
        <x:v>0.012023461112176781</x:v>
      </x:c>
      <x:c r="H1270" s="63" t="n">
        <x:f aca="0">IFERROR(D1270/D1269-1,0)</x:f>
        <x:v>-0.000228232340522605</x:v>
      </x:c>
      <x:c r="I1270" s="63" t="n">
        <x:f aca="0">IFERROR(E1270/E1269-1,0)</x:f>
        <x:v>0.0022629453787106346</x:v>
      </x:c>
      <x:c r="J1270" s="64" t="n">
        <x:f aca="0">Z1269*(1+F1270)</x:f>
        <x:v>0.1245305116195698</x:v>
      </x:c>
      <x:c r="K1270" s="64" t="n">
        <x:f aca="0">AA1269*(1+G1270)</x:f>
        <x:v>0.1284882515781918</x:v>
      </x:c>
      <x:c r="L1270" s="64" t="n">
        <x:f aca="0">AB1269*(1+H1270)</x:f>
        <x:v>0.939397540579035</x:v>
      </x:c>
      <x:c r="M1270" s="64" t="n">
        <x:f aca="0">AC1269*(1+I1270)</x:f>
        <x:v>0.09048011165644909</x:v>
      </x:c>
      <x:c r="N1270" s="64" t="n">
        <x:f aca="0">SUM(J1270:M1270)</x:f>
        <x:v>1.2828964154332458</x:v>
      </x:c>
      <x:c r="O1270" s="65" t="n">
        <x:f aca="0">IFERROR((J1270+K1270)/N1270,0)</x:f>
        <x:v>0.19722462402571675</x:v>
      </x:c>
      <x:c r="P1270" s="66" t="b">
        <x:f aca="0">AND(MONTH(A1270)=12,OR(A1271="",YEAR(A1270)&lt;&gt;YEAR(A1271)))</x:f>
        <x:v>0</x:v>
      </x:c>
      <x:c r="Q1270" s="66" t="b">
        <x:f aca="0">AND(MOD(MONTH(A1270),3)=0,OR(A1271="",MONTH(A1270)&lt;&gt;MONTH(A1271)))</x:f>
        <x:v>0</x:v>
      </x:c>
      <x:c r="R1270" s="66" t="b">
        <x:f aca="0">OR(O1270&gt;$E$7,O1270&lt;$E$6)</x:f>
        <x:v>0</x:v>
      </x:c>
      <x:c r="S1270" s="66" t="b">
        <x:f aca="0">AND(OR(P1270,Q1270,R1270),A1270-AH1269&gt;$E$8)</x:f>
        <x:v>0</x:v>
      </x:c>
      <x:c r="T1270" s="67" t="str">
        <x:f aca="0">IF(NOT(OR(P1270,Q1270,R1270)),"不调",IF(NOT(S1270),"间隔规则跳过",IF(P1270,"年末+季度",IF(AND(Q1270,R1270),"季度+动态",IF(Q1270,"季度","动态")))))</x:f>
        <x:v>不调</x:v>
      </x:c>
      <x:c r="U1270" s="64" t="n">
        <x:f aca="0">IF(OR(T1270="年末+季度",T1270="季度+动态"),N1270*$E$5/2,IF(T1270="季度",(J1270+K1270)/2,IF(T1270="动态",N1270*$E$5*IF(J1270+K1270=0,0.5,J1270/(J1270+K1270)),J1270)))</x:f>
        <x:v>0.1245305116195698</x:v>
      </x:c>
      <x:c r="V1270" s="64" t="n">
        <x:f aca="0">IF(OR(T1270="年末+季度",T1270="季度+动态"),N1270*$E$5/2,IF(T1270="季度",(J1270+K1270)/2,IF(T1270="动态",N1270*$E$5*IF(J1270+K1270=0,0.5,K1270/(J1270+K1270)),K1270)))</x:f>
        <x:v>0.1284882515781918</x:v>
      </x:c>
      <x:c r="W1270" s="64" t="n">
        <x:f aca="0">IF(OR(T1270="年末+季度",T1270="季度+动态",T1270="动态"),N1270*(1-$E$5)*IF(L1270+M1270=0,$B$7/($B$7+$B$8),L1270/(L1270+M1270)),L1270)</x:f>
        <x:v>0.939397540579035</x:v>
      </x:c>
      <x:c r="X1270" s="64" t="n">
        <x:f aca="0">IF(OR(T1270="年末+季度",T1270="季度+动态",T1270="动态"),N1270*(1-$E$5)*IF(L1270+M1270=0,$B$8/($B$7+$B$8),M1270/(L1270+M1270)),M1270)</x:f>
        <x:v>0.09048011165644909</x:v>
      </x:c>
      <x:c r="Y1270" s="64" t="n">
        <x:f aca="0">POWER(1-$H$5,(A1270-A1269)/$H$8)</x:f>
        <x:v>0.9999862671029998</x:v>
      </x:c>
      <x:c r="Z1270" s="64" t="n">
        <x:f aca="0">U1270*Y1270</x:f>
        <x:v>0.12452880145488034</x:v>
      </x:c>
      <x:c r="AA1270" s="64" t="n">
        <x:f aca="0">V1270*Y1270</x:f>
        <x:v>0.12848648706226715</x:v>
      </x:c>
      <x:c r="AB1270" s="64" t="n">
        <x:f aca="0">W1270*Y1270</x:f>
        <x:v>0.9393846399293679</x:v>
      </x:c>
      <x:c r="AC1270" s="64" t="n">
        <x:f aca="0">X1270*Y1270</x:f>
        <x:v>0.09047886910239514</x:v>
      </x:c>
      <x:c r="AD1270" s="64" t="n">
        <x:f aca="0">SUM(Z1270:AC1270)</x:f>
        <x:v>1.2828787975489107</x:v>
      </x:c>
      <x:c r="AE1270" s="64" t="n">
        <x:f aca="0">MAX(AE1269,AD1270)</x:f>
        <x:v>1.2840899442643634</x:v>
      </x:c>
      <x:c r="AF1270" s="63" t="n">
        <x:f aca="0">AD1270/AE1270-1</x:f>
        <x:v>-0.0009431946109870193</x:v>
      </x:c>
      <x:c r="AG1270" s="63" t="n">
        <x:f aca="0">AD1270/AD1269-1</x:f>
        <x:v>0.001750554321628961</x:v>
      </x:c>
      <x:c r="AH1270" s="61" t="n">
        <x:f aca="0">IF(OR(T1270="年末+季度",T1270="季度+动态",T1270="季度",T1270="动态"),A1270,AH1269)</x:f>
        <x:v>45657</x:v>
      </x:c>
      <x:c r="AI1270" s="68" t="n">
        <x:f aca="0">YEAR(A1270)</x:f>
        <x:v>2025</x:v>
      </x:c>
      <x:c r="AJ1270" s="68" t="n">
        <x:f aca="0">MONTH(A1270)</x:f>
        <x:v>1</x:v>
      </x:c>
      <x:c r="AK1270" s="66" t="n">
        <x:f aca="0">IF(MONTH(A1270)&lt;&gt;MONTH(A1271),1,0)</x:f>
        <x:v>0</x:v>
      </x:c>
      <x:c r="AL1270" s="64" t="n">
        <x:f aca="0">IF(AK1269,AD1269,AL1269)</x:f>
        <x:v>1.2808337518194055</x:v>
      </x:c>
      <x:c r="AM1270" s="65" t="str">
        <x:f aca="0">IF(AK1270,AD1270/AL1270-1,"")</x:f>
      </x:c>
      <x:c r="AN1270" s="64" t="n">
        <x:f aca="0">IF(AI1270&lt;&gt;AI1269,AD1270,MAX(AN1269,AD1270))</x:f>
        <x:v>1.2828787975489107</x:v>
      </x:c>
      <x:c r="AO1270" s="65" t="n">
        <x:f aca="0">AD1270/AN1270-1</x:f>
        <x:v>0</x:v>
      </x:c>
      <x:c r="AP1270" s="69" t="n">
        <x:f aca="0">IFERROR(SUM(Z1270:AC1270)/AD1270,0)</x:f>
        <x:v>1</x:v>
      </x:c>
      <x:c r="AQ1270" s="66" t="b">
        <x:f aca="0">AND(B1270&gt;0,C1270&gt;0,D1270&gt;0,E1270&gt;0)</x:f>
        <x:v>1</x:v>
      </x:c>
    </x:row>
    <x:row r="1271" ht="13.5" hidden="0">
      <x:c r="A1271" s="61" t="n">
        <x:f aca="0">'净值底稿'!A1233</x:f>
        <x:v>45684</x:v>
      </x:c>
      <x:c r="B1271" s="62" t="n">
        <x:f aca="0">'净值底稿'!W1233</x:f>
        <x:v>1.4988300163290575</x:v>
      </x:c>
      <x:c r="C1271" s="62" t="n">
        <x:f aca="0">'净值底稿'!T1233</x:f>
        <x:v>1.324817279276125</x:v>
      </x:c>
      <x:c r="D1271" s="62" t="n">
        <x:f aca="0">'净值底稿'!U1233</x:f>
        <x:v>1.7556</x:v>
      </x:c>
      <x:c r="E1271" s="62" t="n">
        <x:f aca="0">'净值底稿'!V1233</x:f>
        <x:v>2.2509</x:v>
      </x:c>
      <x:c r="F1271" s="63" t="n">
        <x:f aca="0">IFERROR(B1271/B1270-1,0)</x:f>
        <x:v>0.00910976110783257</x:v>
      </x:c>
      <x:c r="G1271" s="63" t="n">
        <x:f aca="0">IFERROR(C1271/C1270-1,0)</x:f>
        <x:v>-0.005725118402425289</x:v>
      </x:c>
      <x:c r="H1271" s="63" t="n">
        <x:f aca="0">IFERROR(D1271/D1270-1,0)</x:f>
        <x:v>0.0019404177605295558</x:v>
      </x:c>
      <x:c r="I1271" s="63" t="n">
        <x:f aca="0">IFERROR(E1271/E1270-1,0)</x:f>
        <x:v>-0.0034974322649193867</x:v>
      </x:c>
      <x:c r="J1271" s="64" t="n">
        <x:f aca="0">Z1270*(1+F1271)</x:f>
        <x:v>0.125663229087179</x:v>
      </x:c>
      <x:c r="K1271" s="64" t="n">
        <x:f aca="0">AA1270*(1+G1271)</x:f>
        <x:v>0.127750886710724</x:v>
      </x:c>
      <x:c r="L1271" s="64" t="n">
        <x:f aca="0">AB1270*(1+H1271)</x:f>
        <x:v>0.9412074385686555</x:v>
      </x:c>
      <x:c r="M1271" s="64" t="n">
        <x:f aca="0">AC1270*(1+I1271)</x:f>
        <x:v>0.09016242538630301</x:v>
      </x:c>
      <x:c r="N1271" s="64" t="n">
        <x:f aca="0">SUM(J1271:M1271)</x:f>
        <x:v>1.2847839797528615</x:v>
      </x:c>
      <x:c r="O1271" s="65" t="n">
        <x:f aca="0">IFERROR((J1271+K1271)/N1271,0)</x:f>
        <x:v>0.19724258691850222</x:v>
      </x:c>
      <x:c r="P1271" s="66" t="b">
        <x:f aca="0">AND(MONTH(A1271)=12,OR(A1272="",YEAR(A1271)&lt;&gt;YEAR(A1272)))</x:f>
        <x:v>0</x:v>
      </x:c>
      <x:c r="Q1271" s="66" t="b">
        <x:f aca="0">AND(MOD(MONTH(A1271),3)=0,OR(A1272="",MONTH(A1271)&lt;&gt;MONTH(A1272)))</x:f>
        <x:v>0</x:v>
      </x:c>
      <x:c r="R1271" s="66" t="b">
        <x:f aca="0">OR(O1271&gt;$E$7,O1271&lt;$E$6)</x:f>
        <x:v>0</x:v>
      </x:c>
      <x:c r="S1271" s="66" t="b">
        <x:f aca="0">AND(OR(P1271,Q1271,R1271),A1271-AH1270&gt;$E$8)</x:f>
        <x:v>0</x:v>
      </x:c>
      <x:c r="T1271" s="67" t="str">
        <x:f aca="0">IF(NOT(OR(P1271,Q1271,R1271)),"不调",IF(NOT(S1271),"间隔规则跳过",IF(P1271,"年末+季度",IF(AND(Q1271,R1271),"季度+动态",IF(Q1271,"季度","动态")))))</x:f>
        <x:v>不调</x:v>
      </x:c>
      <x:c r="U1271" s="64" t="n">
        <x:f aca="0">IF(OR(T1271="年末+季度",T1271="季度+动态"),N1271*$E$5/2,IF(T1271="季度",(J1271+K1271)/2,IF(T1271="动态",N1271*$E$5*IF(J1271+K1271=0,0.5,J1271/(J1271+K1271)),J1271)))</x:f>
        <x:v>0.125663229087179</x:v>
      </x:c>
      <x:c r="V1271" s="64" t="n">
        <x:f aca="0">IF(OR(T1271="年末+季度",T1271="季度+动态"),N1271*$E$5/2,IF(T1271="季度",(J1271+K1271)/2,IF(T1271="动态",N1271*$E$5*IF(J1271+K1271=0,0.5,K1271/(J1271+K1271)),K1271)))</x:f>
        <x:v>0.127750886710724</x:v>
      </x:c>
      <x:c r="W1271" s="64" t="n">
        <x:f aca="0">IF(OR(T1271="年末+季度",T1271="季度+动态",T1271="动态"),N1271*(1-$E$5)*IF(L1271+M1271=0,$B$7/($B$7+$B$8),L1271/(L1271+M1271)),L1271)</x:f>
        <x:v>0.9412074385686555</x:v>
      </x:c>
      <x:c r="X1271" s="64" t="n">
        <x:f aca="0">IF(OR(T1271="年末+季度",T1271="季度+动态",T1271="动态"),N1271*(1-$E$5)*IF(L1271+M1271=0,$B$8/($B$7+$B$8),M1271/(L1271+M1271)),M1271)</x:f>
        <x:v>0.09016242538630301</x:v>
      </x:c>
      <x:c r="Y1271" s="64" t="n">
        <x:f aca="0">POWER(1-$H$5,(A1271-A1270)/$H$8)</x:f>
        <x:v>0.9999588018747739</x:v>
      </x:c>
      <x:c r="Z1271" s="64" t="n">
        <x:f aca="0">U1271*Y1271</x:f>
        <x:v>0.12565805199773075</x:v>
      </x:c>
      <x:c r="AA1271" s="64" t="n">
        <x:f aca="0">V1271*Y1271</x:f>
        <x:v>0.12774562361369554</x:v>
      </x:c>
      <x:c r="AB1271" s="64" t="n">
        <x:f aca="0">W1271*Y1271</x:f>
        <x:v>0.9411686625867377</x:v>
      </x:c>
      <x:c r="AC1271" s="64" t="n">
        <x:f aca="0">X1271*Y1271</x:f>
        <x:v>0.09015871086341126</x:v>
      </x:c>
      <x:c r="AD1271" s="64" t="n">
        <x:f aca="0">SUM(Z1271:AC1271)</x:f>
        <x:v>1.2847310490615753</x:v>
      </x:c>
      <x:c r="AE1271" s="64" t="n">
        <x:f aca="0">MAX(AE1270,AD1271)</x:f>
        <x:v>1.2847310490615753</x:v>
      </x:c>
      <x:c r="AF1271" s="63" t="n">
        <x:f aca="0">AD1271/AE1271-1</x:f>
        <x:v>0</x:v>
      </x:c>
      <x:c r="AG1271" s="63" t="n">
        <x:f aca="0">AD1271/AD1270-1</x:f>
        <x:v>0.0014438242460657058</x:v>
      </x:c>
      <x:c r="AH1271" s="61" t="n">
        <x:f aca="0">IF(OR(T1271="年末+季度",T1271="季度+动态",T1271="季度",T1271="动态"),A1271,AH1270)</x:f>
        <x:v>45657</x:v>
      </x:c>
      <x:c r="AI1271" s="68" t="n">
        <x:f aca="0">YEAR(A1271)</x:f>
        <x:v>2025</x:v>
      </x:c>
      <x:c r="AJ1271" s="68" t="n">
        <x:f aca="0">MONTH(A1271)</x:f>
        <x:v>1</x:v>
      </x:c>
      <x:c r="AK1271" s="66" t="n">
        <x:f aca="0">IF(MONTH(A1271)&lt;&gt;MONTH(A1272),1,0)</x:f>
        <x:v>1</x:v>
      </x:c>
      <x:c r="AL1271" s="64" t="n">
        <x:f aca="0">IF(AK1270,AD1270,AL1270)</x:f>
        <x:v>1.2808337518194055</x:v>
      </x:c>
      <x:c r="AM1271" s="65" t="n">
        <x:f aca="0">IF(AK1271,AD1271/AL1271-1,"")</x:f>
        <x:v>0.003042781498093561</x:v>
      </x:c>
      <x:c r="AN1271" s="64" t="n">
        <x:f aca="0">IF(AI1271&lt;&gt;AI1270,AD1271,MAX(AN1270,AD1271))</x:f>
        <x:v>1.2847310490615753</x:v>
      </x:c>
      <x:c r="AO1271" s="65" t="n">
        <x:f aca="0">AD1271/AN1271-1</x:f>
        <x:v>0</x:v>
      </x:c>
      <x:c r="AP1271" s="69" t="n">
        <x:f aca="0">IFERROR(SUM(Z1271:AC1271)/AD1271,0)</x:f>
        <x:v>1</x:v>
      </x:c>
      <x:c r="AQ1271" s="66" t="b">
        <x:f aca="0">AND(B1271&gt;0,C1271&gt;0,D1271&gt;0,E1271&gt;0)</x:f>
        <x:v>1</x:v>
      </x:c>
    </x:row>
    <x:row r="1272" ht="13.5" hidden="0">
      <x:c r="A1272" s="61" t="n">
        <x:f aca="0">'净值底稿'!A1234</x:f>
        <x:v>45693</x:v>
      </x:c>
      <x:c r="B1272" s="62" t="n">
        <x:f aca="0">'净值底稿'!W1234</x:f>
        <x:v>1.4787806709292755</x:v>
      </x:c>
      <x:c r="C1272" s="62" t="n">
        <x:f aca="0">'净值底稿'!T1234</x:f>
        <x:v>1.3304035555495428</x:v>
      </x:c>
      <x:c r="D1272" s="62" t="n">
        <x:f aca="0">'净值底稿'!U1234</x:f>
        <x:v>1.7574</x:v>
      </x:c>
      <x:c r="E1272" s="62" t="n">
        <x:f aca="0">'净值底稿'!V1234</x:f>
        <x:v>2.3356</x:v>
      </x:c>
      <x:c r="F1272" s="63" t="n">
        <x:f aca="0">IFERROR(B1272/B1271-1,0)</x:f>
        <x:v>-0.013376663918759135</x:v>
      </x:c>
      <x:c r="G1272" s="63" t="n">
        <x:f aca="0">IFERROR(C1272/C1271-1,0)</x:f>
        <x:v>0.004216639049628101</x:v>
      </x:c>
      <x:c r="H1272" s="63" t="n">
        <x:f aca="0">IFERROR(D1272/D1271-1,0)</x:f>
        <x:v>0.001025290498974707</x:v>
      </x:c>
      <x:c r="I1272" s="63" t="n">
        <x:f aca="0">IFERROR(E1272/E1271-1,0)</x:f>
        <x:v>0.03762939268736942</x:v>
      </x:c>
      <x:c r="J1272" s="64" t="n">
        <x:f aca="0">Z1271*(1+F1272)</x:f>
        <x:v>0.12397716646747114</x:v>
      </x:c>
      <x:c r="K1272" s="64" t="n">
        <x:f aca="0">AA1271*(1+G1272)</x:f>
        <x:v>0.12828428079864415</x:v>
      </x:c>
      <x:c r="L1272" s="64" t="n">
        <x:f aca="0">AB1271*(1+H1272)</x:f>
        <x:v>0.9421336338744206</x:v>
      </x:c>
      <x:c r="M1272" s="64" t="n">
        <x:f aca="0">AC1271*(1+I1272)</x:f>
        <x:v>0.09355132839867757</x:v>
      </x:c>
      <x:c r="N1272" s="64" t="n">
        <x:f aca="0">SUM(J1272:M1272)</x:f>
        <x:v>1.2879464095392135</x:v>
      </x:c>
      <x:c r="O1272" s="65" t="n">
        <x:f aca="0">IFERROR((J1272+K1272)/N1272,0)</x:f>
        <x:v>0.19586331030370005</x:v>
      </x:c>
      <x:c r="P1272" s="66" t="b">
        <x:f aca="0">AND(MONTH(A1272)=12,OR(A1273="",YEAR(A1272)&lt;&gt;YEAR(A1273)))</x:f>
        <x:v>0</x:v>
      </x:c>
      <x:c r="Q1272" s="66" t="b">
        <x:f aca="0">AND(MOD(MONTH(A1272),3)=0,OR(A1273="",MONTH(A1272)&lt;&gt;MONTH(A1273)))</x:f>
        <x:v>0</x:v>
      </x:c>
      <x:c r="R1272" s="66" t="b">
        <x:f aca="0">OR(O1272&gt;$E$7,O1272&lt;$E$6)</x:f>
        <x:v>0</x:v>
      </x:c>
      <x:c r="S1272" s="66" t="b">
        <x:f aca="0">AND(OR(P1272,Q1272,R1272),A1272-AH1271&gt;$E$8)</x:f>
        <x:v>0</x:v>
      </x:c>
      <x:c r="T1272" s="67" t="str">
        <x:f aca="0">IF(NOT(OR(P1272,Q1272,R1272)),"不调",IF(NOT(S1272),"间隔规则跳过",IF(P1272,"年末+季度",IF(AND(Q1272,R1272),"季度+动态",IF(Q1272,"季度","动态")))))</x:f>
        <x:v>不调</x:v>
      </x:c>
      <x:c r="U1272" s="64" t="n">
        <x:f aca="0">IF(OR(T1272="年末+季度",T1272="季度+动态"),N1272*$E$5/2,IF(T1272="季度",(J1272+K1272)/2,IF(T1272="动态",N1272*$E$5*IF(J1272+K1272=0,0.5,J1272/(J1272+K1272)),J1272)))</x:f>
        <x:v>0.12397716646747114</x:v>
      </x:c>
      <x:c r="V1272" s="64" t="n">
        <x:f aca="0">IF(OR(T1272="年末+季度",T1272="季度+动态"),N1272*$E$5/2,IF(T1272="季度",(J1272+K1272)/2,IF(T1272="动态",N1272*$E$5*IF(J1272+K1272=0,0.5,K1272/(J1272+K1272)),K1272)))</x:f>
        <x:v>0.12828428079864415</x:v>
      </x:c>
      <x:c r="W1272" s="64" t="n">
        <x:f aca="0">IF(OR(T1272="年末+季度",T1272="季度+动态",T1272="动态"),N1272*(1-$E$5)*IF(L1272+M1272=0,$B$7/($B$7+$B$8),L1272/(L1272+M1272)),L1272)</x:f>
        <x:v>0.9421336338744206</x:v>
      </x:c>
      <x:c r="X1272" s="64" t="n">
        <x:f aca="0">IF(OR(T1272="年末+季度",T1272="季度+动态",T1272="动态"),N1272*(1-$E$5)*IF(L1272+M1272=0,$B$8/($B$7+$B$8),M1272/(L1272+M1272)),M1272)</x:f>
        <x:v>0.09355132839867757</x:v>
      </x:c>
      <x:c r="Y1272" s="64" t="n">
        <x:f aca="0">POWER(1-$H$5,(A1272-A1271)/$H$8)</x:f>
        <x:v>0.9998764107161084</x:v>
      </x:c>
      <x:c r="Z1272" s="64" t="n">
        <x:f aca="0">U1272*Y1272</x:f>
        <x:v>0.12396184421824853</x:v>
      </x:c>
      <x:c r="AA1272" s="64" t="n">
        <x:f aca="0">V1272*Y1272</x:f>
        <x:v>0.1282684262362457</x:v>
      </x:c>
      <x:c r="AB1272" s="64" t="n">
        <x:f aca="0">W1272*Y1272</x:f>
        <x:v>0.94201719625328</x:v>
      </x:c>
      <x:c r="AC1272" s="64" t="n">
        <x:f aca="0">X1272*Y1272</x:f>
        <x:v>0.09353976645699368</x:v>
      </x:c>
      <x:c r="AD1272" s="64" t="n">
        <x:f aca="0">SUM(Z1272:AC1272)</x:f>
        <x:v>1.287787233164768</x:v>
      </x:c>
      <x:c r="AE1272" s="64" t="n">
        <x:f aca="0">MAX(AE1271,AD1272)</x:f>
        <x:v>1.287787233164768</x:v>
      </x:c>
      <x:c r="AF1272" s="63" t="n">
        <x:f aca="0">AD1272/AE1272-1</x:f>
        <x:v>0</x:v>
      </x:c>
      <x:c r="AG1272" s="63" t="n">
        <x:f aca="0">AD1272/AD1271-1</x:f>
        <x:v>0.002378851282083483</x:v>
      </x:c>
      <x:c r="AH1272" s="61" t="n">
        <x:f aca="0">IF(OR(T1272="年末+季度",T1272="季度+动态",T1272="季度",T1272="动态"),A1272,AH1271)</x:f>
        <x:v>45657</x:v>
      </x:c>
      <x:c r="AI1272" s="68" t="n">
        <x:f aca="0">YEAR(A1272)</x:f>
        <x:v>2025</x:v>
      </x:c>
      <x:c r="AJ1272" s="68" t="n">
        <x:f aca="0">MONTH(A1272)</x:f>
        <x:v>2</x:v>
      </x:c>
      <x:c r="AK1272" s="66" t="n">
        <x:f aca="0">IF(MONTH(A1272)&lt;&gt;MONTH(A1273),1,0)</x:f>
        <x:v>0</x:v>
      </x:c>
      <x:c r="AL1272" s="64" t="n">
        <x:f aca="0">IF(AK1271,AD1271,AL1271)</x:f>
        <x:v>1.2847310490615753</x:v>
      </x:c>
      <x:c r="AM1272" s="65" t="str">
        <x:f aca="0">IF(AK1272,AD1272/AL1272-1,"")</x:f>
      </x:c>
      <x:c r="AN1272" s="64" t="n">
        <x:f aca="0">IF(AI1272&lt;&gt;AI1271,AD1272,MAX(AN1271,AD1272))</x:f>
        <x:v>1.287787233164768</x:v>
      </x:c>
      <x:c r="AO1272" s="65" t="n">
        <x:f aca="0">AD1272/AN1272-1</x:f>
        <x:v>0</x:v>
      </x:c>
      <x:c r="AP1272" s="69" t="n">
        <x:f aca="0">IFERROR(SUM(Z1272:AC1272)/AD1272,0)</x:f>
        <x:v>1</x:v>
      </x:c>
      <x:c r="AQ1272" s="66" t="b">
        <x:f aca="0">AND(B1272&gt;0,C1272&gt;0,D1272&gt;0,E1272&gt;0)</x:f>
        <x:v>1</x:v>
      </x:c>
    </x:row>
    <x:row r="1273" ht="13.5" hidden="0">
      <x:c r="A1273" s="61" t="n">
        <x:f aca="0">'净值底稿'!A1235</x:f>
        <x:v>45694</x:v>
      </x:c>
      <x:c r="B1273" s="62" t="n">
        <x:f aca="0">'净值底稿'!W1235</x:f>
        <x:v>1.4829987794754704</x:v>
      </x:c>
      <x:c r="C1273" s="62" t="n">
        <x:f aca="0">'净值底稿'!T1235</x:f>
        <x:v>1.3546284966624116</x:v>
      </x:c>
      <x:c r="D1273" s="62" t="n">
        <x:f aca="0">'净值底稿'!U1235</x:f>
        <x:v>1.7593</x:v>
      </x:c>
      <x:c r="E1273" s="62" t="n">
        <x:f aca="0">'净值底稿'!V1235</x:f>
        <x:v>2.3345</x:v>
      </x:c>
      <x:c r="F1273" s="63" t="n">
        <x:f aca="0">IFERROR(B1273/B1272-1,0)</x:f>
        <x:v>0.0028524233709008584</x:v>
      </x:c>
      <x:c r="G1273" s="63" t="n">
        <x:f aca="0">IFERROR(C1273/C1272-1,0)</x:f>
        <x:v>0.018208716454356066</x:v>
      </x:c>
      <x:c r="H1273" s="63" t="n">
        <x:f aca="0">IFERROR(D1273/D1272-1,0)</x:f>
        <x:v>0.001081142597018303</x:v>
      </x:c>
      <x:c r="I1273" s="63" t="n">
        <x:f aca="0">IFERROR(E1273/E1272-1,0)</x:f>
        <x:v>-0.0004709710566878078</x:v>
      </x:c>
      <x:c r="J1273" s="64" t="n">
        <x:f aca="0">Z1272*(1+F1273)</x:f>
        <x:v>0.12431543587979664</x:v>
      </x:c>
      <x:c r="K1273" s="64" t="n">
        <x:f aca="0">AA1272*(1+G1273)</x:f>
        <x:v>0.130604029639628</x:v>
      </x:c>
      <x:c r="L1273" s="64" t="n">
        <x:f aca="0">AB1272*(1+H1273)</x:f>
        <x:v>0.9430356511712731</x:v>
      </x:c>
      <x:c r="M1273" s="64" t="n">
        <x:f aca="0">AC1272*(1+I1273)</x:f>
        <x:v>0.0934957119343431</x:v>
      </x:c>
      <x:c r="N1273" s="64" t="n">
        <x:f aca="0">SUM(J1273:M1273)</x:f>
        <x:v>1.2914508286250408</x:v>
      </x:c>
      <x:c r="O1273" s="65" t="n">
        <x:f aca="0">IFERROR((J1273+K1273)/N1273,0)</x:f>
        <x:v>0.19738998951344341</x:v>
      </x:c>
      <x:c r="P1273" s="66" t="b">
        <x:f aca="0">AND(MONTH(A1273)=12,OR(A1274="",YEAR(A1273)&lt;&gt;YEAR(A1274)))</x:f>
        <x:v>0</x:v>
      </x:c>
      <x:c r="Q1273" s="66" t="b">
        <x:f aca="0">AND(MOD(MONTH(A1273),3)=0,OR(A1274="",MONTH(A1273)&lt;&gt;MONTH(A1274)))</x:f>
        <x:v>0</x:v>
      </x:c>
      <x:c r="R1273" s="66" t="b">
        <x:f aca="0">OR(O1273&gt;$E$7,O1273&lt;$E$6)</x:f>
        <x:v>0</x:v>
      </x:c>
      <x:c r="S1273" s="66" t="b">
        <x:f aca="0">AND(OR(P1273,Q1273,R1273),A1273-AH1272&gt;$E$8)</x:f>
        <x:v>0</x:v>
      </x:c>
      <x:c r="T1273" s="67" t="str">
        <x:f aca="0">IF(NOT(OR(P1273,Q1273,R1273)),"不调",IF(NOT(S1273),"间隔规则跳过",IF(P1273,"年末+季度",IF(AND(Q1273,R1273),"季度+动态",IF(Q1273,"季度","动态")))))</x:f>
        <x:v>不调</x:v>
      </x:c>
      <x:c r="U1273" s="64" t="n">
        <x:f aca="0">IF(OR(T1273="年末+季度",T1273="季度+动态"),N1273*$E$5/2,IF(T1273="季度",(J1273+K1273)/2,IF(T1273="动态",N1273*$E$5*IF(J1273+K1273=0,0.5,J1273/(J1273+K1273)),J1273)))</x:f>
        <x:v>0.12431543587979664</x:v>
      </x:c>
      <x:c r="V1273" s="64" t="n">
        <x:f aca="0">IF(OR(T1273="年末+季度",T1273="季度+动态"),N1273*$E$5/2,IF(T1273="季度",(J1273+K1273)/2,IF(T1273="动态",N1273*$E$5*IF(J1273+K1273=0,0.5,K1273/(J1273+K1273)),K1273)))</x:f>
        <x:v>0.130604029639628</x:v>
      </x:c>
      <x:c r="W1273" s="64" t="n">
        <x:f aca="0">IF(OR(T1273="年末+季度",T1273="季度+动态",T1273="动态"),N1273*(1-$E$5)*IF(L1273+M1273=0,$B$7/($B$7+$B$8),L1273/(L1273+M1273)),L1273)</x:f>
        <x:v>0.9430356511712731</x:v>
      </x:c>
      <x:c r="X1273" s="64" t="n">
        <x:f aca="0">IF(OR(T1273="年末+季度",T1273="季度+动态",T1273="动态"),N1273*(1-$E$5)*IF(L1273+M1273=0,$B$8/($B$7+$B$8),M1273/(L1273+M1273)),M1273)</x:f>
        <x:v>0.0934957119343431</x:v>
      </x:c>
      <x:c r="Y1273" s="64" t="n">
        <x:f aca="0">POWER(1-$H$5,(A1273-A1272)/$H$8)</x:f>
        <x:v>0.9999862671029998</x:v>
      </x:c>
      <x:c r="Z1273" s="64" t="n">
        <x:f aca="0">U1273*Y1273</x:f>
        <x:v>0.12431372866872016</x:v>
      </x:c>
      <x:c r="AA1273" s="64" t="n">
        <x:f aca="0">V1273*Y1273</x:f>
        <x:v>0.13060223606794114</x:v>
      </x:c>
      <x:c r="AB1273" s="64" t="n">
        <x:f aca="0">W1273*Y1273</x:f>
        <x:v>0.943022700559808</x:v>
      </x:c>
      <x:c r="AC1273" s="64" t="n">
        <x:f aca="0">X1273*Y1273</x:f>
        <x:v>0.09349442796736114</x:v>
      </x:c>
      <x:c r="AD1273" s="64" t="n">
        <x:f aca="0">SUM(Z1273:AC1273)</x:f>
        <x:v>1.2914330932638303</x:v>
      </x:c>
      <x:c r="AE1273" s="64" t="n">
        <x:f aca="0">MAX(AE1272,AD1273)</x:f>
        <x:v>1.2914330932638303</x:v>
      </x:c>
      <x:c r="AF1273" s="63" t="n">
        <x:f aca="0">AD1273/AE1273-1</x:f>
        <x:v>0</x:v>
      </x:c>
      <x:c r="AG1273" s="63" t="n">
        <x:f aca="0">AD1273/AD1272-1</x:f>
        <x:v>0.002831104397659434</x:v>
      </x:c>
      <x:c r="AH1273" s="61" t="n">
        <x:f aca="0">IF(OR(T1273="年末+季度",T1273="季度+动态",T1273="季度",T1273="动态"),A1273,AH1272)</x:f>
        <x:v>45657</x:v>
      </x:c>
      <x:c r="AI1273" s="68" t="n">
        <x:f aca="0">YEAR(A1273)</x:f>
        <x:v>2025</x:v>
      </x:c>
      <x:c r="AJ1273" s="68" t="n">
        <x:f aca="0">MONTH(A1273)</x:f>
        <x:v>2</x:v>
      </x:c>
      <x:c r="AK1273" s="66" t="n">
        <x:f aca="0">IF(MONTH(A1273)&lt;&gt;MONTH(A1274),1,0)</x:f>
        <x:v>0</x:v>
      </x:c>
      <x:c r="AL1273" s="64" t="n">
        <x:f aca="0">IF(AK1272,AD1272,AL1272)</x:f>
        <x:v>1.2847310490615753</x:v>
      </x:c>
      <x:c r="AM1273" s="65" t="str">
        <x:f aca="0">IF(AK1273,AD1273/AL1273-1,"")</x:f>
      </x:c>
      <x:c r="AN1273" s="64" t="n">
        <x:f aca="0">IF(AI1273&lt;&gt;AI1272,AD1273,MAX(AN1272,AD1273))</x:f>
        <x:v>1.2914330932638303</x:v>
      </x:c>
      <x:c r="AO1273" s="65" t="n">
        <x:f aca="0">AD1273/AN1273-1</x:f>
        <x:v>0</x:v>
      </x:c>
      <x:c r="AP1273" s="69" t="n">
        <x:f aca="0">IFERROR(SUM(Z1273:AC1273)/AD1273,0)</x:f>
        <x:v>1</x:v>
      </x:c>
      <x:c r="AQ1273" s="66" t="b">
        <x:f aca="0">AND(B1273&gt;0,C1273&gt;0,D1273&gt;0,E1273&gt;0)</x:f>
        <x:v>1</x:v>
      </x:c>
    </x:row>
    <x:row r="1274" ht="13.5" hidden="0">
      <x:c r="A1274" s="61" t="n">
        <x:f aca="0">'净值底稿'!A1236</x:f>
        <x:v>45695</x:v>
      </x:c>
      <x:c r="B1274" s="62" t="n">
        <x:f aca="0">'净值底稿'!W1236</x:f>
        <x:v>1.4890631227336137</x:v>
      </x:c>
      <x:c r="C1274" s="62" t="n">
        <x:f aca="0">'净值底稿'!T1236</x:f>
        <x:v>1.371931514657997</x:v>
      </x:c>
      <x:c r="D1274" s="62" t="n">
        <x:f aca="0">'净值底稿'!U1236</x:f>
        <x:v>1.7594</x:v>
      </x:c>
      <x:c r="E1274" s="62" t="n">
        <x:f aca="0">'净值底稿'!V1236</x:f>
        <x:v>2.3395</x:v>
      </x:c>
      <x:c r="F1274" s="63" t="n">
        <x:f aca="0">IFERROR(B1274/B1273-1,0)</x:f>
        <x:v>0.004089243593503378</x:v>
      </x:c>
      <x:c r="G1274" s="63" t="n">
        <x:f aca="0">IFERROR(C1274/C1273-1,0)</x:f>
        <x:v>0.012773257050340492</x:v>
      </x:c>
      <x:c r="H1274" s="63" t="n">
        <x:f aca="0">IFERROR(D1274/D1273-1,0)</x:f>
        <x:v>0.000056840788950074383</x:v>
      </x:c>
      <x:c r="I1274" s="63" t="n">
        <x:f aca="0">IFERROR(E1274/E1273-1,0)</x:f>
        <x:v>0.0021417862497323803</x:v>
      </x:c>
      <x:c r="J1274" s="64" t="n">
        <x:f aca="0">Z1273*(1+F1274)</x:f>
        <x:v>0.12482207778726324</x:v>
      </x:c>
      <x:c r="K1274" s="64" t="n">
        <x:f aca="0">AA1273*(1+G1274)</x:f>
        <x:v>0.1322704520005862</x:v>
      </x:c>
      <x:c r="L1274" s="64" t="n">
        <x:f aca="0">AB1273*(1+H1274)</x:f>
        <x:v>0.9430763027141056</x:v>
      </x:c>
      <x:c r="M1274" s="64" t="n">
        <x:f aca="0">AC1273*(1+I1274)</x:f>
        <x:v>0.09369467304760823</x:v>
      </x:c>
      <x:c r="N1274" s="64" t="n">
        <x:f aca="0">SUM(J1274:M1274)</x:f>
        <x:v>1.2938635055495633</x:v>
      </x:c>
      <x:c r="O1274" s="65" t="n">
        <x:f aca="0">IFERROR((J1274+K1274)/N1274,0)</x:f>
        <x:v>0.1987014307808693</x:v>
      </x:c>
      <x:c r="P1274" s="66" t="b">
        <x:f aca="0">AND(MONTH(A1274)=12,OR(A1275="",YEAR(A1274)&lt;&gt;YEAR(A1275)))</x:f>
        <x:v>0</x:v>
      </x:c>
      <x:c r="Q1274" s="66" t="b">
        <x:f aca="0">AND(MOD(MONTH(A1274),3)=0,OR(A1275="",MONTH(A1274)&lt;&gt;MONTH(A1275)))</x:f>
        <x:v>0</x:v>
      </x:c>
      <x:c r="R1274" s="66" t="b">
        <x:f aca="0">OR(O1274&gt;$E$7,O1274&lt;$E$6)</x:f>
        <x:v>0</x:v>
      </x:c>
      <x:c r="S1274" s="66" t="b">
        <x:f aca="0">AND(OR(P1274,Q1274,R1274),A1274-AH1273&gt;$E$8)</x:f>
        <x:v>0</x:v>
      </x:c>
      <x:c r="T1274" s="67" t="str">
        <x:f aca="0">IF(NOT(OR(P1274,Q1274,R1274)),"不调",IF(NOT(S1274),"间隔规则跳过",IF(P1274,"年末+季度",IF(AND(Q1274,R1274),"季度+动态",IF(Q1274,"季度","动态")))))</x:f>
        <x:v>不调</x:v>
      </x:c>
      <x:c r="U1274" s="64" t="n">
        <x:f aca="0">IF(OR(T1274="年末+季度",T1274="季度+动态"),N1274*$E$5/2,IF(T1274="季度",(J1274+K1274)/2,IF(T1274="动态",N1274*$E$5*IF(J1274+K1274=0,0.5,J1274/(J1274+K1274)),J1274)))</x:f>
        <x:v>0.12482207778726324</x:v>
      </x:c>
      <x:c r="V1274" s="64" t="n">
        <x:f aca="0">IF(OR(T1274="年末+季度",T1274="季度+动态"),N1274*$E$5/2,IF(T1274="季度",(J1274+K1274)/2,IF(T1274="动态",N1274*$E$5*IF(J1274+K1274=0,0.5,K1274/(J1274+K1274)),K1274)))</x:f>
        <x:v>0.1322704520005862</x:v>
      </x:c>
      <x:c r="W1274" s="64" t="n">
        <x:f aca="0">IF(OR(T1274="年末+季度",T1274="季度+动态",T1274="动态"),N1274*(1-$E$5)*IF(L1274+M1274=0,$B$7/($B$7+$B$8),L1274/(L1274+M1274)),L1274)</x:f>
        <x:v>0.9430763027141056</x:v>
      </x:c>
      <x:c r="X1274" s="64" t="n">
        <x:f aca="0">IF(OR(T1274="年末+季度",T1274="季度+动态",T1274="动态"),N1274*(1-$E$5)*IF(L1274+M1274=0,$B$8/($B$7+$B$8),M1274/(L1274+M1274)),M1274)</x:f>
        <x:v>0.09369467304760823</x:v>
      </x:c>
      <x:c r="Y1274" s="64" t="n">
        <x:f aca="0">POWER(1-$H$5,(A1274-A1273)/$H$8)</x:f>
        <x:v>0.9999862671029998</x:v>
      </x:c>
      <x:c r="Z1274" s="64" t="n">
        <x:f aca="0">U1274*Y1274</x:f>
        <x:v>0.12482036361852564</x:v>
      </x:c>
      <x:c r="AA1274" s="64" t="n">
        <x:f aca="0">V1274*Y1274</x:f>
        <x:v>0.1322686355440927</x:v>
      </x:c>
      <x:c r="AB1274" s="64" t="n">
        <x:f aca="0">W1274*Y1274</x:f>
        <x:v>0.943063351544377</x:v>
      </x:c>
      <x:c r="AC1274" s="64" t="n">
        <x:f aca="0">X1274*Y1274</x:f>
        <x:v>0.0936933863483138</x:v>
      </x:c>
      <x:c r="AD1274" s="64" t="n">
        <x:f aca="0">SUM(Z1274:AC1274)</x:f>
        <x:v>1.2938457370553091</x:v>
      </x:c>
      <x:c r="AE1274" s="64" t="n">
        <x:f aca="0">MAX(AE1273,AD1274)</x:f>
        <x:v>1.2938457370553091</x:v>
      </x:c>
      <x:c r="AF1274" s="63" t="n">
        <x:f aca="0">AD1274/AE1274-1</x:f>
        <x:v>0</x:v>
      </x:c>
      <x:c r="AG1274" s="63" t="n">
        <x:f aca="0">AD1274/AD1273-1</x:f>
        <x:v>0.0018681910848215022</x:v>
      </x:c>
      <x:c r="AH1274" s="61" t="n">
        <x:f aca="0">IF(OR(T1274="年末+季度",T1274="季度+动态",T1274="季度",T1274="动态"),A1274,AH1273)</x:f>
        <x:v>45657</x:v>
      </x:c>
      <x:c r="AI1274" s="68" t="n">
        <x:f aca="0">YEAR(A1274)</x:f>
        <x:v>2025</x:v>
      </x:c>
      <x:c r="AJ1274" s="68" t="n">
        <x:f aca="0">MONTH(A1274)</x:f>
        <x:v>2</x:v>
      </x:c>
      <x:c r="AK1274" s="66" t="n">
        <x:f aca="0">IF(MONTH(A1274)&lt;&gt;MONTH(A1275),1,0)</x:f>
        <x:v>0</x:v>
      </x:c>
      <x:c r="AL1274" s="64" t="n">
        <x:f aca="0">IF(AK1273,AD1273,AL1273)</x:f>
        <x:v>1.2847310490615753</x:v>
      </x:c>
      <x:c r="AM1274" s="65" t="str">
        <x:f aca="0">IF(AK1274,AD1274/AL1274-1,"")</x:f>
      </x:c>
      <x:c r="AN1274" s="64" t="n">
        <x:f aca="0">IF(AI1274&lt;&gt;AI1273,AD1274,MAX(AN1273,AD1274))</x:f>
        <x:v>1.2938457370553091</x:v>
      </x:c>
      <x:c r="AO1274" s="65" t="n">
        <x:f aca="0">AD1274/AN1274-1</x:f>
        <x:v>0</x:v>
      </x:c>
      <x:c r="AP1274" s="69" t="n">
        <x:f aca="0">IFERROR(SUM(Z1274:AC1274)/AD1274,0)</x:f>
        <x:v>1</x:v>
      </x:c>
      <x:c r="AQ1274" s="66" t="b">
        <x:f aca="0">AND(B1274&gt;0,C1274&gt;0,D1274&gt;0,E1274&gt;0)</x:f>
        <x:v>1</x:v>
      </x:c>
    </x:row>
    <x:row r="1275" ht="13.5" hidden="0">
      <x:c r="A1275" s="61" t="n">
        <x:f aca="0">'净值底稿'!A1237</x:f>
        <x:v>45698</x:v>
      </x:c>
      <x:c r="B1275" s="62" t="n">
        <x:f aca="0">'净值底稿'!W1237</x:f>
        <x:v>1.4890013703801046</x:v>
      </x:c>
      <x:c r="C1275" s="62" t="n">
        <x:f aca="0">'净值底稿'!T1237</x:f>
        <x:v>1.3859724598913523</x:v>
      </x:c>
      <x:c r="D1275" s="62" t="n">
        <x:f aca="0">'净值底稿'!U1237</x:f>
        <x:v>1.7578</x:v>
      </x:c>
      <x:c r="E1275" s="62" t="n">
        <x:f aca="0">'净值底稿'!V1237</x:f>
        <x:v>2.3748</x:v>
      </x:c>
      <x:c r="F1275" s="63" t="n">
        <x:f aca="0">IFERROR(B1275/B1274-1,0)</x:f>
        <x:v>-0.00004147060830828053</x:v>
      </x:c>
      <x:c r="G1275" s="63" t="n">
        <x:f aca="0">IFERROR(C1275/C1274-1,0)</x:f>
        <x:v>0.010234435963704547</x:v>
      </x:c>
      <x:c r="H1275" s="63" t="n">
        <x:f aca="0">IFERROR(D1275/D1274-1,0)</x:f>
        <x:v>-0.0009094009321359842</x:v>
      </x:c>
      <x:c r="I1275" s="63" t="n">
        <x:f aca="0">IFERROR(E1275/E1274-1,0)</x:f>
        <x:v>0.015088694165419803</x:v>
      </x:c>
      <x:c r="J1275" s="64" t="n">
        <x:f aca="0">Z1274*(1+F1275)</x:f>
        <x:v>0.12481518724211711</x:v>
      </x:c>
      <x:c r="K1275" s="64" t="n">
        <x:f aca="0">AA1274*(1+G1275)</x:f>
        <x:v>0.1336223304245753</x:v>
      </x:c>
      <x:c r="L1275" s="64" t="n">
        <x:f aca="0">AB1274*(1+H1275)</x:f>
        <x:v>0.9422057288534192</x:v>
      </x:c>
      <x:c r="M1275" s="64" t="n">
        <x:f aca="0">AC1274*(1+I1275)</x:f>
        <x:v>0.09510709720024603</x:v>
      </x:c>
      <x:c r="N1275" s="64" t="n">
        <x:f aca="0">SUM(J1275:M1275)</x:f>
        <x:v>1.295750343720358</x:v>
      </x:c>
      <x:c r="O1275" s="65" t="n">
        <x:f aca="0">IFERROR((J1275+K1275)/N1275,0)</x:f>
        <x:v>0.19945008613670648</x:v>
      </x:c>
      <x:c r="P1275" s="66" t="b">
        <x:f aca="0">AND(MONTH(A1275)=12,OR(A1276="",YEAR(A1275)&lt;&gt;YEAR(A1276)))</x:f>
        <x:v>0</x:v>
      </x:c>
      <x:c r="Q1275" s="66" t="b">
        <x:f aca="0">AND(MOD(MONTH(A1275),3)=0,OR(A1276="",MONTH(A1275)&lt;&gt;MONTH(A1276)))</x:f>
        <x:v>0</x:v>
      </x:c>
      <x:c r="R1275" s="66" t="b">
        <x:f aca="0">OR(O1275&gt;$E$7,O1275&lt;$E$6)</x:f>
        <x:v>0</x:v>
      </x:c>
      <x:c r="S1275" s="66" t="b">
        <x:f aca="0">AND(OR(P1275,Q1275,R1275),A1275-AH1274&gt;$E$8)</x:f>
        <x:v>0</x:v>
      </x:c>
      <x:c r="T1275" s="67" t="str">
        <x:f aca="0">IF(NOT(OR(P1275,Q1275,R1275)),"不调",IF(NOT(S1275),"间隔规则跳过",IF(P1275,"年末+季度",IF(AND(Q1275,R1275),"季度+动态",IF(Q1275,"季度","动态")))))</x:f>
        <x:v>不调</x:v>
      </x:c>
      <x:c r="U1275" s="64" t="n">
        <x:f aca="0">IF(OR(T1275="年末+季度",T1275="季度+动态"),N1275*$E$5/2,IF(T1275="季度",(J1275+K1275)/2,IF(T1275="动态",N1275*$E$5*IF(J1275+K1275=0,0.5,J1275/(J1275+K1275)),J1275)))</x:f>
        <x:v>0.12481518724211711</x:v>
      </x:c>
      <x:c r="V1275" s="64" t="n">
        <x:f aca="0">IF(OR(T1275="年末+季度",T1275="季度+动态"),N1275*$E$5/2,IF(T1275="季度",(J1275+K1275)/2,IF(T1275="动态",N1275*$E$5*IF(J1275+K1275=0,0.5,K1275/(J1275+K1275)),K1275)))</x:f>
        <x:v>0.1336223304245753</x:v>
      </x:c>
      <x:c r="W1275" s="64" t="n">
        <x:f aca="0">IF(OR(T1275="年末+季度",T1275="季度+动态",T1275="动态"),N1275*(1-$E$5)*IF(L1275+M1275=0,$B$7/($B$7+$B$8),L1275/(L1275+M1275)),L1275)</x:f>
        <x:v>0.9422057288534192</x:v>
      </x:c>
      <x:c r="X1275" s="64" t="n">
        <x:f aca="0">IF(OR(T1275="年末+季度",T1275="季度+动态",T1275="动态"),N1275*(1-$E$5)*IF(L1275+M1275=0,$B$8/($B$7+$B$8),M1275/(L1275+M1275)),M1275)</x:f>
        <x:v>0.09510709720024603</x:v>
      </x:c>
      <x:c r="Y1275" s="64" t="n">
        <x:f aca="0">POWER(1-$H$5,(A1275-A1274)/$H$8)</x:f>
        <x:v>0.9999588018747739</x:v>
      </x:c>
      <x:c r="Z1275" s="64" t="n">
        <x:f aca="0">U1275*Y1275</x:f>
        <x:v>0.124810045090403</x:v>
      </x:c>
      <x:c r="AA1275" s="64" t="n">
        <x:f aca="0">V1275*Y1275</x:f>
        <x:v>0.13361682543507347</x:v>
      </x:c>
      <x:c r="AB1275" s="64" t="n">
        <x:f aca="0">W1275*Y1275</x:f>
        <x:v>0.9421669117438132</x:v>
      </x:c>
      <x:c r="AC1275" s="64" t="n">
        <x:f aca="0">X1275*Y1275</x:f>
        <x:v>0.09510317896614569</x:v>
      </x:c>
      <x:c r="AD1275" s="64" t="n">
        <x:f aca="0">SUM(Z1275:AC1275)</x:f>
        <x:v>1.2956969612354352</x:v>
      </x:c>
      <x:c r="AE1275" s="64" t="n">
        <x:f aca="0">MAX(AE1274,AD1275)</x:f>
        <x:v>1.2956969612354352</x:v>
      </x:c>
      <x:c r="AF1275" s="63" t="n">
        <x:f aca="0">AD1275/AE1275-1</x:f>
        <x:v>0</x:v>
      </x:c>
      <x:c r="AG1275" s="63" t="n">
        <x:f aca="0">AD1275/AD1274-1</x:f>
        <x:v>0.0014307920388865192</x:v>
      </x:c>
      <x:c r="AH1275" s="61" t="n">
        <x:f aca="0">IF(OR(T1275="年末+季度",T1275="季度+动态",T1275="季度",T1275="动态"),A1275,AH1274)</x:f>
        <x:v>45657</x:v>
      </x:c>
      <x:c r="AI1275" s="68" t="n">
        <x:f aca="0">YEAR(A1275)</x:f>
        <x:v>2025</x:v>
      </x:c>
      <x:c r="AJ1275" s="68" t="n">
        <x:f aca="0">MONTH(A1275)</x:f>
        <x:v>2</x:v>
      </x:c>
      <x:c r="AK1275" s="66" t="n">
        <x:f aca="0">IF(MONTH(A1275)&lt;&gt;MONTH(A1276),1,0)</x:f>
        <x:v>0</x:v>
      </x:c>
      <x:c r="AL1275" s="64" t="n">
        <x:f aca="0">IF(AK1274,AD1274,AL1274)</x:f>
        <x:v>1.2847310490615753</x:v>
      </x:c>
      <x:c r="AM1275" s="65" t="str">
        <x:f aca="0">IF(AK1275,AD1275/AL1275-1,"")</x:f>
      </x:c>
      <x:c r="AN1275" s="64" t="n">
        <x:f aca="0">IF(AI1275&lt;&gt;AI1274,AD1275,MAX(AN1274,AD1275))</x:f>
        <x:v>1.2956969612354352</x:v>
      </x:c>
      <x:c r="AO1275" s="65" t="n">
        <x:f aca="0">AD1275/AN1275-1</x:f>
        <x:v>0</x:v>
      </x:c>
      <x:c r="AP1275" s="69" t="n">
        <x:f aca="0">IFERROR(SUM(Z1275:AC1275)/AD1275,0)</x:f>
        <x:v>1</x:v>
      </x:c>
      <x:c r="AQ1275" s="66" t="b">
        <x:f aca="0">AND(B1275&gt;0,C1275&gt;0,D1275&gt;0,E1275&gt;0)</x:f>
        <x:v>1</x:v>
      </x:c>
    </x:row>
    <x:row r="1276" ht="13.5" hidden="0">
      <x:c r="A1276" s="61" t="n">
        <x:f aca="0">'净值底稿'!A1238</x:f>
        <x:v>45699</x:v>
      </x:c>
      <x:c r="B1276" s="62" t="n">
        <x:f aca="0">'净值底稿'!W1238</x:f>
        <x:v>1.4942869196437976</x:v>
      </x:c>
      <x:c r="C1276" s="62" t="n">
        <x:f aca="0">'净值底稿'!T1238</x:f>
        <x:v>1.3817281620918997</x:v>
      </x:c>
      <x:c r="D1276" s="62" t="n">
        <x:f aca="0">'净值底稿'!U1238</x:f>
        <x:v>1.7581</x:v>
      </x:c>
      <x:c r="E1276" s="62" t="n">
        <x:f aca="0">'净值底稿'!V1238</x:f>
        <x:v>2.3894</x:v>
      </x:c>
      <x:c r="F1276" s="63" t="n">
        <x:f aca="0">IFERROR(B1276/B1275-1,0)</x:f>
        <x:v>0.003549727601891872</x:v>
      </x:c>
      <x:c r="G1276" s="63" t="n">
        <x:f aca="0">IFERROR(C1276/C1275-1,0)</x:f>
        <x:v>-0.0030623247735999115</x:v>
      </x:c>
      <x:c r="H1276" s="63" t="n">
        <x:f aca="0">IFERROR(D1276/D1275-1,0)</x:f>
        <x:v>0.00017066788030484226</x:v>
      </x:c>
      <x:c r="I1276" s="63" t="n">
        <x:f aca="0">IFERROR(E1276/E1275-1,0)</x:f>
        <x:v>0.0061478861377801675</x:v>
      </x:c>
      <x:c r="J1276" s="64" t="n">
        <x:f aca="0">Z1275*(1+F1276)</x:f>
        <x:v>0.12525308675245378</x:v>
      </x:c>
      <x:c r="K1276" s="64" t="n">
        <x:f aca="0">AA1275*(1+G1276)</x:f>
        <x:v>0.13320764732037388</x:v>
      </x:c>
      <x:c r="L1276" s="64" t="n">
        <x:f aca="0">AB1275*(1+H1276)</x:f>
        <x:v>0.9423277093735338</x:v>
      </x:c>
      <x:c r="M1276" s="64" t="n">
        <x:f aca="0">AC1275*(1+I1276)</x:f>
        <x:v>0.09568786248177048</x:v>
      </x:c>
      <x:c r="N1276" s="64" t="n">
        <x:f aca="0">SUM(J1276:M1276)</x:f>
        <x:v>1.2964763059281321</x:v>
      </x:c>
      <x:c r="O1276" s="65" t="n">
        <x:f aca="0">IFERROR((J1276+K1276)/N1276,0)</x:f>
        <x:v>0.19935631132710802</x:v>
      </x:c>
      <x:c r="P1276" s="66" t="b">
        <x:f aca="0">AND(MONTH(A1276)=12,OR(A1277="",YEAR(A1276)&lt;&gt;YEAR(A1277)))</x:f>
        <x:v>0</x:v>
      </x:c>
      <x:c r="Q1276" s="66" t="b">
        <x:f aca="0">AND(MOD(MONTH(A1276),3)=0,OR(A1277="",MONTH(A1276)&lt;&gt;MONTH(A1277)))</x:f>
        <x:v>0</x:v>
      </x:c>
      <x:c r="R1276" s="66" t="b">
        <x:f aca="0">OR(O1276&gt;$E$7,O1276&lt;$E$6)</x:f>
        <x:v>0</x:v>
      </x:c>
      <x:c r="S1276" s="66" t="b">
        <x:f aca="0">AND(OR(P1276,Q1276,R1276),A1276-AH1275&gt;$E$8)</x:f>
        <x:v>0</x:v>
      </x:c>
      <x:c r="T1276" s="67" t="str">
        <x:f aca="0">IF(NOT(OR(P1276,Q1276,R1276)),"不调",IF(NOT(S1276),"间隔规则跳过",IF(P1276,"年末+季度",IF(AND(Q1276,R1276),"季度+动态",IF(Q1276,"季度","动态")))))</x:f>
        <x:v>不调</x:v>
      </x:c>
      <x:c r="U1276" s="64" t="n">
        <x:f aca="0">IF(OR(T1276="年末+季度",T1276="季度+动态"),N1276*$E$5/2,IF(T1276="季度",(J1276+K1276)/2,IF(T1276="动态",N1276*$E$5*IF(J1276+K1276=0,0.5,J1276/(J1276+K1276)),J1276)))</x:f>
        <x:v>0.12525308675245378</x:v>
      </x:c>
      <x:c r="V1276" s="64" t="n">
        <x:f aca="0">IF(OR(T1276="年末+季度",T1276="季度+动态"),N1276*$E$5/2,IF(T1276="季度",(J1276+K1276)/2,IF(T1276="动态",N1276*$E$5*IF(J1276+K1276=0,0.5,K1276/(J1276+K1276)),K1276)))</x:f>
        <x:v>0.13320764732037388</x:v>
      </x:c>
      <x:c r="W1276" s="64" t="n">
        <x:f aca="0">IF(OR(T1276="年末+季度",T1276="季度+动态",T1276="动态"),N1276*(1-$E$5)*IF(L1276+M1276=0,$B$7/($B$7+$B$8),L1276/(L1276+M1276)),L1276)</x:f>
        <x:v>0.9423277093735338</x:v>
      </x:c>
      <x:c r="X1276" s="64" t="n">
        <x:f aca="0">IF(OR(T1276="年末+季度",T1276="季度+动态",T1276="动态"),N1276*(1-$E$5)*IF(L1276+M1276=0,$B$8/($B$7+$B$8),M1276/(L1276+M1276)),M1276)</x:f>
        <x:v>0.09568786248177048</x:v>
      </x:c>
      <x:c r="Y1276" s="64" t="n">
        <x:f aca="0">POWER(1-$H$5,(A1276-A1275)/$H$8)</x:f>
        <x:v>0.9999862671029998</x:v>
      </x:c>
      <x:c r="Z1276" s="64" t="n">
        <x:f aca="0">U1276*Y1276</x:f>
        <x:v>0.12525136666471445</x:v>
      </x:c>
      <x:c r="AA1276" s="64" t="n">
        <x:f aca="0">V1276*Y1276</x:f>
        <x:v>0.13320581799347359</x:v>
      </x:c>
      <x:c r="AB1276" s="64" t="n">
        <x:f aca="0">W1276*Y1276</x:f>
        <x:v>0.9423147684841605</x:v>
      </x:c>
      <x:c r="AC1276" s="64" t="n">
        <x:f aca="0">X1276*Y1276</x:f>
        <x:v>0.09568654841021085</x:v>
      </x:c>
      <x:c r="AD1276" s="64" t="n">
        <x:f aca="0">SUM(Z1276:AC1276)</x:f>
        <x:v>1.2964585015525594</x:v>
      </x:c>
      <x:c r="AE1276" s="64" t="n">
        <x:f aca="0">MAX(AE1275,AD1276)</x:f>
        <x:v>1.2964585015525594</x:v>
      </x:c>
      <x:c r="AF1276" s="63" t="n">
        <x:f aca="0">AD1276/AE1276-1</x:f>
        <x:v>0</x:v>
      </x:c>
      <x:c r="AG1276" s="63" t="n">
        <x:f aca="0">AD1276/AD1275-1</x:f>
        <x:v>0.0005877456997336328</x:v>
      </x:c>
      <x:c r="AH1276" s="61" t="n">
        <x:f aca="0">IF(OR(T1276="年末+季度",T1276="季度+动态",T1276="季度",T1276="动态"),A1276,AH1275)</x:f>
        <x:v>45657</x:v>
      </x:c>
      <x:c r="AI1276" s="68" t="n">
        <x:f aca="0">YEAR(A1276)</x:f>
        <x:v>2025</x:v>
      </x:c>
      <x:c r="AJ1276" s="68" t="n">
        <x:f aca="0">MONTH(A1276)</x:f>
        <x:v>2</x:v>
      </x:c>
      <x:c r="AK1276" s="66" t="n">
        <x:f aca="0">IF(MONTH(A1276)&lt;&gt;MONTH(A1277),1,0)</x:f>
        <x:v>0</x:v>
      </x:c>
      <x:c r="AL1276" s="64" t="n">
        <x:f aca="0">IF(AK1275,AD1275,AL1275)</x:f>
        <x:v>1.2847310490615753</x:v>
      </x:c>
      <x:c r="AM1276" s="65" t="str">
        <x:f aca="0">IF(AK1276,AD1276/AL1276-1,"")</x:f>
      </x:c>
      <x:c r="AN1276" s="64" t="n">
        <x:f aca="0">IF(AI1276&lt;&gt;AI1275,AD1276,MAX(AN1275,AD1276))</x:f>
        <x:v>1.2964585015525594</x:v>
      </x:c>
      <x:c r="AO1276" s="65" t="n">
        <x:f aca="0">AD1276/AN1276-1</x:f>
        <x:v>0</x:v>
      </x:c>
      <x:c r="AP1276" s="69" t="n">
        <x:f aca="0">IFERROR(SUM(Z1276:AC1276)/AD1276,0)</x:f>
        <x:v>1</x:v>
      </x:c>
      <x:c r="AQ1276" s="66" t="b">
        <x:f aca="0">AND(B1276&gt;0,C1276&gt;0,D1276&gt;0,E1276&gt;0)</x:f>
        <x:v>1</x:v>
      </x:c>
    </x:row>
    <x:row r="1277" ht="13.5" hidden="0">
      <x:c r="A1277" s="61" t="n">
        <x:f aca="0">'净值底稿'!A1239</x:f>
        <x:v>45700</x:v>
      </x:c>
      <x:c r="B1277" s="62" t="n">
        <x:f aca="0">'净值底稿'!W1239</x:f>
        <x:v>1.5020034904675577</x:v>
      </x:c>
      <x:c r="C1277" s="62" t="n">
        <x:f aca="0">'净值底稿'!T1239</x:f>
        <x:v>1.395424169607162</x:v>
      </x:c>
      <x:c r="D1277" s="62" t="n">
        <x:f aca="0">'净值底稿'!U1239</x:f>
        <x:v>1.7578</x:v>
      </x:c>
      <x:c r="E1277" s="62" t="n">
        <x:f aca="0">'净值底稿'!V1239</x:f>
        <x:v>2.3776</x:v>
      </x:c>
      <x:c r="F1277" s="63" t="n">
        <x:f aca="0">IFERROR(B1277/B1276-1,0)</x:f>
        <x:v>0.005164048966981305</x:v>
      </x:c>
      <x:c r="G1277" s="63" t="n">
        <x:f aca="0">IFERROR(C1277/C1276-1,0)</x:f>
        <x:v>0.009912230126747135</x:v>
      </x:c>
      <x:c r="H1277" s="63" t="n">
        <x:f aca="0">IFERROR(D1277/D1276-1,0)</x:f>
        <x:v>-0.00017063875774980808</x:v>
      </x:c>
      <x:c r="I1277" s="63" t="n">
        <x:f aca="0">IFERROR(E1277/E1276-1,0)</x:f>
        <x:v>-0.004938478279065905</x:v>
      </x:c>
      <x:c r="J1277" s="64" t="n">
        <x:f aca="0">Z1276*(1+F1277)</x:f>
        <x:v>0.12589817085535238</x:v>
      </x:c>
      <x:c r="K1277" s="64" t="n">
        <x:f aca="0">AA1276*(1+G1277)</x:f>
        <x:v>0.13452618471564648</x:v>
      </x:c>
      <x:c r="L1277" s="64" t="n">
        <x:f aca="0">AB1276*(1+H1277)</x:f>
        <x:v>0.942153973062657</x:v>
      </x:c>
      <x:c r="M1277" s="64" t="n">
        <x:f aca="0">AC1276*(1+I1277)</x:f>
        <x:v>0.09521400246928824</x:v>
      </x:c>
      <x:c r="N1277" s="64" t="n">
        <x:f aca="0">SUM(J1277:M1277)</x:f>
        <x:v>1.297792331102944</x:v>
      </x:c>
      <x:c r="O1277" s="65" t="n">
        <x:f aca="0">IFERROR((J1277+K1277)/N1277,0)</x:f>
        <x:v>0.20066720177770983</x:v>
      </x:c>
      <x:c r="P1277" s="66" t="b">
        <x:f aca="0">AND(MONTH(A1277)=12,OR(A1278="",YEAR(A1277)&lt;&gt;YEAR(A1278)))</x:f>
        <x:v>0</x:v>
      </x:c>
      <x:c r="Q1277" s="66" t="b">
        <x:f aca="0">AND(MOD(MONTH(A1277),3)=0,OR(A1278="",MONTH(A1277)&lt;&gt;MONTH(A1278)))</x:f>
        <x:v>0</x:v>
      </x:c>
      <x:c r="R1277" s="66" t="b">
        <x:f aca="0">OR(O1277&gt;$E$7,O1277&lt;$E$6)</x:f>
        <x:v>0</x:v>
      </x:c>
      <x:c r="S1277" s="66" t="b">
        <x:f aca="0">AND(OR(P1277,Q1277,R1277),A1277-AH1276&gt;$E$8)</x:f>
        <x:v>0</x:v>
      </x:c>
      <x:c r="T1277" s="67" t="str">
        <x:f aca="0">IF(NOT(OR(P1277,Q1277,R1277)),"不调",IF(NOT(S1277),"间隔规则跳过",IF(P1277,"年末+季度",IF(AND(Q1277,R1277),"季度+动态",IF(Q1277,"季度","动态")))))</x:f>
        <x:v>不调</x:v>
      </x:c>
      <x:c r="U1277" s="64" t="n">
        <x:f aca="0">IF(OR(T1277="年末+季度",T1277="季度+动态"),N1277*$E$5/2,IF(T1277="季度",(J1277+K1277)/2,IF(T1277="动态",N1277*$E$5*IF(J1277+K1277=0,0.5,J1277/(J1277+K1277)),J1277)))</x:f>
        <x:v>0.12589817085535238</x:v>
      </x:c>
      <x:c r="V1277" s="64" t="n">
        <x:f aca="0">IF(OR(T1277="年末+季度",T1277="季度+动态"),N1277*$E$5/2,IF(T1277="季度",(J1277+K1277)/2,IF(T1277="动态",N1277*$E$5*IF(J1277+K1277=0,0.5,K1277/(J1277+K1277)),K1277)))</x:f>
        <x:v>0.13452618471564648</x:v>
      </x:c>
      <x:c r="W1277" s="64" t="n">
        <x:f aca="0">IF(OR(T1277="年末+季度",T1277="季度+动态",T1277="动态"),N1277*(1-$E$5)*IF(L1277+M1277=0,$B$7/($B$7+$B$8),L1277/(L1277+M1277)),L1277)</x:f>
        <x:v>0.942153973062657</x:v>
      </x:c>
      <x:c r="X1277" s="64" t="n">
        <x:f aca="0">IF(OR(T1277="年末+季度",T1277="季度+动态",T1277="动态"),N1277*(1-$E$5)*IF(L1277+M1277=0,$B$8/($B$7+$B$8),M1277/(L1277+M1277)),M1277)</x:f>
        <x:v>0.09521400246928824</x:v>
      </x:c>
      <x:c r="Y1277" s="64" t="n">
        <x:f aca="0">POWER(1-$H$5,(A1277-A1276)/$H$8)</x:f>
        <x:v>0.9999862671029998</x:v>
      </x:c>
      <x:c r="Z1277" s="64" t="n">
        <x:f aca="0">U1277*Y1277</x:f>
        <x:v>0.1258964419087395</x:v>
      </x:c>
      <x:c r="AA1277" s="64" t="n">
        <x:f aca="0">V1277*Y1277</x:f>
        <x:v>0.13452433728140795</x:v>
      </x:c>
      <x:c r="AB1277" s="64" t="n">
        <x:f aca="0">W1277*Y1277</x:f>
        <x:v>0.9421410345591866</x:v>
      </x:c>
      <x:c r="AC1277" s="64" t="n">
        <x:f aca="0">X1277*Y1277</x:f>
        <x:v>0.09521269490519935</x:v>
      </x:c>
      <x:c r="AD1277" s="64" t="n">
        <x:f aca="0">SUM(Z1277:AC1277)</x:f>
        <x:v>1.2977745086545336</x:v>
      </x:c>
      <x:c r="AE1277" s="64" t="n">
        <x:f aca="0">MAX(AE1276,AD1277)</x:f>
        <x:v>1.2977745086545336</x:v>
      </x:c>
      <x:c r="AF1277" s="63" t="n">
        <x:f aca="0">AD1277/AE1277-1</x:f>
        <x:v>0</x:v>
      </x:c>
      <x:c r="AG1277" s="63" t="n">
        <x:f aca="0">AD1277/AD1276-1</x:f>
        <x:v>0.001015078462132113</x:v>
      </x:c>
      <x:c r="AH1277" s="61" t="n">
        <x:f aca="0">IF(OR(T1277="年末+季度",T1277="季度+动态",T1277="季度",T1277="动态"),A1277,AH1276)</x:f>
        <x:v>45657</x:v>
      </x:c>
      <x:c r="AI1277" s="68" t="n">
        <x:f aca="0">YEAR(A1277)</x:f>
        <x:v>2025</x:v>
      </x:c>
      <x:c r="AJ1277" s="68" t="n">
        <x:f aca="0">MONTH(A1277)</x:f>
        <x:v>2</x:v>
      </x:c>
      <x:c r="AK1277" s="66" t="n">
        <x:f aca="0">IF(MONTH(A1277)&lt;&gt;MONTH(A1278),1,0)</x:f>
        <x:v>0</x:v>
      </x:c>
      <x:c r="AL1277" s="64" t="n">
        <x:f aca="0">IF(AK1276,AD1276,AL1276)</x:f>
        <x:v>1.2847310490615753</x:v>
      </x:c>
      <x:c r="AM1277" s="65" t="str">
        <x:f aca="0">IF(AK1277,AD1277/AL1277-1,"")</x:f>
      </x:c>
      <x:c r="AN1277" s="64" t="n">
        <x:f aca="0">IF(AI1277&lt;&gt;AI1276,AD1277,MAX(AN1276,AD1277))</x:f>
        <x:v>1.2977745086545336</x:v>
      </x:c>
      <x:c r="AO1277" s="65" t="n">
        <x:f aca="0">AD1277/AN1277-1</x:f>
        <x:v>0</x:v>
      </x:c>
      <x:c r="AP1277" s="69" t="n">
        <x:f aca="0">IFERROR(SUM(Z1277:AC1277)/AD1277,0)</x:f>
        <x:v>1</x:v>
      </x:c>
      <x:c r="AQ1277" s="66" t="b">
        <x:f aca="0">AND(B1277&gt;0,C1277&gt;0,D1277&gt;0,E1277&gt;0)</x:f>
        <x:v>1</x:v>
      </x:c>
    </x:row>
    <x:row r="1278" ht="13.5" hidden="0">
      <x:c r="A1278" s="61" t="n">
        <x:f aca="0">'净值底稿'!A1240</x:f>
        <x:v>45701</x:v>
      </x:c>
      <x:c r="B1278" s="62" t="n">
        <x:f aca="0">'净值底稿'!W1240</x:f>
        <x:v>1.497723099191382</x:v>
      </x:c>
      <x:c r="C1278" s="62" t="n">
        <x:f aca="0">'净值底稿'!T1240</x:f>
        <x:v>1.3839164648262297</x:v>
      </x:c>
      <x:c r="D1278" s="62" t="n">
        <x:f aca="0">'净值底稿'!U1240</x:f>
        <x:v>1.7577</x:v>
      </x:c>
      <x:c r="E1278" s="62" t="n">
        <x:f aca="0">'净值底稿'!V1240</x:f>
        <x:v>2.3897</x:v>
      </x:c>
      <x:c r="F1278" s="63" t="n">
        <x:f aca="0">IFERROR(B1278/B1277-1,0)</x:f>
        <x:v>-0.0028497878356084083</x:v>
      </x:c>
      <x:c r="G1278" s="63" t="n">
        <x:f aca="0">IFERROR(C1278/C1277-1,0)</x:f>
        <x:v>-0.008246743199361473</x:v>
      </x:c>
      <x:c r="H1278" s="63" t="n">
        <x:f aca="0">IFERROR(D1278/D1277-1,0)</x:f>
        <x:v>-0.00005688929343494742</x:v>
      </x:c>
      <x:c r="I1278" s="63" t="n">
        <x:f aca="0">IFERROR(E1278/E1277-1,0)</x:f>
        <x:v>0.005089165545087315</x:v>
      </x:c>
      <x:c r="J1278" s="64" t="n">
        <x:f aca="0">Z1277*(1+F1278)</x:f>
        <x:v>0.12553766376004158</x:v>
      </x:c>
      <x:c r="K1278" s="64" t="n">
        <x:f aca="0">AA1277*(1+G1278)</x:f>
        <x:v>0.13341494961778388</x:v>
      </x:c>
      <x:c r="L1278" s="64" t="n">
        <x:f aca="0">AB1277*(1+H1278)</x:f>
        <x:v>0.9420874368214145</x:v>
      </x:c>
      <x:c r="M1278" s="64" t="n">
        <x:f aca="0">AC1277*(1+I1278)</x:f>
        <x:v>0.0956972480715658</x:v>
      </x:c>
      <x:c r="N1278" s="64" t="n">
        <x:f aca="0">SUM(J1278:M1278)</x:f>
        <x:v>1.2967372982708059</x:v>
      </x:c>
      <x:c r="O1278" s="65" t="n">
        <x:f aca="0">IFERROR((J1278+K1278)/N1278,0)</x:f>
        <x:v>0.19969550788979218</x:v>
      </x:c>
      <x:c r="P1278" s="66" t="b">
        <x:f aca="0">AND(MONTH(A1278)=12,OR(A1279="",YEAR(A1278)&lt;&gt;YEAR(A1279)))</x:f>
        <x:v>0</x:v>
      </x:c>
      <x:c r="Q1278" s="66" t="b">
        <x:f aca="0">AND(MOD(MONTH(A1278),3)=0,OR(A1279="",MONTH(A1278)&lt;&gt;MONTH(A1279)))</x:f>
        <x:v>0</x:v>
      </x:c>
      <x:c r="R1278" s="66" t="b">
        <x:f aca="0">OR(O1278&gt;$E$7,O1278&lt;$E$6)</x:f>
        <x:v>0</x:v>
      </x:c>
      <x:c r="S1278" s="66" t="b">
        <x:f aca="0">AND(OR(P1278,Q1278,R1278),A1278-AH1277&gt;$E$8)</x:f>
        <x:v>0</x:v>
      </x:c>
      <x:c r="T1278" s="67" t="str">
        <x:f aca="0">IF(NOT(OR(P1278,Q1278,R1278)),"不调",IF(NOT(S1278),"间隔规则跳过",IF(P1278,"年末+季度",IF(AND(Q1278,R1278),"季度+动态",IF(Q1278,"季度","动态")))))</x:f>
        <x:v>不调</x:v>
      </x:c>
      <x:c r="U1278" s="64" t="n">
        <x:f aca="0">IF(OR(T1278="年末+季度",T1278="季度+动态"),N1278*$E$5/2,IF(T1278="季度",(J1278+K1278)/2,IF(T1278="动态",N1278*$E$5*IF(J1278+K1278=0,0.5,J1278/(J1278+K1278)),J1278)))</x:f>
        <x:v>0.12553766376004158</x:v>
      </x:c>
      <x:c r="V1278" s="64" t="n">
        <x:f aca="0">IF(OR(T1278="年末+季度",T1278="季度+动态"),N1278*$E$5/2,IF(T1278="季度",(J1278+K1278)/2,IF(T1278="动态",N1278*$E$5*IF(J1278+K1278=0,0.5,K1278/(J1278+K1278)),K1278)))</x:f>
        <x:v>0.13341494961778388</x:v>
      </x:c>
      <x:c r="W1278" s="64" t="n">
        <x:f aca="0">IF(OR(T1278="年末+季度",T1278="季度+动态",T1278="动态"),N1278*(1-$E$5)*IF(L1278+M1278=0,$B$7/($B$7+$B$8),L1278/(L1278+M1278)),L1278)</x:f>
        <x:v>0.9420874368214145</x:v>
      </x:c>
      <x:c r="X1278" s="64" t="n">
        <x:f aca="0">IF(OR(T1278="年末+季度",T1278="季度+动态",T1278="动态"),N1278*(1-$E$5)*IF(L1278+M1278=0,$B$8/($B$7+$B$8),M1278/(L1278+M1278)),M1278)</x:f>
        <x:v>0.0956972480715658</x:v>
      </x:c>
      <x:c r="Y1278" s="64" t="n">
        <x:f aca="0">POWER(1-$H$5,(A1278-A1277)/$H$8)</x:f>
        <x:v>0.9999862671029998</x:v>
      </x:c>
      <x:c r="Z1278" s="64" t="n">
        <x:f aca="0">U1278*Y1278</x:f>
        <x:v>0.12553593976423552</x:v>
      </x:c>
      <x:c r="AA1278" s="64" t="n">
        <x:f aca="0">V1278*Y1278</x:f>
        <x:v>0.13341311744402248</x:v>
      </x:c>
      <x:c r="AB1278" s="64" t="n">
        <x:f aca="0">W1278*Y1278</x:f>
        <x:v>0.9420744992316794</x:v>
      </x:c>
      <x:c r="AC1278" s="64" t="n">
        <x:f aca="0">X1278*Y1278</x:f>
        <x:v>0.09569593387111482</x:v>
      </x:c>
      <x:c r="AD1278" s="64" t="n">
        <x:f aca="0">SUM(Z1278:AC1278)</x:f>
        <x:v>1.2967194903110522</x:v>
      </x:c>
      <x:c r="AE1278" s="64" t="n">
        <x:f aca="0">MAX(AE1277,AD1278)</x:f>
        <x:v>1.2977745086545336</x:v>
      </x:c>
      <x:c r="AF1278" s="63" t="n">
        <x:f aca="0">AD1278/AE1278-1</x:f>
        <x:v>-0.0008129442645434803</x:v>
      </x:c>
      <x:c r="AG1278" s="63" t="n">
        <x:f aca="0">AD1278/AD1277-1</x:f>
        <x:v>-0.0008129442645434803</x:v>
      </x:c>
      <x:c r="AH1278" s="61" t="n">
        <x:f aca="0">IF(OR(T1278="年末+季度",T1278="季度+动态",T1278="季度",T1278="动态"),A1278,AH1277)</x:f>
        <x:v>45657</x:v>
      </x:c>
      <x:c r="AI1278" s="68" t="n">
        <x:f aca="0">YEAR(A1278)</x:f>
        <x:v>2025</x:v>
      </x:c>
      <x:c r="AJ1278" s="68" t="n">
        <x:f aca="0">MONTH(A1278)</x:f>
        <x:v>2</x:v>
      </x:c>
      <x:c r="AK1278" s="66" t="n">
        <x:f aca="0">IF(MONTH(A1278)&lt;&gt;MONTH(A1279),1,0)</x:f>
        <x:v>0</x:v>
      </x:c>
      <x:c r="AL1278" s="64" t="n">
        <x:f aca="0">IF(AK1277,AD1277,AL1277)</x:f>
        <x:v>1.2847310490615753</x:v>
      </x:c>
      <x:c r="AM1278" s="65" t="str">
        <x:f aca="0">IF(AK1278,AD1278/AL1278-1,"")</x:f>
      </x:c>
      <x:c r="AN1278" s="64" t="n">
        <x:f aca="0">IF(AI1278&lt;&gt;AI1277,AD1278,MAX(AN1277,AD1278))</x:f>
        <x:v>1.2977745086545336</x:v>
      </x:c>
      <x:c r="AO1278" s="65" t="n">
        <x:f aca="0">AD1278/AN1278-1</x:f>
        <x:v>-0.0008129442645434803</x:v>
      </x:c>
      <x:c r="AP1278" s="69" t="n">
        <x:f aca="0">IFERROR(SUM(Z1278:AC1278)/AD1278,0)</x:f>
        <x:v>1</x:v>
      </x:c>
      <x:c r="AQ1278" s="66" t="b">
        <x:f aca="0">AND(B1278&gt;0,C1278&gt;0,D1278&gt;0,E1278&gt;0)</x:f>
        <x:v>1</x:v>
      </x:c>
    </x:row>
    <x:row r="1279" ht="13.5" hidden="0">
      <x:c r="A1279" s="61" t="n">
        <x:f aca="0">'净值底稿'!A1241</x:f>
        <x:v>45702</x:v>
      </x:c>
      <x:c r="B1279" s="62" t="n">
        <x:f aca="0">'净值底稿'!W1241</x:f>
        <x:v>1.5040948615230685</x:v>
      </x:c>
      <x:c r="C1279" s="62" t="n">
        <x:f aca="0">'净值底稿'!T1241</x:f>
        <x:v>1.391603428333824</x:v>
      </x:c>
      <x:c r="D1279" s="62" t="n">
        <x:f aca="0">'净值底稿'!U1241</x:f>
        <x:v>1.7556</x:v>
      </x:c>
      <x:c r="E1279" s="62" t="n">
        <x:f aca="0">'净值底稿'!V1241</x:f>
        <x:v>2.3994</x:v>
      </x:c>
      <x:c r="F1279" s="63" t="n">
        <x:f aca="0">IFERROR(B1279/B1278-1,0)</x:f>
        <x:v>0.004254299299467856</x:v>
      </x:c>
      <x:c r="G1279" s="63" t="n">
        <x:f aca="0">IFERROR(C1279/C1278-1,0)</x:f>
        <x:v>0.005554499641392541</x:v>
      </x:c>
      <x:c r="H1279" s="63" t="n">
        <x:f aca="0">IFERROR(D1279/D1278-1,0)</x:f>
        <x:v>-0.0011947431302270495</x:v>
      </x:c>
      <x:c r="I1279" s="63" t="n">
        <x:f aca="0">IFERROR(E1279/E1278-1,0)</x:f>
        <x:v>0.0040590869146754915</x:v>
      </x:c>
      <x:c r="J1279" s="64" t="n">
        <x:f aca="0">Z1278*(1+F1279)</x:f>
        <x:v>0.12607000722483255</x:v>
      </x:c>
      <x:c r="K1279" s="64" t="n">
        <x:f aca="0">AA1278*(1+G1279)</x:f>
        <x:v>0.13415416055702237</x:v>
      </x:c>
      <x:c r="L1279" s="64" t="n">
        <x:f aca="0">AB1278*(1+H1279)</x:f>
        <x:v>0.9409489621955602</x:v>
      </x:c>
      <x:c r="M1279" s="64" t="n">
        <x:f aca="0">AC1278*(1+I1279)</x:f>
        <x:v>0.09608437198407871</x:v>
      </x:c>
      <x:c r="N1279" s="64" t="n">
        <x:f aca="0">SUM(J1279:M1279)</x:f>
        <x:v>1.2972575019614938</x:v>
      </x:c>
      <x:c r="O1279" s="65" t="n">
        <x:f aca="0">IFERROR((J1279+K1279)/N1279,0)</x:f>
        <x:v>0.20059561605031218</x:v>
      </x:c>
      <x:c r="P1279" s="66" t="b">
        <x:f aca="0">AND(MONTH(A1279)=12,OR(A1280="",YEAR(A1279)&lt;&gt;YEAR(A1280)))</x:f>
        <x:v>0</x:v>
      </x:c>
      <x:c r="Q1279" s="66" t="b">
        <x:f aca="0">AND(MOD(MONTH(A1279),3)=0,OR(A1280="",MONTH(A1279)&lt;&gt;MONTH(A1280)))</x:f>
        <x:v>0</x:v>
      </x:c>
      <x:c r="R1279" s="66" t="b">
        <x:f aca="0">OR(O1279&gt;$E$7,O1279&lt;$E$6)</x:f>
        <x:v>0</x:v>
      </x:c>
      <x:c r="S1279" s="66" t="b">
        <x:f aca="0">AND(OR(P1279,Q1279,R1279),A1279-AH1278&gt;$E$8)</x:f>
        <x:v>0</x:v>
      </x:c>
      <x:c r="T1279" s="67" t="str">
        <x:f aca="0">IF(NOT(OR(P1279,Q1279,R1279)),"不调",IF(NOT(S1279),"间隔规则跳过",IF(P1279,"年末+季度",IF(AND(Q1279,R1279),"季度+动态",IF(Q1279,"季度","动态")))))</x:f>
        <x:v>不调</x:v>
      </x:c>
      <x:c r="U1279" s="64" t="n">
        <x:f aca="0">IF(OR(T1279="年末+季度",T1279="季度+动态"),N1279*$E$5/2,IF(T1279="季度",(J1279+K1279)/2,IF(T1279="动态",N1279*$E$5*IF(J1279+K1279=0,0.5,J1279/(J1279+K1279)),J1279)))</x:f>
        <x:v>0.12607000722483255</x:v>
      </x:c>
      <x:c r="V1279" s="64" t="n">
        <x:f aca="0">IF(OR(T1279="年末+季度",T1279="季度+动态"),N1279*$E$5/2,IF(T1279="季度",(J1279+K1279)/2,IF(T1279="动态",N1279*$E$5*IF(J1279+K1279=0,0.5,K1279/(J1279+K1279)),K1279)))</x:f>
        <x:v>0.13415416055702237</x:v>
      </x:c>
      <x:c r="W1279" s="64" t="n">
        <x:f aca="0">IF(OR(T1279="年末+季度",T1279="季度+动态",T1279="动态"),N1279*(1-$E$5)*IF(L1279+M1279=0,$B$7/($B$7+$B$8),L1279/(L1279+M1279)),L1279)</x:f>
        <x:v>0.9409489621955602</x:v>
      </x:c>
      <x:c r="X1279" s="64" t="n">
        <x:f aca="0">IF(OR(T1279="年末+季度",T1279="季度+动态",T1279="动态"),N1279*(1-$E$5)*IF(L1279+M1279=0,$B$8/($B$7+$B$8),M1279/(L1279+M1279)),M1279)</x:f>
        <x:v>0.09608437198407871</x:v>
      </x:c>
      <x:c r="Y1279" s="64" t="n">
        <x:f aca="0">POWER(1-$H$5,(A1279-A1278)/$H$8)</x:f>
        <x:v>0.9999862671029998</x:v>
      </x:c>
      <x:c r="Z1279" s="64" t="n">
        <x:f aca="0">U1279*Y1279</x:f>
        <x:v>0.12606827591840852</x:v>
      </x:c>
      <x:c r="AA1279" s="64" t="n">
        <x:f aca="0">V1279*Y1279</x:f>
        <x:v>0.13415231823175328</x:v>
      </x:c>
      <x:c r="AB1279" s="64" t="n">
        <x:f aca="0">W1279*Y1279</x:f>
        <x:v>0.9409360402403799</x:v>
      </x:c>
      <x:c r="AC1279" s="64" t="n">
        <x:f aca="0">X1279*Y1279</x:f>
        <x:v>0.09608305246729491</x:v>
      </x:c>
      <x:c r="AD1279" s="64" t="n">
        <x:f aca="0">SUM(Z1279:AC1279)</x:f>
        <x:v>1.2972396868578366</x:v>
      </x:c>
      <x:c r="AE1279" s="64" t="n">
        <x:f aca="0">MAX(AE1278,AD1279)</x:f>
        <x:v>1.2977745086545336</x:v>
      </x:c>
      <x:c r="AF1279" s="63" t="n">
        <x:f aca="0">AD1279/AE1279-1</x:f>
        <x:v>-0.00041210687459980466</x:v>
      </x:c>
      <x:c r="AG1279" s="63" t="n">
        <x:f aca="0">AD1279/AD1278-1</x:f>
        <x:v>0.0004011635135210412</x:v>
      </x:c>
      <x:c r="AH1279" s="61" t="n">
        <x:f aca="0">IF(OR(T1279="年末+季度",T1279="季度+动态",T1279="季度",T1279="动态"),A1279,AH1278)</x:f>
        <x:v>45657</x:v>
      </x:c>
      <x:c r="AI1279" s="68" t="n">
        <x:f aca="0">YEAR(A1279)</x:f>
        <x:v>2025</x:v>
      </x:c>
      <x:c r="AJ1279" s="68" t="n">
        <x:f aca="0">MONTH(A1279)</x:f>
        <x:v>2</x:v>
      </x:c>
      <x:c r="AK1279" s="66" t="n">
        <x:f aca="0">IF(MONTH(A1279)&lt;&gt;MONTH(A1280),1,0)</x:f>
        <x:v>0</x:v>
      </x:c>
      <x:c r="AL1279" s="64" t="n">
        <x:f aca="0">IF(AK1278,AD1278,AL1278)</x:f>
        <x:v>1.2847310490615753</x:v>
      </x:c>
      <x:c r="AM1279" s="65" t="str">
        <x:f aca="0">IF(AK1279,AD1279/AL1279-1,"")</x:f>
      </x:c>
      <x:c r="AN1279" s="64" t="n">
        <x:f aca="0">IF(AI1279&lt;&gt;AI1278,AD1279,MAX(AN1278,AD1279))</x:f>
        <x:v>1.2977745086545336</x:v>
      </x:c>
      <x:c r="AO1279" s="65" t="n">
        <x:f aca="0">AD1279/AN1279-1</x:f>
        <x:v>-0.00041210687459980466</x:v>
      </x:c>
      <x:c r="AP1279" s="69" t="n">
        <x:f aca="0">IFERROR(SUM(Z1279:AC1279)/AD1279,0)</x:f>
        <x:v>1</x:v>
      </x:c>
      <x:c r="AQ1279" s="66" t="b">
        <x:f aca="0">AND(B1279&gt;0,C1279&gt;0,D1279&gt;0,E1279&gt;0)</x:f>
        <x:v>1</x:v>
      </x:c>
    </x:row>
    <x:row r="1280" ht="13.5" hidden="0">
      <x:c r="A1280" s="61" t="n">
        <x:f aca="0">'净值底稿'!A1242</x:f>
        <x:v>45705</x:v>
      </x:c>
      <x:c r="B1280" s="62" t="n">
        <x:f aca="0">'净值底稿'!W1242</x:f>
        <x:v>1.5047019478400245</x:v>
      </x:c>
      <x:c r="C1280" s="62" t="n">
        <x:f aca="0">'净值底稿'!T1242</x:f>
        <x:v>1.3997878488330113</x:v>
      </x:c>
      <x:c r="D1280" s="62" t="n">
        <x:f aca="0">'净值底稿'!U1242</x:f>
        <x:v>1.7528</x:v>
      </x:c>
      <x:c r="E1280" s="62" t="n">
        <x:f aca="0">'净值底稿'!V1242</x:f>
        <x:v>2.3646</x:v>
      </x:c>
      <x:c r="F1280" s="63" t="n">
        <x:f aca="0">IFERROR(B1280/B1279-1,0)</x:f>
        <x:v>0.00040362235952406955</x:v>
      </x:c>
      <x:c r="G1280" s="63" t="n">
        <x:f aca="0">IFERROR(C1280/C1279-1,0)</x:f>
        <x:v>0.005881287967928195</x:v>
      </x:c>
      <x:c r="H1280" s="63" t="n">
        <x:f aca="0">IFERROR(D1280/D1279-1,0)</x:f>
        <x:v>-0.0015948963317384823</x:v>
      </x:c>
      <x:c r="I1280" s="63" t="n">
        <x:f aca="0">IFERROR(E1280/E1279-1,0)</x:f>
        <x:v>-0.014503625906476691</x:v>
      </x:c>
      <x:c r="J1280" s="64" t="n">
        <x:f aca="0">Z1279*(1+F1280)</x:f>
        <x:v>0.12611915989339584</x:v>
      </x:c>
      <x:c r="K1280" s="64" t="n">
        <x:f aca="0">AA1279*(1+G1280)</x:f>
        <x:v>0.13494130664683937</x:v>
      </x:c>
      <x:c r="L1280" s="64" t="n">
        <x:f aca="0">AB1279*(1+H1280)</x:f>
        <x:v>0.9394353448014</x:v>
      </x:c>
      <x:c r="M1280" s="64" t="n">
        <x:f aca="0">AC1279*(1+I1280)</x:f>
        <x:v>0.09468949981835689</x:v>
      </x:c>
      <x:c r="N1280" s="64" t="n">
        <x:f aca="0">SUM(J1280:M1280)</x:f>
        <x:v>1.2951853111599922</x:v>
      </x:c>
      <x:c r="O1280" s="65" t="n">
        <x:f aca="0">IFERROR((J1280+K1280)/N1280,0)</x:f>
        <x:v>0.2015622508152324</x:v>
      </x:c>
      <x:c r="P1280" s="66" t="b">
        <x:f aca="0">AND(MONTH(A1280)=12,OR(A1281="",YEAR(A1280)&lt;&gt;YEAR(A1281)))</x:f>
        <x:v>0</x:v>
      </x:c>
      <x:c r="Q1280" s="66" t="b">
        <x:f aca="0">AND(MOD(MONTH(A1280),3)=0,OR(A1281="",MONTH(A1280)&lt;&gt;MONTH(A1281)))</x:f>
        <x:v>0</x:v>
      </x:c>
      <x:c r="R1280" s="66" t="b">
        <x:f aca="0">OR(O1280&gt;$E$7,O1280&lt;$E$6)</x:f>
        <x:v>0</x:v>
      </x:c>
      <x:c r="S1280" s="66" t="b">
        <x:f aca="0">AND(OR(P1280,Q1280,R1280),A1280-AH1279&gt;$E$8)</x:f>
        <x:v>0</x:v>
      </x:c>
      <x:c r="T1280" s="67" t="str">
        <x:f aca="0">IF(NOT(OR(P1280,Q1280,R1280)),"不调",IF(NOT(S1280),"间隔规则跳过",IF(P1280,"年末+季度",IF(AND(Q1280,R1280),"季度+动态",IF(Q1280,"季度","动态")))))</x:f>
        <x:v>不调</x:v>
      </x:c>
      <x:c r="U1280" s="64" t="n">
        <x:f aca="0">IF(OR(T1280="年末+季度",T1280="季度+动态"),N1280*$E$5/2,IF(T1280="季度",(J1280+K1280)/2,IF(T1280="动态",N1280*$E$5*IF(J1280+K1280=0,0.5,J1280/(J1280+K1280)),J1280)))</x:f>
        <x:v>0.12611915989339584</x:v>
      </x:c>
      <x:c r="V1280" s="64" t="n">
        <x:f aca="0">IF(OR(T1280="年末+季度",T1280="季度+动态"),N1280*$E$5/2,IF(T1280="季度",(J1280+K1280)/2,IF(T1280="动态",N1280*$E$5*IF(J1280+K1280=0,0.5,K1280/(J1280+K1280)),K1280)))</x:f>
        <x:v>0.13494130664683937</x:v>
      </x:c>
      <x:c r="W1280" s="64" t="n">
        <x:f aca="0">IF(OR(T1280="年末+季度",T1280="季度+动态",T1280="动态"),N1280*(1-$E$5)*IF(L1280+M1280=0,$B$7/($B$7+$B$8),L1280/(L1280+M1280)),L1280)</x:f>
        <x:v>0.9394353448014</x:v>
      </x:c>
      <x:c r="X1280" s="64" t="n">
        <x:f aca="0">IF(OR(T1280="年末+季度",T1280="季度+动态",T1280="动态"),N1280*(1-$E$5)*IF(L1280+M1280=0,$B$8/($B$7+$B$8),M1280/(L1280+M1280)),M1280)</x:f>
        <x:v>0.09468949981835689</x:v>
      </x:c>
      <x:c r="Y1280" s="64" t="n">
        <x:f aca="0">POWER(1-$H$5,(A1280-A1279)/$H$8)</x:f>
        <x:v>0.9999588018747739</x:v>
      </x:c>
      <x:c r="Z1280" s="64" t="n">
        <x:f aca="0">U1280*Y1280</x:f>
        <x:v>0.12611396402045313</x:v>
      </x:c>
      <x:c r="AA1280" s="64" t="n">
        <x:f aca="0">V1280*Y1280</x:f>
        <x:v>0.13493574731798996</x:v>
      </x:c>
      <x:c r="AB1280" s="64" t="n">
        <x:f aca="0">W1280*Y1280</x:f>
        <x:v>0.9393966418264231</x:v>
      </x:c>
      <x:c r="AC1280" s="64" t="n">
        <x:f aca="0">X1280*Y1280</x:f>
        <x:v>0.09468559878848579</x:v>
      </x:c>
      <x:c r="AD1280" s="64" t="n">
        <x:f aca="0">SUM(Z1280:AC1280)</x:f>
        <x:v>1.295131951953352</x:v>
      </x:c>
      <x:c r="AE1280" s="64" t="n">
        <x:f aca="0">MAX(AE1279,AD1280)</x:f>
        <x:v>1.2977745086545336</x:v>
      </x:c>
      <x:c r="AF1280" s="63" t="n">
        <x:f aca="0">AD1280/AE1280-1</x:f>
        <x:v>-0.0020362217654600334</x:v>
      </x:c>
      <x:c r="AG1280" s="63" t="n">
        <x:f aca="0">AD1280/AD1279-1</x:f>
        <x:v>-0.0016247844757124597</x:v>
      </x:c>
      <x:c r="AH1280" s="61" t="n">
        <x:f aca="0">IF(OR(T1280="年末+季度",T1280="季度+动态",T1280="季度",T1280="动态"),A1280,AH1279)</x:f>
        <x:v>45657</x:v>
      </x:c>
      <x:c r="AI1280" s="68" t="n">
        <x:f aca="0">YEAR(A1280)</x:f>
        <x:v>2025</x:v>
      </x:c>
      <x:c r="AJ1280" s="68" t="n">
        <x:f aca="0">MONTH(A1280)</x:f>
        <x:v>2</x:v>
      </x:c>
      <x:c r="AK1280" s="66" t="n">
        <x:f aca="0">IF(MONTH(A1280)&lt;&gt;MONTH(A1281),1,0)</x:f>
        <x:v>0</x:v>
      </x:c>
      <x:c r="AL1280" s="64" t="n">
        <x:f aca="0">IF(AK1279,AD1279,AL1279)</x:f>
        <x:v>1.2847310490615753</x:v>
      </x:c>
      <x:c r="AM1280" s="65" t="str">
        <x:f aca="0">IF(AK1280,AD1280/AL1280-1,"")</x:f>
      </x:c>
      <x:c r="AN1280" s="64" t="n">
        <x:f aca="0">IF(AI1280&lt;&gt;AI1279,AD1280,MAX(AN1279,AD1280))</x:f>
        <x:v>1.2977745086545336</x:v>
      </x:c>
      <x:c r="AO1280" s="65" t="n">
        <x:f aca="0">AD1280/AN1280-1</x:f>
        <x:v>-0.0020362217654600334</x:v>
      </x:c>
      <x:c r="AP1280" s="69" t="n">
        <x:f aca="0">IFERROR(SUM(Z1280:AC1280)/AD1280,0)</x:f>
        <x:v>1</x:v>
      </x:c>
      <x:c r="AQ1280" s="66" t="b">
        <x:f aca="0">AND(B1280&gt;0,C1280&gt;0,D1280&gt;0,E1280&gt;0)</x:f>
        <x:v>1</x:v>
      </x:c>
    </x:row>
    <x:row r="1281" ht="13.5" hidden="0">
      <x:c r="A1281" s="61" t="n">
        <x:f aca="0">'净值底稿'!A1243</x:f>
        <x:v>45706</x:v>
      </x:c>
      <x:c r="B1281" s="62" t="n">
        <x:f aca="0">'净值底稿'!W1243</x:f>
        <x:v>1.5002595883811063</x:v>
      </x:c>
      <x:c r="C1281" s="62" t="n">
        <x:f aca="0">'净值底稿'!T1243</x:f>
        <x:v>1.3749309130981076</x:v>
      </x:c>
      <x:c r="D1281" s="62" t="n">
        <x:f aca="0">'净值底稿'!U1243</x:f>
        <x:v>1.7508</x:v>
      </x:c>
      <x:c r="E1281" s="62" t="n">
        <x:f aca="0">'净值底稿'!V1243</x:f>
        <x:v>2.3856</x:v>
      </x:c>
      <x:c r="F1281" s="63" t="n">
        <x:f aca="0">IFERROR(B1281/B1280-1,0)</x:f>
        <x:v>-0.00295231854075495</x:v>
      </x:c>
      <x:c r="G1281" s="63" t="n">
        <x:f aca="0">IFERROR(C1281/C1280-1,0)</x:f>
        <x:v>-0.017757645028585345</x:v>
      </x:c>
      <x:c r="H1281" s="63" t="n">
        <x:f aca="0">IFERROR(D1281/D1280-1,0)</x:f>
        <x:v>-0.0011410314924692466</x:v>
      </x:c>
      <x:c r="I1281" s="63" t="n">
        <x:f aca="0">IFERROR(E1281/E1280-1,0)</x:f>
        <x:v>0.008880994671403242</x:v>
      </x:c>
      <x:c r="J1281" s="64" t="n">
        <x:f aca="0">Z1280*(1+F1281)</x:f>
        <x:v>0.12574163542622746</x:v>
      </x:c>
      <x:c r="K1281" s="64" t="n">
        <x:f aca="0">AA1280*(1+G1281)</x:f>
        <x:v>0.13253960621545022</x:v>
      </x:c>
      <x:c r="L1281" s="64" t="n">
        <x:f aca="0">AB1280*(1+H1281)</x:f>
        <x:v>0.9383247606741794</x:v>
      </x:c>
      <x:c r="M1281" s="64" t="n">
        <x:f aca="0">AC1280*(1+I1281)</x:f>
        <x:v>0.09552650108678495</x:v>
      </x:c>
      <x:c r="N1281" s="64" t="n">
        <x:f aca="0">SUM(J1281:M1281)</x:f>
        <x:v>1.2921325034026419</x:v>
      </x:c>
      <x:c r="O1281" s="65" t="n">
        <x:f aca="0">IFERROR((J1281+K1281)/N1281,0)</x:f>
        <x:v>0.19988758193260506</x:v>
      </x:c>
      <x:c r="P1281" s="66" t="b">
        <x:f aca="0">AND(MONTH(A1281)=12,OR(A1282="",YEAR(A1281)&lt;&gt;YEAR(A1282)))</x:f>
        <x:v>0</x:v>
      </x:c>
      <x:c r="Q1281" s="66" t="b">
        <x:f aca="0">AND(MOD(MONTH(A1281),3)=0,OR(A1282="",MONTH(A1281)&lt;&gt;MONTH(A1282)))</x:f>
        <x:v>0</x:v>
      </x:c>
      <x:c r="R1281" s="66" t="b">
        <x:f aca="0">OR(O1281&gt;$E$7,O1281&lt;$E$6)</x:f>
        <x:v>0</x:v>
      </x:c>
      <x:c r="S1281" s="66" t="b">
        <x:f aca="0">AND(OR(P1281,Q1281,R1281),A1281-AH1280&gt;$E$8)</x:f>
        <x:v>0</x:v>
      </x:c>
      <x:c r="T1281" s="67" t="str">
        <x:f aca="0">IF(NOT(OR(P1281,Q1281,R1281)),"不调",IF(NOT(S1281),"间隔规则跳过",IF(P1281,"年末+季度",IF(AND(Q1281,R1281),"季度+动态",IF(Q1281,"季度","动态")))))</x:f>
        <x:v>不调</x:v>
      </x:c>
      <x:c r="U1281" s="64" t="n">
        <x:f aca="0">IF(OR(T1281="年末+季度",T1281="季度+动态"),N1281*$E$5/2,IF(T1281="季度",(J1281+K1281)/2,IF(T1281="动态",N1281*$E$5*IF(J1281+K1281=0,0.5,J1281/(J1281+K1281)),J1281)))</x:f>
        <x:v>0.12574163542622746</x:v>
      </x:c>
      <x:c r="V1281" s="64" t="n">
        <x:f aca="0">IF(OR(T1281="年末+季度",T1281="季度+动态"),N1281*$E$5/2,IF(T1281="季度",(J1281+K1281)/2,IF(T1281="动态",N1281*$E$5*IF(J1281+K1281=0,0.5,K1281/(J1281+K1281)),K1281)))</x:f>
        <x:v>0.13253960621545022</x:v>
      </x:c>
      <x:c r="W1281" s="64" t="n">
        <x:f aca="0">IF(OR(T1281="年末+季度",T1281="季度+动态",T1281="动态"),N1281*(1-$E$5)*IF(L1281+M1281=0,$B$7/($B$7+$B$8),L1281/(L1281+M1281)),L1281)</x:f>
        <x:v>0.9383247606741794</x:v>
      </x:c>
      <x:c r="X1281" s="64" t="n">
        <x:f aca="0">IF(OR(T1281="年末+季度",T1281="季度+动态",T1281="动态"),N1281*(1-$E$5)*IF(L1281+M1281=0,$B$8/($B$7+$B$8),M1281/(L1281+M1281)),M1281)</x:f>
        <x:v>0.09552650108678495</x:v>
      </x:c>
      <x:c r="Y1281" s="64" t="n">
        <x:f aca="0">POWER(1-$H$5,(A1281-A1280)/$H$8)</x:f>
        <x:v>0.9999862671029998</x:v>
      </x:c>
      <x:c r="Z1281" s="64" t="n">
        <x:f aca="0">U1281*Y1281</x:f>
        <x:v>0.1257399086292995</x:v>
      </x:c>
      <x:c r="AA1281" s="64" t="n">
        <x:f aca="0">V1281*Y1281</x:f>
        <x:v>0.13253778606268962</x:v>
      </x:c>
      <x:c r="AB1281" s="64" t="n">
        <x:f aca="0">W1281*Y1281</x:f>
        <x:v>0.9383118747568883</x:v>
      </x:c>
      <x:c r="AC1281" s="64" t="n">
        <x:f aca="0">X1281*Y1281</x:f>
        <x:v>0.09552518923118473</x:v>
      </x:c>
      <x:c r="AD1281" s="64" t="n">
        <x:f aca="0">SUM(Z1281:AC1281)</x:f>
        <x:v>1.292114758680062</x:v>
      </x:c>
      <x:c r="AE1281" s="64" t="n">
        <x:f aca="0">MAX(AE1280,AD1281)</x:f>
        <x:v>1.2977745086545336</x:v>
      </x:c>
      <x:c r="AF1281" s="63" t="n">
        <x:f aca="0">AD1281/AE1281-1</x:f>
        <x:v>-0.004361119698936933</x:v>
      </x:c>
      <x:c r="AG1281" s="63" t="n">
        <x:f aca="0">AD1281/AD1280-1</x:f>
        <x:v>-0.0023296416004093823</x:v>
      </x:c>
      <x:c r="AH1281" s="61" t="n">
        <x:f aca="0">IF(OR(T1281="年末+季度",T1281="季度+动态",T1281="季度",T1281="动态"),A1281,AH1280)</x:f>
        <x:v>45657</x:v>
      </x:c>
      <x:c r="AI1281" s="68" t="n">
        <x:f aca="0">YEAR(A1281)</x:f>
        <x:v>2025</x:v>
      </x:c>
      <x:c r="AJ1281" s="68" t="n">
        <x:f aca="0">MONTH(A1281)</x:f>
        <x:v>2</x:v>
      </x:c>
      <x:c r="AK1281" s="66" t="n">
        <x:f aca="0">IF(MONTH(A1281)&lt;&gt;MONTH(A1282),1,0)</x:f>
        <x:v>0</x:v>
      </x:c>
      <x:c r="AL1281" s="64" t="n">
        <x:f aca="0">IF(AK1280,AD1280,AL1280)</x:f>
        <x:v>1.2847310490615753</x:v>
      </x:c>
      <x:c r="AM1281" s="65" t="str">
        <x:f aca="0">IF(AK1281,AD1281/AL1281-1,"")</x:f>
      </x:c>
      <x:c r="AN1281" s="64" t="n">
        <x:f aca="0">IF(AI1281&lt;&gt;AI1280,AD1281,MAX(AN1280,AD1281))</x:f>
        <x:v>1.2977745086545336</x:v>
      </x:c>
      <x:c r="AO1281" s="65" t="n">
        <x:f aca="0">AD1281/AN1281-1</x:f>
        <x:v>-0.004361119698936933</x:v>
      </x:c>
      <x:c r="AP1281" s="69" t="n">
        <x:f aca="0">IFERROR(SUM(Z1281:AC1281)/AD1281,0)</x:f>
        <x:v>1</x:v>
      </x:c>
      <x:c r="AQ1281" s="66" t="b">
        <x:f aca="0">AND(B1281&gt;0,C1281&gt;0,D1281&gt;0,E1281&gt;0)</x:f>
        <x:v>1</x:v>
      </x:c>
    </x:row>
    <x:row r="1282" ht="13.5" hidden="0">
      <x:c r="A1282" s="61" t="n">
        <x:f aca="0">'净值底稿'!A1244</x:f>
        <x:v>45707</x:v>
      </x:c>
      <x:c r="B1282" s="62" t="n">
        <x:f aca="0">'净值底稿'!W1244</x:f>
        <x:v>1.499742498125047</x:v>
      </x:c>
      <x:c r="C1282" s="62" t="n">
        <x:f aca="0">'净值底稿'!T1244</x:f>
        <x:v>1.3961181039243198</x:v>
      </x:c>
      <x:c r="D1282" s="62" t="n">
        <x:f aca="0">'净值底稿'!U1244</x:f>
        <x:v>1.7515</x:v>
      </x:c>
      <x:c r="E1282" s="62" t="n">
        <x:f aca="0">'净值底稿'!V1244</x:f>
        <x:v>2.4001</x:v>
      </x:c>
      <x:c r="F1282" s="63" t="n">
        <x:f aca="0">IFERROR(B1282/B1281-1,0)</x:f>
        <x:v>-0.0003446671896411013</x:v>
      </x:c>
      <x:c r="G1282" s="63" t="n">
        <x:f aca="0">IFERROR(C1282/C1281-1,0)</x:f>
        <x:v>0.015409640313106099</x:v>
      </x:c>
      <x:c r="H1282" s="63" t="n">
        <x:f aca="0">IFERROR(D1282/D1281-1,0)</x:f>
        <x:v>0.00039981722641080353</x:v>
      </x:c>
      <x:c r="I1282" s="63" t="n">
        <x:f aca="0">IFERROR(E1282/E1281-1,0)</x:f>
        <x:v>0.006078135479543834</x:v>
      </x:c>
      <x:c r="J1282" s="64" t="n">
        <x:f aca="0">Z1281*(1+F1282)</x:f>
        <x:v>0.12569657020836653</x:v>
      </x:c>
      <x:c r="K1282" s="64" t="n">
        <x:f aca="0">AA1281*(1+G1282)</x:f>
        <x:v>0.13458014567381107</x:v>
      </x:c>
      <x:c r="L1282" s="64" t="n">
        <x:f aca="0">AB1281*(1+H1282)</x:f>
        <x:v>0.9386870280081618</x:v>
      </x:c>
      <x:c r="M1282" s="64" t="n">
        <x:f aca="0">AC1281*(1+I1282)</x:f>
        <x:v>0.09610580427304094</x:v>
      </x:c>
      <x:c r="N1282" s="64" t="n">
        <x:f aca="0">SUM(J1282:M1282)</x:f>
        <x:v>1.2950695481633805</x:v>
      </x:c>
      <x:c r="O1282" s="65" t="n">
        <x:f aca="0">IFERROR((J1282+K1282)/N1282,0)</x:f>
        <x:v>0.20097508759378396</x:v>
      </x:c>
      <x:c r="P1282" s="66" t="b">
        <x:f aca="0">AND(MONTH(A1282)=12,OR(A1283="",YEAR(A1282)&lt;&gt;YEAR(A1283)))</x:f>
        <x:v>0</x:v>
      </x:c>
      <x:c r="Q1282" s="66" t="b">
        <x:f aca="0">AND(MOD(MONTH(A1282),3)=0,OR(A1283="",MONTH(A1282)&lt;&gt;MONTH(A1283)))</x:f>
        <x:v>0</x:v>
      </x:c>
      <x:c r="R1282" s="66" t="b">
        <x:f aca="0">OR(O1282&gt;$E$7,O1282&lt;$E$6)</x:f>
        <x:v>0</x:v>
      </x:c>
      <x:c r="S1282" s="66" t="b">
        <x:f aca="0">AND(OR(P1282,Q1282,R1282),A1282-AH1281&gt;$E$8)</x:f>
        <x:v>0</x:v>
      </x:c>
      <x:c r="T1282" s="67" t="str">
        <x:f aca="0">IF(NOT(OR(P1282,Q1282,R1282)),"不调",IF(NOT(S1282),"间隔规则跳过",IF(P1282,"年末+季度",IF(AND(Q1282,R1282),"季度+动态",IF(Q1282,"季度","动态")))))</x:f>
        <x:v>不调</x:v>
      </x:c>
      <x:c r="U1282" s="64" t="n">
        <x:f aca="0">IF(OR(T1282="年末+季度",T1282="季度+动态"),N1282*$E$5/2,IF(T1282="季度",(J1282+K1282)/2,IF(T1282="动态",N1282*$E$5*IF(J1282+K1282=0,0.5,J1282/(J1282+K1282)),J1282)))</x:f>
        <x:v>0.12569657020836653</x:v>
      </x:c>
      <x:c r="V1282" s="64" t="n">
        <x:f aca="0">IF(OR(T1282="年末+季度",T1282="季度+动态"),N1282*$E$5/2,IF(T1282="季度",(J1282+K1282)/2,IF(T1282="动态",N1282*$E$5*IF(J1282+K1282=0,0.5,K1282/(J1282+K1282)),K1282)))</x:f>
        <x:v>0.13458014567381107</x:v>
      </x:c>
      <x:c r="W1282" s="64" t="n">
        <x:f aca="0">IF(OR(T1282="年末+季度",T1282="季度+动态",T1282="动态"),N1282*(1-$E$5)*IF(L1282+M1282=0,$B$7/($B$7+$B$8),L1282/(L1282+M1282)),L1282)</x:f>
        <x:v>0.9386870280081618</x:v>
      </x:c>
      <x:c r="X1282" s="64" t="n">
        <x:f aca="0">IF(OR(T1282="年末+季度",T1282="季度+动态",T1282="动态"),N1282*(1-$E$5)*IF(L1282+M1282=0,$B$8/($B$7+$B$8),M1282/(L1282+M1282)),M1282)</x:f>
        <x:v>0.09610580427304094</x:v>
      </x:c>
      <x:c r="Y1282" s="64" t="n">
        <x:f aca="0">POWER(1-$H$5,(A1282-A1281)/$H$8)</x:f>
        <x:v>0.9999862671029998</x:v>
      </x:c>
      <x:c r="Z1282" s="64" t="n">
        <x:f aca="0">U1282*Y1282</x:f>
        <x:v>0.12569484403031458</x:v>
      </x:c>
      <x:c r="AA1282" s="64" t="n">
        <x:f aca="0">V1282*Y1282</x:f>
        <x:v>0.13457829749853226</x:v>
      </x:c>
      <x:c r="AB1282" s="64" t="n">
        <x:f aca="0">W1282*Y1282</x:f>
        <x:v>0.9386741371158908</x:v>
      </x:c>
      <x:c r="AC1282" s="64" t="n">
        <x:f aca="0">X1282*Y1282</x:f>
        <x:v>0.09610448446192973</x:v>
      </x:c>
      <x:c r="AD1282" s="64" t="n">
        <x:f aca="0">SUM(Z1282:AC1282)</x:f>
        <x:v>1.2950517631066671</x:v>
      </x:c>
      <x:c r="AE1282" s="64" t="n">
        <x:f aca="0">MAX(AE1281,AD1282)</x:f>
        <x:v>1.2977745086545336</x:v>
      </x:c>
      <x:c r="AF1282" s="63" t="n">
        <x:f aca="0">AD1282/AE1282-1</x:f>
        <x:v>-0.0020980112721502575</x:v>
      </x:c>
      <x:c r="AG1282" s="63" t="n">
        <x:f aca="0">AD1282/AD1281-1</x:f>
        <x:v>0.0022730213449502212</x:v>
      </x:c>
      <x:c r="AH1282" s="61" t="n">
        <x:f aca="0">IF(OR(T1282="年末+季度",T1282="季度+动态",T1282="季度",T1282="动态"),A1282,AH1281)</x:f>
        <x:v>45657</x:v>
      </x:c>
      <x:c r="AI1282" s="68" t="n">
        <x:f aca="0">YEAR(A1282)</x:f>
        <x:v>2025</x:v>
      </x:c>
      <x:c r="AJ1282" s="68" t="n">
        <x:f aca="0">MONTH(A1282)</x:f>
        <x:v>2</x:v>
      </x:c>
      <x:c r="AK1282" s="66" t="n">
        <x:f aca="0">IF(MONTH(A1282)&lt;&gt;MONTH(A1283),1,0)</x:f>
        <x:v>0</x:v>
      </x:c>
      <x:c r="AL1282" s="64" t="n">
        <x:f aca="0">IF(AK1281,AD1281,AL1281)</x:f>
        <x:v>1.2847310490615753</x:v>
      </x:c>
      <x:c r="AM1282" s="65" t="str">
        <x:f aca="0">IF(AK1282,AD1282/AL1282-1,"")</x:f>
      </x:c>
      <x:c r="AN1282" s="64" t="n">
        <x:f aca="0">IF(AI1282&lt;&gt;AI1281,AD1282,MAX(AN1281,AD1282))</x:f>
        <x:v>1.2977745086545336</x:v>
      </x:c>
      <x:c r="AO1282" s="65" t="n">
        <x:f aca="0">AD1282/AN1282-1</x:f>
        <x:v>-0.0020980112721502575</x:v>
      </x:c>
      <x:c r="AP1282" s="69" t="n">
        <x:f aca="0">IFERROR(SUM(Z1282:AC1282)/AD1282,0)</x:f>
        <x:v>1</x:v>
      </x:c>
      <x:c r="AQ1282" s="66" t="b">
        <x:f aca="0">AND(B1282&gt;0,C1282&gt;0,D1282&gt;0,E1282&gt;0)</x:f>
        <x:v>1</x:v>
      </x:c>
    </x:row>
    <x:row r="1283" ht="13.5" hidden="0">
      <x:c r="A1283" s="61" t="n">
        <x:f aca="0">'净值底稿'!A1245</x:f>
        <x:v>45708</x:v>
      </x:c>
      <x:c r="B1283" s="62" t="n">
        <x:f aca="0">'净值底稿'!W1245</x:f>
        <x:v>1.4972502620650654</x:v>
      </x:c>
      <x:c r="C1283" s="62" t="n">
        <x:f aca="0">'净值底稿'!T1245</x:f>
        <x:v>1.4042996492563935</x:v>
      </x:c>
      <x:c r="D1283" s="62" t="n">
        <x:f aca="0">'净值底稿'!U1245</x:f>
        <x:v>1.749</x:v>
      </x:c>
      <x:c r="E1283" s="62" t="n">
        <x:f aca="0">'净值底稿'!V1245</x:f>
        <x:v>2.4078</x:v>
      </x:c>
      <x:c r="F1283" s="63" t="n">
        <x:f aca="0">IFERROR(B1283/B1282-1,0)</x:f>
        <x:v>-0.0016617759802748377</x:v>
      </x:c>
      <x:c r="G1283" s="63" t="n">
        <x:f aca="0">IFERROR(C1283/C1282-1,0)</x:f>
        <x:v>0.005860210041741087</x:v>
      </x:c>
      <x:c r="H1283" s="63" t="n">
        <x:f aca="0">IFERROR(D1283/D1282-1,0)</x:f>
        <x:v>-0.0014273479874392647</x:v>
      </x:c>
      <x:c r="I1283" s="63" t="n">
        <x:f aca="0">IFERROR(E1283/E1282-1,0)</x:f>
        <x:v>0.0032081996583475103</x:v>
      </x:c>
      <x:c r="J1283" s="64" t="n">
        <x:f aca="0">Z1282*(1+F1283)</x:f>
        <x:v>0.12548596735766063</x:v>
      </x:c>
      <x:c r="K1283" s="64" t="n">
        <x:f aca="0">AA1282*(1+G1283)</x:f>
        <x:v>0.13536695458893358</x:v>
      </x:c>
      <x:c r="L1283" s="64" t="n">
        <x:f aca="0">AB1282*(1+H1283)</x:f>
        <x:v>0.9373343224754171</x:v>
      </x:c>
      <x:c r="M1283" s="64" t="n">
        <x:f aca="0">AC1282*(1+I1283)</x:f>
        <x:v>0.09641280683614616</x:v>
      </x:c>
      <x:c r="N1283" s="64" t="n">
        <x:f aca="0">SUM(J1283:M1283)</x:f>
        <x:v>1.2946000512581575</x:v>
      </x:c>
      <x:c r="O1283" s="65" t="n">
        <x:f aca="0">IFERROR((J1283+K1283)/N1283,0)</x:f>
        <x:v>0.20149305702026213</x:v>
      </x:c>
      <x:c r="P1283" s="66" t="b">
        <x:f aca="0">AND(MONTH(A1283)=12,OR(A1284="",YEAR(A1283)&lt;&gt;YEAR(A1284)))</x:f>
        <x:v>0</x:v>
      </x:c>
      <x:c r="Q1283" s="66" t="b">
        <x:f aca="0">AND(MOD(MONTH(A1283),3)=0,OR(A1284="",MONTH(A1283)&lt;&gt;MONTH(A1284)))</x:f>
        <x:v>0</x:v>
      </x:c>
      <x:c r="R1283" s="66" t="b">
        <x:f aca="0">OR(O1283&gt;$E$7,O1283&lt;$E$6)</x:f>
        <x:v>0</x:v>
      </x:c>
      <x:c r="S1283" s="66" t="b">
        <x:f aca="0">AND(OR(P1283,Q1283,R1283),A1283-AH1282&gt;$E$8)</x:f>
        <x:v>0</x:v>
      </x:c>
      <x:c r="T1283" s="67" t="str">
        <x:f aca="0">IF(NOT(OR(P1283,Q1283,R1283)),"不调",IF(NOT(S1283),"间隔规则跳过",IF(P1283,"年末+季度",IF(AND(Q1283,R1283),"季度+动态",IF(Q1283,"季度","动态")))))</x:f>
        <x:v>不调</x:v>
      </x:c>
      <x:c r="U1283" s="64" t="n">
        <x:f aca="0">IF(OR(T1283="年末+季度",T1283="季度+动态"),N1283*$E$5/2,IF(T1283="季度",(J1283+K1283)/2,IF(T1283="动态",N1283*$E$5*IF(J1283+K1283=0,0.5,J1283/(J1283+K1283)),J1283)))</x:f>
        <x:v>0.12548596735766063</x:v>
      </x:c>
      <x:c r="V1283" s="64" t="n">
        <x:f aca="0">IF(OR(T1283="年末+季度",T1283="季度+动态"),N1283*$E$5/2,IF(T1283="季度",(J1283+K1283)/2,IF(T1283="动态",N1283*$E$5*IF(J1283+K1283=0,0.5,K1283/(J1283+K1283)),K1283)))</x:f>
        <x:v>0.13536695458893358</x:v>
      </x:c>
      <x:c r="W1283" s="64" t="n">
        <x:f aca="0">IF(OR(T1283="年末+季度",T1283="季度+动态",T1283="动态"),N1283*(1-$E$5)*IF(L1283+M1283=0,$B$7/($B$7+$B$8),L1283/(L1283+M1283)),L1283)</x:f>
        <x:v>0.9373343224754171</x:v>
      </x:c>
      <x:c r="X1283" s="64" t="n">
        <x:f aca="0">IF(OR(T1283="年末+季度",T1283="季度+动态",T1283="动态"),N1283*(1-$E$5)*IF(L1283+M1283=0,$B$8/($B$7+$B$8),M1283/(L1283+M1283)),M1283)</x:f>
        <x:v>0.09641280683614616</x:v>
      </x:c>
      <x:c r="Y1283" s="64" t="n">
        <x:f aca="0">POWER(1-$H$5,(A1283-A1282)/$H$8)</x:f>
        <x:v>0.9999862671029998</x:v>
      </x:c>
      <x:c r="Z1283" s="64" t="n">
        <x:f aca="0">U1283*Y1283</x:f>
        <x:v>0.12548424407179593</x:v>
      </x:c>
      <x:c r="AA1283" s="64" t="n">
        <x:f aca="0">V1283*Y1283</x:f>
        <x:v>0.13536509560848897</x:v>
      </x:c>
      <x:c r="AB1283" s="64" t="n">
        <x:f aca="0">W1283*Y1283</x:f>
        <x:v>0.9373214501597118</x:v>
      </x:c>
      <x:c r="AC1283" s="64" t="n">
        <x:f aca="0">X1283*Y1283</x:f>
        <x:v>0.09641148280900037</x:v>
      </x:c>
      <x:c r="AD1283" s="64" t="n">
        <x:f aca="0">SUM(Z1283:AC1283)</x:f>
        <x:v>1.294582272648997</x:v>
      </x:c>
      <x:c r="AE1283" s="64" t="n">
        <x:f aca="0">MAX(AE1282,AD1283)</x:f>
        <x:v>1.2977745086545336</x:v>
      </x:c>
      <x:c r="AF1283" s="63" t="n">
        <x:f aca="0">AD1283/AE1283-1</x:f>
        <x:v>-0.0024597770908955097</x:v>
      </x:c>
      <x:c r="AG1283" s="63" t="n">
        <x:f aca="0">AD1283/AD1282-1</x:f>
        <x:v>-0.0003625264032256492</x:v>
      </x:c>
      <x:c r="AH1283" s="61" t="n">
        <x:f aca="0">IF(OR(T1283="年末+季度",T1283="季度+动态",T1283="季度",T1283="动态"),A1283,AH1282)</x:f>
        <x:v>45657</x:v>
      </x:c>
      <x:c r="AI1283" s="68" t="n">
        <x:f aca="0">YEAR(A1283)</x:f>
        <x:v>2025</x:v>
      </x:c>
      <x:c r="AJ1283" s="68" t="n">
        <x:f aca="0">MONTH(A1283)</x:f>
        <x:v>2</x:v>
      </x:c>
      <x:c r="AK1283" s="66" t="n">
        <x:f aca="0">IF(MONTH(A1283)&lt;&gt;MONTH(A1284),1,0)</x:f>
        <x:v>0</x:v>
      </x:c>
      <x:c r="AL1283" s="64" t="n">
        <x:f aca="0">IF(AK1282,AD1282,AL1282)</x:f>
        <x:v>1.2847310490615753</x:v>
      </x:c>
      <x:c r="AM1283" s="65" t="str">
        <x:f aca="0">IF(AK1283,AD1283/AL1283-1,"")</x:f>
      </x:c>
      <x:c r="AN1283" s="64" t="n">
        <x:f aca="0">IF(AI1283&lt;&gt;AI1282,AD1283,MAX(AN1282,AD1283))</x:f>
        <x:v>1.2977745086545336</x:v>
      </x:c>
      <x:c r="AO1283" s="65" t="n">
        <x:f aca="0">AD1283/AN1283-1</x:f>
        <x:v>-0.0024597770908955097</x:v>
      </x:c>
      <x:c r="AP1283" s="69" t="n">
        <x:f aca="0">IFERROR(SUM(Z1283:AC1283)/AD1283,0)</x:f>
        <x:v>1</x:v>
      </x:c>
      <x:c r="AQ1283" s="66" t="b">
        <x:f aca="0">AND(B1283&gt;0,C1283&gt;0,D1283&gt;0,E1283&gt;0)</x:f>
        <x:v>1</x:v>
      </x:c>
    </x:row>
    <x:row r="1284" ht="13.5" hidden="0">
      <x:c r="A1284" s="61" t="n">
        <x:f aca="0">'净值底稿'!A1246</x:f>
        <x:v>45709</x:v>
      </x:c>
      <x:c r="B1284" s="62" t="n">
        <x:f aca="0">'净值底稿'!W1246</x:f>
        <x:v>1.4972912336720452</x:v>
      </x:c>
      <x:c r="C1284" s="62" t="n">
        <x:f aca="0">'净值底稿'!T1246</x:f>
        <x:v>1.4194826523385131</x:v>
      </x:c>
      <x:c r="D1284" s="62" t="n">
        <x:f aca="0">'净值底稿'!U1246</x:f>
        <x:v>1.7458</x:v>
      </x:c>
      <x:c r="E1284" s="62" t="n">
        <x:f aca="0">'净值底稿'!V1246</x:f>
        <x:v>2.3886</x:v>
      </x:c>
      <x:c r="F1284" s="63" t="n">
        <x:f aca="0">IFERROR(B1284/B1283-1,0)</x:f>
        <x:v>0.00002736456824736777</x:v>
      </x:c>
      <x:c r="G1284" s="63" t="n">
        <x:f aca="0">IFERROR(C1284/C1283-1,0)</x:f>
        <x:v>0.010811797247232358</x:v>
      </x:c>
      <x:c r="H1284" s="63" t="n">
        <x:f aca="0">IFERROR(D1284/D1283-1,0)</x:f>
        <x:v>-0.0018296169239565563</x:v>
      </x:c>
      <x:c r="I1284" s="63" t="n">
        <x:f aca="0">IFERROR(E1284/E1283-1,0)</x:f>
        <x:v>-0.007974084226264666</x:v>
      </x:c>
      <x:c r="J1284" s="64" t="n">
        <x:f aca="0">Z1283*(1+F1284)</x:f>
        <x:v>0.1254876778939568</x:v>
      </x:c>
      <x:c r="K1284" s="64" t="n">
        <x:f aca="0">AA1283*(1+G1284)</x:f>
        <x:v>0.13682863557656016</x:v>
      </x:c>
      <x:c r="L1284" s="64" t="n">
        <x:f aca="0">AB1283*(1+H1284)</x:f>
        <x:v>0.9356065109713121</x:v>
      </x:c>
      <x:c r="M1284" s="64" t="n">
        <x:f aca="0">AC1283*(1+I1284)</x:f>
        <x:v>0.09564268952470234</x:v>
      </x:c>
      <x:c r="N1284" s="64" t="n">
        <x:f aca="0">SUM(J1284:M1284)</x:f>
        <x:v>1.2935655139665316</x:v>
      </x:c>
      <x:c r="O1284" s="65" t="n">
        <x:f aca="0">IFERROR((J1284+K1284)/N1284,0)</x:f>
        <x:v>0.2027854875832009</x:v>
      </x:c>
      <x:c r="P1284" s="66" t="b">
        <x:f aca="0">AND(MONTH(A1284)=12,OR(A1285="",YEAR(A1284)&lt;&gt;YEAR(A1285)))</x:f>
        <x:v>0</x:v>
      </x:c>
      <x:c r="Q1284" s="66" t="b">
        <x:f aca="0">AND(MOD(MONTH(A1284),3)=0,OR(A1285="",MONTH(A1284)&lt;&gt;MONTH(A1285)))</x:f>
        <x:v>0</x:v>
      </x:c>
      <x:c r="R1284" s="66" t="b">
        <x:f aca="0">OR(O1284&gt;$E$7,O1284&lt;$E$6)</x:f>
        <x:v>0</x:v>
      </x:c>
      <x:c r="S1284" s="66" t="b">
        <x:f aca="0">AND(OR(P1284,Q1284,R1284),A1284-AH1283&gt;$E$8)</x:f>
        <x:v>0</x:v>
      </x:c>
      <x:c r="T1284" s="67" t="str">
        <x:f aca="0">IF(NOT(OR(P1284,Q1284,R1284)),"不调",IF(NOT(S1284),"间隔规则跳过",IF(P1284,"年末+季度",IF(AND(Q1284,R1284),"季度+动态",IF(Q1284,"季度","动态")))))</x:f>
        <x:v>不调</x:v>
      </x:c>
      <x:c r="U1284" s="64" t="n">
        <x:f aca="0">IF(OR(T1284="年末+季度",T1284="季度+动态"),N1284*$E$5/2,IF(T1284="季度",(J1284+K1284)/2,IF(T1284="动态",N1284*$E$5*IF(J1284+K1284=0,0.5,J1284/(J1284+K1284)),J1284)))</x:f>
        <x:v>0.1254876778939568</x:v>
      </x:c>
      <x:c r="V1284" s="64" t="n">
        <x:f aca="0">IF(OR(T1284="年末+季度",T1284="季度+动态"),N1284*$E$5/2,IF(T1284="季度",(J1284+K1284)/2,IF(T1284="动态",N1284*$E$5*IF(J1284+K1284=0,0.5,K1284/(J1284+K1284)),K1284)))</x:f>
        <x:v>0.13682863557656016</x:v>
      </x:c>
      <x:c r="W1284" s="64" t="n">
        <x:f aca="0">IF(OR(T1284="年末+季度",T1284="季度+动态",T1284="动态"),N1284*(1-$E$5)*IF(L1284+M1284=0,$B$7/($B$7+$B$8),L1284/(L1284+M1284)),L1284)</x:f>
        <x:v>0.9356065109713121</x:v>
      </x:c>
      <x:c r="X1284" s="64" t="n">
        <x:f aca="0">IF(OR(T1284="年末+季度",T1284="季度+动态",T1284="动态"),N1284*(1-$E$5)*IF(L1284+M1284=0,$B$8/($B$7+$B$8),M1284/(L1284+M1284)),M1284)</x:f>
        <x:v>0.09564268952470234</x:v>
      </x:c>
      <x:c r="Y1284" s="64" t="n">
        <x:f aca="0">POWER(1-$H$5,(A1284-A1283)/$H$8)</x:f>
        <x:v>0.9999862671029998</x:v>
      </x:c>
      <x:c r="Z1284" s="64" t="n">
        <x:f aca="0">U1284*Y1284</x:f>
        <x:v>0.12548595458460146</x:v>
      </x:c>
      <x:c r="AA1284" s="64" t="n">
        <x:f aca="0">V1284*Y1284</x:f>
        <x:v>0.1368267565230011</x:v>
      </x:c>
      <x:c r="AB1284" s="64" t="n">
        <x:f aca="0">W1284*Y1284</x:f>
        <x:v>0.9355936623834642</x:v>
      </x:c>
      <x:c r="AC1284" s="64" t="n">
        <x:f aca="0">X1284*Y1284</x:f>
        <x:v>0.09564137607349828</x:v>
      </x:c>
      <x:c r="AD1284" s="64" t="n">
        <x:f aca="0">SUM(Z1284:AC1284)</x:f>
        <x:v>1.2935477495645649</x:v>
      </x:c>
      <x:c r="AE1284" s="64" t="n">
        <x:f aca="0">MAX(AE1283,AD1284)</x:f>
        <x:v>1.2977745086545336</x:v>
      </x:c>
      <x:c r="AF1284" s="63" t="n">
        <x:f aca="0">AD1284/AE1284-1</x:f>
        <x:v>-0.003256928735910214</x:v>
      </x:c>
      <x:c r="AG1284" s="63" t="n">
        <x:f aca="0">AD1284/AD1283-1</x:f>
        <x:v>-0.0007991172954310288</x:v>
      </x:c>
      <x:c r="AH1284" s="61" t="n">
        <x:f aca="0">IF(OR(T1284="年末+季度",T1284="季度+动态",T1284="季度",T1284="动态"),A1284,AH1283)</x:f>
        <x:v>45657</x:v>
      </x:c>
      <x:c r="AI1284" s="68" t="n">
        <x:f aca="0">YEAR(A1284)</x:f>
        <x:v>2025</x:v>
      </x:c>
      <x:c r="AJ1284" s="68" t="n">
        <x:f aca="0">MONTH(A1284)</x:f>
        <x:v>2</x:v>
      </x:c>
      <x:c r="AK1284" s="66" t="n">
        <x:f aca="0">IF(MONTH(A1284)&lt;&gt;MONTH(A1285),1,0)</x:f>
        <x:v>0</x:v>
      </x:c>
      <x:c r="AL1284" s="64" t="n">
        <x:f aca="0">IF(AK1283,AD1283,AL1283)</x:f>
        <x:v>1.2847310490615753</x:v>
      </x:c>
      <x:c r="AM1284" s="65" t="str">
        <x:f aca="0">IF(AK1284,AD1284/AL1284-1,"")</x:f>
      </x:c>
      <x:c r="AN1284" s="64" t="n">
        <x:f aca="0">IF(AI1284&lt;&gt;AI1283,AD1284,MAX(AN1283,AD1284))</x:f>
        <x:v>1.2977745086545336</x:v>
      </x:c>
      <x:c r="AO1284" s="65" t="n">
        <x:f aca="0">AD1284/AN1284-1</x:f>
        <x:v>-0.003256928735910214</x:v>
      </x:c>
      <x:c r="AP1284" s="69" t="n">
        <x:f aca="0">IFERROR(SUM(Z1284:AC1284)/AD1284,0)</x:f>
        <x:v>1</x:v>
      </x:c>
      <x:c r="AQ1284" s="66" t="b">
        <x:f aca="0">AND(B1284&gt;0,C1284&gt;0,D1284&gt;0,E1284&gt;0)</x:f>
        <x:v>1</x:v>
      </x:c>
    </x:row>
    <x:row r="1285" ht="13.5" hidden="0">
      <x:c r="A1285" s="61" t="n">
        <x:f aca="0">'净值底稿'!A1247</x:f>
        <x:v>45712</x:v>
      </x:c>
      <x:c r="B1285" s="62" t="n">
        <x:f aca="0">'净值底稿'!W1247</x:f>
        <x:v>1.4983212963684949</x:v>
      </x:c>
      <x:c r="C1285" s="62" t="n">
        <x:f aca="0">'净值底稿'!T1247</x:f>
        <x:v>1.4203081559714026</x:v>
      </x:c>
      <x:c r="D1285" s="62" t="n">
        <x:f aca="0">'净值底稿'!U1247</x:f>
        <x:v>1.7407</x:v>
      </x:c>
      <x:c r="E1285" s="62" t="n">
        <x:f aca="0">'净值底稿'!V1247</x:f>
        <x:v>2.3949</x:v>
      </x:c>
      <x:c r="F1285" s="63" t="n">
        <x:f aca="0">IFERROR(B1285/B1284-1,0)</x:f>
        <x:v>0.0006879507962678222</x:v>
      </x:c>
      <x:c r="G1285" s="63" t="n">
        <x:f aca="0">IFERROR(C1285/C1284-1,0)</x:f>
        <x:v>0.0005815524631664903</x:v>
      </x:c>
      <x:c r="H1285" s="63" t="n">
        <x:f aca="0">IFERROR(D1285/D1284-1,0)</x:f>
        <x:v>-0.0029212968266697503</x:v>
      </x:c>
      <x:c r="I1285" s="63" t="n">
        <x:f aca="0">IFERROR(E1285/E1284-1,0)</x:f>
        <x:v>0.0026375282592312477</x:v>
      </x:c>
      <x:c r="J1285" s="64" t="n">
        <x:f aca="0">Z1284*(1+F1285)</x:f>
        <x:v>0.12557228274697838</x:v>
      </x:c>
      <x:c r="K1285" s="64" t="n">
        <x:f aca="0">AA1284*(1+G1285)</x:f>
        <x:v>0.13690632846028414</x:v>
      </x:c>
      <x:c r="L1285" s="64" t="n">
        <x:f aca="0">AB1284*(1+H1285)</x:f>
        <x:v>0.9328605155864911</x:v>
      </x:c>
      <x:c r="M1285" s="64" t="n">
        <x:f aca="0">AC1284*(1+I1285)</x:f>
        <x:v>0.09589363290564389</x:v>
      </x:c>
      <x:c r="N1285" s="64" t="n">
        <x:f aca="0">SUM(J1285:M1285)</x:f>
        <x:v>1.2912327596993975</x:v>
      </x:c>
      <x:c r="O1285" s="65" t="n">
        <x:f aca="0">IFERROR((J1285+K1285)/N1285,0)</x:f>
        <x:v>0.2032775339965571</x:v>
      </x:c>
      <x:c r="P1285" s="66" t="b">
        <x:f aca="0">AND(MONTH(A1285)=12,OR(A1286="",YEAR(A1285)&lt;&gt;YEAR(A1286)))</x:f>
        <x:v>0</x:v>
      </x:c>
      <x:c r="Q1285" s="66" t="b">
        <x:f aca="0">AND(MOD(MONTH(A1285),3)=0,OR(A1286="",MONTH(A1285)&lt;&gt;MONTH(A1286)))</x:f>
        <x:v>0</x:v>
      </x:c>
      <x:c r="R1285" s="66" t="b">
        <x:f aca="0">OR(O1285&gt;$E$7,O1285&lt;$E$6)</x:f>
        <x:v>0</x:v>
      </x:c>
      <x:c r="S1285" s="66" t="b">
        <x:f aca="0">AND(OR(P1285,Q1285,R1285),A1285-AH1284&gt;$E$8)</x:f>
        <x:v>0</x:v>
      </x:c>
      <x:c r="T1285" s="67" t="str">
        <x:f aca="0">IF(NOT(OR(P1285,Q1285,R1285)),"不调",IF(NOT(S1285),"间隔规则跳过",IF(P1285,"年末+季度",IF(AND(Q1285,R1285),"季度+动态",IF(Q1285,"季度","动态")))))</x:f>
        <x:v>不调</x:v>
      </x:c>
      <x:c r="U1285" s="64" t="n">
        <x:f aca="0">IF(OR(T1285="年末+季度",T1285="季度+动态"),N1285*$E$5/2,IF(T1285="季度",(J1285+K1285)/2,IF(T1285="动态",N1285*$E$5*IF(J1285+K1285=0,0.5,J1285/(J1285+K1285)),J1285)))</x:f>
        <x:v>0.12557228274697838</x:v>
      </x:c>
      <x:c r="V1285" s="64" t="n">
        <x:f aca="0">IF(OR(T1285="年末+季度",T1285="季度+动态"),N1285*$E$5/2,IF(T1285="季度",(J1285+K1285)/2,IF(T1285="动态",N1285*$E$5*IF(J1285+K1285=0,0.5,K1285/(J1285+K1285)),K1285)))</x:f>
        <x:v>0.13690632846028414</x:v>
      </x:c>
      <x:c r="W1285" s="64" t="n">
        <x:f aca="0">IF(OR(T1285="年末+季度",T1285="季度+动态",T1285="动态"),N1285*(1-$E$5)*IF(L1285+M1285=0,$B$7/($B$7+$B$8),L1285/(L1285+M1285)),L1285)</x:f>
        <x:v>0.9328605155864911</x:v>
      </x:c>
      <x:c r="X1285" s="64" t="n">
        <x:f aca="0">IF(OR(T1285="年末+季度",T1285="季度+动态",T1285="动态"),N1285*(1-$E$5)*IF(L1285+M1285=0,$B$8/($B$7+$B$8),M1285/(L1285+M1285)),M1285)</x:f>
        <x:v>0.09589363290564389</x:v>
      </x:c>
      <x:c r="Y1285" s="64" t="n">
        <x:f aca="0">POWER(1-$H$5,(A1285-A1284)/$H$8)</x:f>
        <x:v>0.9999588018747739</x:v>
      </x:c>
      <x:c r="Z1285" s="64" t="n">
        <x:f aca="0">U1285*Y1285</x:f>
        <x:v>0.12556710940434884</x:v>
      </x:c>
      <x:c r="AA1285" s="64" t="n">
        <x:f aca="0">V1285*Y1285</x:f>
        <x:v>0.13690068817621998</x:v>
      </x:c>
      <x:c r="AB1285" s="64" t="n">
        <x:f aca="0">W1285*Y1285</x:f>
        <x:v>0.9328220834821515</x:v>
      </x:c>
      <x:c r="AC1285" s="64" t="n">
        <x:f aca="0">X1285*Y1285</x:f>
        <x:v>0.09588968226774705</x:v>
      </x:c>
      <x:c r="AD1285" s="64" t="n">
        <x:f aca="0">SUM(Z1285:AC1285)</x:f>
        <x:v>1.2911795633304675</x:v>
      </x:c>
      <x:c r="AE1285" s="64" t="n">
        <x:f aca="0">MAX(AE1284,AD1285)</x:f>
        <x:v>1.2977745086545336</x:v>
      </x:c>
      <x:c r="AF1285" s="63" t="n">
        <x:f aca="0">AD1285/AE1285-1</x:f>
        <x:v>-0.005081734369172808</x:v>
      </x:c>
      <x:c r="AG1285" s="63" t="n">
        <x:f aca="0">AD1285/AD1284-1</x:f>
        <x:v>-0.0018307683151971288</x:v>
      </x:c>
      <x:c r="AH1285" s="61" t="n">
        <x:f aca="0">IF(OR(T1285="年末+季度",T1285="季度+动态",T1285="季度",T1285="动态"),A1285,AH1284)</x:f>
        <x:v>45657</x:v>
      </x:c>
      <x:c r="AI1285" s="68" t="n">
        <x:f aca="0">YEAR(A1285)</x:f>
        <x:v>2025</x:v>
      </x:c>
      <x:c r="AJ1285" s="68" t="n">
        <x:f aca="0">MONTH(A1285)</x:f>
        <x:v>2</x:v>
      </x:c>
      <x:c r="AK1285" s="66" t="n">
        <x:f aca="0">IF(MONTH(A1285)&lt;&gt;MONTH(A1286),1,0)</x:f>
        <x:v>0</x:v>
      </x:c>
      <x:c r="AL1285" s="64" t="n">
        <x:f aca="0">IF(AK1284,AD1284,AL1284)</x:f>
        <x:v>1.2847310490615753</x:v>
      </x:c>
      <x:c r="AM1285" s="65" t="str">
        <x:f aca="0">IF(AK1285,AD1285/AL1285-1,"")</x:f>
      </x:c>
      <x:c r="AN1285" s="64" t="n">
        <x:f aca="0">IF(AI1285&lt;&gt;AI1284,AD1285,MAX(AN1284,AD1285))</x:f>
        <x:v>1.2977745086545336</x:v>
      </x:c>
      <x:c r="AO1285" s="65" t="n">
        <x:f aca="0">AD1285/AN1285-1</x:f>
        <x:v>-0.005081734369172808</x:v>
      </x:c>
      <x:c r="AP1285" s="69" t="n">
        <x:f aca="0">IFERROR(SUM(Z1285:AC1285)/AD1285,0)</x:f>
        <x:v>1</x:v>
      </x:c>
      <x:c r="AQ1285" s="66" t="b">
        <x:f aca="0">AND(B1285&gt;0,C1285&gt;0,D1285&gt;0,E1285&gt;0)</x:f>
        <x:v>1</x:v>
      </x:c>
    </x:row>
    <x:row r="1286" ht="13.5" hidden="0">
      <x:c r="A1286" s="61" t="n">
        <x:f aca="0">'净值底稿'!A1248</x:f>
        <x:v>45713</x:v>
      </x:c>
      <x:c r="B1286" s="62" t="n">
        <x:f aca="0">'净值底稿'!W1248</x:f>
        <x:v>1.4839281052707805</x:v>
      </x:c>
      <x:c r="C1286" s="62" t="n">
        <x:f aca="0">'净值底稿'!T1248</x:f>
        <x:v>1.4122654024649262</x:v>
      </x:c>
      <x:c r="D1286" s="62" t="n">
        <x:f aca="0">'净值底稿'!U1248</x:f>
        <x:v>1.7406</x:v>
      </x:c>
      <x:c r="E1286" s="62" t="n">
        <x:f aca="0">'净值底稿'!V1248</x:f>
        <x:v>2.3942</x:v>
      </x:c>
      <x:c r="F1286" s="63" t="n">
        <x:f aca="0">IFERROR(B1286/B1285-1,0)</x:f>
        <x:v>-0.009606211386435914</x:v>
      </x:c>
      <x:c r="G1286" s="63" t="n">
        <x:f aca="0">IFERROR(C1286/C1285-1,0)</x:f>
        <x:v>-0.00566268205435716</x:v>
      </x:c>
      <x:c r="H1286" s="63" t="n">
        <x:f aca="0">IFERROR(D1286/D1285-1,0)</x:f>
        <x:v>-0.00005744815304187245</x:v>
      </x:c>
      <x:c r="I1286" s="63" t="n">
        <x:f aca="0">IFERROR(E1286/E1285-1,0)</x:f>
        <x:v>-0.00029228777819523266</x:v>
      </x:c>
      <x:c r="J1286" s="64" t="n">
        <x:f aca="0">Z1285*(1+F1286)</x:f>
        <x:v>0.12436088520822694</x:v>
      </x:c>
      <x:c r="K1286" s="64" t="n">
        <x:f aca="0">AA1285*(1+G1286)</x:f>
        <x:v>0.13612546310605536</x:v>
      </x:c>
      <x:c r="L1286" s="64" t="n">
        <x:f aca="0">AB1285*(1+H1286)</x:f>
        <x:v>0.9327684945763387</x:v>
      </x:c>
      <x:c r="M1286" s="64" t="n">
        <x:f aca="0">AC1285*(1+I1286)</x:f>
        <x:v>0.09586165488556517</x:v>
      </x:c>
      <x:c r="N1286" s="64" t="n">
        <x:f aca="0">SUM(J1286:M1286)</x:f>
        <x:v>1.289116497776186</x:v>
      </x:c>
      <x:c r="O1286" s="65" t="n">
        <x:f aca="0">IFERROR((J1286+K1286)/N1286,0)</x:f>
        <x:v>0.2020657937150281</x:v>
      </x:c>
      <x:c r="P1286" s="66" t="b">
        <x:f aca="0">AND(MONTH(A1286)=12,OR(A1287="",YEAR(A1286)&lt;&gt;YEAR(A1287)))</x:f>
        <x:v>0</x:v>
      </x:c>
      <x:c r="Q1286" s="66" t="b">
        <x:f aca="0">AND(MOD(MONTH(A1286),3)=0,OR(A1287="",MONTH(A1286)&lt;&gt;MONTH(A1287)))</x:f>
        <x:v>0</x:v>
      </x:c>
      <x:c r="R1286" s="66" t="b">
        <x:f aca="0">OR(O1286&gt;$E$7,O1286&lt;$E$6)</x:f>
        <x:v>0</x:v>
      </x:c>
      <x:c r="S1286" s="66" t="b">
        <x:f aca="0">AND(OR(P1286,Q1286,R1286),A1286-AH1285&gt;$E$8)</x:f>
        <x:v>0</x:v>
      </x:c>
      <x:c r="T1286" s="67" t="str">
        <x:f aca="0">IF(NOT(OR(P1286,Q1286,R1286)),"不调",IF(NOT(S1286),"间隔规则跳过",IF(P1286,"年末+季度",IF(AND(Q1286,R1286),"季度+动态",IF(Q1286,"季度","动态")))))</x:f>
        <x:v>不调</x:v>
      </x:c>
      <x:c r="U1286" s="64" t="n">
        <x:f aca="0">IF(OR(T1286="年末+季度",T1286="季度+动态"),N1286*$E$5/2,IF(T1286="季度",(J1286+K1286)/2,IF(T1286="动态",N1286*$E$5*IF(J1286+K1286=0,0.5,J1286/(J1286+K1286)),J1286)))</x:f>
        <x:v>0.12436088520822694</x:v>
      </x:c>
      <x:c r="V1286" s="64" t="n">
        <x:f aca="0">IF(OR(T1286="年末+季度",T1286="季度+动态"),N1286*$E$5/2,IF(T1286="季度",(J1286+K1286)/2,IF(T1286="动态",N1286*$E$5*IF(J1286+K1286=0,0.5,K1286/(J1286+K1286)),K1286)))</x:f>
        <x:v>0.13612546310605536</x:v>
      </x:c>
      <x:c r="W1286" s="64" t="n">
        <x:f aca="0">IF(OR(T1286="年末+季度",T1286="季度+动态",T1286="动态"),N1286*(1-$E$5)*IF(L1286+M1286=0,$B$7/($B$7+$B$8),L1286/(L1286+M1286)),L1286)</x:f>
        <x:v>0.9327684945763387</x:v>
      </x:c>
      <x:c r="X1286" s="64" t="n">
        <x:f aca="0">IF(OR(T1286="年末+季度",T1286="季度+动态",T1286="动态"),N1286*(1-$E$5)*IF(L1286+M1286=0,$B$8/($B$7+$B$8),M1286/(L1286+M1286)),M1286)</x:f>
        <x:v>0.09586165488556517</x:v>
      </x:c>
      <x:c r="Y1286" s="64" t="n">
        <x:f aca="0">POWER(1-$H$5,(A1286-A1285)/$H$8)</x:f>
        <x:v>0.9999862671029998</x:v>
      </x:c>
      <x:c r="Z1286" s="64" t="n">
        <x:f aca="0">U1286*Y1286</x:f>
        <x:v>0.12435917737299952</x:v>
      </x:c>
      <x:c r="AA1286" s="64" t="n">
        <x:f aca="0">V1286*Y1286</x:f>
        <x:v>0.1361235937090914</x:v>
      </x:c>
      <x:c r="AB1286" s="64" t="n">
        <x:f aca="0">W1286*Y1286</x:f>
        <x:v>0.9327556849626776</x:v>
      </x:c>
      <x:c r="AC1286" s="64" t="n">
        <x:f aca="0">X1286*Y1286</x:f>
        <x:v>0.09586033842733235</x:v>
      </x:c>
      <x:c r="AD1286" s="64" t="n">
        <x:f aca="0">SUM(Z1286:AC1286)</x:f>
        <x:v>1.289098794472101</x:v>
      </x:c>
      <x:c r="AE1286" s="64" t="n">
        <x:f aca="0">MAX(AE1285,AD1286)</x:f>
        <x:v>1.2977745086545336</x:v>
      </x:c>
      <x:c r="AF1286" s="63" t="n">
        <x:f aca="0">AD1286/AE1286-1</x:f>
        <x:v>-0.00668507057626444</x:v>
      </x:c>
      <x:c r="AG1286" s="63" t="n">
        <x:f aca="0">AD1286/AD1285-1</x:f>
        <x:v>-0.0016115255518753813</x:v>
      </x:c>
      <x:c r="AH1286" s="61" t="n">
        <x:f aca="0">IF(OR(T1286="年末+季度",T1286="季度+动态",T1286="季度",T1286="动态"),A1286,AH1285)</x:f>
        <x:v>45657</x:v>
      </x:c>
      <x:c r="AI1286" s="68" t="n">
        <x:f aca="0">YEAR(A1286)</x:f>
        <x:v>2025</x:v>
      </x:c>
      <x:c r="AJ1286" s="68" t="n">
        <x:f aca="0">MONTH(A1286)</x:f>
        <x:v>2</x:v>
      </x:c>
      <x:c r="AK1286" s="66" t="n">
        <x:f aca="0">IF(MONTH(A1286)&lt;&gt;MONTH(A1287),1,0)</x:f>
        <x:v>0</x:v>
      </x:c>
      <x:c r="AL1286" s="64" t="n">
        <x:f aca="0">IF(AK1285,AD1285,AL1285)</x:f>
        <x:v>1.2847310490615753</x:v>
      </x:c>
      <x:c r="AM1286" s="65" t="str">
        <x:f aca="0">IF(AK1286,AD1286/AL1286-1,"")</x:f>
      </x:c>
      <x:c r="AN1286" s="64" t="n">
        <x:f aca="0">IF(AI1286&lt;&gt;AI1285,AD1286,MAX(AN1285,AD1286))</x:f>
        <x:v>1.2977745086545336</x:v>
      </x:c>
      <x:c r="AO1286" s="65" t="n">
        <x:f aca="0">AD1286/AN1286-1</x:f>
        <x:v>-0.00668507057626444</x:v>
      </x:c>
      <x:c r="AP1286" s="69" t="n">
        <x:f aca="0">IFERROR(SUM(Z1286:AC1286)/AD1286,0)</x:f>
        <x:v>1</x:v>
      </x:c>
      <x:c r="AQ1286" s="66" t="b">
        <x:f aca="0">AND(B1286&gt;0,C1286&gt;0,D1286&gt;0,E1286&gt;0)</x:f>
        <x:v>1</x:v>
      </x:c>
    </x:row>
    <x:row r="1287" ht="13.5" hidden="0">
      <x:c r="A1287" s="61" t="n">
        <x:f aca="0">'净值底稿'!A1249</x:f>
        <x:v>45714</x:v>
      </x:c>
      <x:c r="B1287" s="62" t="n">
        <x:f aca="0">'净值底稿'!W1249</x:f>
        <x:v>1.4990495894658682</x:v>
      </x:c>
      <x:c r="C1287" s="62" t="n">
        <x:f aca="0">'净值底稿'!T1249</x:f>
        <x:v>1.4292647565451495</x:v>
      </x:c>
      <x:c r="D1287" s="62" t="n">
        <x:f aca="0">'净值底稿'!U1249</x:f>
        <x:v>1.7409</x:v>
      </x:c>
      <x:c r="E1287" s="62" t="n">
        <x:f aca="0">'净值底稿'!V1249</x:f>
        <x:v>2.374</x:v>
      </x:c>
      <x:c r="F1287" s="63" t="n">
        <x:f aca="0">IFERROR(B1287/B1286-1,0)</x:f>
        <x:v>0.010190173055808716</x:v>
      </x:c>
      <x:c r="G1287" s="63" t="n">
        <x:f aca="0">IFERROR(C1287/C1286-1,0)</x:f>
        <x:v>0.012036940118021144</x:v>
      </x:c>
      <x:c r="H1287" s="63" t="n">
        <x:f aca="0">IFERROR(D1287/D1286-1,0)</x:f>
        <x:v>0.00017235436056539655</x:v>
      </x:c>
      <x:c r="I1287" s="63" t="n">
        <x:f aca="0">IFERROR(E1287/E1286-1,0)</x:f>
        <x:v>-0.008437056219196437</x:v>
      </x:c>
      <x:c r="J1287" s="64" t="n">
        <x:f aca="0">Z1286*(1+F1287)</x:f>
        <x:v>0.1256264189115084</x:v>
      </x:c>
      <x:c r="K1287" s="64" t="n">
        <x:f aca="0">AA1286*(1+G1287)</x:f>
        <x:v>0.1377621052552176</x:v>
      </x:c>
      <x:c r="L1287" s="64" t="n">
        <x:f aca="0">AB1286*(1+H1287)</x:f>
        <x:v>0.9329164494723231</x:v>
      </x:c>
      <x:c r="M1287" s="64" t="n">
        <x:f aca="0">AC1286*(1+I1287)</x:f>
        <x:v>0.09505155936282976</x:v>
      </x:c>
      <x:c r="N1287" s="64" t="n">
        <x:f aca="0">SUM(J1287:M1287)</x:f>
        <x:v>1.2913565330018788</x:v>
      </x:c>
      <x:c r="O1287" s="65" t="n">
        <x:f aca="0">IFERROR((J1287+K1287)/N1287,0)</x:f>
        <x:v>0.2039626682760142</x:v>
      </x:c>
      <x:c r="P1287" s="66" t="b">
        <x:f aca="0">AND(MONTH(A1287)=12,OR(A1288="",YEAR(A1287)&lt;&gt;YEAR(A1288)))</x:f>
        <x:v>0</x:v>
      </x:c>
      <x:c r="Q1287" s="66" t="b">
        <x:f aca="0">AND(MOD(MONTH(A1287),3)=0,OR(A1288="",MONTH(A1287)&lt;&gt;MONTH(A1288)))</x:f>
        <x:v>0</x:v>
      </x:c>
      <x:c r="R1287" s="66" t="b">
        <x:f aca="0">OR(O1287&gt;$E$7,O1287&lt;$E$6)</x:f>
        <x:v>0</x:v>
      </x:c>
      <x:c r="S1287" s="66" t="b">
        <x:f aca="0">AND(OR(P1287,Q1287,R1287),A1287-AH1286&gt;$E$8)</x:f>
        <x:v>0</x:v>
      </x:c>
      <x:c r="T1287" s="67" t="str">
        <x:f aca="0">IF(NOT(OR(P1287,Q1287,R1287)),"不调",IF(NOT(S1287),"间隔规则跳过",IF(P1287,"年末+季度",IF(AND(Q1287,R1287),"季度+动态",IF(Q1287,"季度","动态")))))</x:f>
        <x:v>不调</x:v>
      </x:c>
      <x:c r="U1287" s="64" t="n">
        <x:f aca="0">IF(OR(T1287="年末+季度",T1287="季度+动态"),N1287*$E$5/2,IF(T1287="季度",(J1287+K1287)/2,IF(T1287="动态",N1287*$E$5*IF(J1287+K1287=0,0.5,J1287/(J1287+K1287)),J1287)))</x:f>
        <x:v>0.1256264189115084</x:v>
      </x:c>
      <x:c r="V1287" s="64" t="n">
        <x:f aca="0">IF(OR(T1287="年末+季度",T1287="季度+动态"),N1287*$E$5/2,IF(T1287="季度",(J1287+K1287)/2,IF(T1287="动态",N1287*$E$5*IF(J1287+K1287=0,0.5,K1287/(J1287+K1287)),K1287)))</x:f>
        <x:v>0.1377621052552176</x:v>
      </x:c>
      <x:c r="W1287" s="64" t="n">
        <x:f aca="0">IF(OR(T1287="年末+季度",T1287="季度+动态",T1287="动态"),N1287*(1-$E$5)*IF(L1287+M1287=0,$B$7/($B$7+$B$8),L1287/(L1287+M1287)),L1287)</x:f>
        <x:v>0.9329164494723231</x:v>
      </x:c>
      <x:c r="X1287" s="64" t="n">
        <x:f aca="0">IF(OR(T1287="年末+季度",T1287="季度+动态",T1287="动态"),N1287*(1-$E$5)*IF(L1287+M1287=0,$B$8/($B$7+$B$8),M1287/(L1287+M1287)),M1287)</x:f>
        <x:v>0.09505155936282976</x:v>
      </x:c>
      <x:c r="Y1287" s="64" t="n">
        <x:f aca="0">POWER(1-$H$5,(A1287-A1286)/$H$8)</x:f>
        <x:v>0.9999862671029998</x:v>
      </x:c>
      <x:c r="Z1287" s="64" t="n">
        <x:f aca="0">U1287*Y1287</x:f>
        <x:v>0.12562469369683696</x:v>
      </x:c>
      <x:c r="AA1287" s="64" t="n">
        <x:f aca="0">V1287*Y1287</x:f>
        <x:v>0.1377602133824156</x:v>
      </x:c>
      <x:c r="AB1287" s="64" t="n">
        <x:f aca="0">W1287*Y1287</x:f>
        <x:v>0.9329036378268126</x:v>
      </x:c>
      <x:c r="AC1287" s="64" t="n">
        <x:f aca="0">X1287*Y1287</x:f>
        <x:v>0.09505025402955532</x:v>
      </x:c>
      <x:c r="AD1287" s="64" t="n">
        <x:f aca="0">SUM(Z1287:AC1287)</x:f>
        <x:v>1.2913387989356204</x:v>
      </x:c>
      <x:c r="AE1287" s="64" t="n">
        <x:f aca="0">MAX(AE1286,AD1287)</x:f>
        <x:v>1.2977745086545336</x:v>
      </x:c>
      <x:c r="AF1287" s="63" t="n">
        <x:f aca="0">AD1287/AE1287-1</x:f>
        <x:v>-0.00495903539173792</x:v>
      </x:c>
      <x:c r="AG1287" s="63" t="n">
        <x:f aca="0">AD1287/AD1286-1</x:f>
        <x:v>0.001737651507491167</x:v>
      </x:c>
      <x:c r="AH1287" s="61" t="n">
        <x:f aca="0">IF(OR(T1287="年末+季度",T1287="季度+动态",T1287="季度",T1287="动态"),A1287,AH1286)</x:f>
        <x:v>45657</x:v>
      </x:c>
      <x:c r="AI1287" s="68" t="n">
        <x:f aca="0">YEAR(A1287)</x:f>
        <x:v>2025</x:v>
      </x:c>
      <x:c r="AJ1287" s="68" t="n">
        <x:f aca="0">MONTH(A1287)</x:f>
        <x:v>2</x:v>
      </x:c>
      <x:c r="AK1287" s="66" t="n">
        <x:f aca="0">IF(MONTH(A1287)&lt;&gt;MONTH(A1288),1,0)</x:f>
        <x:v>0</x:v>
      </x:c>
      <x:c r="AL1287" s="64" t="n">
        <x:f aca="0">IF(AK1286,AD1286,AL1286)</x:f>
        <x:v>1.2847310490615753</x:v>
      </x:c>
      <x:c r="AM1287" s="65" t="str">
        <x:f aca="0">IF(AK1287,AD1287/AL1287-1,"")</x:f>
      </x:c>
      <x:c r="AN1287" s="64" t="n">
        <x:f aca="0">IF(AI1287&lt;&gt;AI1286,AD1287,MAX(AN1286,AD1287))</x:f>
        <x:v>1.2977745086545336</x:v>
      </x:c>
      <x:c r="AO1287" s="65" t="n">
        <x:f aca="0">AD1287/AN1287-1</x:f>
        <x:v>-0.00495903539173792</x:v>
      </x:c>
      <x:c r="AP1287" s="69" t="n">
        <x:f aca="0">IFERROR(SUM(Z1287:AC1287)/AD1287,0)</x:f>
        <x:v>1</x:v>
      </x:c>
      <x:c r="AQ1287" s="66" t="b">
        <x:f aca="0">AND(B1287&gt;0,C1287&gt;0,D1287&gt;0,E1287&gt;0)</x:f>
        <x:v>1</x:v>
      </x:c>
    </x:row>
    <x:row r="1288" ht="13.5" hidden="0">
      <x:c r="A1288" s="61" t="n">
        <x:f aca="0">'净值底稿'!A1250</x:f>
        <x:v>45715</x:v>
      </x:c>
      <x:c r="B1288" s="62" t="n">
        <x:f aca="0">'净值底稿'!W1250</x:f>
        <x:v>1.5070152420917815</x:v>
      </x:c>
      <x:c r="C1288" s="62" t="n">
        <x:f aca="0">'净值底稿'!T1250</x:f>
        <x:v>1.4250539867607577</x:v>
      </x:c>
      <x:c r="D1288" s="62" t="n">
        <x:f aca="0">'净值底稿'!U1250</x:f>
        <x:v>1.7385</x:v>
      </x:c>
      <x:c r="E1288" s="62" t="n">
        <x:f aca="0">'净值底稿'!V1250</x:f>
        <x:v>2.3639</x:v>
      </x:c>
      <x:c r="F1288" s="63" t="n">
        <x:f aca="0">IFERROR(B1288/B1287-1,0)</x:f>
        <x:v>0.005313801946172925</x:v>
      </x:c>
      <x:c r="G1288" s="63" t="n">
        <x:f aca="0">IFERROR(C1288/C1287-1,0)</x:f>
        <x:v>-0.002946109015218523</x:v>
      </x:c>
      <x:c r="H1288" s="63" t="n">
        <x:f aca="0">IFERROR(D1288/D1287-1,0)</x:f>
        <x:v>-0.0013785972772702992</x:v>
      </x:c>
      <x:c r="I1288" s="63" t="n">
        <x:f aca="0">IFERROR(E1288/E1287-1,0)</x:f>
        <x:v>-0.004254422914911515</x:v>
      </x:c>
      <x:c r="J1288" s="64" t="n">
        <x:f aca="0">Z1287*(1+F1288)</x:f>
        <x:v>0.12629223843869058</x:v>
      </x:c>
      <x:c r="K1288" s="64" t="n">
        <x:f aca="0">AA1287*(1+G1288)</x:f>
        <x:v>0.13735435677583124</x:v>
      </x:c>
      <x:c r="L1288" s="64" t="n">
        <x:f aca="0">AB1287*(1+H1288)</x:f>
        <x:v>0.9316175394117491</x:v>
      </x:c>
      <x:c r="M1288" s="64" t="n">
        <x:f aca="0">AC1287*(1+I1288)</x:f>
        <x:v>0.09464587005074382</x:v>
      </x:c>
      <x:c r="N1288" s="64" t="n">
        <x:f aca="0">SUM(J1288:M1288)</x:f>
        <x:v>1.2899100046770147</x:v>
      </x:c>
      <x:c r="O1288" s="65" t="n">
        <x:f aca="0">IFERROR((J1288+K1288)/N1288,0)</x:f>
        <x:v>0.2043914647212441</x:v>
      </x:c>
      <x:c r="P1288" s="66" t="b">
        <x:f aca="0">AND(MONTH(A1288)=12,OR(A1289="",YEAR(A1288)&lt;&gt;YEAR(A1289)))</x:f>
        <x:v>0</x:v>
      </x:c>
      <x:c r="Q1288" s="66" t="b">
        <x:f aca="0">AND(MOD(MONTH(A1288),3)=0,OR(A1289="",MONTH(A1288)&lt;&gt;MONTH(A1289)))</x:f>
        <x:v>0</x:v>
      </x:c>
      <x:c r="R1288" s="66" t="b">
        <x:f aca="0">OR(O1288&gt;$E$7,O1288&lt;$E$6)</x:f>
        <x:v>0</x:v>
      </x:c>
      <x:c r="S1288" s="66" t="b">
        <x:f aca="0">AND(OR(P1288,Q1288,R1288),A1288-AH1287&gt;$E$8)</x:f>
        <x:v>0</x:v>
      </x:c>
      <x:c r="T1288" s="67" t="str">
        <x:f aca="0">IF(NOT(OR(P1288,Q1288,R1288)),"不调",IF(NOT(S1288),"间隔规则跳过",IF(P1288,"年末+季度",IF(AND(Q1288,R1288),"季度+动态",IF(Q1288,"季度","动态")))))</x:f>
        <x:v>不调</x:v>
      </x:c>
      <x:c r="U1288" s="64" t="n">
        <x:f aca="0">IF(OR(T1288="年末+季度",T1288="季度+动态"),N1288*$E$5/2,IF(T1288="季度",(J1288+K1288)/2,IF(T1288="动态",N1288*$E$5*IF(J1288+K1288=0,0.5,J1288/(J1288+K1288)),J1288)))</x:f>
        <x:v>0.12629223843869058</x:v>
      </x:c>
      <x:c r="V1288" s="64" t="n">
        <x:f aca="0">IF(OR(T1288="年末+季度",T1288="季度+动态"),N1288*$E$5/2,IF(T1288="季度",(J1288+K1288)/2,IF(T1288="动态",N1288*$E$5*IF(J1288+K1288=0,0.5,K1288/(J1288+K1288)),K1288)))</x:f>
        <x:v>0.13735435677583124</x:v>
      </x:c>
      <x:c r="W1288" s="64" t="n">
        <x:f aca="0">IF(OR(T1288="年末+季度",T1288="季度+动态",T1288="动态"),N1288*(1-$E$5)*IF(L1288+M1288=0,$B$7/($B$7+$B$8),L1288/(L1288+M1288)),L1288)</x:f>
        <x:v>0.9316175394117491</x:v>
      </x:c>
      <x:c r="X1288" s="64" t="n">
        <x:f aca="0">IF(OR(T1288="年末+季度",T1288="季度+动态",T1288="动态"),N1288*(1-$E$5)*IF(L1288+M1288=0,$B$8/($B$7+$B$8),M1288/(L1288+M1288)),M1288)</x:f>
        <x:v>0.09464587005074382</x:v>
      </x:c>
      <x:c r="Y1288" s="64" t="n">
        <x:f aca="0">POWER(1-$H$5,(A1288-A1287)/$H$8)</x:f>
        <x:v>0.9999862671029998</x:v>
      </x:c>
      <x:c r="Z1288" s="64" t="n">
        <x:f aca="0">U1288*Y1288</x:f>
        <x:v>0.12629050408038817</x:v>
      </x:c>
      <x:c r="AA1288" s="64" t="n">
        <x:f aca="0">V1288*Y1288</x:f>
        <x:v>0.1373524705025971</x:v>
      </x:c>
      <x:c r="AB1288" s="64" t="n">
        <x:f aca="0">W1288*Y1288</x:f>
        <x:v>0.9316047456040367</x:v>
      </x:c>
      <x:c r="AC1288" s="64" t="n">
        <x:f aca="0">X1288*Y1288</x:f>
        <x:v>0.09464457028875892</x:v>
      </x:c>
      <x:c r="AD1288" s="64" t="n">
        <x:f aca="0">SUM(Z1288:AC1288)</x:f>
        <x:v>1.2898922904757808</x:v>
      </x:c>
      <x:c r="AE1288" s="64" t="n">
        <x:f aca="0">MAX(AE1287,AD1288)</x:f>
        <x:v>1.2977745086545336</x:v>
      </x:c>
      <x:c r="AF1288" s="63" t="n">
        <x:f aca="0">AD1288/AE1288-1</x:f>
        <x:v>-0.0060736423209025725</x:v>
      </x:c>
      <x:c r="AG1288" s="63" t="n">
        <x:f aca="0">AD1288/AD1287-1</x:f>
        <x:v>-0.001120161851430379</x:v>
      </x:c>
      <x:c r="AH1288" s="61" t="n">
        <x:f aca="0">IF(OR(T1288="年末+季度",T1288="季度+动态",T1288="季度",T1288="动态"),A1288,AH1287)</x:f>
        <x:v>45657</x:v>
      </x:c>
      <x:c r="AI1288" s="68" t="n">
        <x:f aca="0">YEAR(A1288)</x:f>
        <x:v>2025</x:v>
      </x:c>
      <x:c r="AJ1288" s="68" t="n">
        <x:f aca="0">MONTH(A1288)</x:f>
        <x:v>2</x:v>
      </x:c>
      <x:c r="AK1288" s="66" t="n">
        <x:f aca="0">IF(MONTH(A1288)&lt;&gt;MONTH(A1289),1,0)</x:f>
        <x:v>0</x:v>
      </x:c>
      <x:c r="AL1288" s="64" t="n">
        <x:f aca="0">IF(AK1287,AD1287,AL1287)</x:f>
        <x:v>1.2847310490615753</x:v>
      </x:c>
      <x:c r="AM1288" s="65" t="str">
        <x:f aca="0">IF(AK1288,AD1288/AL1288-1,"")</x:f>
      </x:c>
      <x:c r="AN1288" s="64" t="n">
        <x:f aca="0">IF(AI1288&lt;&gt;AI1287,AD1288,MAX(AN1287,AD1288))</x:f>
        <x:v>1.2977745086545336</x:v>
      </x:c>
      <x:c r="AO1288" s="65" t="n">
        <x:f aca="0">AD1288/AN1288-1</x:f>
        <x:v>-0.0060736423209025725</x:v>
      </x:c>
      <x:c r="AP1288" s="69" t="n">
        <x:f aca="0">IFERROR(SUM(Z1288:AC1288)/AD1288,0)</x:f>
        <x:v>1</x:v>
      </x:c>
      <x:c r="AQ1288" s="66" t="b">
        <x:f aca="0">AND(B1288&gt;0,C1288&gt;0,D1288&gt;0,E1288&gt;0)</x:f>
        <x:v>1</x:v>
      </x:c>
    </x:row>
    <x:row r="1289" ht="13.5" hidden="0">
      <x:c r="A1289" s="61" t="n">
        <x:f aca="0">'净值底稿'!A1251</x:f>
        <x:v>45716</x:v>
      </x:c>
      <x:c r="B1289" s="62" t="n">
        <x:f aca="0">'净值底稿'!W1251</x:f>
        <x:v>1.4927611121036062</x:v>
      </x:c>
      <x:c r="C1289" s="62" t="n">
        <x:f aca="0">'净值底稿'!T1251</x:f>
        <x:v>1.3849364398850454</x:v>
      </x:c>
      <x:c r="D1289" s="62" t="n">
        <x:f aca="0">'净值底稿'!U1251</x:f>
        <x:v>1.7394</x:v>
      </x:c>
      <x:c r="E1289" s="62" t="n">
        <x:f aca="0">'净值底稿'!V1251</x:f>
        <x:v>2.3444</x:v>
      </x:c>
      <x:c r="F1289" s="63" t="n">
        <x:f aca="0">IFERROR(B1289/B1288-1,0)</x:f>
        <x:v>-0.009458517465550043</x:v>
      </x:c>
      <x:c r="G1289" s="63" t="n">
        <x:f aca="0">IFERROR(C1289/C1288-1,0)</x:f>
        <x:v>-0.028151597938336437</x:v>
      </x:c>
      <x:c r="H1289" s="63" t="n">
        <x:f aca="0">IFERROR(D1289/D1288-1,0)</x:f>
        <x:v>0.0005176876617773996</x:v>
      </x:c>
      <x:c r="I1289" s="63" t="n">
        <x:f aca="0">IFERROR(E1289/E1288-1,0)</x:f>
        <x:v>-0.00824907991031787</x:v>
      </x:c>
      <x:c r="J1289" s="64" t="n">
        <x:f aca="0">Z1288*(1+F1289)</x:f>
        <x:v>0.1250959831418107</x:v>
      </x:c>
      <x:c r="K1289" s="64" t="n">
        <x:f aca="0">AA1288*(1+G1289)</x:f>
        <x:v>0.1334857789771708</x:v>
      </x:c>
      <x:c r="L1289" s="64" t="n">
        <x:f aca="0">AB1288*(1+H1289)</x:f>
        <x:v>0.9320870258864892</x:v>
      </x:c>
      <x:c r="M1289" s="64" t="n">
        <x:f aca="0">AC1288*(1+I1289)</x:f>
        <x:v>0.09386383966536925</x:v>
      </x:c>
      <x:c r="N1289" s="64" t="n">
        <x:f aca="0">SUM(J1289:M1289)</x:f>
        <x:v>1.28453262767084</x:v>
      </x:c>
      <x:c r="O1289" s="65" t="n">
        <x:f aca="0">IFERROR((J1289+K1289)/N1289,0)</x:f>
        <x:v>0.2013041603994529</x:v>
      </x:c>
      <x:c r="P1289" s="66" t="b">
        <x:f aca="0">AND(MONTH(A1289)=12,OR(A1290="",YEAR(A1289)&lt;&gt;YEAR(A1290)))</x:f>
        <x:v>0</x:v>
      </x:c>
      <x:c r="Q1289" s="66" t="b">
        <x:f aca="0">AND(MOD(MONTH(A1289),3)=0,OR(A1290="",MONTH(A1289)&lt;&gt;MONTH(A1290)))</x:f>
        <x:v>0</x:v>
      </x:c>
      <x:c r="R1289" s="66" t="b">
        <x:f aca="0">OR(O1289&gt;$E$7,O1289&lt;$E$6)</x:f>
        <x:v>0</x:v>
      </x:c>
      <x:c r="S1289" s="66" t="b">
        <x:f aca="0">AND(OR(P1289,Q1289,R1289),A1289-AH1288&gt;$E$8)</x:f>
        <x:v>0</x:v>
      </x:c>
      <x:c r="T1289" s="67" t="str">
        <x:f aca="0">IF(NOT(OR(P1289,Q1289,R1289)),"不调",IF(NOT(S1289),"间隔规则跳过",IF(P1289,"年末+季度",IF(AND(Q1289,R1289),"季度+动态",IF(Q1289,"季度","动态")))))</x:f>
        <x:v>不调</x:v>
      </x:c>
      <x:c r="U1289" s="64" t="n">
        <x:f aca="0">IF(OR(T1289="年末+季度",T1289="季度+动态"),N1289*$E$5/2,IF(T1289="季度",(J1289+K1289)/2,IF(T1289="动态",N1289*$E$5*IF(J1289+K1289=0,0.5,J1289/(J1289+K1289)),J1289)))</x:f>
        <x:v>0.1250959831418107</x:v>
      </x:c>
      <x:c r="V1289" s="64" t="n">
        <x:f aca="0">IF(OR(T1289="年末+季度",T1289="季度+动态"),N1289*$E$5/2,IF(T1289="季度",(J1289+K1289)/2,IF(T1289="动态",N1289*$E$5*IF(J1289+K1289=0,0.5,K1289/(J1289+K1289)),K1289)))</x:f>
        <x:v>0.1334857789771708</x:v>
      </x:c>
      <x:c r="W1289" s="64" t="n">
        <x:f aca="0">IF(OR(T1289="年末+季度",T1289="季度+动态",T1289="动态"),N1289*(1-$E$5)*IF(L1289+M1289=0,$B$7/($B$7+$B$8),L1289/(L1289+M1289)),L1289)</x:f>
        <x:v>0.9320870258864892</x:v>
      </x:c>
      <x:c r="X1289" s="64" t="n">
        <x:f aca="0">IF(OR(T1289="年末+季度",T1289="季度+动态",T1289="动态"),N1289*(1-$E$5)*IF(L1289+M1289=0,$B$8/($B$7+$B$8),M1289/(L1289+M1289)),M1289)</x:f>
        <x:v>0.09386383966536925</x:v>
      </x:c>
      <x:c r="Y1289" s="64" t="n">
        <x:f aca="0">POWER(1-$H$5,(A1289-A1288)/$H$8)</x:f>
        <x:v>0.9999862671029998</x:v>
      </x:c>
      <x:c r="Z1289" s="64" t="n">
        <x:f aca="0">U1289*Y1289</x:f>
        <x:v>0.12509426521155906</x:v>
      </x:c>
      <x:c r="AA1289" s="64" t="n">
        <x:f aca="0">V1289*Y1289</x:f>
        <x:v>0.1334839458307171</x:v>
      </x:c>
      <x:c r="AB1289" s="64" t="n">
        <x:f aca="0">W1289*Y1289</x:f>
        <x:v>0.9320742256313674</x:v>
      </x:c>
      <x:c r="AC1289" s="64" t="n">
        <x:f aca="0">X1289*Y1289</x:f>
        <x:v>0.09386255064292708</x:v>
      </x:c>
      <x:c r="AD1289" s="64" t="n">
        <x:f aca="0">SUM(Z1289:AC1289)</x:f>
        <x:v>1.2845149873165707</x:v>
      </x:c>
      <x:c r="AE1289" s="64" t="n">
        <x:f aca="0">MAX(AE1288,AD1289)</x:f>
        <x:v>1.2977745086545336</x:v>
      </x:c>
      <x:c r="AF1289" s="63" t="n">
        <x:f aca="0">AD1289/AE1289-1</x:f>
        <x:v>-0.010217122658473077</x:v>
      </x:c>
      <x:c r="AG1289" s="63" t="n">
        <x:f aca="0">AD1289/AD1288-1</x:f>
        <x:v>-0.004168800138519058</x:v>
      </x:c>
      <x:c r="AH1289" s="61" t="n">
        <x:f aca="0">IF(OR(T1289="年末+季度",T1289="季度+动态",T1289="季度",T1289="动态"),A1289,AH1288)</x:f>
        <x:v>45657</x:v>
      </x:c>
      <x:c r="AI1289" s="68" t="n">
        <x:f aca="0">YEAR(A1289)</x:f>
        <x:v>2025</x:v>
      </x:c>
      <x:c r="AJ1289" s="68" t="n">
        <x:f aca="0">MONTH(A1289)</x:f>
        <x:v>2</x:v>
      </x:c>
      <x:c r="AK1289" s="66" t="n">
        <x:f aca="0">IF(MONTH(A1289)&lt;&gt;MONTH(A1290),1,0)</x:f>
        <x:v>1</x:v>
      </x:c>
      <x:c r="AL1289" s="64" t="n">
        <x:f aca="0">IF(AK1288,AD1288,AL1288)</x:f>
        <x:v>1.2847310490615753</x:v>
      </x:c>
      <x:c r="AM1289" s="65" t="n">
        <x:f aca="0">IF(AK1289,AD1289/AL1289-1,"")</x:f>
        <x:v>-0.00016817663522838977</x:v>
      </x:c>
      <x:c r="AN1289" s="64" t="n">
        <x:f aca="0">IF(AI1289&lt;&gt;AI1288,AD1289,MAX(AN1288,AD1289))</x:f>
        <x:v>1.2977745086545336</x:v>
      </x:c>
      <x:c r="AO1289" s="65" t="n">
        <x:f aca="0">AD1289/AN1289-1</x:f>
        <x:v>-0.010217122658473077</x:v>
      </x:c>
      <x:c r="AP1289" s="69" t="n">
        <x:f aca="0">IFERROR(SUM(Z1289:AC1289)/AD1289,0)</x:f>
        <x:v>1</x:v>
      </x:c>
      <x:c r="AQ1289" s="66" t="b">
        <x:f aca="0">AND(B1289&gt;0,C1289&gt;0,D1289&gt;0,E1289&gt;0)</x:f>
        <x:v>1</x:v>
      </x:c>
    </x:row>
    <x:row r="1290" ht="13.5" hidden="0">
      <x:c r="A1290" s="61" t="n">
        <x:f aca="0">'净值底稿'!A1252</x:f>
        <x:v>45719</x:v>
      </x:c>
      <x:c r="B1290" s="62" t="n">
        <x:f aca="0">'净值底稿'!W1252</x:f>
        <x:v>1.4926851740137073</x:v>
      </x:c>
      <x:c r="C1290" s="62" t="n">
        <x:f aca="0">'净值底稿'!T1252</x:f>
        <x:v>1.3914841986816948</x:v>
      </x:c>
      <x:c r="D1290" s="62" t="n">
        <x:f aca="0">'净值底稿'!U1252</x:f>
        <x:v>1.7412</x:v>
      </x:c>
      <x:c r="E1290" s="62" t="n">
        <x:f aca="0">'净值底稿'!V1252</x:f>
        <x:v>2.3462</x:v>
      </x:c>
      <x:c r="F1290" s="63" t="n">
        <x:f aca="0">IFERROR(B1290/B1289-1,0)</x:f>
        <x:v>-0.00005087089239075304</x:v>
      </x:c>
      <x:c r="G1290" s="63" t="n">
        <x:f aca="0">IFERROR(C1290/C1289-1,0)</x:f>
        <x:v>0.004727840648913073</x:v>
      </x:c>
      <x:c r="H1290" s="63" t="n">
        <x:f aca="0">IFERROR(D1290/D1289-1,0)</x:f>
        <x:v>0.0010348395998620585</x:v>
      </x:c>
      <x:c r="I1290" s="63" t="n">
        <x:f aca="0">IFERROR(E1290/E1289-1,0)</x:f>
        <x:v>0.0007677870670534936</x:v>
      </x:c>
      <x:c r="J1290" s="64" t="n">
        <x:f aca="0">Z1289*(1+F1290)</x:f>
        <x:v>0.12508790155465477</x:v>
      </x:c>
      <x:c r="K1290" s="64" t="n">
        <x:f aca="0">AA1289*(1+G1290)</x:f>
        <x:v>0.13411503665579289</x:v>
      </x:c>
      <x:c r="L1290" s="64" t="n">
        <x:f aca="0">AB1289*(1+H1290)</x:f>
        <x:v>0.9330387729500615</x:v>
      </x:c>
      <x:c r="M1290" s="64" t="n">
        <x:f aca="0">AC1289*(1+I1290)</x:f>
        <x:v>0.09393461709539137</x:v>
      </x:c>
      <x:c r="N1290" s="64" t="n">
        <x:f aca="0">SUM(J1290:M1290)</x:f>
        <x:v>1.2861763282559007</x:v>
      </x:c>
      <x:c r="O1290" s="65" t="n">
        <x:f aca="0">IFERROR((J1290+K1290)/N1290,0)</x:f>
        <x:v>0.2015298622094342</x:v>
      </x:c>
      <x:c r="P1290" s="66" t="b">
        <x:f aca="0">AND(MONTH(A1290)=12,OR(A1291="",YEAR(A1290)&lt;&gt;YEAR(A1291)))</x:f>
        <x:v>0</x:v>
      </x:c>
      <x:c r="Q1290" s="66" t="b">
        <x:f aca="0">AND(MOD(MONTH(A1290),3)=0,OR(A1291="",MONTH(A1290)&lt;&gt;MONTH(A1291)))</x:f>
        <x:v>0</x:v>
      </x:c>
      <x:c r="R1290" s="66" t="b">
        <x:f aca="0">OR(O1290&gt;$E$7,O1290&lt;$E$6)</x:f>
        <x:v>0</x:v>
      </x:c>
      <x:c r="S1290" s="66" t="b">
        <x:f aca="0">AND(OR(P1290,Q1290,R1290),A1290-AH1289&gt;$E$8)</x:f>
        <x:v>0</x:v>
      </x:c>
      <x:c r="T1290" s="67" t="str">
        <x:f aca="0">IF(NOT(OR(P1290,Q1290,R1290)),"不调",IF(NOT(S1290),"间隔规则跳过",IF(P1290,"年末+季度",IF(AND(Q1290,R1290),"季度+动态",IF(Q1290,"季度","动态")))))</x:f>
        <x:v>不调</x:v>
      </x:c>
      <x:c r="U1290" s="64" t="n">
        <x:f aca="0">IF(OR(T1290="年末+季度",T1290="季度+动态"),N1290*$E$5/2,IF(T1290="季度",(J1290+K1290)/2,IF(T1290="动态",N1290*$E$5*IF(J1290+K1290=0,0.5,J1290/(J1290+K1290)),J1290)))</x:f>
        <x:v>0.12508790155465477</x:v>
      </x:c>
      <x:c r="V1290" s="64" t="n">
        <x:f aca="0">IF(OR(T1290="年末+季度",T1290="季度+动态"),N1290*$E$5/2,IF(T1290="季度",(J1290+K1290)/2,IF(T1290="动态",N1290*$E$5*IF(J1290+K1290=0,0.5,K1290/(J1290+K1290)),K1290)))</x:f>
        <x:v>0.13411503665579289</x:v>
      </x:c>
      <x:c r="W1290" s="64" t="n">
        <x:f aca="0">IF(OR(T1290="年末+季度",T1290="季度+动态",T1290="动态"),N1290*(1-$E$5)*IF(L1290+M1290=0,$B$7/($B$7+$B$8),L1290/(L1290+M1290)),L1290)</x:f>
        <x:v>0.9330387729500615</x:v>
      </x:c>
      <x:c r="X1290" s="64" t="n">
        <x:f aca="0">IF(OR(T1290="年末+季度",T1290="季度+动态",T1290="动态"),N1290*(1-$E$5)*IF(L1290+M1290=0,$B$8/($B$7+$B$8),M1290/(L1290+M1290)),M1290)</x:f>
        <x:v>0.09393461709539137</x:v>
      </x:c>
      <x:c r="Y1290" s="64" t="n">
        <x:f aca="0">POWER(1-$H$5,(A1290-A1289)/$H$8)</x:f>
        <x:v>0.9999588018747739</x:v>
      </x:c>
      <x:c r="Z1290" s="64" t="n">
        <x:f aca="0">U1290*Y1290</x:f>
        <x:v>0.12508274816762224</x:v>
      </x:c>
      <x:c r="AA1290" s="64" t="n">
        <x:f aca="0">V1290*Y1290</x:f>
        <x:v>0.13410951136771804</x:v>
      </x:c>
      <x:c r="AB1290" s="64" t="n">
        <x:f aca="0">W1290*Y1290</x:f>
        <x:v>0.9330003335018527</x:v>
      </x:c>
      <x:c r="AC1290" s="64" t="n">
        <x:f aca="0">X1290*Y1290</x:f>
        <x:v>0.09393074716527322</x:v>
      </x:c>
      <x:c r="AD1290" s="64" t="n">
        <x:f aca="0">SUM(Z1290:AC1290)</x:f>
        <x:v>1.2861233402024663</x:v>
      </x:c>
      <x:c r="AE1290" s="64" t="n">
        <x:f aca="0">MAX(AE1289,AD1290)</x:f>
        <x:v>1.2977745086545336</x:v>
      </x:c>
      <x:c r="AF1290" s="63" t="n">
        <x:f aca="0">AD1290/AE1290-1</x:f>
        <x:v>-0.008977806525223397</x:v>
      </x:c>
      <x:c r="AG1290" s="63" t="n">
        <x:f aca="0">AD1290/AD1289-1</x:f>
        <x:v>0.0012521090853565564</x:v>
      </x:c>
      <x:c r="AH1290" s="61" t="n">
        <x:f aca="0">IF(OR(T1290="年末+季度",T1290="季度+动态",T1290="季度",T1290="动态"),A1290,AH1289)</x:f>
        <x:v>45657</x:v>
      </x:c>
      <x:c r="AI1290" s="68" t="n">
        <x:f aca="0">YEAR(A1290)</x:f>
        <x:v>2025</x:v>
      </x:c>
      <x:c r="AJ1290" s="68" t="n">
        <x:f aca="0">MONTH(A1290)</x:f>
        <x:v>3</x:v>
      </x:c>
      <x:c r="AK1290" s="66" t="n">
        <x:f aca="0">IF(MONTH(A1290)&lt;&gt;MONTH(A1291),1,0)</x:f>
        <x:v>0</x:v>
      </x:c>
      <x:c r="AL1290" s="64" t="n">
        <x:f aca="0">IF(AK1289,AD1289,AL1289)</x:f>
        <x:v>1.2845149873165707</x:v>
      </x:c>
      <x:c r="AM1290" s="65" t="str">
        <x:f aca="0">IF(AK1290,AD1290/AL1290-1,"")</x:f>
      </x:c>
      <x:c r="AN1290" s="64" t="n">
        <x:f aca="0">IF(AI1290&lt;&gt;AI1289,AD1290,MAX(AN1289,AD1290))</x:f>
        <x:v>1.2977745086545336</x:v>
      </x:c>
      <x:c r="AO1290" s="65" t="n">
        <x:f aca="0">AD1290/AN1290-1</x:f>
        <x:v>-0.008977806525223397</x:v>
      </x:c>
      <x:c r="AP1290" s="69" t="n">
        <x:f aca="0">IFERROR(SUM(Z1290:AC1290)/AD1290,0)</x:f>
        <x:v>1</x:v>
      </x:c>
      <x:c r="AQ1290" s="66" t="b">
        <x:f aca="0">AND(B1290&gt;0,C1290&gt;0,D1290&gt;0,E1290&gt;0)</x:f>
        <x:v>1</x:v>
      </x:c>
    </x:row>
    <x:row r="1291" ht="13.5" hidden="0">
      <x:c r="A1291" s="61" t="n">
        <x:f aca="0">'净值底稿'!A1253</x:f>
        <x:v>45720</x:v>
      </x:c>
      <x:c r="B1291" s="62" t="n">
        <x:f aca="0">'净值底稿'!W1253</x:f>
        <x:v>1.4925700267654924</x:v>
      </x:c>
      <x:c r="C1291" s="62" t="n">
        <x:f aca="0">'净值底稿'!T1253</x:f>
        <x:v>1.4044210337643683</x:v>
      </x:c>
      <x:c r="D1291" s="62" t="n">
        <x:f aca="0">'净值底稿'!U1253</x:f>
        <x:v>1.7411</x:v>
      </x:c>
      <x:c r="E1291" s="62" t="n">
        <x:f aca="0">'净值底稿'!V1253</x:f>
        <x:v>2.3735</x:v>
      </x:c>
      <x:c r="F1291" s="63" t="n">
        <x:f aca="0">IFERROR(B1291/B1290-1,0)</x:f>
        <x:v>-0.00007714101420674968</x:v>
      </x:c>
      <x:c r="G1291" s="63" t="n">
        <x:f aca="0">IFERROR(C1291/C1290-1,0)</x:f>
        <x:v>0.009297148393729415</x:v>
      </x:c>
      <x:c r="H1291" s="63" t="n">
        <x:f aca="0">IFERROR(D1291/D1290-1,0)</x:f>
        <x:v>-0.000057431656328987835</x:v>
      </x:c>
      <x:c r="I1291" s="63" t="n">
        <x:f aca="0">IFERROR(E1291/E1290-1,0)</x:f>
        <x:v>0.01163583667206547</x:v>
      </x:c>
      <x:c r="J1291" s="64" t="n">
        <x:f aca="0">Z1290*(1+F1291)</x:f>
        <x:v>0.1250730991575688</x:v>
      </x:c>
      <x:c r="K1291" s="64" t="n">
        <x:f aca="0">AA1290*(1+G1291)</x:f>
        <x:v>0.13535634739591426</x:v>
      </x:c>
      <x:c r="L1291" s="64" t="n">
        <x:f aca="0">AB1290*(1+H1291)</x:f>
        <x:v>0.9329467497473443</x:v>
      </x:c>
      <x:c r="M1291" s="64" t="n">
        <x:f aca="0">AC1290*(1+I1291)</x:f>
        <x:v>0.09502370999777342</x:v>
      </x:c>
      <x:c r="N1291" s="64" t="n">
        <x:f aca="0">SUM(J1291:M1291)</x:f>
        <x:v>1.2883999062986007</x:v>
      </x:c>
      <x:c r="O1291" s="65" t="n">
        <x:f aca="0">IFERROR((J1291+K1291)/N1291,0)</x:f>
        <x:v>0.20213401544064202</x:v>
      </x:c>
      <x:c r="P1291" s="66" t="b">
        <x:f aca="0">AND(MONTH(A1291)=12,OR(A1292="",YEAR(A1291)&lt;&gt;YEAR(A1292)))</x:f>
        <x:v>0</x:v>
      </x:c>
      <x:c r="Q1291" s="66" t="b">
        <x:f aca="0">AND(MOD(MONTH(A1291),3)=0,OR(A1292="",MONTH(A1291)&lt;&gt;MONTH(A1292)))</x:f>
        <x:v>0</x:v>
      </x:c>
      <x:c r="R1291" s="66" t="b">
        <x:f aca="0">OR(O1291&gt;$E$7,O1291&lt;$E$6)</x:f>
        <x:v>0</x:v>
      </x:c>
      <x:c r="S1291" s="66" t="b">
        <x:f aca="0">AND(OR(P1291,Q1291,R1291),A1291-AH1290&gt;$E$8)</x:f>
        <x:v>0</x:v>
      </x:c>
      <x:c r="T1291" s="67" t="str">
        <x:f aca="0">IF(NOT(OR(P1291,Q1291,R1291)),"不调",IF(NOT(S1291),"间隔规则跳过",IF(P1291,"年末+季度",IF(AND(Q1291,R1291),"季度+动态",IF(Q1291,"季度","动态")))))</x:f>
        <x:v>不调</x:v>
      </x:c>
      <x:c r="U1291" s="64" t="n">
        <x:f aca="0">IF(OR(T1291="年末+季度",T1291="季度+动态"),N1291*$E$5/2,IF(T1291="季度",(J1291+K1291)/2,IF(T1291="动态",N1291*$E$5*IF(J1291+K1291=0,0.5,J1291/(J1291+K1291)),J1291)))</x:f>
        <x:v>0.1250730991575688</x:v>
      </x:c>
      <x:c r="V1291" s="64" t="n">
        <x:f aca="0">IF(OR(T1291="年末+季度",T1291="季度+动态"),N1291*$E$5/2,IF(T1291="季度",(J1291+K1291)/2,IF(T1291="动态",N1291*$E$5*IF(J1291+K1291=0,0.5,K1291/(J1291+K1291)),K1291)))</x:f>
        <x:v>0.13535634739591426</x:v>
      </x:c>
      <x:c r="W1291" s="64" t="n">
        <x:f aca="0">IF(OR(T1291="年末+季度",T1291="季度+动态",T1291="动态"),N1291*(1-$E$5)*IF(L1291+M1291=0,$B$7/($B$7+$B$8),L1291/(L1291+M1291)),L1291)</x:f>
        <x:v>0.9329467497473443</x:v>
      </x:c>
      <x:c r="X1291" s="64" t="n">
        <x:f aca="0">IF(OR(T1291="年末+季度",T1291="季度+动态",T1291="动态"),N1291*(1-$E$5)*IF(L1291+M1291=0,$B$8/($B$7+$B$8),M1291/(L1291+M1291)),M1291)</x:f>
        <x:v>0.09502370999777342</x:v>
      </x:c>
      <x:c r="Y1291" s="64" t="n">
        <x:f aca="0">POWER(1-$H$5,(A1291-A1290)/$H$8)</x:f>
        <x:v>0.9999862671029998</x:v>
      </x:c>
      <x:c r="Z1291" s="64" t="n">
        <x:f aca="0">U1291*Y1291</x:f>
        <x:v>0.12507138154158057</x:v>
      </x:c>
      <x:c r="AA1291" s="64" t="n">
        <x:f aca="0">V1291*Y1291</x:f>
        <x:v>0.13535448856113713</x:v>
      </x:c>
      <x:c r="AB1291" s="64" t="n">
        <x:f aca="0">W1291*Y1291</x:f>
        <x:v>0.9329339376857233</x:v>
      </x:c>
      <x:c r="AC1291" s="64" t="n">
        <x:f aca="0">X1291*Y1291</x:f>
        <x:v>0.09502240504695143</x:v>
      </x:c>
      <x:c r="AD1291" s="64" t="n">
        <x:f aca="0">SUM(Z1291:AC1291)</x:f>
        <x:v>1.2883822128353926</x:v>
      </x:c>
      <x:c r="AE1291" s="64" t="n">
        <x:f aca="0">MAX(AE1290,AD1291)</x:f>
        <x:v>1.2977745086545336</x:v>
      </x:c>
      <x:c r="AF1291" s="63" t="n">
        <x:f aca="0">AD1291/AE1291-1</x:f>
        <x:v>-0.0072372324749069294</x:v>
      </x:c>
      <x:c r="AG1291" s="63" t="n">
        <x:f aca="0">AD1291/AD1290-1</x:f>
        <x:v>0.0017563421503341559</x:v>
      </x:c>
      <x:c r="AH1291" s="61" t="n">
        <x:f aca="0">IF(OR(T1291="年末+季度",T1291="季度+动态",T1291="季度",T1291="动态"),A1291,AH1290)</x:f>
        <x:v>45657</x:v>
      </x:c>
      <x:c r="AI1291" s="68" t="n">
        <x:f aca="0">YEAR(A1291)</x:f>
        <x:v>2025</x:v>
      </x:c>
      <x:c r="AJ1291" s="68" t="n">
        <x:f aca="0">MONTH(A1291)</x:f>
        <x:v>3</x:v>
      </x:c>
      <x:c r="AK1291" s="66" t="n">
        <x:f aca="0">IF(MONTH(A1291)&lt;&gt;MONTH(A1292),1,0)</x:f>
        <x:v>0</x:v>
      </x:c>
      <x:c r="AL1291" s="64" t="n">
        <x:f aca="0">IF(AK1290,AD1290,AL1290)</x:f>
        <x:v>1.2845149873165707</x:v>
      </x:c>
      <x:c r="AM1291" s="65" t="str">
        <x:f aca="0">IF(AK1291,AD1291/AL1291-1,"")</x:f>
      </x:c>
      <x:c r="AN1291" s="64" t="n">
        <x:f aca="0">IF(AI1291&lt;&gt;AI1290,AD1291,MAX(AN1290,AD1291))</x:f>
        <x:v>1.2977745086545336</x:v>
      </x:c>
      <x:c r="AO1291" s="65" t="n">
        <x:f aca="0">AD1291/AN1291-1</x:f>
        <x:v>-0.0072372324749069294</x:v>
      </x:c>
      <x:c r="AP1291" s="69" t="n">
        <x:f aca="0">IFERROR(SUM(Z1291:AC1291)/AD1291,0)</x:f>
        <x:v>1</x:v>
      </x:c>
      <x:c r="AQ1291" s="66" t="b">
        <x:f aca="0">AND(B1291&gt;0,C1291&gt;0,D1291&gt;0,E1291&gt;0)</x:f>
        <x:v>1</x:v>
      </x:c>
    </x:row>
    <x:row r="1292" ht="13.5" hidden="0">
      <x:c r="A1292" s="61" t="n">
        <x:f aca="0">'净值底稿'!A1254</x:f>
        <x:v>45721</x:v>
      </x:c>
      <x:c r="B1292" s="62" t="n">
        <x:f aca="0">'净值底稿'!W1254</x:f>
        <x:v>1.5026655155503388</x:v>
      </x:c>
      <x:c r="C1292" s="62" t="n">
        <x:f aca="0">'净值底稿'!T1254</x:f>
        <x:v>1.4098708716943364</x:v>
      </x:c>
      <x:c r="D1292" s="62" t="n">
        <x:f aca="0">'净值底稿'!U1254</x:f>
        <x:v>1.7416</x:v>
      </x:c>
      <x:c r="E1292" s="62" t="n">
        <x:f aca="0">'净值底稿'!V1254</x:f>
        <x:v>2.3805</x:v>
      </x:c>
      <x:c r="F1292" s="63" t="n">
        <x:f aca="0">IFERROR(B1292/B1291-1,0)</x:f>
        <x:v>0.006763829236691832</x:v>
      </x:c>
      <x:c r="G1292" s="63" t="n">
        <x:f aca="0">IFERROR(C1292/C1291-1,0)</x:f>
        <x:v>0.0038804872605477936</x:v>
      </x:c>
      <x:c r="H1292" s="63" t="n">
        <x:f aca="0">IFERROR(D1292/D1291-1,0)</x:f>
        <x:v>0.00028717477456785545</x:v>
      </x:c>
      <x:c r="I1292" s="63" t="n">
        <x:f aca="0">IFERROR(E1292/E1291-1,0)</x:f>
        <x:v>0.0029492310933221244</x:v>
      </x:c>
      <x:c r="J1292" s="64" t="n">
        <x:f aca="0">Z1291*(1+F1292)</x:f>
        <x:v>0.12591734300872495</x:v>
      </x:c>
      <x:c r="K1292" s="64" t="n">
        <x:f aca="0">AA1291*(1+G1292)</x:f>
        <x:v>0.13587972992965658</x:v>
      </x:c>
      <x:c r="L1292" s="64" t="n">
        <x:f aca="0">AB1291*(1+H1292)</x:f>
        <x:v>0.933201852778965</x:v>
      </x:c>
      <x:c r="M1292" s="64" t="n">
        <x:f aca="0">AC1291*(1+I1292)</x:f>
        <x:v>0.09530264807847816</x:v>
      </x:c>
      <x:c r="N1292" s="64" t="n">
        <x:f aca="0">SUM(J1292:M1292)</x:f>
        <x:v>1.2903015737958246</x:v>
      </x:c>
      <x:c r="O1292" s="65" t="n">
        <x:f aca="0">IFERROR((J1292+K1292)/N1292,0)</x:f>
        <x:v>0.20289603473723106</x:v>
      </x:c>
      <x:c r="P1292" s="66" t="b">
        <x:f aca="0">AND(MONTH(A1292)=12,OR(A1293="",YEAR(A1292)&lt;&gt;YEAR(A1293)))</x:f>
        <x:v>0</x:v>
      </x:c>
      <x:c r="Q1292" s="66" t="b">
        <x:f aca="0">AND(MOD(MONTH(A1292),3)=0,OR(A1293="",MONTH(A1292)&lt;&gt;MONTH(A1293)))</x:f>
        <x:v>0</x:v>
      </x:c>
      <x:c r="R1292" s="66" t="b">
        <x:f aca="0">OR(O1292&gt;$E$7,O1292&lt;$E$6)</x:f>
        <x:v>0</x:v>
      </x:c>
      <x:c r="S1292" s="66" t="b">
        <x:f aca="0">AND(OR(P1292,Q1292,R1292),A1292-AH1291&gt;$E$8)</x:f>
        <x:v>0</x:v>
      </x:c>
      <x:c r="T1292" s="67" t="str">
        <x:f aca="0">IF(NOT(OR(P1292,Q1292,R1292)),"不调",IF(NOT(S1292),"间隔规则跳过",IF(P1292,"年末+季度",IF(AND(Q1292,R1292),"季度+动态",IF(Q1292,"季度","动态")))))</x:f>
        <x:v>不调</x:v>
      </x:c>
      <x:c r="U1292" s="64" t="n">
        <x:f aca="0">IF(OR(T1292="年末+季度",T1292="季度+动态"),N1292*$E$5/2,IF(T1292="季度",(J1292+K1292)/2,IF(T1292="动态",N1292*$E$5*IF(J1292+K1292=0,0.5,J1292/(J1292+K1292)),J1292)))</x:f>
        <x:v>0.12591734300872495</x:v>
      </x:c>
      <x:c r="V1292" s="64" t="n">
        <x:f aca="0">IF(OR(T1292="年末+季度",T1292="季度+动态"),N1292*$E$5/2,IF(T1292="季度",(J1292+K1292)/2,IF(T1292="动态",N1292*$E$5*IF(J1292+K1292=0,0.5,K1292/(J1292+K1292)),K1292)))</x:f>
        <x:v>0.13587972992965658</x:v>
      </x:c>
      <x:c r="W1292" s="64" t="n">
        <x:f aca="0">IF(OR(T1292="年末+季度",T1292="季度+动态",T1292="动态"),N1292*(1-$E$5)*IF(L1292+M1292=0,$B$7/($B$7+$B$8),L1292/(L1292+M1292)),L1292)</x:f>
        <x:v>0.933201852778965</x:v>
      </x:c>
      <x:c r="X1292" s="64" t="n">
        <x:f aca="0">IF(OR(T1292="年末+季度",T1292="季度+动态",T1292="动态"),N1292*(1-$E$5)*IF(L1292+M1292=0,$B$8/($B$7+$B$8),M1292/(L1292+M1292)),M1292)</x:f>
        <x:v>0.09530264807847816</x:v>
      </x:c>
      <x:c r="Y1292" s="64" t="n">
        <x:f aca="0">POWER(1-$H$5,(A1292-A1291)/$H$8)</x:f>
        <x:v>0.9999862671029998</x:v>
      </x:c>
      <x:c r="Z1292" s="64" t="n">
        <x:f aca="0">U1292*Y1292</x:f>
        <x:v>0.12591561379882288</x:v>
      </x:c>
      <x:c r="AA1292" s="64" t="n">
        <x:f aca="0">V1292*Y1292</x:f>
        <x:v>0.13587786390732104</x:v>
      </x:c>
      <x:c r="AB1292" s="64" t="n">
        <x:f aca="0">W1292*Y1292</x:f>
        <x:v>0.9331890372140403</x:v>
      </x:c>
      <x:c r="AC1292" s="64" t="n">
        <x:f aca="0">X1292*Y1292</x:f>
        <x:v>0.09530133929702825</x:v>
      </x:c>
      <x:c r="AD1292" s="64" t="n">
        <x:f aca="0">SUM(Z1292:AC1292)</x:f>
        <x:v>1.2902838542172126</x:v>
      </x:c>
      <x:c r="AE1292" s="64" t="n">
        <x:f aca="0">MAX(AE1291,AD1292)</x:f>
        <x:v>1.2977745086545336</x:v>
      </x:c>
      <x:c r="AF1292" s="63" t="n">
        <x:f aca="0">AD1292/AE1292-1</x:f>
        <x:v>-0.005771922924489359</x:v>
      </x:c>
      <x:c r="AG1292" s="63" t="n">
        <x:f aca="0">AD1292/AD1291-1</x:f>
        <x:v>0.0014759916450841626</x:v>
      </x:c>
      <x:c r="AH1292" s="61" t="n">
        <x:f aca="0">IF(OR(T1292="年末+季度",T1292="季度+动态",T1292="季度",T1292="动态"),A1292,AH1291)</x:f>
        <x:v>45657</x:v>
      </x:c>
      <x:c r="AI1292" s="68" t="n">
        <x:f aca="0">YEAR(A1292)</x:f>
        <x:v>2025</x:v>
      </x:c>
      <x:c r="AJ1292" s="68" t="n">
        <x:f aca="0">MONTH(A1292)</x:f>
        <x:v>3</x:v>
      </x:c>
      <x:c r="AK1292" s="66" t="n">
        <x:f aca="0">IF(MONTH(A1292)&lt;&gt;MONTH(A1293),1,0)</x:f>
        <x:v>0</x:v>
      </x:c>
      <x:c r="AL1292" s="64" t="n">
        <x:f aca="0">IF(AK1291,AD1291,AL1291)</x:f>
        <x:v>1.2845149873165707</x:v>
      </x:c>
      <x:c r="AM1292" s="65" t="str">
        <x:f aca="0">IF(AK1292,AD1292/AL1292-1,"")</x:f>
      </x:c>
      <x:c r="AN1292" s="64" t="n">
        <x:f aca="0">IF(AI1292&lt;&gt;AI1291,AD1292,MAX(AN1291,AD1292))</x:f>
        <x:v>1.2977745086545336</x:v>
      </x:c>
      <x:c r="AO1292" s="65" t="n">
        <x:f aca="0">AD1292/AN1292-1</x:f>
        <x:v>-0.005771922924489359</x:v>
      </x:c>
      <x:c r="AP1292" s="69" t="n">
        <x:f aca="0">IFERROR(SUM(Z1292:AC1292)/AD1292,0)</x:f>
        <x:v>1</x:v>
      </x:c>
      <x:c r="AQ1292" s="66" t="b">
        <x:f aca="0">AND(B1292&gt;0,C1292&gt;0,D1292&gt;0,E1292&gt;0)</x:f>
        <x:v>1</x:v>
      </x:c>
    </x:row>
    <x:row r="1293" ht="13.5" hidden="0">
      <x:c r="A1293" s="61" t="n">
        <x:f aca="0">'净值底稿'!A1255</x:f>
        <x:v>45722</x:v>
      </x:c>
      <x:c r="B1293" s="62" t="n">
        <x:f aca="0">'净值底稿'!W1255</x:f>
        <x:v>1.504819270399661</x:v>
      </x:c>
      <x:c r="C1293" s="62" t="n">
        <x:f aca="0">'净值底稿'!T1255</x:f>
        <x:v>1.4331248745268965</x:v>
      </x:c>
      <x:c r="D1293" s="62" t="n">
        <x:f aca="0">'净值底稿'!U1255</x:f>
        <x:v>1.7395</x:v>
      </x:c>
      <x:c r="E1293" s="62" t="n">
        <x:f aca="0">'净值底稿'!V1255</x:f>
        <x:v>2.3741</x:v>
      </x:c>
      <x:c r="F1293" s="63" t="n">
        <x:f aca="0">IFERROR(B1293/B1292-1,0)</x:f>
        <x:v>0.0014332895957445135</x:v>
      </x:c>
      <x:c r="G1293" s="63" t="n">
        <x:f aca="0">IFERROR(C1293/C1292-1,0)</x:f>
        <x:v>0.01649371109044484</x:v>
      </x:c>
      <x:c r="H1293" s="63" t="n">
        <x:f aca="0">IFERROR(D1293/D1292-1,0)</x:f>
        <x:v>-0.001205787781350498</x:v>
      </x:c>
      <x:c r="I1293" s="63" t="n">
        <x:f aca="0">IFERROR(E1293/E1292-1,0)</x:f>
        <x:v>-0.002688510817055345</x:v>
      </x:c>
      <x:c r="J1293" s="64" t="n">
        <x:f aca="0">Z1292*(1+F1293)</x:f>
        <x:v>0.12609608733802252</x:v>
      </x:c>
      <x:c r="K1293" s="64" t="n">
        <x:f aca="0">AA1292*(1+G1293)</x:f>
        <x:v>0.13811899413819517</x:v>
      </x:c>
      <x:c r="L1293" s="64" t="n">
        <x:f aca="0">AB1292*(1+H1293)</x:f>
        <x:v>0.9320638092752774</x:v>
      </x:c>
      <x:c r="M1293" s="64" t="n">
        <x:f aca="0">AC1292*(1+I1293)</x:f>
        <x:v>0.09504512061544833</x:v>
      </x:c>
      <x:c r="N1293" s="64" t="n">
        <x:f aca="0">SUM(J1293:M1293)</x:f>
        <x:v>1.2913240113669435</x:v>
      </x:c>
      <x:c r="O1293" s="65" t="n">
        <x:f aca="0">IFERROR((J1293+K1293)/N1293,0)</x:f>
        <x:v>0.20460789015804814</x:v>
      </x:c>
      <x:c r="P1293" s="66" t="b">
        <x:f aca="0">AND(MONTH(A1293)=12,OR(A1294="",YEAR(A1293)&lt;&gt;YEAR(A1294)))</x:f>
        <x:v>0</x:v>
      </x:c>
      <x:c r="Q1293" s="66" t="b">
        <x:f aca="0">AND(MOD(MONTH(A1293),3)=0,OR(A1294="",MONTH(A1293)&lt;&gt;MONTH(A1294)))</x:f>
        <x:v>0</x:v>
      </x:c>
      <x:c r="R1293" s="66" t="b">
        <x:f aca="0">OR(O1293&gt;$E$7,O1293&lt;$E$6)</x:f>
        <x:v>0</x:v>
      </x:c>
      <x:c r="S1293" s="66" t="b">
        <x:f aca="0">AND(OR(P1293,Q1293,R1293),A1293-AH1292&gt;$E$8)</x:f>
        <x:v>0</x:v>
      </x:c>
      <x:c r="T1293" s="67" t="str">
        <x:f aca="0">IF(NOT(OR(P1293,Q1293,R1293)),"不调",IF(NOT(S1293),"间隔规则跳过",IF(P1293,"年末+季度",IF(AND(Q1293,R1293),"季度+动态",IF(Q1293,"季度","动态")))))</x:f>
        <x:v>不调</x:v>
      </x:c>
      <x:c r="U1293" s="64" t="n">
        <x:f aca="0">IF(OR(T1293="年末+季度",T1293="季度+动态"),N1293*$E$5/2,IF(T1293="季度",(J1293+K1293)/2,IF(T1293="动态",N1293*$E$5*IF(J1293+K1293=0,0.5,J1293/(J1293+K1293)),J1293)))</x:f>
        <x:v>0.12609608733802252</x:v>
      </x:c>
      <x:c r="V1293" s="64" t="n">
        <x:f aca="0">IF(OR(T1293="年末+季度",T1293="季度+动态"),N1293*$E$5/2,IF(T1293="季度",(J1293+K1293)/2,IF(T1293="动态",N1293*$E$5*IF(J1293+K1293=0,0.5,K1293/(J1293+K1293)),K1293)))</x:f>
        <x:v>0.13811899413819517</x:v>
      </x:c>
      <x:c r="W1293" s="64" t="n">
        <x:f aca="0">IF(OR(T1293="年末+季度",T1293="季度+动态",T1293="动态"),N1293*(1-$E$5)*IF(L1293+M1293=0,$B$7/($B$7+$B$8),L1293/(L1293+M1293)),L1293)</x:f>
        <x:v>0.9320638092752774</x:v>
      </x:c>
      <x:c r="X1293" s="64" t="n">
        <x:f aca="0">IF(OR(T1293="年末+季度",T1293="季度+动态",T1293="动态"),N1293*(1-$E$5)*IF(L1293+M1293=0,$B$8/($B$7+$B$8),M1293/(L1293+M1293)),M1293)</x:f>
        <x:v>0.09504512061544833</x:v>
      </x:c>
      <x:c r="Y1293" s="64" t="n">
        <x:f aca="0">POWER(1-$H$5,(A1293-A1292)/$H$8)</x:f>
        <x:v>0.9999862671029998</x:v>
      </x:c>
      <x:c r="Z1293" s="64" t="n">
        <x:f aca="0">U1293*Y1293</x:f>
        <x:v>0.126094355673443</x:v>
      </x:c>
      <x:c r="AA1293" s="64" t="n">
        <x:f aca="0">V1293*Y1293</x:f>
        <x:v>0.13811709736427488</x:v>
      </x:c>
      <x:c r="AB1293" s="64" t="n">
        <x:f aca="0">W1293*Y1293</x:f>
        <x:v>0.932051009338987</x:v>
      </x:c>
      <x:c r="AC1293" s="64" t="n">
        <x:f aca="0">X1293*Y1293</x:f>
        <x:v>0.09504381537059654</x:v>
      </x:c>
      <x:c r="AD1293" s="64" t="n">
        <x:f aca="0">SUM(Z1293:AC1293)</x:f>
        <x:v>1.2913062777473014</x:v>
      </x:c>
      <x:c r="AE1293" s="64" t="n">
        <x:f aca="0">MAX(AE1292,AD1293)</x:f>
        <x:v>1.2977745086545336</x:v>
      </x:c>
      <x:c r="AF1293" s="63" t="n">
        <x:f aca="0">AD1293/AE1293-1</x:f>
        <x:v>-0.0049840945896972855</x:v>
      </x:c>
      <x:c r="AG1293" s="63" t="n">
        <x:f aca="0">AD1293/AD1292-1</x:f>
        <x:v>0.0007924020181659941</x:v>
      </x:c>
      <x:c r="AH1293" s="61" t="n">
        <x:f aca="0">IF(OR(T1293="年末+季度",T1293="季度+动态",T1293="季度",T1293="动态"),A1293,AH1292)</x:f>
        <x:v>45657</x:v>
      </x:c>
      <x:c r="AI1293" s="68" t="n">
        <x:f aca="0">YEAR(A1293)</x:f>
        <x:v>2025</x:v>
      </x:c>
      <x:c r="AJ1293" s="68" t="n">
        <x:f aca="0">MONTH(A1293)</x:f>
        <x:v>3</x:v>
      </x:c>
      <x:c r="AK1293" s="66" t="n">
        <x:f aca="0">IF(MONTH(A1293)&lt;&gt;MONTH(A1294),1,0)</x:f>
        <x:v>0</x:v>
      </x:c>
      <x:c r="AL1293" s="64" t="n">
        <x:f aca="0">IF(AK1292,AD1292,AL1292)</x:f>
        <x:v>1.2845149873165707</x:v>
      </x:c>
      <x:c r="AM1293" s="65" t="str">
        <x:f aca="0">IF(AK1293,AD1293/AL1293-1,"")</x:f>
      </x:c>
      <x:c r="AN1293" s="64" t="n">
        <x:f aca="0">IF(AI1293&lt;&gt;AI1292,AD1293,MAX(AN1292,AD1293))</x:f>
        <x:v>1.2977745086545336</x:v>
      </x:c>
      <x:c r="AO1293" s="65" t="n">
        <x:f aca="0">AD1293/AN1293-1</x:f>
        <x:v>-0.0049840945896972855</x:v>
      </x:c>
      <x:c r="AP1293" s="69" t="n">
        <x:f aca="0">IFERROR(SUM(Z1293:AC1293)/AD1293,0)</x:f>
        <x:v>1</x:v>
      </x:c>
      <x:c r="AQ1293" s="66" t="b">
        <x:f aca="0">AND(B1293&gt;0,C1293&gt;0,D1293&gt;0,E1293&gt;0)</x:f>
        <x:v>1</x:v>
      </x:c>
    </x:row>
    <x:row r="1294" ht="13.5" hidden="0">
      <x:c r="A1294" s="61" t="n">
        <x:f aca="0">'净值底稿'!A1256</x:f>
        <x:v>45723</x:v>
      </x:c>
      <x:c r="B1294" s="62" t="n">
        <x:f aca="0">'净值底稿'!W1256</x:f>
        <x:v>1.504337994748935</x:v>
      </x:c>
      <x:c r="C1294" s="62" t="n">
        <x:f aca="0">'净值底稿'!T1256</x:f>
        <x:v>1.4286126944879787</x:v>
      </x:c>
      <x:c r="D1294" s="62" t="n">
        <x:f aca="0">'净值底稿'!U1256</x:f>
        <x:v>1.7343</x:v>
      </x:c>
      <x:c r="E1294" s="62" t="n">
        <x:f aca="0">'净值底稿'!V1256</x:f>
        <x:v>2.373</x:v>
      </x:c>
      <x:c r="F1294" s="63" t="n">
        <x:f aca="0">IFERROR(B1294/B1293-1,0)</x:f>
        <x:v>-0.0003198228918201984</x:v>
      </x:c>
      <x:c r="G1294" s="63" t="n">
        <x:f aca="0">IFERROR(C1294/C1293-1,0)</x:f>
        <x:v>-0.003148490490340161</x:v>
      </x:c>
      <x:c r="H1294" s="63" t="n">
        <x:f aca="0">IFERROR(D1294/D1293-1,0)</x:f>
        <x:v>-0.0029893647599885664</x:v>
      </x:c>
      <x:c r="I1294" s="63" t="n">
        <x:f aca="0">IFERROR(E1294/E1293-1,0)</x:f>
        <x:v>-0.00046333347373728184</x:v>
      </x:c>
      <x:c r="J1294" s="64" t="n">
        <x:f aca="0">Z1293*(1+F1294)</x:f>
        <x:v>0.1260540278119693</x:v>
      </x:c>
      <x:c r="K1294" s="64" t="n">
        <x:f aca="0">AA1293*(1+G1294)</x:f>
        <x:v>0.13768223699667007</x:v>
      </x:c>
      <x:c r="L1294" s="64" t="n">
        <x:f aca="0">AB1293*(1+H1294)</x:f>
        <x:v>0.9292647688971573</x:v>
      </x:c>
      <x:c r="M1294" s="64" t="n">
        <x:f aca="0">AC1293*(1+I1294)</x:f>
        <x:v>0.09499977838946363</x:v>
      </x:c>
      <x:c r="N1294" s="64" t="n">
        <x:f aca="0">SUM(J1294:M1294)</x:f>
        <x:v>1.2880008120952602</x:v>
      </x:c>
      <x:c r="O1294" s="65" t="n">
        <x:f aca="0">IFERROR((J1294+K1294)/N1294,0)</x:f>
        <x:v>0.2047640516465245</x:v>
      </x:c>
      <x:c r="P1294" s="66" t="b">
        <x:f aca="0">AND(MONTH(A1294)=12,OR(A1295="",YEAR(A1294)&lt;&gt;YEAR(A1295)))</x:f>
        <x:v>0</x:v>
      </x:c>
      <x:c r="Q1294" s="66" t="b">
        <x:f aca="0">AND(MOD(MONTH(A1294),3)=0,OR(A1295="",MONTH(A1294)&lt;&gt;MONTH(A1295)))</x:f>
        <x:v>0</x:v>
      </x:c>
      <x:c r="R1294" s="66" t="b">
        <x:f aca="0">OR(O1294&gt;$E$7,O1294&lt;$E$6)</x:f>
        <x:v>0</x:v>
      </x:c>
      <x:c r="S1294" s="66" t="b">
        <x:f aca="0">AND(OR(P1294,Q1294,R1294),A1294-AH1293&gt;$E$8)</x:f>
        <x:v>0</x:v>
      </x:c>
      <x:c r="T1294" s="67" t="str">
        <x:f aca="0">IF(NOT(OR(P1294,Q1294,R1294)),"不调",IF(NOT(S1294),"间隔规则跳过",IF(P1294,"年末+季度",IF(AND(Q1294,R1294),"季度+动态",IF(Q1294,"季度","动态")))))</x:f>
        <x:v>不调</x:v>
      </x:c>
      <x:c r="U1294" s="64" t="n">
        <x:f aca="0">IF(OR(T1294="年末+季度",T1294="季度+动态"),N1294*$E$5/2,IF(T1294="季度",(J1294+K1294)/2,IF(T1294="动态",N1294*$E$5*IF(J1294+K1294=0,0.5,J1294/(J1294+K1294)),J1294)))</x:f>
        <x:v>0.1260540278119693</x:v>
      </x:c>
      <x:c r="V1294" s="64" t="n">
        <x:f aca="0">IF(OR(T1294="年末+季度",T1294="季度+动态"),N1294*$E$5/2,IF(T1294="季度",(J1294+K1294)/2,IF(T1294="动态",N1294*$E$5*IF(J1294+K1294=0,0.5,K1294/(J1294+K1294)),K1294)))</x:f>
        <x:v>0.13768223699667007</x:v>
      </x:c>
      <x:c r="W1294" s="64" t="n">
        <x:f aca="0">IF(OR(T1294="年末+季度",T1294="季度+动态",T1294="动态"),N1294*(1-$E$5)*IF(L1294+M1294=0,$B$7/($B$7+$B$8),L1294/(L1294+M1294)),L1294)</x:f>
        <x:v>0.9292647688971573</x:v>
      </x:c>
      <x:c r="X1294" s="64" t="n">
        <x:f aca="0">IF(OR(T1294="年末+季度",T1294="季度+动态",T1294="动态"),N1294*(1-$E$5)*IF(L1294+M1294=0,$B$8/($B$7+$B$8),M1294/(L1294+M1294)),M1294)</x:f>
        <x:v>0.09499977838946363</x:v>
      </x:c>
      <x:c r="Y1294" s="64" t="n">
        <x:f aca="0">POWER(1-$H$5,(A1294-A1293)/$H$8)</x:f>
        <x:v>0.9999862671029998</x:v>
      </x:c>
      <x:c r="Z1294" s="64" t="n">
        <x:f aca="0">U1294*Y1294</x:f>
        <x:v>0.1260522967249889</x:v>
      </x:c>
      <x:c r="AA1294" s="64" t="n">
        <x:f aca="0">V1294*Y1294</x:f>
        <x:v>0.1376803462206906</x:v>
      </x:c>
      <x:c r="AB1294" s="64" t="n">
        <x:f aca="0">W1294*Y1294</x:f>
        <x:v>0.9292520073998001</x:v>
      </x:c>
      <x:c r="AC1294" s="64" t="n">
        <x:f aca="0">X1294*Y1294</x:f>
        <x:v>0.09499847376729197</x:v>
      </x:c>
      <x:c r="AD1294" s="64" t="n">
        <x:f aca="0">SUM(Z1294:AC1294)</x:f>
        <x:v>1.2879831241127717</x:v>
      </x:c>
      <x:c r="AE1294" s="64" t="n">
        <x:f aca="0">MAX(AE1293,AD1294)</x:f>
        <x:v>1.2977745086545336</x:v>
      </x:c>
      <x:c r="AF1294" s="63" t="n">
        <x:f aca="0">AD1294/AE1294-1</x:f>
        <x:v>-0.007544750244719345</x:v>
      </x:c>
      <x:c r="AG1294" s="63" t="n">
        <x:f aca="0">AD1294/AD1293-1</x:f>
        <x:v>-0.002573482133399807</x:v>
      </x:c>
      <x:c r="AH1294" s="61" t="n">
        <x:f aca="0">IF(OR(T1294="年末+季度",T1294="季度+动态",T1294="季度",T1294="动态"),A1294,AH1293)</x:f>
        <x:v>45657</x:v>
      </x:c>
      <x:c r="AI1294" s="68" t="n">
        <x:f aca="0">YEAR(A1294)</x:f>
        <x:v>2025</x:v>
      </x:c>
      <x:c r="AJ1294" s="68" t="n">
        <x:f aca="0">MONTH(A1294)</x:f>
        <x:v>3</x:v>
      </x:c>
      <x:c r="AK1294" s="66" t="n">
        <x:f aca="0">IF(MONTH(A1294)&lt;&gt;MONTH(A1295),1,0)</x:f>
        <x:v>0</x:v>
      </x:c>
      <x:c r="AL1294" s="64" t="n">
        <x:f aca="0">IF(AK1293,AD1293,AL1293)</x:f>
        <x:v>1.2845149873165707</x:v>
      </x:c>
      <x:c r="AM1294" s="65" t="str">
        <x:f aca="0">IF(AK1294,AD1294/AL1294-1,"")</x:f>
      </x:c>
      <x:c r="AN1294" s="64" t="n">
        <x:f aca="0">IF(AI1294&lt;&gt;AI1293,AD1294,MAX(AN1293,AD1294))</x:f>
        <x:v>1.2977745086545336</x:v>
      </x:c>
      <x:c r="AO1294" s="65" t="n">
        <x:f aca="0">AD1294/AN1294-1</x:f>
        <x:v>-0.007544750244719345</x:v>
      </x:c>
      <x:c r="AP1294" s="69" t="n">
        <x:f aca="0">IFERROR(SUM(Z1294:AC1294)/AD1294,0)</x:f>
        <x:v>1</x:v>
      </x:c>
      <x:c r="AQ1294" s="66" t="b">
        <x:f aca="0">AND(B1294&gt;0,C1294&gt;0,D1294&gt;0,E1294&gt;0)</x:f>
        <x:v>1</x:v>
      </x:c>
    </x:row>
    <x:row r="1295" ht="13.5" hidden="0">
      <x:c r="A1295" s="61" t="n">
        <x:f aca="0">'净值底稿'!A1257</x:f>
        <x:v>45726</x:v>
      </x:c>
      <x:c r="B1295" s="62" t="n">
        <x:f aca="0">'净值底稿'!W1257</x:f>
        <x:v>1.5031105356412966</x:v>
      </x:c>
      <x:c r="C1295" s="62" t="n">
        <x:f aca="0">'净值底稿'!T1257</x:f>
        <x:v>1.4292764675528182</x:v>
      </x:c>
      <x:c r="D1295" s="62" t="n">
        <x:f aca="0">'净值底稿'!U1257</x:f>
        <x:v>1.7329</x:v>
      </x:c>
      <x:c r="E1295" s="62" t="n">
        <x:f aca="0">'净值底稿'!V1257</x:f>
        <x:v>2.3815</x:v>
      </x:c>
      <x:c r="F1295" s="63" t="n">
        <x:f aca="0">IFERROR(B1295/B1294-1,0)</x:f>
        <x:v>-0.0008159463577487314</x:v>
      </x:c>
      <x:c r="G1295" s="63" t="n">
        <x:f aca="0">IFERROR(C1295/C1294-1,0)</x:f>
        <x:v>0.000464627724085398</x:v>
      </x:c>
      <x:c r="H1295" s="63" t="n">
        <x:f aca="0">IFERROR(D1295/D1294-1,0)</x:f>
        <x:v>-0.0008072421149742937</x:v>
      </x:c>
      <x:c r="I1295" s="63" t="n">
        <x:f aca="0">IFERROR(E1295/E1294-1,0)</x:f>
        <x:v>0.003581963758954698</x:v>
      </x:c>
      <x:c r="J1295" s="64" t="n">
        <x:f aca="0">Z1294*(1+F1295)</x:f>
        <x:v>0.1259494448125903</x:v>
      </x:c>
      <x:c r="K1295" s="64" t="n">
        <x:f aca="0">AA1294*(1+G1295)</x:f>
        <x:v>0.13774431632660641</x:v>
      </x:c>
      <x:c r="L1295" s="64" t="n">
        <x:f aca="0">AB1294*(1+H1295)</x:f>
        <x:v>0.9285018760440026</x:v>
      </x:c>
      <x:c r="M1295" s="64" t="n">
        <x:f aca="0">AC1294*(1+I1295)</x:f>
        <x:v>0.09533875485748242</x:v>
      </x:c>
      <x:c r="N1295" s="64" t="n">
        <x:f aca="0">SUM(J1295:M1295)</x:f>
        <x:v>1.2875343920406819</x:v>
      </x:c>
      <x:c r="O1295" s="65" t="n">
        <x:f aca="0">IFERROR((J1295+K1295)/N1295,0)</x:f>
        <x:v>0.20480521745229224</x:v>
      </x:c>
      <x:c r="P1295" s="66" t="b">
        <x:f aca="0">AND(MONTH(A1295)=12,OR(A1296="",YEAR(A1295)&lt;&gt;YEAR(A1296)))</x:f>
        <x:v>0</x:v>
      </x:c>
      <x:c r="Q1295" s="66" t="b">
        <x:f aca="0">AND(MOD(MONTH(A1295),3)=0,OR(A1296="",MONTH(A1295)&lt;&gt;MONTH(A1296)))</x:f>
        <x:v>0</x:v>
      </x:c>
      <x:c r="R1295" s="66" t="b">
        <x:f aca="0">OR(O1295&gt;$E$7,O1295&lt;$E$6)</x:f>
        <x:v>0</x:v>
      </x:c>
      <x:c r="S1295" s="66" t="b">
        <x:f aca="0">AND(OR(P1295,Q1295,R1295),A1295-AH1294&gt;$E$8)</x:f>
        <x:v>0</x:v>
      </x:c>
      <x:c r="T1295" s="67" t="str">
        <x:f aca="0">IF(NOT(OR(P1295,Q1295,R1295)),"不调",IF(NOT(S1295),"间隔规则跳过",IF(P1295,"年末+季度",IF(AND(Q1295,R1295),"季度+动态",IF(Q1295,"季度","动态")))))</x:f>
        <x:v>不调</x:v>
      </x:c>
      <x:c r="U1295" s="64" t="n">
        <x:f aca="0">IF(OR(T1295="年末+季度",T1295="季度+动态"),N1295*$E$5/2,IF(T1295="季度",(J1295+K1295)/2,IF(T1295="动态",N1295*$E$5*IF(J1295+K1295=0,0.5,J1295/(J1295+K1295)),J1295)))</x:f>
        <x:v>0.1259494448125903</x:v>
      </x:c>
      <x:c r="V1295" s="64" t="n">
        <x:f aca="0">IF(OR(T1295="年末+季度",T1295="季度+动态"),N1295*$E$5/2,IF(T1295="季度",(J1295+K1295)/2,IF(T1295="动态",N1295*$E$5*IF(J1295+K1295=0,0.5,K1295/(J1295+K1295)),K1295)))</x:f>
        <x:v>0.13774431632660641</x:v>
      </x:c>
      <x:c r="W1295" s="64" t="n">
        <x:f aca="0">IF(OR(T1295="年末+季度",T1295="季度+动态",T1295="动态"),N1295*(1-$E$5)*IF(L1295+M1295=0,$B$7/($B$7+$B$8),L1295/(L1295+M1295)),L1295)</x:f>
        <x:v>0.9285018760440026</x:v>
      </x:c>
      <x:c r="X1295" s="64" t="n">
        <x:f aca="0">IF(OR(T1295="年末+季度",T1295="季度+动态",T1295="动态"),N1295*(1-$E$5)*IF(L1295+M1295=0,$B$8/($B$7+$B$8),M1295/(L1295+M1295)),M1295)</x:f>
        <x:v>0.09533875485748242</x:v>
      </x:c>
      <x:c r="Y1295" s="64" t="n">
        <x:f aca="0">POWER(1-$H$5,(A1295-A1294)/$H$8)</x:f>
        <x:v>0.9999588018747739</x:v>
      </x:c>
      <x:c r="Z1295" s="64" t="n">
        <x:f aca="0">U1295*Y1295</x:f>
        <x:v>0.12594425593159075</x:v>
      </x:c>
      <x:c r="AA1295" s="64" t="n">
        <x:f aca="0">V1295*Y1295</x:f>
        <x:v>0.13773864151901322</x:v>
      </x:c>
      <x:c r="AB1295" s="64" t="n">
        <x:f aca="0">W1295*Y1295</x:f>
        <x:v>0.9284636235074407</x:v>
      </x:c>
      <x:c r="AC1295" s="64" t="n">
        <x:f aca="0">X1295*Y1295</x:f>
        <x:v>0.0953348270795209</x:v>
      </x:c>
      <x:c r="AD1295" s="64" t="n">
        <x:f aca="0">SUM(Z1295:AC1295)</x:f>
        <x:v>1.2874813480375655</x:v>
      </x:c>
      <x:c r="AE1295" s="64" t="n">
        <x:f aca="0">MAX(AE1294,AD1295)</x:f>
        <x:v>1.2977745086545336</x:v>
      </x:c>
      <x:c r="AF1295" s="63" t="n">
        <x:f aca="0">AD1295/AE1295-1</x:f>
        <x:v>-0.007931393742384052</x:v>
      </x:c>
      <x:c r="AG1295" s="63" t="n">
        <x:f aca="0">AD1295/AD1294-1</x:f>
        <x:v>-0.0003895828026099224</x:v>
      </x:c>
      <x:c r="AH1295" s="61" t="n">
        <x:f aca="0">IF(OR(T1295="年末+季度",T1295="季度+动态",T1295="季度",T1295="动态"),A1295,AH1294)</x:f>
        <x:v>45657</x:v>
      </x:c>
      <x:c r="AI1295" s="68" t="n">
        <x:f aca="0">YEAR(A1295)</x:f>
        <x:v>2025</x:v>
      </x:c>
      <x:c r="AJ1295" s="68" t="n">
        <x:f aca="0">MONTH(A1295)</x:f>
        <x:v>3</x:v>
      </x:c>
      <x:c r="AK1295" s="66" t="n">
        <x:f aca="0">IF(MONTH(A1295)&lt;&gt;MONTH(A1296),1,0)</x:f>
        <x:v>0</x:v>
      </x:c>
      <x:c r="AL1295" s="64" t="n">
        <x:f aca="0">IF(AK1294,AD1294,AL1294)</x:f>
        <x:v>1.2845149873165707</x:v>
      </x:c>
      <x:c r="AM1295" s="65" t="str">
        <x:f aca="0">IF(AK1295,AD1295/AL1295-1,"")</x:f>
      </x:c>
      <x:c r="AN1295" s="64" t="n">
        <x:f aca="0">IF(AI1295&lt;&gt;AI1294,AD1295,MAX(AN1294,AD1295))</x:f>
        <x:v>1.2977745086545336</x:v>
      </x:c>
      <x:c r="AO1295" s="65" t="n">
        <x:f aca="0">AD1295/AN1295-1</x:f>
        <x:v>-0.007931393742384052</x:v>
      </x:c>
      <x:c r="AP1295" s="69" t="n">
        <x:f aca="0">IFERROR(SUM(Z1295:AC1295)/AD1295,0)</x:f>
        <x:v>1</x:v>
      </x:c>
      <x:c r="AQ1295" s="66" t="b">
        <x:f aca="0">AND(B1295&gt;0,C1295&gt;0,D1295&gt;0,E1295&gt;0)</x:f>
        <x:v>1</x:v>
      </x:c>
    </x:row>
    <x:row r="1296" ht="13.5" hidden="0">
      <x:c r="A1296" s="61" t="n">
        <x:f aca="0">'净值底稿'!A1258</x:f>
        <x:v>45727</x:v>
      </x:c>
      <x:c r="B1296" s="62" t="n">
        <x:f aca="0">'净值底稿'!W1258</x:f>
        <x:v>1.5108798716473086</x:v>
      </x:c>
      <x:c r="C1296" s="62" t="n">
        <x:f aca="0">'净值底稿'!T1258</x:f>
        <x:v>1.4339299145835602</x:v>
      </x:c>
      <x:c r="D1296" s="62" t="n">
        <x:f aca="0">'净值底稿'!U1258</x:f>
        <x:v>1.7277</x:v>
      </x:c>
      <x:c r="E1296" s="62" t="n">
        <x:f aca="0">'净值底稿'!V1258</x:f>
        <x:v>2.3639</x:v>
      </x:c>
      <x:c r="F1296" s="63" t="n">
        <x:f aca="0">IFERROR(B1296/B1295-1,0)</x:f>
        <x:v>0.005168838765871042</x:v>
      </x:c>
      <x:c r="G1296" s="63" t="n">
        <x:f aca="0">IFERROR(C1296/C1295-1,0)</x:f>
        <x:v>0.003255806092371749</x:v>
      </x:c>
      <x:c r="H1296" s="63" t="n">
        <x:f aca="0">IFERROR(D1296/D1295-1,0)</x:f>
        <x:v>-0.0030007501875469744</x:v>
      </x:c>
      <x:c r="I1296" s="63" t="n">
        <x:f aca="0">IFERROR(E1296/E1295-1,0)</x:f>
        <x:v>-0.007390300230946778</x:v>
      </x:c>
      <x:c r="J1296" s="64" t="n">
        <x:f aca="0">Z1295*(1+F1296)</x:f>
        <x:v>0.12659524148398874</x:v>
      </x:c>
      <x:c r="K1296" s="64" t="n">
        <x:f aca="0">AA1295*(1+G1296)</x:f>
        <x:v>0.13818709182722583</x:v>
      </x:c>
      <x:c r="L1296" s="64" t="n">
        <x:f aca="0">AB1295*(1+H1296)</x:f>
        <x:v>0.9256775361150702</x:v>
      </x:c>
      <x:c r="M1296" s="64" t="n">
        <x:f aca="0">AC1295*(1+I1296)</x:f>
        <x:v>0.09463027408493785</x:v>
      </x:c>
      <x:c r="N1296" s="64" t="n">
        <x:f aca="0">SUM(J1296:M1296)</x:f>
        <x:v>1.2850901435112227</x:v>
      </x:c>
      <x:c r="O1296" s="65" t="n">
        <x:f aca="0">IFERROR((J1296+K1296)/N1296,0)</x:f>
        <x:v>0.20604183655767197</x:v>
      </x:c>
      <x:c r="P1296" s="66" t="b">
        <x:f aca="0">AND(MONTH(A1296)=12,OR(A1297="",YEAR(A1296)&lt;&gt;YEAR(A1297)))</x:f>
        <x:v>0</x:v>
      </x:c>
      <x:c r="Q1296" s="66" t="b">
        <x:f aca="0">AND(MOD(MONTH(A1296),3)=0,OR(A1297="",MONTH(A1296)&lt;&gt;MONTH(A1297)))</x:f>
        <x:v>0</x:v>
      </x:c>
      <x:c r="R1296" s="66" t="b">
        <x:f aca="0">OR(O1296&gt;$E$7,O1296&lt;$E$6)</x:f>
        <x:v>0</x:v>
      </x:c>
      <x:c r="S1296" s="66" t="b">
        <x:f aca="0">AND(OR(P1296,Q1296,R1296),A1296-AH1295&gt;$E$8)</x:f>
        <x:v>0</x:v>
      </x:c>
      <x:c r="T1296" s="67" t="str">
        <x:f aca="0">IF(NOT(OR(P1296,Q1296,R1296)),"不调",IF(NOT(S1296),"间隔规则跳过",IF(P1296,"年末+季度",IF(AND(Q1296,R1296),"季度+动态",IF(Q1296,"季度","动态")))))</x:f>
        <x:v>不调</x:v>
      </x:c>
      <x:c r="U1296" s="64" t="n">
        <x:f aca="0">IF(OR(T1296="年末+季度",T1296="季度+动态"),N1296*$E$5/2,IF(T1296="季度",(J1296+K1296)/2,IF(T1296="动态",N1296*$E$5*IF(J1296+K1296=0,0.5,J1296/(J1296+K1296)),J1296)))</x:f>
        <x:v>0.12659524148398874</x:v>
      </x:c>
      <x:c r="V1296" s="64" t="n">
        <x:f aca="0">IF(OR(T1296="年末+季度",T1296="季度+动态"),N1296*$E$5/2,IF(T1296="季度",(J1296+K1296)/2,IF(T1296="动态",N1296*$E$5*IF(J1296+K1296=0,0.5,K1296/(J1296+K1296)),K1296)))</x:f>
        <x:v>0.13818709182722583</x:v>
      </x:c>
      <x:c r="W1296" s="64" t="n">
        <x:f aca="0">IF(OR(T1296="年末+季度",T1296="季度+动态",T1296="动态"),N1296*(1-$E$5)*IF(L1296+M1296=0,$B$7/($B$7+$B$8),L1296/(L1296+M1296)),L1296)</x:f>
        <x:v>0.9256775361150702</x:v>
      </x:c>
      <x:c r="X1296" s="64" t="n">
        <x:f aca="0">IF(OR(T1296="年末+季度",T1296="季度+动态",T1296="动态"),N1296*(1-$E$5)*IF(L1296+M1296=0,$B$8/($B$7+$B$8),M1296/(L1296+M1296)),M1296)</x:f>
        <x:v>0.09463027408493785</x:v>
      </x:c>
      <x:c r="Y1296" s="64" t="n">
        <x:f aca="0">POWER(1-$H$5,(A1296-A1295)/$H$8)</x:f>
        <x:v>0.9999862671029998</x:v>
      </x:c>
      <x:c r="Z1296" s="64" t="n">
        <x:f aca="0">U1296*Y1296</x:f>
        <x:v>0.12659350296457672</x:v>
      </x:c>
      <x:c r="AA1296" s="64" t="n">
        <x:f aca="0">V1296*Y1296</x:f>
        <x:v>0.138185194118127</x:v>
      </x:c>
      <x:c r="AB1296" s="64" t="n">
        <x:f aca="0">W1296*Y1296</x:f>
        <x:v>0.9256648238808113</x:v>
      </x:c>
      <x:c r="AC1296" s="64" t="n">
        <x:f aca="0">X1296*Y1296</x:f>
        <x:v>0.09462897453713073</x:v>
      </x:c>
      <x:c r="AD1296" s="64" t="n">
        <x:f aca="0">SUM(Z1296:AC1296)</x:f>
        <x:v>1.2850724955006458</x:v>
      </x:c>
      <x:c r="AE1296" s="64" t="n">
        <x:f aca="0">MAX(AE1295,AD1296)</x:f>
        <x:v>1.2977745086545336</x:v>
      </x:c>
      <x:c r="AF1296" s="63" t="n">
        <x:f aca="0">AD1296/AE1296-1</x:f>
        <x:v>-0.009787534790659858</x:v>
      </x:c>
      <x:c r="AG1296" s="63" t="n">
        <x:f aca="0">AD1296/AD1295-1</x:f>
        <x:v>-0.001870980531555988</x:v>
      </x:c>
      <x:c r="AH1296" s="61" t="n">
        <x:f aca="0">IF(OR(T1296="年末+季度",T1296="季度+动态",T1296="季度",T1296="动态"),A1296,AH1295)</x:f>
        <x:v>45657</x:v>
      </x:c>
      <x:c r="AI1296" s="68" t="n">
        <x:f aca="0">YEAR(A1296)</x:f>
        <x:v>2025</x:v>
      </x:c>
      <x:c r="AJ1296" s="68" t="n">
        <x:f aca="0">MONTH(A1296)</x:f>
        <x:v>3</x:v>
      </x:c>
      <x:c r="AK1296" s="66" t="n">
        <x:f aca="0">IF(MONTH(A1296)&lt;&gt;MONTH(A1297),1,0)</x:f>
        <x:v>0</x:v>
      </x:c>
      <x:c r="AL1296" s="64" t="n">
        <x:f aca="0">IF(AK1295,AD1295,AL1295)</x:f>
        <x:v>1.2845149873165707</x:v>
      </x:c>
      <x:c r="AM1296" s="65" t="str">
        <x:f aca="0">IF(AK1296,AD1296/AL1296-1,"")</x:f>
      </x:c>
      <x:c r="AN1296" s="64" t="n">
        <x:f aca="0">IF(AI1296&lt;&gt;AI1295,AD1296,MAX(AN1295,AD1296))</x:f>
        <x:v>1.2977745086545336</x:v>
      </x:c>
      <x:c r="AO1296" s="65" t="n">
        <x:f aca="0">AD1296/AN1296-1</x:f>
        <x:v>-0.009787534790659858</x:v>
      </x:c>
      <x:c r="AP1296" s="69" t="n">
        <x:f aca="0">IFERROR(SUM(Z1296:AC1296)/AD1296,0)</x:f>
        <x:v>1</x:v>
      </x:c>
      <x:c r="AQ1296" s="66" t="b">
        <x:f aca="0">AND(B1296&gt;0,C1296&gt;0,D1296&gt;0,E1296&gt;0)</x:f>
        <x:v>1</x:v>
      </x:c>
    </x:row>
    <x:row r="1297" ht="13.5" hidden="0">
      <x:c r="A1297" s="61" t="n">
        <x:f aca="0">'净值底稿'!A1259</x:f>
        <x:v>45728</x:v>
      </x:c>
      <x:c r="B1297" s="62" t="n">
        <x:f aca="0">'净值底稿'!W1259</x:f>
        <x:v>1.5092720360889724</x:v>
      </x:c>
      <x:c r="C1297" s="62" t="n">
        <x:f aca="0">'净值底稿'!T1259</x:f>
        <x:v>1.4379355024087261</x:v>
      </x:c>
      <x:c r="D1297" s="62" t="n">
        <x:f aca="0">'净值底稿'!U1259</x:f>
        <x:v>1.7296</x:v>
      </x:c>
      <x:c r="E1297" s="62" t="n">
        <x:f aca="0">'净值底稿'!V1259</x:f>
        <x:v>2.3729</x:v>
      </x:c>
      <x:c r="F1297" s="63" t="n">
        <x:f aca="0">IFERROR(B1297/B1296-1,0)</x:f>
        <x:v>-0.0010641716714269167</x:v>
      </x:c>
      <x:c r="G1297" s="63" t="n">
        <x:f aca="0">IFERROR(C1297/C1296-1,0)</x:f>
        <x:v>0.002793433475672513</x:v>
      </x:c>
      <x:c r="H1297" s="63" t="n">
        <x:f aca="0">IFERROR(D1297/D1296-1,0)</x:f>
        <x:v>0.0010997279620303946</x:v>
      </x:c>
      <x:c r="I1297" s="63" t="n">
        <x:f aca="0">IFERROR(E1297/E1296-1,0)</x:f>
        <x:v>0.003807267650915769</x:v>
      </x:c>
      <x:c r="J1297" s="64" t="n">
        <x:f aca="0">Z1296*(1+F1297)</x:f>
        <x:v>0.12645878574493513</x:v>
      </x:c>
      <x:c r="K1297" s="64" t="n">
        <x:f aca="0">AA1296*(1+G1297)</x:f>
        <x:v>0.13857120526521888</x:v>
      </x:c>
      <x:c r="L1297" s="64" t="n">
        <x:f aca="0">AB1296*(1+H1297)</x:f>
        <x:v>0.926682803371101</x:v>
      </x:c>
      <x:c r="M1297" s="64" t="n">
        <x:f aca="0">AC1296*(1+I1297)</x:f>
        <x:v>0.09498925237072528</x:v>
      </x:c>
      <x:c r="N1297" s="64" t="n">
        <x:f aca="0">SUM(J1297:M1297)</x:f>
        <x:v>1.28670204675198</x:v>
      </x:c>
      <x:c r="O1297" s="65" t="n">
        <x:f aca="0">IFERROR((J1297+K1297)/N1297,0)</x:f>
        <x:v>0.20597619447265883</x:v>
      </x:c>
      <x:c r="P1297" s="66" t="b">
        <x:f aca="0">AND(MONTH(A1297)=12,OR(A1298="",YEAR(A1297)&lt;&gt;YEAR(A1298)))</x:f>
        <x:v>0</x:v>
      </x:c>
      <x:c r="Q1297" s="66" t="b">
        <x:f aca="0">AND(MOD(MONTH(A1297),3)=0,OR(A1298="",MONTH(A1297)&lt;&gt;MONTH(A1298)))</x:f>
        <x:v>0</x:v>
      </x:c>
      <x:c r="R1297" s="66" t="b">
        <x:f aca="0">OR(O1297&gt;$E$7,O1297&lt;$E$6)</x:f>
        <x:v>0</x:v>
      </x:c>
      <x:c r="S1297" s="66" t="b">
        <x:f aca="0">AND(OR(P1297,Q1297,R1297),A1297-AH1296&gt;$E$8)</x:f>
        <x:v>0</x:v>
      </x:c>
      <x:c r="T1297" s="67" t="str">
        <x:f aca="0">IF(NOT(OR(P1297,Q1297,R1297)),"不调",IF(NOT(S1297),"间隔规则跳过",IF(P1297,"年末+季度",IF(AND(Q1297,R1297),"季度+动态",IF(Q1297,"季度","动态")))))</x:f>
        <x:v>不调</x:v>
      </x:c>
      <x:c r="U1297" s="64" t="n">
        <x:f aca="0">IF(OR(T1297="年末+季度",T1297="季度+动态"),N1297*$E$5/2,IF(T1297="季度",(J1297+K1297)/2,IF(T1297="动态",N1297*$E$5*IF(J1297+K1297=0,0.5,J1297/(J1297+K1297)),J1297)))</x:f>
        <x:v>0.12645878574493513</x:v>
      </x:c>
      <x:c r="V1297" s="64" t="n">
        <x:f aca="0">IF(OR(T1297="年末+季度",T1297="季度+动态"),N1297*$E$5/2,IF(T1297="季度",(J1297+K1297)/2,IF(T1297="动态",N1297*$E$5*IF(J1297+K1297=0,0.5,K1297/(J1297+K1297)),K1297)))</x:f>
        <x:v>0.13857120526521888</x:v>
      </x:c>
      <x:c r="W1297" s="64" t="n">
        <x:f aca="0">IF(OR(T1297="年末+季度",T1297="季度+动态",T1297="动态"),N1297*(1-$E$5)*IF(L1297+M1297=0,$B$7/($B$7+$B$8),L1297/(L1297+M1297)),L1297)</x:f>
        <x:v>0.926682803371101</x:v>
      </x:c>
      <x:c r="X1297" s="64" t="n">
        <x:f aca="0">IF(OR(T1297="年末+季度",T1297="季度+动态",T1297="动态"),N1297*(1-$E$5)*IF(L1297+M1297=0,$B$8/($B$7+$B$8),M1297/(L1297+M1297)),M1297)</x:f>
        <x:v>0.09498925237072528</x:v>
      </x:c>
      <x:c r="Y1297" s="64" t="n">
        <x:f aca="0">POWER(1-$H$5,(A1297-A1296)/$H$8)</x:f>
        <x:v>0.9999862671029998</x:v>
      </x:c>
      <x:c r="Z1297" s="64" t="n">
        <x:f aca="0">U1297*Y1297</x:f>
        <x:v>0.1264570490994557</x:v>
      </x:c>
      <x:c r="AA1297" s="64" t="n">
        <x:f aca="0">V1297*Y1297</x:f>
        <x:v>0.13856930228112976</x:v>
      </x:c>
      <x:c r="AB1297" s="64" t="n">
        <x:f aca="0">W1297*Y1297</x:f>
        <x:v>0.9266700773316104</x:v>
      </x:c>
      <x:c r="AC1297" s="64" t="n">
        <x:f aca="0">X1297*Y1297</x:f>
        <x:v>0.09498794789310634</x:v>
      </x:c>
      <x:c r="AD1297" s="64" t="n">
        <x:f aca="0">SUM(Z1297:AC1297)</x:f>
        <x:v>1.2866843766053022</x:v>
      </x:c>
      <x:c r="AE1297" s="64" t="n">
        <x:f aca="0">MAX(AE1296,AD1297)</x:f>
        <x:v>1.2977745086545336</x:v>
      </x:c>
      <x:c r="AF1297" s="63" t="n">
        <x:f aca="0">AD1297/AE1297-1</x:f>
        <x:v>-0.008545499988845573</x:v>
      </x:c>
      <x:c r="AG1297" s="63" t="n">
        <x:f aca="0">AD1297/AD1296-1</x:f>
        <x:v>0.001254311418460885</x:v>
      </x:c>
      <x:c r="AH1297" s="61" t="n">
        <x:f aca="0">IF(OR(T1297="年末+季度",T1297="季度+动态",T1297="季度",T1297="动态"),A1297,AH1296)</x:f>
        <x:v>45657</x:v>
      </x:c>
      <x:c r="AI1297" s="68" t="n">
        <x:f aca="0">YEAR(A1297)</x:f>
        <x:v>2025</x:v>
      </x:c>
      <x:c r="AJ1297" s="68" t="n">
        <x:f aca="0">MONTH(A1297)</x:f>
        <x:v>3</x:v>
      </x:c>
      <x:c r="AK1297" s="66" t="n">
        <x:f aca="0">IF(MONTH(A1297)&lt;&gt;MONTH(A1298),1,0)</x:f>
        <x:v>0</x:v>
      </x:c>
      <x:c r="AL1297" s="64" t="n">
        <x:f aca="0">IF(AK1296,AD1296,AL1296)</x:f>
        <x:v>1.2845149873165707</x:v>
      </x:c>
      <x:c r="AM1297" s="65" t="str">
        <x:f aca="0">IF(AK1297,AD1297/AL1297-1,"")</x:f>
      </x:c>
      <x:c r="AN1297" s="64" t="n">
        <x:f aca="0">IF(AI1297&lt;&gt;AI1296,AD1297,MAX(AN1296,AD1297))</x:f>
        <x:v>1.2977745086545336</x:v>
      </x:c>
      <x:c r="AO1297" s="65" t="n">
        <x:f aca="0">AD1297/AN1297-1</x:f>
        <x:v>-0.008545499988845573</x:v>
      </x:c>
      <x:c r="AP1297" s="69" t="n">
        <x:f aca="0">IFERROR(SUM(Z1297:AC1297)/AD1297,0)</x:f>
        <x:v>1</x:v>
      </x:c>
      <x:c r="AQ1297" s="66" t="b">
        <x:f aca="0">AND(B1297&gt;0,C1297&gt;0,D1297&gt;0,E1297&gt;0)</x:f>
        <x:v>1</x:v>
      </x:c>
    </x:row>
    <x:row r="1298" ht="13.5" hidden="0">
      <x:c r="A1298" s="61" t="n">
        <x:f aca="0">'净值底稿'!A1260</x:f>
        <x:v>45729</x:v>
      </x:c>
      <x:c r="B1298" s="62" t="n">
        <x:f aca="0">'净值底稿'!W1260</x:f>
        <x:v>1.5139186981700414</x:v>
      </x:c>
      <x:c r="C1298" s="62" t="n">
        <x:f aca="0">'净值底稿'!T1260</x:f>
        <x:v>1.4250469163222104</x:v>
      </x:c>
      <x:c r="D1298" s="62" t="n">
        <x:f aca="0">'净值底稿'!U1260</x:f>
        <x:v>1.7305</x:v>
      </x:c>
      <x:c r="E1298" s="62" t="n">
        <x:f aca="0">'净值底稿'!V1260</x:f>
        <x:v>2.388</x:v>
      </x:c>
      <x:c r="F1298" s="63" t="n">
        <x:f aca="0">IFERROR(B1298/B1297-1,0)</x:f>
        <x:v>0.003078743904319614</x:v>
      </x:c>
      <x:c r="G1298" s="63" t="n">
        <x:f aca="0">IFERROR(C1298/C1297-1,0)</x:f>
        <x:v>-0.008963257437434202</x:v>
      </x:c>
      <x:c r="H1298" s="63" t="n">
        <x:f aca="0">IFERROR(D1298/D1297-1,0)</x:f>
        <x:v>0.0005203515263643155</x:v>
      </x:c>
      <x:c r="I1298" s="63" t="n">
        <x:f aca="0">IFERROR(E1298/E1297-1,0)</x:f>
        <x:v>0.006363521429474384</x:v>
      </x:c>
      <x:c r="J1298" s="64" t="n">
        <x:f aca="0">Z1297*(1+F1298)</x:f>
        <x:v>0.1268463779685289</x:v>
      </x:c>
      <x:c r="K1298" s="64" t="n">
        <x:f aca="0">AA1297*(1+G1298)</x:f>
        <x:v>0.13732726995185837</x:v>
      </x:c>
      <x:c r="L1298" s="64" t="n">
        <x:f aca="0">AB1297*(1+H1298)</x:f>
        <x:v>0.927152271520786</x:v>
      </x:c>
      <x:c r="M1298" s="64" t="n">
        <x:f aca="0">AC1297*(1+I1298)</x:f>
        <x:v>0.09559240573506592</x:v>
      </x:c>
      <x:c r="N1298" s="64" t="n">
        <x:f aca="0">SUM(J1298:M1298)</x:f>
        <x:v>1.2869183251762393</x:v>
      </x:c>
      <x:c r="O1298" s="65" t="n">
        <x:f aca="0">IFERROR((J1298+K1298)/N1298,0)</x:f>
        <x:v>0.20527615680988112</x:v>
      </x:c>
      <x:c r="P1298" s="66" t="b">
        <x:f aca="0">AND(MONTH(A1298)=12,OR(A1299="",YEAR(A1298)&lt;&gt;YEAR(A1299)))</x:f>
        <x:v>0</x:v>
      </x:c>
      <x:c r="Q1298" s="66" t="b">
        <x:f aca="0">AND(MOD(MONTH(A1298),3)=0,OR(A1299="",MONTH(A1298)&lt;&gt;MONTH(A1299)))</x:f>
        <x:v>0</x:v>
      </x:c>
      <x:c r="R1298" s="66" t="b">
        <x:f aca="0">OR(O1298&gt;$E$7,O1298&lt;$E$6)</x:f>
        <x:v>0</x:v>
      </x:c>
      <x:c r="S1298" s="66" t="b">
        <x:f aca="0">AND(OR(P1298,Q1298,R1298),A1298-AH1297&gt;$E$8)</x:f>
        <x:v>0</x:v>
      </x:c>
      <x:c r="T1298" s="67" t="str">
        <x:f aca="0">IF(NOT(OR(P1298,Q1298,R1298)),"不调",IF(NOT(S1298),"间隔规则跳过",IF(P1298,"年末+季度",IF(AND(Q1298,R1298),"季度+动态",IF(Q1298,"季度","动态")))))</x:f>
        <x:v>不调</x:v>
      </x:c>
      <x:c r="U1298" s="64" t="n">
        <x:f aca="0">IF(OR(T1298="年末+季度",T1298="季度+动态"),N1298*$E$5/2,IF(T1298="季度",(J1298+K1298)/2,IF(T1298="动态",N1298*$E$5*IF(J1298+K1298=0,0.5,J1298/(J1298+K1298)),J1298)))</x:f>
        <x:v>0.1268463779685289</x:v>
      </x:c>
      <x:c r="V1298" s="64" t="n">
        <x:f aca="0">IF(OR(T1298="年末+季度",T1298="季度+动态"),N1298*$E$5/2,IF(T1298="季度",(J1298+K1298)/2,IF(T1298="动态",N1298*$E$5*IF(J1298+K1298=0,0.5,K1298/(J1298+K1298)),K1298)))</x:f>
        <x:v>0.13732726995185837</x:v>
      </x:c>
      <x:c r="W1298" s="64" t="n">
        <x:f aca="0">IF(OR(T1298="年末+季度",T1298="季度+动态",T1298="动态"),N1298*(1-$E$5)*IF(L1298+M1298=0,$B$7/($B$7+$B$8),L1298/(L1298+M1298)),L1298)</x:f>
        <x:v>0.927152271520786</x:v>
      </x:c>
      <x:c r="X1298" s="64" t="n">
        <x:f aca="0">IF(OR(T1298="年末+季度",T1298="季度+动态",T1298="动态"),N1298*(1-$E$5)*IF(L1298+M1298=0,$B$8/($B$7+$B$8),M1298/(L1298+M1298)),M1298)</x:f>
        <x:v>0.09559240573506592</x:v>
      </x:c>
      <x:c r="Y1298" s="64" t="n">
        <x:f aca="0">POWER(1-$H$5,(A1298-A1297)/$H$8)</x:f>
        <x:v>0.9999862671029998</x:v>
      </x:c>
      <x:c r="Z1298" s="64" t="n">
        <x:f aca="0">U1298*Y1298</x:f>
        <x:v>0.12684463600028542</x:v>
      </x:c>
      <x:c r="AA1298" s="64" t="n">
        <x:f aca="0">V1298*Y1298</x:f>
        <x:v>0.1373253840506048</x:v>
      </x:c>
      <x:c r="AB1298" s="64" t="n">
        <x:f aca="0">W1298*Y1298</x:f>
        <x:v>0.9271395390341377</x:v>
      </x:c>
      <x:c r="AC1298" s="64" t="n">
        <x:f aca="0">X1298*Y1298</x:f>
        <x:v>0.09559109297440395</x:v>
      </x:c>
      <x:c r="AD1298" s="64" t="n">
        <x:f aca="0">SUM(Z1298:AC1298)</x:f>
        <x:v>1.286900652059432</x:v>
      </x:c>
      <x:c r="AE1298" s="64" t="n">
        <x:f aca="0">MAX(AE1297,AD1298)</x:f>
        <x:v>1.2977745086545336</x:v>
      </x:c>
      <x:c r="AF1298" s="63" t="n">
        <x:f aca="0">AD1298/AE1298-1</x:f>
        <x:v>-0.008378848962270924</x:v>
      </x:c>
      <x:c r="AG1298" s="63" t="n">
        <x:f aca="0">AD1298/AD1297-1</x:f>
        <x:v>0.00016808741759999357</x:v>
      </x:c>
      <x:c r="AH1298" s="61" t="n">
        <x:f aca="0">IF(OR(T1298="年末+季度",T1298="季度+动态",T1298="季度",T1298="动态"),A1298,AH1297)</x:f>
        <x:v>45657</x:v>
      </x:c>
      <x:c r="AI1298" s="68" t="n">
        <x:f aca="0">YEAR(A1298)</x:f>
        <x:v>2025</x:v>
      </x:c>
      <x:c r="AJ1298" s="68" t="n">
        <x:f aca="0">MONTH(A1298)</x:f>
        <x:v>3</x:v>
      </x:c>
      <x:c r="AK1298" s="66" t="n">
        <x:f aca="0">IF(MONTH(A1298)&lt;&gt;MONTH(A1299),1,0)</x:f>
        <x:v>0</x:v>
      </x:c>
      <x:c r="AL1298" s="64" t="n">
        <x:f aca="0">IF(AK1297,AD1297,AL1297)</x:f>
        <x:v>1.2845149873165707</x:v>
      </x:c>
      <x:c r="AM1298" s="65" t="str">
        <x:f aca="0">IF(AK1298,AD1298/AL1298-1,"")</x:f>
      </x:c>
      <x:c r="AN1298" s="64" t="n">
        <x:f aca="0">IF(AI1298&lt;&gt;AI1297,AD1298,MAX(AN1297,AD1298))</x:f>
        <x:v>1.2977745086545336</x:v>
      </x:c>
      <x:c r="AO1298" s="65" t="n">
        <x:f aca="0">AD1298/AN1298-1</x:f>
        <x:v>-0.008378848962270924</x:v>
      </x:c>
      <x:c r="AP1298" s="69" t="n">
        <x:f aca="0">IFERROR(SUM(Z1298:AC1298)/AD1298,0)</x:f>
        <x:v>1</x:v>
      </x:c>
      <x:c r="AQ1298" s="66" t="b">
        <x:f aca="0">AND(B1298&gt;0,C1298&gt;0,D1298&gt;0,E1298&gt;0)</x:f>
        <x:v>1</x:v>
      </x:c>
    </x:row>
    <x:row r="1299" ht="13.5" hidden="0">
      <x:c r="A1299" s="61" t="n">
        <x:f aca="0">'净值底稿'!A1261</x:f>
        <x:v>45730</x:v>
      </x:c>
      <x:c r="B1299" s="62" t="n">
        <x:f aca="0">'净值底稿'!W1261</x:f>
        <x:v>1.5283687979886795</x:v>
      </x:c>
      <x:c r="C1299" s="62" t="n">
        <x:f aca="0">'净值底稿'!T1261</x:f>
        <x:v>1.4509754735087537</x:v>
      </x:c>
      <x:c r="D1299" s="62" t="n">
        <x:f aca="0">'净值底稿'!U1261</x:f>
        <x:v>1.7308</x:v>
      </x:c>
      <x:c r="E1299" s="62" t="n">
        <x:f aca="0">'净值底稿'!V1261</x:f>
        <x:v>2.4201</x:v>
      </x:c>
      <x:c r="F1299" s="63" t="n">
        <x:f aca="0">IFERROR(B1299/B1298-1,0)</x:f>
        <x:v>0.009544832120842894</x:v>
      </x:c>
      <x:c r="G1299" s="63" t="n">
        <x:f aca="0">IFERROR(C1299/C1298-1,0)</x:f>
        <x:v>0.018194879684003906</x:v>
      </x:c>
      <x:c r="H1299" s="63" t="n">
        <x:f aca="0">IFERROR(D1299/D1298-1,0)</x:f>
        <x:v>0.00017336030049119877</x:v>
      </x:c>
      <x:c r="I1299" s="63" t="n">
        <x:f aca="0">IFERROR(E1299/E1298-1,0)</x:f>
        <x:v>0.013442211055276543</x:v>
      </x:c>
      <x:c r="J1299" s="64" t="n">
        <x:f aca="0">Z1298*(1+F1299)</x:f>
        <x:v>0.12805534675633756</x:v>
      </x:c>
      <x:c r="K1299" s="64" t="n">
        <x:f aca="0">AA1298*(1+G1299)</x:f>
        <x:v>0.13982400289096517</x:v>
      </x:c>
      <x:c r="L1299" s="64" t="n">
        <x:f aca="0">AB1298*(1+H1299)</x:f>
        <x:v>0.927300268223222</x:v>
      </x:c>
      <x:c r="M1299" s="64" t="n">
        <x:f aca="0">AC1298*(1+I1299)</x:f>
        <x:v>0.09687604862117045</x:v>
      </x:c>
      <x:c r="N1299" s="64" t="n">
        <x:f aca="0">SUM(J1299:M1299)</x:f>
        <x:v>1.2920556664916951</x:v>
      </x:c>
      <x:c r="O1299" s="65" t="n">
        <x:f aca="0">IFERROR((J1299+K1299)/N1299,0)</x:f>
        <x:v>0.2073280250956003</x:v>
      </x:c>
      <x:c r="P1299" s="66" t="b">
        <x:f aca="0">AND(MONTH(A1299)=12,OR(A1300="",YEAR(A1299)&lt;&gt;YEAR(A1300)))</x:f>
        <x:v>0</x:v>
      </x:c>
      <x:c r="Q1299" s="66" t="b">
        <x:f aca="0">AND(MOD(MONTH(A1299),3)=0,OR(A1300="",MONTH(A1299)&lt;&gt;MONTH(A1300)))</x:f>
        <x:v>0</x:v>
      </x:c>
      <x:c r="R1299" s="66" t="b">
        <x:f aca="0">OR(O1299&gt;$E$7,O1299&lt;$E$6)</x:f>
        <x:v>0</x:v>
      </x:c>
      <x:c r="S1299" s="66" t="b">
        <x:f aca="0">AND(OR(P1299,Q1299,R1299),A1299-AH1298&gt;$E$8)</x:f>
        <x:v>0</x:v>
      </x:c>
      <x:c r="T1299" s="67" t="str">
        <x:f aca="0">IF(NOT(OR(P1299,Q1299,R1299)),"不调",IF(NOT(S1299),"间隔规则跳过",IF(P1299,"年末+季度",IF(AND(Q1299,R1299),"季度+动态",IF(Q1299,"季度","动态")))))</x:f>
        <x:v>不调</x:v>
      </x:c>
      <x:c r="U1299" s="64" t="n">
        <x:f aca="0">IF(OR(T1299="年末+季度",T1299="季度+动态"),N1299*$E$5/2,IF(T1299="季度",(J1299+K1299)/2,IF(T1299="动态",N1299*$E$5*IF(J1299+K1299=0,0.5,J1299/(J1299+K1299)),J1299)))</x:f>
        <x:v>0.12805534675633756</x:v>
      </x:c>
      <x:c r="V1299" s="64" t="n">
        <x:f aca="0">IF(OR(T1299="年末+季度",T1299="季度+动态"),N1299*$E$5/2,IF(T1299="季度",(J1299+K1299)/2,IF(T1299="动态",N1299*$E$5*IF(J1299+K1299=0,0.5,K1299/(J1299+K1299)),K1299)))</x:f>
        <x:v>0.13982400289096517</x:v>
      </x:c>
      <x:c r="W1299" s="64" t="n">
        <x:f aca="0">IF(OR(T1299="年末+季度",T1299="季度+动态",T1299="动态"),N1299*(1-$E$5)*IF(L1299+M1299=0,$B$7/($B$7+$B$8),L1299/(L1299+M1299)),L1299)</x:f>
        <x:v>0.927300268223222</x:v>
      </x:c>
      <x:c r="X1299" s="64" t="n">
        <x:f aca="0">IF(OR(T1299="年末+季度",T1299="季度+动态",T1299="动态"),N1299*(1-$E$5)*IF(L1299+M1299=0,$B$8/($B$7+$B$8),M1299/(L1299+M1299)),M1299)</x:f>
        <x:v>0.09687604862117045</x:v>
      </x:c>
      <x:c r="Y1299" s="64" t="n">
        <x:f aca="0">POWER(1-$H$5,(A1299-A1298)/$H$8)</x:f>
        <x:v>0.9999862671029998</x:v>
      </x:c>
      <x:c r="Z1299" s="64" t="n">
        <x:f aca="0">U1299*Y1299</x:f>
        <x:v>0.12805358818545023</x:v>
      </x:c>
      <x:c r="AA1299" s="64" t="n">
        <x:f aca="0">V1299*Y1299</x:f>
        <x:v>0.13982208270233532</x:v>
      </x:c>
      <x:c r="AB1299" s="64" t="n">
        <x:f aca="0">W1299*Y1299</x:f>
        <x:v>0.9272875337041502</x:v>
      </x:c>
      <x:c r="AC1299" s="64" t="n">
        <x:f aca="0">X1299*Y1299</x:f>
        <x:v>0.09687471823237295</x:v>
      </x:c>
      <x:c r="AD1299" s="64" t="n">
        <x:f aca="0">SUM(Z1299:AC1299)</x:f>
        <x:v>1.2920379228243088</x:v>
      </x:c>
      <x:c r="AE1299" s="64" t="n">
        <x:f aca="0">MAX(AE1298,AD1299)</x:f>
        <x:v>1.2977745086545336</x:v>
      </x:c>
      <x:c r="AF1299" s="63" t="n">
        <x:f aca="0">AD1299/AE1299-1</x:f>
        <x:v>-0.004420325558846194</x:v>
      </x:c>
      <x:c r="AG1299" s="63" t="n">
        <x:f aca="0">AD1299/AD1298-1</x:f>
        <x:v>0.0039919715299356895</x:v>
      </x:c>
      <x:c r="AH1299" s="61" t="n">
        <x:f aca="0">IF(OR(T1299="年末+季度",T1299="季度+动态",T1299="季度",T1299="动态"),A1299,AH1298)</x:f>
        <x:v>45657</x:v>
      </x:c>
      <x:c r="AI1299" s="68" t="n">
        <x:f aca="0">YEAR(A1299)</x:f>
        <x:v>2025</x:v>
      </x:c>
      <x:c r="AJ1299" s="68" t="n">
        <x:f aca="0">MONTH(A1299)</x:f>
        <x:v>3</x:v>
      </x:c>
      <x:c r="AK1299" s="66" t="n">
        <x:f aca="0">IF(MONTH(A1299)&lt;&gt;MONTH(A1300),1,0)</x:f>
        <x:v>0</x:v>
      </x:c>
      <x:c r="AL1299" s="64" t="n">
        <x:f aca="0">IF(AK1298,AD1298,AL1298)</x:f>
        <x:v>1.2845149873165707</x:v>
      </x:c>
      <x:c r="AM1299" s="65" t="str">
        <x:f aca="0">IF(AK1299,AD1299/AL1299-1,"")</x:f>
      </x:c>
      <x:c r="AN1299" s="64" t="n">
        <x:f aca="0">IF(AI1299&lt;&gt;AI1298,AD1299,MAX(AN1298,AD1299))</x:f>
        <x:v>1.2977745086545336</x:v>
      </x:c>
      <x:c r="AO1299" s="65" t="n">
        <x:f aca="0">AD1299/AN1299-1</x:f>
        <x:v>-0.004420325558846194</x:v>
      </x:c>
      <x:c r="AP1299" s="69" t="n">
        <x:f aca="0">IFERROR(SUM(Z1299:AC1299)/AD1299,0)</x:f>
        <x:v>1</x:v>
      </x:c>
      <x:c r="AQ1299" s="66" t="b">
        <x:f aca="0">AND(B1299&gt;0,C1299&gt;0,D1299&gt;0,E1299&gt;0)</x:f>
        <x:v>1</x:v>
      </x:c>
    </x:row>
    <x:row r="1300" ht="13.5" hidden="0">
      <x:c r="A1300" s="61" t="n">
        <x:f aca="0">'净值底稿'!A1262</x:f>
        <x:v>45733</x:v>
      </x:c>
      <x:c r="B1300" s="62" t="n">
        <x:f aca="0">'净值底稿'!W1262</x:f>
        <x:v>1.5332656601318915</x:v>
      </x:c>
      <x:c r="C1300" s="62" t="n">
        <x:f aca="0">'净值底稿'!T1262</x:f>
        <x:v>1.4544366761593062</x:v>
      </x:c>
      <x:c r="D1300" s="62" t="n">
        <x:f aca="0">'净值底稿'!U1262</x:f>
        <x:v>1.7263</x:v>
      </x:c>
      <x:c r="E1300" s="62" t="n">
        <x:f aca="0">'净值底稿'!V1262</x:f>
        <x:v>2.4287</x:v>
      </x:c>
      <x:c r="F1300" s="63" t="n">
        <x:f aca="0">IFERROR(B1300/B1299-1,0)</x:f>
        <x:v>0.003203979399249768</x:v>
      </x:c>
      <x:c r="G1300" s="63" t="n">
        <x:f aca="0">IFERROR(C1300/C1299-1,0)</x:f>
        <x:v>0.002385431534678295</x:v>
      </x:c>
      <x:c r="H1300" s="63" t="n">
        <x:f aca="0">IFERROR(D1300/D1299-1,0)</x:f>
        <x:v>-0.002599953778599451</x:v>
      </x:c>
      <x:c r="I1300" s="63" t="n">
        <x:f aca="0">IFERROR(E1300/E1299-1,0)</x:f>
        <x:v>0.003553572166439478</x:v>
      </x:c>
      <x:c r="J1300" s="64" t="n">
        <x:f aca="0">Z1299*(1+F1300)</x:f>
        <x:v>0.12846386924399644</x:v>
      </x:c>
      <x:c r="K1300" s="64" t="n">
        <x:f aca="0">AA1299*(1+G1300)</x:f>
        <x:v>0.14015561870765786</x:v>
      </x:c>
      <x:c r="L1300" s="64" t="n">
        <x:f aca="0">AB1299*(1+H1300)</x:f>
        <x:v>0.9248766289770479</x:v>
      </x:c>
      <x:c r="M1300" s="64" t="n">
        <x:f aca="0">AC1299*(1+I1300)</x:f>
        <x:v>0.09721896953471518</x:v>
      </x:c>
      <x:c r="N1300" s="64" t="n">
        <x:f aca="0">SUM(J1300:M1300)</x:f>
        <x:v>1.2907150864634174</x:v>
      </x:c>
      <x:c r="O1300" s="65" t="n">
        <x:f aca="0">IFERROR((J1300+K1300)/N1300,0)</x:f>
        <x:v>0.20811679569631167</x:v>
      </x:c>
      <x:c r="P1300" s="66" t="b">
        <x:f aca="0">AND(MONTH(A1300)=12,OR(A1301="",YEAR(A1300)&lt;&gt;YEAR(A1301)))</x:f>
        <x:v>0</x:v>
      </x:c>
      <x:c r="Q1300" s="66" t="b">
        <x:f aca="0">AND(MOD(MONTH(A1300),3)=0,OR(A1301="",MONTH(A1300)&lt;&gt;MONTH(A1301)))</x:f>
        <x:v>0</x:v>
      </x:c>
      <x:c r="R1300" s="66" t="b">
        <x:f aca="0">OR(O1300&gt;$E$7,O1300&lt;$E$6)</x:f>
        <x:v>0</x:v>
      </x:c>
      <x:c r="S1300" s="66" t="b">
        <x:f aca="0">AND(OR(P1300,Q1300,R1300),A1300-AH1299&gt;$E$8)</x:f>
        <x:v>0</x:v>
      </x:c>
      <x:c r="T1300" s="67" t="str">
        <x:f aca="0">IF(NOT(OR(P1300,Q1300,R1300)),"不调",IF(NOT(S1300),"间隔规则跳过",IF(P1300,"年末+季度",IF(AND(Q1300,R1300),"季度+动态",IF(Q1300,"季度","动态")))))</x:f>
        <x:v>不调</x:v>
      </x:c>
      <x:c r="U1300" s="64" t="n">
        <x:f aca="0">IF(OR(T1300="年末+季度",T1300="季度+动态"),N1300*$E$5/2,IF(T1300="季度",(J1300+K1300)/2,IF(T1300="动态",N1300*$E$5*IF(J1300+K1300=0,0.5,J1300/(J1300+K1300)),J1300)))</x:f>
        <x:v>0.12846386924399644</x:v>
      </x:c>
      <x:c r="V1300" s="64" t="n">
        <x:f aca="0">IF(OR(T1300="年末+季度",T1300="季度+动态"),N1300*$E$5/2,IF(T1300="季度",(J1300+K1300)/2,IF(T1300="动态",N1300*$E$5*IF(J1300+K1300=0,0.5,K1300/(J1300+K1300)),K1300)))</x:f>
        <x:v>0.14015561870765786</x:v>
      </x:c>
      <x:c r="W1300" s="64" t="n">
        <x:f aca="0">IF(OR(T1300="年末+季度",T1300="季度+动态",T1300="动态"),N1300*(1-$E$5)*IF(L1300+M1300=0,$B$7/($B$7+$B$8),L1300/(L1300+M1300)),L1300)</x:f>
        <x:v>0.9248766289770479</x:v>
      </x:c>
      <x:c r="X1300" s="64" t="n">
        <x:f aca="0">IF(OR(T1300="年末+季度",T1300="季度+动态",T1300="动态"),N1300*(1-$E$5)*IF(L1300+M1300=0,$B$8/($B$7+$B$8),M1300/(L1300+M1300)),M1300)</x:f>
        <x:v>0.09721896953471518</x:v>
      </x:c>
      <x:c r="Y1300" s="64" t="n">
        <x:f aca="0">POWER(1-$H$5,(A1300-A1299)/$H$8)</x:f>
        <x:v>0.9999588018747739</x:v>
      </x:c>
      <x:c r="Z1300" s="64" t="n">
        <x:f aca="0">U1300*Y1300</x:f>
        <x:v>0.12845857677342432</x:v>
      </x:c>
      <x:c r="AA1300" s="64" t="n">
        <x:f aca="0">V1300*Y1300</x:f>
        <x:v>0.1401498445589272</x:v>
      </x:c>
      <x:c r="AB1300" s="64" t="n">
        <x:f aca="0">W1300*Y1300</x:f>
        <x:v>0.9248385257938686</x:v>
      </x:c>
      <x:c r="AC1300" s="64" t="n">
        <x:f aca="0">X1300*Y1300</x:f>
        <x:v>0.09721496429543394</x:v>
      </x:c>
      <x:c r="AD1300" s="64" t="n">
        <x:f aca="0">SUM(Z1300:AC1300)</x:f>
        <x:v>1.290661911421654</x:v>
      </x:c>
      <x:c r="AE1300" s="64" t="n">
        <x:f aca="0">MAX(AE1299,AD1300)</x:f>
        <x:v>1.2977745086545336</x:v>
      </x:c>
      <x:c r="AF1300" s="63" t="n">
        <x:f aca="0">AD1300/AE1300-1</x:f>
        <x:v>-0.005480610988617407</x:v>
      </x:c>
      <x:c r="AG1300" s="63" t="n">
        <x:f aca="0">AD1300/AD1299-1</x:f>
        <x:v>-0.0010649930457513612</x:v>
      </x:c>
      <x:c r="AH1300" s="61" t="n">
        <x:f aca="0">IF(OR(T1300="年末+季度",T1300="季度+动态",T1300="季度",T1300="动态"),A1300,AH1299)</x:f>
        <x:v>45657</x:v>
      </x:c>
      <x:c r="AI1300" s="68" t="n">
        <x:f aca="0">YEAR(A1300)</x:f>
        <x:v>2025</x:v>
      </x:c>
      <x:c r="AJ1300" s="68" t="n">
        <x:f aca="0">MONTH(A1300)</x:f>
        <x:v>3</x:v>
      </x:c>
      <x:c r="AK1300" s="66" t="n">
        <x:f aca="0">IF(MONTH(A1300)&lt;&gt;MONTH(A1301),1,0)</x:f>
        <x:v>0</x:v>
      </x:c>
      <x:c r="AL1300" s="64" t="n">
        <x:f aca="0">IF(AK1299,AD1299,AL1299)</x:f>
        <x:v>1.2845149873165707</x:v>
      </x:c>
      <x:c r="AM1300" s="65" t="str">
        <x:f aca="0">IF(AK1300,AD1300/AL1300-1,"")</x:f>
      </x:c>
      <x:c r="AN1300" s="64" t="n">
        <x:f aca="0">IF(AI1300&lt;&gt;AI1299,AD1300,MAX(AN1299,AD1300))</x:f>
        <x:v>1.2977745086545336</x:v>
      </x:c>
      <x:c r="AO1300" s="65" t="n">
        <x:f aca="0">AD1300/AN1300-1</x:f>
        <x:v>-0.005480610988617407</x:v>
      </x:c>
      <x:c r="AP1300" s="69" t="n">
        <x:f aca="0">IFERROR(SUM(Z1300:AC1300)/AD1300,0)</x:f>
        <x:v>1</x:v>
      </x:c>
      <x:c r="AQ1300" s="66" t="b">
        <x:f aca="0">AND(B1300&gt;0,C1300&gt;0,D1300&gt;0,E1300&gt;0)</x:f>
        <x:v>1</x:v>
      </x:c>
    </x:row>
    <x:row r="1301" ht="13.5" hidden="0">
      <x:c r="A1301" s="61" t="n">
        <x:f aca="0">'净值底稿'!A1263</x:f>
        <x:v>45734</x:v>
      </x:c>
      <x:c r="B1301" s="62" t="n">
        <x:f aca="0">'净值底稿'!W1263</x:f>
        <x:v>1.536404984736778</x:v>
      </x:c>
      <x:c r="C1301" s="62" t="n">
        <x:f aca="0">'净值底稿'!T1263</x:f>
        <x:v>1.4634436453190558</x:v>
      </x:c>
      <x:c r="D1301" s="62" t="n">
        <x:f aca="0">'净值底稿'!U1263</x:f>
        <x:v>1.7268</x:v>
      </x:c>
      <x:c r="E1301" s="62" t="n">
        <x:f aca="0">'净值底稿'!V1263</x:f>
        <x:v>2.4468</x:v>
      </x:c>
      <x:c r="F1301" s="63" t="n">
        <x:f aca="0">IFERROR(B1301/B1300-1,0)</x:f>
        <x:v>0.0020474759766135886</x:v>
      </x:c>
      <x:c r="G1301" s="63" t="n">
        <x:f aca="0">IFERROR(C1301/C1300-1,0)</x:f>
        <x:v>0.006192754423337332</x:v>
      </x:c>
      <x:c r="H1301" s="63" t="n">
        <x:f aca="0">IFERROR(D1301/D1300-1,0)</x:f>
        <x:v>0.0002896367954585699</x:v>
      </x:c>
      <x:c r="I1301" s="63" t="n">
        <x:f aca="0">IFERROR(E1301/E1300-1,0)</x:f>
        <x:v>0.00745254662988426</x:v>
      </x:c>
      <x:c r="J1301" s="64" t="n">
        <x:f aca="0">Z1300*(1+F1301)</x:f>
        <x:v>0.12872159262335786</x:v>
      </x:c>
      <x:c r="K1301" s="64" t="n">
        <x:f aca="0">AA1300*(1+G1301)</x:f>
        <x:v>0.14101775812874953</x:v>
      </x:c>
      <x:c r="L1301" s="64" t="n">
        <x:f aca="0">AB1300*(1+H1301)</x:f>
        <x:v>0.9251063930607961</x:v>
      </x:c>
      <x:c r="M1301" s="64" t="n">
        <x:f aca="0">AC1300*(1+I1301)</x:f>
        <x:v>0.0979394633499682</x:v>
      </x:c>
      <x:c r="N1301" s="64" t="n">
        <x:f aca="0">SUM(J1301:M1301)</x:f>
        <x:v>1.2927852071628718</x:v>
      </x:c>
      <x:c r="O1301" s="65" t="n">
        <x:f aca="0">IFERROR((J1301+K1301)/N1301,0)</x:f>
        <x:v>0.20864978130750242</x:v>
      </x:c>
      <x:c r="P1301" s="66" t="b">
        <x:f aca="0">AND(MONTH(A1301)=12,OR(A1302="",YEAR(A1301)&lt;&gt;YEAR(A1302)))</x:f>
        <x:v>0</x:v>
      </x:c>
      <x:c r="Q1301" s="66" t="b">
        <x:f aca="0">AND(MOD(MONTH(A1301),3)=0,OR(A1302="",MONTH(A1301)&lt;&gt;MONTH(A1302)))</x:f>
        <x:v>0</x:v>
      </x:c>
      <x:c r="R1301" s="66" t="b">
        <x:f aca="0">OR(O1301&gt;$E$7,O1301&lt;$E$6)</x:f>
        <x:v>0</x:v>
      </x:c>
      <x:c r="S1301" s="66" t="b">
        <x:f aca="0">AND(OR(P1301,Q1301,R1301),A1301-AH1300&gt;$E$8)</x:f>
        <x:v>0</x:v>
      </x:c>
      <x:c r="T1301" s="67" t="str">
        <x:f aca="0">IF(NOT(OR(P1301,Q1301,R1301)),"不调",IF(NOT(S1301),"间隔规则跳过",IF(P1301,"年末+季度",IF(AND(Q1301,R1301),"季度+动态",IF(Q1301,"季度","动态")))))</x:f>
        <x:v>不调</x:v>
      </x:c>
      <x:c r="U1301" s="64" t="n">
        <x:f aca="0">IF(OR(T1301="年末+季度",T1301="季度+动态"),N1301*$E$5/2,IF(T1301="季度",(J1301+K1301)/2,IF(T1301="动态",N1301*$E$5*IF(J1301+K1301=0,0.5,J1301/(J1301+K1301)),J1301)))</x:f>
        <x:v>0.12872159262335786</x:v>
      </x:c>
      <x:c r="V1301" s="64" t="n">
        <x:f aca="0">IF(OR(T1301="年末+季度",T1301="季度+动态"),N1301*$E$5/2,IF(T1301="季度",(J1301+K1301)/2,IF(T1301="动态",N1301*$E$5*IF(J1301+K1301=0,0.5,K1301/(J1301+K1301)),K1301)))</x:f>
        <x:v>0.14101775812874953</x:v>
      </x:c>
      <x:c r="W1301" s="64" t="n">
        <x:f aca="0">IF(OR(T1301="年末+季度",T1301="季度+动态",T1301="动态"),N1301*(1-$E$5)*IF(L1301+M1301=0,$B$7/($B$7+$B$8),L1301/(L1301+M1301)),L1301)</x:f>
        <x:v>0.9251063930607961</x:v>
      </x:c>
      <x:c r="X1301" s="64" t="n">
        <x:f aca="0">IF(OR(T1301="年末+季度",T1301="季度+动态",T1301="动态"),N1301*(1-$E$5)*IF(L1301+M1301=0,$B$8/($B$7+$B$8),M1301/(L1301+M1301)),M1301)</x:f>
        <x:v>0.0979394633499682</x:v>
      </x:c>
      <x:c r="Y1301" s="64" t="n">
        <x:f aca="0">POWER(1-$H$5,(A1301-A1300)/$H$8)</x:f>
        <x:v>0.9999862671029998</x:v>
      </x:c>
      <x:c r="Z1301" s="64" t="n">
        <x:f aca="0">U1301*Y1301</x:f>
        <x:v>0.12871982490298467</x:v>
      </x:c>
      <x:c r="AA1301" s="64" t="n">
        <x:f aca="0">V1301*Y1301</x:f>
        <x:v>0.14101582154640194</x:v>
      </x:c>
      <x:c r="AB1301" s="64" t="n">
        <x:f aca="0">W1301*Y1301</x:f>
        <x:v>0.925093688669986</x:v>
      </x:c>
      <x:c r="AC1301" s="64" t="n">
        <x:f aca="0">X1301*Y1301</x:f>
        <x:v>0.09793811835740575</x:v>
      </x:c>
      <x:c r="AD1301" s="64" t="n">
        <x:f aca="0">SUM(Z1301:AC1301)</x:f>
        <x:v>1.2927674534767783</x:v>
      </x:c>
      <x:c r="AE1301" s="64" t="n">
        <x:f aca="0">MAX(AE1300,AD1301)</x:f>
        <x:v>1.2977745086545336</x:v>
      </x:c>
      <x:c r="AF1301" s="63" t="n">
        <x:f aca="0">AD1301/AE1301-1</x:f>
        <x:v>-0.0038581857975822365</x:v>
      </x:c>
      <x:c r="AG1301" s="63" t="n">
        <x:f aca="0">AD1301/AD1300-1</x:f>
        <x:v>0.0016313660738660474</x:v>
      </x:c>
      <x:c r="AH1301" s="61" t="n">
        <x:f aca="0">IF(OR(T1301="年末+季度",T1301="季度+动态",T1301="季度",T1301="动态"),A1301,AH1300)</x:f>
        <x:v>45657</x:v>
      </x:c>
      <x:c r="AI1301" s="68" t="n">
        <x:f aca="0">YEAR(A1301)</x:f>
        <x:v>2025</x:v>
      </x:c>
      <x:c r="AJ1301" s="68" t="n">
        <x:f aca="0">MONTH(A1301)</x:f>
        <x:v>3</x:v>
      </x:c>
      <x:c r="AK1301" s="66" t="n">
        <x:f aca="0">IF(MONTH(A1301)&lt;&gt;MONTH(A1302),1,0)</x:f>
        <x:v>0</x:v>
      </x:c>
      <x:c r="AL1301" s="64" t="n">
        <x:f aca="0">IF(AK1300,AD1300,AL1300)</x:f>
        <x:v>1.2845149873165707</x:v>
      </x:c>
      <x:c r="AM1301" s="65" t="str">
        <x:f aca="0">IF(AK1301,AD1301/AL1301-1,"")</x:f>
      </x:c>
      <x:c r="AN1301" s="64" t="n">
        <x:f aca="0">IF(AI1301&lt;&gt;AI1300,AD1301,MAX(AN1300,AD1301))</x:f>
        <x:v>1.2977745086545336</x:v>
      </x:c>
      <x:c r="AO1301" s="65" t="n">
        <x:f aca="0">AD1301/AN1301-1</x:f>
        <x:v>-0.0038581857975822365</x:v>
      </x:c>
      <x:c r="AP1301" s="69" t="n">
        <x:f aca="0">IFERROR(SUM(Z1301:AC1301)/AD1301,0)</x:f>
        <x:v>1</x:v>
      </x:c>
      <x:c r="AQ1301" s="66" t="b">
        <x:f aca="0">AND(B1301&gt;0,C1301&gt;0,D1301&gt;0,E1301&gt;0)</x:f>
        <x:v>1</x:v>
      </x:c>
    </x:row>
    <x:row r="1302" ht="13.5" hidden="0">
      <x:c r="A1302" s="61" t="n">
        <x:f aca="0">'净值底稿'!A1264</x:f>
        <x:v>45735</x:v>
      </x:c>
      <x:c r="B1302" s="62" t="n">
        <x:f aca="0">'净值底稿'!W1264</x:f>
        <x:v>1.5380407335876667</x:v>
      </x:c>
      <x:c r="C1302" s="62" t="n">
        <x:f aca="0">'净值底稿'!T1264</x:f>
        <x:v>1.4586804132399331</x:v>
      </x:c>
      <x:c r="D1302" s="62" t="n">
        <x:f aca="0">'净值底稿'!U1264</x:f>
        <x:v>1.7275</x:v>
      </x:c>
      <x:c r="E1302" s="62" t="n">
        <x:f aca="0">'净值底稿'!V1264</x:f>
        <x:v>2.4706</x:v>
      </x:c>
      <x:c r="F1302" s="63" t="n">
        <x:f aca="0">IFERROR(B1302/B1301-1,0)</x:f>
        <x:v>0.0010646599478254526</x:v>
      </x:c>
      <x:c r="G1302" s="63" t="n">
        <x:f aca="0">IFERROR(C1302/C1301-1,0)</x:f>
        <x:v>-0.003254810729718338</x:v>
      </x:c>
      <x:c r="H1302" s="63" t="n">
        <x:f aca="0">IFERROR(D1302/D1301-1,0)</x:f>
        <x:v>0.00040537410238594695</x:v>
      </x:c>
      <x:c r="I1302" s="63" t="n">
        <x:f aca="0">IFERROR(E1302/E1301-1,0)</x:f>
        <x:v>0.009726990354748999</x:v>
      </x:c>
      <x:c r="J1302" s="64" t="n">
        <x:f aca="0">Z1301*(1+F1302)</x:f>
        <x:v>0.12885686774504998</x:v>
      </x:c>
      <x:c r="K1302" s="64" t="n">
        <x:f aca="0">AA1301*(1+G1302)</x:f>
        <x:v>0.14055684173737265</x:v>
      </x:c>
      <x:c r="L1302" s="64" t="n">
        <x:f aca="0">AB1301*(1+H1302)</x:f>
        <x:v>0.9254686976936535</x:v>
      </x:c>
      <x:c r="M1302" s="64" t="n">
        <x:f aca="0">AC1301*(1+I1302)</x:f>
        <x:v>0.0988907614900305</x:v>
      </x:c>
      <x:c r="N1302" s="64" t="n">
        <x:f aca="0">SUM(J1302:M1302)</x:f>
        <x:v>1.2937731686661067</x:v>
      </x:c>
      <x:c r="O1302" s="65" t="n">
        <x:f aca="0">IFERROR((J1302+K1302)/N1302,0)</x:f>
        <x:v>0.20823875158903696</x:v>
      </x:c>
      <x:c r="P1302" s="66" t="b">
        <x:f aca="0">AND(MONTH(A1302)=12,OR(A1303="",YEAR(A1302)&lt;&gt;YEAR(A1303)))</x:f>
        <x:v>0</x:v>
      </x:c>
      <x:c r="Q1302" s="66" t="b">
        <x:f aca="0">AND(MOD(MONTH(A1302),3)=0,OR(A1303="",MONTH(A1302)&lt;&gt;MONTH(A1303)))</x:f>
        <x:v>0</x:v>
      </x:c>
      <x:c r="R1302" s="66" t="b">
        <x:f aca="0">OR(O1302&gt;$E$7,O1302&lt;$E$6)</x:f>
        <x:v>0</x:v>
      </x:c>
      <x:c r="S1302" s="66" t="b">
        <x:f aca="0">AND(OR(P1302,Q1302,R1302),A1302-AH1301&gt;$E$8)</x:f>
        <x:v>0</x:v>
      </x:c>
      <x:c r="T1302" s="67" t="str">
        <x:f aca="0">IF(NOT(OR(P1302,Q1302,R1302)),"不调",IF(NOT(S1302),"间隔规则跳过",IF(P1302,"年末+季度",IF(AND(Q1302,R1302),"季度+动态",IF(Q1302,"季度","动态")))))</x:f>
        <x:v>不调</x:v>
      </x:c>
      <x:c r="U1302" s="64" t="n">
        <x:f aca="0">IF(OR(T1302="年末+季度",T1302="季度+动态"),N1302*$E$5/2,IF(T1302="季度",(J1302+K1302)/2,IF(T1302="动态",N1302*$E$5*IF(J1302+K1302=0,0.5,J1302/(J1302+K1302)),J1302)))</x:f>
        <x:v>0.12885686774504998</x:v>
      </x:c>
      <x:c r="V1302" s="64" t="n">
        <x:f aca="0">IF(OR(T1302="年末+季度",T1302="季度+动态"),N1302*$E$5/2,IF(T1302="季度",(J1302+K1302)/2,IF(T1302="动态",N1302*$E$5*IF(J1302+K1302=0,0.5,K1302/(J1302+K1302)),K1302)))</x:f>
        <x:v>0.14055684173737265</x:v>
      </x:c>
      <x:c r="W1302" s="64" t="n">
        <x:f aca="0">IF(OR(T1302="年末+季度",T1302="季度+动态",T1302="动态"),N1302*(1-$E$5)*IF(L1302+M1302=0,$B$7/($B$7+$B$8),L1302/(L1302+M1302)),L1302)</x:f>
        <x:v>0.9254686976936535</x:v>
      </x:c>
      <x:c r="X1302" s="64" t="n">
        <x:f aca="0">IF(OR(T1302="年末+季度",T1302="季度+动态",T1302="动态"),N1302*(1-$E$5)*IF(L1302+M1302=0,$B$8/($B$7+$B$8),M1302/(L1302+M1302)),M1302)</x:f>
        <x:v>0.0988907614900305</x:v>
      </x:c>
      <x:c r="Y1302" s="64" t="n">
        <x:f aca="0">POWER(1-$H$5,(A1302-A1301)/$H$8)</x:f>
        <x:v>0.9999862671029998</x:v>
      </x:c>
      <x:c r="Z1302" s="64" t="n">
        <x:f aca="0">U1302*Y1302</x:f>
        <x:v>0.12885509816695748</x:v>
      </x:c>
      <x:c r="AA1302" s="64" t="n">
        <x:f aca="0">V1302*Y1302</x:f>
        <x:v>0.1405549114847424</x:v>
      </x:c>
      <x:c r="AB1302" s="64" t="n">
        <x:f aca="0">W1302*Y1302</x:f>
        <x:v>0.9254559883273511</x:v>
      </x:c>
      <x:c r="AC1302" s="64" t="n">
        <x:f aca="0">X1302*Y1302</x:f>
        <x:v>0.09888940343338867</x:v>
      </x:c>
      <x:c r="AD1302" s="64" t="n">
        <x:f aca="0">SUM(Z1302:AC1302)</x:f>
        <x:v>1.2937554014124397</x:v>
      </x:c>
      <x:c r="AE1302" s="64" t="n">
        <x:f aca="0">MAX(AE1301,AD1302)</x:f>
        <x:v>1.2977745086545336</x:v>
      </x:c>
      <x:c r="AF1302" s="63" t="n">
        <x:f aca="0">AD1302/AE1302-1</x:f>
        <x:v>-0.0030969226281541973</x:v>
      </x:c>
      <x:c r="AG1302" s="63" t="n">
        <x:f aca="0">AD1302/AD1301-1</x:f>
        <x:v>0.0007642116399235732</x:v>
      </x:c>
      <x:c r="AH1302" s="61" t="n">
        <x:f aca="0">IF(OR(T1302="年末+季度",T1302="季度+动态",T1302="季度",T1302="动态"),A1302,AH1301)</x:f>
        <x:v>45657</x:v>
      </x:c>
      <x:c r="AI1302" s="68" t="n">
        <x:f aca="0">YEAR(A1302)</x:f>
        <x:v>2025</x:v>
      </x:c>
      <x:c r="AJ1302" s="68" t="n">
        <x:f aca="0">MONTH(A1302)</x:f>
        <x:v>3</x:v>
      </x:c>
      <x:c r="AK1302" s="66" t="n">
        <x:f aca="0">IF(MONTH(A1302)&lt;&gt;MONTH(A1303),1,0)</x:f>
        <x:v>0</x:v>
      </x:c>
      <x:c r="AL1302" s="64" t="n">
        <x:f aca="0">IF(AK1301,AD1301,AL1301)</x:f>
        <x:v>1.2845149873165707</x:v>
      </x:c>
      <x:c r="AM1302" s="65" t="str">
        <x:f aca="0">IF(AK1302,AD1302/AL1302-1,"")</x:f>
      </x:c>
      <x:c r="AN1302" s="64" t="n">
        <x:f aca="0">IF(AI1302&lt;&gt;AI1301,AD1302,MAX(AN1301,AD1302))</x:f>
        <x:v>1.2977745086545336</x:v>
      </x:c>
      <x:c r="AO1302" s="65" t="n">
        <x:f aca="0">AD1302/AN1302-1</x:f>
        <x:v>-0.0030969226281541973</x:v>
      </x:c>
      <x:c r="AP1302" s="69" t="n">
        <x:f aca="0">IFERROR(SUM(Z1302:AC1302)/AD1302,0)</x:f>
        <x:v>1</x:v>
      </x:c>
      <x:c r="AQ1302" s="66" t="b">
        <x:f aca="0">AND(B1302&gt;0,C1302&gt;0,D1302&gt;0,E1302&gt;0)</x:f>
        <x:v>1</x:v>
      </x:c>
    </x:row>
    <x:row r="1303" ht="13.5" hidden="0">
      <x:c r="A1303" s="61" t="n">
        <x:f aca="0">'净值底稿'!A1265</x:f>
        <x:v>45736</x:v>
      </x:c>
      <x:c r="B1303" s="62" t="n">
        <x:f aca="0">'净值底稿'!W1265</x:f>
        <x:v>1.529293022406777</x:v>
      </x:c>
      <x:c r="C1303" s="62" t="n">
        <x:f aca="0">'净值底稿'!T1265</x:f>
        <x:v>1.4547691056628262</x:v>
      </x:c>
      <x:c r="D1303" s="62" t="n">
        <x:f aca="0">'净值底稿'!U1265</x:f>
        <x:v>1.7314</x:v>
      </x:c>
      <x:c r="E1303" s="62" t="n">
        <x:f aca="0">'净值底稿'!V1265</x:f>
        <x:v>2.4764</x:v>
      </x:c>
      <x:c r="F1303" s="63" t="n">
        <x:f aca="0">IFERROR(B1303/B1302-1,0)</x:f>
        <x:v>-0.005687567949182126</x:v>
      </x:c>
      <x:c r="G1303" s="63" t="n">
        <x:f aca="0">IFERROR(C1303/C1302-1,0)</x:f>
        <x:v>-0.0026814013142325566</x:v>
      </x:c>
      <x:c r="H1303" s="63" t="n">
        <x:f aca="0">IFERROR(D1303/D1302-1,0)</x:f>
        <x:v>0.002257597684515167</x:v>
      </x:c>
      <x:c r="I1303" s="63" t="n">
        <x:f aca="0">IFERROR(E1303/E1302-1,0)</x:f>
        <x:v>0.0023476078685338297</x:v>
      </x:c>
      <x:c r="J1303" s="64" t="n">
        <x:f aca="0">Z1302*(1+F1303)</x:f>
        <x:v>0.12812222604053436</x:v>
      </x:c>
      <x:c r="K1303" s="64" t="n">
        <x:f aca="0">AA1302*(1+G1303)</x:f>
        <x:v>0.14017802736036536</x:v>
      </x:c>
      <x:c r="L1303" s="64" t="n">
        <x:f aca="0">AB1302*(1+H1303)</x:f>
        <x:v>0.9275452956237196</x:v>
      </x:c>
      <x:c r="M1303" s="64" t="n">
        <x:f aca="0">AC1302*(1+I1303)</x:f>
        <x:v>0.09912155697500351</x:v>
      </x:c>
      <x:c r="N1303" s="64" t="n">
        <x:f aca="0">SUM(J1303:M1303)</x:f>
        <x:v>1.2949671059996228</x:v>
      </x:c>
      <x:c r="O1303" s="65" t="n">
        <x:f aca="0">IFERROR((J1303+K1303)/N1303,0)</x:f>
        <x:v>0.2071869255657972</x:v>
      </x:c>
      <x:c r="P1303" s="66" t="b">
        <x:f aca="0">AND(MONTH(A1303)=12,OR(A1304="",YEAR(A1303)&lt;&gt;YEAR(A1304)))</x:f>
        <x:v>0</x:v>
      </x:c>
      <x:c r="Q1303" s="66" t="b">
        <x:f aca="0">AND(MOD(MONTH(A1303),3)=0,OR(A1304="",MONTH(A1303)&lt;&gt;MONTH(A1304)))</x:f>
        <x:v>0</x:v>
      </x:c>
      <x:c r="R1303" s="66" t="b">
        <x:f aca="0">OR(O1303&gt;$E$7,O1303&lt;$E$6)</x:f>
        <x:v>0</x:v>
      </x:c>
      <x:c r="S1303" s="66" t="b">
        <x:f aca="0">AND(OR(P1303,Q1303,R1303),A1303-AH1302&gt;$E$8)</x:f>
        <x:v>0</x:v>
      </x:c>
      <x:c r="T1303" s="67" t="str">
        <x:f aca="0">IF(NOT(OR(P1303,Q1303,R1303)),"不调",IF(NOT(S1303),"间隔规则跳过",IF(P1303,"年末+季度",IF(AND(Q1303,R1303),"季度+动态",IF(Q1303,"季度","动态")))))</x:f>
        <x:v>不调</x:v>
      </x:c>
      <x:c r="U1303" s="64" t="n">
        <x:f aca="0">IF(OR(T1303="年末+季度",T1303="季度+动态"),N1303*$E$5/2,IF(T1303="季度",(J1303+K1303)/2,IF(T1303="动态",N1303*$E$5*IF(J1303+K1303=0,0.5,J1303/(J1303+K1303)),J1303)))</x:f>
        <x:v>0.12812222604053436</x:v>
      </x:c>
      <x:c r="V1303" s="64" t="n">
        <x:f aca="0">IF(OR(T1303="年末+季度",T1303="季度+动态"),N1303*$E$5/2,IF(T1303="季度",(J1303+K1303)/2,IF(T1303="动态",N1303*$E$5*IF(J1303+K1303=0,0.5,K1303/(J1303+K1303)),K1303)))</x:f>
        <x:v>0.14017802736036536</x:v>
      </x:c>
      <x:c r="W1303" s="64" t="n">
        <x:f aca="0">IF(OR(T1303="年末+季度",T1303="季度+动态",T1303="动态"),N1303*(1-$E$5)*IF(L1303+M1303=0,$B$7/($B$7+$B$8),L1303/(L1303+M1303)),L1303)</x:f>
        <x:v>0.9275452956237196</x:v>
      </x:c>
      <x:c r="X1303" s="64" t="n">
        <x:f aca="0">IF(OR(T1303="年末+季度",T1303="季度+动态",T1303="动态"),N1303*(1-$E$5)*IF(L1303+M1303=0,$B$8/($B$7+$B$8),M1303/(L1303+M1303)),M1303)</x:f>
        <x:v>0.09912155697500351</x:v>
      </x:c>
      <x:c r="Y1303" s="64" t="n">
        <x:f aca="0">POWER(1-$H$5,(A1303-A1302)/$H$8)</x:f>
        <x:v>0.9999862671029998</x:v>
      </x:c>
      <x:c r="Z1303" s="64" t="n">
        <x:f aca="0">U1303*Y1303</x:f>
        <x:v>0.1281204665512007</x:v>
      </x:c>
      <x:c r="AA1303" s="64" t="n">
        <x:f aca="0">V1303*Y1303</x:f>
        <x:v>0.14017610230995392</x:v>
      </x:c>
      <x:c r="AB1303" s="64" t="n">
        <x:f aca="0">W1303*Y1303</x:f>
        <x:v>0.9275325577397117</x:v>
      </x:c>
      <x:c r="AC1303" s="64" t="n">
        <x:f aca="0">X1303*Y1303</x:f>
        <x:v>0.09912019574887107</x:v>
      </x:c>
      <x:c r="AD1303" s="64" t="n">
        <x:f aca="0">SUM(Z1303:AC1303)</x:f>
        <x:v>1.2949493223497373</x:v>
      </x:c>
      <x:c r="AE1303" s="64" t="n">
        <x:f aca="0">MAX(AE1302,AD1303)</x:f>
        <x:v>1.2977745086545336</x:v>
      </x:c>
      <x:c r="AF1303" s="63" t="n">
        <x:f aca="0">AD1303/AE1303-1</x:f>
        <x:v>-0.002176946985748218</x:v>
      </x:c>
      <x:c r="AG1303" s="63" t="n">
        <x:f aca="0">AD1303/AD1302-1</x:f>
        <x:v>0.0009228335866224846</x:v>
      </x:c>
      <x:c r="AH1303" s="61" t="n">
        <x:f aca="0">IF(OR(T1303="年末+季度",T1303="季度+动态",T1303="季度",T1303="动态"),A1303,AH1302)</x:f>
        <x:v>45657</x:v>
      </x:c>
      <x:c r="AI1303" s="68" t="n">
        <x:f aca="0">YEAR(A1303)</x:f>
        <x:v>2025</x:v>
      </x:c>
      <x:c r="AJ1303" s="68" t="n">
        <x:f aca="0">MONTH(A1303)</x:f>
        <x:v>3</x:v>
      </x:c>
      <x:c r="AK1303" s="66" t="n">
        <x:f aca="0">IF(MONTH(A1303)&lt;&gt;MONTH(A1304),1,0)</x:f>
        <x:v>0</x:v>
      </x:c>
      <x:c r="AL1303" s="64" t="n">
        <x:f aca="0">IF(AK1302,AD1302,AL1302)</x:f>
        <x:v>1.2845149873165707</x:v>
      </x:c>
      <x:c r="AM1303" s="65" t="str">
        <x:f aca="0">IF(AK1303,AD1303/AL1303-1,"")</x:f>
      </x:c>
      <x:c r="AN1303" s="64" t="n">
        <x:f aca="0">IF(AI1303&lt;&gt;AI1302,AD1303,MAX(AN1302,AD1303))</x:f>
        <x:v>1.2977745086545336</x:v>
      </x:c>
      <x:c r="AO1303" s="65" t="n">
        <x:f aca="0">AD1303/AN1303-1</x:f>
        <x:v>-0.002176946985748218</x:v>
      </x:c>
      <x:c r="AP1303" s="69" t="n">
        <x:f aca="0">IFERROR(SUM(Z1303:AC1303)/AD1303,0)</x:f>
        <x:v>1</x:v>
      </x:c>
      <x:c r="AQ1303" s="66" t="b">
        <x:f aca="0">AND(B1303&gt;0,C1303&gt;0,D1303&gt;0,E1303&gt;0)</x:f>
        <x:v>1</x:v>
      </x:c>
    </x:row>
    <x:row r="1304" ht="13.5" hidden="0">
      <x:c r="A1304" s="61" t="n">
        <x:f aca="0">'净值底稿'!A1266</x:f>
        <x:v>45737</x:v>
      </x:c>
      <x:c r="B1304" s="62" t="n">
        <x:f aca="0">'净值底稿'!W1266</x:f>
        <x:v>1.5205272533670988</x:v>
      </x:c>
      <x:c r="C1304" s="62" t="n">
        <x:f aca="0">'净值底稿'!T1266</x:f>
        <x:v>1.4327372093754427</x:v>
      </x:c>
      <x:c r="D1304" s="62" t="n">
        <x:f aca="0">'净值底稿'!U1266</x:f>
        <x:v>1.7317</x:v>
      </x:c>
      <x:c r="E1304" s="62" t="n">
        <x:f aca="0">'净值底稿'!V1266</x:f>
        <x:v>2.4675</x:v>
      </x:c>
      <x:c r="F1304" s="63" t="n">
        <x:f aca="0">IFERROR(B1304/B1303-1,0)</x:f>
        <x:v>-0.005731909392931556</x:v>
      </x:c>
      <x:c r="G1304" s="63" t="n">
        <x:f aca="0">IFERROR(C1304/C1303-1,0)</x:f>
        <x:v>-0.015144600061702151</x:v>
      </x:c>
      <x:c r="H1304" s="63" t="n">
        <x:f aca="0">IFERROR(D1304/D1303-1,0)</x:f>
        <x:v>0.00017327018597668165</x:v>
      </x:c>
      <x:c r="I1304" s="63" t="n">
        <x:f aca="0">IFERROR(E1304/E1303-1,0)</x:f>
        <x:v>-0.0035939266677434967</x:v>
      </x:c>
      <x:c r="J1304" s="64" t="n">
        <x:f aca="0">Z1303*(1+F1304)</x:f>
        <x:v>0.12738609164554912</x:v>
      </x:c>
      <x:c r="K1304" s="64" t="n">
        <x:f aca="0">AA1303*(1+G1304)</x:f>
        <x:v>0.13805319130226143</x:v>
      </x:c>
      <x:c r="L1304" s="64" t="n">
        <x:f aca="0">AB1303*(1+H1304)</x:f>
        <x:v>0.9276932714784907</x:v>
      </x:c>
      <x:c r="M1304" s="64" t="n">
        <x:f aca="0">AC1303*(1+I1304)</x:f>
        <x:v>0.09876396503405725</x:v>
      </x:c>
      <x:c r="N1304" s="64" t="n">
        <x:f aca="0">SUM(J1304:M1304)</x:f>
        <x:v>1.2918965194603584</x:v>
      </x:c>
      <x:c r="O1304" s="65" t="n">
        <x:f aca="0">IFERROR((J1304+K1304)/N1304,0)</x:f>
        <x:v>0.2054648177693736</x:v>
      </x:c>
      <x:c r="P1304" s="66" t="b">
        <x:f aca="0">AND(MONTH(A1304)=12,OR(A1305="",YEAR(A1304)&lt;&gt;YEAR(A1305)))</x:f>
        <x:v>0</x:v>
      </x:c>
      <x:c r="Q1304" s="66" t="b">
        <x:f aca="0">AND(MOD(MONTH(A1304),3)=0,OR(A1305="",MONTH(A1304)&lt;&gt;MONTH(A1305)))</x:f>
        <x:v>0</x:v>
      </x:c>
      <x:c r="R1304" s="66" t="b">
        <x:f aca="0">OR(O1304&gt;$E$7,O1304&lt;$E$6)</x:f>
        <x:v>0</x:v>
      </x:c>
      <x:c r="S1304" s="66" t="b">
        <x:f aca="0">AND(OR(P1304,Q1304,R1304),A1304-AH1303&gt;$E$8)</x:f>
        <x:v>0</x:v>
      </x:c>
      <x:c r="T1304" s="67" t="str">
        <x:f aca="0">IF(NOT(OR(P1304,Q1304,R1304)),"不调",IF(NOT(S1304),"间隔规则跳过",IF(P1304,"年末+季度",IF(AND(Q1304,R1304),"季度+动态",IF(Q1304,"季度","动态")))))</x:f>
        <x:v>不调</x:v>
      </x:c>
      <x:c r="U1304" s="64" t="n">
        <x:f aca="0">IF(OR(T1304="年末+季度",T1304="季度+动态"),N1304*$E$5/2,IF(T1304="季度",(J1304+K1304)/2,IF(T1304="动态",N1304*$E$5*IF(J1304+K1304=0,0.5,J1304/(J1304+K1304)),J1304)))</x:f>
        <x:v>0.12738609164554912</x:v>
      </x:c>
      <x:c r="V1304" s="64" t="n">
        <x:f aca="0">IF(OR(T1304="年末+季度",T1304="季度+动态"),N1304*$E$5/2,IF(T1304="季度",(J1304+K1304)/2,IF(T1304="动态",N1304*$E$5*IF(J1304+K1304=0,0.5,K1304/(J1304+K1304)),K1304)))</x:f>
        <x:v>0.13805319130226143</x:v>
      </x:c>
      <x:c r="W1304" s="64" t="n">
        <x:f aca="0">IF(OR(T1304="年末+季度",T1304="季度+动态",T1304="动态"),N1304*(1-$E$5)*IF(L1304+M1304=0,$B$7/($B$7+$B$8),L1304/(L1304+M1304)),L1304)</x:f>
        <x:v>0.9276932714784907</x:v>
      </x:c>
      <x:c r="X1304" s="64" t="n">
        <x:f aca="0">IF(OR(T1304="年末+季度",T1304="季度+动态",T1304="动态"),N1304*(1-$E$5)*IF(L1304+M1304=0,$B$8/($B$7+$B$8),M1304/(L1304+M1304)),M1304)</x:f>
        <x:v>0.09876396503405725</x:v>
      </x:c>
      <x:c r="Y1304" s="64" t="n">
        <x:f aca="0">POWER(1-$H$5,(A1304-A1303)/$H$8)</x:f>
        <x:v>0.9999862671029998</x:v>
      </x:c>
      <x:c r="Z1304" s="64" t="n">
        <x:f aca="0">U1304*Y1304</x:f>
        <x:v>0.1273843422654733</x:v>
      </x:c>
      <x:c r="AA1304" s="64" t="n">
        <x:f aca="0">V1304*Y1304</x:f>
        <x:v>0.13805129543200473</x:v>
      </x:c>
      <x:c r="AB1304" s="64" t="n">
        <x:f aca="0">W1304*Y1304</x:f>
        <x:v>0.9276805315623456</x:v>
      </x:c>
      <x:c r="AC1304" s="64" t="n">
        <x:f aca="0">X1304*Y1304</x:f>
        <x:v>0.0987626087186981</x:v>
      </x:c>
      <x:c r="AD1304" s="64" t="n">
        <x:f aca="0">SUM(Z1304:AC1304)</x:f>
        <x:v>1.291878777978522</x:v>
      </x:c>
      <x:c r="AE1304" s="64" t="n">
        <x:f aca="0">MAX(AE1303,AD1304)</x:f>
        <x:v>1.2977745086545336</x:v>
      </x:c>
      <x:c r="AF1304" s="63" t="n">
        <x:f aca="0">AD1304/AE1304-1</x:f>
        <x:v>-0.004542954601661986</x:v>
      </x:c>
      <x:c r="AG1304" s="63" t="n">
        <x:f aca="0">AD1304/AD1303-1</x:f>
        <x:v>-0.002371169526266703</x:v>
      </x:c>
      <x:c r="AH1304" s="61" t="n">
        <x:f aca="0">IF(OR(T1304="年末+季度",T1304="季度+动态",T1304="季度",T1304="动态"),A1304,AH1303)</x:f>
        <x:v>45657</x:v>
      </x:c>
      <x:c r="AI1304" s="68" t="n">
        <x:f aca="0">YEAR(A1304)</x:f>
        <x:v>2025</x:v>
      </x:c>
      <x:c r="AJ1304" s="68" t="n">
        <x:f aca="0">MONTH(A1304)</x:f>
        <x:v>3</x:v>
      </x:c>
      <x:c r="AK1304" s="66" t="n">
        <x:f aca="0">IF(MONTH(A1304)&lt;&gt;MONTH(A1305),1,0)</x:f>
        <x:v>0</x:v>
      </x:c>
      <x:c r="AL1304" s="64" t="n">
        <x:f aca="0">IF(AK1303,AD1303,AL1303)</x:f>
        <x:v>1.2845149873165707</x:v>
      </x:c>
      <x:c r="AM1304" s="65" t="str">
        <x:f aca="0">IF(AK1304,AD1304/AL1304-1,"")</x:f>
      </x:c>
      <x:c r="AN1304" s="64" t="n">
        <x:f aca="0">IF(AI1304&lt;&gt;AI1303,AD1304,MAX(AN1303,AD1304))</x:f>
        <x:v>1.2977745086545336</x:v>
      </x:c>
      <x:c r="AO1304" s="65" t="n">
        <x:f aca="0">AD1304/AN1304-1</x:f>
        <x:v>-0.004542954601661986</x:v>
      </x:c>
      <x:c r="AP1304" s="69" t="n">
        <x:f aca="0">IFERROR(SUM(Z1304:AC1304)/AD1304,0)</x:f>
        <x:v>1</x:v>
      </x:c>
      <x:c r="AQ1304" s="66" t="b">
        <x:f aca="0">AND(B1304&gt;0,C1304&gt;0,D1304&gt;0,E1304&gt;0)</x:f>
        <x:v>1</x:v>
      </x:c>
    </x:row>
    <x:row r="1305" ht="13.5" hidden="0">
      <x:c r="A1305" s="61" t="n">
        <x:f aca="0">'净值底稿'!A1267</x:f>
        <x:v>45740</x:v>
      </x:c>
      <x:c r="B1305" s="62" t="n">
        <x:f aca="0">'净值底稿'!W1267</x:f>
        <x:v>1.5265750595567915</x:v>
      </x:c>
      <x:c r="C1305" s="62" t="n">
        <x:f aca="0">'净值底稿'!T1267</x:f>
        <x:v>1.4272703404863942</x:v>
      </x:c>
      <x:c r="D1305" s="62" t="n">
        <x:f aca="0">'净值底稿'!U1267</x:f>
        <x:v>1.732</x:v>
      </x:c>
      <x:c r="E1305" s="62" t="n">
        <x:f aca="0">'净值底稿'!V1267</x:f>
        <x:v>2.4647</x:v>
      </x:c>
      <x:c r="F1305" s="63" t="n">
        <x:f aca="0">IFERROR(B1305/B1304-1,0)</x:f>
        <x:v>0.003977440178267289</x:v>
      </x:c>
      <x:c r="G1305" s="63" t="n">
        <x:f aca="0">IFERROR(C1305/C1304-1,0)</x:f>
        <x:v>-0.0038156815173604475</x:v>
      </x:c>
      <x:c r="H1305" s="63" t="n">
        <x:f aca="0">IFERROR(D1305/D1304-1,0)</x:f>
        <x:v>0.00017324016862030334</x:v>
      </x:c>
      <x:c r="I1305" s="63" t="n">
        <x:f aca="0">IFERROR(E1305/E1304-1,0)</x:f>
        <x:v>-0.0011347517730495582</x:v>
      </x:c>
      <x:c r="J1305" s="64" t="n">
        <x:f aca="0">Z1304*(1+F1305)</x:f>
        <x:v>0.12789100586648214</x:v>
      </x:c>
      <x:c r="K1305" s="64" t="n">
        <x:f aca="0">AA1304*(1+G1305)</x:f>
        <x:v>0.13752453565557715</x:v>
      </x:c>
      <x:c r="L1305" s="64" t="n">
        <x:f aca="0">AB1304*(1+H1305)</x:f>
        <x:v>0.9278412430940592</x:v>
      </x:c>
      <x:c r="M1305" s="64" t="n">
        <x:f aca="0">AC1304*(1+I1305)</x:f>
        <x:v>0.09865053767334356</x:v>
      </x:c>
      <x:c r="N1305" s="64" t="n">
        <x:f aca="0">SUM(J1305:M1305)</x:f>
        <x:v>1.2919073222894621</x:v>
      </x:c>
      <x:c r="O1305" s="65" t="n">
        <x:f aca="0">IFERROR((J1305+K1305)/N1305,0)</x:f>
        <x:v>0.20544472265371277</x:v>
      </x:c>
      <x:c r="P1305" s="66" t="b">
        <x:f aca="0">AND(MONTH(A1305)=12,OR(A1306="",YEAR(A1305)&lt;&gt;YEAR(A1306)))</x:f>
        <x:v>0</x:v>
      </x:c>
      <x:c r="Q1305" s="66" t="b">
        <x:f aca="0">AND(MOD(MONTH(A1305),3)=0,OR(A1306="",MONTH(A1305)&lt;&gt;MONTH(A1306)))</x:f>
        <x:v>0</x:v>
      </x:c>
      <x:c r="R1305" s="66" t="b">
        <x:f aca="0">OR(O1305&gt;$E$7,O1305&lt;$E$6)</x:f>
        <x:v>0</x:v>
      </x:c>
      <x:c r="S1305" s="66" t="b">
        <x:f aca="0">AND(OR(P1305,Q1305,R1305),A1305-AH1304&gt;$E$8)</x:f>
        <x:v>0</x:v>
      </x:c>
      <x:c r="T1305" s="67" t="str">
        <x:f aca="0">IF(NOT(OR(P1305,Q1305,R1305)),"不调",IF(NOT(S1305),"间隔规则跳过",IF(P1305,"年末+季度",IF(AND(Q1305,R1305),"季度+动态",IF(Q1305,"季度","动态")))))</x:f>
        <x:v>不调</x:v>
      </x:c>
      <x:c r="U1305" s="64" t="n">
        <x:f aca="0">IF(OR(T1305="年末+季度",T1305="季度+动态"),N1305*$E$5/2,IF(T1305="季度",(J1305+K1305)/2,IF(T1305="动态",N1305*$E$5*IF(J1305+K1305=0,0.5,J1305/(J1305+K1305)),J1305)))</x:f>
        <x:v>0.12789100586648214</x:v>
      </x:c>
      <x:c r="V1305" s="64" t="n">
        <x:f aca="0">IF(OR(T1305="年末+季度",T1305="季度+动态"),N1305*$E$5/2,IF(T1305="季度",(J1305+K1305)/2,IF(T1305="动态",N1305*$E$5*IF(J1305+K1305=0,0.5,K1305/(J1305+K1305)),K1305)))</x:f>
        <x:v>0.13752453565557715</x:v>
      </x:c>
      <x:c r="W1305" s="64" t="n">
        <x:f aca="0">IF(OR(T1305="年末+季度",T1305="季度+动态",T1305="动态"),N1305*(1-$E$5)*IF(L1305+M1305=0,$B$7/($B$7+$B$8),L1305/(L1305+M1305)),L1305)</x:f>
        <x:v>0.9278412430940592</x:v>
      </x:c>
      <x:c r="X1305" s="64" t="n">
        <x:f aca="0">IF(OR(T1305="年末+季度",T1305="季度+动态",T1305="动态"),N1305*(1-$E$5)*IF(L1305+M1305=0,$B$8/($B$7+$B$8),M1305/(L1305+M1305)),M1305)</x:f>
        <x:v>0.09865053767334356</x:v>
      </x:c>
      <x:c r="Y1305" s="64" t="n">
        <x:f aca="0">POWER(1-$H$5,(A1305-A1304)/$H$8)</x:f>
        <x:v>0.9999588018747739</x:v>
      </x:c>
      <x:c r="Z1305" s="64" t="n">
        <x:f aca="0">U1305*Y1305</x:f>
        <x:v>0.12788573699680716</x:v>
      </x:c>
      <x:c r="AA1305" s="64" t="n">
        <x:f aca="0">V1305*Y1305</x:f>
        <x:v>0.13751886990253556</x:v>
      </x:c>
      <x:c r="AB1305" s="64" t="n">
        <x:f aca="0">W1305*Y1305</x:f>
        <x:v>0.9278030177743364</x:v>
      </x:c>
      <x:c r="AC1305" s="64" t="n">
        <x:f aca="0">X1305*Y1305</x:f>
        <x:v>0.09864647345613888</x:v>
      </x:c>
      <x:c r="AD1305" s="64" t="n">
        <x:f aca="0">SUM(Z1305:AC1305)</x:f>
        <x:v>1.291854098129818</x:v>
      </x:c>
      <x:c r="AE1305" s="64" t="n">
        <x:f aca="0">MAX(AE1304,AD1305)</x:f>
        <x:v>1.2977745086545336</x:v>
      </x:c>
      <x:c r="AF1305" s="63" t="n">
        <x:f aca="0">AD1305/AE1305-1</x:f>
        <x:v>-0.004561971656272923</x:v>
      </x:c>
      <x:c r="AG1305" s="63" t="n">
        <x:f aca="0">AD1305/AD1304-1</x:f>
        <x:v>-0.000019103842500145518</x:v>
      </x:c>
      <x:c r="AH1305" s="61" t="n">
        <x:f aca="0">IF(OR(T1305="年末+季度",T1305="季度+动态",T1305="季度",T1305="动态"),A1305,AH1304)</x:f>
        <x:v>45657</x:v>
      </x:c>
      <x:c r="AI1305" s="68" t="n">
        <x:f aca="0">YEAR(A1305)</x:f>
        <x:v>2025</x:v>
      </x:c>
      <x:c r="AJ1305" s="68" t="n">
        <x:f aca="0">MONTH(A1305)</x:f>
        <x:v>3</x:v>
      </x:c>
      <x:c r="AK1305" s="66" t="n">
        <x:f aca="0">IF(MONTH(A1305)&lt;&gt;MONTH(A1306),1,0)</x:f>
        <x:v>0</x:v>
      </x:c>
      <x:c r="AL1305" s="64" t="n">
        <x:f aca="0">IF(AK1304,AD1304,AL1304)</x:f>
        <x:v>1.2845149873165707</x:v>
      </x:c>
      <x:c r="AM1305" s="65" t="str">
        <x:f aca="0">IF(AK1305,AD1305/AL1305-1,"")</x:f>
      </x:c>
      <x:c r="AN1305" s="64" t="n">
        <x:f aca="0">IF(AI1305&lt;&gt;AI1304,AD1305,MAX(AN1304,AD1305))</x:f>
        <x:v>1.2977745086545336</x:v>
      </x:c>
      <x:c r="AO1305" s="65" t="n">
        <x:f aca="0">AD1305/AN1305-1</x:f>
        <x:v>-0.004561971656272923</x:v>
      </x:c>
      <x:c r="AP1305" s="69" t="n">
        <x:f aca="0">IFERROR(SUM(Z1305:AC1305)/AD1305,0)</x:f>
        <x:v>1</x:v>
      </x:c>
      <x:c r="AQ1305" s="66" t="b">
        <x:f aca="0">AND(B1305&gt;0,C1305&gt;0,D1305&gt;0,E1305&gt;0)</x:f>
        <x:v>1</x:v>
      </x:c>
    </x:row>
    <x:row r="1306" ht="13.5" hidden="0">
      <x:c r="A1306" s="61" t="n">
        <x:f aca="0">'净值底稿'!A1268</x:f>
        <x:v>45741</x:v>
      </x:c>
      <x:c r="B1306" s="62" t="n">
        <x:f aca="0">'净值底稿'!W1268</x:f>
        <x:v>1.5292374382547953</x:v>
      </x:c>
      <x:c r="C1306" s="62" t="n">
        <x:f aca="0">'净值底稿'!T1268</x:f>
        <x:v>1.4233815985558111</x:v>
      </x:c>
      <x:c r="D1306" s="62" t="n">
        <x:f aca="0">'净值底稿'!U1268</x:f>
        <x:v>1.7339</x:v>
      </x:c>
      <x:c r="E1306" s="62" t="n">
        <x:f aca="0">'净值底稿'!V1268</x:f>
        <x:v>2.4605</x:v>
      </x:c>
      <x:c r="F1306" s="63" t="n">
        <x:f aca="0">IFERROR(B1306/B1305-1,0)</x:f>
        <x:v>0.001744020827103565</x:v>
      </x:c>
      <x:c r="G1306" s="63" t="n">
        <x:f aca="0">IFERROR(C1306/C1305-1,0)</x:f>
        <x:v>-0.002724600813366451</x:v>
      </x:c>
      <x:c r="H1306" s="63" t="n">
        <x:f aca="0">IFERROR(D1306/D1305-1,0)</x:f>
        <x:v>0.0010969976905312873</x:v>
      </x:c>
      <x:c r="I1306" s="63" t="n">
        <x:f aca="0">IFERROR(E1306/E1305-1,0)</x:f>
        <x:v>-0.0017040613462084853</x:v>
      </x:c>
      <x:c r="J1306" s="64" t="n">
        <x:f aca="0">Z1305*(1+F1306)</x:f>
        <x:v>0.12810877238561907</x:v>
      </x:c>
      <x:c r="K1306" s="64" t="n">
        <x:f aca="0">AA1305*(1+G1306)</x:f>
        <x:v>0.13714418587774588</x:v>
      </x:c>
      <x:c r="L1306" s="64" t="n">
        <x:f aca="0">AB1305*(1+H1306)</x:f>
        <x:v>0.9288208155421028</x:v>
      </x:c>
      <x:c r="M1306" s="64" t="n">
        <x:f aca="0">AC1305*(1+I1306)</x:f>
        <x:v>0.0984783738137825</x:v>
      </x:c>
      <x:c r="N1306" s="64" t="n">
        <x:f aca="0">SUM(J1306:M1306)</x:f>
        <x:v>1.29255214761925</x:v>
      </x:c>
      <x:c r="O1306" s="65" t="n">
        <x:f aca="0">IFERROR((J1306+K1306)/N1306,0)</x:f>
        <x:v>0.20521644620059157</x:v>
      </x:c>
      <x:c r="P1306" s="66" t="b">
        <x:f aca="0">AND(MONTH(A1306)=12,OR(A1307="",YEAR(A1306)&lt;&gt;YEAR(A1307)))</x:f>
        <x:v>0</x:v>
      </x:c>
      <x:c r="Q1306" s="66" t="b">
        <x:f aca="0">AND(MOD(MONTH(A1306),3)=0,OR(A1307="",MONTH(A1306)&lt;&gt;MONTH(A1307)))</x:f>
        <x:v>0</x:v>
      </x:c>
      <x:c r="R1306" s="66" t="b">
        <x:f aca="0">OR(O1306&gt;$E$7,O1306&lt;$E$6)</x:f>
        <x:v>0</x:v>
      </x:c>
      <x:c r="S1306" s="66" t="b">
        <x:f aca="0">AND(OR(P1306,Q1306,R1306),A1306-AH1305&gt;$E$8)</x:f>
        <x:v>0</x:v>
      </x:c>
      <x:c r="T1306" s="67" t="str">
        <x:f aca="0">IF(NOT(OR(P1306,Q1306,R1306)),"不调",IF(NOT(S1306),"间隔规则跳过",IF(P1306,"年末+季度",IF(AND(Q1306,R1306),"季度+动态",IF(Q1306,"季度","动态")))))</x:f>
        <x:v>不调</x:v>
      </x:c>
      <x:c r="U1306" s="64" t="n">
        <x:f aca="0">IF(OR(T1306="年末+季度",T1306="季度+动态"),N1306*$E$5/2,IF(T1306="季度",(J1306+K1306)/2,IF(T1306="动态",N1306*$E$5*IF(J1306+K1306=0,0.5,J1306/(J1306+K1306)),J1306)))</x:f>
        <x:v>0.12810877238561907</x:v>
      </x:c>
      <x:c r="V1306" s="64" t="n">
        <x:f aca="0">IF(OR(T1306="年末+季度",T1306="季度+动态"),N1306*$E$5/2,IF(T1306="季度",(J1306+K1306)/2,IF(T1306="动态",N1306*$E$5*IF(J1306+K1306=0,0.5,K1306/(J1306+K1306)),K1306)))</x:f>
        <x:v>0.13714418587774588</x:v>
      </x:c>
      <x:c r="W1306" s="64" t="n">
        <x:f aca="0">IF(OR(T1306="年末+季度",T1306="季度+动态",T1306="动态"),N1306*(1-$E$5)*IF(L1306+M1306=0,$B$7/($B$7+$B$8),L1306/(L1306+M1306)),L1306)</x:f>
        <x:v>0.9288208155421028</x:v>
      </x:c>
      <x:c r="X1306" s="64" t="n">
        <x:f aca="0">IF(OR(T1306="年末+季度",T1306="季度+动态",T1306="动态"),N1306*(1-$E$5)*IF(L1306+M1306=0,$B$8/($B$7+$B$8),M1306/(L1306+M1306)),M1306)</x:f>
        <x:v>0.0984783738137825</x:v>
      </x:c>
      <x:c r="Y1306" s="64" t="n">
        <x:f aca="0">POWER(1-$H$5,(A1306-A1305)/$H$8)</x:f>
        <x:v>0.9999862671029998</x:v>
      </x:c>
      <x:c r="Z1306" s="64" t="n">
        <x:f aca="0">U1306*Y1306</x:f>
        <x:v>0.12810701308104308</x:v>
      </x:c>
      <x:c r="AA1306" s="64" t="n">
        <x:f aca="0">V1306*Y1306</x:f>
        <x:v>0.13714230249076703</x:v>
      </x:c>
      <x:c r="AB1306" s="64" t="n">
        <x:f aca="0">W1306*Y1306</x:f>
        <x:v>0.9288080601415113</x:v>
      </x:c>
      <x:c r="AC1306" s="64" t="n">
        <x:f aca="0">X1306*Y1306</x:f>
        <x:v>0.09847702142041816</x:v>
      </x:c>
      <x:c r="AD1306" s="64" t="n">
        <x:f aca="0">SUM(Z1306:AC1306)</x:f>
        <x:v>1.2925343971337395</x:v>
      </x:c>
      <x:c r="AE1306" s="64" t="n">
        <x:f aca="0">MAX(AE1305,AD1306)</x:f>
        <x:v>1.2977745086545336</x:v>
      </x:c>
      <x:c r="AF1306" s="63" t="n">
        <x:f aca="0">AD1306/AE1306-1</x:f>
        <x:v>-0.0040377673361967625</x:v>
      </x:c>
      <x:c r="AG1306" s="63" t="n">
        <x:f aca="0">AD1306/AD1305-1</x:f>
        <x:v>0.0005266066848463868</x:v>
      </x:c>
      <x:c r="AH1306" s="61" t="n">
        <x:f aca="0">IF(OR(T1306="年末+季度",T1306="季度+动态",T1306="季度",T1306="动态"),A1306,AH1305)</x:f>
        <x:v>45657</x:v>
      </x:c>
      <x:c r="AI1306" s="68" t="n">
        <x:f aca="0">YEAR(A1306)</x:f>
        <x:v>2025</x:v>
      </x:c>
      <x:c r="AJ1306" s="68" t="n">
        <x:f aca="0">MONTH(A1306)</x:f>
        <x:v>3</x:v>
      </x:c>
      <x:c r="AK1306" s="66" t="n">
        <x:f aca="0">IF(MONTH(A1306)&lt;&gt;MONTH(A1307),1,0)</x:f>
        <x:v>0</x:v>
      </x:c>
      <x:c r="AL1306" s="64" t="n">
        <x:f aca="0">IF(AK1305,AD1305,AL1305)</x:f>
        <x:v>1.2845149873165707</x:v>
      </x:c>
      <x:c r="AM1306" s="65" t="str">
        <x:f aca="0">IF(AK1306,AD1306/AL1306-1,"")</x:f>
      </x:c>
      <x:c r="AN1306" s="64" t="n">
        <x:f aca="0">IF(AI1306&lt;&gt;AI1305,AD1306,MAX(AN1305,AD1306))</x:f>
        <x:v>1.2977745086545336</x:v>
      </x:c>
      <x:c r="AO1306" s="65" t="n">
        <x:f aca="0">AD1306/AN1306-1</x:f>
        <x:v>-0.0040377673361967625</x:v>
      </x:c>
      <x:c r="AP1306" s="69" t="n">
        <x:f aca="0">IFERROR(SUM(Z1306:AC1306)/AD1306,0)</x:f>
        <x:v>1</x:v>
      </x:c>
      <x:c r="AQ1306" s="66" t="b">
        <x:f aca="0">AND(B1306&gt;0,C1306&gt;0,D1306&gt;0,E1306&gt;0)</x:f>
        <x:v>1</x:v>
      </x:c>
    </x:row>
    <x:row r="1307" ht="13.5" hidden="0">
      <x:c r="A1307" s="61" t="n">
        <x:f aca="0">'净值底稿'!A1269</x:f>
        <x:v>45742</x:v>
      </x:c>
      <x:c r="B1307" s="62" t="n">
        <x:f aca="0">'净值底稿'!W1269</x:f>
        <x:v>1.5267380326947217</x:v>
      </x:c>
      <x:c r="C1307" s="62" t="n">
        <x:f aca="0">'净值底稿'!T1269</x:f>
        <x:v>1.4291937309177312</x:v>
      </x:c>
      <x:c r="D1307" s="62" t="n">
        <x:f aca="0">'净值底稿'!U1269</x:f>
        <x:v>1.7352</x:v>
      </x:c>
      <x:c r="E1307" s="62" t="n">
        <x:f aca="0">'净值底稿'!V1269</x:f>
        <x:v>2.4711</x:v>
      </x:c>
      <x:c r="F1307" s="63" t="n">
        <x:f aca="0">IFERROR(B1307/B1306-1,0)</x:f>
        <x:v>-0.0016344130071298535</x:v>
      </x:c>
      <x:c r="G1307" s="63" t="n">
        <x:f aca="0">IFERROR(C1307/C1306-1,0)</x:f>
        <x:v>0.004083326894078976</x:v>
      </x:c>
      <x:c r="H1307" s="63" t="n">
        <x:f aca="0">IFERROR(D1307/D1306-1,0)</x:f>
        <x:v>0.0007497548878252491</x:v>
      </x:c>
      <x:c r="I1307" s="63" t="n">
        <x:f aca="0">IFERROR(E1307/E1306-1,0)</x:f>
        <x:v>0.004308067465962129</x:v>
      </x:c>
      <x:c r="J1307" s="64" t="n">
        <x:f aca="0">Z1306*(1+F1307)</x:f>
        <x:v>0.12789763331255888</x:v>
      </x:c>
      <x:c r="K1307" s="64" t="n">
        <x:f aca="0">AA1306*(1+G1307)</x:f>
        <x:v>0.1377022993428435</x:v>
      </x:c>
      <x:c r="L1307" s="64" t="n">
        <x:f aca="0">AB1306*(1+H1307)</x:f>
        <x:v>0.9295044385244539</x:v>
      </x:c>
      <x:c r="M1307" s="64" t="n">
        <x:f aca="0">AC1306*(1+I1307)</x:f>
        <x:v>0.09890126707254432</x:v>
      </x:c>
      <x:c r="N1307" s="64" t="n">
        <x:f aca="0">SUM(J1307:M1307)</x:f>
        <x:v>1.2940056382524006</x:v>
      </x:c>
      <x:c r="O1307" s="65" t="n">
        <x:f aca="0">IFERROR((J1307+K1307)/N1307,0)</x:f>
        <x:v>0.20525407680147692</x:v>
      </x:c>
      <x:c r="P1307" s="66" t="b">
        <x:f aca="0">AND(MONTH(A1307)=12,OR(A1308="",YEAR(A1307)&lt;&gt;YEAR(A1308)))</x:f>
        <x:v>0</x:v>
      </x:c>
      <x:c r="Q1307" s="66" t="b">
        <x:f aca="0">AND(MOD(MONTH(A1307),3)=0,OR(A1308="",MONTH(A1307)&lt;&gt;MONTH(A1308)))</x:f>
        <x:v>0</x:v>
      </x:c>
      <x:c r="R1307" s="66" t="b">
        <x:f aca="0">OR(O1307&gt;$E$7,O1307&lt;$E$6)</x:f>
        <x:v>0</x:v>
      </x:c>
      <x:c r="S1307" s="66" t="b">
        <x:f aca="0">AND(OR(P1307,Q1307,R1307),A1307-AH1306&gt;$E$8)</x:f>
        <x:v>0</x:v>
      </x:c>
      <x:c r="T1307" s="67" t="str">
        <x:f aca="0">IF(NOT(OR(P1307,Q1307,R1307)),"不调",IF(NOT(S1307),"间隔规则跳过",IF(P1307,"年末+季度",IF(AND(Q1307,R1307),"季度+动态",IF(Q1307,"季度","动态")))))</x:f>
        <x:v>不调</x:v>
      </x:c>
      <x:c r="U1307" s="64" t="n">
        <x:f aca="0">IF(OR(T1307="年末+季度",T1307="季度+动态"),N1307*$E$5/2,IF(T1307="季度",(J1307+K1307)/2,IF(T1307="动态",N1307*$E$5*IF(J1307+K1307=0,0.5,J1307/(J1307+K1307)),J1307)))</x:f>
        <x:v>0.12789763331255888</x:v>
      </x:c>
      <x:c r="V1307" s="64" t="n">
        <x:f aca="0">IF(OR(T1307="年末+季度",T1307="季度+动态"),N1307*$E$5/2,IF(T1307="季度",(J1307+K1307)/2,IF(T1307="动态",N1307*$E$5*IF(J1307+K1307=0,0.5,K1307/(J1307+K1307)),K1307)))</x:f>
        <x:v>0.1377022993428435</x:v>
      </x:c>
      <x:c r="W1307" s="64" t="n">
        <x:f aca="0">IF(OR(T1307="年末+季度",T1307="季度+动态",T1307="动态"),N1307*(1-$E$5)*IF(L1307+M1307=0,$B$7/($B$7+$B$8),L1307/(L1307+M1307)),L1307)</x:f>
        <x:v>0.9295044385244539</x:v>
      </x:c>
      <x:c r="X1307" s="64" t="n">
        <x:f aca="0">IF(OR(T1307="年末+季度",T1307="季度+动态",T1307="动态"),N1307*(1-$E$5)*IF(L1307+M1307=0,$B$8/($B$7+$B$8),M1307/(L1307+M1307)),M1307)</x:f>
        <x:v>0.09890126707254432</x:v>
      </x:c>
      <x:c r="Y1307" s="64" t="n">
        <x:f aca="0">POWER(1-$H$5,(A1307-A1306)/$H$8)</x:f>
        <x:v>0.9999862671029998</x:v>
      </x:c>
      <x:c r="Z1307" s="64" t="n">
        <x:f aca="0">U1307*Y1307</x:f>
        <x:v>0.127895876907534</x:v>
      </x:c>
      <x:c r="AA1307" s="64" t="n">
        <x:f aca="0">V1307*Y1307</x:f>
        <x:v>0.13770040829134994</x:v>
      </x:c>
      <x:c r="AB1307" s="64" t="n">
        <x:f aca="0">W1307*Y1307</x:f>
        <x:v>0.9294916737357384</x:v>
      </x:c>
      <x:c r="AC1307" s="64" t="n">
        <x:f aca="0">X1307*Y1307</x:f>
        <x:v>0.09889990887163042</x:v>
      </x:c>
      <x:c r="AD1307" s="64" t="n">
        <x:f aca="0">SUM(Z1307:AC1307)</x:f>
        <x:v>1.2939878678062529</x:v>
      </x:c>
      <x:c r="AE1307" s="64" t="n">
        <x:f aca="0">MAX(AE1306,AD1307)</x:f>
        <x:v>1.2977745086545336</x:v>
      </x:c>
      <x:c r="AF1307" s="63" t="n">
        <x:f aca="0">AD1307/AE1307-1</x:f>
        <x:v>-0.0029177956748484</x:v>
      </x:c>
      <x:c r="AG1307" s="63" t="n">
        <x:f aca="0">AD1307/AD1306-1</x:f>
        <x:v>0.0011245121798975077</x:v>
      </x:c>
      <x:c r="AH1307" s="61" t="n">
        <x:f aca="0">IF(OR(T1307="年末+季度",T1307="季度+动态",T1307="季度",T1307="动态"),A1307,AH1306)</x:f>
        <x:v>45657</x:v>
      </x:c>
      <x:c r="AI1307" s="68" t="n">
        <x:f aca="0">YEAR(A1307)</x:f>
        <x:v>2025</x:v>
      </x:c>
      <x:c r="AJ1307" s="68" t="n">
        <x:f aca="0">MONTH(A1307)</x:f>
        <x:v>3</x:v>
      </x:c>
      <x:c r="AK1307" s="66" t="n">
        <x:f aca="0">IF(MONTH(A1307)&lt;&gt;MONTH(A1308),1,0)</x:f>
        <x:v>0</x:v>
      </x:c>
      <x:c r="AL1307" s="64" t="n">
        <x:f aca="0">IF(AK1306,AD1306,AL1306)</x:f>
        <x:v>1.2845149873165707</x:v>
      </x:c>
      <x:c r="AM1307" s="65" t="str">
        <x:f aca="0">IF(AK1307,AD1307/AL1307-1,"")</x:f>
      </x:c>
      <x:c r="AN1307" s="64" t="n">
        <x:f aca="0">IF(AI1307&lt;&gt;AI1306,AD1307,MAX(AN1306,AD1307))</x:f>
        <x:v>1.2977745086545336</x:v>
      </x:c>
      <x:c r="AO1307" s="65" t="n">
        <x:f aca="0">AD1307/AN1307-1</x:f>
        <x:v>-0.0029177956748484</x:v>
      </x:c>
      <x:c r="AP1307" s="69" t="n">
        <x:f aca="0">IFERROR(SUM(Z1307:AC1307)/AD1307,0)</x:f>
        <x:v>1</x:v>
      </x:c>
      <x:c r="AQ1307" s="66" t="b">
        <x:f aca="0">AND(B1307&gt;0,C1307&gt;0,D1307&gt;0,E1307&gt;0)</x:f>
        <x:v>1</x:v>
      </x:c>
    </x:row>
    <x:row r="1308" ht="13.5" hidden="0">
      <x:c r="A1308" s="61" t="n">
        <x:f aca="0">'净值底稿'!A1270</x:f>
        <x:v>45743</x:v>
      </x:c>
      <x:c r="B1308" s="62" t="n">
        <x:f aca="0">'净值底稿'!W1270</x:f>
        <x:v>1.5294216558047244</x:v>
      </x:c>
      <x:c r="C1308" s="62" t="n">
        <x:f aca="0">'净值底稿'!T1270</x:f>
        <x:v>1.4280489874192734</x:v>
      </x:c>
      <x:c r="D1308" s="62" t="n">
        <x:f aca="0">'净值底稿'!U1270</x:f>
        <x:v>1.7356</x:v>
      </x:c>
      <x:c r="E1308" s="62" t="n">
        <x:f aca="0">'净值底稿'!V1270</x:f>
        <x:v>2.476</x:v>
      </x:c>
      <x:c r="F1308" s="63" t="n">
        <x:f aca="0">IFERROR(B1308/B1307-1,0)</x:f>
        <x:v>0.0017577495631428963</x:v>
      </x:c>
      <x:c r="G1308" s="63" t="n">
        <x:f aca="0">IFERROR(C1308/C1307-1,0)</x:f>
        <x:v>-0.0008009715363939129</x:v>
      </x:c>
      <x:c r="H1308" s="63" t="n">
        <x:f aca="0">IFERROR(D1308/D1307-1,0)</x:f>
        <x:v>0.0002305209774089434</x:v>
      </x:c>
      <x:c r="I1308" s="63" t="n">
        <x:f aca="0">IFERROR(E1308/E1307-1,0)</x:f>
        <x:v>0.0019829225850835908</x:v>
      </x:c>
      <x:c r="J1308" s="64" t="n">
        <x:f aca="0">Z1307*(1+F1308)</x:f>
        <x:v>0.128120685829296</x:v>
      </x:c>
      <x:c r="K1308" s="64" t="n">
        <x:f aca="0">AA1307*(1+G1308)</x:f>
        <x:v>0.13759011418375874</x:v>
      </x:c>
      <x:c r="L1308" s="64" t="n">
        <x:f aca="0">AB1307*(1+H1308)</x:f>
        <x:v>0.9297059410648614</x:v>
      </x:c>
      <x:c r="M1308" s="64" t="n">
        <x:f aca="0">AC1307*(1+I1308)</x:f>
        <x:v>0.09909601973459468</x:v>
      </x:c>
      <x:c r="N1308" s="64" t="n">
        <x:f aca="0">SUM(J1308:M1308)</x:f>
        <x:v>1.2945127608125109</x:v>
      </x:c>
      <x:c r="O1308" s="65" t="n">
        <x:f aca="0">IFERROR((J1308+K1308)/N1308,0)</x:f>
        <x:v>0.20525931304553485</x:v>
      </x:c>
      <x:c r="P1308" s="66" t="b">
        <x:f aca="0">AND(MONTH(A1308)=12,OR(A1309="",YEAR(A1308)&lt;&gt;YEAR(A1309)))</x:f>
        <x:v>0</x:v>
      </x:c>
      <x:c r="Q1308" s="66" t="b">
        <x:f aca="0">AND(MOD(MONTH(A1308),3)=0,OR(A1309="",MONTH(A1308)&lt;&gt;MONTH(A1309)))</x:f>
        <x:v>0</x:v>
      </x:c>
      <x:c r="R1308" s="66" t="b">
        <x:f aca="0">OR(O1308&gt;$E$7,O1308&lt;$E$6)</x:f>
        <x:v>0</x:v>
      </x:c>
      <x:c r="S1308" s="66" t="b">
        <x:f aca="0">AND(OR(P1308,Q1308,R1308),A1308-AH1307&gt;$E$8)</x:f>
        <x:v>0</x:v>
      </x:c>
      <x:c r="T1308" s="67" t="str">
        <x:f aca="0">IF(NOT(OR(P1308,Q1308,R1308)),"不调",IF(NOT(S1308),"间隔规则跳过",IF(P1308,"年末+季度",IF(AND(Q1308,R1308),"季度+动态",IF(Q1308,"季度","动态")))))</x:f>
        <x:v>不调</x:v>
      </x:c>
      <x:c r="U1308" s="64" t="n">
        <x:f aca="0">IF(OR(T1308="年末+季度",T1308="季度+动态"),N1308*$E$5/2,IF(T1308="季度",(J1308+K1308)/2,IF(T1308="动态",N1308*$E$5*IF(J1308+K1308=0,0.5,J1308/(J1308+K1308)),J1308)))</x:f>
        <x:v>0.128120685829296</x:v>
      </x:c>
      <x:c r="V1308" s="64" t="n">
        <x:f aca="0">IF(OR(T1308="年末+季度",T1308="季度+动态"),N1308*$E$5/2,IF(T1308="季度",(J1308+K1308)/2,IF(T1308="动态",N1308*$E$5*IF(J1308+K1308=0,0.5,K1308/(J1308+K1308)),K1308)))</x:f>
        <x:v>0.13759011418375874</x:v>
      </x:c>
      <x:c r="W1308" s="64" t="n">
        <x:f aca="0">IF(OR(T1308="年末+季度",T1308="季度+动态",T1308="动态"),N1308*(1-$E$5)*IF(L1308+M1308=0,$B$7/($B$7+$B$8),L1308/(L1308+M1308)),L1308)</x:f>
        <x:v>0.9297059410648614</x:v>
      </x:c>
      <x:c r="X1308" s="64" t="n">
        <x:f aca="0">IF(OR(T1308="年末+季度",T1308="季度+动态",T1308="动态"),N1308*(1-$E$5)*IF(L1308+M1308=0,$B$8/($B$7+$B$8),M1308/(L1308+M1308)),M1308)</x:f>
        <x:v>0.09909601973459468</x:v>
      </x:c>
      <x:c r="Y1308" s="64" t="n">
        <x:f aca="0">POWER(1-$H$5,(A1308-A1307)/$H$8)</x:f>
        <x:v>0.9999862671029998</x:v>
      </x:c>
      <x:c r="Z1308" s="64" t="n">
        <x:f aca="0">U1308*Y1308</x:f>
        <x:v>0.1281189263611139</x:v>
      </x:c>
      <x:c r="AA1308" s="64" t="n">
        <x:f aca="0">V1308*Y1308</x:f>
        <x:v>0.13758822467289242</x:v>
      </x:c>
      <x:c r="AB1308" s="64" t="n">
        <x:f aca="0">W1308*Y1308</x:f>
        <x:v>0.9296931735089322</x:v>
      </x:c>
      <x:c r="AC1308" s="64" t="n">
        <x:f aca="0">X1308*Y1308</x:f>
        <x:v>0.09909465885916253</x:v>
      </x:c>
      <x:c r="AD1308" s="64" t="n">
        <x:f aca="0">SUM(Z1308:AC1308)</x:f>
        <x:v>1.2944949834021011</x:v>
      </x:c>
      <x:c r="AE1308" s="64" t="n">
        <x:f aca="0">MAX(AE1307,AD1308)</x:f>
        <x:v>1.2977745086545336</x:v>
      </x:c>
      <x:c r="AF1308" s="63" t="n">
        <x:f aca="0">AD1308/AE1308-1</x:f>
        <x:v>-0.002527037810160504</x:v>
      </x:c>
      <x:c r="AG1308" s="63" t="n">
        <x:f aca="0">AD1308/AD1307-1</x:f>
        <x:v>0.0003919013527600157</x:v>
      </x:c>
      <x:c r="AH1308" s="61" t="n">
        <x:f aca="0">IF(OR(T1308="年末+季度",T1308="季度+动态",T1308="季度",T1308="动态"),A1308,AH1307)</x:f>
        <x:v>45657</x:v>
      </x:c>
      <x:c r="AI1308" s="68" t="n">
        <x:f aca="0">YEAR(A1308)</x:f>
        <x:v>2025</x:v>
      </x:c>
      <x:c r="AJ1308" s="68" t="n">
        <x:f aca="0">MONTH(A1308)</x:f>
        <x:v>3</x:v>
      </x:c>
      <x:c r="AK1308" s="66" t="n">
        <x:f aca="0">IF(MONTH(A1308)&lt;&gt;MONTH(A1309),1,0)</x:f>
        <x:v>0</x:v>
      </x:c>
      <x:c r="AL1308" s="64" t="n">
        <x:f aca="0">IF(AK1307,AD1307,AL1307)</x:f>
        <x:v>1.2845149873165707</x:v>
      </x:c>
      <x:c r="AM1308" s="65" t="str">
        <x:f aca="0">IF(AK1308,AD1308/AL1308-1,"")</x:f>
      </x:c>
      <x:c r="AN1308" s="64" t="n">
        <x:f aca="0">IF(AI1308&lt;&gt;AI1307,AD1308,MAX(AN1307,AD1308))</x:f>
        <x:v>1.2977745086545336</x:v>
      </x:c>
      <x:c r="AO1308" s="65" t="n">
        <x:f aca="0">AD1308/AN1308-1</x:f>
        <x:v>-0.002527037810160504</x:v>
      </x:c>
      <x:c r="AP1308" s="69" t="n">
        <x:f aca="0">IFERROR(SUM(Z1308:AC1308)/AD1308,0)</x:f>
        <x:v>1</x:v>
      </x:c>
      <x:c r="AQ1308" s="66" t="b">
        <x:f aca="0">AND(B1308&gt;0,C1308&gt;0,D1308&gt;0,E1308&gt;0)</x:f>
        <x:v>1</x:v>
      </x:c>
    </x:row>
    <x:row r="1309" ht="13.5" hidden="0">
      <x:c r="A1309" s="61" t="n">
        <x:f aca="0">'净值底稿'!A1271</x:f>
        <x:v>45744</x:v>
      </x:c>
      <x:c r="B1309" s="62" t="n">
        <x:f aca="0">'净值底稿'!W1271</x:f>
        <x:v>1.522281787689306</x:v>
      </x:c>
      <x:c r="C1309" s="62" t="n">
        <x:f aca="0">'净值底稿'!T1271</x:f>
        <x:v>1.4175192961765273</x:v>
      </x:c>
      <x:c r="D1309" s="62" t="n">
        <x:f aca="0">'净值底稿'!U1271</x:f>
        <x:v>1.7357</x:v>
      </x:c>
      <x:c r="E1309" s="62" t="n">
        <x:f aca="0">'净值底稿'!V1271</x:f>
        <x:v>2.5159</x:v>
      </x:c>
      <x:c r="F1309" s="63" t="n">
        <x:f aca="0">IFERROR(B1309/B1308-1,0)</x:f>
        <x:v>-0.004668345114847816</x:v>
      </x:c>
      <x:c r="G1309" s="63" t="n">
        <x:f aca="0">IFERROR(C1309/C1308-1,0)</x:f>
        <x:v>-0.007373480416645317</x:v>
      </x:c>
      <x:c r="H1309" s="63" t="n">
        <x:f aca="0">IFERROR(D1309/D1308-1,0)</x:f>
        <x:v>0.00005761696243378189</x:v>
      </x:c>
      <x:c r="I1309" s="63" t="n">
        <x:f aca="0">IFERROR(E1309/E1308-1,0)</x:f>
        <x:v>0.016114701130856224</x:v>
      </x:c>
      <x:c r="J1309" s="64" t="n">
        <x:f aca="0">Z1308*(1+F1309)</x:f>
        <x:v>0.12752082299711645</x:v>
      </x:c>
      <x:c r="K1309" s="64" t="n">
        <x:f aca="0">AA1308*(1+G1309)</x:f>
        <x:v>0.13657372059270584</x:v>
      </x:c>
      <x:c r="L1309" s="64" t="n">
        <x:f aca="0">AB1308*(1+H1309)</x:f>
        <x:v>0.9297467396055852</x:v>
      </x:c>
      <x:c r="M1309" s="64" t="n">
        <x:f aca="0">AC1308*(1+I1309)</x:f>
        <x:v>0.1006915396703421</x:v>
      </x:c>
      <x:c r="N1309" s="64" t="n">
        <x:f aca="0">SUM(J1309:M1309)</x:f>
        <x:v>1.2945328228657496</x:v>
      </x:c>
      <x:c r="O1309" s="65" t="n">
        <x:f aca="0">IFERROR((J1309+K1309)/N1309,0)</x:f>
        <x:v>0.2040076071653306</x:v>
      </x:c>
      <x:c r="P1309" s="66" t="b">
        <x:f aca="0">AND(MONTH(A1309)=12,OR(A1310="",YEAR(A1309)&lt;&gt;YEAR(A1310)))</x:f>
        <x:v>0</x:v>
      </x:c>
      <x:c r="Q1309" s="66" t="b">
        <x:f aca="0">AND(MOD(MONTH(A1309),3)=0,OR(A1310="",MONTH(A1309)&lt;&gt;MONTH(A1310)))</x:f>
        <x:v>0</x:v>
      </x:c>
      <x:c r="R1309" s="66" t="b">
        <x:f aca="0">OR(O1309&gt;$E$7,O1309&lt;$E$6)</x:f>
        <x:v>0</x:v>
      </x:c>
      <x:c r="S1309" s="66" t="b">
        <x:f aca="0">AND(OR(P1309,Q1309,R1309),A1309-AH1308&gt;$E$8)</x:f>
        <x:v>0</x:v>
      </x:c>
      <x:c r="T1309" s="67" t="str">
        <x:f aca="0">IF(NOT(OR(P1309,Q1309,R1309)),"不调",IF(NOT(S1309),"间隔规则跳过",IF(P1309,"年末+季度",IF(AND(Q1309,R1309),"季度+动态",IF(Q1309,"季度","动态")))))</x:f>
        <x:v>不调</x:v>
      </x:c>
      <x:c r="U1309" s="64" t="n">
        <x:f aca="0">IF(OR(T1309="年末+季度",T1309="季度+动态"),N1309*$E$5/2,IF(T1309="季度",(J1309+K1309)/2,IF(T1309="动态",N1309*$E$5*IF(J1309+K1309=0,0.5,J1309/(J1309+K1309)),J1309)))</x:f>
        <x:v>0.12752082299711645</x:v>
      </x:c>
      <x:c r="V1309" s="64" t="n">
        <x:f aca="0">IF(OR(T1309="年末+季度",T1309="季度+动态"),N1309*$E$5/2,IF(T1309="季度",(J1309+K1309)/2,IF(T1309="动态",N1309*$E$5*IF(J1309+K1309=0,0.5,K1309/(J1309+K1309)),K1309)))</x:f>
        <x:v>0.13657372059270584</x:v>
      </x:c>
      <x:c r="W1309" s="64" t="n">
        <x:f aca="0">IF(OR(T1309="年末+季度",T1309="季度+动态",T1309="动态"),N1309*(1-$E$5)*IF(L1309+M1309=0,$B$7/($B$7+$B$8),L1309/(L1309+M1309)),L1309)</x:f>
        <x:v>0.9297467396055852</x:v>
      </x:c>
      <x:c r="X1309" s="64" t="n">
        <x:f aca="0">IF(OR(T1309="年末+季度",T1309="季度+动态",T1309="动态"),N1309*(1-$E$5)*IF(L1309+M1309=0,$B$8/($B$7+$B$8),M1309/(L1309+M1309)),M1309)</x:f>
        <x:v>0.1006915396703421</x:v>
      </x:c>
      <x:c r="Y1309" s="64" t="n">
        <x:f aca="0">POWER(1-$H$5,(A1309-A1308)/$H$8)</x:f>
        <x:v>0.9999862671029998</x:v>
      </x:c>
      <x:c r="Z1309" s="64" t="n">
        <x:f aca="0">U1309*Y1309</x:f>
        <x:v>0.12751907176678884</x:v>
      </x:c>
      <x:c r="AA1309" s="64" t="n">
        <x:f aca="0">V1309*Y1309</x:f>
        <x:v>0.136571845039868</x:v>
      </x:c>
      <x:c r="AB1309" s="64" t="n">
        <x:f aca="0">W1309*Y1309</x:f>
        <x:v>0.9297339714893739</x:v>
      </x:c>
      <x:c r="AC1309" s="64" t="n">
        <x:f aca="0">X1309*Y1309</x:f>
        <x:v>0.10069015688379901</x:v>
      </x:c>
      <x:c r="AD1309" s="64" t="n">
        <x:f aca="0">SUM(Z1309:AC1309)</x:f>
        <x:v>1.2945150451798297</x:v>
      </x:c>
      <x:c r="AE1309" s="64" t="n">
        <x:f aca="0">MAX(AE1308,AD1309)</x:f>
        <x:v>1.2977745086545336</x:v>
      </x:c>
      <x:c r="AF1309" s="63" t="n">
        <x:f aca="0">AD1309/AE1309-1</x:f>
        <x:v>-0.00251157920961409</x:v>
      </x:c>
      <x:c r="AG1309" s="63" t="n">
        <x:f aca="0">AD1309/AD1308-1</x:f>
        <x:v>0.00001549776398190872</x:v>
      </x:c>
      <x:c r="AH1309" s="61" t="n">
        <x:f aca="0">IF(OR(T1309="年末+季度",T1309="季度+动态",T1309="季度",T1309="动态"),A1309,AH1308)</x:f>
        <x:v>45657</x:v>
      </x:c>
      <x:c r="AI1309" s="68" t="n">
        <x:f aca="0">YEAR(A1309)</x:f>
        <x:v>2025</x:v>
      </x:c>
      <x:c r="AJ1309" s="68" t="n">
        <x:f aca="0">MONTH(A1309)</x:f>
        <x:v>3</x:v>
      </x:c>
      <x:c r="AK1309" s="66" t="n">
        <x:f aca="0">IF(MONTH(A1309)&lt;&gt;MONTH(A1310),1,0)</x:f>
        <x:v>0</x:v>
      </x:c>
      <x:c r="AL1309" s="64" t="n">
        <x:f aca="0">IF(AK1308,AD1308,AL1308)</x:f>
        <x:v>1.2845149873165707</x:v>
      </x:c>
      <x:c r="AM1309" s="65" t="str">
        <x:f aca="0">IF(AK1309,AD1309/AL1309-1,"")</x:f>
      </x:c>
      <x:c r="AN1309" s="64" t="n">
        <x:f aca="0">IF(AI1309&lt;&gt;AI1308,AD1309,MAX(AN1308,AD1309))</x:f>
        <x:v>1.2977745086545336</x:v>
      </x:c>
      <x:c r="AO1309" s="65" t="n">
        <x:f aca="0">AD1309/AN1309-1</x:f>
        <x:v>-0.00251157920961409</x:v>
      </x:c>
      <x:c r="AP1309" s="69" t="n">
        <x:f aca="0">IFERROR(SUM(Z1309:AC1309)/AD1309,0)</x:f>
        <x:v>1</x:v>
      </x:c>
      <x:c r="AQ1309" s="66" t="b">
        <x:f aca="0">AND(B1309&gt;0,C1309&gt;0,D1309&gt;0,E1309&gt;0)</x:f>
        <x:v>1</x:v>
      </x:c>
    </x:row>
    <x:row r="1310" ht="13.5" hidden="0">
      <x:c r="A1310" s="61" t="n">
        <x:f aca="0">'净值底稿'!A1272</x:f>
        <x:v>45747</x:v>
      </x:c>
      <x:c r="B1310" s="62" t="n">
        <x:f aca="0">'净值底稿'!W1272</x:f>
        <x:v>1.5170483188277093</x:v>
      </x:c>
      <x:c r="C1310" s="62" t="n">
        <x:f aca="0">'净值底稿'!T1272</x:f>
        <x:v>1.4075338267212985</x:v>
      </x:c>
      <x:c r="D1310" s="62" t="n">
        <x:f aca="0">'净值底稿'!U1272</x:f>
        <x:v>1.7363</x:v>
      </x:c>
      <x:c r="E1310" s="62" t="n">
        <x:f aca="0">'净值底稿'!V1272</x:f>
        <x:v>2.5489</x:v>
      </x:c>
      <x:c r="F1310" s="63" t="n">
        <x:f aca="0">IFERROR(B1310/B1309-1,0)</x:f>
        <x:v>-0.003437910710040515</x:v>
      </x:c>
      <x:c r="G1310" s="63" t="n">
        <x:f aca="0">IFERROR(C1310/C1309-1,0)</x:f>
        <x:v>-0.007044327002928674</x:v>
      </x:c>
      <x:c r="H1310" s="63" t="n">
        <x:f aca="0">IFERROR(D1310/D1309-1,0)</x:f>
        <x:v>0.00034568185746386426</x:v>
      </x:c>
      <x:c r="I1310" s="63" t="n">
        <x:f aca="0">IFERROR(E1310/E1309-1,0)</x:f>
        <x:v>0.013116578560356196</x:v>
      </x:c>
      <x:c r="J1310" s="64" t="n">
        <x:f aca="0">Z1309*(1+F1310)</x:f>
        <x:v>0.12708067258422737</x:v>
      </x:c>
      <x:c r="K1310" s="64" t="n">
        <x:f aca="0">AA1309*(1+G1310)</x:f>
        <x:v>0.13560978830401385</x:v>
      </x:c>
      <x:c r="L1310" s="64" t="n">
        <x:f aca="0">AB1309*(1+H1310)</x:f>
        <x:v>0.9300553636555856</x:v>
      </x:c>
      <x:c r="M1310" s="64" t="n">
        <x:f aca="0">AC1309*(1+I1310)</x:f>
        <x:v>0.10201086723681994</x:v>
      </x:c>
      <x:c r="N1310" s="64" t="n">
        <x:f aca="0">SUM(J1310:M1310)</x:f>
        <x:v>1.2947566917806468</x:v>
      </x:c>
      <x:c r="O1310" s="65" t="n">
        <x:f aca="0">IFERROR((J1310+K1310)/N1310,0)</x:f>
        <x:v>0.20288789589260167</x:v>
      </x:c>
      <x:c r="P1310" s="66" t="b">
        <x:f aca="0">AND(MONTH(A1310)=12,OR(A1311="",YEAR(A1310)&lt;&gt;YEAR(A1311)))</x:f>
        <x:v>0</x:v>
      </x:c>
      <x:c r="Q1310" s="66" t="b">
        <x:f aca="0">AND(MOD(MONTH(A1310),3)=0,OR(A1311="",MONTH(A1310)&lt;&gt;MONTH(A1311)))</x:f>
        <x:v>1</x:v>
      </x:c>
      <x:c r="R1310" s="66" t="b">
        <x:f aca="0">OR(O1310&gt;$E$7,O1310&lt;$E$6)</x:f>
        <x:v>0</x:v>
      </x:c>
      <x:c r="S1310" s="66" t="b">
        <x:f aca="0">AND(OR(P1310,Q1310,R1310),A1310-AH1309&gt;$E$8)</x:f>
        <x:v>1</x:v>
      </x:c>
      <x:c r="T1310" s="67" t="str">
        <x:f aca="0">IF(NOT(OR(P1310,Q1310,R1310)),"不调",IF(NOT(S1310),"间隔规则跳过",IF(P1310,"年末+季度",IF(AND(Q1310,R1310),"季度+动态",IF(Q1310,"季度","动态")))))</x:f>
        <x:v>季度</x:v>
      </x:c>
      <x:c r="U1310" s="64" t="n">
        <x:f aca="0">IF(OR(T1310="年末+季度",T1310="季度+动态"),N1310*$E$5/2,IF(T1310="季度",(J1310+K1310)/2,IF(T1310="动态",N1310*$E$5*IF(J1310+K1310=0,0.5,J1310/(J1310+K1310)),J1310)))</x:f>
        <x:v>0.1313452304441206</x:v>
      </x:c>
      <x:c r="V1310" s="64" t="n">
        <x:f aca="0">IF(OR(T1310="年末+季度",T1310="季度+动态"),N1310*$E$5/2,IF(T1310="季度",(J1310+K1310)/2,IF(T1310="动态",N1310*$E$5*IF(J1310+K1310=0,0.5,K1310/(J1310+K1310)),K1310)))</x:f>
        <x:v>0.1313452304441206</x:v>
      </x:c>
      <x:c r="W1310" s="64" t="n">
        <x:f aca="0">IF(OR(T1310="年末+季度",T1310="季度+动态",T1310="动态"),N1310*(1-$E$5)*IF(L1310+M1310=0,$B$7/($B$7+$B$8),L1310/(L1310+M1310)),L1310)</x:f>
        <x:v>0.9300553636555856</x:v>
      </x:c>
      <x:c r="X1310" s="64" t="n">
        <x:f aca="0">IF(OR(T1310="年末+季度",T1310="季度+动态",T1310="动态"),N1310*(1-$E$5)*IF(L1310+M1310=0,$B$8/($B$7+$B$8),M1310/(L1310+M1310)),M1310)</x:f>
        <x:v>0.10201086723681994</x:v>
      </x:c>
      <x:c r="Y1310" s="64" t="n">
        <x:f aca="0">POWER(1-$H$5,(A1310-A1309)/$H$8)</x:f>
        <x:v>0.9999588018747739</x:v>
      </x:c>
      <x:c r="Z1310" s="64" t="n">
        <x:f aca="0">U1310*Y1310</x:f>
        <x:v>0.1313398192668689</x:v>
      </x:c>
      <x:c r="AA1310" s="64" t="n">
        <x:f aca="0">V1310*Y1310</x:f>
        <x:v>0.1313398192668689</x:v>
      </x:c>
      <x:c r="AB1310" s="64" t="n">
        <x:f aca="0">W1310*Y1310</x:f>
        <x:v>0.9300170471182465</x:v>
      </x:c>
      <x:c r="AC1310" s="64" t="n">
        <x:f aca="0">X1310*Y1310</x:f>
        <x:v>0.1020066645803371</x:v>
      </x:c>
      <x:c r="AD1310" s="64" t="n">
        <x:f aca="0">SUM(Z1310:AC1310)</x:f>
        <x:v>1.2947033502323213</x:v>
      </x:c>
      <x:c r="AE1310" s="64" t="n">
        <x:f aca="0">MAX(AE1309,AD1310)</x:f>
        <x:v>1.2977745086545336</x:v>
      </x:c>
      <x:c r="AF1310" s="63" t="n">
        <x:f aca="0">AD1310/AE1310-1</x:f>
        <x:v>-0.0023664807728396298</x:v>
      </x:c>
      <x:c r="AG1310" s="63" t="n">
        <x:f aca="0">AD1310/AD1309-1</x:f>
        <x:v>0.00014546378058155618</x:v>
      </x:c>
      <x:c r="AH1310" s="61" t="n">
        <x:f aca="0">IF(OR(T1310="年末+季度",T1310="季度+动态",T1310="季度",T1310="动态"),A1310,AH1309)</x:f>
        <x:v>45747</x:v>
      </x:c>
      <x:c r="AI1310" s="68" t="n">
        <x:f aca="0">YEAR(A1310)</x:f>
        <x:v>2025</x:v>
      </x:c>
      <x:c r="AJ1310" s="68" t="n">
        <x:f aca="0">MONTH(A1310)</x:f>
        <x:v>3</x:v>
      </x:c>
      <x:c r="AK1310" s="66" t="n">
        <x:f aca="0">IF(MONTH(A1310)&lt;&gt;MONTH(A1311),1,0)</x:f>
        <x:v>1</x:v>
      </x:c>
      <x:c r="AL1310" s="64" t="n">
        <x:f aca="0">IF(AK1309,AD1309,AL1309)</x:f>
        <x:v>1.2845149873165707</x:v>
      </x:c>
      <x:c r="AM1310" s="65" t="n">
        <x:f aca="0">IF(AK1310,AD1310/AL1310-1,"")</x:f>
        <x:v>0.007931680841680722</x:v>
      </x:c>
      <x:c r="AN1310" s="64" t="n">
        <x:f aca="0">IF(AI1310&lt;&gt;AI1309,AD1310,MAX(AN1309,AD1310))</x:f>
        <x:v>1.2977745086545336</x:v>
      </x:c>
      <x:c r="AO1310" s="65" t="n">
        <x:f aca="0">AD1310/AN1310-1</x:f>
        <x:v>-0.0023664807728396298</x:v>
      </x:c>
      <x:c r="AP1310" s="69" t="n">
        <x:f aca="0">IFERROR(SUM(Z1310:AC1310)/AD1310,0)</x:f>
        <x:v>1</x:v>
      </x:c>
      <x:c r="AQ1310" s="66" t="b">
        <x:f aca="0">AND(B1310&gt;0,C1310&gt;0,D1310&gt;0,E1310&gt;0)</x:f>
        <x:v>1</x:v>
      </x:c>
    </x:row>
    <x:row r="1311" ht="13.5" hidden="0">
      <x:c r="A1311" s="61" t="n">
        <x:f aca="0">'净值底稿'!A1273</x:f>
        <x:v>45748</x:v>
      </x:c>
      <x:c r="B1311" s="62" t="n">
        <x:f aca="0">'净值底稿'!W1273</x:f>
        <x:v>1.5259669338950417</x:v>
      </x:c>
      <x:c r="C1311" s="62" t="n">
        <x:f aca="0">'净值底稿'!T1273</x:f>
        <x:v>1.4143769353684852</x:v>
      </x:c>
      <x:c r="D1311" s="62" t="n">
        <x:f aca="0">'净值底稿'!U1273</x:f>
        <x:v>1.7369</x:v>
      </x:c>
      <x:c r="E1311" s="62" t="n">
        <x:f aca="0">'净值底稿'!V1273</x:f>
        <x:v>2.5668</x:v>
      </x:c>
      <x:c r="F1311" s="63" t="n">
        <x:f aca="0">IFERROR(B1311/B1310-1,0)</x:f>
        <x:v>0.005878926173046528</x:v>
      </x:c>
      <x:c r="G1311" s="63" t="n">
        <x:f aca="0">IFERROR(C1311/C1310-1,0)</x:f>
        <x:v>0.0048617720706058964</x:v>
      </x:c>
      <x:c r="H1311" s="63" t="n">
        <x:f aca="0">IFERROR(D1311/D1310-1,0)</x:f>
        <x:v>0.00034556240281058415</x:v>
      </x:c>
      <x:c r="I1311" s="63" t="n">
        <x:f aca="0">IFERROR(E1311/E1310-1,0)</x:f>
        <x:v>0.007022637216054006</x:v>
      </x:c>
      <x:c r="J1311" s="64" t="n">
        <x:f aca="0">Z1310*(1+F1311)</x:f>
        <x:v>0.1321119563679201</x:v>
      </x:c>
      <x:c r="K1311" s="64" t="n">
        <x:f aca="0">AA1310*(1+G1311)</x:f>
        <x:v>0.131978363531939</x:v>
      </x:c>
      <x:c r="L1311" s="64" t="n">
        <x:f aca="0">AB1310*(1+H1311)</x:f>
        <x:v>0.9303384260437035</x:v>
      </x:c>
      <x:c r="M1311" s="64" t="n">
        <x:f aca="0">AC1310*(1+I1311)</x:f>
        <x:v>0.1027230203793045</x:v>
      </x:c>
      <x:c r="N1311" s="64" t="n">
        <x:f aca="0">SUM(J1311:M1311)</x:f>
        <x:v>1.2971517663228673</x:v>
      </x:c>
      <x:c r="O1311" s="65" t="n">
        <x:f aca="0">IFERROR((J1311+K1311)/N1311,0)</x:f>
        <x:v>0.20359246061738448</x:v>
      </x:c>
      <x:c r="P1311" s="66" t="b">
        <x:f aca="0">AND(MONTH(A1311)=12,OR(A1312="",YEAR(A1311)&lt;&gt;YEAR(A1312)))</x:f>
        <x:v>0</x:v>
      </x:c>
      <x:c r="Q1311" s="66" t="b">
        <x:f aca="0">AND(MOD(MONTH(A1311),3)=0,OR(A1312="",MONTH(A1311)&lt;&gt;MONTH(A1312)))</x:f>
        <x:v>0</x:v>
      </x:c>
      <x:c r="R1311" s="66" t="b">
        <x:f aca="0">OR(O1311&gt;$E$7,O1311&lt;$E$6)</x:f>
        <x:v>0</x:v>
      </x:c>
      <x:c r="S1311" s="66" t="b">
        <x:f aca="0">AND(OR(P1311,Q1311,R1311),A1311-AH1310&gt;$E$8)</x:f>
        <x:v>0</x:v>
      </x:c>
      <x:c r="T1311" s="67" t="str">
        <x:f aca="0">IF(NOT(OR(P1311,Q1311,R1311)),"不调",IF(NOT(S1311),"间隔规则跳过",IF(P1311,"年末+季度",IF(AND(Q1311,R1311),"季度+动态",IF(Q1311,"季度","动态")))))</x:f>
        <x:v>不调</x:v>
      </x:c>
      <x:c r="U1311" s="64" t="n">
        <x:f aca="0">IF(OR(T1311="年末+季度",T1311="季度+动态"),N1311*$E$5/2,IF(T1311="季度",(J1311+K1311)/2,IF(T1311="动态",N1311*$E$5*IF(J1311+K1311=0,0.5,J1311/(J1311+K1311)),J1311)))</x:f>
        <x:v>0.1321119563679201</x:v>
      </x:c>
      <x:c r="V1311" s="64" t="n">
        <x:f aca="0">IF(OR(T1311="年末+季度",T1311="季度+动态"),N1311*$E$5/2,IF(T1311="季度",(J1311+K1311)/2,IF(T1311="动态",N1311*$E$5*IF(J1311+K1311=0,0.5,K1311/(J1311+K1311)),K1311)))</x:f>
        <x:v>0.131978363531939</x:v>
      </x:c>
      <x:c r="W1311" s="64" t="n">
        <x:f aca="0">IF(OR(T1311="年末+季度",T1311="季度+动态",T1311="动态"),N1311*(1-$E$5)*IF(L1311+M1311=0,$B$7/($B$7+$B$8),L1311/(L1311+M1311)),L1311)</x:f>
        <x:v>0.9303384260437035</x:v>
      </x:c>
      <x:c r="X1311" s="64" t="n">
        <x:f aca="0">IF(OR(T1311="年末+季度",T1311="季度+动态",T1311="动态"),N1311*(1-$E$5)*IF(L1311+M1311=0,$B$8/($B$7+$B$8),M1311/(L1311+M1311)),M1311)</x:f>
        <x:v>0.1027230203793045</x:v>
      </x:c>
      <x:c r="Y1311" s="64" t="n">
        <x:f aca="0">POWER(1-$H$5,(A1311-A1310)/$H$8)</x:f>
        <x:v>0.9999862671029998</x:v>
      </x:c>
      <x:c r="Z1311" s="64" t="n">
        <x:f aca="0">U1311*Y1311</x:f>
        <x:v>0.13211014208803082</x:v>
      </x:c>
      <x:c r="AA1311" s="64" t="n">
        <x:f aca="0">V1311*Y1311</x:f>
        <x:v>0.13197655108666637</x:v>
      </x:c>
      <x:c r="AB1311" s="64" t="n">
        <x:f aca="0">W1311*Y1311</x:f>
        <x:v>0.9303256498019233</x:v>
      </x:c>
      <x:c r="AC1311" s="64" t="n">
        <x:f aca="0">X1311*Y1311</x:f>
        <x:v>0.10272160969464608</x:v>
      </x:c>
      <x:c r="AD1311" s="64" t="n">
        <x:f aca="0">SUM(Z1311:AC1311)</x:f>
        <x:v>1.2971339526712666</x:v>
      </x:c>
      <x:c r="AE1311" s="64" t="n">
        <x:f aca="0">MAX(AE1310,AD1311)</x:f>
        <x:v>1.2977745086545336</x:v>
      </x:c>
      <x:c r="AF1311" s="63" t="n">
        <x:f aca="0">AD1311/AE1311-1</x:f>
        <x:v>-0.0004935803400323291</x:v>
      </x:c>
      <x:c r="AG1311" s="63" t="n">
        <x:f aca="0">AD1311/AD1310-1</x:f>
        <x:v>0.0018773431292267162</x:v>
      </x:c>
      <x:c r="AH1311" s="61" t="n">
        <x:f aca="0">IF(OR(T1311="年末+季度",T1311="季度+动态",T1311="季度",T1311="动态"),A1311,AH1310)</x:f>
        <x:v>45747</x:v>
      </x:c>
      <x:c r="AI1311" s="68" t="n">
        <x:f aca="0">YEAR(A1311)</x:f>
        <x:v>2025</x:v>
      </x:c>
      <x:c r="AJ1311" s="68" t="n">
        <x:f aca="0">MONTH(A1311)</x:f>
        <x:v>4</x:v>
      </x:c>
      <x:c r="AK1311" s="66" t="n">
        <x:f aca="0">IF(MONTH(A1311)&lt;&gt;MONTH(A1312),1,0)</x:f>
        <x:v>0</x:v>
      </x:c>
      <x:c r="AL1311" s="64" t="n">
        <x:f aca="0">IF(AK1310,AD1310,AL1310)</x:f>
        <x:v>1.2947033502323213</x:v>
      </x:c>
      <x:c r="AM1311" s="65" t="str">
        <x:f aca="0">IF(AK1311,AD1311/AL1311-1,"")</x:f>
      </x:c>
      <x:c r="AN1311" s="64" t="n">
        <x:f aca="0">IF(AI1311&lt;&gt;AI1310,AD1311,MAX(AN1310,AD1311))</x:f>
        <x:v>1.2977745086545336</x:v>
      </x:c>
      <x:c r="AO1311" s="65" t="n">
        <x:f aca="0">AD1311/AN1311-1</x:f>
        <x:v>-0.0004935803400323291</x:v>
      </x:c>
      <x:c r="AP1311" s="69" t="n">
        <x:f aca="0">IFERROR(SUM(Z1311:AC1311)/AD1311,0)</x:f>
        <x:v>1</x:v>
      </x:c>
      <x:c r="AQ1311" s="66" t="b">
        <x:f aca="0">AND(B1311&gt;0,C1311&gt;0,D1311&gt;0,E1311&gt;0)</x:f>
        <x:v>1</x:v>
      </x:c>
    </x:row>
    <x:row r="1312" ht="13.5" hidden="0">
      <x:c r="A1312" s="61" t="n">
        <x:f aca="0">'净值底稿'!A1274</x:f>
        <x:v>45749</x:v>
      </x:c>
      <x:c r="B1312" s="62" t="n">
        <x:f aca="0">'净值底稿'!W1274</x:f>
        <x:v>1.5333096263005628</x:v>
      </x:c>
      <x:c r="C1312" s="62" t="n">
        <x:f aca="0">'净值底稿'!T1274</x:f>
        <x:v>1.4182528442708442</x:v>
      </x:c>
      <x:c r="D1312" s="62" t="n">
        <x:f aca="0">'净值底稿'!U1274</x:f>
        <x:v>1.7395</x:v>
      </x:c>
      <x:c r="E1312" s="62" t="n">
        <x:f aca="0">'净值底稿'!V1274</x:f>
        <x:v>2.5563</x:v>
      </x:c>
      <x:c r="F1312" s="63" t="n">
        <x:f aca="0">IFERROR(B1312/B1311-1,0)</x:f>
        <x:v>0.004811829301424542</x:v>
      </x:c>
      <x:c r="G1312" s="63" t="n">
        <x:f aca="0">IFERROR(C1312/C1311-1,0)</x:f>
        <x:v>0.0027403648952668558</x:v>
      </x:c>
      <x:c r="H1312" s="63" t="n">
        <x:f aca="0">IFERROR(D1312/D1311-1,0)</x:f>
        <x:v>0.0014969197996430594</x:v>
      </x:c>
      <x:c r="I1312" s="63" t="n">
        <x:f aca="0">IFERROR(E1312/E1311-1,0)</x:f>
        <x:v>-0.004090696587190412</x:v>
      </x:c>
      <x:c r="J1312" s="64" t="n">
        <x:f aca="0">Z1311*(1+F1312)</x:f>
        <x:v>0.13274583354074537</x:v>
      </x:c>
      <x:c r="K1312" s="64" t="n">
        <x:f aca="0">AA1311*(1+G1312)</x:f>
        <x:v>0.13233821499426265</x:v>
      </x:c>
      <x:c r="L1312" s="64" t="n">
        <x:f aca="0">AB1311*(1+H1312)</x:f>
        <x:v>0.9317182726872276</x:v>
      </x:c>
      <x:c r="M1312" s="64" t="n">
        <x:f aca="0">AC1311*(1+I1312)</x:f>
        <x:v>0.1023014067564375</x:v>
      </x:c>
      <x:c r="N1312" s="64" t="n">
        <x:f aca="0">SUM(J1312:M1312)</x:f>
        <x:v>1.299103727978673</x:v>
      </x:c>
      <x:c r="O1312" s="65" t="n">
        <x:f aca="0">IFERROR((J1312+K1312)/N1312,0)</x:f>
        <x:v>0.20405148782650542</x:v>
      </x:c>
      <x:c r="P1312" s="66" t="b">
        <x:f aca="0">AND(MONTH(A1312)=12,OR(A1313="",YEAR(A1312)&lt;&gt;YEAR(A1313)))</x:f>
        <x:v>0</x:v>
      </x:c>
      <x:c r="Q1312" s="66" t="b">
        <x:f aca="0">AND(MOD(MONTH(A1312),3)=0,OR(A1313="",MONTH(A1312)&lt;&gt;MONTH(A1313)))</x:f>
        <x:v>0</x:v>
      </x:c>
      <x:c r="R1312" s="66" t="b">
        <x:f aca="0">OR(O1312&gt;$E$7,O1312&lt;$E$6)</x:f>
        <x:v>0</x:v>
      </x:c>
      <x:c r="S1312" s="66" t="b">
        <x:f aca="0">AND(OR(P1312,Q1312,R1312),A1312-AH1311&gt;$E$8)</x:f>
        <x:v>0</x:v>
      </x:c>
      <x:c r="T1312" s="67" t="str">
        <x:f aca="0">IF(NOT(OR(P1312,Q1312,R1312)),"不调",IF(NOT(S1312),"间隔规则跳过",IF(P1312,"年末+季度",IF(AND(Q1312,R1312),"季度+动态",IF(Q1312,"季度","动态")))))</x:f>
        <x:v>不调</x:v>
      </x:c>
      <x:c r="U1312" s="64" t="n">
        <x:f aca="0">IF(OR(T1312="年末+季度",T1312="季度+动态"),N1312*$E$5/2,IF(T1312="季度",(J1312+K1312)/2,IF(T1312="动态",N1312*$E$5*IF(J1312+K1312=0,0.5,J1312/(J1312+K1312)),J1312)))</x:f>
        <x:v>0.13274583354074537</x:v>
      </x:c>
      <x:c r="V1312" s="64" t="n">
        <x:f aca="0">IF(OR(T1312="年末+季度",T1312="季度+动态"),N1312*$E$5/2,IF(T1312="季度",(J1312+K1312)/2,IF(T1312="动态",N1312*$E$5*IF(J1312+K1312=0,0.5,K1312/(J1312+K1312)),K1312)))</x:f>
        <x:v>0.13233821499426265</x:v>
      </x:c>
      <x:c r="W1312" s="64" t="n">
        <x:f aca="0">IF(OR(T1312="年末+季度",T1312="季度+动态",T1312="动态"),N1312*(1-$E$5)*IF(L1312+M1312=0,$B$7/($B$7+$B$8),L1312/(L1312+M1312)),L1312)</x:f>
        <x:v>0.9317182726872276</x:v>
      </x:c>
      <x:c r="X1312" s="64" t="n">
        <x:f aca="0">IF(OR(T1312="年末+季度",T1312="季度+动态",T1312="动态"),N1312*(1-$E$5)*IF(L1312+M1312=0,$B$8/($B$7+$B$8),M1312/(L1312+M1312)),M1312)</x:f>
        <x:v>0.1023014067564375</x:v>
      </x:c>
      <x:c r="Y1312" s="64" t="n">
        <x:f aca="0">POWER(1-$H$5,(A1312-A1311)/$H$8)</x:f>
        <x:v>0.9999862671029998</x:v>
      </x:c>
      <x:c r="Z1312" s="64" t="n">
        <x:f aca="0">U1312*Y1312</x:f>
        <x:v>0.13274401055588614</x:v>
      </x:c>
      <x:c r="AA1312" s="64" t="n">
        <x:f aca="0">V1312*Y1312</x:f>
        <x:v>0.13233639760718693</x:v>
      </x:c>
      <x:c r="AB1312" s="64" t="n">
        <x:f aca="0">W1312*Y1312</x:f>
        <x:v>0.9317054774961556</x:v>
      </x:c>
      <x:c r="AC1312" s="64" t="n">
        <x:f aca="0">X1312*Y1312</x:f>
        <x:v>0.10230000186175553</x:v>
      </x:c>
      <x:c r="AD1312" s="64" t="n">
        <x:f aca="0">SUM(Z1312:AC1312)</x:f>
        <x:v>1.2990858875209843</x:v>
      </x:c>
      <x:c r="AE1312" s="64" t="n">
        <x:f aca="0">MAX(AE1311,AD1312)</x:f>
        <x:v>1.2990858875209843</x:v>
      </x:c>
      <x:c r="AF1312" s="63" t="n">
        <x:f aca="0">AD1312/AE1312-1</x:f>
        <x:v>0</x:v>
      </x:c>
      <x:c r="AG1312" s="63" t="n">
        <x:f aca="0">AD1312/AD1311-1</x:f>
        <x:v>0.001504805919001706</x:v>
      </x:c>
      <x:c r="AH1312" s="61" t="n">
        <x:f aca="0">IF(OR(T1312="年末+季度",T1312="季度+动态",T1312="季度",T1312="动态"),A1312,AH1311)</x:f>
        <x:v>45747</x:v>
      </x:c>
      <x:c r="AI1312" s="68" t="n">
        <x:f aca="0">YEAR(A1312)</x:f>
        <x:v>2025</x:v>
      </x:c>
      <x:c r="AJ1312" s="68" t="n">
        <x:f aca="0">MONTH(A1312)</x:f>
        <x:v>4</x:v>
      </x:c>
      <x:c r="AK1312" s="66" t="n">
        <x:f aca="0">IF(MONTH(A1312)&lt;&gt;MONTH(A1313),1,0)</x:f>
        <x:v>0</x:v>
      </x:c>
      <x:c r="AL1312" s="64" t="n">
        <x:f aca="0">IF(AK1311,AD1311,AL1311)</x:f>
        <x:v>1.2947033502323213</x:v>
      </x:c>
      <x:c r="AM1312" s="65" t="str">
        <x:f aca="0">IF(AK1312,AD1312/AL1312-1,"")</x:f>
      </x:c>
      <x:c r="AN1312" s="64" t="n">
        <x:f aca="0">IF(AI1312&lt;&gt;AI1311,AD1312,MAX(AN1311,AD1312))</x:f>
        <x:v>1.2990858875209843</x:v>
      </x:c>
      <x:c r="AO1312" s="65" t="n">
        <x:f aca="0">AD1312/AN1312-1</x:f>
        <x:v>0</x:v>
      </x:c>
      <x:c r="AP1312" s="69" t="n">
        <x:f aca="0">IFERROR(SUM(Z1312:AC1312)/AD1312,0)</x:f>
        <x:v>1</x:v>
      </x:c>
      <x:c r="AQ1312" s="66" t="b">
        <x:f aca="0">AND(B1312&gt;0,C1312&gt;0,D1312&gt;0,E1312&gt;0)</x:f>
        <x:v>1</x:v>
      </x:c>
    </x:row>
    <x:row r="1313" ht="13.5" hidden="0">
      <x:c r="A1313" s="61" t="n">
        <x:f aca="0">'净值底稿'!A1275</x:f>
        <x:v>45750</x:v>
      </x:c>
      <x:c r="B1313" s="62" t="n">
        <x:f aca="0">'净值底稿'!W1275</x:f>
        <x:v>1.5294672673516292</x:v>
      </x:c>
      <x:c r="C1313" s="62" t="n">
        <x:f aca="0">'净值底稿'!T1275</x:f>
        <x:v>1.4041196387809496</x:v>
      </x:c>
      <x:c r="D1313" s="62" t="n">
        <x:f aca="0">'净值底稿'!U1275</x:f>
        <x:v>1.7465</x:v>
      </x:c>
      <x:c r="E1313" s="62" t="n">
        <x:f aca="0">'净值底稿'!V1275</x:f>
        <x:v>2.5769</x:v>
      </x:c>
      <x:c r="F1313" s="63" t="n">
        <x:f aca="0">IFERROR(B1313/B1312-1,0)</x:f>
        <x:v>-0.002505925015421795</x:v>
      </x:c>
      <x:c r="G1313" s="63" t="n">
        <x:f aca="0">IFERROR(C1313/C1312-1,0)</x:f>
        <x:v>-0.009965222736542989</x:v>
      </x:c>
      <x:c r="H1313" s="63" t="n">
        <x:f aca="0">IFERROR(D1313/D1312-1,0)</x:f>
        <x:v>0.004024144869215318</x:v>
      </x:c>
      <x:c r="I1313" s="63" t="n">
        <x:f aca="0">IFERROR(E1313/E1312-1,0)</x:f>
        <x:v>0.008058522082697861</x:v>
      </x:c>
      <x:c r="J1313" s="64" t="n">
        <x:f aca="0">Z1312*(1+F1313)</x:f>
        <x:v>0.13241136401918674</x:v>
      </x:c>
      <x:c r="K1313" s="64" t="n">
        <x:f aca="0">AA1312*(1+G1313)</x:f>
        <x:v>0.1310176359288796</x:v>
      </x:c>
      <x:c r="L1313" s="64" t="n">
        <x:f aca="0">AB1312*(1+H1313)</x:f>
        <x:v>0.9354547953130415</x:v>
      </x:c>
      <x:c r="M1313" s="64" t="n">
        <x:f aca="0">AC1312*(1+I1313)</x:f>
        <x:v>0.10312438868581852</x:v>
      </x:c>
      <x:c r="N1313" s="64" t="n">
        <x:f aca="0">SUM(J1313:M1313)</x:f>
        <x:v>1.3020081839469264</x:v>
      </x:c>
      <x:c r="O1313" s="65" t="n">
        <x:f aca="0">IFERROR((J1313+K1313)/N1313,0)</x:f>
        <x:v>0.20232514910121677</x:v>
      </x:c>
      <x:c r="P1313" s="66" t="b">
        <x:f aca="0">AND(MONTH(A1313)=12,OR(A1314="",YEAR(A1313)&lt;&gt;YEAR(A1314)))</x:f>
        <x:v>0</x:v>
      </x:c>
      <x:c r="Q1313" s="66" t="b">
        <x:f aca="0">AND(MOD(MONTH(A1313),3)=0,OR(A1314="",MONTH(A1313)&lt;&gt;MONTH(A1314)))</x:f>
        <x:v>0</x:v>
      </x:c>
      <x:c r="R1313" s="66" t="b">
        <x:f aca="0">OR(O1313&gt;$E$7,O1313&lt;$E$6)</x:f>
        <x:v>0</x:v>
      </x:c>
      <x:c r="S1313" s="66" t="b">
        <x:f aca="0">AND(OR(P1313,Q1313,R1313),A1313-AH1312&gt;$E$8)</x:f>
        <x:v>0</x:v>
      </x:c>
      <x:c r="T1313" s="67" t="str">
        <x:f aca="0">IF(NOT(OR(P1313,Q1313,R1313)),"不调",IF(NOT(S1313),"间隔规则跳过",IF(P1313,"年末+季度",IF(AND(Q1313,R1313),"季度+动态",IF(Q1313,"季度","动态")))))</x:f>
        <x:v>不调</x:v>
      </x:c>
      <x:c r="U1313" s="64" t="n">
        <x:f aca="0">IF(OR(T1313="年末+季度",T1313="季度+动态"),N1313*$E$5/2,IF(T1313="季度",(J1313+K1313)/2,IF(T1313="动态",N1313*$E$5*IF(J1313+K1313=0,0.5,J1313/(J1313+K1313)),J1313)))</x:f>
        <x:v>0.13241136401918674</x:v>
      </x:c>
      <x:c r="V1313" s="64" t="n">
        <x:f aca="0">IF(OR(T1313="年末+季度",T1313="季度+动态"),N1313*$E$5/2,IF(T1313="季度",(J1313+K1313)/2,IF(T1313="动态",N1313*$E$5*IF(J1313+K1313=0,0.5,K1313/(J1313+K1313)),K1313)))</x:f>
        <x:v>0.1310176359288796</x:v>
      </x:c>
      <x:c r="W1313" s="64" t="n">
        <x:f aca="0">IF(OR(T1313="年末+季度",T1313="季度+动态",T1313="动态"),N1313*(1-$E$5)*IF(L1313+M1313=0,$B$7/($B$7+$B$8),L1313/(L1313+M1313)),L1313)</x:f>
        <x:v>0.9354547953130415</x:v>
      </x:c>
      <x:c r="X1313" s="64" t="n">
        <x:f aca="0">IF(OR(T1313="年末+季度",T1313="季度+动态",T1313="动态"),N1313*(1-$E$5)*IF(L1313+M1313=0,$B$8/($B$7+$B$8),M1313/(L1313+M1313)),M1313)</x:f>
        <x:v>0.10312438868581852</x:v>
      </x:c>
      <x:c r="Y1313" s="64" t="n">
        <x:f aca="0">POWER(1-$H$5,(A1313-A1312)/$H$8)</x:f>
        <x:v>0.9999862671029998</x:v>
      </x:c>
      <x:c r="Z1313" s="64" t="n">
        <x:f aca="0">U1313*Y1313</x:f>
        <x:v>0.132409545627563</x:v>
      </x:c>
      <x:c r="AA1313" s="64" t="n">
        <x:f aca="0">V1313*Y1313</x:f>
        <x:v>0.13101583667718017</x:v>
      </x:c>
      <x:c r="AB1313" s="64" t="n">
        <x:f aca="0">W1313*Y1313</x:f>
        <x:v>0.9354419488086891</x:v>
      </x:c>
      <x:c r="AC1313" s="64" t="n">
        <x:f aca="0">X1313*Y1313</x:f>
        <x:v>0.10312297248921048</x:v>
      </x:c>
      <x:c r="AD1313" s="64" t="n">
        <x:f aca="0">SUM(Z1313:AC1313)</x:f>
        <x:v>1.3019903036026428</x:v>
      </x:c>
      <x:c r="AE1313" s="64" t="n">
        <x:f aca="0">MAX(AE1312,AD1313)</x:f>
        <x:v>1.3019903036026428</x:v>
      </x:c>
      <x:c r="AF1313" s="63" t="n">
        <x:f aca="0">AD1313/AE1313-1</x:f>
        <x:v>0</x:v>
      </x:c>
      <x:c r="AG1313" s="63" t="n">
        <x:f aca="0">AD1313/AD1312-1</x:f>
        <x:v>0.0022357383061106795</x:v>
      </x:c>
      <x:c r="AH1313" s="61" t="n">
        <x:f aca="0">IF(OR(T1313="年末+季度",T1313="季度+动态",T1313="季度",T1313="动态"),A1313,AH1312)</x:f>
        <x:v>45747</x:v>
      </x:c>
      <x:c r="AI1313" s="68" t="n">
        <x:f aca="0">YEAR(A1313)</x:f>
        <x:v>2025</x:v>
      </x:c>
      <x:c r="AJ1313" s="68" t="n">
        <x:f aca="0">MONTH(A1313)</x:f>
        <x:v>4</x:v>
      </x:c>
      <x:c r="AK1313" s="66" t="n">
        <x:f aca="0">IF(MONTH(A1313)&lt;&gt;MONTH(A1314),1,0)</x:f>
        <x:v>0</x:v>
      </x:c>
      <x:c r="AL1313" s="64" t="n">
        <x:f aca="0">IF(AK1312,AD1312,AL1312)</x:f>
        <x:v>1.2947033502323213</x:v>
      </x:c>
      <x:c r="AM1313" s="65" t="str">
        <x:f aca="0">IF(AK1313,AD1313/AL1313-1,"")</x:f>
      </x:c>
      <x:c r="AN1313" s="64" t="n">
        <x:f aca="0">IF(AI1313&lt;&gt;AI1312,AD1313,MAX(AN1312,AD1313))</x:f>
        <x:v>1.3019903036026428</x:v>
      </x:c>
      <x:c r="AO1313" s="65" t="n">
        <x:f aca="0">AD1313/AN1313-1</x:f>
        <x:v>0</x:v>
      </x:c>
      <x:c r="AP1313" s="69" t="n">
        <x:f aca="0">IFERROR(SUM(Z1313:AC1313)/AD1313,0)</x:f>
        <x:v>1</x:v>
      </x:c>
      <x:c r="AQ1313" s="66" t="b">
        <x:f aca="0">AND(B1313&gt;0,C1313&gt;0,D1313&gt;0,E1313&gt;0)</x:f>
        <x:v>1</x:v>
      </x:c>
    </x:row>
    <x:row r="1314" ht="13.5" hidden="0">
      <x:c r="A1314" s="61" t="n">
        <x:f aca="0">'净值底稿'!A1276</x:f>
        <x:v>45754</x:v>
      </x:c>
      <x:c r="B1314" s="62" t="n">
        <x:f aca="0">'净值底稿'!W1276</x:f>
        <x:v>1.4345454550034806</x:v>
      </x:c>
      <x:c r="C1314" s="62" t="n">
        <x:f aca="0">'净值底稿'!T1276</x:f>
        <x:v>1.2629233433035716</x:v>
      </x:c>
      <x:c r="D1314" s="62" t="n">
        <x:f aca="0">'净值底稿'!U1276</x:f>
        <x:v>1.7532</x:v>
      </x:c>
      <x:c r="E1314" s="62" t="n">
        <x:f aca="0">'净值底稿'!V1276</x:f>
        <x:v>2.4955</x:v>
      </x:c>
      <x:c r="F1314" s="63" t="n">
        <x:f aca="0">IFERROR(B1314/B1313-1,0)</x:f>
        <x:v>-0.062062009677730345</x:v>
      </x:c>
      <x:c r="G1314" s="63" t="n">
        <x:f aca="0">IFERROR(C1314/C1313-1,0)</x:f>
        <x:v>-0.10055859314094062</x:v>
      </x:c>
      <x:c r="H1314" s="63" t="n">
        <x:f aca="0">IFERROR(D1314/D1313-1,0)</x:f>
        <x:v>0.0038362439164043582</x:v>
      </x:c>
      <x:c r="I1314" s="63" t="n">
        <x:f aca="0">IFERROR(E1314/E1313-1,0)</x:f>
        <x:v>-0.03158834258217247</x:v>
      </x:c>
      <x:c r="J1314" s="64" t="n">
        <x:f aca="0">Z1313*(1+F1314)</x:f>
        <x:v>0.1241919431254013</x:v>
      </x:c>
      <x:c r="K1314" s="64" t="n">
        <x:f aca="0">AA1313*(1+G1314)</x:f>
        <x:v>0.11784106846173968</x:v>
      </x:c>
      <x:c r="L1314" s="64" t="n">
        <x:f aca="0">AB1313*(1+H1314)</x:f>
        <x:v>0.9390305322939559</x:v>
      </x:c>
      <x:c r="M1314" s="64" t="n">
        <x:f aca="0">AC1313*(1+I1314)</x:f>
        <x:v>0.09986548870612935</x:v>
      </x:c>
      <x:c r="N1314" s="64" t="n">
        <x:f aca="0">SUM(J1314:M1314)</x:f>
        <x:v>1.2809290325872265</x:v>
      </x:c>
      <x:c r="O1314" s="65" t="n">
        <x:f aca="0">IFERROR((J1314+K1314)/N1314,0)</x:f>
        <x:v>0.18895114829139406</x:v>
      </x:c>
      <x:c r="P1314" s="66" t="b">
        <x:f aca="0">AND(MONTH(A1314)=12,OR(A1315="",YEAR(A1314)&lt;&gt;YEAR(A1315)))</x:f>
        <x:v>0</x:v>
      </x:c>
      <x:c r="Q1314" s="66" t="b">
        <x:f aca="0">AND(MOD(MONTH(A1314),3)=0,OR(A1315="",MONTH(A1314)&lt;&gt;MONTH(A1315)))</x:f>
        <x:v>0</x:v>
      </x:c>
      <x:c r="R1314" s="66" t="b">
        <x:f aca="0">OR(O1314&gt;$E$7,O1314&lt;$E$6)</x:f>
        <x:v>0</x:v>
      </x:c>
      <x:c r="S1314" s="66" t="b">
        <x:f aca="0">AND(OR(P1314,Q1314,R1314),A1314-AH1313&gt;$E$8)</x:f>
        <x:v>0</x:v>
      </x:c>
      <x:c r="T1314" s="67" t="str">
        <x:f aca="0">IF(NOT(OR(P1314,Q1314,R1314)),"不调",IF(NOT(S1314),"间隔规则跳过",IF(P1314,"年末+季度",IF(AND(Q1314,R1314),"季度+动态",IF(Q1314,"季度","动态")))))</x:f>
        <x:v>不调</x:v>
      </x:c>
      <x:c r="U1314" s="64" t="n">
        <x:f aca="0">IF(OR(T1314="年末+季度",T1314="季度+动态"),N1314*$E$5/2,IF(T1314="季度",(J1314+K1314)/2,IF(T1314="动态",N1314*$E$5*IF(J1314+K1314=0,0.5,J1314/(J1314+K1314)),J1314)))</x:f>
        <x:v>0.1241919431254013</x:v>
      </x:c>
      <x:c r="V1314" s="64" t="n">
        <x:f aca="0">IF(OR(T1314="年末+季度",T1314="季度+动态"),N1314*$E$5/2,IF(T1314="季度",(J1314+K1314)/2,IF(T1314="动态",N1314*$E$5*IF(J1314+K1314=0,0.5,K1314/(J1314+K1314)),K1314)))</x:f>
        <x:v>0.11784106846173968</x:v>
      </x:c>
      <x:c r="W1314" s="64" t="n">
        <x:f aca="0">IF(OR(T1314="年末+季度",T1314="季度+动态",T1314="动态"),N1314*(1-$E$5)*IF(L1314+M1314=0,$B$7/($B$7+$B$8),L1314/(L1314+M1314)),L1314)</x:f>
        <x:v>0.9390305322939559</x:v>
      </x:c>
      <x:c r="X1314" s="64" t="n">
        <x:f aca="0">IF(OR(T1314="年末+季度",T1314="季度+动态",T1314="动态"),N1314*(1-$E$5)*IF(L1314+M1314=0,$B$8/($B$7+$B$8),M1314/(L1314+M1314)),M1314)</x:f>
        <x:v>0.09986548870612935</x:v>
      </x:c>
      <x:c r="Y1314" s="64" t="n">
        <x:f aca="0">POWER(1-$H$5,(A1314-A1313)/$H$8)</x:f>
        <x:v>0.9999450695435432</x:v>
      </x:c>
      <x:c r="Z1314" s="64" t="n">
        <x:f aca="0">U1314*Y1314</x:f>
        <x:v>0.12418512120527717</x:v>
      </x:c>
      <x:c r="AA1314" s="64" t="n">
        <x:f aca="0">V1314*Y1314</x:f>
        <x:v>0.11783459539805972</x:v>
      </x:c>
      <x:c r="AB1314" s="64" t="n">
        <x:f aca="0">W1314*Y1314</x:f>
        <x:v>0.9389789509181902</x:v>
      </x:c>
      <x:c r="AC1314" s="64" t="n">
        <x:f aca="0">X1314*Y1314</x:f>
        <x:v>0.09986000304925044</x:v>
      </x:c>
      <x:c r="AD1314" s="64" t="n">
        <x:f aca="0">SUM(Z1314:AC1314)</x:f>
        <x:v>1.2808586705707776</x:v>
      </x:c>
      <x:c r="AE1314" s="64" t="n">
        <x:f aca="0">MAX(AE1313,AD1314)</x:f>
        <x:v>1.3019903036026428</x:v>
      </x:c>
      <x:c r="AF1314" s="63" t="n">
        <x:f aca="0">AD1314/AE1314-1</x:f>
        <x:v>-0.016230253768705794</x:v>
      </x:c>
      <x:c r="AG1314" s="63" t="n">
        <x:f aca="0">AD1314/AD1313-1</x:f>
        <x:v>-0.016230253768705794</x:v>
      </x:c>
      <x:c r="AH1314" s="61" t="n">
        <x:f aca="0">IF(OR(T1314="年末+季度",T1314="季度+动态",T1314="季度",T1314="动态"),A1314,AH1313)</x:f>
        <x:v>45747</x:v>
      </x:c>
      <x:c r="AI1314" s="68" t="n">
        <x:f aca="0">YEAR(A1314)</x:f>
        <x:v>2025</x:v>
      </x:c>
      <x:c r="AJ1314" s="68" t="n">
        <x:f aca="0">MONTH(A1314)</x:f>
        <x:v>4</x:v>
      </x:c>
      <x:c r="AK1314" s="66" t="n">
        <x:f aca="0">IF(MONTH(A1314)&lt;&gt;MONTH(A1315),1,0)</x:f>
        <x:v>0</x:v>
      </x:c>
      <x:c r="AL1314" s="64" t="n">
        <x:f aca="0">IF(AK1313,AD1313,AL1313)</x:f>
        <x:v>1.2947033502323213</x:v>
      </x:c>
      <x:c r="AM1314" s="65" t="str">
        <x:f aca="0">IF(AK1314,AD1314/AL1314-1,"")</x:f>
      </x:c>
      <x:c r="AN1314" s="64" t="n">
        <x:f aca="0">IF(AI1314&lt;&gt;AI1313,AD1314,MAX(AN1313,AD1314))</x:f>
        <x:v>1.3019903036026428</x:v>
      </x:c>
      <x:c r="AO1314" s="65" t="n">
        <x:f aca="0">AD1314/AN1314-1</x:f>
        <x:v>-0.016230253768705794</x:v>
      </x:c>
      <x:c r="AP1314" s="69" t="n">
        <x:f aca="0">IFERROR(SUM(Z1314:AC1314)/AD1314,0)</x:f>
        <x:v>1</x:v>
      </x:c>
      <x:c r="AQ1314" s="66" t="b">
        <x:f aca="0">AND(B1314&gt;0,C1314&gt;0,D1314&gt;0,E1314&gt;0)</x:f>
        <x:v>1</x:v>
      </x:c>
    </x:row>
    <x:row r="1315" ht="13.5" hidden="0">
      <x:c r="A1315" s="61" t="n">
        <x:f aca="0">'净值底稿'!A1277</x:f>
        <x:v>45755</x:v>
      </x:c>
      <x:c r="B1315" s="62" t="n">
        <x:f aca="0">'净值底稿'!W1277</x:f>
        <x:v>1.4596227784678464</x:v>
      </x:c>
      <x:c r="C1315" s="62" t="n">
        <x:f aca="0">'净值底稿'!T1277</x:f>
        <x:v>1.2669271920056213</x:v>
      </x:c>
      <x:c r="D1315" s="62" t="n">
        <x:f aca="0">'净值底稿'!U1277</x:f>
        <x:v>1.7502</x:v>
      </x:c>
      <x:c r="E1315" s="62" t="n">
        <x:f aca="0">'净值底稿'!V1277</x:f>
        <x:v>2.5039</x:v>
      </x:c>
      <x:c r="F1315" s="63" t="n">
        <x:f aca="0">IFERROR(B1315/B1314-1,0)</x:f>
        <x:v>0.017481023955636887</x:v>
      </x:c>
      <x:c r="G1315" s="63" t="n">
        <x:f aca="0">IFERROR(C1315/C1314-1,0)</x:f>
        <x:v>0.003170302238278744</x:v>
      </x:c>
      <x:c r="H1315" s="63" t="n">
        <x:f aca="0">IFERROR(D1315/D1314-1,0)</x:f>
        <x:v>-0.0017111567419576534</x:v>
      </x:c>
      <x:c r="I1315" s="63" t="n">
        <x:f aca="0">IFERROR(E1315/E1314-1,0)</x:f>
        <x:v>0.003366058906030922</x:v>
      </x:c>
      <x:c r="J1315" s="64" t="n">
        <x:f aca="0">Z1314*(1+F1315)</x:f>
        <x:v>0.1263560042840003</x:v>
      </x:c>
      <x:c r="K1315" s="64" t="n">
        <x:f aca="0">AA1314*(1+G1315)</x:f>
        <x:v>0.11820816667959687</x:v>
      </x:c>
      <x:c r="L1315" s="64" t="n">
        <x:f aca="0">AB1314*(1+H1315)</x:f>
        <x:v>0.9373722107557702</x:v>
      </x:c>
      <x:c r="M1315" s="64" t="n">
        <x:f aca="0">AC1314*(1+I1315)</x:f>
        <x:v>0.10019613770187065</x:v>
      </x:c>
      <x:c r="N1315" s="64" t="n">
        <x:f aca="0">SUM(J1315:M1315)</x:f>
        <x:v>1.282132519421238</x:v>
      </x:c>
      <x:c r="O1315" s="65" t="n">
        <x:f aca="0">IFERROR((J1315+K1315)/N1315,0)</x:f>
        <x:v>0.19074796657836496</x:v>
      </x:c>
      <x:c r="P1315" s="66" t="b">
        <x:f aca="0">AND(MONTH(A1315)=12,OR(A1316="",YEAR(A1315)&lt;&gt;YEAR(A1316)))</x:f>
        <x:v>0</x:v>
      </x:c>
      <x:c r="Q1315" s="66" t="b">
        <x:f aca="0">AND(MOD(MONTH(A1315),3)=0,OR(A1316="",MONTH(A1315)&lt;&gt;MONTH(A1316)))</x:f>
        <x:v>0</x:v>
      </x:c>
      <x:c r="R1315" s="66" t="b">
        <x:f aca="0">OR(O1315&gt;$E$7,O1315&lt;$E$6)</x:f>
        <x:v>0</x:v>
      </x:c>
      <x:c r="S1315" s="66" t="b">
        <x:f aca="0">AND(OR(P1315,Q1315,R1315),A1315-AH1314&gt;$E$8)</x:f>
        <x:v>0</x:v>
      </x:c>
      <x:c r="T1315" s="67" t="str">
        <x:f aca="0">IF(NOT(OR(P1315,Q1315,R1315)),"不调",IF(NOT(S1315),"间隔规则跳过",IF(P1315,"年末+季度",IF(AND(Q1315,R1315),"季度+动态",IF(Q1315,"季度","动态")))))</x:f>
        <x:v>不调</x:v>
      </x:c>
      <x:c r="U1315" s="64" t="n">
        <x:f aca="0">IF(OR(T1315="年末+季度",T1315="季度+动态"),N1315*$E$5/2,IF(T1315="季度",(J1315+K1315)/2,IF(T1315="动态",N1315*$E$5*IF(J1315+K1315=0,0.5,J1315/(J1315+K1315)),J1315)))</x:f>
        <x:v>0.1263560042840003</x:v>
      </x:c>
      <x:c r="V1315" s="64" t="n">
        <x:f aca="0">IF(OR(T1315="年末+季度",T1315="季度+动态"),N1315*$E$5/2,IF(T1315="季度",(J1315+K1315)/2,IF(T1315="动态",N1315*$E$5*IF(J1315+K1315=0,0.5,K1315/(J1315+K1315)),K1315)))</x:f>
        <x:v>0.11820816667959687</x:v>
      </x:c>
      <x:c r="W1315" s="64" t="n">
        <x:f aca="0">IF(OR(T1315="年末+季度",T1315="季度+动态",T1315="动态"),N1315*(1-$E$5)*IF(L1315+M1315=0,$B$7/($B$7+$B$8),L1315/(L1315+M1315)),L1315)</x:f>
        <x:v>0.9373722107557702</x:v>
      </x:c>
      <x:c r="X1315" s="64" t="n">
        <x:f aca="0">IF(OR(T1315="年末+季度",T1315="季度+动态",T1315="动态"),N1315*(1-$E$5)*IF(L1315+M1315=0,$B$8/($B$7+$B$8),M1315/(L1315+M1315)),M1315)</x:f>
        <x:v>0.10019613770187065</x:v>
      </x:c>
      <x:c r="Y1315" s="64" t="n">
        <x:f aca="0">POWER(1-$H$5,(A1315-A1314)/$H$8)</x:f>
        <x:v>0.9999862671029998</x:v>
      </x:c>
      <x:c r="Z1315" s="64" t="n">
        <x:f aca="0">U1315*Y1315</x:f>
        <x:v>0.1263542690500081</x:v>
      </x:c>
      <x:c r="AA1315" s="64" t="n">
        <x:f aca="0">V1315*Y1315</x:f>
        <x:v>0.11820654333901927</x:v>
      </x:c>
      <x:c r="AB1315" s="64" t="n">
        <x:f aca="0">W1315*Y1315</x:f>
        <x:v>0.9373593379197489</x:v>
      </x:c>
      <x:c r="AC1315" s="64" t="n">
        <x:f aca="0">X1315*Y1315</x:f>
        <x:v>0.10019476171863177</x:v>
      </x:c>
      <x:c r="AD1315" s="64" t="n">
        <x:f aca="0">SUM(Z1315:AC1315)</x:f>
        <x:v>1.2821149120274082</x:v>
      </x:c>
      <x:c r="AE1315" s="64" t="n">
        <x:f aca="0">MAX(AE1314,AD1315)</x:f>
        <x:v>1.3019903036026428</x:v>
      </x:c>
      <x:c r="AF1315" s="63" t="n">
        <x:f aca="0">AD1315/AE1315-1</x:f>
        <x:v>-0.01526539139365235</x:v>
      </x:c>
      <x:c r="AG1315" s="63" t="n">
        <x:f aca="0">AD1315/AD1314-1</x:f>
        <x:v>0.0009807806946184883</x:v>
      </x:c>
      <x:c r="AH1315" s="61" t="n">
        <x:f aca="0">IF(OR(T1315="年末+季度",T1315="季度+动态",T1315="季度",T1315="动态"),A1315,AH1314)</x:f>
        <x:v>45747</x:v>
      </x:c>
      <x:c r="AI1315" s="68" t="n">
        <x:f aca="0">YEAR(A1315)</x:f>
        <x:v>2025</x:v>
      </x:c>
      <x:c r="AJ1315" s="68" t="n">
        <x:f aca="0">MONTH(A1315)</x:f>
        <x:v>4</x:v>
      </x:c>
      <x:c r="AK1315" s="66" t="n">
        <x:f aca="0">IF(MONTH(A1315)&lt;&gt;MONTH(A1316),1,0)</x:f>
        <x:v>0</x:v>
      </x:c>
      <x:c r="AL1315" s="64" t="n">
        <x:f aca="0">IF(AK1314,AD1314,AL1314)</x:f>
        <x:v>1.2947033502323213</x:v>
      </x:c>
      <x:c r="AM1315" s="65" t="str">
        <x:f aca="0">IF(AK1315,AD1315/AL1315-1,"")</x:f>
      </x:c>
      <x:c r="AN1315" s="64" t="n">
        <x:f aca="0">IF(AI1315&lt;&gt;AI1314,AD1315,MAX(AN1314,AD1315))</x:f>
        <x:v>1.3019903036026428</x:v>
      </x:c>
      <x:c r="AO1315" s="65" t="n">
        <x:f aca="0">AD1315/AN1315-1</x:f>
        <x:v>-0.01526539139365235</x:v>
      </x:c>
      <x:c r="AP1315" s="69" t="n">
        <x:f aca="0">IFERROR(SUM(Z1315:AC1315)/AD1315,0)</x:f>
        <x:v>1</x:v>
      </x:c>
      <x:c r="AQ1315" s="66" t="b">
        <x:f aca="0">AND(B1315&gt;0,C1315&gt;0,D1315&gt;0,E1315&gt;0)</x:f>
        <x:v>1</x:v>
      </x:c>
    </x:row>
    <x:row r="1316" ht="13.5" hidden="0">
      <x:c r="A1316" s="61" t="n">
        <x:f aca="0">'净值底稿'!A1278</x:f>
        <x:v>45756</x:v>
      </x:c>
      <x:c r="B1316" s="62" t="n">
        <x:f aca="0">'净值底稿'!W1278</x:f>
        <x:v>1.4625592280527362</x:v>
      </x:c>
      <x:c r="C1316" s="62" t="n">
        <x:f aca="0">'净值底稿'!T1278</x:f>
        <x:v>1.2909395680743447</x:v>
      </x:c>
      <x:c r="D1316" s="62" t="n">
        <x:f aca="0">'净值底稿'!U1278</x:f>
        <x:v>1.7506</x:v>
      </x:c>
      <x:c r="E1316" s="62" t="n">
        <x:f aca="0">'净值底稿'!V1278</x:f>
        <x:v>2.5405</x:v>
      </x:c>
      <x:c r="F1316" s="63" t="n">
        <x:f aca="0">IFERROR(B1316/B1315-1,0)</x:f>
        <x:v>0.002011786626111789</x:v>
      </x:c>
      <x:c r="G1316" s="63" t="n">
        <x:f aca="0">IFERROR(C1316/C1315-1,0)</x:f>
        <x:v>0.018953240738885935</x:v>
      </x:c>
      <x:c r="H1316" s="63" t="n">
        <x:f aca="0">IFERROR(D1316/D1315-1,0)</x:f>
        <x:v>0.00022854530910754178</x:v>
      </x:c>
      <x:c r="I1316" s="63" t="n">
        <x:f aca="0">IFERROR(E1316/E1315-1,0)</x:f>
        <x:v>0.014617197172411167</x:v>
      </x:c>
      <x:c r="J1316" s="64" t="n">
        <x:f aca="0">Z1315*(1+F1316)</x:f>
        <x:v>0.12660846687863503</x:v>
      </x:c>
      <x:c r="K1316" s="64" t="n">
        <x:f aca="0">AA1315*(1+G1316)</x:f>
        <x:v>0.12044694041183525</x:v>
      </x:c>
      <x:c r="L1316" s="64" t="n">
        <x:f aca="0">AB1315*(1+H1316)</x:f>
        <x:v>0.9375735669993787</x:v>
      </x:c>
      <x:c r="M1316" s="64" t="n">
        <x:f aca="0">AC1315*(1+I1316)</x:f>
        <x:v>0.10165932830631577</x:v>
      </x:c>
      <x:c r="N1316" s="64" t="n">
        <x:f aca="0">SUM(J1316:M1316)</x:f>
        <x:v>1.2862883025961647</x:v>
      </x:c>
      <x:c r="O1316" s="65" t="n">
        <x:f aca="0">IFERROR((J1316+K1316)/N1316,0)</x:f>
        <x:v>0.19206845525363864</x:v>
      </x:c>
      <x:c r="P1316" s="66" t="b">
        <x:f aca="0">AND(MONTH(A1316)=12,OR(A1317="",YEAR(A1316)&lt;&gt;YEAR(A1317)))</x:f>
        <x:v>0</x:v>
      </x:c>
      <x:c r="Q1316" s="66" t="b">
        <x:f aca="0">AND(MOD(MONTH(A1316),3)=0,OR(A1317="",MONTH(A1316)&lt;&gt;MONTH(A1317)))</x:f>
        <x:v>0</x:v>
      </x:c>
      <x:c r="R1316" s="66" t="b">
        <x:f aca="0">OR(O1316&gt;$E$7,O1316&lt;$E$6)</x:f>
        <x:v>0</x:v>
      </x:c>
      <x:c r="S1316" s="66" t="b">
        <x:f aca="0">AND(OR(P1316,Q1316,R1316),A1316-AH1315&gt;$E$8)</x:f>
        <x:v>0</x:v>
      </x:c>
      <x:c r="T1316" s="67" t="str">
        <x:f aca="0">IF(NOT(OR(P1316,Q1316,R1316)),"不调",IF(NOT(S1316),"间隔规则跳过",IF(P1316,"年末+季度",IF(AND(Q1316,R1316),"季度+动态",IF(Q1316,"季度","动态")))))</x:f>
        <x:v>不调</x:v>
      </x:c>
      <x:c r="U1316" s="64" t="n">
        <x:f aca="0">IF(OR(T1316="年末+季度",T1316="季度+动态"),N1316*$E$5/2,IF(T1316="季度",(J1316+K1316)/2,IF(T1316="动态",N1316*$E$5*IF(J1316+K1316=0,0.5,J1316/(J1316+K1316)),J1316)))</x:f>
        <x:v>0.12660846687863503</x:v>
      </x:c>
      <x:c r="V1316" s="64" t="n">
        <x:f aca="0">IF(OR(T1316="年末+季度",T1316="季度+动态"),N1316*$E$5/2,IF(T1316="季度",(J1316+K1316)/2,IF(T1316="动态",N1316*$E$5*IF(J1316+K1316=0,0.5,K1316/(J1316+K1316)),K1316)))</x:f>
        <x:v>0.12044694041183525</x:v>
      </x:c>
      <x:c r="W1316" s="64" t="n">
        <x:f aca="0">IF(OR(T1316="年末+季度",T1316="季度+动态",T1316="动态"),N1316*(1-$E$5)*IF(L1316+M1316=0,$B$7/($B$7+$B$8),L1316/(L1316+M1316)),L1316)</x:f>
        <x:v>0.9375735669993787</x:v>
      </x:c>
      <x:c r="X1316" s="64" t="n">
        <x:f aca="0">IF(OR(T1316="年末+季度",T1316="季度+动态",T1316="动态"),N1316*(1-$E$5)*IF(L1316+M1316=0,$B$8/($B$7+$B$8),M1316/(L1316+M1316)),M1316)</x:f>
        <x:v>0.10165932830631577</x:v>
      </x:c>
      <x:c r="Y1316" s="64" t="n">
        <x:f aca="0">POWER(1-$H$5,(A1316-A1315)/$H$8)</x:f>
        <x:v>0.9999862671029998</x:v>
      </x:c>
      <x:c r="Z1316" s="64" t="n">
        <x:f aca="0">U1316*Y1316</x:f>
        <x:v>0.12660672817760002</x:v>
      </x:c>
      <x:c r="AA1316" s="64" t="n">
        <x:f aca="0">V1316*Y1316</x:f>
        <x:v>0.12044528632640858</x:v>
      </x:c>
      <x:c r="AB1316" s="64" t="n">
        <x:f aca="0">W1316*Y1316</x:f>
        <x:v>0.9375606913981529</x:v>
      </x:c>
      <x:c r="AC1316" s="64" t="n">
        <x:f aca="0">X1316*Y1316</x:f>
        <x:v>0.10165793222923103</x:v>
      </x:c>
      <x:c r="AD1316" s="64" t="n">
        <x:f aca="0">SUM(Z1316:AC1316)</x:f>
        <x:v>1.2862706381313926</x:v>
      </x:c>
      <x:c r="AE1316" s="64" t="n">
        <x:f aca="0">MAX(AE1315,AD1316)</x:f>
        <x:v>1.3019903036026428</x:v>
      </x:c>
      <x:c r="AF1316" s="63" t="n">
        <x:f aca="0">AD1316/AE1316-1</x:f>
        <x:v>-0.012073565699954436</x:v>
      </x:c>
      <x:c r="AG1316" s="63" t="n">
        <x:f aca="0">AD1316/AD1315-1</x:f>
        <x:v>0.003241305490638835</x:v>
      </x:c>
      <x:c r="AH1316" s="61" t="n">
        <x:f aca="0">IF(OR(T1316="年末+季度",T1316="季度+动态",T1316="季度",T1316="动态"),A1316,AH1315)</x:f>
        <x:v>45747</x:v>
      </x:c>
      <x:c r="AI1316" s="68" t="n">
        <x:f aca="0">YEAR(A1316)</x:f>
        <x:v>2025</x:v>
      </x:c>
      <x:c r="AJ1316" s="68" t="n">
        <x:f aca="0">MONTH(A1316)</x:f>
        <x:v>4</x:v>
      </x:c>
      <x:c r="AK1316" s="66" t="n">
        <x:f aca="0">IF(MONTH(A1316)&lt;&gt;MONTH(A1317),1,0)</x:f>
        <x:v>0</x:v>
      </x:c>
      <x:c r="AL1316" s="64" t="n">
        <x:f aca="0">IF(AK1315,AD1315,AL1315)</x:f>
        <x:v>1.2947033502323213</x:v>
      </x:c>
      <x:c r="AM1316" s="65" t="str">
        <x:f aca="0">IF(AK1316,AD1316/AL1316-1,"")</x:f>
      </x:c>
      <x:c r="AN1316" s="64" t="n">
        <x:f aca="0">IF(AI1316&lt;&gt;AI1315,AD1316,MAX(AN1315,AD1316))</x:f>
        <x:v>1.3019903036026428</x:v>
      </x:c>
      <x:c r="AO1316" s="65" t="n">
        <x:f aca="0">AD1316/AN1316-1</x:f>
        <x:v>-0.012073565699954436</x:v>
      </x:c>
      <x:c r="AP1316" s="69" t="n">
        <x:f aca="0">IFERROR(SUM(Z1316:AC1316)/AD1316,0)</x:f>
        <x:v>1</x:v>
      </x:c>
      <x:c r="AQ1316" s="66" t="b">
        <x:f aca="0">AND(B1316&gt;0,C1316&gt;0,D1316&gt;0,E1316&gt;0)</x:f>
        <x:v>1</x:v>
      </x:c>
    </x:row>
    <x:row r="1317" ht="13.5" hidden="0">
      <x:c r="A1317" s="61" t="n">
        <x:f aca="0">'净值底稿'!A1279</x:f>
        <x:v>45757</x:v>
      </x:c>
      <x:c r="B1317" s="62" t="n">
        <x:f aca="0">'净值底稿'!W1279</x:f>
        <x:v>1.4759406608624817</x:v>
      </x:c>
      <x:c r="C1317" s="62" t="n">
        <x:f aca="0">'净值底稿'!T1279</x:f>
        <x:v>1.3191043533329463</x:v>
      </x:c>
      <x:c r="D1317" s="62" t="n">
        <x:f aca="0">'净值底稿'!U1279</x:f>
        <x:v>1.7503</x:v>
      </x:c>
      <x:c r="E1317" s="62" t="n">
        <x:f aca="0">'净值底稿'!V1279</x:f>
        <x:v>2.5839</x:v>
      </x:c>
      <x:c r="F1317" s="63" t="n">
        <x:f aca="0">IFERROR(B1317/B1316-1,0)</x:f>
        <x:v>0.009149327119942763</x:v>
      </x:c>
      <x:c r="G1317" s="63" t="n">
        <x:f aca="0">IFERROR(C1317/C1316-1,0)</x:f>
        <x:v>0.021817276311868028</x:v>
      </x:c>
      <x:c r="H1317" s="63" t="n">
        <x:f aca="0">IFERROR(D1317/D1316-1,0)</x:f>
        <x:v>-0.00017136981606302726</x:v>
      </x:c>
      <x:c r="I1317" s="63" t="n">
        <x:f aca="0">IFERROR(E1317/E1316-1,0)</x:f>
        <x:v>0.017083251328478433</x:v>
      </x:c>
      <x:c r="J1317" s="64" t="n">
        <x:f aca="0">Z1316*(1+F1317)</x:f>
        <x:v>0.12776509454928256</x:v>
      </x:c>
      <x:c r="K1317" s="64" t="n">
        <x:f aca="0">AA1316*(1+G1317)</x:f>
        <x:v>0.1230730744186539</x:v>
      </x:c>
      <x:c r="L1317" s="64" t="n">
        <x:f aca="0">AB1316*(1+H1317)</x:f>
        <x:v>0.9374000217949201</x:v>
      </x:c>
      <x:c r="M1317" s="64" t="n">
        <x:f aca="0">AC1316*(1+I1317)</x:f>
        <x:v>0.1033945802350364</x:v>
      </x:c>
      <x:c r="N1317" s="64" t="n">
        <x:f aca="0">SUM(J1317:M1317)</x:f>
        <x:v>1.291632770997893</x:v>
      </x:c>
      <x:c r="O1317" s="65" t="n">
        <x:f aca="0">IFERROR((J1317+K1317)/N1317,0)</x:f>
        <x:v>0.19420238832601253</x:v>
      </x:c>
      <x:c r="P1317" s="66" t="b">
        <x:f aca="0">AND(MONTH(A1317)=12,OR(A1318="",YEAR(A1317)&lt;&gt;YEAR(A1318)))</x:f>
        <x:v>0</x:v>
      </x:c>
      <x:c r="Q1317" s="66" t="b">
        <x:f aca="0">AND(MOD(MONTH(A1317),3)=0,OR(A1318="",MONTH(A1317)&lt;&gt;MONTH(A1318)))</x:f>
        <x:v>0</x:v>
      </x:c>
      <x:c r="R1317" s="66" t="b">
        <x:f aca="0">OR(O1317&gt;$E$7,O1317&lt;$E$6)</x:f>
        <x:v>0</x:v>
      </x:c>
      <x:c r="S1317" s="66" t="b">
        <x:f aca="0">AND(OR(P1317,Q1317,R1317),A1317-AH1316&gt;$E$8)</x:f>
        <x:v>0</x:v>
      </x:c>
      <x:c r="T1317" s="67" t="str">
        <x:f aca="0">IF(NOT(OR(P1317,Q1317,R1317)),"不调",IF(NOT(S1317),"间隔规则跳过",IF(P1317,"年末+季度",IF(AND(Q1317,R1317),"季度+动态",IF(Q1317,"季度","动态")))))</x:f>
        <x:v>不调</x:v>
      </x:c>
      <x:c r="U1317" s="64" t="n">
        <x:f aca="0">IF(OR(T1317="年末+季度",T1317="季度+动态"),N1317*$E$5/2,IF(T1317="季度",(J1317+K1317)/2,IF(T1317="动态",N1317*$E$5*IF(J1317+K1317=0,0.5,J1317/(J1317+K1317)),J1317)))</x:f>
        <x:v>0.12776509454928256</x:v>
      </x:c>
      <x:c r="V1317" s="64" t="n">
        <x:f aca="0">IF(OR(T1317="年末+季度",T1317="季度+动态"),N1317*$E$5/2,IF(T1317="季度",(J1317+K1317)/2,IF(T1317="动态",N1317*$E$5*IF(J1317+K1317=0,0.5,K1317/(J1317+K1317)),K1317)))</x:f>
        <x:v>0.1230730744186539</x:v>
      </x:c>
      <x:c r="W1317" s="64" t="n">
        <x:f aca="0">IF(OR(T1317="年末+季度",T1317="季度+动态",T1317="动态"),N1317*(1-$E$5)*IF(L1317+M1317=0,$B$7/($B$7+$B$8),L1317/(L1317+M1317)),L1317)</x:f>
        <x:v>0.9374000217949201</x:v>
      </x:c>
      <x:c r="X1317" s="64" t="n">
        <x:f aca="0">IF(OR(T1317="年末+季度",T1317="季度+动态",T1317="动态"),N1317*(1-$E$5)*IF(L1317+M1317=0,$B$8/($B$7+$B$8),M1317/(L1317+M1317)),M1317)</x:f>
        <x:v>0.1033945802350364</x:v>
      </x:c>
      <x:c r="Y1317" s="64" t="n">
        <x:f aca="0">POWER(1-$H$5,(A1317-A1316)/$H$8)</x:f>
        <x:v>0.9999862671029998</x:v>
      </x:c>
      <x:c r="Z1317" s="64" t="n">
        <x:f aca="0">U1317*Y1317</x:f>
        <x:v>0.1277633399643989</x:v>
      </x:c>
      <x:c r="AA1317" s="64" t="n">
        <x:f aca="0">V1317*Y1317</x:f>
        <x:v>0.1230713842687994</x:v>
      </x:c>
      <x:c r="AB1317" s="64" t="n">
        <x:f aca="0">W1317*Y1317</x:f>
        <x:v>0.9373871485769728</x:v>
      </x:c>
      <x:c r="AC1317" s="64" t="n">
        <x:f aca="0">X1317*Y1317</x:f>
        <x:v>0.10339316032791565</x:v>
      </x:c>
      <x:c r="AD1317" s="64" t="n">
        <x:f aca="0">SUM(Z1317:AC1317)</x:f>
        <x:v>1.291615033138087</x:v>
      </x:c>
      <x:c r="AE1317" s="64" t="n">
        <x:f aca="0">MAX(AE1316,AD1317)</x:f>
        <x:v>1.3019903036026428</x:v>
      </x:c>
      <x:c r="AF1317" s="63" t="n">
        <x:f aca="0">AD1317/AE1317-1</x:f>
        <x:v>-0.007968777060664123</x:v>
      </x:c>
      <x:c r="AG1317" s="63" t="n">
        <x:f aca="0">AD1317/AD1316-1</x:f>
        <x:v>0.004154953746326795</x:v>
      </x:c>
      <x:c r="AH1317" s="61" t="n">
        <x:f aca="0">IF(OR(T1317="年末+季度",T1317="季度+动态",T1317="季度",T1317="动态"),A1317,AH1316)</x:f>
        <x:v>45747</x:v>
      </x:c>
      <x:c r="AI1317" s="68" t="n">
        <x:f aca="0">YEAR(A1317)</x:f>
        <x:v>2025</x:v>
      </x:c>
      <x:c r="AJ1317" s="68" t="n">
        <x:f aca="0">MONTH(A1317)</x:f>
        <x:v>4</x:v>
      </x:c>
      <x:c r="AK1317" s="66" t="n">
        <x:f aca="0">IF(MONTH(A1317)&lt;&gt;MONTH(A1318),1,0)</x:f>
        <x:v>0</x:v>
      </x:c>
      <x:c r="AL1317" s="64" t="n">
        <x:f aca="0">IF(AK1316,AD1316,AL1316)</x:f>
        <x:v>1.2947033502323213</x:v>
      </x:c>
      <x:c r="AM1317" s="65" t="str">
        <x:f aca="0">IF(AK1317,AD1317/AL1317-1,"")</x:f>
      </x:c>
      <x:c r="AN1317" s="64" t="n">
        <x:f aca="0">IF(AI1317&lt;&gt;AI1316,AD1317,MAX(AN1316,AD1317))</x:f>
        <x:v>1.3019903036026428</x:v>
      </x:c>
      <x:c r="AO1317" s="65" t="n">
        <x:f aca="0">AD1317/AN1317-1</x:f>
        <x:v>-0.007968777060664123</x:v>
      </x:c>
      <x:c r="AP1317" s="69" t="n">
        <x:f aca="0">IFERROR(SUM(Z1317:AC1317)/AD1317,0)</x:f>
        <x:v>1</x:v>
      </x:c>
      <x:c r="AQ1317" s="66" t="b">
        <x:f aca="0">AND(B1317&gt;0,C1317&gt;0,D1317&gt;0,E1317&gt;0)</x:f>
        <x:v>1</x:v>
      </x:c>
    </x:row>
    <x:row r="1318" ht="13.5" hidden="0">
      <x:c r="A1318" s="61" t="n">
        <x:f aca="0">'净值底稿'!A1280</x:f>
        <x:v>45758</x:v>
      </x:c>
      <x:c r="B1318" s="62" t="n">
        <x:f aca="0">'净值底稿'!W1280</x:f>
        <x:v>1.4752235864303955</x:v>
      </x:c>
      <x:c r="C1318" s="62" t="n">
        <x:f aca="0">'净值底稿'!T1280</x:f>
        <x:v>1.3304572415519067</x:v>
      </x:c>
      <x:c r="D1318" s="62" t="n">
        <x:f aca="0">'净值底稿'!U1280</x:f>
        <x:v>1.7505</x:v>
      </x:c>
      <x:c r="E1318" s="62" t="n">
        <x:f aca="0">'净值底稿'!V1280</x:f>
        <x:v>2.6377</x:v>
      </x:c>
      <x:c r="F1318" s="63" t="n">
        <x:f aca="0">IFERROR(B1318/B1317-1,0)</x:f>
        <x:v>-0.0004858423181234306</x:v>
      </x:c>
      <x:c r="G1318" s="63" t="n">
        <x:f aca="0">IFERROR(C1318/C1317-1,0)</x:f>
        <x:v>0.008606512585812798</x:v>
      </x:c>
      <x:c r="H1318" s="63" t="n">
        <x:f aca="0">IFERROR(D1318/D1317-1,0)</x:f>
        <x:v>0.00011426612580689444</x:v>
      </x:c>
      <x:c r="I1318" s="63" t="n">
        <x:f aca="0">IFERROR(E1318/E1317-1,0)</x:f>
        <x:v>0.02082123921204393</x:v>
      </x:c>
      <x:c r="J1318" s="64" t="n">
        <x:f aca="0">Z1317*(1+F1318)</x:f>
        <x:v>0.1277012671271394</x:v>
      </x:c>
      <x:c r="K1318" s="64" t="n">
        <x:f aca="0">AA1317*(1+G1318)</x:f>
        <x:v>0.12413059968646223</x:v>
      </x:c>
      <x:c r="L1318" s="64" t="n">
        <x:f aca="0">AB1317*(1+H1318)</x:f>
        <x:v>0.9374942601748218</x:v>
      </x:c>
      <x:c r="M1318" s="64" t="n">
        <x:f aca="0">AC1317*(1+I1318)</x:f>
        <x:v>0.10554593405199239</x:v>
      </x:c>
      <x:c r="N1318" s="64" t="n">
        <x:f aca="0">SUM(J1318:M1318)</x:f>
        <x:v>1.2948720610404159</x:v>
      </x:c>
      <x:c r="O1318" s="65" t="n">
        <x:f aca="0">IFERROR((J1318+K1318)/N1318,0)</x:f>
        <x:v>0.19448397597771735</x:v>
      </x:c>
      <x:c r="P1318" s="66" t="b">
        <x:f aca="0">AND(MONTH(A1318)=12,OR(A1319="",YEAR(A1318)&lt;&gt;YEAR(A1319)))</x:f>
        <x:v>0</x:v>
      </x:c>
      <x:c r="Q1318" s="66" t="b">
        <x:f aca="0">AND(MOD(MONTH(A1318),3)=0,OR(A1319="",MONTH(A1318)&lt;&gt;MONTH(A1319)))</x:f>
        <x:v>0</x:v>
      </x:c>
      <x:c r="R1318" s="66" t="b">
        <x:f aca="0">OR(O1318&gt;$E$7,O1318&lt;$E$6)</x:f>
        <x:v>0</x:v>
      </x:c>
      <x:c r="S1318" s="66" t="b">
        <x:f aca="0">AND(OR(P1318,Q1318,R1318),A1318-AH1317&gt;$E$8)</x:f>
        <x:v>0</x:v>
      </x:c>
      <x:c r="T1318" s="67" t="str">
        <x:f aca="0">IF(NOT(OR(P1318,Q1318,R1318)),"不调",IF(NOT(S1318),"间隔规则跳过",IF(P1318,"年末+季度",IF(AND(Q1318,R1318),"季度+动态",IF(Q1318,"季度","动态")))))</x:f>
        <x:v>不调</x:v>
      </x:c>
      <x:c r="U1318" s="64" t="n">
        <x:f aca="0">IF(OR(T1318="年末+季度",T1318="季度+动态"),N1318*$E$5/2,IF(T1318="季度",(J1318+K1318)/2,IF(T1318="动态",N1318*$E$5*IF(J1318+K1318=0,0.5,J1318/(J1318+K1318)),J1318)))</x:f>
        <x:v>0.1277012671271394</x:v>
      </x:c>
      <x:c r="V1318" s="64" t="n">
        <x:f aca="0">IF(OR(T1318="年末+季度",T1318="季度+动态"),N1318*$E$5/2,IF(T1318="季度",(J1318+K1318)/2,IF(T1318="动态",N1318*$E$5*IF(J1318+K1318=0,0.5,K1318/(J1318+K1318)),K1318)))</x:f>
        <x:v>0.12413059968646223</x:v>
      </x:c>
      <x:c r="W1318" s="64" t="n">
        <x:f aca="0">IF(OR(T1318="年末+季度",T1318="季度+动态",T1318="动态"),N1318*(1-$E$5)*IF(L1318+M1318=0,$B$7/($B$7+$B$8),L1318/(L1318+M1318)),L1318)</x:f>
        <x:v>0.9374942601748218</x:v>
      </x:c>
      <x:c r="X1318" s="64" t="n">
        <x:f aca="0">IF(OR(T1318="年末+季度",T1318="季度+动态",T1318="动态"),N1318*(1-$E$5)*IF(L1318+M1318=0,$B$8/($B$7+$B$8),M1318/(L1318+M1318)),M1318)</x:f>
        <x:v>0.10554593405199239</x:v>
      </x:c>
      <x:c r="Y1318" s="64" t="n">
        <x:f aca="0">POWER(1-$H$5,(A1318-A1317)/$H$8)</x:f>
        <x:v>0.9999862671029998</x:v>
      </x:c>
      <x:c r="Z1318" s="64" t="n">
        <x:f aca="0">U1318*Y1318</x:f>
        <x:v>0.12769951341879113</x:v>
      </x:c>
      <x:c r="AA1318" s="64" t="n">
        <x:f aca="0">V1318*Y1318</x:f>
        <x:v>0.12412889501372215</x:v>
      </x:c>
      <x:c r="AB1318" s="64" t="n">
        <x:f aca="0">W1318*Y1318</x:f>
        <x:v>0.9374813856627086</x:v>
      </x:c>
      <x:c r="AC1318" s="64" t="n">
        <x:f aca="0">X1318*Y1318</x:f>
        <x:v>0.10554448460055126</x:v>
      </x:c>
      <x:c r="AD1318" s="64" t="n">
        <x:f aca="0">SUM(Z1318:AC1318)</x:f>
        <x:v>1.294854278695773</x:v>
      </x:c>
      <x:c r="AE1318" s="64" t="n">
        <x:f aca="0">MAX(AE1317,AD1318)</x:f>
        <x:v>1.3019903036026428</x:v>
      </x:c>
      <x:c r="AF1318" s="63" t="n">
        <x:f aca="0">AD1318/AE1318-1</x:f>
        <x:v>-0.0054808587184744795</x:v>
      </x:c>
      <x:c r="AG1318" s="63" t="n">
        <x:f aca="0">AD1318/AD1317-1</x:f>
        <x:v>0.002507903264191702</x:v>
      </x:c>
      <x:c r="AH1318" s="61" t="n">
        <x:f aca="0">IF(OR(T1318="年末+季度",T1318="季度+动态",T1318="季度",T1318="动态"),A1318,AH1317)</x:f>
        <x:v>45747</x:v>
      </x:c>
      <x:c r="AI1318" s="68" t="n">
        <x:f aca="0">YEAR(A1318)</x:f>
        <x:v>2025</x:v>
      </x:c>
      <x:c r="AJ1318" s="68" t="n">
        <x:f aca="0">MONTH(A1318)</x:f>
        <x:v>4</x:v>
      </x:c>
      <x:c r="AK1318" s="66" t="n">
        <x:f aca="0">IF(MONTH(A1318)&lt;&gt;MONTH(A1319),1,0)</x:f>
        <x:v>0</x:v>
      </x:c>
      <x:c r="AL1318" s="64" t="n">
        <x:f aca="0">IF(AK1317,AD1317,AL1317)</x:f>
        <x:v>1.2947033502323213</x:v>
      </x:c>
      <x:c r="AM1318" s="65" t="str">
        <x:f aca="0">IF(AK1318,AD1318/AL1318-1,"")</x:f>
      </x:c>
      <x:c r="AN1318" s="64" t="n">
        <x:f aca="0">IF(AI1318&lt;&gt;AI1317,AD1318,MAX(AN1317,AD1318))</x:f>
        <x:v>1.3019903036026428</x:v>
      </x:c>
      <x:c r="AO1318" s="65" t="n">
        <x:f aca="0">AD1318/AN1318-1</x:f>
        <x:v>-0.0054808587184744795</x:v>
      </x:c>
      <x:c r="AP1318" s="69" t="n">
        <x:f aca="0">IFERROR(SUM(Z1318:AC1318)/AD1318,0)</x:f>
        <x:v>1</x:v>
      </x:c>
      <x:c r="AQ1318" s="66" t="b">
        <x:f aca="0">AND(B1318&gt;0,C1318&gt;0,D1318&gt;0,E1318&gt;0)</x:f>
        <x:v>1</x:v>
      </x:c>
    </x:row>
    <x:row r="1319" ht="13.5" hidden="0">
      <x:c r="A1319" s="61" t="n">
        <x:f aca="0">'净值底稿'!A1281</x:f>
        <x:v>45761</x:v>
      </x:c>
      <x:c r="B1319" s="62" t="n">
        <x:f aca="0">'净值底稿'!W1281</x:f>
        <x:v>1.4886036788667518</x:v>
      </x:c>
      <x:c r="C1319" s="62" t="n">
        <x:f aca="0">'净值底稿'!T1281</x:f>
        <x:v>1.346682570437056</x:v>
      </x:c>
      <x:c r="D1319" s="62" t="n">
        <x:f aca="0">'净值底稿'!U1281</x:f>
        <x:v>1.7504</x:v>
      </x:c>
      <x:c r="E1319" s="62" t="n">
        <x:f aca="0">'净值底稿'!V1281</x:f>
        <x:v>2.6563</x:v>
      </x:c>
      <x:c r="F1319" s="63" t="n">
        <x:f aca="0">IFERROR(B1319/B1318-1,0)</x:f>
        <x:v>0.009069874261387056</x:v>
      </x:c>
      <x:c r="G1319" s="63" t="n">
        <x:f aca="0">IFERROR(C1319/C1318-1,0)</x:f>
        <x:v>0.01219530277141656</x:v>
      </x:c>
      <x:c r="H1319" s="63" t="n">
        <x:f aca="0">IFERROR(D1319/D1318-1,0)</x:f>
        <x:v>-0.00005712653527567557</x:v>
      </x:c>
      <x:c r="I1319" s="63" t="n">
        <x:f aca="0">IFERROR(E1319/E1318-1,0)</x:f>
        <x:v>0.007051597983091185</x:v>
      </x:c>
      <x:c r="J1319" s="64" t="n">
        <x:f aca="0">Z1318*(1+F1319)</x:f>
        <x:v>0.12885773194873987</x:v>
      </x:c>
      <x:c r="K1319" s="64" t="n">
        <x:f aca="0">AA1318*(1+G1319)</x:f>
        <x:v>0.12564268447109586</x:v>
      </x:c>
      <x:c r="L1319" s="64" t="n">
        <x:f aca="0">AB1318*(1+H1319)</x:f>
        <x:v>0.9374278305992602</x:v>
      </x:c>
      <x:c r="M1319" s="64" t="n">
        <x:f aca="0">AC1318*(1+I1319)</x:f>
        <x:v>0.1062887418752869</x:v>
      </x:c>
      <x:c r="N1319" s="64" t="n">
        <x:f aca="0">SUM(J1319:M1319)</x:f>
        <x:v>1.2982169888943829</x:v>
      </x:c>
      <x:c r="O1319" s="65" t="n">
        <x:f aca="0">IFERROR((J1319+K1319)/N1319,0)</x:f>
        <x:v>0.19603842700947796</x:v>
      </x:c>
      <x:c r="P1319" s="66" t="b">
        <x:f aca="0">AND(MONTH(A1319)=12,OR(A1320="",YEAR(A1319)&lt;&gt;YEAR(A1320)))</x:f>
        <x:v>0</x:v>
      </x:c>
      <x:c r="Q1319" s="66" t="b">
        <x:f aca="0">AND(MOD(MONTH(A1319),3)=0,OR(A1320="",MONTH(A1319)&lt;&gt;MONTH(A1320)))</x:f>
        <x:v>0</x:v>
      </x:c>
      <x:c r="R1319" s="66" t="b">
        <x:f aca="0">OR(O1319&gt;$E$7,O1319&lt;$E$6)</x:f>
        <x:v>0</x:v>
      </x:c>
      <x:c r="S1319" s="66" t="b">
        <x:f aca="0">AND(OR(P1319,Q1319,R1319),A1319-AH1318&gt;$E$8)</x:f>
        <x:v>0</x:v>
      </x:c>
      <x:c r="T1319" s="67" t="str">
        <x:f aca="0">IF(NOT(OR(P1319,Q1319,R1319)),"不调",IF(NOT(S1319),"间隔规则跳过",IF(P1319,"年末+季度",IF(AND(Q1319,R1319),"季度+动态",IF(Q1319,"季度","动态")))))</x:f>
        <x:v>不调</x:v>
      </x:c>
      <x:c r="U1319" s="64" t="n">
        <x:f aca="0">IF(OR(T1319="年末+季度",T1319="季度+动态"),N1319*$E$5/2,IF(T1319="季度",(J1319+K1319)/2,IF(T1319="动态",N1319*$E$5*IF(J1319+K1319=0,0.5,J1319/(J1319+K1319)),J1319)))</x:f>
        <x:v>0.12885773194873987</x:v>
      </x:c>
      <x:c r="V1319" s="64" t="n">
        <x:f aca="0">IF(OR(T1319="年末+季度",T1319="季度+动态"),N1319*$E$5/2,IF(T1319="季度",(J1319+K1319)/2,IF(T1319="动态",N1319*$E$5*IF(J1319+K1319=0,0.5,K1319/(J1319+K1319)),K1319)))</x:f>
        <x:v>0.12564268447109586</x:v>
      </x:c>
      <x:c r="W1319" s="64" t="n">
        <x:f aca="0">IF(OR(T1319="年末+季度",T1319="季度+动态",T1319="动态"),N1319*(1-$E$5)*IF(L1319+M1319=0,$B$7/($B$7+$B$8),L1319/(L1319+M1319)),L1319)</x:f>
        <x:v>0.9374278305992602</x:v>
      </x:c>
      <x:c r="X1319" s="64" t="n">
        <x:f aca="0">IF(OR(T1319="年末+季度",T1319="季度+动态",T1319="动态"),N1319*(1-$E$5)*IF(L1319+M1319=0,$B$8/($B$7+$B$8),M1319/(L1319+M1319)),M1319)</x:f>
        <x:v>0.1062887418752869</x:v>
      </x:c>
      <x:c r="Y1319" s="64" t="n">
        <x:f aca="0">POWER(1-$H$5,(A1319-A1318)/$H$8)</x:f>
        <x:v>0.9999588018747739</x:v>
      </x:c>
      <x:c r="Z1319" s="64" t="n">
        <x:f aca="0">U1319*Y1319</x:f>
        <x:v>0.1288524232517627</x:v>
      </x:c>
      <x:c r="AA1319" s="64" t="n">
        <x:f aca="0">V1319*Y1319</x:f>
        <x:v>0.12563750822804728</x:v>
      </x:c>
      <x:c r="AB1319" s="64" t="n">
        <x:f aca="0">W1319*Y1319</x:f>
        <x:v>0.9373892103301047</x:v>
      </x:c>
      <x:c r="AC1319" s="64" t="n">
        <x:f aca="0">X1319*Y1319</x:f>
        <x:v>0.106284362978389</x:v>
      </x:c>
      <x:c r="AD1319" s="64" t="n">
        <x:f aca="0">SUM(Z1319:AC1319)</x:f>
        <x:v>1.2981635047883036</x:v>
      </x:c>
      <x:c r="AE1319" s="64" t="n">
        <x:f aca="0">MAX(AE1318,AD1319)</x:f>
        <x:v>1.3019903036026428</x:v>
      </x:c>
      <x:c r="AF1319" s="63" t="n">
        <x:f aca="0">AD1319/AE1319-1</x:f>
        <x:v>-0.002939191485336279</x:v>
      </x:c>
      <x:c r="AG1319" s="63" t="n">
        <x:f aca="0">AD1319/AD1318-1</x:f>
        <x:v>0.0025556745241352985</x:v>
      </x:c>
      <x:c r="AH1319" s="61" t="n">
        <x:f aca="0">IF(OR(T1319="年末+季度",T1319="季度+动态",T1319="季度",T1319="动态"),A1319,AH1318)</x:f>
        <x:v>45747</x:v>
      </x:c>
      <x:c r="AI1319" s="68" t="n">
        <x:f aca="0">YEAR(A1319)</x:f>
        <x:v>2025</x:v>
      </x:c>
      <x:c r="AJ1319" s="68" t="n">
        <x:f aca="0">MONTH(A1319)</x:f>
        <x:v>4</x:v>
      </x:c>
      <x:c r="AK1319" s="66" t="n">
        <x:f aca="0">IF(MONTH(A1319)&lt;&gt;MONTH(A1320),1,0)</x:f>
        <x:v>0</x:v>
      </x:c>
      <x:c r="AL1319" s="64" t="n">
        <x:f aca="0">IF(AK1318,AD1318,AL1318)</x:f>
        <x:v>1.2947033502323213</x:v>
      </x:c>
      <x:c r="AM1319" s="65" t="str">
        <x:f aca="0">IF(AK1319,AD1319/AL1319-1,"")</x:f>
      </x:c>
      <x:c r="AN1319" s="64" t="n">
        <x:f aca="0">IF(AI1319&lt;&gt;AI1318,AD1319,MAX(AN1318,AD1319))</x:f>
        <x:v>1.3019903036026428</x:v>
      </x:c>
      <x:c r="AO1319" s="65" t="n">
        <x:f aca="0">AD1319/AN1319-1</x:f>
        <x:v>-0.002939191485336279</x:v>
      </x:c>
      <x:c r="AP1319" s="69" t="n">
        <x:f aca="0">IFERROR(SUM(Z1319:AC1319)/AD1319,0)</x:f>
        <x:v>1</x:v>
      </x:c>
      <x:c r="AQ1319" s="66" t="b">
        <x:f aca="0">AND(B1319&gt;0,C1319&gt;0,D1319&gt;0,E1319&gt;0)</x:f>
        <x:v>1</x:v>
      </x:c>
    </x:row>
    <x:row r="1320" ht="13.5" hidden="0">
      <x:c r="A1320" s="61" t="n">
        <x:f aca="0">'净值底稿'!A1282</x:f>
        <x:v>45762</x:v>
      </x:c>
      <x:c r="B1320" s="62" t="n">
        <x:f aca="0">'净值底稿'!W1282</x:f>
        <x:v>1.4961764742043615</x:v>
      </x:c>
      <x:c r="C1320" s="62" t="n">
        <x:f aca="0">'净值底稿'!T1282</x:f>
        <x:v>1.345690738090144</x:v>
      </x:c>
      <x:c r="D1320" s="62" t="n">
        <x:f aca="0">'净值底稿'!U1282</x:f>
        <x:v>1.7504</x:v>
      </x:c>
      <x:c r="E1320" s="62" t="n">
        <x:f aca="0">'净值底稿'!V1282</x:f>
        <x:v>2.6579</x:v>
      </x:c>
      <x:c r="F1320" s="63" t="n">
        <x:f aca="0">IFERROR(B1320/B1319-1,0)</x:f>
        <x:v>0.005087180318790185</x:v>
      </x:c>
      <x:c r="G1320" s="63" t="n">
        <x:f aca="0">IFERROR(C1320/C1319-1,0)</x:f>
        <x:v>-0.0007365004706270106</x:v>
      </x:c>
      <x:c r="H1320" s="63" t="n">
        <x:f aca="0">IFERROR(D1320/D1319-1,0)</x:f>
        <x:v>0</x:v>
      </x:c>
      <x:c r="I1320" s="63" t="n">
        <x:f aca="0">IFERROR(E1320/E1319-1,0)</x:f>
        <x:v>0.0006023416029816708</x:v>
      </x:c>
      <x:c r="J1320" s="64" t="n">
        <x:f aca="0">Z1319*(1+F1320)</x:f>
        <x:v>0.1295079187633575</x:v>
      </x:c>
      <x:c r="K1320" s="64" t="n">
        <x:f aca="0">AA1319*(1+G1320)</x:f>
        <x:v>0.12554497614410892</x:v>
      </x:c>
      <x:c r="L1320" s="64" t="n">
        <x:f aca="0">AB1319*(1+H1320)</x:f>
        <x:v>0.9373892103301047</x:v>
      </x:c>
      <x:c r="M1320" s="64" t="n">
        <x:f aca="0">AC1319*(1+I1320)</x:f>
        <x:v>0.10634838247195728</x:v>
      </x:c>
      <x:c r="N1320" s="64" t="n">
        <x:f aca="0">SUM(J1320:M1320)</x:f>
        <x:v>1.2987904877095284</x:v>
      </x:c>
      <x:c r="O1320" s="65" t="n">
        <x:f aca="0">IFERROR((J1320+K1320)/N1320,0)</x:f>
        <x:v>0.1963772427662778</x:v>
      </x:c>
      <x:c r="P1320" s="66" t="b">
        <x:f aca="0">AND(MONTH(A1320)=12,OR(A1321="",YEAR(A1320)&lt;&gt;YEAR(A1321)))</x:f>
        <x:v>0</x:v>
      </x:c>
      <x:c r="Q1320" s="66" t="b">
        <x:f aca="0">AND(MOD(MONTH(A1320),3)=0,OR(A1321="",MONTH(A1320)&lt;&gt;MONTH(A1321)))</x:f>
        <x:v>0</x:v>
      </x:c>
      <x:c r="R1320" s="66" t="b">
        <x:f aca="0">OR(O1320&gt;$E$7,O1320&lt;$E$6)</x:f>
        <x:v>0</x:v>
      </x:c>
      <x:c r="S1320" s="66" t="b">
        <x:f aca="0">AND(OR(P1320,Q1320,R1320),A1320-AH1319&gt;$E$8)</x:f>
        <x:v>0</x:v>
      </x:c>
      <x:c r="T1320" s="67" t="str">
        <x:f aca="0">IF(NOT(OR(P1320,Q1320,R1320)),"不调",IF(NOT(S1320),"间隔规则跳过",IF(P1320,"年末+季度",IF(AND(Q1320,R1320),"季度+动态",IF(Q1320,"季度","动态")))))</x:f>
        <x:v>不调</x:v>
      </x:c>
      <x:c r="U1320" s="64" t="n">
        <x:f aca="0">IF(OR(T1320="年末+季度",T1320="季度+动态"),N1320*$E$5/2,IF(T1320="季度",(J1320+K1320)/2,IF(T1320="动态",N1320*$E$5*IF(J1320+K1320=0,0.5,J1320/(J1320+K1320)),J1320)))</x:f>
        <x:v>0.1295079187633575</x:v>
      </x:c>
      <x:c r="V1320" s="64" t="n">
        <x:f aca="0">IF(OR(T1320="年末+季度",T1320="季度+动态"),N1320*$E$5/2,IF(T1320="季度",(J1320+K1320)/2,IF(T1320="动态",N1320*$E$5*IF(J1320+K1320=0,0.5,K1320/(J1320+K1320)),K1320)))</x:f>
        <x:v>0.12554497614410892</x:v>
      </x:c>
      <x:c r="W1320" s="64" t="n">
        <x:f aca="0">IF(OR(T1320="年末+季度",T1320="季度+动态",T1320="动态"),N1320*(1-$E$5)*IF(L1320+M1320=0,$B$7/($B$7+$B$8),L1320/(L1320+M1320)),L1320)</x:f>
        <x:v>0.9373892103301047</x:v>
      </x:c>
      <x:c r="X1320" s="64" t="n">
        <x:f aca="0">IF(OR(T1320="年末+季度",T1320="季度+动态",T1320="动态"),N1320*(1-$E$5)*IF(L1320+M1320=0,$B$8/($B$7+$B$8),M1320/(L1320+M1320)),M1320)</x:f>
        <x:v>0.10634838247195728</x:v>
      </x:c>
      <x:c r="Y1320" s="64" t="n">
        <x:f aca="0">POWER(1-$H$5,(A1320-A1319)/$H$8)</x:f>
        <x:v>0.9999862671029998</x:v>
      </x:c>
      <x:c r="Z1320" s="64" t="n">
        <x:f aca="0">U1320*Y1320</x:f>
        <x:v>0.1295061402444484</x:v>
      </x:c>
      <x:c r="AA1320" s="64" t="n">
        <x:f aca="0">V1320*Y1320</x:f>
        <x:v>0.12554325204788264</x:v>
      </x:c>
      <x:c r="AB1320" s="64" t="n">
        <x:f aca="0">W1320*Y1320</x:f>
        <x:v>0.9373763372606301</x:v>
      </x:c>
      <x:c r="AC1320" s="64" t="n">
        <x:f aca="0">X1320*Y1320</x:f>
        <x:v>0.10634692200057465</x:v>
      </x:c>
      <x:c r="AD1320" s="64" t="n">
        <x:f aca="0">SUM(Z1320:AC1320)</x:f>
        <x:v>1.2987726515535358</x:v>
      </x:c>
      <x:c r="AE1320" s="64" t="n">
        <x:f aca="0">MAX(AE1319,AD1320)</x:f>
        <x:v>1.3019903036026428</x:v>
      </x:c>
      <x:c r="AF1320" s="63" t="n">
        <x:f aca="0">AD1320/AE1320-1</x:f>
        <x:v>-0.0024713333426551465</x:v>
      </x:c>
      <x:c r="AG1320" s="63" t="n">
        <x:f aca="0">AD1320/AD1319-1</x:f>
        <x:v>0.0004692373210195555</x:v>
      </x:c>
      <x:c r="AH1320" s="61" t="n">
        <x:f aca="0">IF(OR(T1320="年末+季度",T1320="季度+动态",T1320="季度",T1320="动态"),A1320,AH1319)</x:f>
        <x:v>45747</x:v>
      </x:c>
      <x:c r="AI1320" s="68" t="n">
        <x:f aca="0">YEAR(A1320)</x:f>
        <x:v>2025</x:v>
      </x:c>
      <x:c r="AJ1320" s="68" t="n">
        <x:f aca="0">MONTH(A1320)</x:f>
        <x:v>4</x:v>
      </x:c>
      <x:c r="AK1320" s="66" t="n">
        <x:f aca="0">IF(MONTH(A1320)&lt;&gt;MONTH(A1321),1,0)</x:f>
        <x:v>0</x:v>
      </x:c>
      <x:c r="AL1320" s="64" t="n">
        <x:f aca="0">IF(AK1319,AD1319,AL1319)</x:f>
        <x:v>1.2947033502323213</x:v>
      </x:c>
      <x:c r="AM1320" s="65" t="str">
        <x:f aca="0">IF(AK1320,AD1320/AL1320-1,"")</x:f>
      </x:c>
      <x:c r="AN1320" s="64" t="n">
        <x:f aca="0">IF(AI1320&lt;&gt;AI1319,AD1320,MAX(AN1319,AD1320))</x:f>
        <x:v>1.3019903036026428</x:v>
      </x:c>
      <x:c r="AO1320" s="65" t="n">
        <x:f aca="0">AD1320/AN1320-1</x:f>
        <x:v>-0.0024713333426551465</x:v>
      </x:c>
      <x:c r="AP1320" s="69" t="n">
        <x:f aca="0">IFERROR(SUM(Z1320:AC1320)/AD1320,0)</x:f>
        <x:v>1</x:v>
      </x:c>
      <x:c r="AQ1320" s="66" t="b">
        <x:f aca="0">AND(B1320&gt;0,C1320&gt;0,D1320&gt;0,E1320&gt;0)</x:f>
        <x:v>1</x:v>
      </x:c>
    </x:row>
    <x:row r="1321" ht="13.5" hidden="0">
      <x:c r="A1321" s="61" t="n">
        <x:f aca="0">'净值底稿'!A1283</x:f>
        <x:v>45763</x:v>
      </x:c>
      <x:c r="B1321" s="62" t="n">
        <x:f aca="0">'净值底稿'!W1283</x:f>
        <x:v>1.4988802856141992</x:v>
      </x:c>
      <x:c r="C1321" s="62" t="n">
        <x:f aca="0">'净值底稿'!T1283</x:f>
        <x:v>1.3315044070968487</x:v>
      </x:c>
      <x:c r="D1321" s="62" t="n">
        <x:f aca="0">'净值底稿'!U1283</x:f>
        <x:v>1.7513</x:v>
      </x:c>
      <x:c r="E1321" s="62" t="n">
        <x:f aca="0">'净值底稿'!V1283</x:f>
        <x:v>2.7215</x:v>
      </x:c>
      <x:c r="F1321" s="63" t="n">
        <x:f aca="0">IFERROR(B1321/B1320-1,0)</x:f>
        <x:v>0.0018071473896656975</x:v>
      </x:c>
      <x:c r="G1321" s="63" t="n">
        <x:f aca="0">IFERROR(C1321/C1320-1,0)</x:f>
        <x:v>-0.010542044016316088</x:v>
      </x:c>
      <x:c r="H1321" s="63" t="n">
        <x:f aca="0">IFERROR(D1321/D1320-1,0)</x:f>
        <x:v>0.0005141681901279505</x:v>
      </x:c>
      <x:c r="I1321" s="63" t="n">
        <x:f aca="0">IFERROR(E1321/E1320-1,0)</x:f>
        <x:v>0.023928665487791045</x:v>
      </x:c>
      <x:c r="J1321" s="64" t="n">
        <x:f aca="0">Z1320*(1+F1321)</x:f>
        <x:v>0.12974017692773684</x:v>
      </x:c>
      <x:c r="K1321" s="64" t="n">
        <x:f aca="0">AA1320*(1+G1321)</x:f>
        <x:v>0.1242197695588424</x:v>
      </x:c>
      <x:c r="L1321" s="64" t="n">
        <x:f aca="0">AB1320*(1+H1321)</x:f>
        <x:v>0.9378583063554281</x:v>
      </x:c>
      <x:c r="M1321" s="64" t="n">
        <x:f aca="0">AC1320*(1+I1321)</x:f>
        <x:v>0.1088916619227826</x:v>
      </x:c>
      <x:c r="N1321" s="64" t="n">
        <x:f aca="0">SUM(J1321:M1321)</x:f>
        <x:v>1.30070991476479</x:v>
      </x:c>
      <x:c r="O1321" s="65" t="n">
        <x:f aca="0">IFERROR((J1321+K1321)/N1321,0)</x:f>
        <x:v>0.19524718279133235</x:v>
      </x:c>
      <x:c r="P1321" s="66" t="b">
        <x:f aca="0">AND(MONTH(A1321)=12,OR(A1322="",YEAR(A1321)&lt;&gt;YEAR(A1322)))</x:f>
        <x:v>0</x:v>
      </x:c>
      <x:c r="Q1321" s="66" t="b">
        <x:f aca="0">AND(MOD(MONTH(A1321),3)=0,OR(A1322="",MONTH(A1321)&lt;&gt;MONTH(A1322)))</x:f>
        <x:v>0</x:v>
      </x:c>
      <x:c r="R1321" s="66" t="b">
        <x:f aca="0">OR(O1321&gt;$E$7,O1321&lt;$E$6)</x:f>
        <x:v>0</x:v>
      </x:c>
      <x:c r="S1321" s="66" t="b">
        <x:f aca="0">AND(OR(P1321,Q1321,R1321),A1321-AH1320&gt;$E$8)</x:f>
        <x:v>0</x:v>
      </x:c>
      <x:c r="T1321" s="67" t="str">
        <x:f aca="0">IF(NOT(OR(P1321,Q1321,R1321)),"不调",IF(NOT(S1321),"间隔规则跳过",IF(P1321,"年末+季度",IF(AND(Q1321,R1321),"季度+动态",IF(Q1321,"季度","动态")))))</x:f>
        <x:v>不调</x:v>
      </x:c>
      <x:c r="U1321" s="64" t="n">
        <x:f aca="0">IF(OR(T1321="年末+季度",T1321="季度+动态"),N1321*$E$5/2,IF(T1321="季度",(J1321+K1321)/2,IF(T1321="动态",N1321*$E$5*IF(J1321+K1321=0,0.5,J1321/(J1321+K1321)),J1321)))</x:f>
        <x:v>0.12974017692773684</x:v>
      </x:c>
      <x:c r="V1321" s="64" t="n">
        <x:f aca="0">IF(OR(T1321="年末+季度",T1321="季度+动态"),N1321*$E$5/2,IF(T1321="季度",(J1321+K1321)/2,IF(T1321="动态",N1321*$E$5*IF(J1321+K1321=0,0.5,K1321/(J1321+K1321)),K1321)))</x:f>
        <x:v>0.1242197695588424</x:v>
      </x:c>
      <x:c r="W1321" s="64" t="n">
        <x:f aca="0">IF(OR(T1321="年末+季度",T1321="季度+动态",T1321="动态"),N1321*(1-$E$5)*IF(L1321+M1321=0,$B$7/($B$7+$B$8),L1321/(L1321+M1321)),L1321)</x:f>
        <x:v>0.9378583063554281</x:v>
      </x:c>
      <x:c r="X1321" s="64" t="n">
        <x:f aca="0">IF(OR(T1321="年末+季度",T1321="季度+动态",T1321="动态"),N1321*(1-$E$5)*IF(L1321+M1321=0,$B$8/($B$7+$B$8),M1321/(L1321+M1321)),M1321)</x:f>
        <x:v>0.1088916619227826</x:v>
      </x:c>
      <x:c r="Y1321" s="64" t="n">
        <x:f aca="0">POWER(1-$H$5,(A1321-A1320)/$H$8)</x:f>
        <x:v>0.9999862671029998</x:v>
      </x:c>
      <x:c r="Z1321" s="64" t="n">
        <x:f aca="0">U1321*Y1321</x:f>
        <x:v>0.1297383952192503</x:v>
      </x:c>
      <x:c r="AA1321" s="64" t="n">
        <x:f aca="0">V1321*Y1321</x:f>
        <x:v>0.12421806366154166</x:v>
      </x:c>
      <x:c r="AB1321" s="64" t="n">
        <x:f aca="0">W1321*Y1321</x:f>
        <x:v>0.9378454268439061</x:v>
      </x:c>
      <x:c r="AC1321" s="64" t="n">
        <x:f aca="0">X1321*Y1321</x:f>
        <x:v>0.10889016652480522</x:v>
      </x:c>
      <x:c r="AD1321" s="64" t="n">
        <x:f aca="0">SUM(Z1321:AC1321)</x:f>
        <x:v>1.3006920522495033</x:v>
      </x:c>
      <x:c r="AE1321" s="64" t="n">
        <x:f aca="0">MAX(AE1320,AD1321)</x:f>
        <x:v>1.3019903036026428</x:v>
      </x:c>
      <x:c r="AF1321" s="63" t="n">
        <x:f aca="0">AD1321/AE1321-1</x:f>
        <x:v>-0.000997128280869064</x:v>
      </x:c>
      <x:c r="AG1321" s="63" t="n">
        <x:f aca="0">AD1321/AD1320-1</x:f>
        <x:v>0.001477857339905908</x:v>
      </x:c>
      <x:c r="AH1321" s="61" t="n">
        <x:f aca="0">IF(OR(T1321="年末+季度",T1321="季度+动态",T1321="季度",T1321="动态"),A1321,AH1320)</x:f>
        <x:v>45747</x:v>
      </x:c>
      <x:c r="AI1321" s="68" t="n">
        <x:f aca="0">YEAR(A1321)</x:f>
        <x:v>2025</x:v>
      </x:c>
      <x:c r="AJ1321" s="68" t="n">
        <x:f aca="0">MONTH(A1321)</x:f>
        <x:v>4</x:v>
      </x:c>
      <x:c r="AK1321" s="66" t="n">
        <x:f aca="0">IF(MONTH(A1321)&lt;&gt;MONTH(A1322),1,0)</x:f>
        <x:v>0</x:v>
      </x:c>
      <x:c r="AL1321" s="64" t="n">
        <x:f aca="0">IF(AK1320,AD1320,AL1320)</x:f>
        <x:v>1.2947033502323213</x:v>
      </x:c>
      <x:c r="AM1321" s="65" t="str">
        <x:f aca="0">IF(AK1321,AD1321/AL1321-1,"")</x:f>
      </x:c>
      <x:c r="AN1321" s="64" t="n">
        <x:f aca="0">IF(AI1321&lt;&gt;AI1320,AD1321,MAX(AN1320,AD1321))</x:f>
        <x:v>1.3019903036026428</x:v>
      </x:c>
      <x:c r="AO1321" s="65" t="n">
        <x:f aca="0">AD1321/AN1321-1</x:f>
        <x:v>-0.000997128280869064</x:v>
      </x:c>
      <x:c r="AP1321" s="69" t="n">
        <x:f aca="0">IFERROR(SUM(Z1321:AC1321)/AD1321,0)</x:f>
        <x:v>1</x:v>
      </x:c>
      <x:c r="AQ1321" s="66" t="b">
        <x:f aca="0">AND(B1321&gt;0,C1321&gt;0,D1321&gt;0,E1321&gt;0)</x:f>
        <x:v>1</x:v>
      </x:c>
    </x:row>
    <x:row r="1322" ht="13.5" hidden="0">
      <x:c r="A1322" s="61" t="n">
        <x:f aca="0">'净值底稿'!A1284</x:f>
        <x:v>45764</x:v>
      </x:c>
      <x:c r="B1322" s="62" t="n">
        <x:f aca="0">'净值底稿'!W1284</x:f>
        <x:v>1.49950226643127</x:v>
      </x:c>
      <x:c r="C1322" s="62" t="n">
        <x:f aca="0">'净值底稿'!T1284</x:f>
        <x:v>1.3342885544124696</x:v>
      </x:c>
      <x:c r="D1322" s="62" t="n">
        <x:f aca="0">'净值底稿'!U1284</x:f>
        <x:v>1.7502</x:v>
      </x:c>
      <x:c r="E1322" s="62" t="n">
        <x:f aca="0">'净值底稿'!V1284</x:f>
        <x:v>2.7384</x:v>
      </x:c>
      <x:c r="F1322" s="63" t="n">
        <x:f aca="0">IFERROR(B1322/B1321-1,0)</x:f>
        <x:v>0.0004149636385510913</x:v>
      </x:c>
      <x:c r="G1322" s="63" t="n">
        <x:f aca="0">IFERROR(C1322/C1321-1,0)</x:f>
        <x:v>0.0020909786710292533</x:v>
      </x:c>
      <x:c r="H1322" s="63" t="n">
        <x:f aca="0">IFERROR(D1322/D1321-1,0)</x:f>
        <x:v>-0.000628104836407295</x:v>
      </x:c>
      <x:c r="I1322" s="63" t="n">
        <x:f aca="0">IFERROR(E1322/E1321-1,0)</x:f>
        <x:v>0.006209810766121704</x:v>
      </x:c>
      <x:c r="J1322" s="64" t="n">
        <x:f aca="0">Z1321*(1+F1322)</x:f>
        <x:v>0.12979223193579026</x:v>
      </x:c>
      <x:c r="K1322" s="64" t="n">
        <x:f aca="0">AA1321*(1+G1322)</x:f>
        <x:v>0.1244778009832145</x:v>
      </x:c>
      <x:c r="L1322" s="64" t="n">
        <x:f aca="0">AB1321*(1+H1322)</x:f>
        <x:v>0.9372563615955031</x:v>
      </x:c>
      <x:c r="M1322" s="64" t="n">
        <x:f aca="0">AC1321*(1+I1322)</x:f>
        <x:v>0.10956635385321574</x:v>
      </x:c>
      <x:c r="N1322" s="64" t="n">
        <x:f aca="0">SUM(J1322:M1322)</x:f>
        <x:v>1.3010927483677235</x:v>
      </x:c>
      <x:c r="O1322" s="65" t="n">
        <x:f aca="0">IFERROR((J1322+K1322)/N1322,0)</x:f>
        <x:v>0.19542806094184859</x:v>
      </x:c>
      <x:c r="P1322" s="66" t="b">
        <x:f aca="0">AND(MONTH(A1322)=12,OR(A1323="",YEAR(A1322)&lt;&gt;YEAR(A1323)))</x:f>
        <x:v>0</x:v>
      </x:c>
      <x:c r="Q1322" s="66" t="b">
        <x:f aca="0">AND(MOD(MONTH(A1322),3)=0,OR(A1323="",MONTH(A1322)&lt;&gt;MONTH(A1323)))</x:f>
        <x:v>0</x:v>
      </x:c>
      <x:c r="R1322" s="66" t="b">
        <x:f aca="0">OR(O1322&gt;$E$7,O1322&lt;$E$6)</x:f>
        <x:v>0</x:v>
      </x:c>
      <x:c r="S1322" s="66" t="b">
        <x:f aca="0">AND(OR(P1322,Q1322,R1322),A1322-AH1321&gt;$E$8)</x:f>
        <x:v>0</x:v>
      </x:c>
      <x:c r="T1322" s="67" t="str">
        <x:f aca="0">IF(NOT(OR(P1322,Q1322,R1322)),"不调",IF(NOT(S1322),"间隔规则跳过",IF(P1322,"年末+季度",IF(AND(Q1322,R1322),"季度+动态",IF(Q1322,"季度","动态")))))</x:f>
        <x:v>不调</x:v>
      </x:c>
      <x:c r="U1322" s="64" t="n">
        <x:f aca="0">IF(OR(T1322="年末+季度",T1322="季度+动态"),N1322*$E$5/2,IF(T1322="季度",(J1322+K1322)/2,IF(T1322="动态",N1322*$E$5*IF(J1322+K1322=0,0.5,J1322/(J1322+K1322)),J1322)))</x:f>
        <x:v>0.12979223193579026</x:v>
      </x:c>
      <x:c r="V1322" s="64" t="n">
        <x:f aca="0">IF(OR(T1322="年末+季度",T1322="季度+动态"),N1322*$E$5/2,IF(T1322="季度",(J1322+K1322)/2,IF(T1322="动态",N1322*$E$5*IF(J1322+K1322=0,0.5,K1322/(J1322+K1322)),K1322)))</x:f>
        <x:v>0.1244778009832145</x:v>
      </x:c>
      <x:c r="W1322" s="64" t="n">
        <x:f aca="0">IF(OR(T1322="年末+季度",T1322="季度+动态",T1322="动态"),N1322*(1-$E$5)*IF(L1322+M1322=0,$B$7/($B$7+$B$8),L1322/(L1322+M1322)),L1322)</x:f>
        <x:v>0.9372563615955031</x:v>
      </x:c>
      <x:c r="X1322" s="64" t="n">
        <x:f aca="0">IF(OR(T1322="年末+季度",T1322="季度+动态",T1322="动态"),N1322*(1-$E$5)*IF(L1322+M1322=0,$B$8/($B$7+$B$8),M1322/(L1322+M1322)),M1322)</x:f>
        <x:v>0.10956635385321574</x:v>
      </x:c>
      <x:c r="Y1322" s="64" t="n">
        <x:f aca="0">POWER(1-$H$5,(A1322-A1321)/$H$8)</x:f>
        <x:v>0.9999862671029998</x:v>
      </x:c>
      <x:c r="Z1322" s="64" t="n">
        <x:f aca="0">U1322*Y1322</x:f>
        <x:v>0.12979044951243765</x:v>
      </x:c>
      <x:c r="AA1322" s="64" t="n">
        <x:f aca="0">V1322*Y1322</x:f>
        <x:v>0.12447609154239478</x:v>
      </x:c>
      <x:c r="AB1322" s="64" t="n">
        <x:f aca="0">W1322*Y1322</x:f>
        <x:v>0.9372434903504264</x:v>
      </x:c>
      <x:c r="AC1322" s="64" t="n">
        <x:f aca="0">X1322*Y1322</x:f>
        <x:v>0.10956484918976359</x:v>
      </x:c>
      <x:c r="AD1322" s="64" t="n">
        <x:f aca="0">SUM(Z1322:AC1322)</x:f>
        <x:v>1.3010748805950225</x:v>
      </x:c>
      <x:c r="AE1322" s="64" t="n">
        <x:f aca="0">MAX(AE1321,AD1322)</x:f>
        <x:v>1.3019903036026428</x:v>
      </x:c>
      <x:c r="AF1322" s="63" t="n">
        <x:f aca="0">AD1322/AE1322-1</x:f>
        <x:v>-0.0007030951037709787</x:v>
      </x:c>
      <x:c r="AG1322" s="63" t="n">
        <x:f aca="0">AD1322/AD1321-1</x:f>
        <x:v>0.00029432665853312834</x:v>
      </x:c>
      <x:c r="AH1322" s="61" t="n">
        <x:f aca="0">IF(OR(T1322="年末+季度",T1322="季度+动态",T1322="季度",T1322="动态"),A1322,AH1321)</x:f>
        <x:v>45747</x:v>
      </x:c>
      <x:c r="AI1322" s="68" t="n">
        <x:f aca="0">YEAR(A1322)</x:f>
        <x:v>2025</x:v>
      </x:c>
      <x:c r="AJ1322" s="68" t="n">
        <x:f aca="0">MONTH(A1322)</x:f>
        <x:v>4</x:v>
      </x:c>
      <x:c r="AK1322" s="66" t="n">
        <x:f aca="0">IF(MONTH(A1322)&lt;&gt;MONTH(A1323),1,0)</x:f>
        <x:v>0</x:v>
      </x:c>
      <x:c r="AL1322" s="64" t="n">
        <x:f aca="0">IF(AK1321,AD1321,AL1321)</x:f>
        <x:v>1.2947033502323213</x:v>
      </x:c>
      <x:c r="AM1322" s="65" t="str">
        <x:f aca="0">IF(AK1322,AD1322/AL1322-1,"")</x:f>
      </x:c>
      <x:c r="AN1322" s="64" t="n">
        <x:f aca="0">IF(AI1322&lt;&gt;AI1321,AD1322,MAX(AN1321,AD1322))</x:f>
        <x:v>1.3019903036026428</x:v>
      </x:c>
      <x:c r="AO1322" s="65" t="n">
        <x:f aca="0">AD1322/AN1322-1</x:f>
        <x:v>-0.0007030951037709787</x:v>
      </x:c>
      <x:c r="AP1322" s="69" t="n">
        <x:f aca="0">IFERROR(SUM(Z1322:AC1322)/AD1322,0)</x:f>
        <x:v>1</x:v>
      </x:c>
      <x:c r="AQ1322" s="66" t="b">
        <x:f aca="0">AND(B1322&gt;0,C1322&gt;0,D1322&gt;0,E1322&gt;0)</x:f>
        <x:v>1</x:v>
      </x:c>
    </x:row>
    <x:row r="1323" ht="13.5" hidden="0">
      <x:c r="A1323" s="61" t="n">
        <x:f aca="0">'净值底稿'!A1285</x:f>
        <x:v>45765</x:v>
      </x:c>
      <x:c r="B1323" s="62" t="n">
        <x:f aca="0">'净值底稿'!W1285</x:f>
        <x:v>1.5011074404738614</x:v>
      </x:c>
      <x:c r="C1323" s="62" t="n">
        <x:f aca="0">'净值底稿'!T1285</x:f>
        <x:v>1.3370337083875892</x:v>
      </x:c>
      <x:c r="D1323" s="62" t="n">
        <x:f aca="0">'净值底稿'!U1285</x:f>
        <x:v>1.7502</x:v>
      </x:c>
      <x:c r="E1323" s="62" t="n">
        <x:f aca="0">'净值底稿'!V1285</x:f>
        <x:v>2.7456</x:v>
      </x:c>
      <x:c r="F1323" s="63" t="n">
        <x:f aca="0">IFERROR(B1323/B1322-1,0)</x:f>
        <x:v>0.0010704712347060497</x:v>
      </x:c>
      <x:c r="G1323" s="63" t="n">
        <x:f aca="0">IFERROR(C1323/C1322-1,0)</x:f>
        <x:v>0.0020573915335189152</x:v>
      </x:c>
      <x:c r="H1323" s="63" t="n">
        <x:f aca="0">IFERROR(D1323/D1322-1,0)</x:f>
        <x:v>0</x:v>
      </x:c>
      <x:c r="I1323" s="63" t="n">
        <x:f aca="0">IFERROR(E1323/E1322-1,0)</x:f>
        <x:v>0.002629272567922891</x:v>
      </x:c>
      <x:c r="J1323" s="64" t="n">
        <x:f aca="0">Z1322*(1+F1323)</x:f>
        <x:v>0.1299293864551803</x:v>
      </x:c>
      <x:c r="K1323" s="64" t="n">
        <x:f aca="0">AA1322*(1+G1323)</x:f>
        <x:v>0.12473218759925962</x:v>
      </x:c>
      <x:c r="L1323" s="64" t="n">
        <x:f aca="0">AB1322*(1+H1323)</x:f>
        <x:v>0.9372434903504264</x:v>
      </x:c>
      <x:c r="M1323" s="64" t="n">
        <x:f aca="0">AC1322*(1+I1323)</x:f>
        <x:v>0.10985292504214685</x:v>
      </x:c>
      <x:c r="N1323" s="64" t="n">
        <x:f aca="0">SUM(J1323:M1323)</x:f>
        <x:v>1.3017579894470133</x:v>
      </x:c>
      <x:c r="O1323" s="65" t="n">
        <x:f aca="0">IFERROR((J1323+K1323)/N1323,0)</x:f>
        <x:v>0.1956289695311339</x:v>
      </x:c>
      <x:c r="P1323" s="66" t="b">
        <x:f aca="0">AND(MONTH(A1323)=12,OR(A1324="",YEAR(A1323)&lt;&gt;YEAR(A1324)))</x:f>
        <x:v>0</x:v>
      </x:c>
      <x:c r="Q1323" s="66" t="b">
        <x:f aca="0">AND(MOD(MONTH(A1323),3)=0,OR(A1324="",MONTH(A1323)&lt;&gt;MONTH(A1324)))</x:f>
        <x:v>0</x:v>
      </x:c>
      <x:c r="R1323" s="66" t="b">
        <x:f aca="0">OR(O1323&gt;$E$7,O1323&lt;$E$6)</x:f>
        <x:v>0</x:v>
      </x:c>
      <x:c r="S1323" s="66" t="b">
        <x:f aca="0">AND(OR(P1323,Q1323,R1323),A1323-AH1322&gt;$E$8)</x:f>
        <x:v>0</x:v>
      </x:c>
      <x:c r="T1323" s="67" t="str">
        <x:f aca="0">IF(NOT(OR(P1323,Q1323,R1323)),"不调",IF(NOT(S1323),"间隔规则跳过",IF(P1323,"年末+季度",IF(AND(Q1323,R1323),"季度+动态",IF(Q1323,"季度","动态")))))</x:f>
        <x:v>不调</x:v>
      </x:c>
      <x:c r="U1323" s="64" t="n">
        <x:f aca="0">IF(OR(T1323="年末+季度",T1323="季度+动态"),N1323*$E$5/2,IF(T1323="季度",(J1323+K1323)/2,IF(T1323="动态",N1323*$E$5*IF(J1323+K1323=0,0.5,J1323/(J1323+K1323)),J1323)))</x:f>
        <x:v>0.1299293864551803</x:v>
      </x:c>
      <x:c r="V1323" s="64" t="n">
        <x:f aca="0">IF(OR(T1323="年末+季度",T1323="季度+动态"),N1323*$E$5/2,IF(T1323="季度",(J1323+K1323)/2,IF(T1323="动态",N1323*$E$5*IF(J1323+K1323=0,0.5,K1323/(J1323+K1323)),K1323)))</x:f>
        <x:v>0.12473218759925962</x:v>
      </x:c>
      <x:c r="W1323" s="64" t="n">
        <x:f aca="0">IF(OR(T1323="年末+季度",T1323="季度+动态",T1323="动态"),N1323*(1-$E$5)*IF(L1323+M1323=0,$B$7/($B$7+$B$8),L1323/(L1323+M1323)),L1323)</x:f>
        <x:v>0.9372434903504264</x:v>
      </x:c>
      <x:c r="X1323" s="64" t="n">
        <x:f aca="0">IF(OR(T1323="年末+季度",T1323="季度+动态",T1323="动态"),N1323*(1-$E$5)*IF(L1323+M1323=0,$B$8/($B$7+$B$8),M1323/(L1323+M1323)),M1323)</x:f>
        <x:v>0.10985292504214685</x:v>
      </x:c>
      <x:c r="Y1323" s="64" t="n">
        <x:f aca="0">POWER(1-$H$5,(A1323-A1322)/$H$8)</x:f>
        <x:v>0.9999862671029998</x:v>
      </x:c>
      <x:c r="Z1323" s="64" t="n">
        <x:f aca="0">U1323*Y1323</x:f>
        <x:v>0.1299276021482988</x:v>
      </x:c>
      <x:c r="AA1323" s="64" t="n">
        <x:f aca="0">V1323*Y1323</x:f>
        <x:v>0.12473047466497471</x:v>
      </x:c>
      <x:c r="AB1323" s="64" t="n">
        <x:f aca="0">W1323*Y1323</x:f>
        <x:v>0.9372306192821093</x:v>
      </x:c>
      <x:c r="AC1323" s="64" t="n">
        <x:f aca="0">X1323*Y1323</x:f>
        <x:v>0.10985141644324206</x:v>
      </x:c>
      <x:c r="AD1323" s="64" t="n">
        <x:f aca="0">SUM(Z1323:AC1323)</x:f>
        <x:v>1.3017401125386248</x:v>
      </x:c>
      <x:c r="AE1323" s="64" t="n">
        <x:f aca="0">MAX(AE1322,AD1323)</x:f>
        <x:v>1.3019903036026428</x:v>
      </x:c>
      <x:c r="AF1323" s="63" t="n">
        <x:f aca="0">AD1323/AE1323-1</x:f>
        <x:v>-0.00019216046642267504</x:v>
      </x:c>
      <x:c r="AG1323" s="63" t="n">
        <x:f aca="0">AD1323/AD1322-1</x:f>
        <x:v>0.0005112941257447989</x:v>
      </x:c>
      <x:c r="AH1323" s="61" t="n">
        <x:f aca="0">IF(OR(T1323="年末+季度",T1323="季度+动态",T1323="季度",T1323="动态"),A1323,AH1322)</x:f>
        <x:v>45747</x:v>
      </x:c>
      <x:c r="AI1323" s="68" t="n">
        <x:f aca="0">YEAR(A1323)</x:f>
        <x:v>2025</x:v>
      </x:c>
      <x:c r="AJ1323" s="68" t="n">
        <x:f aca="0">MONTH(A1323)</x:f>
        <x:v>4</x:v>
      </x:c>
      <x:c r="AK1323" s="66" t="n">
        <x:f aca="0">IF(MONTH(A1323)&lt;&gt;MONTH(A1324),1,0)</x:f>
        <x:v>0</x:v>
      </x:c>
      <x:c r="AL1323" s="64" t="n">
        <x:f aca="0">IF(AK1322,AD1322,AL1322)</x:f>
        <x:v>1.2947033502323213</x:v>
      </x:c>
      <x:c r="AM1323" s="65" t="str">
        <x:f aca="0">IF(AK1323,AD1323/AL1323-1,"")</x:f>
      </x:c>
      <x:c r="AN1323" s="64" t="n">
        <x:f aca="0">IF(AI1323&lt;&gt;AI1322,AD1323,MAX(AN1322,AD1323))</x:f>
        <x:v>1.3019903036026428</x:v>
      </x:c>
      <x:c r="AO1323" s="65" t="n">
        <x:f aca="0">AD1323/AN1323-1</x:f>
        <x:v>-0.00019216046642267504</x:v>
      </x:c>
      <x:c r="AP1323" s="69" t="n">
        <x:f aca="0">IFERROR(SUM(Z1323:AC1323)/AD1323,0)</x:f>
        <x:v>1</x:v>
      </x:c>
      <x:c r="AQ1323" s="66" t="b">
        <x:f aca="0">AND(B1323&gt;0,C1323&gt;0,D1323&gt;0,E1323&gt;0)</x:f>
        <x:v>1</x:v>
      </x:c>
    </x:row>
    <x:row r="1324" ht="13.5" hidden="0">
      <x:c r="A1324" s="61" t="n">
        <x:f aca="0">'净值底稿'!A1286</x:f>
        <x:v>45768</x:v>
      </x:c>
      <x:c r="B1324" s="62" t="n">
        <x:f aca="0">'净值底稿'!W1286</x:f>
        <x:v>1.4995884949096312</x:v>
      </x:c>
      <x:c r="C1324" s="62" t="n">
        <x:f aca="0">'净值底稿'!T1286</x:f>
        <x:v>1.3601408783101352</x:v>
      </x:c>
      <x:c r="D1324" s="62" t="n">
        <x:f aca="0">'净值底稿'!U1286</x:f>
        <x:v>1.7493</x:v>
      </x:c>
      <x:c r="E1324" s="62" t="n">
        <x:f aca="0">'净值底稿'!V1286</x:f>
        <x:v>2.7974</x:v>
      </x:c>
      <x:c r="F1324" s="63" t="n">
        <x:f aca="0">IFERROR(B1324/B1323-1,0)</x:f>
        <x:v>-0.0010118833091324886</x:v>
      </x:c>
      <x:c r="G1324" s="63" t="n">
        <x:f aca="0">IFERROR(C1324/C1323-1,0)</x:f>
        <x:v>0.017282413882004688</x:v>
      </x:c>
      <x:c r="H1324" s="63" t="n">
        <x:f aca="0">IFERROR(D1324/D1323-1,0)</x:f>
        <x:v>-0.000514226945491858</x:v>
      </x:c>
      <x:c r="I1324" s="63" t="n">
        <x:f aca="0">IFERROR(E1324/E1323-1,0)</x:f>
        <x:v>0.01886655011655014</x:v>
      </x:c>
      <x:c r="J1324" s="64" t="n">
        <x:f aca="0">Z1323*(1+F1324)</x:f>
        <x:v>0.12979613057628933</x:v>
      </x:c>
      <x:c r="K1324" s="64" t="n">
        <x:f aca="0">AA1323*(1+G1324)</x:f>
        <x:v>0.1268861183518337</x:v>
      </x:c>
      <x:c r="L1324" s="64" t="n">
        <x:f aca="0">AB1323*(1+H1324)</x:f>
        <x:v>0.9367486700435343</x:v>
      </x:c>
      <x:c r="M1324" s="64" t="n">
        <x:f aca="0">AC1323*(1+I1324)</x:f>
        <x:v>0.1119239336969425</x:v>
      </x:c>
      <x:c r="N1324" s="64" t="n">
        <x:f aca="0">SUM(J1324:M1324)</x:f>
        <x:v>1.3053548526685999</x:v>
      </x:c>
      <x:c r="O1324" s="65" t="n">
        <x:f aca="0">IFERROR((J1324+K1324)/N1324,0)</x:f>
        <x:v>0.1966379091504315</x:v>
      </x:c>
      <x:c r="P1324" s="66" t="b">
        <x:f aca="0">AND(MONTH(A1324)=12,OR(A1325="",YEAR(A1324)&lt;&gt;YEAR(A1325)))</x:f>
        <x:v>0</x:v>
      </x:c>
      <x:c r="Q1324" s="66" t="b">
        <x:f aca="0">AND(MOD(MONTH(A1324),3)=0,OR(A1325="",MONTH(A1324)&lt;&gt;MONTH(A1325)))</x:f>
        <x:v>0</x:v>
      </x:c>
      <x:c r="R1324" s="66" t="b">
        <x:f aca="0">OR(O1324&gt;$E$7,O1324&lt;$E$6)</x:f>
        <x:v>0</x:v>
      </x:c>
      <x:c r="S1324" s="66" t="b">
        <x:f aca="0">AND(OR(P1324,Q1324,R1324),A1324-AH1323&gt;$E$8)</x:f>
        <x:v>0</x:v>
      </x:c>
      <x:c r="T1324" s="67" t="str">
        <x:f aca="0">IF(NOT(OR(P1324,Q1324,R1324)),"不调",IF(NOT(S1324),"间隔规则跳过",IF(P1324,"年末+季度",IF(AND(Q1324,R1324),"季度+动态",IF(Q1324,"季度","动态")))))</x:f>
        <x:v>不调</x:v>
      </x:c>
      <x:c r="U1324" s="64" t="n">
        <x:f aca="0">IF(OR(T1324="年末+季度",T1324="季度+动态"),N1324*$E$5/2,IF(T1324="季度",(J1324+K1324)/2,IF(T1324="动态",N1324*$E$5*IF(J1324+K1324=0,0.5,J1324/(J1324+K1324)),J1324)))</x:f>
        <x:v>0.12979613057628933</x:v>
      </x:c>
      <x:c r="V1324" s="64" t="n">
        <x:f aca="0">IF(OR(T1324="年末+季度",T1324="季度+动态"),N1324*$E$5/2,IF(T1324="季度",(J1324+K1324)/2,IF(T1324="动态",N1324*$E$5*IF(J1324+K1324=0,0.5,K1324/(J1324+K1324)),K1324)))</x:f>
        <x:v>0.1268861183518337</x:v>
      </x:c>
      <x:c r="W1324" s="64" t="n">
        <x:f aca="0">IF(OR(T1324="年末+季度",T1324="季度+动态",T1324="动态"),N1324*(1-$E$5)*IF(L1324+M1324=0,$B$7/($B$7+$B$8),L1324/(L1324+M1324)),L1324)</x:f>
        <x:v>0.9367486700435343</x:v>
      </x:c>
      <x:c r="X1324" s="64" t="n">
        <x:f aca="0">IF(OR(T1324="年末+季度",T1324="季度+动态",T1324="动态"),N1324*(1-$E$5)*IF(L1324+M1324=0,$B$8/($B$7+$B$8),M1324/(L1324+M1324)),M1324)</x:f>
        <x:v>0.1119239336969425</x:v>
      </x:c>
      <x:c r="Y1324" s="64" t="n">
        <x:f aca="0">POWER(1-$H$5,(A1324-A1323)/$H$8)</x:f>
        <x:v>0.9999588018747739</x:v>
      </x:c>
      <x:c r="Z1324" s="64" t="n">
        <x:f aca="0">U1324*Y1324</x:f>
        <x:v>0.129790783219048</x:v>
      </x:c>
      <x:c r="AA1324" s="64" t="n">
        <x:f aca="0">V1324*Y1324</x:f>
        <x:v>0.1268808908816404</x:v>
      </x:c>
      <x:c r="AB1324" s="64" t="n">
        <x:f aca="0">W1324*Y1324</x:f>
        <x:v>0.9367100777545205</x:v>
      </x:c>
      <x:c r="AC1324" s="64" t="n">
        <x:f aca="0">X1324*Y1324</x:f>
        <x:v>0.11191932264070627</x:v>
      </x:c>
      <x:c r="AD1324" s="64" t="n">
        <x:f aca="0">SUM(Z1324:AC1324)</x:f>
        <x:v>1.305301074495915</x:v>
      </x:c>
      <x:c r="AE1324" s="64" t="n">
        <x:f aca="0">MAX(AE1323,AD1324)</x:f>
        <x:v>1.305301074495915</x:v>
      </x:c>
      <x:c r="AF1324" s="63" t="n">
        <x:f aca="0">AD1324/AE1324-1</x:f>
        <x:v>0</x:v>
      </x:c>
      <x:c r="AG1324" s="63" t="n">
        <x:f aca="0">AD1324/AD1323-1</x:f>
        <x:v>0.002735539853915725</x:v>
      </x:c>
      <x:c r="AH1324" s="61" t="n">
        <x:f aca="0">IF(OR(T1324="年末+季度",T1324="季度+动态",T1324="季度",T1324="动态"),A1324,AH1323)</x:f>
        <x:v>45747</x:v>
      </x:c>
      <x:c r="AI1324" s="68" t="n">
        <x:f aca="0">YEAR(A1324)</x:f>
        <x:v>2025</x:v>
      </x:c>
      <x:c r="AJ1324" s="68" t="n">
        <x:f aca="0">MONTH(A1324)</x:f>
        <x:v>4</x:v>
      </x:c>
      <x:c r="AK1324" s="66" t="n">
        <x:f aca="0">IF(MONTH(A1324)&lt;&gt;MONTH(A1325),1,0)</x:f>
        <x:v>0</x:v>
      </x:c>
      <x:c r="AL1324" s="64" t="n">
        <x:f aca="0">IF(AK1323,AD1323,AL1323)</x:f>
        <x:v>1.2947033502323213</x:v>
      </x:c>
      <x:c r="AM1324" s="65" t="str">
        <x:f aca="0">IF(AK1324,AD1324/AL1324-1,"")</x:f>
      </x:c>
      <x:c r="AN1324" s="64" t="n">
        <x:f aca="0">IF(AI1324&lt;&gt;AI1323,AD1324,MAX(AN1323,AD1324))</x:f>
        <x:v>1.305301074495915</x:v>
      </x:c>
      <x:c r="AO1324" s="65" t="n">
        <x:f aca="0">AD1324/AN1324-1</x:f>
        <x:v>0</x:v>
      </x:c>
      <x:c r="AP1324" s="69" t="n">
        <x:f aca="0">IFERROR(SUM(Z1324:AC1324)/AD1324,0)</x:f>
        <x:v>1</x:v>
      </x:c>
      <x:c r="AQ1324" s="66" t="b">
        <x:f aca="0">AND(B1324&gt;0,C1324&gt;0,D1324&gt;0,E1324&gt;0)</x:f>
        <x:v>1</x:v>
      </x:c>
    </x:row>
    <x:row r="1325" ht="13.5" hidden="0">
      <x:c r="A1325" s="61" t="n">
        <x:f aca="0">'净值底稿'!A1287</x:f>
        <x:v>45769</x:v>
      </x:c>
      <x:c r="B1325" s="62" t="n">
        <x:f aca="0">'净值底稿'!W1287</x:f>
        <x:v>1.5057309449005836</x:v>
      </x:c>
      <x:c r="C1325" s="62" t="n">
        <x:f aca="0">'净值底稿'!T1287</x:f>
        <x:v>1.3605859343919358</x:v>
      </x:c>
      <x:c r="D1325" s="62" t="n">
        <x:f aca="0">'净值底稿'!U1287</x:f>
        <x:v>1.7502</x:v>
      </x:c>
      <x:c r="E1325" s="62" t="n">
        <x:f aca="0">'净值底稿'!V1287</x:f>
        <x:v>2.8684</x:v>
      </x:c>
      <x:c r="F1325" s="63" t="n">
        <x:f aca="0">IFERROR(B1325/B1324-1,0)</x:f>
        <x:v>0.004096090368659766</x:v>
      </x:c>
      <x:c r="G1325" s="63" t="n">
        <x:f aca="0">IFERROR(C1325/C1324-1,0)</x:f>
        <x:v>0.0003272132239371395</x:v>
      </x:c>
      <x:c r="H1325" s="63" t="n">
        <x:f aca="0">IFERROR(D1325/D1324-1,0)</x:f>
        <x:v>0.0005144915108901138</x:v>
      </x:c>
      <x:c r="I1325" s="63" t="n">
        <x:f aca="0">IFERROR(E1325/E1324-1,0)</x:f>
        <x:v>0.025380710659898442</x:v>
      </x:c>
      <x:c r="J1325" s="64" t="n">
        <x:f aca="0">Z1324*(1+F1325)</x:f>
        <x:v>0.13032241799613234</x:v>
      </x:c>
      <x:c r="K1325" s="64" t="n">
        <x:f aca="0">AA1324*(1+G1325)</x:f>
        <x:v>0.1269224079870018</x:v>
      </x:c>
      <x:c r="L1325" s="64" t="n">
        <x:f aca="0">AB1324*(1+H1325)</x:f>
        <x:v>0.9371920071376905</x:v>
      </x:c>
      <x:c r="M1325" s="64" t="n">
        <x:f aca="0">AC1324*(1+I1325)</x:f>
        <x:v>0.11475991458590186</x:v>
      </x:c>
      <x:c r="N1325" s="64" t="n">
        <x:f aca="0">SUM(J1325:M1325)</x:f>
        <x:v>1.3091967477067266</x:v>
      </x:c>
      <x:c r="O1325" s="65" t="n">
        <x:f aca="0">IFERROR((J1325+K1325)/N1325,0)</x:f>
        <x:v>0.19649057823718305</x:v>
      </x:c>
      <x:c r="P1325" s="66" t="b">
        <x:f aca="0">AND(MONTH(A1325)=12,OR(A1326="",YEAR(A1325)&lt;&gt;YEAR(A1326)))</x:f>
        <x:v>0</x:v>
      </x:c>
      <x:c r="Q1325" s="66" t="b">
        <x:f aca="0">AND(MOD(MONTH(A1325),3)=0,OR(A1326="",MONTH(A1325)&lt;&gt;MONTH(A1326)))</x:f>
        <x:v>0</x:v>
      </x:c>
      <x:c r="R1325" s="66" t="b">
        <x:f aca="0">OR(O1325&gt;$E$7,O1325&lt;$E$6)</x:f>
        <x:v>0</x:v>
      </x:c>
      <x:c r="S1325" s="66" t="b">
        <x:f aca="0">AND(OR(P1325,Q1325,R1325),A1325-AH1324&gt;$E$8)</x:f>
        <x:v>0</x:v>
      </x:c>
      <x:c r="T1325" s="67" t="str">
        <x:f aca="0">IF(NOT(OR(P1325,Q1325,R1325)),"不调",IF(NOT(S1325),"间隔规则跳过",IF(P1325,"年末+季度",IF(AND(Q1325,R1325),"季度+动态",IF(Q1325,"季度","动态")))))</x:f>
        <x:v>不调</x:v>
      </x:c>
      <x:c r="U1325" s="64" t="n">
        <x:f aca="0">IF(OR(T1325="年末+季度",T1325="季度+动态"),N1325*$E$5/2,IF(T1325="季度",(J1325+K1325)/2,IF(T1325="动态",N1325*$E$5*IF(J1325+K1325=0,0.5,J1325/(J1325+K1325)),J1325)))</x:f>
        <x:v>0.13032241799613234</x:v>
      </x:c>
      <x:c r="V1325" s="64" t="n">
        <x:f aca="0">IF(OR(T1325="年末+季度",T1325="季度+动态"),N1325*$E$5/2,IF(T1325="季度",(J1325+K1325)/2,IF(T1325="动态",N1325*$E$5*IF(J1325+K1325=0,0.5,K1325/(J1325+K1325)),K1325)))</x:f>
        <x:v>0.1269224079870018</x:v>
      </x:c>
      <x:c r="W1325" s="64" t="n">
        <x:f aca="0">IF(OR(T1325="年末+季度",T1325="季度+动态",T1325="动态"),N1325*(1-$E$5)*IF(L1325+M1325=0,$B$7/($B$7+$B$8),L1325/(L1325+M1325)),L1325)</x:f>
        <x:v>0.9371920071376905</x:v>
      </x:c>
      <x:c r="X1325" s="64" t="n">
        <x:f aca="0">IF(OR(T1325="年末+季度",T1325="季度+动态",T1325="动态"),N1325*(1-$E$5)*IF(L1325+M1325=0,$B$8/($B$7+$B$8),M1325/(L1325+M1325)),M1325)</x:f>
        <x:v>0.11475991458590186</x:v>
      </x:c>
      <x:c r="Y1325" s="64" t="n">
        <x:f aca="0">POWER(1-$H$5,(A1325-A1324)/$H$8)</x:f>
        <x:v>0.9999862671029998</x:v>
      </x:c>
      <x:c r="Z1325" s="64" t="n">
        <x:f aca="0">U1325*Y1325</x:f>
        <x:v>0.13032062829178917</x:v>
      </x:c>
      <x:c r="AA1325" s="64" t="n">
        <x:f aca="0">V1325*Y1325</x:f>
        <x:v>0.12692066497464588</x:v>
      </x:c>
      <x:c r="AB1325" s="64" t="n">
        <x:f aca="0">W1325*Y1325</x:f>
        <x:v>0.937179136776387</x:v>
      </x:c>
      <x:c r="AC1325" s="64" t="n">
        <x:f aca="0">X1325*Y1325</x:f>
        <x:v>0.11475833859981509</x:v>
      </x:c>
      <x:c r="AD1325" s="64" t="n">
        <x:f aca="0">SUM(Z1325:AC1325)</x:f>
        <x:v>1.309178768642637</x:v>
      </x:c>
      <x:c r="AE1325" s="64" t="n">
        <x:f aca="0">MAX(AE1324,AD1325)</x:f>
        <x:v>1.309178768642637</x:v>
      </x:c>
      <x:c r="AF1325" s="63" t="n">
        <x:f aca="0">AD1325/AE1325-1</x:f>
        <x:v>0</x:v>
      </x:c>
      <x:c r="AG1325" s="63" t="n">
        <x:f aca="0">AD1325/AD1324-1</x:f>
        <x:v>0.0029707277673234334</x:v>
      </x:c>
      <x:c r="AH1325" s="61" t="n">
        <x:f aca="0">IF(OR(T1325="年末+季度",T1325="季度+动态",T1325="季度",T1325="动态"),A1325,AH1324)</x:f>
        <x:v>45747</x:v>
      </x:c>
      <x:c r="AI1325" s="68" t="n">
        <x:f aca="0">YEAR(A1325)</x:f>
        <x:v>2025</x:v>
      </x:c>
      <x:c r="AJ1325" s="68" t="n">
        <x:f aca="0">MONTH(A1325)</x:f>
        <x:v>4</x:v>
      </x:c>
      <x:c r="AK1325" s="66" t="n">
        <x:f aca="0">IF(MONTH(A1325)&lt;&gt;MONTH(A1326),1,0)</x:f>
        <x:v>0</x:v>
      </x:c>
      <x:c r="AL1325" s="64" t="n">
        <x:f aca="0">IF(AK1324,AD1324,AL1324)</x:f>
        <x:v>1.2947033502323213</x:v>
      </x:c>
      <x:c r="AM1325" s="65" t="str">
        <x:f aca="0">IF(AK1325,AD1325/AL1325-1,"")</x:f>
      </x:c>
      <x:c r="AN1325" s="64" t="n">
        <x:f aca="0">IF(AI1325&lt;&gt;AI1324,AD1325,MAX(AN1324,AD1325))</x:f>
        <x:v>1.309178768642637</x:v>
      </x:c>
      <x:c r="AO1325" s="65" t="n">
        <x:f aca="0">AD1325/AN1325-1</x:f>
        <x:v>0</x:v>
      </x:c>
      <x:c r="AP1325" s="69" t="n">
        <x:f aca="0">IFERROR(SUM(Z1325:AC1325)/AD1325,0)</x:f>
        <x:v>1</x:v>
      </x:c>
      <x:c r="AQ1325" s="66" t="b">
        <x:f aca="0">AND(B1325&gt;0,C1325&gt;0,D1325&gt;0,E1325&gt;0)</x:f>
        <x:v>1</x:v>
      </x:c>
    </x:row>
    <x:row r="1326" ht="13.5" hidden="0">
      <x:c r="A1326" s="61" t="n">
        <x:f aca="0">'净值底稿'!A1288</x:f>
        <x:v>45770</x:v>
      </x:c>
      <x:c r="B1326" s="62" t="n">
        <x:f aca="0">'净值底稿'!W1288</x:f>
        <x:v>1.5023043999278443</x:v>
      </x:c>
      <x:c r="C1326" s="62" t="n">
        <x:f aca="0">'净值底稿'!T1288</x:f>
        <x:v>1.3726215031313438</x:v>
      </x:c>
      <x:c r="D1326" s="62" t="n">
        <x:f aca="0">'净值底稿'!U1288</x:f>
        <x:v>1.749</x:v>
      </x:c>
      <x:c r="E1326" s="62" t="n">
        <x:f aca="0">'净值底稿'!V1288</x:f>
        <x:v>2.7477</x:v>
      </x:c>
      <x:c r="F1326" s="63" t="n">
        <x:f aca="0">IFERROR(B1326/B1325-1,0)</x:f>
        <x:v>-0.0022756688267209224</x:v>
      </x:c>
      <x:c r="G1326" s="63" t="n">
        <x:f aca="0">IFERROR(C1326/C1325-1,0)</x:f>
        <x:v>0.008845871793307092</x:v>
      </x:c>
      <x:c r="H1326" s="63" t="n">
        <x:f aca="0">IFERROR(D1326/D1325-1,0)</x:f>
        <x:v>-0.0006856359273225143</x:v>
      </x:c>
      <x:c r="I1326" s="63" t="n">
        <x:f aca="0">IFERROR(E1326/E1325-1,0)</x:f>
        <x:v>-0.042079207920792006</x:v>
      </x:c>
      <x:c r="J1326" s="64" t="n">
        <x:f aca="0">Z1325*(1+F1326)</x:f>
        <x:v>0.13002406170050687</x:v>
      </x:c>
      <x:c r="K1326" s="64" t="n">
        <x:f aca="0">AA1325*(1+G1326)</x:f>
        <x:v>0.1280433889049329</x:v>
      </x:c>
      <x:c r="L1326" s="64" t="n">
        <x:f aca="0">AB1325*(1+H1326)</x:f>
        <x:v>0.936536573089876</x:v>
      </x:c>
      <x:c r="M1326" s="64" t="n">
        <x:f aca="0">AC1325*(1+I1326)</x:f>
        <x:v>0.10992939860922882</x:v>
      </x:c>
      <x:c r="N1326" s="64" t="n">
        <x:f aca="0">SUM(J1326:M1326)</x:f>
        <x:v>1.3045334223045448</x:v>
      </x:c>
      <x:c r="O1326" s="65" t="n">
        <x:f aca="0">IFERROR((J1326+K1326)/N1326,0)</x:f>
        <x:v>0.19782356373020057</x:v>
      </x:c>
      <x:c r="P1326" s="66" t="b">
        <x:f aca="0">AND(MONTH(A1326)=12,OR(A1327="",YEAR(A1326)&lt;&gt;YEAR(A1327)))</x:f>
        <x:v>0</x:v>
      </x:c>
      <x:c r="Q1326" s="66" t="b">
        <x:f aca="0">AND(MOD(MONTH(A1326),3)=0,OR(A1327="",MONTH(A1326)&lt;&gt;MONTH(A1327)))</x:f>
        <x:v>0</x:v>
      </x:c>
      <x:c r="R1326" s="66" t="b">
        <x:f aca="0">OR(O1326&gt;$E$7,O1326&lt;$E$6)</x:f>
        <x:v>0</x:v>
      </x:c>
      <x:c r="S1326" s="66" t="b">
        <x:f aca="0">AND(OR(P1326,Q1326,R1326),A1326-AH1325&gt;$E$8)</x:f>
        <x:v>0</x:v>
      </x:c>
      <x:c r="T1326" s="67" t="str">
        <x:f aca="0">IF(NOT(OR(P1326,Q1326,R1326)),"不调",IF(NOT(S1326),"间隔规则跳过",IF(P1326,"年末+季度",IF(AND(Q1326,R1326),"季度+动态",IF(Q1326,"季度","动态")))))</x:f>
        <x:v>不调</x:v>
      </x:c>
      <x:c r="U1326" s="64" t="n">
        <x:f aca="0">IF(OR(T1326="年末+季度",T1326="季度+动态"),N1326*$E$5/2,IF(T1326="季度",(J1326+K1326)/2,IF(T1326="动态",N1326*$E$5*IF(J1326+K1326=0,0.5,J1326/(J1326+K1326)),J1326)))</x:f>
        <x:v>0.13002406170050687</x:v>
      </x:c>
      <x:c r="V1326" s="64" t="n">
        <x:f aca="0">IF(OR(T1326="年末+季度",T1326="季度+动态"),N1326*$E$5/2,IF(T1326="季度",(J1326+K1326)/2,IF(T1326="动态",N1326*$E$5*IF(J1326+K1326=0,0.5,K1326/(J1326+K1326)),K1326)))</x:f>
        <x:v>0.1280433889049329</x:v>
      </x:c>
      <x:c r="W1326" s="64" t="n">
        <x:f aca="0">IF(OR(T1326="年末+季度",T1326="季度+动态",T1326="动态"),N1326*(1-$E$5)*IF(L1326+M1326=0,$B$7/($B$7+$B$8),L1326/(L1326+M1326)),L1326)</x:f>
        <x:v>0.936536573089876</x:v>
      </x:c>
      <x:c r="X1326" s="64" t="n">
        <x:f aca="0">IF(OR(T1326="年末+季度",T1326="季度+动态",T1326="动态"),N1326*(1-$E$5)*IF(L1326+M1326=0,$B$8/($B$7+$B$8),M1326/(L1326+M1326)),M1326)</x:f>
        <x:v>0.10992939860922882</x:v>
      </x:c>
      <x:c r="Y1326" s="64" t="n">
        <x:f aca="0">POWER(1-$H$5,(A1326-A1325)/$H$8)</x:f>
        <x:v>0.9999862671029998</x:v>
      </x:c>
      <x:c r="Z1326" s="64" t="n">
        <x:f aca="0">U1326*Y1326</x:f>
        <x:v>0.13002227609345998</x:v>
      </x:c>
      <x:c r="AA1326" s="64" t="n">
        <x:f aca="0">V1326*Y1326</x:f>
        <x:v>0.1280416304982615</x:v>
      </x:c>
      <x:c r="AB1326" s="64" t="n">
        <x:f aca="0">W1326*Y1326</x:f>
        <x:v>0.9365237117295808</x:v>
      </x:c>
      <x:c r="AC1326" s="64" t="n">
        <x:f aca="0">X1326*Y1326</x:f>
        <x:v>0.10992788896012042</x:v>
      </x:c>
      <x:c r="AD1326" s="64" t="n">
        <x:f aca="0">SUM(Z1326:AC1326)</x:f>
        <x:v>1.304515507281423</x:v>
      </x:c>
      <x:c r="AE1326" s="64" t="n">
        <x:f aca="0">MAX(AE1325,AD1326)</x:f>
        <x:v>1.309178768642637</x:v>
      </x:c>
      <x:c r="AF1326" s="63" t="n">
        <x:f aca="0">AD1326/AE1326-1</x:f>
        <x:v>-0.0035619744781295593</x:v>
      </x:c>
      <x:c r="AG1326" s="63" t="n">
        <x:f aca="0">AD1326/AD1325-1</x:f>
        <x:v>-0.0035619744781295593</x:v>
      </x:c>
      <x:c r="AH1326" s="61" t="n">
        <x:f aca="0">IF(OR(T1326="年末+季度",T1326="季度+动态",T1326="季度",T1326="动态"),A1326,AH1325)</x:f>
        <x:v>45747</x:v>
      </x:c>
      <x:c r="AI1326" s="68" t="n">
        <x:f aca="0">YEAR(A1326)</x:f>
        <x:v>2025</x:v>
      </x:c>
      <x:c r="AJ1326" s="68" t="n">
        <x:f aca="0">MONTH(A1326)</x:f>
        <x:v>4</x:v>
      </x:c>
      <x:c r="AK1326" s="66" t="n">
        <x:f aca="0">IF(MONTH(A1326)&lt;&gt;MONTH(A1327),1,0)</x:f>
        <x:v>0</x:v>
      </x:c>
      <x:c r="AL1326" s="64" t="n">
        <x:f aca="0">IF(AK1325,AD1325,AL1325)</x:f>
        <x:v>1.2947033502323213</x:v>
      </x:c>
      <x:c r="AM1326" s="65" t="str">
        <x:f aca="0">IF(AK1326,AD1326/AL1326-1,"")</x:f>
      </x:c>
      <x:c r="AN1326" s="64" t="n">
        <x:f aca="0">IF(AI1326&lt;&gt;AI1325,AD1326,MAX(AN1325,AD1326))</x:f>
        <x:v>1.309178768642637</x:v>
      </x:c>
      <x:c r="AO1326" s="65" t="n">
        <x:f aca="0">AD1326/AN1326-1</x:f>
        <x:v>-0.0035619744781295593</x:v>
      </x:c>
      <x:c r="AP1326" s="69" t="n">
        <x:f aca="0">IFERROR(SUM(Z1326:AC1326)/AD1326,0)</x:f>
        <x:v>1</x:v>
      </x:c>
      <x:c r="AQ1326" s="66" t="b">
        <x:f aca="0">AND(B1326&gt;0,C1326&gt;0,D1326&gt;0,E1326&gt;0)</x:f>
        <x:v>1</x:v>
      </x:c>
    </x:row>
    <x:row r="1327" ht="13.5" hidden="0">
      <x:c r="A1327" s="61" t="n">
        <x:f aca="0">'净值底稿'!A1289</x:f>
        <x:v>45771</x:v>
      </x:c>
      <x:c r="B1327" s="62" t="n">
        <x:f aca="0">'净值底稿'!W1289</x:f>
        <x:v>1.5089013386654586</x:v>
      </x:c>
      <x:c r="C1327" s="62" t="n">
        <x:f aca="0">'净值底稿'!T1289</x:f>
        <x:v>1.3651177737440991</x:v>
      </x:c>
      <x:c r="D1327" s="62" t="n">
        <x:f aca="0">'净值底稿'!U1289</x:f>
        <x:v>1.7489</x:v>
      </x:c>
      <x:c r="E1327" s="62" t="n">
        <x:f aca="0">'净值底稿'!V1289</x:f>
        <x:v>2.7632</x:v>
      </x:c>
      <x:c r="F1327" s="63" t="n">
        <x:f aca="0">IFERROR(B1327/B1326-1,0)</x:f>
        <x:v>0.004391213084333101</x:v>
      </x:c>
      <x:c r="G1327" s="63" t="n">
        <x:f aca="0">IFERROR(C1327/C1326-1,0)</x:f>
        <x:v>-0.005466714145251572</x:v>
      </x:c>
      <x:c r="H1327" s="63" t="n">
        <x:f aca="0">IFERROR(D1327/D1326-1,0)</x:f>
        <x:v>-0.000057175528873743</x:v>
      </x:c>
      <x:c r="I1327" s="63" t="n">
        <x:f aca="0">IFERROR(E1327/E1326-1,0)</x:f>
        <x:v>0.00564108163191035</x:v>
      </x:c>
      <x:c r="J1327" s="64" t="n">
        <x:f aca="0">Z1326*(1+F1327)</x:f>
        <x:v>0.13059323161349634</x:v>
      </x:c>
      <x:c r="K1327" s="64" t="n">
        <x:f aca="0">AA1326*(1+G1327)</x:f>
        <x:v>0.12734166350563558</x:v>
      </x:c>
      <x:c r="L1327" s="64" t="n">
        <x:f aca="0">AB1326*(1+H1327)</x:f>
        <x:v>0.9364701654910599</x:v>
      </x:c>
      <x:c r="M1327" s="64" t="n">
        <x:f aca="0">AC1326*(1+I1327)</x:f>
        <x:v>0.11054800115536803</x:v>
      </x:c>
      <x:c r="N1327" s="64" t="n">
        <x:f aca="0">SUM(J1327:M1327)</x:f>
        <x:v>1.3049530617655598</x:v>
      </x:c>
      <x:c r="O1327" s="65" t="n">
        <x:f aca="0">IFERROR((J1327+K1327)/N1327,0)</x:f>
        <x:v>0.19765837000309747</x:v>
      </x:c>
      <x:c r="P1327" s="66" t="b">
        <x:f aca="0">AND(MONTH(A1327)=12,OR(A1328="",YEAR(A1327)&lt;&gt;YEAR(A1328)))</x:f>
        <x:v>0</x:v>
      </x:c>
      <x:c r="Q1327" s="66" t="b">
        <x:f aca="0">AND(MOD(MONTH(A1327),3)=0,OR(A1328="",MONTH(A1327)&lt;&gt;MONTH(A1328)))</x:f>
        <x:v>0</x:v>
      </x:c>
      <x:c r="R1327" s="66" t="b">
        <x:f aca="0">OR(O1327&gt;$E$7,O1327&lt;$E$6)</x:f>
        <x:v>0</x:v>
      </x:c>
      <x:c r="S1327" s="66" t="b">
        <x:f aca="0">AND(OR(P1327,Q1327,R1327),A1327-AH1326&gt;$E$8)</x:f>
        <x:v>0</x:v>
      </x:c>
      <x:c r="T1327" s="67" t="str">
        <x:f aca="0">IF(NOT(OR(P1327,Q1327,R1327)),"不调",IF(NOT(S1327),"间隔规则跳过",IF(P1327,"年末+季度",IF(AND(Q1327,R1327),"季度+动态",IF(Q1327,"季度","动态")))))</x:f>
        <x:v>不调</x:v>
      </x:c>
      <x:c r="U1327" s="64" t="n">
        <x:f aca="0">IF(OR(T1327="年末+季度",T1327="季度+动态"),N1327*$E$5/2,IF(T1327="季度",(J1327+K1327)/2,IF(T1327="动态",N1327*$E$5*IF(J1327+K1327=0,0.5,J1327/(J1327+K1327)),J1327)))</x:f>
        <x:v>0.13059323161349634</x:v>
      </x:c>
      <x:c r="V1327" s="64" t="n">
        <x:f aca="0">IF(OR(T1327="年末+季度",T1327="季度+动态"),N1327*$E$5/2,IF(T1327="季度",(J1327+K1327)/2,IF(T1327="动态",N1327*$E$5*IF(J1327+K1327=0,0.5,K1327/(J1327+K1327)),K1327)))</x:f>
        <x:v>0.12734166350563558</x:v>
      </x:c>
      <x:c r="W1327" s="64" t="n">
        <x:f aca="0">IF(OR(T1327="年末+季度",T1327="季度+动态",T1327="动态"),N1327*(1-$E$5)*IF(L1327+M1327=0,$B$7/($B$7+$B$8),L1327/(L1327+M1327)),L1327)</x:f>
        <x:v>0.9364701654910599</x:v>
      </x:c>
      <x:c r="X1327" s="64" t="n">
        <x:f aca="0">IF(OR(T1327="年末+季度",T1327="季度+动态",T1327="动态"),N1327*(1-$E$5)*IF(L1327+M1327=0,$B$8/($B$7+$B$8),M1327/(L1327+M1327)),M1327)</x:f>
        <x:v>0.11054800115536803</x:v>
      </x:c>
      <x:c r="Y1327" s="64" t="n">
        <x:f aca="0">POWER(1-$H$5,(A1327-A1326)/$H$8)</x:f>
        <x:v>0.9999862671029998</x:v>
      </x:c>
      <x:c r="Z1327" s="64" t="n">
        <x:f aca="0">U1327*Y1327</x:f>
        <x:v>0.13059143819009766</x:v>
      </x:c>
      <x:c r="AA1327" s="64" t="n">
        <x:f aca="0">V1327*Y1327</x:f>
        <x:v>0.12733991473568682</x:v>
      </x:c>
      <x:c r="AB1327" s="64" t="n">
        <x:f aca="0">W1327*Y1327</x:f>
        <x:v>0.9364573050427334</x:v>
      </x:c>
      <x:c r="AC1327" s="64" t="n">
        <x:f aca="0">X1327*Y1327</x:f>
        <x:v>0.11054648301105457</x:v>
      </x:c>
      <x:c r="AD1327" s="64" t="n">
        <x:f aca="0">SUM(Z1327:AC1327)</x:f>
        <x:v>1.3049351409795724</x:v>
      </x:c>
      <x:c r="AE1327" s="64" t="n">
        <x:f aca="0">MAX(AE1326,AD1327)</x:f>
        <x:v>1.309178768642637</x:v>
      </x:c>
      <x:c r="AF1327" s="63" t="n">
        <x:f aca="0">AD1327/AE1327-1</x:f>
        <x:v>-0.003241442471194733</x:v>
      </x:c>
      <x:c r="AG1327" s="63" t="n">
        <x:f aca="0">AD1327/AD1326-1</x:f>
        <x:v>0.00032167781510228366</x:v>
      </x:c>
      <x:c r="AH1327" s="61" t="n">
        <x:f aca="0">IF(OR(T1327="年末+季度",T1327="季度+动态",T1327="季度",T1327="动态"),A1327,AH1326)</x:f>
        <x:v>45747</x:v>
      </x:c>
      <x:c r="AI1327" s="68" t="n">
        <x:f aca="0">YEAR(A1327)</x:f>
        <x:v>2025</x:v>
      </x:c>
      <x:c r="AJ1327" s="68" t="n">
        <x:f aca="0">MONTH(A1327)</x:f>
        <x:v>4</x:v>
      </x:c>
      <x:c r="AK1327" s="66" t="n">
        <x:f aca="0">IF(MONTH(A1327)&lt;&gt;MONTH(A1328),1,0)</x:f>
        <x:v>0</x:v>
      </x:c>
      <x:c r="AL1327" s="64" t="n">
        <x:f aca="0">IF(AK1326,AD1326,AL1326)</x:f>
        <x:v>1.2947033502323213</x:v>
      </x:c>
      <x:c r="AM1327" s="65" t="str">
        <x:f aca="0">IF(AK1327,AD1327/AL1327-1,"")</x:f>
      </x:c>
      <x:c r="AN1327" s="64" t="n">
        <x:f aca="0">IF(AI1327&lt;&gt;AI1326,AD1327,MAX(AN1326,AD1327))</x:f>
        <x:v>1.309178768642637</x:v>
      </x:c>
      <x:c r="AO1327" s="65" t="n">
        <x:f aca="0">AD1327/AN1327-1</x:f>
        <x:v>-0.003241442471194733</x:v>
      </x:c>
      <x:c r="AP1327" s="69" t="n">
        <x:f aca="0">IFERROR(SUM(Z1327:AC1327)/AD1327,0)</x:f>
        <x:v>1</x:v>
      </x:c>
      <x:c r="AQ1327" s="66" t="b">
        <x:f aca="0">AND(B1327&gt;0,C1327&gt;0,D1327&gt;0,E1327&gt;0)</x:f>
        <x:v>1</x:v>
      </x:c>
    </x:row>
    <x:row r="1328" ht="13.5" hidden="0">
      <x:c r="A1328" s="61" t="n">
        <x:f aca="0">'净值底稿'!A1290</x:f>
        <x:v>45772</x:v>
      </x:c>
      <x:c r="B1328" s="62" t="n">
        <x:f aca="0">'净值底稿'!W1290</x:f>
        <x:v>1.5081889998817033</x:v>
      </x:c>
      <x:c r="C1328" s="62" t="n">
        <x:f aca="0">'净值底稿'!T1290</x:f>
        <x:v>1.3701046768464908</x:v>
      </x:c>
      <x:c r="D1328" s="62" t="n">
        <x:f aca="0">'净值底稿'!U1290</x:f>
        <x:v>1.7492</x:v>
      </x:c>
      <x:c r="E1328" s="62" t="n">
        <x:f aca="0">'净值底稿'!V1290</x:f>
        <x:v>2.7412</x:v>
      </x:c>
      <x:c r="F1328" s="63" t="n">
        <x:f aca="0">IFERROR(B1328/B1327-1,0)</x:f>
        <x:v>-0.0004720910277575818</x:v>
      </x:c>
      <x:c r="G1328" s="63" t="n">
        <x:f aca="0">IFERROR(C1328/C1327-1,0)</x:f>
        <x:v>0.003653093673166463</x:v>
      </x:c>
      <x:c r="H1328" s="63" t="n">
        <x:f aca="0">IFERROR(D1328/D1327-1,0)</x:f>
        <x:v>0.00017153639430511625</x:v>
      </x:c>
      <x:c r="I1328" s="63" t="n">
        <x:f aca="0">IFERROR(E1328/E1327-1,0)</x:f>
        <x:v>-0.007961783439490389</x:v>
      </x:c>
      <x:c r="J1328" s="64" t="n">
        <x:f aca="0">Z1327*(1+F1328)</x:f>
        <x:v>0.13052978714382615</x:v>
      </x:c>
      <x:c r="K1328" s="64" t="n">
        <x:f aca="0">AA1327*(1+G1328)</x:f>
        <x:v>0.1278050993725493</x:v>
      </x:c>
      <x:c r="L1328" s="64" t="n">
        <x:f aca="0">AB1327*(1+H1328)</x:f>
        <x:v>0.9366179415522611</x:v>
      </x:c>
      <x:c r="M1328" s="64" t="n">
        <x:f aca="0">AC1327*(1+I1328)</x:f>
        <x:v>0.10966633585332325</x:v>
      </x:c>
      <x:c r="N1328" s="64" t="n">
        <x:f aca="0">SUM(J1328:M1328)</x:f>
        <x:v>1.3046191639219598</x:v>
      </x:c>
      <x:c r="O1328" s="65" t="n">
        <x:f aca="0">IFERROR((J1328+K1328)/N1328,0)</x:f>
        <x:v>0.19801555401023427</x:v>
      </x:c>
      <x:c r="P1328" s="66" t="b">
        <x:f aca="0">AND(MONTH(A1328)=12,OR(A1329="",YEAR(A1328)&lt;&gt;YEAR(A1329)))</x:f>
        <x:v>0</x:v>
      </x:c>
      <x:c r="Q1328" s="66" t="b">
        <x:f aca="0">AND(MOD(MONTH(A1328),3)=0,OR(A1329="",MONTH(A1328)&lt;&gt;MONTH(A1329)))</x:f>
        <x:v>0</x:v>
      </x:c>
      <x:c r="R1328" s="66" t="b">
        <x:f aca="0">OR(O1328&gt;$E$7,O1328&lt;$E$6)</x:f>
        <x:v>0</x:v>
      </x:c>
      <x:c r="S1328" s="66" t="b">
        <x:f aca="0">AND(OR(P1328,Q1328,R1328),A1328-AH1327&gt;$E$8)</x:f>
        <x:v>0</x:v>
      </x:c>
      <x:c r="T1328" s="67" t="str">
        <x:f aca="0">IF(NOT(OR(P1328,Q1328,R1328)),"不调",IF(NOT(S1328),"间隔规则跳过",IF(P1328,"年末+季度",IF(AND(Q1328,R1328),"季度+动态",IF(Q1328,"季度","动态")))))</x:f>
        <x:v>不调</x:v>
      </x:c>
      <x:c r="U1328" s="64" t="n">
        <x:f aca="0">IF(OR(T1328="年末+季度",T1328="季度+动态"),N1328*$E$5/2,IF(T1328="季度",(J1328+K1328)/2,IF(T1328="动态",N1328*$E$5*IF(J1328+K1328=0,0.5,J1328/(J1328+K1328)),J1328)))</x:f>
        <x:v>0.13052978714382615</x:v>
      </x:c>
      <x:c r="V1328" s="64" t="n">
        <x:f aca="0">IF(OR(T1328="年末+季度",T1328="季度+动态"),N1328*$E$5/2,IF(T1328="季度",(J1328+K1328)/2,IF(T1328="动态",N1328*$E$5*IF(J1328+K1328=0,0.5,K1328/(J1328+K1328)),K1328)))</x:f>
        <x:v>0.1278050993725493</x:v>
      </x:c>
      <x:c r="W1328" s="64" t="n">
        <x:f aca="0">IF(OR(T1328="年末+季度",T1328="季度+动态",T1328="动态"),N1328*(1-$E$5)*IF(L1328+M1328=0,$B$7/($B$7+$B$8),L1328/(L1328+M1328)),L1328)</x:f>
        <x:v>0.9366179415522611</x:v>
      </x:c>
      <x:c r="X1328" s="64" t="n">
        <x:f aca="0">IF(OR(T1328="年末+季度",T1328="季度+动态",T1328="动态"),N1328*(1-$E$5)*IF(L1328+M1328=0,$B$8/($B$7+$B$8),M1328/(L1328+M1328)),M1328)</x:f>
        <x:v>0.10966633585332325</x:v>
      </x:c>
      <x:c r="Y1328" s="64" t="n">
        <x:f aca="0">POWER(1-$H$5,(A1328-A1327)/$H$8)</x:f>
        <x:v>0.9999862671029998</x:v>
      </x:c>
      <x:c r="Z1328" s="64" t="n">
        <x:f aca="0">U1328*Y1328</x:f>
        <x:v>0.13052799459170383</x:v>
      </x:c>
      <x:c r="AA1328" s="64" t="n">
        <x:f aca="0">V1328*Y1328</x:f>
        <x:v>0.12780334423828352</x:v>
      </x:c>
      <x:c r="AB1328" s="64" t="n">
        <x:f aca="0">W1328*Y1328</x:f>
        <x:v>0.9366050790745412</x:v>
      </x:c>
      <x:c r="AC1328" s="64" t="n">
        <x:f aca="0">X1328*Y1328</x:f>
        <x:v>0.10966482981682858</x:v>
      </x:c>
      <x:c r="AD1328" s="64" t="n">
        <x:f aca="0">SUM(Z1328:AC1328)</x:f>
        <x:v>1.304601247721357</x:v>
      </x:c>
      <x:c r="AE1328" s="64" t="n">
        <x:f aca="0">MAX(AE1327,AD1328)</x:f>
        <x:v>1.309178768642637</x:v>
      </x:c>
      <x:c r="AF1328" s="63" t="n">
        <x:f aca="0">AD1328/AE1328-1</x:f>
        <x:v>-0.0034964827042115454</x:v>
      </x:c>
      <x:c r="AG1328" s="63" t="n">
        <x:f aca="0">AD1328/AD1327-1</x:f>
        <x:v>-0.000255869619669169</x:v>
      </x:c>
      <x:c r="AH1328" s="61" t="n">
        <x:f aca="0">IF(OR(T1328="年末+季度",T1328="季度+动态",T1328="季度",T1328="动态"),A1328,AH1327)</x:f>
        <x:v>45747</x:v>
      </x:c>
      <x:c r="AI1328" s="68" t="n">
        <x:f aca="0">YEAR(A1328)</x:f>
        <x:v>2025</x:v>
      </x:c>
      <x:c r="AJ1328" s="68" t="n">
        <x:f aca="0">MONTH(A1328)</x:f>
        <x:v>4</x:v>
      </x:c>
      <x:c r="AK1328" s="66" t="n">
        <x:f aca="0">IF(MONTH(A1328)&lt;&gt;MONTH(A1329),1,0)</x:f>
        <x:v>0</x:v>
      </x:c>
      <x:c r="AL1328" s="64" t="n">
        <x:f aca="0">IF(AK1327,AD1327,AL1327)</x:f>
        <x:v>1.2947033502323213</x:v>
      </x:c>
      <x:c r="AM1328" s="65" t="str">
        <x:f aca="0">IF(AK1328,AD1328/AL1328-1,"")</x:f>
      </x:c>
      <x:c r="AN1328" s="64" t="n">
        <x:f aca="0">IF(AI1328&lt;&gt;AI1327,AD1328,MAX(AN1327,AD1328))</x:f>
        <x:v>1.309178768642637</x:v>
      </x:c>
      <x:c r="AO1328" s="65" t="n">
        <x:f aca="0">AD1328/AN1328-1</x:f>
        <x:v>-0.0034964827042115454</x:v>
      </x:c>
      <x:c r="AP1328" s="69" t="n">
        <x:f aca="0">IFERROR(SUM(Z1328:AC1328)/AD1328,0)</x:f>
        <x:v>1</x:v>
      </x:c>
      <x:c r="AQ1328" s="66" t="b">
        <x:f aca="0">AND(B1328&gt;0,C1328&gt;0,D1328&gt;0,E1328&gt;0)</x:f>
        <x:v>1</x:v>
      </x:c>
    </x:row>
    <x:row r="1329" ht="13.5" hidden="0">
      <x:c r="A1329" s="61" t="n">
        <x:f aca="0">'净值底稿'!A1291</x:f>
        <x:v>45775</x:v>
      </x:c>
      <x:c r="B1329" s="62" t="n">
        <x:f aca="0">'净值底稿'!W1291</x:f>
        <x:v>1.510977124966445</x:v>
      </x:c>
      <x:c r="C1329" s="62" t="n">
        <x:f aca="0">'净值底稿'!T1291</x:f>
        <x:v>1.360391696804272</x:v>
      </x:c>
      <x:c r="D1329" s="62" t="n">
        <x:f aca="0">'净值底稿'!U1291</x:f>
        <x:v>1.7507</x:v>
      </x:c>
      <x:c r="E1329" s="62" t="n">
        <x:f aca="0">'净值底稿'!V1291</x:f>
        <x:v>2.7155</x:v>
      </x:c>
      <x:c r="F1329" s="63" t="n">
        <x:f aca="0">IFERROR(B1329/B1328-1,0)</x:f>
        <x:v>0.0018486576184817416</x:v>
      </x:c>
      <x:c r="G1329" s="63" t="n">
        <x:f aca="0">IFERROR(C1329/C1328-1,0)</x:f>
        <x:v>-0.0070892247916231055</x:v>
      </x:c>
      <x:c r="H1329" s="63" t="n">
        <x:f aca="0">IFERROR(D1329/D1328-1,0)</x:f>
        <x:v>0.0008575348730848198</x:v>
      </x:c>
      <x:c r="I1329" s="63" t="n">
        <x:f aca="0">IFERROR(E1329/E1328-1,0)</x:f>
        <x:v>-0.009375456004669491</x:v>
      </x:c>
      <x:c r="J1329" s="64" t="n">
        <x:f aca="0">Z1328*(1+F1329)</x:f>
        <x:v>0.13076929616333094</x:v>
      </x:c>
      <x:c r="K1329" s="64" t="n">
        <x:f aca="0">AA1328*(1+G1329)</x:f>
        <x:v>0.12689731760185713</x:v>
      </x:c>
      <x:c r="L1329" s="64" t="n">
        <x:f aca="0">AB1328*(1+H1329)</x:f>
        <x:v>0.9374082505921559</x:v>
      </x:c>
      <x:c r="M1329" s="64" t="n">
        <x:f aca="0">AC1328*(1+I1329)</x:f>
        <x:v>0.10863667202962134</x:v>
      </x:c>
      <x:c r="N1329" s="64" t="n">
        <x:f aca="0">SUM(J1329:M1329)</x:f>
        <x:v>1.3037115363869651</x:v>
      </x:c>
      <x:c r="O1329" s="65" t="n">
        <x:f aca="0">IFERROR((J1329+K1329)/N1329,0)</x:f>
        <x:v>0.19764081744591386</x:v>
      </x:c>
      <x:c r="P1329" s="66" t="b">
        <x:f aca="0">AND(MONTH(A1329)=12,OR(A1330="",YEAR(A1329)&lt;&gt;YEAR(A1330)))</x:f>
        <x:v>0</x:v>
      </x:c>
      <x:c r="Q1329" s="66" t="b">
        <x:f aca="0">AND(MOD(MONTH(A1329),3)=0,OR(A1330="",MONTH(A1329)&lt;&gt;MONTH(A1330)))</x:f>
        <x:v>0</x:v>
      </x:c>
      <x:c r="R1329" s="66" t="b">
        <x:f aca="0">OR(O1329&gt;$E$7,O1329&lt;$E$6)</x:f>
        <x:v>0</x:v>
      </x:c>
      <x:c r="S1329" s="66" t="b">
        <x:f aca="0">AND(OR(P1329,Q1329,R1329),A1329-AH1328&gt;$E$8)</x:f>
        <x:v>0</x:v>
      </x:c>
      <x:c r="T1329" s="67" t="str">
        <x:f aca="0">IF(NOT(OR(P1329,Q1329,R1329)),"不调",IF(NOT(S1329),"间隔规则跳过",IF(P1329,"年末+季度",IF(AND(Q1329,R1329),"季度+动态",IF(Q1329,"季度","动态")))))</x:f>
        <x:v>不调</x:v>
      </x:c>
      <x:c r="U1329" s="64" t="n">
        <x:f aca="0">IF(OR(T1329="年末+季度",T1329="季度+动态"),N1329*$E$5/2,IF(T1329="季度",(J1329+K1329)/2,IF(T1329="动态",N1329*$E$5*IF(J1329+K1329=0,0.5,J1329/(J1329+K1329)),J1329)))</x:f>
        <x:v>0.13076929616333094</x:v>
      </x:c>
      <x:c r="V1329" s="64" t="n">
        <x:f aca="0">IF(OR(T1329="年末+季度",T1329="季度+动态"),N1329*$E$5/2,IF(T1329="季度",(J1329+K1329)/2,IF(T1329="动态",N1329*$E$5*IF(J1329+K1329=0,0.5,K1329/(J1329+K1329)),K1329)))</x:f>
        <x:v>0.12689731760185713</x:v>
      </x:c>
      <x:c r="W1329" s="64" t="n">
        <x:f aca="0">IF(OR(T1329="年末+季度",T1329="季度+动态",T1329="动态"),N1329*(1-$E$5)*IF(L1329+M1329=0,$B$7/($B$7+$B$8),L1329/(L1329+M1329)),L1329)</x:f>
        <x:v>0.9374082505921559</x:v>
      </x:c>
      <x:c r="X1329" s="64" t="n">
        <x:f aca="0">IF(OR(T1329="年末+季度",T1329="季度+动态",T1329="动态"),N1329*(1-$E$5)*IF(L1329+M1329=0,$B$8/($B$7+$B$8),M1329/(L1329+M1329)),M1329)</x:f>
        <x:v>0.10863667202962134</x:v>
      </x:c>
      <x:c r="Y1329" s="64" t="n">
        <x:f aca="0">POWER(1-$H$5,(A1329-A1328)/$H$8)</x:f>
        <x:v>0.9999588018747739</x:v>
      </x:c>
      <x:c r="Z1329" s="64" t="n">
        <x:f aca="0">U1329*Y1329</x:f>
        <x:v>0.1307639087134919</x:v>
      </x:c>
      <x:c r="AA1329" s="64" t="n">
        <x:f aca="0">V1329*Y1329</x:f>
        <x:v>0.1268920896702757</x:v>
      </x:c>
      <x:c r="AB1329" s="64" t="n">
        <x:f aca="0">W1329*Y1329</x:f>
        <x:v>0.9373696311296601</x:v>
      </x:c>
      <x:c r="AC1329" s="64" t="n">
        <x:f aca="0">X1329*Y1329</x:f>
        <x:v>0.10863219640240292</x:v>
      </x:c>
      <x:c r="AD1329" s="64" t="n">
        <x:f aca="0">SUM(Z1329:AC1329)</x:f>
        <x:v>1.3036578259158307</x:v>
      </x:c>
      <x:c r="AE1329" s="64" t="n">
        <x:f aca="0">MAX(AE1328,AD1329)</x:f>
        <x:v>1.309178768642637</x:v>
      </x:c>
      <x:c r="AF1329" s="63" t="n">
        <x:f aca="0">AD1329/AE1329-1</x:f>
        <x:v>-0.004217103774552089</x:v>
      </x:c>
      <x:c r="AG1329" s="63" t="n">
        <x:f aca="0">AD1329/AD1328-1</x:f>
        <x:v>-0.0007231495502355578</x:v>
      </x:c>
      <x:c r="AH1329" s="61" t="n">
        <x:f aca="0">IF(OR(T1329="年末+季度",T1329="季度+动态",T1329="季度",T1329="动态"),A1329,AH1328)</x:f>
        <x:v>45747</x:v>
      </x:c>
      <x:c r="AI1329" s="68" t="n">
        <x:f aca="0">YEAR(A1329)</x:f>
        <x:v>2025</x:v>
      </x:c>
      <x:c r="AJ1329" s="68" t="n">
        <x:f aca="0">MONTH(A1329)</x:f>
        <x:v>4</x:v>
      </x:c>
      <x:c r="AK1329" s="66" t="n">
        <x:f aca="0">IF(MONTH(A1329)&lt;&gt;MONTH(A1330),1,0)</x:f>
        <x:v>0</x:v>
      </x:c>
      <x:c r="AL1329" s="64" t="n">
        <x:f aca="0">IF(AK1328,AD1328,AL1328)</x:f>
        <x:v>1.2947033502323213</x:v>
      </x:c>
      <x:c r="AM1329" s="65" t="str">
        <x:f aca="0">IF(AK1329,AD1329/AL1329-1,"")</x:f>
      </x:c>
      <x:c r="AN1329" s="64" t="n">
        <x:f aca="0">IF(AI1329&lt;&gt;AI1328,AD1329,MAX(AN1328,AD1329))</x:f>
        <x:v>1.309178768642637</x:v>
      </x:c>
      <x:c r="AO1329" s="65" t="n">
        <x:f aca="0">AD1329/AN1329-1</x:f>
        <x:v>-0.004217103774552089</x:v>
      </x:c>
      <x:c r="AP1329" s="69" t="n">
        <x:f aca="0">IFERROR(SUM(Z1329:AC1329)/AD1329,0)</x:f>
        <x:v>1</x:v>
      </x:c>
      <x:c r="AQ1329" s="66" t="b">
        <x:f aca="0">AND(B1329&gt;0,C1329&gt;0,D1329&gt;0,E1329&gt;0)</x:f>
        <x:v>1</x:v>
      </x:c>
    </x:row>
    <x:row r="1330" ht="13.5" hidden="0">
      <x:c r="A1330" s="61" t="n">
        <x:f aca="0">'净值底稿'!A1292</x:f>
        <x:v>45776</x:v>
      </x:c>
      <x:c r="B1330" s="62" t="n">
        <x:f aca="0">'净值底稿'!W1292</x:f>
        <x:v>1.5077518172659177</x:v>
      </x:c>
      <x:c r="C1330" s="62" t="n">
        <x:f aca="0">'净值底稿'!T1292</x:f>
        <x:v>1.366580325162974</x:v>
      </x:c>
      <x:c r="D1330" s="62" t="n">
        <x:f aca="0">'净值底稿'!U1292</x:f>
        <x:v>1.7531</x:v>
      </x:c>
      <x:c r="E1330" s="62" t="n">
        <x:f aca="0">'净值底稿'!V1292</x:f>
        <x:v>2.7229</x:v>
      </x:c>
      <x:c r="F1330" s="63" t="n">
        <x:f aca="0">IFERROR(B1330/B1329-1,0)</x:f>
        <x:v>-0.002134584069629075</x:v>
      </x:c>
      <x:c r="G1330" s="63" t="n">
        <x:f aca="0">IFERROR(C1330/C1329-1,0)</x:f>
        <x:v>0.004549151816524599</x:v>
      </x:c>
      <x:c r="H1330" s="63" t="n">
        <x:f aca="0">IFERROR(D1330/D1329-1,0)</x:f>
        <x:v>0.001370880219340842</x:v>
      </x:c>
      <x:c r="I1330" s="63" t="n">
        <x:f aca="0">IFERROR(E1330/E1329-1,0)</x:f>
        <x:v>0.002725096667280491</x:v>
      </x:c>
      <x:c r="J1330" s="64" t="n">
        <x:f aca="0">Z1329*(1+F1330)</x:f>
        <x:v>0.13048478215706963</x:v>
      </x:c>
      <x:c r="K1330" s="64" t="n">
        <x:f aca="0">AA1329*(1+G1330)</x:f>
        <x:v>0.12746934105050184</x:v>
      </x:c>
      <x:c r="L1330" s="64" t="n">
        <x:f aca="0">AB1329*(1+H1330)</x:f>
        <x:v>0.9386546526151865</x:v>
      </x:c>
      <x:c r="M1330" s="64" t="n">
        <x:f aca="0">AC1329*(1+I1330)</x:f>
        <x:v>0.10892822963877846</x:v>
      </x:c>
      <x:c r="N1330" s="64" t="n">
        <x:f aca="0">SUM(J1330:M1330)</x:f>
        <x:v>1.3055370054615363</x:v>
      </x:c>
      <x:c r="O1330" s="65" t="n">
        <x:f aca="0">IFERROR((J1330+K1330)/N1330,0)</x:f>
        <x:v>0.19758468900418413</x:v>
      </x:c>
      <x:c r="P1330" s="66" t="b">
        <x:f aca="0">AND(MONTH(A1330)=12,OR(A1331="",YEAR(A1330)&lt;&gt;YEAR(A1331)))</x:f>
        <x:v>0</x:v>
      </x:c>
      <x:c r="Q1330" s="66" t="b">
        <x:f aca="0">AND(MOD(MONTH(A1330),3)=0,OR(A1331="",MONTH(A1330)&lt;&gt;MONTH(A1331)))</x:f>
        <x:v>0</x:v>
      </x:c>
      <x:c r="R1330" s="66" t="b">
        <x:f aca="0">OR(O1330&gt;$E$7,O1330&lt;$E$6)</x:f>
        <x:v>0</x:v>
      </x:c>
      <x:c r="S1330" s="66" t="b">
        <x:f aca="0">AND(OR(P1330,Q1330,R1330),A1330-AH1329&gt;$E$8)</x:f>
        <x:v>0</x:v>
      </x:c>
      <x:c r="T1330" s="67" t="str">
        <x:f aca="0">IF(NOT(OR(P1330,Q1330,R1330)),"不调",IF(NOT(S1330),"间隔规则跳过",IF(P1330,"年末+季度",IF(AND(Q1330,R1330),"季度+动态",IF(Q1330,"季度","动态")))))</x:f>
        <x:v>不调</x:v>
      </x:c>
      <x:c r="U1330" s="64" t="n">
        <x:f aca="0">IF(OR(T1330="年末+季度",T1330="季度+动态"),N1330*$E$5/2,IF(T1330="季度",(J1330+K1330)/2,IF(T1330="动态",N1330*$E$5*IF(J1330+K1330=0,0.5,J1330/(J1330+K1330)),J1330)))</x:f>
        <x:v>0.13048478215706963</x:v>
      </x:c>
      <x:c r="V1330" s="64" t="n">
        <x:f aca="0">IF(OR(T1330="年末+季度",T1330="季度+动态"),N1330*$E$5/2,IF(T1330="季度",(J1330+K1330)/2,IF(T1330="动态",N1330*$E$5*IF(J1330+K1330=0,0.5,K1330/(J1330+K1330)),K1330)))</x:f>
        <x:v>0.12746934105050184</x:v>
      </x:c>
      <x:c r="W1330" s="64" t="n">
        <x:f aca="0">IF(OR(T1330="年末+季度",T1330="季度+动态",T1330="动态"),N1330*(1-$E$5)*IF(L1330+M1330=0,$B$7/($B$7+$B$8),L1330/(L1330+M1330)),L1330)</x:f>
        <x:v>0.9386546526151865</x:v>
      </x:c>
      <x:c r="X1330" s="64" t="n">
        <x:f aca="0">IF(OR(T1330="年末+季度",T1330="季度+动态",T1330="动态"),N1330*(1-$E$5)*IF(L1330+M1330=0,$B$8/($B$7+$B$8),M1330/(L1330+M1330)),M1330)</x:f>
        <x:v>0.10892822963877846</x:v>
      </x:c>
      <x:c r="Y1330" s="64" t="n">
        <x:f aca="0">POWER(1-$H$5,(A1330-A1329)/$H$8)</x:f>
        <x:v>0.9999862671029998</x:v>
      </x:c>
      <x:c r="Z1330" s="64" t="n">
        <x:f aca="0">U1330*Y1330</x:f>
        <x:v>0.13048299022299617</x:v>
      </x:c>
      <x:c r="AA1330" s="64" t="n">
        <x:f aca="0">V1330*Y1330</x:f>
        <x:v>0.1274675905271705</x:v>
      </x:c>
      <x:c r="AB1330" s="64" t="n">
        <x:f aca="0">W1330*Y1330</x:f>
        <x:v>0.9386417621675234</x:v>
      </x:c>
      <x:c r="AC1330" s="64" t="n">
        <x:f aca="0">X1330*Y1330</x:f>
        <x:v>0.10892673373862041</x:v>
      </x:c>
      <x:c r="AD1330" s="64" t="n">
        <x:f aca="0">SUM(Z1330:AC1330)</x:f>
        <x:v>1.3055190766563105</x:v>
      </x:c>
      <x:c r="AE1330" s="64" t="n">
        <x:f aca="0">MAX(AE1329,AD1330)</x:f>
        <x:v>1.309178768642637</x:v>
      </x:c>
      <x:c r="AF1330" s="63" t="n">
        <x:f aca="0">AD1330/AE1330-1</x:f>
        <x:v>-0.0027954104313201444</x:v>
      </x:c>
      <x:c r="AG1330" s="63" t="n">
        <x:f aca="0">AD1330/AD1329-1</x:f>
        <x:v>0.0014277141620135936</x:v>
      </x:c>
      <x:c r="AH1330" s="61" t="n">
        <x:f aca="0">IF(OR(T1330="年末+季度",T1330="季度+动态",T1330="季度",T1330="动态"),A1330,AH1329)</x:f>
        <x:v>45747</x:v>
      </x:c>
      <x:c r="AI1330" s="68" t="n">
        <x:f aca="0">YEAR(A1330)</x:f>
        <x:v>2025</x:v>
      </x:c>
      <x:c r="AJ1330" s="68" t="n">
        <x:f aca="0">MONTH(A1330)</x:f>
        <x:v>4</x:v>
      </x:c>
      <x:c r="AK1330" s="66" t="n">
        <x:f aca="0">IF(MONTH(A1330)&lt;&gt;MONTH(A1331),1,0)</x:f>
        <x:v>0</x:v>
      </x:c>
      <x:c r="AL1330" s="64" t="n">
        <x:f aca="0">IF(AK1329,AD1329,AL1329)</x:f>
        <x:v>1.2947033502323213</x:v>
      </x:c>
      <x:c r="AM1330" s="65" t="str">
        <x:f aca="0">IF(AK1330,AD1330/AL1330-1,"")</x:f>
      </x:c>
      <x:c r="AN1330" s="64" t="n">
        <x:f aca="0">IF(AI1330&lt;&gt;AI1329,AD1330,MAX(AN1329,AD1330))</x:f>
        <x:v>1.309178768642637</x:v>
      </x:c>
      <x:c r="AO1330" s="65" t="n">
        <x:f aca="0">AD1330/AN1330-1</x:f>
        <x:v>-0.0027954104313201444</x:v>
      </x:c>
      <x:c r="AP1330" s="69" t="n">
        <x:f aca="0">IFERROR(SUM(Z1330:AC1330)/AD1330,0)</x:f>
        <x:v>1</x:v>
      </x:c>
      <x:c r="AQ1330" s="66" t="b">
        <x:f aca="0">AND(B1330&gt;0,C1330&gt;0,D1330&gt;0,E1330&gt;0)</x:f>
        <x:v>1</x:v>
      </x:c>
    </x:row>
    <x:row r="1331" ht="13.5" hidden="0">
      <x:c r="A1331" s="61" t="n">
        <x:f aca="0">'净值底稿'!A1293</x:f>
        <x:v>45777</x:v>
      </x:c>
      <x:c r="B1331" s="62" t="n">
        <x:f aca="0">'净值底稿'!W1293</x:f>
        <x:v>1.4975825458150351</x:v>
      </x:c>
      <x:c r="C1331" s="62" t="n">
        <x:f aca="0">'净值底稿'!T1293</x:f>
        <x:v>1.3752223553635674</x:v>
      </x:c>
      <x:c r="D1331" s="62" t="n">
        <x:f aca="0">'净值底稿'!U1293</x:f>
        <x:v>1.7544</x:v>
      </x:c>
      <x:c r="E1331" s="62" t="n">
        <x:f aca="0">'净值底稿'!V1293</x:f>
        <x:v>2.7224</x:v>
      </x:c>
      <x:c r="F1331" s="63" t="n">
        <x:f aca="0">IFERROR(B1331/B1330-1,0)</x:f>
        <x:v>-0.006744658725945318</x:v>
      </x:c>
      <x:c r="G1331" s="63" t="n">
        <x:f aca="0">IFERROR(C1331/C1330-1,0)</x:f>
        <x:v>0.0063238362513104995</x:v>
      </x:c>
      <x:c r="H1331" s="63" t="n">
        <x:f aca="0">IFERROR(D1331/D1330-1,0)</x:f>
        <x:v>0.000741543551423085</x:v>
      </x:c>
      <x:c r="I1331" s="63" t="n">
        <x:f aca="0">IFERROR(E1331/E1330-1,0)</x:f>
        <x:v>-0.00018362774982561003</x:v>
      </x:c>
      <x:c r="J1331" s="64" t="n">
        <x:f aca="0">Z1330*(1+F1331)</x:f>
        <x:v>0.1296029269844012</x:v>
      </x:c>
      <x:c r="K1331" s="64" t="n">
        <x:f aca="0">AA1330*(1+G1331)</x:f>
        <x:v>0.12827367469701342</x:v>
      </x:c>
      <x:c r="L1331" s="64" t="n">
        <x:f aca="0">AB1330*(1+H1331)</x:f>
        <x:v>0.9393378059133551</x:v>
      </x:c>
      <x:c r="M1331" s="64" t="n">
        <x:f aca="0">AC1330*(1+I1331)</x:f>
        <x:v>0.10890673176760814</x:v>
      </x:c>
      <x:c r="N1331" s="64" t="n">
        <x:f aca="0">SUM(J1331:M1331)</x:f>
        <x:v>1.306121139362378</x:v>
      </x:c>
      <x:c r="O1331" s="65" t="n">
        <x:f aca="0">IFERROR((J1331+K1331)/N1331,0)</x:f>
        <x:v>0.19743697112758224</x:v>
      </x:c>
      <x:c r="P1331" s="66" t="b">
        <x:f aca="0">AND(MONTH(A1331)=12,OR(A1332="",YEAR(A1331)&lt;&gt;YEAR(A1332)))</x:f>
        <x:v>0</x:v>
      </x:c>
      <x:c r="Q1331" s="66" t="b">
        <x:f aca="0">AND(MOD(MONTH(A1331),3)=0,OR(A1332="",MONTH(A1331)&lt;&gt;MONTH(A1332)))</x:f>
        <x:v>0</x:v>
      </x:c>
      <x:c r="R1331" s="66" t="b">
        <x:f aca="0">OR(O1331&gt;$E$7,O1331&lt;$E$6)</x:f>
        <x:v>0</x:v>
      </x:c>
      <x:c r="S1331" s="66" t="b">
        <x:f aca="0">AND(OR(P1331,Q1331,R1331),A1331-AH1330&gt;$E$8)</x:f>
        <x:v>0</x:v>
      </x:c>
      <x:c r="T1331" s="67" t="str">
        <x:f aca="0">IF(NOT(OR(P1331,Q1331,R1331)),"不调",IF(NOT(S1331),"间隔规则跳过",IF(P1331,"年末+季度",IF(AND(Q1331,R1331),"季度+动态",IF(Q1331,"季度","动态")))))</x:f>
        <x:v>不调</x:v>
      </x:c>
      <x:c r="U1331" s="64" t="n">
        <x:f aca="0">IF(OR(T1331="年末+季度",T1331="季度+动态"),N1331*$E$5/2,IF(T1331="季度",(J1331+K1331)/2,IF(T1331="动态",N1331*$E$5*IF(J1331+K1331=0,0.5,J1331/(J1331+K1331)),J1331)))</x:f>
        <x:v>0.1296029269844012</x:v>
      </x:c>
      <x:c r="V1331" s="64" t="n">
        <x:f aca="0">IF(OR(T1331="年末+季度",T1331="季度+动态"),N1331*$E$5/2,IF(T1331="季度",(J1331+K1331)/2,IF(T1331="动态",N1331*$E$5*IF(J1331+K1331=0,0.5,K1331/(J1331+K1331)),K1331)))</x:f>
        <x:v>0.12827367469701342</x:v>
      </x:c>
      <x:c r="W1331" s="64" t="n">
        <x:f aca="0">IF(OR(T1331="年末+季度",T1331="季度+动态",T1331="动态"),N1331*(1-$E$5)*IF(L1331+M1331=0,$B$7/($B$7+$B$8),L1331/(L1331+M1331)),L1331)</x:f>
        <x:v>0.9393378059133551</x:v>
      </x:c>
      <x:c r="X1331" s="64" t="n">
        <x:f aca="0">IF(OR(T1331="年末+季度",T1331="季度+动态",T1331="动态"),N1331*(1-$E$5)*IF(L1331+M1331=0,$B$8/($B$7+$B$8),M1331/(L1331+M1331)),M1331)</x:f>
        <x:v>0.10890673176760814</x:v>
      </x:c>
      <x:c r="Y1331" s="64" t="n">
        <x:f aca="0">POWER(1-$H$5,(A1331-A1330)/$H$8)</x:f>
        <x:v>0.9999862671029998</x:v>
      </x:c>
      <x:c r="Z1331" s="64" t="n">
        <x:f aca="0">U1331*Y1331</x:f>
        <x:v>0.129601147160754</x:v>
      </x:c>
      <x:c r="AA1331" s="64" t="n">
        <x:f aca="0">V1331*Y1331</x:f>
        <x:v>0.12827191312785097</x:v>
      </x:c>
      <x:c r="AB1331" s="64" t="n">
        <x:f aca="0">W1331*Y1331</x:f>
        <x:v>0.9393249060840181</x:v>
      </x:c>
      <x:c r="AC1331" s="64" t="n">
        <x:f aca="0">X1331*Y1331</x:f>
        <x:v>0.10890523616267814</x:v>
      </x:c>
      <x:c r="AD1331" s="64" t="n">
        <x:f aca="0">SUM(Z1331:AC1331)</x:f>
        <x:v>1.3061032025353012</x:v>
      </x:c>
      <x:c r="AE1331" s="64" t="n">
        <x:f aca="0">MAX(AE1330,AD1331)</x:f>
        <x:v>1.309178768642637</x:v>
      </x:c>
      <x:c r="AF1331" s="63" t="n">
        <x:f aca="0">AD1331/AE1331-1</x:f>
        <x:v>-0.00234923310780899</x:v>
      </x:c>
      <x:c r="AG1331" s="63" t="n">
        <x:f aca="0">AD1331/AD1330-1</x:f>
        <x:v>0.00044742806860154083</x:v>
      </x:c>
      <x:c r="AH1331" s="61" t="n">
        <x:f aca="0">IF(OR(T1331="年末+季度",T1331="季度+动态",T1331="季度",T1331="动态"),A1331,AH1330)</x:f>
        <x:v>45747</x:v>
      </x:c>
      <x:c r="AI1331" s="68" t="n">
        <x:f aca="0">YEAR(A1331)</x:f>
        <x:v>2025</x:v>
      </x:c>
      <x:c r="AJ1331" s="68" t="n">
        <x:f aca="0">MONTH(A1331)</x:f>
        <x:v>4</x:v>
      </x:c>
      <x:c r="AK1331" s="66" t="n">
        <x:f aca="0">IF(MONTH(A1331)&lt;&gt;MONTH(A1332),1,0)</x:f>
        <x:v>1</x:v>
      </x:c>
      <x:c r="AL1331" s="64" t="n">
        <x:f aca="0">IF(AK1330,AD1330,AL1330)</x:f>
        <x:v>1.2947033502323213</x:v>
      </x:c>
      <x:c r="AM1331" s="65" t="n">
        <x:f aca="0">IF(AK1331,AD1331/AL1331-1,"")</x:f>
        <x:v>0.008804991738790457</x:v>
      </x:c>
      <x:c r="AN1331" s="64" t="n">
        <x:f aca="0">IF(AI1331&lt;&gt;AI1330,AD1331,MAX(AN1330,AD1331))</x:f>
        <x:v>1.309178768642637</x:v>
      </x:c>
      <x:c r="AO1331" s="65" t="n">
        <x:f aca="0">AD1331/AN1331-1</x:f>
        <x:v>-0.00234923310780899</x:v>
      </x:c>
      <x:c r="AP1331" s="69" t="n">
        <x:f aca="0">IFERROR(SUM(Z1331:AC1331)/AD1331,0)</x:f>
        <x:v>1</x:v>
      </x:c>
      <x:c r="AQ1331" s="66" t="b">
        <x:f aca="0">AND(B1331&gt;0,C1331&gt;0,D1331&gt;0,E1331&gt;0)</x:f>
        <x:v>1</x:v>
      </x:c>
    </x:row>
    <x:row r="1332" ht="13.5" hidden="0">
      <x:c r="A1332" s="61" t="n">
        <x:f aca="0">'净值底稿'!A1294</x:f>
        <x:v>45783</x:v>
      </x:c>
      <x:c r="B1332" s="62" t="n">
        <x:f aca="0">'净值底稿'!W1294</x:f>
        <x:v>1.5050663637344797</x:v>
      </x:c>
      <x:c r="C1332" s="62" t="n">
        <x:f aca="0">'净值底稿'!T1294</x:f>
        <x:v>1.4047644657065335</x:v>
      </x:c>
      <x:c r="D1332" s="62" t="n">
        <x:f aca="0">'净值底稿'!U1294</x:f>
        <x:v>1.755</x:v>
      </x:c>
      <x:c r="E1332" s="62" t="n">
        <x:f aca="0">'净值底稿'!V1294</x:f>
        <x:v>2.7641</x:v>
      </x:c>
      <x:c r="F1332" s="63" t="n">
        <x:f aca="0">IFERROR(B1332/B1331-1,0)</x:f>
        <x:v>0.0049972657202488335</x:v>
      </x:c>
      <x:c r="G1332" s="63" t="n">
        <x:f aca="0">IFERROR(C1332/C1331-1,0)</x:f>
        <x:v>0.021481697288985746</x:v>
      </x:c>
      <x:c r="H1332" s="63" t="n">
        <x:f aca="0">IFERROR(D1332/D1331-1,0)</x:f>
        <x:v>0.00034199726402195374</x:v>
      </x:c>
      <x:c r="I1332" s="63" t="n">
        <x:f aca="0">IFERROR(E1332/E1331-1,0)</x:f>
        <x:v>0.015317367029092033</x:v>
      </x:c>
      <x:c r="J1332" s="64" t="n">
        <x:f aca="0">Z1331*(1+F1332)</x:f>
        <x:v>0.13024879853076535</x:v>
      </x:c>
      <x:c r="K1332" s="64" t="n">
        <x:f aca="0">AA1331*(1+G1332)</x:f>
        <x:v>0.13102741153634254</x:v>
      </x:c>
      <x:c r="L1332" s="64" t="n">
        <x:f aca="0">AB1331*(1+H1332)</x:f>
        <x:v>0.9396461526319265</x:v>
      </x:c>
      <x:c r="M1332" s="64" t="n">
        <x:f aca="0">AC1331*(1+I1332)</x:f>
        <x:v>0.11057337763637183</x:v>
      </x:c>
      <x:c r="N1332" s="64" t="n">
        <x:f aca="0">SUM(J1332:M1332)</x:f>
        <x:v>1.3114957403354062</x:v>
      </x:c>
      <x:c r="O1332" s="65" t="n">
        <x:f aca="0">IFERROR((J1332+K1332)/N1332,0)</x:f>
        <x:v>0.19922002186624582</x:v>
      </x:c>
      <x:c r="P1332" s="66" t="b">
        <x:f aca="0">AND(MONTH(A1332)=12,OR(A1333="",YEAR(A1332)&lt;&gt;YEAR(A1333)))</x:f>
        <x:v>0</x:v>
      </x:c>
      <x:c r="Q1332" s="66" t="b">
        <x:f aca="0">AND(MOD(MONTH(A1332),3)=0,OR(A1333="",MONTH(A1332)&lt;&gt;MONTH(A1333)))</x:f>
        <x:v>0</x:v>
      </x:c>
      <x:c r="R1332" s="66" t="b">
        <x:f aca="0">OR(O1332&gt;$E$7,O1332&lt;$E$6)</x:f>
        <x:v>0</x:v>
      </x:c>
      <x:c r="S1332" s="66" t="b">
        <x:f aca="0">AND(OR(P1332,Q1332,R1332),A1332-AH1331&gt;$E$8)</x:f>
        <x:v>0</x:v>
      </x:c>
      <x:c r="T1332" s="67" t="str">
        <x:f aca="0">IF(NOT(OR(P1332,Q1332,R1332)),"不调",IF(NOT(S1332),"间隔规则跳过",IF(P1332,"年末+季度",IF(AND(Q1332,R1332),"季度+动态",IF(Q1332,"季度","动态")))))</x:f>
        <x:v>不调</x:v>
      </x:c>
      <x:c r="U1332" s="64" t="n">
        <x:f aca="0">IF(OR(T1332="年末+季度",T1332="季度+动态"),N1332*$E$5/2,IF(T1332="季度",(J1332+K1332)/2,IF(T1332="动态",N1332*$E$5*IF(J1332+K1332=0,0.5,J1332/(J1332+K1332)),J1332)))</x:f>
        <x:v>0.13024879853076535</x:v>
      </x:c>
      <x:c r="V1332" s="64" t="n">
        <x:f aca="0">IF(OR(T1332="年末+季度",T1332="季度+动态"),N1332*$E$5/2,IF(T1332="季度",(J1332+K1332)/2,IF(T1332="动态",N1332*$E$5*IF(J1332+K1332=0,0.5,K1332/(J1332+K1332)),K1332)))</x:f>
        <x:v>0.13102741153634254</x:v>
      </x:c>
      <x:c r="W1332" s="64" t="n">
        <x:f aca="0">IF(OR(T1332="年末+季度",T1332="季度+动态",T1332="动态"),N1332*(1-$E$5)*IF(L1332+M1332=0,$B$7/($B$7+$B$8),L1332/(L1332+M1332)),L1332)</x:f>
        <x:v>0.9396461526319265</x:v>
      </x:c>
      <x:c r="X1332" s="64" t="n">
        <x:f aca="0">IF(OR(T1332="年末+季度",T1332="季度+动态",T1332="动态"),N1332*(1-$E$5)*IF(L1332+M1332=0,$B$8/($B$7+$B$8),M1332/(L1332+M1332)),M1332)</x:f>
        <x:v>0.11057337763637183</x:v>
      </x:c>
      <x:c r="Y1332" s="64" t="n">
        <x:f aca="0">POWER(1-$H$5,(A1332-A1331)/$H$8)</x:f>
        <x:v>0.9999176054468334</x:v>
      </x:c>
      <x:c r="Z1332" s="64" t="n">
        <x:f aca="0">U1332*Y1332</x:f>
        <x:v>0.13023806673920993</x:v>
      </x:c>
      <x:c r="AA1332" s="64" t="n">
        <x:f aca="0">V1332*Y1332</x:f>
        <x:v>0.13101661559131642</x:v>
      </x:c>
      <x:c r="AB1332" s="64" t="n">
        <x:f aca="0">W1332*Y1332</x:f>
        <x:v>0.9395687309070457</x:v>
      </x:c>
      <x:c r="AC1332" s="64" t="n">
        <x:f aca="0">X1332*Y1332</x:f>
        <x:v>0.11056426699232937</x:v>
      </x:c>
      <x:c r="AD1332" s="64" t="n">
        <x:f aca="0">SUM(Z1332:AC1332)</x:f>
        <x:v>1.3113876802299016</x:v>
      </x:c>
      <x:c r="AE1332" s="64" t="n">
        <x:f aca="0">MAX(AE1331,AD1332)</x:f>
        <x:v>1.3113876802299016</x:v>
      </x:c>
      <x:c r="AF1332" s="63" t="n">
        <x:f aca="0">AD1332/AE1332-1</x:f>
        <x:v>0</x:v>
      </x:c>
      <x:c r="AG1332" s="63" t="n">
        <x:f aca="0">AD1332/AD1331-1</x:f>
        <x:v>0.004045987854820909</x:v>
      </x:c>
      <x:c r="AH1332" s="61" t="n">
        <x:f aca="0">IF(OR(T1332="年末+季度",T1332="季度+动态",T1332="季度",T1332="动态"),A1332,AH1331)</x:f>
        <x:v>45747</x:v>
      </x:c>
      <x:c r="AI1332" s="68" t="n">
        <x:f aca="0">YEAR(A1332)</x:f>
        <x:v>2025</x:v>
      </x:c>
      <x:c r="AJ1332" s="68" t="n">
        <x:f aca="0">MONTH(A1332)</x:f>
        <x:v>5</x:v>
      </x:c>
      <x:c r="AK1332" s="66" t="n">
        <x:f aca="0">IF(MONTH(A1332)&lt;&gt;MONTH(A1333),1,0)</x:f>
        <x:v>0</x:v>
      </x:c>
      <x:c r="AL1332" s="64" t="n">
        <x:f aca="0">IF(AK1331,AD1331,AL1331)</x:f>
        <x:v>1.3061032025353012</x:v>
      </x:c>
      <x:c r="AM1332" s="65" t="str">
        <x:f aca="0">IF(AK1332,AD1332/AL1332-1,"")</x:f>
      </x:c>
      <x:c r="AN1332" s="64" t="n">
        <x:f aca="0">IF(AI1332&lt;&gt;AI1331,AD1332,MAX(AN1331,AD1332))</x:f>
        <x:v>1.3113876802299016</x:v>
      </x:c>
      <x:c r="AO1332" s="65" t="n">
        <x:f aca="0">AD1332/AN1332-1</x:f>
        <x:v>0</x:v>
      </x:c>
      <x:c r="AP1332" s="69" t="n">
        <x:f aca="0">IFERROR(SUM(Z1332:AC1332)/AD1332,0)</x:f>
        <x:v>1</x:v>
      </x:c>
      <x:c r="AQ1332" s="66" t="b">
        <x:f aca="0">AND(B1332&gt;0,C1332&gt;0,D1332&gt;0,E1332&gt;0)</x:f>
        <x:v>1</x:v>
      </x:c>
    </x:row>
    <x:row r="1333" ht="13.5" hidden="0">
      <x:c r="A1333" s="61" t="n">
        <x:f aca="0">'净值底稿'!A1295</x:f>
        <x:v>45784</x:v>
      </x:c>
      <x:c r="B1333" s="62" t="n">
        <x:f aca="0">'净值底稿'!W1295</x:f>
        <x:v>1.5134167715596296</x:v>
      </x:c>
      <x:c r="C1333" s="62" t="n">
        <x:f aca="0">'净值底稿'!T1295</x:f>
        <x:v>1.4105230362505479</x:v>
      </x:c>
      <x:c r="D1333" s="62" t="n">
        <x:f aca="0">'净值底稿'!U1295</x:f>
        <x:v>1.7542</x:v>
      </x:c>
      <x:c r="E1333" s="62" t="n">
        <x:f aca="0">'净值底稿'!V1295</x:f>
        <x:v>2.7853</x:v>
      </x:c>
      <x:c r="F1333" s="63" t="n">
        <x:f aca="0">IFERROR(B1333/B1332-1,0)</x:f>
        <x:v>0.005548199087002548</x:v>
      </x:c>
      <x:c r="G1333" s="63" t="n">
        <x:f aca="0">IFERROR(C1333/C1332-1,0)</x:f>
        <x:v>0.004099313930978621</x:v>
      </x:c>
      <x:c r="H1333" s="63" t="n">
        <x:f aca="0">IFERROR(D1333/D1332-1,0)</x:f>
        <x:v>-0.0004558404558403506</x:v>
      </x:c>
      <x:c r="I1333" s="63" t="n">
        <x:f aca="0">IFERROR(E1333/E1332-1,0)</x:f>
        <x:v>0.0076697659274265195</x:v>
      </x:c>
      <x:c r="J1333" s="64" t="n">
        <x:f aca="0">Z1332*(1+F1333)</x:f>
        <x:v>0.13096065346218538</x:v>
      </x:c>
      <x:c r="K1333" s="64" t="n">
        <x:f aca="0">AA1332*(1+G1333)</x:f>
        <x:v>0.13155369382879956</x:v>
      </x:c>
      <x:c r="L1333" s="64" t="n">
        <x:f aca="0">AB1332*(1+H1333)</x:f>
        <x:v>0.9391404374684558</x:v>
      </x:c>
      <x:c r="M1333" s="64" t="n">
        <x:f aca="0">AC1332*(1+I1333)</x:f>
        <x:v>0.11141226904009802</x:v>
      </x:c>
      <x:c r="N1333" s="64" t="n">
        <x:f aca="0">SUM(J1333:M1333)</x:f>
        <x:v>1.3130670537995388</x:v>
      </x:c>
      <x:c r="O1333" s="65" t="n">
        <x:f aca="0">IFERROR((J1333+K1333)/N1333,0)</x:f>
        <x:v>0.1999245556663415</x:v>
      </x:c>
      <x:c r="P1333" s="66" t="b">
        <x:f aca="0">AND(MONTH(A1333)=12,OR(A1334="",YEAR(A1333)&lt;&gt;YEAR(A1334)))</x:f>
        <x:v>0</x:v>
      </x:c>
      <x:c r="Q1333" s="66" t="b">
        <x:f aca="0">AND(MOD(MONTH(A1333),3)=0,OR(A1334="",MONTH(A1333)&lt;&gt;MONTH(A1334)))</x:f>
        <x:v>0</x:v>
      </x:c>
      <x:c r="R1333" s="66" t="b">
        <x:f aca="0">OR(O1333&gt;$E$7,O1333&lt;$E$6)</x:f>
        <x:v>0</x:v>
      </x:c>
      <x:c r="S1333" s="66" t="b">
        <x:f aca="0">AND(OR(P1333,Q1333,R1333),A1333-AH1332&gt;$E$8)</x:f>
        <x:v>0</x:v>
      </x:c>
      <x:c r="T1333" s="67" t="str">
        <x:f aca="0">IF(NOT(OR(P1333,Q1333,R1333)),"不调",IF(NOT(S1333),"间隔规则跳过",IF(P1333,"年末+季度",IF(AND(Q1333,R1333),"季度+动态",IF(Q1333,"季度","动态")))))</x:f>
        <x:v>不调</x:v>
      </x:c>
      <x:c r="U1333" s="64" t="n">
        <x:f aca="0">IF(OR(T1333="年末+季度",T1333="季度+动态"),N1333*$E$5/2,IF(T1333="季度",(J1333+K1333)/2,IF(T1333="动态",N1333*$E$5*IF(J1333+K1333=0,0.5,J1333/(J1333+K1333)),J1333)))</x:f>
        <x:v>0.13096065346218538</x:v>
      </x:c>
      <x:c r="V1333" s="64" t="n">
        <x:f aca="0">IF(OR(T1333="年末+季度",T1333="季度+动态"),N1333*$E$5/2,IF(T1333="季度",(J1333+K1333)/2,IF(T1333="动态",N1333*$E$5*IF(J1333+K1333=0,0.5,K1333/(J1333+K1333)),K1333)))</x:f>
        <x:v>0.13155369382879956</x:v>
      </x:c>
      <x:c r="W1333" s="64" t="n">
        <x:f aca="0">IF(OR(T1333="年末+季度",T1333="季度+动态",T1333="动态"),N1333*(1-$E$5)*IF(L1333+M1333=0,$B$7/($B$7+$B$8),L1333/(L1333+M1333)),L1333)</x:f>
        <x:v>0.9391404374684558</x:v>
      </x:c>
      <x:c r="X1333" s="64" t="n">
        <x:f aca="0">IF(OR(T1333="年末+季度",T1333="季度+动态",T1333="动态"),N1333*(1-$E$5)*IF(L1333+M1333=0,$B$8/($B$7+$B$8),M1333/(L1333+M1333)),M1333)</x:f>
        <x:v>0.11141226904009802</x:v>
      </x:c>
      <x:c r="Y1333" s="64" t="n">
        <x:f aca="0">POWER(1-$H$5,(A1333-A1332)/$H$8)</x:f>
        <x:v>0.9999862671029998</x:v>
      </x:c>
      <x:c r="Z1333" s="64" t="n">
        <x:f aca="0">U1333*Y1333</x:f>
        <x:v>0.1309588549930203</x:v>
      </x:c>
      <x:c r="AA1333" s="64" t="n">
        <x:f aca="0">V1333*Y1333</x:f>
        <x:v>0.1315518872154722</x:v>
      </x:c>
      <x:c r="AB1333" s="64" t="n">
        <x:f aca="0">W1333*Y1333</x:f>
        <x:v>0.9391275403495593</x:v>
      </x:c>
      <x:c r="AC1333" s="64" t="n">
        <x:f aca="0">X1333*Y1333</x:f>
        <x:v>0.11141073902688273</x:v>
      </x:c>
      <x:c r="AD1333" s="64" t="n">
        <x:f aca="0">SUM(Z1333:AC1333)</x:f>
        <x:v>1.3130490215849344</x:v>
      </x:c>
      <x:c r="AE1333" s="64" t="n">
        <x:f aca="0">MAX(AE1332,AD1333)</x:f>
        <x:v>1.3130490215849344</x:v>
      </x:c>
      <x:c r="AF1333" s="63" t="n">
        <x:f aca="0">AD1333/AE1333-1</x:f>
        <x:v>0</x:v>
      </x:c>
      <x:c r="AG1333" s="63" t="n">
        <x:f aca="0">AD1333/AD1332-1</x:f>
        <x:v>0.0012668575281580274</x:v>
      </x:c>
      <x:c r="AH1333" s="61" t="n">
        <x:f aca="0">IF(OR(T1333="年末+季度",T1333="季度+动态",T1333="季度",T1333="动态"),A1333,AH1332)</x:f>
        <x:v>45747</x:v>
      </x:c>
      <x:c r="AI1333" s="68" t="n">
        <x:f aca="0">YEAR(A1333)</x:f>
        <x:v>2025</x:v>
      </x:c>
      <x:c r="AJ1333" s="68" t="n">
        <x:f aca="0">MONTH(A1333)</x:f>
        <x:v>5</x:v>
      </x:c>
      <x:c r="AK1333" s="66" t="n">
        <x:f aca="0">IF(MONTH(A1333)&lt;&gt;MONTH(A1334),1,0)</x:f>
        <x:v>0</x:v>
      </x:c>
      <x:c r="AL1333" s="64" t="n">
        <x:f aca="0">IF(AK1332,AD1332,AL1332)</x:f>
        <x:v>1.3061032025353012</x:v>
      </x:c>
      <x:c r="AM1333" s="65" t="str">
        <x:f aca="0">IF(AK1333,AD1333/AL1333-1,"")</x:f>
      </x:c>
      <x:c r="AN1333" s="64" t="n">
        <x:f aca="0">IF(AI1333&lt;&gt;AI1332,AD1333,MAX(AN1332,AD1333))</x:f>
        <x:v>1.3130490215849344</x:v>
      </x:c>
      <x:c r="AO1333" s="65" t="n">
        <x:f aca="0">AD1333/AN1333-1</x:f>
        <x:v>0</x:v>
      </x:c>
      <x:c r="AP1333" s="69" t="n">
        <x:f aca="0">IFERROR(SUM(Z1333:AC1333)/AD1333,0)</x:f>
        <x:v>1</x:v>
      </x:c>
      <x:c r="AQ1333" s="66" t="b">
        <x:f aca="0">AND(B1333&gt;0,C1333&gt;0,D1333&gt;0,E1333&gt;0)</x:f>
        <x:v>1</x:v>
      </x:c>
    </x:row>
    <x:row r="1334" ht="13.5" hidden="0">
      <x:c r="A1334" s="61" t="n">
        <x:f aca="0">'净值底稿'!A1296</x:f>
        <x:v>45785</x:v>
      </x:c>
      <x:c r="B1334" s="62" t="n">
        <x:f aca="0">'净值底稿'!W1296</x:f>
        <x:v>1.5177753106178593</x:v>
      </x:c>
      <x:c r="C1334" s="62" t="n">
        <x:f aca="0">'净值底稿'!T1296</x:f>
        <x:v>1.421928415121143</x:v>
      </x:c>
      <x:c r="D1334" s="62" t="n">
        <x:f aca="0">'净值底稿'!U1296</x:f>
        <x:v>1.7561</x:v>
      </x:c>
      <x:c r="E1334" s="62" t="n">
        <x:f aca="0">'净值底稿'!V1296</x:f>
        <x:v>2.7472</x:v>
      </x:c>
      <x:c r="F1334" s="63" t="n">
        <x:f aca="0">IFERROR(B1334/B1333-1,0)</x:f>
        <x:v>0.0028799331024580432</x:v>
      </x:c>
      <x:c r="G1334" s="63" t="n">
        <x:f aca="0">IFERROR(C1334/C1333-1,0)</x:f>
        <x:v>0.008085921730787815</x:v>
      </x:c>
      <x:c r="H1334" s="63" t="n">
        <x:f aca="0">IFERROR(D1334/D1333-1,0)</x:f>
        <x:v>0.0010831148101699828</x:v>
      </x:c>
      <x:c r="I1334" s="63" t="n">
        <x:f aca="0">IFERROR(E1334/E1333-1,0)</x:f>
        <x:v>-0.013678957383405743</x:v>
      </x:c>
      <x:c r="J1334" s="64" t="n">
        <x:f aca="0">Z1333*(1+F1334)</x:f>
        <x:v>0.13133600773457468</x:v>
      </x:c>
      <x:c r="K1334" s="64" t="n">
        <x:f aca="0">AA1333*(1+G1334)</x:f>
        <x:v>0.13261560547903395</x:v>
      </x:c>
      <x:c r="L1334" s="64" t="n">
        <x:f aca="0">AB1333*(1+H1334)</x:f>
        <x:v>0.9401447232971504</x:v>
      </x:c>
      <x:c r="M1334" s="64" t="n">
        <x:f aca="0">AC1333*(1+I1334)</x:f>
        <x:v>0.10988675627568026</x:v>
      </x:c>
      <x:c r="N1334" s="64" t="n">
        <x:f aca="0">SUM(J1334:M1334)</x:f>
        <x:v>1.3139830927864393</x:v>
      </x:c>
      <x:c r="O1334" s="65" t="n">
        <x:f aca="0">IFERROR((J1334+K1334)/N1334,0)</x:f>
        <x:v>0.20087900267717407</x:v>
      </x:c>
      <x:c r="P1334" s="66" t="b">
        <x:f aca="0">AND(MONTH(A1334)=12,OR(A1335="",YEAR(A1334)&lt;&gt;YEAR(A1335)))</x:f>
        <x:v>0</x:v>
      </x:c>
      <x:c r="Q1334" s="66" t="b">
        <x:f aca="0">AND(MOD(MONTH(A1334),3)=0,OR(A1335="",MONTH(A1334)&lt;&gt;MONTH(A1335)))</x:f>
        <x:v>0</x:v>
      </x:c>
      <x:c r="R1334" s="66" t="b">
        <x:f aca="0">OR(O1334&gt;$E$7,O1334&lt;$E$6)</x:f>
        <x:v>0</x:v>
      </x:c>
      <x:c r="S1334" s="66" t="b">
        <x:f aca="0">AND(OR(P1334,Q1334,R1334),A1334-AH1333&gt;$E$8)</x:f>
        <x:v>0</x:v>
      </x:c>
      <x:c r="T1334" s="67" t="str">
        <x:f aca="0">IF(NOT(OR(P1334,Q1334,R1334)),"不调",IF(NOT(S1334),"间隔规则跳过",IF(P1334,"年末+季度",IF(AND(Q1334,R1334),"季度+动态",IF(Q1334,"季度","动态")))))</x:f>
        <x:v>不调</x:v>
      </x:c>
      <x:c r="U1334" s="64" t="n">
        <x:f aca="0">IF(OR(T1334="年末+季度",T1334="季度+动态"),N1334*$E$5/2,IF(T1334="季度",(J1334+K1334)/2,IF(T1334="动态",N1334*$E$5*IF(J1334+K1334=0,0.5,J1334/(J1334+K1334)),J1334)))</x:f>
        <x:v>0.13133600773457468</x:v>
      </x:c>
      <x:c r="V1334" s="64" t="n">
        <x:f aca="0">IF(OR(T1334="年末+季度",T1334="季度+动态"),N1334*$E$5/2,IF(T1334="季度",(J1334+K1334)/2,IF(T1334="动态",N1334*$E$5*IF(J1334+K1334=0,0.5,K1334/(J1334+K1334)),K1334)))</x:f>
        <x:v>0.13261560547903395</x:v>
      </x:c>
      <x:c r="W1334" s="64" t="n">
        <x:f aca="0">IF(OR(T1334="年末+季度",T1334="季度+动态",T1334="动态"),N1334*(1-$E$5)*IF(L1334+M1334=0,$B$7/($B$7+$B$8),L1334/(L1334+M1334)),L1334)</x:f>
        <x:v>0.9401447232971504</x:v>
      </x:c>
      <x:c r="X1334" s="64" t="n">
        <x:f aca="0">IF(OR(T1334="年末+季度",T1334="季度+动态",T1334="动态"),N1334*(1-$E$5)*IF(L1334+M1334=0,$B$8/($B$7+$B$8),M1334/(L1334+M1334)),M1334)</x:f>
        <x:v>0.10988675627568026</x:v>
      </x:c>
      <x:c r="Y1334" s="64" t="n">
        <x:f aca="0">POWER(1-$H$5,(A1334-A1333)/$H$8)</x:f>
        <x:v>0.9999862671029998</x:v>
      </x:c>
      <x:c r="Z1334" s="64" t="n">
        <x:f aca="0">U1334*Y1334</x:f>
        <x:v>0.13133420411070804</x:v>
      </x:c>
      <x:c r="AA1334" s="64" t="n">
        <x:f aca="0">V1334*Y1334</x:f>
        <x:v>0.13261378428258327</x:v>
      </x:c>
      <x:c r="AB1334" s="64" t="n">
        <x:f aca="0">W1334*Y1334</x:f>
        <x:v>0.9401318123865</x:v>
      </x:c>
      <x:c r="AC1334" s="64" t="n">
        <x:f aca="0">X1334*Y1334</x:f>
        <x:v>0.10988524721217463</x:v>
      </x:c>
      <x:c r="AD1334" s="64" t="n">
        <x:f aca="0">SUM(Z1334:AC1334)</x:f>
        <x:v>1.313965047991966</x:v>
      </x:c>
      <x:c r="AE1334" s="64" t="n">
        <x:f aca="0">MAX(AE1333,AD1334)</x:f>
        <x:v>1.313965047991966</x:v>
      </x:c>
      <x:c r="AF1334" s="63" t="n">
        <x:f aca="0">AD1334/AE1334-1</x:f>
        <x:v>0</x:v>
      </x:c>
      <x:c r="AG1334" s="63" t="n">
        <x:f aca="0">AD1334/AD1333-1</x:f>
        <x:v>0.0006976330601320413</x:v>
      </x:c>
      <x:c r="AH1334" s="61" t="n">
        <x:f aca="0">IF(OR(T1334="年末+季度",T1334="季度+动态",T1334="季度",T1334="动态"),A1334,AH1333)</x:f>
        <x:v>45747</x:v>
      </x:c>
      <x:c r="AI1334" s="68" t="n">
        <x:f aca="0">YEAR(A1334)</x:f>
        <x:v>2025</x:v>
      </x:c>
      <x:c r="AJ1334" s="68" t="n">
        <x:f aca="0">MONTH(A1334)</x:f>
        <x:v>5</x:v>
      </x:c>
      <x:c r="AK1334" s="66" t="n">
        <x:f aca="0">IF(MONTH(A1334)&lt;&gt;MONTH(A1335),1,0)</x:f>
        <x:v>0</x:v>
      </x:c>
      <x:c r="AL1334" s="64" t="n">
        <x:f aca="0">IF(AK1333,AD1333,AL1333)</x:f>
        <x:v>1.3061032025353012</x:v>
      </x:c>
      <x:c r="AM1334" s="65" t="str">
        <x:f aca="0">IF(AK1334,AD1334/AL1334-1,"")</x:f>
      </x:c>
      <x:c r="AN1334" s="64" t="n">
        <x:f aca="0">IF(AI1334&lt;&gt;AI1333,AD1334,MAX(AN1333,AD1334))</x:f>
        <x:v>1.313965047991966</x:v>
      </x:c>
      <x:c r="AO1334" s="65" t="n">
        <x:f aca="0">AD1334/AN1334-1</x:f>
        <x:v>0</x:v>
      </x:c>
      <x:c r="AP1334" s="69" t="n">
        <x:f aca="0">IFERROR(SUM(Z1334:AC1334)/AD1334,0)</x:f>
        <x:v>1</x:v>
      </x:c>
      <x:c r="AQ1334" s="66" t="b">
        <x:f aca="0">AND(B1334&gt;0,C1334&gt;0,D1334&gt;0,E1334&gt;0)</x:f>
        <x:v>1</x:v>
      </x:c>
    </x:row>
    <x:row r="1335" ht="13.5" hidden="0">
      <x:c r="A1335" s="61" t="n">
        <x:f aca="0">'净值底稿'!A1297</x:f>
        <x:v>45786</x:v>
      </x:c>
      <x:c r="B1335" s="62" t="n">
        <x:f aca="0">'净值底稿'!W1297</x:f>
        <x:v>1.5240697174385818</x:v>
      </x:c>
      <x:c r="C1335" s="62" t="n">
        <x:f aca="0">'净值底稿'!T1297</x:f>
        <x:v>1.4102756562736487</x:v>
      </x:c>
      <x:c r="D1335" s="62" t="n">
        <x:f aca="0">'净值底稿'!U1297</x:f>
        <x:v>1.7567</x:v>
      </x:c>
      <x:c r="E1335" s="62" t="n">
        <x:f aca="0">'净值底稿'!V1297</x:f>
        <x:v>2.7397</x:v>
      </x:c>
      <x:c r="F1335" s="63" t="n">
        <x:f aca="0">IFERROR(B1335/B1334-1,0)</x:f>
        <x:v>0.004147126901254072</x:v>
      </x:c>
      <x:c r="G1335" s="63" t="n">
        <x:f aca="0">IFERROR(C1335/C1334-1,0)</x:f>
        <x:v>-0.008195039021357209</x:v>
      </x:c>
      <x:c r="H1335" s="63" t="n">
        <x:f aca="0">IFERROR(D1335/D1334-1,0)</x:f>
        <x:v>0.0003416661921302744</x:v>
      </x:c>
      <x:c r="I1335" s="63" t="n">
        <x:f aca="0">IFERROR(E1335/E1334-1,0)</x:f>
        <x:v>-0.002730052417006301</x:v>
      </x:c>
      <x:c r="J1335" s="64" t="n">
        <x:f aca="0">Z1334*(1+F1335)</x:f>
        <x:v>0.13187886372163035</x:v>
      </x:c>
      <x:c r="K1335" s="64" t="n">
        <x:f aca="0">AA1334*(1+G1335)</x:f>
        <x:v>0.13152700914561766</x:v>
      </x:c>
      <x:c r="L1335" s="64" t="n">
        <x:f aca="0">AB1334*(1+H1335)</x:f>
        <x:v>0.9404530236429386</x:v>
      </x:c>
      <x:c r="M1335" s="64" t="n">
        <x:f aca="0">AC1334*(1+I1335)</x:f>
        <x:v>0.10958525472742969</x:v>
      </x:c>
      <x:c r="N1335" s="64" t="n">
        <x:f aca="0">SUM(J1335:M1335)</x:f>
        <x:v>1.3134441512376163</x:v>
      </x:c>
      <x:c r="O1335" s="65" t="n">
        <x:f aca="0">IFERROR((J1335+K1335)/N1335,0)</x:f>
        <x:v>0.20054592547315325</x:v>
      </x:c>
      <x:c r="P1335" s="66" t="b">
        <x:f aca="0">AND(MONTH(A1335)=12,OR(A1336="",YEAR(A1335)&lt;&gt;YEAR(A1336)))</x:f>
        <x:v>0</x:v>
      </x:c>
      <x:c r="Q1335" s="66" t="b">
        <x:f aca="0">AND(MOD(MONTH(A1335),3)=0,OR(A1336="",MONTH(A1335)&lt;&gt;MONTH(A1336)))</x:f>
        <x:v>0</x:v>
      </x:c>
      <x:c r="R1335" s="66" t="b">
        <x:f aca="0">OR(O1335&gt;$E$7,O1335&lt;$E$6)</x:f>
        <x:v>0</x:v>
      </x:c>
      <x:c r="S1335" s="66" t="b">
        <x:f aca="0">AND(OR(P1335,Q1335,R1335),A1335-AH1334&gt;$E$8)</x:f>
        <x:v>0</x:v>
      </x:c>
      <x:c r="T1335" s="67" t="str">
        <x:f aca="0">IF(NOT(OR(P1335,Q1335,R1335)),"不调",IF(NOT(S1335),"间隔规则跳过",IF(P1335,"年末+季度",IF(AND(Q1335,R1335),"季度+动态",IF(Q1335,"季度","动态")))))</x:f>
        <x:v>不调</x:v>
      </x:c>
      <x:c r="U1335" s="64" t="n">
        <x:f aca="0">IF(OR(T1335="年末+季度",T1335="季度+动态"),N1335*$E$5/2,IF(T1335="季度",(J1335+K1335)/2,IF(T1335="动态",N1335*$E$5*IF(J1335+K1335=0,0.5,J1335/(J1335+K1335)),J1335)))</x:f>
        <x:v>0.13187886372163035</x:v>
      </x:c>
      <x:c r="V1335" s="64" t="n">
        <x:f aca="0">IF(OR(T1335="年末+季度",T1335="季度+动态"),N1335*$E$5/2,IF(T1335="季度",(J1335+K1335)/2,IF(T1335="动态",N1335*$E$5*IF(J1335+K1335=0,0.5,K1335/(J1335+K1335)),K1335)))</x:f>
        <x:v>0.13152700914561766</x:v>
      </x:c>
      <x:c r="W1335" s="64" t="n">
        <x:f aca="0">IF(OR(T1335="年末+季度",T1335="季度+动态",T1335="动态"),N1335*(1-$E$5)*IF(L1335+M1335=0,$B$7/($B$7+$B$8),L1335/(L1335+M1335)),L1335)</x:f>
        <x:v>0.9404530236429386</x:v>
      </x:c>
      <x:c r="X1335" s="64" t="n">
        <x:f aca="0">IF(OR(T1335="年末+季度",T1335="季度+动态",T1335="动态"),N1335*(1-$E$5)*IF(L1335+M1335=0,$B$8/($B$7+$B$8),M1335/(L1335+M1335)),M1335)</x:f>
        <x:v>0.10958525472742969</x:v>
      </x:c>
      <x:c r="Y1335" s="64" t="n">
        <x:f aca="0">POWER(1-$H$5,(A1335-A1334)/$H$8)</x:f>
        <x:v>0.9999862671029998</x:v>
      </x:c>
      <x:c r="Z1335" s="64" t="n">
        <x:f aca="0">U1335*Y1335</x:f>
        <x:v>0.13187705264277835</x:v>
      </x:c>
      <x:c r="AA1335" s="64" t="n">
        <x:f aca="0">V1335*Y1335</x:f>
        <x:v>0.1315252028987483</x:v>
      </x:c>
      <x:c r="AB1335" s="64" t="n">
        <x:f aca="0">W1335*Y1335</x:f>
        <x:v>0.9404401084984313</x:v>
      </x:c>
      <x:c r="AC1335" s="64" t="n">
        <x:f aca="0">X1335*Y1335</x:f>
        <x:v>0.10958374980441378</x:v>
      </x:c>
      <x:c r="AD1335" s="64" t="n">
        <x:f aca="0">SUM(Z1335:AC1335)</x:f>
        <x:v>1.313426113844372</x:v>
      </x:c>
      <x:c r="AE1335" s="64" t="n">
        <x:f aca="0">MAX(AE1334,AD1335)</x:f>
        <x:v>1.313965047991966</x:v>
      </x:c>
      <x:c r="AF1335" s="63" t="n">
        <x:f aca="0">AD1335/AE1335-1</x:f>
        <x:v>-0.000410158663213811</x:v>
      </x:c>
      <x:c r="AG1335" s="63" t="n">
        <x:f aca="0">AD1335/AD1334-1</x:f>
        <x:v>-0.000410158663213811</x:v>
      </x:c>
      <x:c r="AH1335" s="61" t="n">
        <x:f aca="0">IF(OR(T1335="年末+季度",T1335="季度+动态",T1335="季度",T1335="动态"),A1335,AH1334)</x:f>
        <x:v>45747</x:v>
      </x:c>
      <x:c r="AI1335" s="68" t="n">
        <x:f aca="0">YEAR(A1335)</x:f>
        <x:v>2025</x:v>
      </x:c>
      <x:c r="AJ1335" s="68" t="n">
        <x:f aca="0">MONTH(A1335)</x:f>
        <x:v>5</x:v>
      </x:c>
      <x:c r="AK1335" s="66" t="n">
        <x:f aca="0">IF(MONTH(A1335)&lt;&gt;MONTH(A1336),1,0)</x:f>
        <x:v>0</x:v>
      </x:c>
      <x:c r="AL1335" s="64" t="n">
        <x:f aca="0">IF(AK1334,AD1334,AL1334)</x:f>
        <x:v>1.3061032025353012</x:v>
      </x:c>
      <x:c r="AM1335" s="65" t="str">
        <x:f aca="0">IF(AK1335,AD1335/AL1335-1,"")</x:f>
      </x:c>
      <x:c r="AN1335" s="64" t="n">
        <x:f aca="0">IF(AI1335&lt;&gt;AI1334,AD1335,MAX(AN1334,AD1335))</x:f>
        <x:v>1.313965047991966</x:v>
      </x:c>
      <x:c r="AO1335" s="65" t="n">
        <x:f aca="0">AD1335/AN1335-1</x:f>
        <x:v>-0.000410158663213811</x:v>
      </x:c>
      <x:c r="AP1335" s="69" t="n">
        <x:f aca="0">IFERROR(SUM(Z1335:AC1335)/AD1335,0)</x:f>
        <x:v>1</x:v>
      </x:c>
      <x:c r="AQ1335" s="66" t="b">
        <x:f aca="0">AND(B1335&gt;0,C1335&gt;0,D1335&gt;0,E1335&gt;0)</x:f>
        <x:v>1</x:v>
      </x:c>
    </x:row>
    <x:row r="1336" ht="13.5" hidden="0">
      <x:c r="A1336" s="61" t="n">
        <x:f aca="0">'净值底稿'!A1298</x:f>
        <x:v>45789</x:v>
      </x:c>
      <x:c r="B1336" s="62" t="n">
        <x:f aca="0">'净值底稿'!W1298</x:f>
        <x:v>1.5322119830441574</x:v>
      </x:c>
      <x:c r="C1336" s="62" t="n">
        <x:f aca="0">'净值底稿'!T1298</x:f>
        <x:v>1.4285688019573695</x:v>
      </x:c>
      <x:c r="D1336" s="62" t="n">
        <x:f aca="0">'净值底稿'!U1298</x:f>
        <x:v>1.753</x:v>
      </x:c>
      <x:c r="E1336" s="62" t="n">
        <x:f aca="0">'净值底稿'!V1298</x:f>
        <x:v>2.6533</x:v>
      </x:c>
      <x:c r="F1336" s="63" t="n">
        <x:f aca="0">IFERROR(B1336/B1335-1,0)</x:f>
        <x:v>0.005342449569341046</x:v>
      </x:c>
      <x:c r="G1336" s="63" t="n">
        <x:f aca="0">IFERROR(C1336/C1335-1,0)</x:f>
        <x:v>0.012971326281031148</x:v>
      </x:c>
      <x:c r="H1336" s="63" t="n">
        <x:f aca="0">IFERROR(D1336/D1335-1,0)</x:f>
        <x:v>-0.0021062218933227683</x:v>
      </x:c>
      <x:c r="I1336" s="63" t="n">
        <x:f aca="0">IFERROR(E1336/E1335-1,0)</x:f>
        <x:v>-0.03153629959484605</x:v>
      </x:c>
      <x:c r="J1336" s="64" t="n">
        <x:f aca="0">Z1335*(1+F1336)</x:f>
        <x:v>0.13258159914587572</x:v>
      </x:c>
      <x:c r="K1336" s="64" t="n">
        <x:f aca="0">AA1335*(1+G1336)</x:f>
        <x:v>0.13323125921972678</x:v>
      </x:c>
      <x:c r="L1336" s="64" t="n">
        <x:f aca="0">AB1335*(1+H1336)</x:f>
        <x:v>0.938459332952553</x:v>
      </x:c>
      <x:c r="M1336" s="64" t="n">
        <x:f aca="0">AC1335*(1+I1336)</x:f>
        <x:v>0.10612788383985514</x:v>
      </x:c>
      <x:c r="N1336" s="64" t="n">
        <x:f aca="0">SUM(J1336:M1336)</x:f>
        <x:v>1.3104000751580107</x:v>
      </x:c>
      <x:c r="O1336" s="65" t="n">
        <x:f aca="0">IFERROR((J1336+K1336)/N1336,0)</x:f>
        <x:v>0.20284862875450482</x:v>
      </x:c>
      <x:c r="P1336" s="66" t="b">
        <x:f aca="0">AND(MONTH(A1336)=12,OR(A1337="",YEAR(A1336)&lt;&gt;YEAR(A1337)))</x:f>
        <x:v>0</x:v>
      </x:c>
      <x:c r="Q1336" s="66" t="b">
        <x:f aca="0">AND(MOD(MONTH(A1336),3)=0,OR(A1337="",MONTH(A1336)&lt;&gt;MONTH(A1337)))</x:f>
        <x:v>0</x:v>
      </x:c>
      <x:c r="R1336" s="66" t="b">
        <x:f aca="0">OR(O1336&gt;$E$7,O1336&lt;$E$6)</x:f>
        <x:v>0</x:v>
      </x:c>
      <x:c r="S1336" s="66" t="b">
        <x:f aca="0">AND(OR(P1336,Q1336,R1336),A1336-AH1335&gt;$E$8)</x:f>
        <x:v>0</x:v>
      </x:c>
      <x:c r="T1336" s="67" t="str">
        <x:f aca="0">IF(NOT(OR(P1336,Q1336,R1336)),"不调",IF(NOT(S1336),"间隔规则跳过",IF(P1336,"年末+季度",IF(AND(Q1336,R1336),"季度+动态",IF(Q1336,"季度","动态")))))</x:f>
        <x:v>不调</x:v>
      </x:c>
      <x:c r="U1336" s="64" t="n">
        <x:f aca="0">IF(OR(T1336="年末+季度",T1336="季度+动态"),N1336*$E$5/2,IF(T1336="季度",(J1336+K1336)/2,IF(T1336="动态",N1336*$E$5*IF(J1336+K1336=0,0.5,J1336/(J1336+K1336)),J1336)))</x:f>
        <x:v>0.13258159914587572</x:v>
      </x:c>
      <x:c r="V1336" s="64" t="n">
        <x:f aca="0">IF(OR(T1336="年末+季度",T1336="季度+动态"),N1336*$E$5/2,IF(T1336="季度",(J1336+K1336)/2,IF(T1336="动态",N1336*$E$5*IF(J1336+K1336=0,0.5,K1336/(J1336+K1336)),K1336)))</x:f>
        <x:v>0.13323125921972678</x:v>
      </x:c>
      <x:c r="W1336" s="64" t="n">
        <x:f aca="0">IF(OR(T1336="年末+季度",T1336="季度+动态",T1336="动态"),N1336*(1-$E$5)*IF(L1336+M1336=0,$B$7/($B$7+$B$8),L1336/(L1336+M1336)),L1336)</x:f>
        <x:v>0.938459332952553</x:v>
      </x:c>
      <x:c r="X1336" s="64" t="n">
        <x:f aca="0">IF(OR(T1336="年末+季度",T1336="季度+动态",T1336="动态"),N1336*(1-$E$5)*IF(L1336+M1336=0,$B$8/($B$7+$B$8),M1336/(L1336+M1336)),M1336)</x:f>
        <x:v>0.10612788383985514</x:v>
      </x:c>
      <x:c r="Y1336" s="64" t="n">
        <x:f aca="0">POWER(1-$H$5,(A1336-A1335)/$H$8)</x:f>
        <x:v>0.9999588018747739</x:v>
      </x:c>
      <x:c r="Z1336" s="64" t="n">
        <x:f aca="0">U1336*Y1336</x:f>
        <x:v>0.13257613703255144</x:v>
      </x:c>
      <x:c r="AA1336" s="64" t="n">
        <x:f aca="0">V1336*Y1336</x:f>
        <x:v>0.13322577034162542</x:v>
      </x:c>
      <x:c r="AB1336" s="64" t="n">
        <x:f aca="0">W1336*Y1336</x:f>
        <x:v>0.9384206701874345</x:v>
      </x:c>
      <x:c r="AC1336" s="64" t="n">
        <x:f aca="0">X1336*Y1336</x:f>
        <x:v>0.10612351157000673</x:v>
      </x:c>
      <x:c r="AD1336" s="64" t="n">
        <x:f aca="0">SUM(Z1336:AC1336)</x:f>
        <x:v>1.310346089131618</x:v>
      </x:c>
      <x:c r="AE1336" s="64" t="n">
        <x:f aca="0">MAX(AE1335,AD1336)</x:f>
        <x:v>1.313965047991966</x:v>
      </x:c>
      <x:c r="AF1336" s="63" t="n">
        <x:f aca="0">AD1336/AE1336-1</x:f>
        <x:v>-0.0027542276454601833</x:v>
      </x:c>
      <x:c r="AG1336" s="63" t="n">
        <x:f aca="0">AD1336/AD1335-1</x:f>
        <x:v>-0.0023450308169514766</x:v>
      </x:c>
      <x:c r="AH1336" s="61" t="n">
        <x:f aca="0">IF(OR(T1336="年末+季度",T1336="季度+动态",T1336="季度",T1336="动态"),A1336,AH1335)</x:f>
        <x:v>45747</x:v>
      </x:c>
      <x:c r="AI1336" s="68" t="n">
        <x:f aca="0">YEAR(A1336)</x:f>
        <x:v>2025</x:v>
      </x:c>
      <x:c r="AJ1336" s="68" t="n">
        <x:f aca="0">MONTH(A1336)</x:f>
        <x:v>5</x:v>
      </x:c>
      <x:c r="AK1336" s="66" t="n">
        <x:f aca="0">IF(MONTH(A1336)&lt;&gt;MONTH(A1337),1,0)</x:f>
        <x:v>0</x:v>
      </x:c>
      <x:c r="AL1336" s="64" t="n">
        <x:f aca="0">IF(AK1335,AD1335,AL1335)</x:f>
        <x:v>1.3061032025353012</x:v>
      </x:c>
      <x:c r="AM1336" s="65" t="str">
        <x:f aca="0">IF(AK1336,AD1336/AL1336-1,"")</x:f>
      </x:c>
      <x:c r="AN1336" s="64" t="n">
        <x:f aca="0">IF(AI1336&lt;&gt;AI1335,AD1336,MAX(AN1335,AD1336))</x:f>
        <x:v>1.313965047991966</x:v>
      </x:c>
      <x:c r="AO1336" s="65" t="n">
        <x:f aca="0">AD1336/AN1336-1</x:f>
        <x:v>-0.0027542276454601833</x:v>
      </x:c>
      <x:c r="AP1336" s="69" t="n">
        <x:f aca="0">IFERROR(SUM(Z1336:AC1336)/AD1336,0)</x:f>
        <x:v>1</x:v>
      </x:c>
      <x:c r="AQ1336" s="66" t="b">
        <x:f aca="0">AND(B1336&gt;0,C1336&gt;0,D1336&gt;0,E1336&gt;0)</x:f>
        <x:v>1</x:v>
      </x:c>
    </x:row>
    <x:row r="1337" ht="13.5" hidden="0">
      <x:c r="A1337" s="61" t="n">
        <x:f aca="0">'净值底稿'!A1299</x:f>
        <x:v>45790</x:v>
      </x:c>
      <x:c r="B1337" s="62" t="n">
        <x:f aca="0">'净值底稿'!W1299</x:f>
        <x:v>1.539898122198088</x:v>
      </x:c>
      <x:c r="C1337" s="62" t="n">
        <x:f aca="0">'净值底稿'!T1299</x:f>
        <x:v>1.4264916631854265</x:v>
      </x:c>
      <x:c r="D1337" s="62" t="n">
        <x:f aca="0">'净值底稿'!U1299</x:f>
        <x:v>1.754</x:v>
      </x:c>
      <x:c r="E1337" s="62" t="n">
        <x:f aca="0">'净值底稿'!V1299</x:f>
        <x:v>2.6651</x:v>
      </x:c>
      <x:c r="F1337" s="63" t="n">
        <x:f aca="0">IFERROR(B1337/B1336-1,0)</x:f>
        <x:v>0.005016367995412718</x:v>
      </x:c>
      <x:c r="G1337" s="63" t="n">
        <x:f aca="0">IFERROR(C1337/C1336-1,0)</x:f>
        <x:v>-0.0014539998137275134</x:v>
      </x:c>
      <x:c r="H1337" s="63" t="n">
        <x:f aca="0">IFERROR(D1337/D1336-1,0)</x:f>
        <x:v>0.0005704506560182399</x:v>
      </x:c>
      <x:c r="I1337" s="63" t="n">
        <x:f aca="0">IFERROR(E1337/E1336-1,0)</x:f>
        <x:v>0.004447292051407592</x:v>
      </x:c>
      <x:c r="J1337" s="64" t="n">
        <x:f aca="0">Z1336*(1+F1337)</x:f>
        <x:v>0.13324118772331697</x:v>
      </x:c>
      <x:c r="K1337" s="64" t="n">
        <x:f aca="0">AA1336*(1+G1337)</x:f>
        <x:v>0.13303206009636498</x:v>
      </x:c>
      <x:c r="L1337" s="64" t="n">
        <x:f aca="0">AB1336*(1+H1337)</x:f>
        <x:v>0.9389559928743639</x:v>
      </x:c>
      <x:c r="M1337" s="64" t="n">
        <x:f aca="0">AC1336*(1+I1337)</x:f>
        <x:v>0.10659547381947948</x:v>
      </x:c>
      <x:c r="N1337" s="64" t="n">
        <x:f aca="0">SUM(J1337:M1337)</x:f>
        <x:v>1.3118247145135253</x:v>
      </x:c>
      <x:c r="O1337" s="65" t="n">
        <x:f aca="0">IFERROR((J1337+K1337)/N1337,0)</x:f>
        <x:v>0.20297928898101775</x:v>
      </x:c>
      <x:c r="P1337" s="66" t="b">
        <x:f aca="0">AND(MONTH(A1337)=12,OR(A1338="",YEAR(A1337)&lt;&gt;YEAR(A1338)))</x:f>
        <x:v>0</x:v>
      </x:c>
      <x:c r="Q1337" s="66" t="b">
        <x:f aca="0">AND(MOD(MONTH(A1337),3)=0,OR(A1338="",MONTH(A1337)&lt;&gt;MONTH(A1338)))</x:f>
        <x:v>0</x:v>
      </x:c>
      <x:c r="R1337" s="66" t="b">
        <x:f aca="0">OR(O1337&gt;$E$7,O1337&lt;$E$6)</x:f>
        <x:v>0</x:v>
      </x:c>
      <x:c r="S1337" s="66" t="b">
        <x:f aca="0">AND(OR(P1337,Q1337,R1337),A1337-AH1336&gt;$E$8)</x:f>
        <x:v>0</x:v>
      </x:c>
      <x:c r="T1337" s="67" t="str">
        <x:f aca="0">IF(NOT(OR(P1337,Q1337,R1337)),"不调",IF(NOT(S1337),"间隔规则跳过",IF(P1337,"年末+季度",IF(AND(Q1337,R1337),"季度+动态",IF(Q1337,"季度","动态")))))</x:f>
        <x:v>不调</x:v>
      </x:c>
      <x:c r="U1337" s="64" t="n">
        <x:f aca="0">IF(OR(T1337="年末+季度",T1337="季度+动态"),N1337*$E$5/2,IF(T1337="季度",(J1337+K1337)/2,IF(T1337="动态",N1337*$E$5*IF(J1337+K1337=0,0.5,J1337/(J1337+K1337)),J1337)))</x:f>
        <x:v>0.13324118772331697</x:v>
      </x:c>
      <x:c r="V1337" s="64" t="n">
        <x:f aca="0">IF(OR(T1337="年末+季度",T1337="季度+动态"),N1337*$E$5/2,IF(T1337="季度",(J1337+K1337)/2,IF(T1337="动态",N1337*$E$5*IF(J1337+K1337=0,0.5,K1337/(J1337+K1337)),K1337)))</x:f>
        <x:v>0.13303206009636498</x:v>
      </x:c>
      <x:c r="W1337" s="64" t="n">
        <x:f aca="0">IF(OR(T1337="年末+季度",T1337="季度+动态",T1337="动态"),N1337*(1-$E$5)*IF(L1337+M1337=0,$B$7/($B$7+$B$8),L1337/(L1337+M1337)),L1337)</x:f>
        <x:v>0.9389559928743639</x:v>
      </x:c>
      <x:c r="X1337" s="64" t="n">
        <x:f aca="0">IF(OR(T1337="年末+季度",T1337="季度+动态",T1337="动态"),N1337*(1-$E$5)*IF(L1337+M1337=0,$B$8/($B$7+$B$8),M1337/(L1337+M1337)),M1337)</x:f>
        <x:v>0.10659547381947948</x:v>
      </x:c>
      <x:c r="Y1337" s="64" t="n">
        <x:f aca="0">POWER(1-$H$5,(A1337-A1336)/$H$8)</x:f>
        <x:v>0.9999862671029998</x:v>
      </x:c>
      <x:c r="Z1337" s="64" t="n">
        <x:f aca="0">U1337*Y1337</x:f>
        <x:v>0.13323935793580977</x:v>
      </x:c>
      <x:c r="AA1337" s="64" t="n">
        <x:f aca="0">V1337*Y1337</x:f>
        <x:v>0.13303023318078594</x:v>
      </x:c>
      <x:c r="AB1337" s="64" t="n">
        <x:f aca="0">W1337*Y1337</x:f>
        <x:v>0.938943098288426</x:v>
      </x:c>
      <x:c r="AC1337" s="64" t="n">
        <x:f aca="0">X1337*Y1337</x:f>
        <x:v>0.10659400995481683</x:v>
      </x:c>
      <x:c r="AD1337" s="64" t="n">
        <x:f aca="0">SUM(Z1337:AC1337)</x:f>
        <x:v>1.3118066993598385</x:v>
      </x:c>
      <x:c r="AE1337" s="64" t="n">
        <x:f aca="0">MAX(AE1336,AD1337)</x:f>
        <x:v>1.313965047991966</x:v>
      </x:c>
      <x:c r="AF1337" s="63" t="n">
        <x:f aca="0">AD1337/AE1337-1</x:f>
        <x:v>-0.001642622560947049</x:v>
      </x:c>
      <x:c r="AG1337" s="63" t="n">
        <x:f aca="0">AD1337/AD1336-1</x:f>
        <x:v>0.001114675153637057</x:v>
      </x:c>
      <x:c r="AH1337" s="61" t="n">
        <x:f aca="0">IF(OR(T1337="年末+季度",T1337="季度+动态",T1337="季度",T1337="动态"),A1337,AH1336)</x:f>
        <x:v>45747</x:v>
      </x:c>
      <x:c r="AI1337" s="68" t="n">
        <x:f aca="0">YEAR(A1337)</x:f>
        <x:v>2025</x:v>
      </x:c>
      <x:c r="AJ1337" s="68" t="n">
        <x:f aca="0">MONTH(A1337)</x:f>
        <x:v>5</x:v>
      </x:c>
      <x:c r="AK1337" s="66" t="n">
        <x:f aca="0">IF(MONTH(A1337)&lt;&gt;MONTH(A1338),1,0)</x:f>
        <x:v>0</x:v>
      </x:c>
      <x:c r="AL1337" s="64" t="n">
        <x:f aca="0">IF(AK1336,AD1336,AL1336)</x:f>
        <x:v>1.3061032025353012</x:v>
      </x:c>
      <x:c r="AM1337" s="65" t="str">
        <x:f aca="0">IF(AK1337,AD1337/AL1337-1,"")</x:f>
      </x:c>
      <x:c r="AN1337" s="64" t="n">
        <x:f aca="0">IF(AI1337&lt;&gt;AI1336,AD1337,MAX(AN1336,AD1337))</x:f>
        <x:v>1.313965047991966</x:v>
      </x:c>
      <x:c r="AO1337" s="65" t="n">
        <x:f aca="0">AD1337/AN1337-1</x:f>
        <x:v>-0.001642622560947049</x:v>
      </x:c>
      <x:c r="AP1337" s="69" t="n">
        <x:f aca="0">IFERROR(SUM(Z1337:AC1337)/AD1337,0)</x:f>
        <x:v>1</x:v>
      </x:c>
      <x:c r="AQ1337" s="66" t="b">
        <x:f aca="0">AND(B1337&gt;0,C1337&gt;0,D1337&gt;0,E1337&gt;0)</x:f>
        <x:v>1</x:v>
      </x:c>
    </x:row>
    <x:row r="1338" ht="13.5" hidden="0">
      <x:c r="A1338" s="61" t="n">
        <x:f aca="0">'净值底稿'!A1300</x:f>
        <x:v>45791</x:v>
      </x:c>
      <x:c r="B1338" s="62" t="n">
        <x:f aca="0">'净值底稿'!W1300</x:f>
        <x:v>1.549999174511019</x:v>
      </x:c>
      <x:c r="C1338" s="62" t="n">
        <x:f aca="0">'净值底稿'!T1300</x:f>
        <x:v>1.4319573418530034</x:v>
      </x:c>
      <x:c r="D1338" s="62" t="n">
        <x:f aca="0">'净值底稿'!U1300</x:f>
        <x:v>1.7537</x:v>
      </x:c>
      <x:c r="E1338" s="62" t="n">
        <x:f aca="0">'净值底稿'!V1300</x:f>
        <x:v>2.6479</x:v>
      </x:c>
      <x:c r="F1338" s="63" t="n">
        <x:f aca="0">IFERROR(B1338/B1337-1,0)</x:f>
        <x:v>0.00655955882231507</x:v>
      </x:c>
      <x:c r="G1338" s="63" t="n">
        <x:f aca="0">IFERROR(C1338/C1337-1,0)</x:f>
        <x:v>0.00383155317947792</x:v>
      </x:c>
      <x:c r="H1338" s="63" t="n">
        <x:f aca="0">IFERROR(D1338/D1337-1,0)</x:f>
        <x:v>-0.00017103762827819224</x:v>
      </x:c>
      <x:c r="I1338" s="63" t="n">
        <x:f aca="0">IFERROR(E1338/E1337-1,0)</x:f>
        <x:v>-0.006453791602566428</x:v>
      </x:c>
      <x:c r="J1338" s="64" t="n">
        <x:f aca="0">Z1337*(1+F1338)</x:f>
        <x:v>0.1341133493416372</x:v>
      </x:c>
      <x:c r="K1338" s="64" t="n">
        <x:f aca="0">AA1337*(1+G1338)</x:f>
        <x:v>0.13353994559369647</x:v>
      </x:c>
      <x:c r="L1338" s="64" t="n">
        <x:f aca="0">AB1337*(1+H1338)</x:f>
        <x:v>0.9387825036878066</x:v>
      </x:c>
      <x:c r="M1338" s="64" t="n">
        <x:f aca="0">AC1337*(1+I1338)</x:f>
        <x:v>0.10590607442848654</x:v>
      </x:c>
      <x:c r="N1338" s="64" t="n">
        <x:f aca="0">SUM(J1338:M1338)</x:f>
        <x:v>1.3123418730516268</x:v>
      </x:c>
      <x:c r="O1338" s="65" t="n">
        <x:f aca="0">IFERROR((J1338+K1338)/N1338,0)</x:f>
        <x:v>0.2039508914799401</x:v>
      </x:c>
      <x:c r="P1338" s="66" t="b">
        <x:f aca="0">AND(MONTH(A1338)=12,OR(A1339="",YEAR(A1338)&lt;&gt;YEAR(A1339)))</x:f>
        <x:v>0</x:v>
      </x:c>
      <x:c r="Q1338" s="66" t="b">
        <x:f aca="0">AND(MOD(MONTH(A1338),3)=0,OR(A1339="",MONTH(A1338)&lt;&gt;MONTH(A1339)))</x:f>
        <x:v>0</x:v>
      </x:c>
      <x:c r="R1338" s="66" t="b">
        <x:f aca="0">OR(O1338&gt;$E$7,O1338&lt;$E$6)</x:f>
        <x:v>0</x:v>
      </x:c>
      <x:c r="S1338" s="66" t="b">
        <x:f aca="0">AND(OR(P1338,Q1338,R1338),A1338-AH1337&gt;$E$8)</x:f>
        <x:v>0</x:v>
      </x:c>
      <x:c r="T1338" s="67" t="str">
        <x:f aca="0">IF(NOT(OR(P1338,Q1338,R1338)),"不调",IF(NOT(S1338),"间隔规则跳过",IF(P1338,"年末+季度",IF(AND(Q1338,R1338),"季度+动态",IF(Q1338,"季度","动态")))))</x:f>
        <x:v>不调</x:v>
      </x:c>
      <x:c r="U1338" s="64" t="n">
        <x:f aca="0">IF(OR(T1338="年末+季度",T1338="季度+动态"),N1338*$E$5/2,IF(T1338="季度",(J1338+K1338)/2,IF(T1338="动态",N1338*$E$5*IF(J1338+K1338=0,0.5,J1338/(J1338+K1338)),J1338)))</x:f>
        <x:v>0.1341133493416372</x:v>
      </x:c>
      <x:c r="V1338" s="64" t="n">
        <x:f aca="0">IF(OR(T1338="年末+季度",T1338="季度+动态"),N1338*$E$5/2,IF(T1338="季度",(J1338+K1338)/2,IF(T1338="动态",N1338*$E$5*IF(J1338+K1338=0,0.5,K1338/(J1338+K1338)),K1338)))</x:f>
        <x:v>0.13353994559369647</x:v>
      </x:c>
      <x:c r="W1338" s="64" t="n">
        <x:f aca="0">IF(OR(T1338="年末+季度",T1338="季度+动态",T1338="动态"),N1338*(1-$E$5)*IF(L1338+M1338=0,$B$7/($B$7+$B$8),L1338/(L1338+M1338)),L1338)</x:f>
        <x:v>0.9387825036878066</x:v>
      </x:c>
      <x:c r="X1338" s="64" t="n">
        <x:f aca="0">IF(OR(T1338="年末+季度",T1338="季度+动态",T1338="动态"),N1338*(1-$E$5)*IF(L1338+M1338=0,$B$8/($B$7+$B$8),M1338/(L1338+M1338)),M1338)</x:f>
        <x:v>0.10590607442848654</x:v>
      </x:c>
      <x:c r="Y1338" s="64" t="n">
        <x:f aca="0">POWER(1-$H$5,(A1338-A1337)/$H$8)</x:f>
        <x:v>0.9999862671029998</x:v>
      </x:c>
      <x:c r="Z1338" s="64" t="n">
        <x:f aca="0">U1338*Y1338</x:f>
        <x:v>0.13411150757682436</x:v>
      </x:c>
      <x:c r="AA1338" s="64" t="n">
        <x:f aca="0">V1338*Y1338</x:f>
        <x:v>0.13353811170337823</x:v>
      </x:c>
      <x:c r="AB1338" s="64" t="n">
        <x:f aca="0">W1338*Y1338</x:f>
        <x:v>0.9387696114843778</x:v>
      </x:c>
      <x:c r="AC1338" s="64" t="n">
        <x:f aca="0">X1338*Y1338</x:f>
        <x:v>0.10590462003127471</x:v>
      </x:c>
      <x:c r="AD1338" s="64" t="n">
        <x:f aca="0">SUM(Z1338:AC1338)</x:f>
        <x:v>1.312323850795855</x:v>
      </x:c>
      <x:c r="AE1338" s="64" t="n">
        <x:f aca="0">MAX(AE1337,AD1338)</x:f>
        <x:v>1.313965047991966</x:v>
      </x:c>
      <x:c r="AF1338" s="63" t="n">
        <x:f aca="0">AD1338/AE1338-1</x:f>
        <x:v>-0.0012490417447702518</x:v>
      </x:c>
      <x:c r="AG1338" s="63" t="n">
        <x:f aca="0">AD1338/AD1337-1</x:f>
        <x:v>0.00039422838461544707</x:v>
      </x:c>
      <x:c r="AH1338" s="61" t="n">
        <x:f aca="0">IF(OR(T1338="年末+季度",T1338="季度+动态",T1338="季度",T1338="动态"),A1338,AH1337)</x:f>
        <x:v>45747</x:v>
      </x:c>
      <x:c r="AI1338" s="68" t="n">
        <x:f aca="0">YEAR(A1338)</x:f>
        <x:v>2025</x:v>
      </x:c>
      <x:c r="AJ1338" s="68" t="n">
        <x:f aca="0">MONTH(A1338)</x:f>
        <x:v>5</x:v>
      </x:c>
      <x:c r="AK1338" s="66" t="n">
        <x:f aca="0">IF(MONTH(A1338)&lt;&gt;MONTH(A1339),1,0)</x:f>
        <x:v>0</x:v>
      </x:c>
      <x:c r="AL1338" s="64" t="n">
        <x:f aca="0">IF(AK1337,AD1337,AL1337)</x:f>
        <x:v>1.3061032025353012</x:v>
      </x:c>
      <x:c r="AM1338" s="65" t="str">
        <x:f aca="0">IF(AK1338,AD1338/AL1338-1,"")</x:f>
      </x:c>
      <x:c r="AN1338" s="64" t="n">
        <x:f aca="0">IF(AI1338&lt;&gt;AI1337,AD1338,MAX(AN1337,AD1338))</x:f>
        <x:v>1.313965047991966</x:v>
      </x:c>
      <x:c r="AO1338" s="65" t="n">
        <x:f aca="0">AD1338/AN1338-1</x:f>
        <x:v>-0.0012490417447702518</x:v>
      </x:c>
      <x:c r="AP1338" s="69" t="n">
        <x:f aca="0">IFERROR(SUM(Z1338:AC1338)/AD1338,0)</x:f>
        <x:v>1</x:v>
      </x:c>
      <x:c r="AQ1338" s="66" t="b">
        <x:f aca="0">AND(B1338&gt;0,C1338&gt;0,D1338&gt;0,E1338&gt;0)</x:f>
        <x:v>1</x:v>
      </x:c>
    </x:row>
    <x:row r="1339" ht="13.5" hidden="0">
      <x:c r="A1339" s="61" t="n">
        <x:f aca="0">'净值底稿'!A1301</x:f>
        <x:v>45792</x:v>
      </x:c>
      <x:c r="B1339" s="62" t="n">
        <x:f aca="0">'净值底稿'!W1301</x:f>
        <x:v>1.5435253531588602</x:v>
      </x:c>
      <x:c r="C1339" s="62" t="n">
        <x:f aca="0">'净值底稿'!T1301</x:f>
        <x:v>1.4164412425165143</x:v>
      </x:c>
      <x:c r="D1339" s="62" t="n">
        <x:f aca="0">'净值底稿'!U1301</x:f>
        <x:v>1.7533</x:v>
      </x:c>
      <x:c r="E1339" s="62" t="n">
        <x:f aca="0">'净值底稿'!V1301</x:f>
        <x:v>2.5692</x:v>
      </x:c>
      <x:c r="F1339" s="63" t="n">
        <x:f aca="0">IFERROR(B1339/B1338-1,0)</x:f>
        <x:v>-0.0041766611612559235</x:v>
      </x:c>
      <x:c r="G1339" s="63" t="n">
        <x:f aca="0">IFERROR(C1339/C1338-1,0)</x:f>
        <x:v>-0.010835587683366787</x:v>
      </x:c>
      <x:c r="H1339" s="63" t="n">
        <x:f aca="0">IFERROR(D1339/D1338-1,0)</x:f>
        <x:v>-0.0002280891828704279</x:v>
      </x:c>
      <x:c r="I1339" s="63" t="n">
        <x:f aca="0">IFERROR(E1339/E1338-1,0)</x:f>
        <x:v>-0.02972166622606598</x:v>
      </x:c>
      <x:c r="J1339" s="64" t="n">
        <x:f aca="0">Z1338*(1+F1339)</x:f>
        <x:v>0.13355136925185077</x:v>
      </x:c>
      <x:c r="K1339" s="64" t="n">
        <x:f aca="0">AA1338*(1+G1339)</x:f>
        <x:v>0.13209114778494505</x:v>
      </x:c>
      <x:c r="L1339" s="64" t="n">
        <x:f aca="0">AB1338*(1+H1339)</x:f>
        <x:v>0.9385554882907907</x:v>
      </x:c>
      <x:c r="M1339" s="64" t="n">
        <x:f aca="0">AC1338*(1+I1339)</x:f>
        <x:v>0.10275695826290682</x:v>
      </x:c>
      <x:c r="N1339" s="64" t="n">
        <x:f aca="0">SUM(J1339:M1339)</x:f>
        <x:v>1.3069549635904933</x:v>
      </x:c>
      <x:c r="O1339" s="65" t="n">
        <x:f aca="0">IFERROR((J1339+K1339)/N1339,0)</x:f>
        <x:v>0.2032529998639106</x:v>
      </x:c>
      <x:c r="P1339" s="66" t="b">
        <x:f aca="0">AND(MONTH(A1339)=12,OR(A1340="",YEAR(A1339)&lt;&gt;YEAR(A1340)))</x:f>
        <x:v>0</x:v>
      </x:c>
      <x:c r="Q1339" s="66" t="b">
        <x:f aca="0">AND(MOD(MONTH(A1339),3)=0,OR(A1340="",MONTH(A1339)&lt;&gt;MONTH(A1340)))</x:f>
        <x:v>0</x:v>
      </x:c>
      <x:c r="R1339" s="66" t="b">
        <x:f aca="0">OR(O1339&gt;$E$7,O1339&lt;$E$6)</x:f>
        <x:v>0</x:v>
      </x:c>
      <x:c r="S1339" s="66" t="b">
        <x:f aca="0">AND(OR(P1339,Q1339,R1339),A1339-AH1338&gt;$E$8)</x:f>
        <x:v>0</x:v>
      </x:c>
      <x:c r="T1339" s="67" t="str">
        <x:f aca="0">IF(NOT(OR(P1339,Q1339,R1339)),"不调",IF(NOT(S1339),"间隔规则跳过",IF(P1339,"年末+季度",IF(AND(Q1339,R1339),"季度+动态",IF(Q1339,"季度","动态")))))</x:f>
        <x:v>不调</x:v>
      </x:c>
      <x:c r="U1339" s="64" t="n">
        <x:f aca="0">IF(OR(T1339="年末+季度",T1339="季度+动态"),N1339*$E$5/2,IF(T1339="季度",(J1339+K1339)/2,IF(T1339="动态",N1339*$E$5*IF(J1339+K1339=0,0.5,J1339/(J1339+K1339)),J1339)))</x:f>
        <x:v>0.13355136925185077</x:v>
      </x:c>
      <x:c r="V1339" s="64" t="n">
        <x:f aca="0">IF(OR(T1339="年末+季度",T1339="季度+动态"),N1339*$E$5/2,IF(T1339="季度",(J1339+K1339)/2,IF(T1339="动态",N1339*$E$5*IF(J1339+K1339=0,0.5,K1339/(J1339+K1339)),K1339)))</x:f>
        <x:v>0.13209114778494505</x:v>
      </x:c>
      <x:c r="W1339" s="64" t="n">
        <x:f aca="0">IF(OR(T1339="年末+季度",T1339="季度+动态",T1339="动态"),N1339*(1-$E$5)*IF(L1339+M1339=0,$B$7/($B$7+$B$8),L1339/(L1339+M1339)),L1339)</x:f>
        <x:v>0.9385554882907907</x:v>
      </x:c>
      <x:c r="X1339" s="64" t="n">
        <x:f aca="0">IF(OR(T1339="年末+季度",T1339="季度+动态",T1339="动态"),N1339*(1-$E$5)*IF(L1339+M1339=0,$B$8/($B$7+$B$8),M1339/(L1339+M1339)),M1339)</x:f>
        <x:v>0.10275695826290682</x:v>
      </x:c>
      <x:c r="Y1339" s="64" t="n">
        <x:f aca="0">POWER(1-$H$5,(A1339-A1338)/$H$8)</x:f>
        <x:v>0.9999862671029998</x:v>
      </x:c>
      <x:c r="Z1339" s="64" t="n">
        <x:f aca="0">U1339*Y1339</x:f>
        <x:v>0.1335495352046526</x:v>
      </x:c>
      <x:c r="AA1339" s="64" t="n">
        <x:f aca="0">V1339*Y1339</x:f>
        <x:v>0.13208933379081786</x:v>
      </x:c>
      <x:c r="AB1339" s="64" t="n">
        <x:f aca="0">W1339*Y1339</x:f>
        <x:v>0.938542599204941</x:v>
      </x:c>
      <x:c r="AC1339" s="64" t="n">
        <x:f aca="0">X1339*Y1339</x:f>
        <x:v>0.10275554711218293</x:v>
      </x:c>
      <x:c r="AD1339" s="64" t="n">
        <x:f aca="0">SUM(Z1339:AC1339)</x:f>
        <x:v>1.3069370153125943</x:v>
      </x:c>
      <x:c r="AE1339" s="64" t="n">
        <x:f aca="0">MAX(AE1338,AD1339)</x:f>
        <x:v>1.313965047991966</x:v>
      </x:c>
      <x:c r="AF1339" s="63" t="n">
        <x:f aca="0">AD1339/AE1339-1</x:f>
        <x:v>-0.005348721178019211</x:v>
      </x:c>
      <x:c r="AG1339" s="63" t="n">
        <x:f aca="0">AD1339/AD1338-1</x:f>
        <x:v>-0.004104806507931658</x:v>
      </x:c>
      <x:c r="AH1339" s="61" t="n">
        <x:f aca="0">IF(OR(T1339="年末+季度",T1339="季度+动态",T1339="季度",T1339="动态"),A1339,AH1338)</x:f>
        <x:v>45747</x:v>
      </x:c>
      <x:c r="AI1339" s="68" t="n">
        <x:f aca="0">YEAR(A1339)</x:f>
        <x:v>2025</x:v>
      </x:c>
      <x:c r="AJ1339" s="68" t="n">
        <x:f aca="0">MONTH(A1339)</x:f>
        <x:v>5</x:v>
      </x:c>
      <x:c r="AK1339" s="66" t="n">
        <x:f aca="0">IF(MONTH(A1339)&lt;&gt;MONTH(A1340),1,0)</x:f>
        <x:v>0</x:v>
      </x:c>
      <x:c r="AL1339" s="64" t="n">
        <x:f aca="0">IF(AK1338,AD1338,AL1338)</x:f>
        <x:v>1.3061032025353012</x:v>
      </x:c>
      <x:c r="AM1339" s="65" t="str">
        <x:f aca="0">IF(AK1339,AD1339/AL1339-1,"")</x:f>
      </x:c>
      <x:c r="AN1339" s="64" t="n">
        <x:f aca="0">IF(AI1339&lt;&gt;AI1338,AD1339,MAX(AN1338,AD1339))</x:f>
        <x:v>1.313965047991966</x:v>
      </x:c>
      <x:c r="AO1339" s="65" t="n">
        <x:f aca="0">AD1339/AN1339-1</x:f>
        <x:v>-0.005348721178019211</x:v>
      </x:c>
      <x:c r="AP1339" s="69" t="n">
        <x:f aca="0">IFERROR(SUM(Z1339:AC1339)/AD1339,0)</x:f>
        <x:v>1</x:v>
      </x:c>
      <x:c r="AQ1339" s="66" t="b">
        <x:f aca="0">AND(B1339&gt;0,C1339&gt;0,D1339&gt;0,E1339&gt;0)</x:f>
        <x:v>1</x:v>
      </x:c>
    </x:row>
    <x:row r="1340" ht="13.5" hidden="0">
      <x:c r="A1340" s="61" t="n">
        <x:f aca="0">'净值底稿'!A1302</x:f>
        <x:v>45793</x:v>
      </x:c>
      <x:c r="B1340" s="62" t="n">
        <x:f aca="0">'净值底稿'!W1302</x:f>
        <x:v>1.5375075059554288</x:v>
      </x:c>
      <x:c r="C1340" s="62" t="n">
        <x:f aca="0">'净值底稿'!T1302</x:f>
        <x:v>1.420431742754738</x:v>
      </x:c>
      <x:c r="D1340" s="62" t="n">
        <x:f aca="0">'净值底稿'!U1302</x:f>
        <x:v>1.7527</x:v>
      </x:c>
      <x:c r="E1340" s="62" t="n">
        <x:f aca="0">'净值底稿'!V1302</x:f>
        <x:v>2.6073</x:v>
      </x:c>
      <x:c r="F1340" s="63" t="n">
        <x:f aca="0">IFERROR(B1340/B1339-1,0)</x:f>
        <x:v>-0.0038987679671834696</x:v>
      </x:c>
      <x:c r="G1340" s="63" t="n">
        <x:f aca="0">IFERROR(C1340/C1339-1,0)</x:f>
        <x:v>0.002817271990142034</x:v>
      </x:c>
      <x:c r="H1340" s="63" t="n">
        <x:f aca="0">IFERROR(D1340/D1339-1,0)</x:f>
        <x:v>-0.0003422118291223075</x:v>
      </x:c>
      <x:c r="I1340" s="63" t="n">
        <x:f aca="0">IFERROR(E1340/E1339-1,0)</x:f>
        <x:v>0.01482951891639428</x:v>
      </x:c>
      <x:c r="J1340" s="64" t="n">
        <x:f aca="0">Z1339*(1+F1340)</x:f>
        <x:v>0.13302885655476446</x:v>
      </x:c>
      <x:c r="K1340" s="64" t="n">
        <x:f aca="0">AA1339*(1+G1340)</x:f>
        <x:v>0.13246146537110326</x:v>
      </x:c>
      <x:c r="L1340" s="64" t="n">
        <x:f aca="0">AB1339*(1+H1340)</x:f>
        <x:v>0.9382214188253578</x:v>
      </x:c>
      <x:c r="M1340" s="64" t="n">
        <x:f aca="0">AC1339*(1+I1340)</x:f>
        <x:v>0.10427936244184749</x:v>
      </x:c>
      <x:c r="N1340" s="64" t="n">
        <x:f aca="0">SUM(J1340:M1340)</x:f>
        <x:v>1.3079911031930729</x:v>
      </x:c>
      <x:c r="O1340" s="65" t="n">
        <x:f aca="0">IFERROR((J1340+K1340)/N1340,0)</x:f>
        <x:v>0.2029756328447126</x:v>
      </x:c>
      <x:c r="P1340" s="66" t="b">
        <x:f aca="0">AND(MONTH(A1340)=12,OR(A1341="",YEAR(A1340)&lt;&gt;YEAR(A1341)))</x:f>
        <x:v>0</x:v>
      </x:c>
      <x:c r="Q1340" s="66" t="b">
        <x:f aca="0">AND(MOD(MONTH(A1340),3)=0,OR(A1341="",MONTH(A1340)&lt;&gt;MONTH(A1341)))</x:f>
        <x:v>0</x:v>
      </x:c>
      <x:c r="R1340" s="66" t="b">
        <x:f aca="0">OR(O1340&gt;$E$7,O1340&lt;$E$6)</x:f>
        <x:v>0</x:v>
      </x:c>
      <x:c r="S1340" s="66" t="b">
        <x:f aca="0">AND(OR(P1340,Q1340,R1340),A1340-AH1339&gt;$E$8)</x:f>
        <x:v>0</x:v>
      </x:c>
      <x:c r="T1340" s="67" t="str">
        <x:f aca="0">IF(NOT(OR(P1340,Q1340,R1340)),"不调",IF(NOT(S1340),"间隔规则跳过",IF(P1340,"年末+季度",IF(AND(Q1340,R1340),"季度+动态",IF(Q1340,"季度","动态")))))</x:f>
        <x:v>不调</x:v>
      </x:c>
      <x:c r="U1340" s="64" t="n">
        <x:f aca="0">IF(OR(T1340="年末+季度",T1340="季度+动态"),N1340*$E$5/2,IF(T1340="季度",(J1340+K1340)/2,IF(T1340="动态",N1340*$E$5*IF(J1340+K1340=0,0.5,J1340/(J1340+K1340)),J1340)))</x:f>
        <x:v>0.13302885655476446</x:v>
      </x:c>
      <x:c r="V1340" s="64" t="n">
        <x:f aca="0">IF(OR(T1340="年末+季度",T1340="季度+动态"),N1340*$E$5/2,IF(T1340="季度",(J1340+K1340)/2,IF(T1340="动态",N1340*$E$5*IF(J1340+K1340=0,0.5,K1340/(J1340+K1340)),K1340)))</x:f>
        <x:v>0.13246146537110326</x:v>
      </x:c>
      <x:c r="W1340" s="64" t="n">
        <x:f aca="0">IF(OR(T1340="年末+季度",T1340="季度+动态",T1340="动态"),N1340*(1-$E$5)*IF(L1340+M1340=0,$B$7/($B$7+$B$8),L1340/(L1340+M1340)),L1340)</x:f>
        <x:v>0.9382214188253578</x:v>
      </x:c>
      <x:c r="X1340" s="64" t="n">
        <x:f aca="0">IF(OR(T1340="年末+季度",T1340="季度+动态",T1340="动态"),N1340*(1-$E$5)*IF(L1340+M1340=0,$B$8/($B$7+$B$8),M1340/(L1340+M1340)),M1340)</x:f>
        <x:v>0.10427936244184749</x:v>
      </x:c>
      <x:c r="Y1340" s="64" t="n">
        <x:f aca="0">POWER(1-$H$5,(A1340-A1339)/$H$8)</x:f>
        <x:v>0.9999862671029998</x:v>
      </x:c>
      <x:c r="Z1340" s="64" t="n">
        <x:f aca="0">U1340*Y1340</x:f>
        <x:v>0.13302702968317934</x:v>
      </x:c>
      <x:c r="AA1340" s="64" t="n">
        <x:f aca="0">V1340*Y1340</x:f>
        <x:v>0.13245964629144283</x:v>
      </x:c>
      <x:c r="AB1340" s="64" t="n">
        <x:f aca="0">W1340*Y1340</x:f>
        <x:v>0.9382085343272497</x:v>
      </x:c>
      <x:c r="AC1340" s="64" t="n">
        <x:f aca="0">X1340*Y1340</x:f>
        <x:v>0.10427793038410382</x:v>
      </x:c>
      <x:c r="AD1340" s="64" t="n">
        <x:f aca="0">SUM(Z1340:AC1340)</x:f>
        <x:v>1.3079731406859758</x:v>
      </x:c>
      <x:c r="AE1340" s="64" t="n">
        <x:f aca="0">MAX(AE1339,AD1340)</x:f>
        <x:v>1.313965047991966</x:v>
      </x:c>
      <x:c r="AF1340" s="63" t="n">
        <x:f aca="0">AD1340/AE1340-1</x:f>
        <x:v>-0.004560172521443584</x:v>
      </x:c>
      <x:c r="AG1340" s="63" t="n">
        <x:f aca="0">AD1340/AD1339-1</x:f>
        <x:v>0.0007927890642331903</x:v>
      </x:c>
      <x:c r="AH1340" s="61" t="n">
        <x:f aca="0">IF(OR(T1340="年末+季度",T1340="季度+动态",T1340="季度",T1340="动态"),A1340,AH1339)</x:f>
        <x:v>45747</x:v>
      </x:c>
      <x:c r="AI1340" s="68" t="n">
        <x:f aca="0">YEAR(A1340)</x:f>
        <x:v>2025</x:v>
      </x:c>
      <x:c r="AJ1340" s="68" t="n">
        <x:f aca="0">MONTH(A1340)</x:f>
        <x:v>5</x:v>
      </x:c>
      <x:c r="AK1340" s="66" t="n">
        <x:f aca="0">IF(MONTH(A1340)&lt;&gt;MONTH(A1341),1,0)</x:f>
        <x:v>0</x:v>
      </x:c>
      <x:c r="AL1340" s="64" t="n">
        <x:f aca="0">IF(AK1339,AD1339,AL1339)</x:f>
        <x:v>1.3061032025353012</x:v>
      </x:c>
      <x:c r="AM1340" s="65" t="str">
        <x:f aca="0">IF(AK1340,AD1340/AL1340-1,"")</x:f>
      </x:c>
      <x:c r="AN1340" s="64" t="n">
        <x:f aca="0">IF(AI1340&lt;&gt;AI1339,AD1340,MAX(AN1339,AD1340))</x:f>
        <x:v>1.313965047991966</x:v>
      </x:c>
      <x:c r="AO1340" s="65" t="n">
        <x:f aca="0">AD1340/AN1340-1</x:f>
        <x:v>-0.004560172521443584</x:v>
      </x:c>
      <x:c r="AP1340" s="69" t="n">
        <x:f aca="0">IFERROR(SUM(Z1340:AC1340)/AD1340,0)</x:f>
        <x:v>1</x:v>
      </x:c>
      <x:c r="AQ1340" s="66" t="b">
        <x:f aca="0">AND(B1340&gt;0,C1340&gt;0,D1340&gt;0,E1340&gt;0)</x:f>
        <x:v>1</x:v>
      </x:c>
    </x:row>
    <x:row r="1341" ht="13.5" hidden="0">
      <x:c r="A1341" s="61" t="n">
        <x:f aca="0">'净值底稿'!A1303</x:f>
        <x:v>45796</x:v>
      </x:c>
      <x:c r="B1341" s="62" t="n">
        <x:f aca="0">'净值底稿'!W1303</x:f>
        <x:v>1.5407010466321303</x:v>
      </x:c>
      <x:c r="C1341" s="62" t="n">
        <x:f aca="0">'净值底稿'!T1303</x:f>
        <x:v>1.4261291870660104</x:v>
      </x:c>
      <x:c r="D1341" s="62" t="n">
        <x:f aca="0">'净值底稿'!U1303</x:f>
        <x:v>1.7541</x:v>
      </x:c>
      <x:c r="E1341" s="62" t="n">
        <x:f aca="0">'净值底稿'!V1303</x:f>
        <x:v>2.6335</x:v>
      </x:c>
      <x:c r="F1341" s="63" t="n">
        <x:f aca="0">IFERROR(B1341/B1340-1,0)</x:f>
        <x:v>0.0020770894869335255</x:v>
      </x:c>
      <x:c r="G1341" s="63" t="n">
        <x:f aca="0">IFERROR(C1341/C1340-1,0)</x:f>
        <x:v>0.004011065185169027</x:v>
      </x:c>
      <x:c r="H1341" s="63" t="n">
        <x:f aca="0">IFERROR(D1341/D1340-1,0)</x:f>
        <x:v>0.0007987676156786527</x:v>
      </x:c>
      <x:c r="I1341" s="63" t="n">
        <x:f aca="0">IFERROR(E1341/E1340-1,0)</x:f>
        <x:v>0.010048709392858513</x:v>
      </x:c>
      <x:c r="J1341" s="64" t="n">
        <x:f aca="0">Z1340*(1+F1341)</x:f>
        <x:v>0.13330333872801226</x:v>
      </x:c>
      <x:c r="K1341" s="64" t="n">
        <x:f aca="0">AA1340*(1+G1341)</x:f>
        <x:v>0.13299095056712223</x:v>
      </x:c>
      <x:c r="L1341" s="64" t="n">
        <x:f aca="0">AB1340*(1+H1341)</x:f>
        <x:v>0.9389579449212236</x:v>
      </x:c>
      <x:c r="M1341" s="64" t="n">
        <x:f aca="0">AC1340*(1+I1341)</x:f>
        <x:v>0.10532578900262242</x:v>
      </x:c>
      <x:c r="N1341" s="64" t="n">
        <x:f aca="0">SUM(J1341:M1341)</x:f>
        <x:v>1.3105780232189805</x:v>
      </x:c>
      <x:c r="O1341" s="65" t="n">
        <x:f aca="0">IFERROR((J1341+K1341)/N1341,0)</x:f>
        <x:v>0.20318842875228052</x:v>
      </x:c>
      <x:c r="P1341" s="66" t="b">
        <x:f aca="0">AND(MONTH(A1341)=12,OR(A1342="",YEAR(A1341)&lt;&gt;YEAR(A1342)))</x:f>
        <x:v>0</x:v>
      </x:c>
      <x:c r="Q1341" s="66" t="b">
        <x:f aca="0">AND(MOD(MONTH(A1341),3)=0,OR(A1342="",MONTH(A1341)&lt;&gt;MONTH(A1342)))</x:f>
        <x:v>0</x:v>
      </x:c>
      <x:c r="R1341" s="66" t="b">
        <x:f aca="0">OR(O1341&gt;$E$7,O1341&lt;$E$6)</x:f>
        <x:v>0</x:v>
      </x:c>
      <x:c r="S1341" s="66" t="b">
        <x:f aca="0">AND(OR(P1341,Q1341,R1341),A1341-AH1340&gt;$E$8)</x:f>
        <x:v>0</x:v>
      </x:c>
      <x:c r="T1341" s="67" t="str">
        <x:f aca="0">IF(NOT(OR(P1341,Q1341,R1341)),"不调",IF(NOT(S1341),"间隔规则跳过",IF(P1341,"年末+季度",IF(AND(Q1341,R1341),"季度+动态",IF(Q1341,"季度","动态")))))</x:f>
        <x:v>不调</x:v>
      </x:c>
      <x:c r="U1341" s="64" t="n">
        <x:f aca="0">IF(OR(T1341="年末+季度",T1341="季度+动态"),N1341*$E$5/2,IF(T1341="季度",(J1341+K1341)/2,IF(T1341="动态",N1341*$E$5*IF(J1341+K1341=0,0.5,J1341/(J1341+K1341)),J1341)))</x:f>
        <x:v>0.13330333872801226</x:v>
      </x:c>
      <x:c r="V1341" s="64" t="n">
        <x:f aca="0">IF(OR(T1341="年末+季度",T1341="季度+动态"),N1341*$E$5/2,IF(T1341="季度",(J1341+K1341)/2,IF(T1341="动态",N1341*$E$5*IF(J1341+K1341=0,0.5,K1341/(J1341+K1341)),K1341)))</x:f>
        <x:v>0.13299095056712223</x:v>
      </x:c>
      <x:c r="W1341" s="64" t="n">
        <x:f aca="0">IF(OR(T1341="年末+季度",T1341="季度+动态",T1341="动态"),N1341*(1-$E$5)*IF(L1341+M1341=0,$B$7/($B$7+$B$8),L1341/(L1341+M1341)),L1341)</x:f>
        <x:v>0.9389579449212236</x:v>
      </x:c>
      <x:c r="X1341" s="64" t="n">
        <x:f aca="0">IF(OR(T1341="年末+季度",T1341="季度+动态",T1341="动态"),N1341*(1-$E$5)*IF(L1341+M1341=0,$B$8/($B$7+$B$8),M1341/(L1341+M1341)),M1341)</x:f>
        <x:v>0.10532578900262242</x:v>
      </x:c>
      <x:c r="Y1341" s="64" t="n">
        <x:f aca="0">POWER(1-$H$5,(A1341-A1340)/$H$8)</x:f>
        <x:v>0.9999588018747739</x:v>
      </x:c>
      <x:c r="Z1341" s="64" t="n">
        <x:f aca="0">U1341*Y1341</x:f>
        <x:v>0.13329784688037027</x:v>
      </x:c>
      <x:c r="AA1341" s="64" t="n">
        <x:f aca="0">V1341*Y1341</x:f>
        <x:v>0.13298547158928684</x:v>
      </x:c>
      <x:c r="AB1341" s="64" t="n">
        <x:f aca="0">W1341*Y1341</x:f>
        <x:v>0.9389192616142268</x:v>
      </x:c>
      <x:c r="AC1341" s="64" t="n">
        <x:f aca="0">X1341*Y1341</x:f>
        <x:v>0.10532144977757756</x:v>
      </x:c>
      <x:c r="AD1341" s="64" t="n">
        <x:f aca="0">SUM(Z1341:AC1341)</x:f>
        <x:v>1.3105240298614615</x:v>
      </x:c>
      <x:c r="AE1341" s="64" t="n">
        <x:f aca="0">MAX(AE1340,AD1341)</x:f>
        <x:v>1.313965047991966</x:v>
      </x:c>
      <x:c r="AF1341" s="63" t="n">
        <x:f aca="0">AD1341/AE1341-1</x:f>
        <x:v>-0.002618804918565476</x:v>
      </x:c>
      <x:c r="AG1341" s="63" t="n">
        <x:f aca="0">AD1341/AD1340-1</x:f>
        <x:v>0.0019502611300932227</x:v>
      </x:c>
      <x:c r="AH1341" s="61" t="n">
        <x:f aca="0">IF(OR(T1341="年末+季度",T1341="季度+动态",T1341="季度",T1341="动态"),A1341,AH1340)</x:f>
        <x:v>45747</x:v>
      </x:c>
      <x:c r="AI1341" s="68" t="n">
        <x:f aca="0">YEAR(A1341)</x:f>
        <x:v>2025</x:v>
      </x:c>
      <x:c r="AJ1341" s="68" t="n">
        <x:f aca="0">MONTH(A1341)</x:f>
        <x:v>5</x:v>
      </x:c>
      <x:c r="AK1341" s="66" t="n">
        <x:f aca="0">IF(MONTH(A1341)&lt;&gt;MONTH(A1342),1,0)</x:f>
        <x:v>0</x:v>
      </x:c>
      <x:c r="AL1341" s="64" t="n">
        <x:f aca="0">IF(AK1340,AD1340,AL1340)</x:f>
        <x:v>1.3061032025353012</x:v>
      </x:c>
      <x:c r="AM1341" s="65" t="str">
        <x:f aca="0">IF(AK1341,AD1341/AL1341-1,"")</x:f>
      </x:c>
      <x:c r="AN1341" s="64" t="n">
        <x:f aca="0">IF(AI1341&lt;&gt;AI1340,AD1341,MAX(AN1340,AD1341))</x:f>
        <x:v>1.313965047991966</x:v>
      </x:c>
      <x:c r="AO1341" s="65" t="n">
        <x:f aca="0">AD1341/AN1341-1</x:f>
        <x:v>-0.002618804918565476</x:v>
      </x:c>
      <x:c r="AP1341" s="69" t="n">
        <x:f aca="0">IFERROR(SUM(Z1341:AC1341)/AD1341,0)</x:f>
        <x:v>1</x:v>
      </x:c>
      <x:c r="AQ1341" s="66" t="b">
        <x:f aca="0">AND(B1341&gt;0,C1341&gt;0,D1341&gt;0,E1341&gt;0)</x:f>
        <x:v>1</x:v>
      </x:c>
    </x:row>
    <x:row r="1342" ht="13.5" hidden="0">
      <x:c r="A1342" s="61" t="n">
        <x:f aca="0">'净值底稿'!A1304</x:f>
        <x:v>45797</x:v>
      </x:c>
      <x:c r="B1342" s="62" t="n">
        <x:f aca="0">'净值底稿'!W1304</x:f>
        <x:v>1.5482804938626324</x:v>
      </x:c>
      <x:c r="C1342" s="62" t="n">
        <x:f aca="0">'净值底稿'!T1304</x:f>
        <x:v>1.4374338625662757</x:v>
      </x:c>
      <x:c r="D1342" s="62" t="n">
        <x:f aca="0">'净值底稿'!U1304</x:f>
        <x:v>1.7544</x:v>
      </x:c>
      <x:c r="E1342" s="62" t="n">
        <x:f aca="0">'净值底稿'!V1304</x:f>
        <x:v>2.631</x:v>
      </x:c>
      <x:c r="F1342" s="63" t="n">
        <x:f aca="0">IFERROR(B1342/B1341-1,0)</x:f>
        <x:v>0.0049194795103633115</x:v>
      </x:c>
      <x:c r="G1342" s="63" t="n">
        <x:f aca="0">IFERROR(C1342/C1341-1,0)</x:f>
        <x:v>0.007926824303710056</x:v>
      </x:c>
      <x:c r="H1342" s="63" t="n">
        <x:f aca="0">IFERROR(D1342/D1341-1,0)</x:f>
        <x:v>0.0001710278775439722</x:v>
      </x:c>
      <x:c r="I1342" s="63" t="n">
        <x:f aca="0">IFERROR(E1342/E1341-1,0)</x:f>
        <x:v>-0.0009493070058858022</x:v>
      </x:c>
      <x:c r="J1342" s="64" t="n">
        <x:f aca="0">Z1341*(1+F1342)</x:f>
        <x:v>0.1339536029068738</x:v>
      </x:c>
      <x:c r="K1342" s="64" t="n">
        <x:f aca="0">AA1341*(1+G1342)</x:f>
        <x:v>0.13403962405752115</x:v>
      </x:c>
      <x:c r="L1342" s="64" t="n">
        <x:f aca="0">AB1341*(1+H1342)</x:f>
        <x:v>0.9390798429827258</x:v>
      </x:c>
      <x:c r="M1342" s="64" t="n">
        <x:f aca="0">AC1341*(1+I1342)</x:f>
        <x:v>0.10522146738743365</x:v>
      </x:c>
      <x:c r="N1342" s="64" t="n">
        <x:f aca="0">SUM(J1342:M1342)</x:f>
        <x:v>1.3122945373345545</x:v>
      </x:c>
      <x:c r="O1342" s="65" t="n">
        <x:f aca="0">IFERROR((J1342+K1342)/N1342,0)</x:f>
        <x:v>0.20421728456534236</x:v>
      </x:c>
      <x:c r="P1342" s="66" t="b">
        <x:f aca="0">AND(MONTH(A1342)=12,OR(A1343="",YEAR(A1342)&lt;&gt;YEAR(A1343)))</x:f>
        <x:v>0</x:v>
      </x:c>
      <x:c r="Q1342" s="66" t="b">
        <x:f aca="0">AND(MOD(MONTH(A1342),3)=0,OR(A1343="",MONTH(A1342)&lt;&gt;MONTH(A1343)))</x:f>
        <x:v>0</x:v>
      </x:c>
      <x:c r="R1342" s="66" t="b">
        <x:f aca="0">OR(O1342&gt;$E$7,O1342&lt;$E$6)</x:f>
        <x:v>0</x:v>
      </x:c>
      <x:c r="S1342" s="66" t="b">
        <x:f aca="0">AND(OR(P1342,Q1342,R1342),A1342-AH1341&gt;$E$8)</x:f>
        <x:v>0</x:v>
      </x:c>
      <x:c r="T1342" s="67" t="str">
        <x:f aca="0">IF(NOT(OR(P1342,Q1342,R1342)),"不调",IF(NOT(S1342),"间隔规则跳过",IF(P1342,"年末+季度",IF(AND(Q1342,R1342),"季度+动态",IF(Q1342,"季度","动态")))))</x:f>
        <x:v>不调</x:v>
      </x:c>
      <x:c r="U1342" s="64" t="n">
        <x:f aca="0">IF(OR(T1342="年末+季度",T1342="季度+动态"),N1342*$E$5/2,IF(T1342="季度",(J1342+K1342)/2,IF(T1342="动态",N1342*$E$5*IF(J1342+K1342=0,0.5,J1342/(J1342+K1342)),J1342)))</x:f>
        <x:v>0.1339536029068738</x:v>
      </x:c>
      <x:c r="V1342" s="64" t="n">
        <x:f aca="0">IF(OR(T1342="年末+季度",T1342="季度+动态"),N1342*$E$5/2,IF(T1342="季度",(J1342+K1342)/2,IF(T1342="动态",N1342*$E$5*IF(J1342+K1342=0,0.5,K1342/(J1342+K1342)),K1342)))</x:f>
        <x:v>0.13403962405752115</x:v>
      </x:c>
      <x:c r="W1342" s="64" t="n">
        <x:f aca="0">IF(OR(T1342="年末+季度",T1342="季度+动态",T1342="动态"),N1342*(1-$E$5)*IF(L1342+M1342=0,$B$7/($B$7+$B$8),L1342/(L1342+M1342)),L1342)</x:f>
        <x:v>0.9390798429827258</x:v>
      </x:c>
      <x:c r="X1342" s="64" t="n">
        <x:f aca="0">IF(OR(T1342="年末+季度",T1342="季度+动态",T1342="动态"),N1342*(1-$E$5)*IF(L1342+M1342=0,$B$8/($B$7+$B$8),M1342/(L1342+M1342)),M1342)</x:f>
        <x:v>0.10522146738743365</x:v>
      </x:c>
      <x:c r="Y1342" s="64" t="n">
        <x:f aca="0">POWER(1-$H$5,(A1342-A1341)/$H$8)</x:f>
        <x:v>0.9999862671029998</x:v>
      </x:c>
      <x:c r="Z1342" s="64" t="n">
        <x:f aca="0">U1342*Y1342</x:f>
        <x:v>0.13395176333584227</x:v>
      </x:c>
      <x:c r="AA1342" s="64" t="n">
        <x:f aca="0">V1342*Y1342</x:f>
        <x:v>0.13403778330517002</x:v>
      </x:c>
      <x:c r="AB1342" s="64" t="n">
        <x:f aca="0">W1342*Y1342</x:f>
        <x:v>0.9390669466959671</x:v>
      </x:c>
      <x:c r="AC1342" s="64" t="n">
        <x:f aca="0">X1342*Y1342</x:f>
        <x:v>0.1052200223918598</x:v>
      </x:c>
      <x:c r="AD1342" s="64" t="n">
        <x:f aca="0">SUM(Z1342:AC1342)</x:f>
        <x:v>1.3122765157288392</x:v>
      </x:c>
      <x:c r="AE1342" s="64" t="n">
        <x:f aca="0">MAX(AE1341,AD1342)</x:f>
        <x:v>1.313965047991966</x:v>
      </x:c>
      <x:c r="AF1342" s="63" t="n">
        <x:f aca="0">AD1342/AE1342-1</x:f>
        <x:v>-0.001285066346100483</x:v>
      </x:c>
      <x:c r="AG1342" s="63" t="n">
        <x:f aca="0">AD1342/AD1341-1</x:f>
        <x:v>0.001337240544580398</x:v>
      </x:c>
      <x:c r="AH1342" s="61" t="n">
        <x:f aca="0">IF(OR(T1342="年末+季度",T1342="季度+动态",T1342="季度",T1342="动态"),A1342,AH1341)</x:f>
        <x:v>45747</x:v>
      </x:c>
      <x:c r="AI1342" s="68" t="n">
        <x:f aca="0">YEAR(A1342)</x:f>
        <x:v>2025</x:v>
      </x:c>
      <x:c r="AJ1342" s="68" t="n">
        <x:f aca="0">MONTH(A1342)</x:f>
        <x:v>5</x:v>
      </x:c>
      <x:c r="AK1342" s="66" t="n">
        <x:f aca="0">IF(MONTH(A1342)&lt;&gt;MONTH(A1343),1,0)</x:f>
        <x:v>0</x:v>
      </x:c>
      <x:c r="AL1342" s="64" t="n">
        <x:f aca="0">IF(AK1341,AD1341,AL1341)</x:f>
        <x:v>1.3061032025353012</x:v>
      </x:c>
      <x:c r="AM1342" s="65" t="str">
        <x:f aca="0">IF(AK1342,AD1342/AL1342-1,"")</x:f>
      </x:c>
      <x:c r="AN1342" s="64" t="n">
        <x:f aca="0">IF(AI1342&lt;&gt;AI1341,AD1342,MAX(AN1341,AD1342))</x:f>
        <x:v>1.313965047991966</x:v>
      </x:c>
      <x:c r="AO1342" s="65" t="n">
        <x:f aca="0">AD1342/AN1342-1</x:f>
        <x:v>-0.001285066346100483</x:v>
      </x:c>
      <x:c r="AP1342" s="69" t="n">
        <x:f aca="0">IFERROR(SUM(Z1342:AC1342)/AD1342,0)</x:f>
        <x:v>1</x:v>
      </x:c>
      <x:c r="AQ1342" s="66" t="b">
        <x:f aca="0">AND(B1342&gt;0,C1342&gt;0,D1342&gt;0,E1342&gt;0)</x:f>
        <x:v>1</x:v>
      </x:c>
    </x:row>
    <x:row r="1343" ht="13.5" hidden="0">
      <x:c r="A1343" s="61" t="n">
        <x:f aca="0">'净值底稿'!A1305</x:f>
        <x:v>45798</x:v>
      </x:c>
      <x:c r="B1343" s="62" t="n">
        <x:f aca="0">'净值底稿'!W1305</x:f>
        <x:v>1.5585961724725328</x:v>
      </x:c>
      <x:c r="C1343" s="62" t="n">
        <x:f aca="0">'净值底稿'!T1305</x:f>
        <x:v>1.4363101468372714</x:v>
      </x:c>
      <x:c r="D1343" s="62" t="n">
        <x:f aca="0">'净值底稿'!U1305</x:f>
        <x:v>1.7543</x:v>
      </x:c>
      <x:c r="E1343" s="62" t="n">
        <x:f aca="0">'净值底稿'!V1305</x:f>
        <x:v>2.6997</x:v>
      </x:c>
      <x:c r="F1343" s="63" t="n">
        <x:f aca="0">IFERROR(B1343/B1342-1,0)</x:f>
        <x:v>0.006662667811673462</x:v>
      </x:c>
      <x:c r="G1343" s="63" t="n">
        <x:f aca="0">IFERROR(C1343/C1342-1,0)</x:f>
        <x:v>-0.0007817512570617025</x:v>
      </x:c>
      <x:c r="H1343" s="63" t="n">
        <x:f aca="0">IFERROR(D1343/D1342-1,0)</x:f>
        <x:v>-0.00005699954400362195</x:v>
      </x:c>
      <x:c r="I1343" s="63" t="n">
        <x:f aca="0">IFERROR(E1343/E1342-1,0)</x:f>
        <x:v>0.026111744583808605</x:v>
      </x:c>
      <x:c r="J1343" s="64" t="n">
        <x:f aca="0">Z1342*(1+F1343)</x:f>
        <x:v>0.13484423943773688</x:v>
      </x:c>
      <x:c r="K1343" s="64" t="n">
        <x:f aca="0">AA1342*(1+G1343)</x:f>
        <x:v>0.13393299909957745</x:v>
      </x:c>
      <x:c r="L1343" s="64" t="n">
        <x:f aca="0">AB1342*(1+H1343)</x:f>
        <x:v>0.9390134203082166</x:v>
      </x:c>
      <x:c r="M1343" s="64" t="n">
        <x:f aca="0">AC1342*(1+I1343)</x:f>
        <x:v>0.10796750074165867</x:v>
      </x:c>
      <x:c r="N1343" s="64" t="n">
        <x:f aca="0">SUM(J1343:M1343)</x:f>
        <x:v>1.3157581595871897</x:v>
      </x:c>
      <x:c r="O1343" s="65" t="n">
        <x:f aca="0">IFERROR((J1343+K1343)/N1343,0)</x:f>
        <x:v>0.20427556278400083</x:v>
      </x:c>
      <x:c r="P1343" s="66" t="b">
        <x:f aca="0">AND(MONTH(A1343)=12,OR(A1344="",YEAR(A1343)&lt;&gt;YEAR(A1344)))</x:f>
        <x:v>0</x:v>
      </x:c>
      <x:c r="Q1343" s="66" t="b">
        <x:f aca="0">AND(MOD(MONTH(A1343),3)=0,OR(A1344="",MONTH(A1343)&lt;&gt;MONTH(A1344)))</x:f>
        <x:v>0</x:v>
      </x:c>
      <x:c r="R1343" s="66" t="b">
        <x:f aca="0">OR(O1343&gt;$E$7,O1343&lt;$E$6)</x:f>
        <x:v>0</x:v>
      </x:c>
      <x:c r="S1343" s="66" t="b">
        <x:f aca="0">AND(OR(P1343,Q1343,R1343),A1343-AH1342&gt;$E$8)</x:f>
        <x:v>0</x:v>
      </x:c>
      <x:c r="T1343" s="67" t="str">
        <x:f aca="0">IF(NOT(OR(P1343,Q1343,R1343)),"不调",IF(NOT(S1343),"间隔规则跳过",IF(P1343,"年末+季度",IF(AND(Q1343,R1343),"季度+动态",IF(Q1343,"季度","动态")))))</x:f>
        <x:v>不调</x:v>
      </x:c>
      <x:c r="U1343" s="64" t="n">
        <x:f aca="0">IF(OR(T1343="年末+季度",T1343="季度+动态"),N1343*$E$5/2,IF(T1343="季度",(J1343+K1343)/2,IF(T1343="动态",N1343*$E$5*IF(J1343+K1343=0,0.5,J1343/(J1343+K1343)),J1343)))</x:f>
        <x:v>0.13484423943773688</x:v>
      </x:c>
      <x:c r="V1343" s="64" t="n">
        <x:f aca="0">IF(OR(T1343="年末+季度",T1343="季度+动态"),N1343*$E$5/2,IF(T1343="季度",(J1343+K1343)/2,IF(T1343="动态",N1343*$E$5*IF(J1343+K1343=0,0.5,K1343/(J1343+K1343)),K1343)))</x:f>
        <x:v>0.13393299909957745</x:v>
      </x:c>
      <x:c r="W1343" s="64" t="n">
        <x:f aca="0">IF(OR(T1343="年末+季度",T1343="季度+动态",T1343="动态"),N1343*(1-$E$5)*IF(L1343+M1343=0,$B$7/($B$7+$B$8),L1343/(L1343+M1343)),L1343)</x:f>
        <x:v>0.9390134203082166</x:v>
      </x:c>
      <x:c r="X1343" s="64" t="n">
        <x:f aca="0">IF(OR(T1343="年末+季度",T1343="季度+动态",T1343="动态"),N1343*(1-$E$5)*IF(L1343+M1343=0,$B$8/($B$7+$B$8),M1343/(L1343+M1343)),M1343)</x:f>
        <x:v>0.10796750074165867</x:v>
      </x:c>
      <x:c r="Y1343" s="64" t="n">
        <x:f aca="0">POWER(1-$H$5,(A1343-A1342)/$H$8)</x:f>
        <x:v>0.9999862671029998</x:v>
      </x:c>
      <x:c r="Z1343" s="64" t="n">
        <x:f aca="0">U1343*Y1343</x:f>
        <x:v>0.1348423876356856</x:v>
      </x:c>
      <x:c r="AA1343" s="64" t="n">
        <x:f aca="0">V1343*Y1343</x:f>
        <x:v>0.1339311598114959</x:v>
      </x:c>
      <x:c r="AB1343" s="64" t="n">
        <x:f aca="0">W1343*Y1343</x:f>
        <x:v>0.9390005249336336</x:v>
      </x:c>
      <x:c r="AC1343" s="64" t="n">
        <x:f aca="0">X1343*Y1343</x:f>
        <x:v>0.10796601803509162</x:v>
      </x:c>
      <x:c r="AD1343" s="64" t="n">
        <x:f aca="0">SUM(Z1343:AC1343)</x:f>
        <x:v>1.315740090415907</x:v>
      </x:c>
      <x:c r="AE1343" s="64" t="n">
        <x:f aca="0">MAX(AE1342,AD1343)</x:f>
        <x:v>1.315740090415907</x:v>
      </x:c>
      <x:c r="AF1343" s="63" t="n">
        <x:f aca="0">AD1343/AE1343-1</x:f>
        <x:v>0</x:v>
      </x:c>
      <x:c r="AG1343" s="63" t="n">
        <x:f aca="0">AD1343/AD1342-1</x:f>
        <x:v>0.0026393634615522465</x:v>
      </x:c>
      <x:c r="AH1343" s="61" t="n">
        <x:f aca="0">IF(OR(T1343="年末+季度",T1343="季度+动态",T1343="季度",T1343="动态"),A1343,AH1342)</x:f>
        <x:v>45747</x:v>
      </x:c>
      <x:c r="AI1343" s="68" t="n">
        <x:f aca="0">YEAR(A1343)</x:f>
        <x:v>2025</x:v>
      </x:c>
      <x:c r="AJ1343" s="68" t="n">
        <x:f aca="0">MONTH(A1343)</x:f>
        <x:v>5</x:v>
      </x:c>
      <x:c r="AK1343" s="66" t="n">
        <x:f aca="0">IF(MONTH(A1343)&lt;&gt;MONTH(A1344),1,0)</x:f>
        <x:v>0</x:v>
      </x:c>
      <x:c r="AL1343" s="64" t="n">
        <x:f aca="0">IF(AK1342,AD1342,AL1342)</x:f>
        <x:v>1.3061032025353012</x:v>
      </x:c>
      <x:c r="AM1343" s="65" t="str">
        <x:f aca="0">IF(AK1343,AD1343/AL1343-1,"")</x:f>
      </x:c>
      <x:c r="AN1343" s="64" t="n">
        <x:f aca="0">IF(AI1343&lt;&gt;AI1342,AD1343,MAX(AN1342,AD1343))</x:f>
        <x:v>1.315740090415907</x:v>
      </x:c>
      <x:c r="AO1343" s="65" t="n">
        <x:f aca="0">AD1343/AN1343-1</x:f>
        <x:v>0</x:v>
      </x:c>
      <x:c r="AP1343" s="69" t="n">
        <x:f aca="0">IFERROR(SUM(Z1343:AC1343)/AD1343,0)</x:f>
        <x:v>1</x:v>
      </x:c>
      <x:c r="AQ1343" s="66" t="b">
        <x:f aca="0">AND(B1343&gt;0,C1343&gt;0,D1343&gt;0,E1343&gt;0)</x:f>
        <x:v>1</x:v>
      </x:c>
    </x:row>
    <x:row r="1344" ht="13.5" hidden="0">
      <x:c r="A1344" s="61" t="n">
        <x:f aca="0">'净值底稿'!A1306</x:f>
        <x:v>45799</x:v>
      </x:c>
      <x:c r="B1344" s="62" t="n">
        <x:f aca="0">'净值底稿'!W1306</x:f>
        <x:v>1.5586244413964925</x:v>
      </x:c>
      <x:c r="C1344" s="62" t="n">
        <x:f aca="0">'净值底稿'!T1306</x:f>
        <x:v>1.425749579604806</x:v>
      </x:c>
      <x:c r="D1344" s="62" t="n">
        <x:f aca="0">'净值底稿'!U1306</x:f>
        <x:v>1.7546</x:v>
      </x:c>
      <x:c r="E1344" s="62" t="n">
        <x:f aca="0">'净值底稿'!V1306</x:f>
        <x:v>2.7168</x:v>
      </x:c>
      <x:c r="F1344" s="63" t="n">
        <x:f aca="0">IFERROR(B1344/B1343-1,0)</x:f>
        <x:v>0.00001813742678113961</x:v>
      </x:c>
      <x:c r="G1344" s="63" t="n">
        <x:f aca="0">IFERROR(C1344/C1343-1,0)</x:f>
        <x:v>-0.0073525674491122794</x:v>
      </x:c>
      <x:c r="H1344" s="63" t="n">
        <x:f aca="0">IFERROR(D1344/D1343-1,0)</x:f>
        <x:v>0.00017100837941064206</x:v>
      </x:c>
      <x:c r="I1344" s="63" t="n">
        <x:f aca="0">IFERROR(E1344/E1343-1,0)</x:f>
        <x:v>0.006334037115235169</x:v>
      </x:c>
      <x:c r="J1344" s="64" t="n">
        <x:f aca="0">Z1343*(1+F1344)</x:f>
        <x:v>0.13484483332961833</x:v>
      </x:c>
      <x:c r="K1344" s="64" t="n">
        <x:f aca="0">AA1343*(1+G1344)</x:f>
        <x:v>0.13294642192544404</x:v>
      </x:c>
      <x:c r="L1344" s="64" t="n">
        <x:f aca="0">AB1343*(1+H1344)</x:f>
        <x:v>0.9391611018916682</x:v>
      </x:c>
      <x:c r="M1344" s="64" t="n">
        <x:f aca="0">AC1343*(1+I1344)</x:f>
        <x:v>0.10864987880051004</x:v>
      </x:c>
      <x:c r="N1344" s="64" t="n">
        <x:f aca="0">SUM(J1344:M1344)</x:f>
        <x:v>1.3156022359472408</x:v>
      </x:c>
      <x:c r="O1344" s="65" t="n">
        <x:f aca="0">IFERROR((J1344+K1344)/N1344,0)</x:f>
        <x:v>0.20355031934272383</x:v>
      </x:c>
      <x:c r="P1344" s="66" t="b">
        <x:f aca="0">AND(MONTH(A1344)=12,OR(A1345="",YEAR(A1344)&lt;&gt;YEAR(A1345)))</x:f>
        <x:v>0</x:v>
      </x:c>
      <x:c r="Q1344" s="66" t="b">
        <x:f aca="0">AND(MOD(MONTH(A1344),3)=0,OR(A1345="",MONTH(A1344)&lt;&gt;MONTH(A1345)))</x:f>
        <x:v>0</x:v>
      </x:c>
      <x:c r="R1344" s="66" t="b">
        <x:f aca="0">OR(O1344&gt;$E$7,O1344&lt;$E$6)</x:f>
        <x:v>0</x:v>
      </x:c>
      <x:c r="S1344" s="66" t="b">
        <x:f aca="0">AND(OR(P1344,Q1344,R1344),A1344-AH1343&gt;$E$8)</x:f>
        <x:v>0</x:v>
      </x:c>
      <x:c r="T1344" s="67" t="str">
        <x:f aca="0">IF(NOT(OR(P1344,Q1344,R1344)),"不调",IF(NOT(S1344),"间隔规则跳过",IF(P1344,"年末+季度",IF(AND(Q1344,R1344),"季度+动态",IF(Q1344,"季度","动态")))))</x:f>
        <x:v>不调</x:v>
      </x:c>
      <x:c r="U1344" s="64" t="n">
        <x:f aca="0">IF(OR(T1344="年末+季度",T1344="季度+动态"),N1344*$E$5/2,IF(T1344="季度",(J1344+K1344)/2,IF(T1344="动态",N1344*$E$5*IF(J1344+K1344=0,0.5,J1344/(J1344+K1344)),J1344)))</x:f>
        <x:v>0.13484483332961833</x:v>
      </x:c>
      <x:c r="V1344" s="64" t="n">
        <x:f aca="0">IF(OR(T1344="年末+季度",T1344="季度+动态"),N1344*$E$5/2,IF(T1344="季度",(J1344+K1344)/2,IF(T1344="动态",N1344*$E$5*IF(J1344+K1344=0,0.5,K1344/(J1344+K1344)),K1344)))</x:f>
        <x:v>0.13294642192544404</x:v>
      </x:c>
      <x:c r="W1344" s="64" t="n">
        <x:f aca="0">IF(OR(T1344="年末+季度",T1344="季度+动态",T1344="动态"),N1344*(1-$E$5)*IF(L1344+M1344=0,$B$7/($B$7+$B$8),L1344/(L1344+M1344)),L1344)</x:f>
        <x:v>0.9391611018916682</x:v>
      </x:c>
      <x:c r="X1344" s="64" t="n">
        <x:f aca="0">IF(OR(T1344="年末+季度",T1344="季度+动态",T1344="动态"),N1344*(1-$E$5)*IF(L1344+M1344=0,$B$8/($B$7+$B$8),M1344/(L1344+M1344)),M1344)</x:f>
        <x:v>0.10864987880051004</x:v>
      </x:c>
      <x:c r="Y1344" s="64" t="n">
        <x:f aca="0">POWER(1-$H$5,(A1344-A1343)/$H$8)</x:f>
        <x:v>0.9999862671029998</x:v>
      </x:c>
      <x:c r="Z1344" s="64" t="n">
        <x:f aca="0">U1344*Y1344</x:f>
        <x:v>0.1348429815194112</x:v>
      </x:c>
      <x:c r="AA1344" s="64" t="n">
        <x:f aca="0">V1344*Y1344</x:f>
        <x:v>0.1329445961859252</x:v>
      </x:c>
      <x:c r="AB1344" s="64" t="n">
        <x:f aca="0">W1344*Y1344</x:f>
        <x:v>0.9391482044889893</x:v>
      </x:c>
      <x:c r="AC1344" s="64" t="n">
        <x:f aca="0">X1344*Y1344</x:f>
        <x:v>0.10864838672291538</x:v>
      </x:c>
      <x:c r="AD1344" s="64" t="n">
        <x:f aca="0">SUM(Z1344:AC1344)</x:f>
        <x:v>1.315584168917241</x:v>
      </x:c>
      <x:c r="AE1344" s="64" t="n">
        <x:f aca="0">MAX(AE1343,AD1344)</x:f>
        <x:v>1.315740090415907</x:v>
      </x:c>
      <x:c r="AF1344" s="63" t="n">
        <x:f aca="0">AD1344/AE1344-1</x:f>
        <x:v>-0.00011850478662289721</x:v>
      </x:c>
      <x:c r="AG1344" s="63" t="n">
        <x:f aca="0">AD1344/AD1343-1</x:f>
        <x:v>-0.00011850478662289721</x:v>
      </x:c>
      <x:c r="AH1344" s="61" t="n">
        <x:f aca="0">IF(OR(T1344="年末+季度",T1344="季度+动态",T1344="季度",T1344="动态"),A1344,AH1343)</x:f>
        <x:v>45747</x:v>
      </x:c>
      <x:c r="AI1344" s="68" t="n">
        <x:f aca="0">YEAR(A1344)</x:f>
        <x:v>2025</x:v>
      </x:c>
      <x:c r="AJ1344" s="68" t="n">
        <x:f aca="0">MONTH(A1344)</x:f>
        <x:v>5</x:v>
      </x:c>
      <x:c r="AK1344" s="66" t="n">
        <x:f aca="0">IF(MONTH(A1344)&lt;&gt;MONTH(A1345),1,0)</x:f>
        <x:v>0</x:v>
      </x:c>
      <x:c r="AL1344" s="64" t="n">
        <x:f aca="0">IF(AK1343,AD1343,AL1343)</x:f>
        <x:v>1.3061032025353012</x:v>
      </x:c>
      <x:c r="AM1344" s="65" t="str">
        <x:f aca="0">IF(AK1344,AD1344/AL1344-1,"")</x:f>
      </x:c>
      <x:c r="AN1344" s="64" t="n">
        <x:f aca="0">IF(AI1344&lt;&gt;AI1343,AD1344,MAX(AN1343,AD1344))</x:f>
        <x:v>1.315740090415907</x:v>
      </x:c>
      <x:c r="AO1344" s="65" t="n">
        <x:f aca="0">AD1344/AN1344-1</x:f>
        <x:v>-0.00011850478662289721</x:v>
      </x:c>
      <x:c r="AP1344" s="69" t="n">
        <x:f aca="0">IFERROR(SUM(Z1344:AC1344)/AD1344,0)</x:f>
        <x:v>1</x:v>
      </x:c>
      <x:c r="AQ1344" s="66" t="b">
        <x:f aca="0">AND(B1344&gt;0,C1344&gt;0,D1344&gt;0,E1344&gt;0)</x:f>
        <x:v>1</x:v>
      </x:c>
    </x:row>
    <x:row r="1345" ht="13.5" hidden="0">
      <x:c r="A1345" s="61" t="n">
        <x:f aca="0">'净值底稿'!A1307</x:f>
        <x:v>45800</x:v>
      </x:c>
      <x:c r="B1345" s="62" t="n">
        <x:f aca="0">'净值底稿'!W1307</x:f>
        <x:v>1.5508359433280268</x:v>
      </x:c>
      <x:c r="C1345" s="62" t="n">
        <x:f aca="0">'净值底稿'!T1307</x:f>
        <x:v>1.4116380136796067</x:v>
      </x:c>
      <x:c r="D1345" s="62" t="n">
        <x:f aca="0">'净值底稿'!U1307</x:f>
        <x:v>1.7548</x:v>
      </x:c>
      <x:c r="E1345" s="62" t="n">
        <x:f aca="0">'净值底稿'!V1307</x:f>
        <x:v>2.7084</x:v>
      </x:c>
      <x:c r="F1345" s="63" t="n">
        <x:f aca="0">IFERROR(B1345/B1344-1,0)</x:f>
        <x:v>-0.004997033192606248</x:v>
      </x:c>
      <x:c r="G1345" s="63" t="n">
        <x:f aca="0">IFERROR(C1345/C1344-1,0)</x:f>
        <x:v>-0.009897646912938818</x:v>
      </x:c>
      <x:c r="H1345" s="63" t="n">
        <x:f aca="0">IFERROR(D1345/D1344-1,0)</x:f>
        <x:v>0.00011398609369650536</x:v>
      </x:c>
      <x:c r="I1345" s="63" t="n">
        <x:f aca="0">IFERROR(E1345/E1344-1,0)</x:f>
        <x:v>-0.0030918727915194566</x:v>
      </x:c>
      <x:c r="J1345" s="64" t="n">
        <x:f aca="0">Z1344*(1+F1345)</x:f>
        <x:v>0.13416916666496873</x:v>
      </x:c>
      <x:c r="K1345" s="64" t="n">
        <x:f aca="0">AA1344*(1+G1345)</x:f>
        <x:v>0.13162875751389366</x:v>
      </x:c>
      <x:c r="L1345" s="64" t="n">
        <x:f aca="0">AB1344*(1+H1345)</x:f>
        <x:v>0.9392552543242211</x:v>
      </x:c>
      <x:c r="M1345" s="64" t="n">
        <x:f aca="0">AC1344*(1+I1345)</x:f>
        <x:v>0.10831245973216432</x:v>
      </x:c>
      <x:c r="N1345" s="64" t="n">
        <x:f aca="0">SUM(J1345:M1345)</x:f>
        <x:v>1.3133656382352477</x:v>
      </x:c>
      <x:c r="O1345" s="65" t="n">
        <x:f aca="0">IFERROR((J1345+K1345)/N1345,0)</x:f>
        <x:v>0.20237922817594925</x:v>
      </x:c>
      <x:c r="P1345" s="66" t="b">
        <x:f aca="0">AND(MONTH(A1345)=12,OR(A1346="",YEAR(A1345)&lt;&gt;YEAR(A1346)))</x:f>
        <x:v>0</x:v>
      </x:c>
      <x:c r="Q1345" s="66" t="b">
        <x:f aca="0">AND(MOD(MONTH(A1345),3)=0,OR(A1346="",MONTH(A1345)&lt;&gt;MONTH(A1346)))</x:f>
        <x:v>0</x:v>
      </x:c>
      <x:c r="R1345" s="66" t="b">
        <x:f aca="0">OR(O1345&gt;$E$7,O1345&lt;$E$6)</x:f>
        <x:v>0</x:v>
      </x:c>
      <x:c r="S1345" s="66" t="b">
        <x:f aca="0">AND(OR(P1345,Q1345,R1345),A1345-AH1344&gt;$E$8)</x:f>
        <x:v>0</x:v>
      </x:c>
      <x:c r="T1345" s="67" t="str">
        <x:f aca="0">IF(NOT(OR(P1345,Q1345,R1345)),"不调",IF(NOT(S1345),"间隔规则跳过",IF(P1345,"年末+季度",IF(AND(Q1345,R1345),"季度+动态",IF(Q1345,"季度","动态")))))</x:f>
        <x:v>不调</x:v>
      </x:c>
      <x:c r="U1345" s="64" t="n">
        <x:f aca="0">IF(OR(T1345="年末+季度",T1345="季度+动态"),N1345*$E$5/2,IF(T1345="季度",(J1345+K1345)/2,IF(T1345="动态",N1345*$E$5*IF(J1345+K1345=0,0.5,J1345/(J1345+K1345)),J1345)))</x:f>
        <x:v>0.13416916666496873</x:v>
      </x:c>
      <x:c r="V1345" s="64" t="n">
        <x:f aca="0">IF(OR(T1345="年末+季度",T1345="季度+动态"),N1345*$E$5/2,IF(T1345="季度",(J1345+K1345)/2,IF(T1345="动态",N1345*$E$5*IF(J1345+K1345=0,0.5,K1345/(J1345+K1345)),K1345)))</x:f>
        <x:v>0.13162875751389366</x:v>
      </x:c>
      <x:c r="W1345" s="64" t="n">
        <x:f aca="0">IF(OR(T1345="年末+季度",T1345="季度+动态",T1345="动态"),N1345*(1-$E$5)*IF(L1345+M1345=0,$B$7/($B$7+$B$8),L1345/(L1345+M1345)),L1345)</x:f>
        <x:v>0.9392552543242211</x:v>
      </x:c>
      <x:c r="X1345" s="64" t="n">
        <x:f aca="0">IF(OR(T1345="年末+季度",T1345="季度+动态",T1345="动态"),N1345*(1-$E$5)*IF(L1345+M1345=0,$B$8/($B$7+$B$8),M1345/(L1345+M1345)),M1345)</x:f>
        <x:v>0.10831245973216432</x:v>
      </x:c>
      <x:c r="Y1345" s="64" t="n">
        <x:f aca="0">POWER(1-$H$5,(A1345-A1344)/$H$8)</x:f>
        <x:v>0.9999862671029998</x:v>
      </x:c>
      <x:c r="Z1345" s="64" t="n">
        <x:f aca="0">U1345*Y1345</x:f>
        <x:v>0.1341673241336223</x:v>
      </x:c>
      <x:c r="AA1345" s="64" t="n">
        <x:f aca="0">V1345*Y1345</x:f>
        <x:v>0.13162694986972445</x:v>
      </x:c>
      <x:c r="AB1345" s="64" t="n">
        <x:f aca="0">W1345*Y1345</x:f>
        <x:v>0.9392423556285565</x:v>
      </x:c>
      <x:c r="AC1345" s="64" t="n">
        <x:f aca="0">X1345*Y1345</x:f>
        <x:v>0.10831097228831096</x:v>
      </x:c>
      <x:c r="AD1345" s="64" t="n">
        <x:f aca="0">SUM(Z1345:AC1345)</x:f>
        <x:v>1.3133476019202142</x:v>
      </x:c>
      <x:c r="AE1345" s="64" t="n">
        <x:f aca="0">MAX(AE1344,AD1345)</x:f>
        <x:v>1.315740090415907</x:v>
      </x:c>
      <x:c r="AF1345" s="63" t="n">
        <x:f aca="0">AD1345/AE1345-1</x:f>
        <x:v>-0.001818359502093192</x:v>
      </x:c>
      <x:c r="AG1345" s="63" t="n">
        <x:f aca="0">AD1345/AD1344-1</x:f>
        <x:v>-0.0017000561802651415</x:v>
      </x:c>
      <x:c r="AH1345" s="61" t="n">
        <x:f aca="0">IF(OR(T1345="年末+季度",T1345="季度+动态",T1345="季度",T1345="动态"),A1345,AH1344)</x:f>
        <x:v>45747</x:v>
      </x:c>
      <x:c r="AI1345" s="68" t="n">
        <x:f aca="0">YEAR(A1345)</x:f>
        <x:v>2025</x:v>
      </x:c>
      <x:c r="AJ1345" s="68" t="n">
        <x:f aca="0">MONTH(A1345)</x:f>
        <x:v>5</x:v>
      </x:c>
      <x:c r="AK1345" s="66" t="n">
        <x:f aca="0">IF(MONTH(A1345)&lt;&gt;MONTH(A1346),1,0)</x:f>
        <x:v>0</x:v>
      </x:c>
      <x:c r="AL1345" s="64" t="n">
        <x:f aca="0">IF(AK1344,AD1344,AL1344)</x:f>
        <x:v>1.3061032025353012</x:v>
      </x:c>
      <x:c r="AM1345" s="65" t="str">
        <x:f aca="0">IF(AK1345,AD1345/AL1345-1,"")</x:f>
      </x:c>
      <x:c r="AN1345" s="64" t="n">
        <x:f aca="0">IF(AI1345&lt;&gt;AI1344,AD1345,MAX(AN1344,AD1345))</x:f>
        <x:v>1.315740090415907</x:v>
      </x:c>
      <x:c r="AO1345" s="65" t="n">
        <x:f aca="0">AD1345/AN1345-1</x:f>
        <x:v>-0.001818359502093192</x:v>
      </x:c>
      <x:c r="AP1345" s="69" t="n">
        <x:f aca="0">IFERROR(SUM(Z1345:AC1345)/AD1345,0)</x:f>
        <x:v>1</x:v>
      </x:c>
      <x:c r="AQ1345" s="66" t="b">
        <x:f aca="0">AND(B1345&gt;0,C1345&gt;0,D1345&gt;0,E1345&gt;0)</x:f>
        <x:v>1</x:v>
      </x:c>
    </x:row>
    <x:row r="1346" ht="13.5" hidden="0">
      <x:c r="A1346" s="61" t="n">
        <x:f aca="0">'净值底稿'!A1308</x:f>
        <x:v>45803</x:v>
      </x:c>
      <x:c r="B1346" s="62" t="n">
        <x:f aca="0">'净值底稿'!W1308</x:f>
        <x:v>1.545865992657422</x:v>
      </x:c>
      <x:c r="C1346" s="62" t="n">
        <x:f aca="0">'净值底稿'!T1308</x:f>
        <x:v>1.4184599384394785</x:v>
      </x:c>
      <x:c r="D1346" s="62" t="n">
        <x:f aca="0">'净值底稿'!U1308</x:f>
        <x:v>1.7554</x:v>
      </x:c>
      <x:c r="E1346" s="62" t="n">
        <x:f aca="0">'净值底稿'!V1308</x:f>
        <x:v>2.7019</x:v>
      </x:c>
      <x:c r="F1346" s="63" t="n">
        <x:f aca="0">IFERROR(B1346/B1345-1,0)</x:f>
        <x:v>-0.003204691438824514</x:v>
      </x:c>
      <x:c r="G1346" s="63" t="n">
        <x:f aca="0">IFERROR(C1346/C1345-1,0)</x:f>
        <x:v>0.004832630386659487</x:v>
      </x:c>
      <x:c r="H1346" s="63" t="n">
        <x:f aca="0">IFERROR(D1346/D1345-1,0)</x:f>
        <x:v>0.0003419193070435256</x:v>
      </x:c>
      <x:c r="I1346" s="63" t="n">
        <x:f aca="0">IFERROR(E1346/E1345-1,0)</x:f>
        <x:v>-0.0023999409245311076</x:v>
      </x:c>
      <x:c r="J1346" s="64" t="n">
        <x:f aca="0">Z1345*(1+F1346)</x:f>
        <x:v>0.1337373592586013</x:v>
      </x:c>
      <x:c r="K1346" s="64" t="n">
        <x:f aca="0">AA1345*(1+G1346)</x:f>
        <x:v>0.13226305426736817</x:v>
      </x:c>
      <x:c r="L1346" s="64" t="n">
        <x:f aca="0">AB1345*(1+H1346)</x:f>
        <x:v>0.9395635007239389</x:v>
      </x:c>
      <x:c r="M1346" s="64" t="n">
        <x:f aca="0">AC1345*(1+I1346)</x:f>
        <x:v>0.10805103235334049</x:v>
      </x:c>
      <x:c r="N1346" s="64" t="n">
        <x:f aca="0">SUM(J1346:M1346)</x:f>
        <x:v>1.313614946603249</x:v>
      </x:c>
      <x:c r="O1346" s="65" t="n">
        <x:f aca="0">IFERROR((J1346+K1346)/N1346,0)</x:f>
        <x:v>0.20249496567757125</x:v>
      </x:c>
      <x:c r="P1346" s="66" t="b">
        <x:f aca="0">AND(MONTH(A1346)=12,OR(A1347="",YEAR(A1346)&lt;&gt;YEAR(A1347)))</x:f>
        <x:v>0</x:v>
      </x:c>
      <x:c r="Q1346" s="66" t="b">
        <x:f aca="0">AND(MOD(MONTH(A1346),3)=0,OR(A1347="",MONTH(A1346)&lt;&gt;MONTH(A1347)))</x:f>
        <x:v>0</x:v>
      </x:c>
      <x:c r="R1346" s="66" t="b">
        <x:f aca="0">OR(O1346&gt;$E$7,O1346&lt;$E$6)</x:f>
        <x:v>0</x:v>
      </x:c>
      <x:c r="S1346" s="66" t="b">
        <x:f aca="0">AND(OR(P1346,Q1346,R1346),A1346-AH1345&gt;$E$8)</x:f>
        <x:v>0</x:v>
      </x:c>
      <x:c r="T1346" s="67" t="str">
        <x:f aca="0">IF(NOT(OR(P1346,Q1346,R1346)),"不调",IF(NOT(S1346),"间隔规则跳过",IF(P1346,"年末+季度",IF(AND(Q1346,R1346),"季度+动态",IF(Q1346,"季度","动态")))))</x:f>
        <x:v>不调</x:v>
      </x:c>
      <x:c r="U1346" s="64" t="n">
        <x:f aca="0">IF(OR(T1346="年末+季度",T1346="季度+动态"),N1346*$E$5/2,IF(T1346="季度",(J1346+K1346)/2,IF(T1346="动态",N1346*$E$5*IF(J1346+K1346=0,0.5,J1346/(J1346+K1346)),J1346)))</x:f>
        <x:v>0.1337373592586013</x:v>
      </x:c>
      <x:c r="V1346" s="64" t="n">
        <x:f aca="0">IF(OR(T1346="年末+季度",T1346="季度+动态"),N1346*$E$5/2,IF(T1346="季度",(J1346+K1346)/2,IF(T1346="动态",N1346*$E$5*IF(J1346+K1346=0,0.5,K1346/(J1346+K1346)),K1346)))</x:f>
        <x:v>0.13226305426736817</x:v>
      </x:c>
      <x:c r="W1346" s="64" t="n">
        <x:f aca="0">IF(OR(T1346="年末+季度",T1346="季度+动态",T1346="动态"),N1346*(1-$E$5)*IF(L1346+M1346=0,$B$7/($B$7+$B$8),L1346/(L1346+M1346)),L1346)</x:f>
        <x:v>0.9395635007239389</x:v>
      </x:c>
      <x:c r="X1346" s="64" t="n">
        <x:f aca="0">IF(OR(T1346="年末+季度",T1346="季度+动态",T1346="动态"),N1346*(1-$E$5)*IF(L1346+M1346=0,$B$8/($B$7+$B$8),M1346/(L1346+M1346)),M1346)</x:f>
        <x:v>0.10805103235334049</x:v>
      </x:c>
      <x:c r="Y1346" s="64" t="n">
        <x:f aca="0">POWER(1-$H$5,(A1346-A1345)/$H$8)</x:f>
        <x:v>0.9999588018747739</x:v>
      </x:c>
      <x:c r="Z1346" s="64" t="n">
        <x:f aca="0">U1346*Y1346</x:f>
        <x:v>0.13373184953012718</x:v>
      </x:c>
      <x:c r="AA1346" s="64" t="n">
        <x:f aca="0">V1346*Y1346</x:f>
        <x:v>0.1322576052774957</x:v>
      </x:c>
      <x:c r="AB1346" s="64" t="n">
        <x:f aca="0">W1346*Y1346</x:f>
        <x:v>0.9395247924691782</x:v>
      </x:c>
      <x:c r="AC1346" s="64" t="n">
        <x:f aca="0">X1346*Y1346</x:f>
        <x:v>0.10804658085337879</x:v>
      </x:c>
      <x:c r="AD1346" s="64" t="n">
        <x:f aca="0">SUM(Z1346:AC1346)</x:f>
        <x:v>1.3135608281301798</x:v>
      </x:c>
      <x:c r="AE1346" s="64" t="n">
        <x:f aca="0">MAX(AE1345,AD1346)</x:f>
        <x:v>1.315740090415907</x:v>
      </x:c>
      <x:c r="AF1346" s="63" t="n">
        <x:f aca="0">AD1346/AE1346-1</x:f>
        <x:v>-0.0016563015002744041</x:v>
      </x:c>
      <x:c r="AG1346" s="63" t="n">
        <x:f aca="0">AD1346/AD1345-1</x:f>
        <x:v>0.00016235321833613092</x:v>
      </x:c>
      <x:c r="AH1346" s="61" t="n">
        <x:f aca="0">IF(OR(T1346="年末+季度",T1346="季度+动态",T1346="季度",T1346="动态"),A1346,AH1345)</x:f>
        <x:v>45747</x:v>
      </x:c>
      <x:c r="AI1346" s="68" t="n">
        <x:f aca="0">YEAR(A1346)</x:f>
        <x:v>2025</x:v>
      </x:c>
      <x:c r="AJ1346" s="68" t="n">
        <x:f aca="0">MONTH(A1346)</x:f>
        <x:v>5</x:v>
      </x:c>
      <x:c r="AK1346" s="66" t="n">
        <x:f aca="0">IF(MONTH(A1346)&lt;&gt;MONTH(A1347),1,0)</x:f>
        <x:v>0</x:v>
      </x:c>
      <x:c r="AL1346" s="64" t="n">
        <x:f aca="0">IF(AK1345,AD1345,AL1345)</x:f>
        <x:v>1.3061032025353012</x:v>
      </x:c>
      <x:c r="AM1346" s="65" t="str">
        <x:f aca="0">IF(AK1346,AD1346/AL1346-1,"")</x:f>
      </x:c>
      <x:c r="AN1346" s="64" t="n">
        <x:f aca="0">IF(AI1346&lt;&gt;AI1345,AD1346,MAX(AN1345,AD1346))</x:f>
        <x:v>1.315740090415907</x:v>
      </x:c>
      <x:c r="AO1346" s="65" t="n">
        <x:f aca="0">AD1346/AN1346-1</x:f>
        <x:v>-0.0016563015002744041</x:v>
      </x:c>
      <x:c r="AP1346" s="69" t="n">
        <x:f aca="0">IFERROR(SUM(Z1346:AC1346)/AD1346,0)</x:f>
        <x:v>1</x:v>
      </x:c>
      <x:c r="AQ1346" s="66" t="b">
        <x:f aca="0">AND(B1346&gt;0,C1346&gt;0,D1346&gt;0,E1346&gt;0)</x:f>
        <x:v>1</x:v>
      </x:c>
    </x:row>
    <x:row r="1347" ht="13.5" hidden="0">
      <x:c r="A1347" s="61" t="n">
        <x:f aca="0">'净值底稿'!A1309</x:f>
        <x:v>45804</x:v>
      </x:c>
      <x:c r="B1347" s="62" t="n">
        <x:f aca="0">'净值底稿'!W1309</x:f>
        <x:v>1.545552113201162</x:v>
      </x:c>
      <x:c r="C1347" s="62" t="n">
        <x:f aca="0">'净值底稿'!T1309</x:f>
        <x:v>1.4150072769256392</x:v>
      </x:c>
      <x:c r="D1347" s="62" t="n">
        <x:f aca="0">'净值底稿'!U1309</x:f>
        <x:v>1.755</x:v>
      </x:c>
      <x:c r="E1347" s="62" t="n">
        <x:f aca="0">'净值底稿'!V1309</x:f>
        <x:v>2.6844</x:v>
      </x:c>
      <x:c r="F1347" s="63" t="n">
        <x:f aca="0">IFERROR(B1347/B1346-1,0)</x:f>
        <x:v>-0.00020304441507279503</x:v>
      </x:c>
      <x:c r="G1347" s="63" t="n">
        <x:f aca="0">IFERROR(C1347/C1346-1,0)</x:f>
        <x:v>-0.0024340916653858846</x:v>
      </x:c>
      <x:c r="H1347" s="63" t="n">
        <x:f aca="0">IFERROR(D1347/D1346-1,0)</x:f>
        <x:v>-0.00022786829212728676</x:v>
      </x:c>
      <x:c r="I1347" s="63" t="n">
        <x:f aca="0">IFERROR(E1347/E1346-1,0)</x:f>
        <x:v>-0.006476923646323018</x:v>
      </x:c>
      <x:c r="J1347" s="64" t="n">
        <x:f aca="0">Z1346*(1+F1347)</x:f>
        <x:v>0.13370469602496274</x:v>
      </x:c>
      <x:c r="K1347" s="64" t="n">
        <x:f aca="0">AA1346*(1+G1347)</x:f>
        <x:v>0.13193567814280585</x:v>
      </x:c>
      <x:c r="L1347" s="64" t="n">
        <x:f aca="0">AB1346*(1+H1347)</x:f>
        <x:v>0.939310704559307</x:v>
      </x:c>
      <x:c r="M1347" s="64" t="n">
        <x:f aca="0">AC1346*(1+I1347)</x:f>
        <x:v>0.10734677139894519</x:v>
      </x:c>
      <x:c r="N1347" s="64" t="n">
        <x:f aca="0">SUM(J1347:M1347)</x:f>
        <x:v>1.3122978501260207</x:v>
      </x:c>
      <x:c r="O1347" s="65" t="n">
        <x:f aca="0">IFERROR((J1347+K1347)/N1347,0)</x:f>
        <x:v>0.20242384314068562</x:v>
      </x:c>
      <x:c r="P1347" s="66" t="b">
        <x:f aca="0">AND(MONTH(A1347)=12,OR(A1348="",YEAR(A1347)&lt;&gt;YEAR(A1348)))</x:f>
        <x:v>0</x:v>
      </x:c>
      <x:c r="Q1347" s="66" t="b">
        <x:f aca="0">AND(MOD(MONTH(A1347),3)=0,OR(A1348="",MONTH(A1347)&lt;&gt;MONTH(A1348)))</x:f>
        <x:v>0</x:v>
      </x:c>
      <x:c r="R1347" s="66" t="b">
        <x:f aca="0">OR(O1347&gt;$E$7,O1347&lt;$E$6)</x:f>
        <x:v>0</x:v>
      </x:c>
      <x:c r="S1347" s="66" t="b">
        <x:f aca="0">AND(OR(P1347,Q1347,R1347),A1347-AH1346&gt;$E$8)</x:f>
        <x:v>0</x:v>
      </x:c>
      <x:c r="T1347" s="67" t="str">
        <x:f aca="0">IF(NOT(OR(P1347,Q1347,R1347)),"不调",IF(NOT(S1347),"间隔规则跳过",IF(P1347,"年末+季度",IF(AND(Q1347,R1347),"季度+动态",IF(Q1347,"季度","动态")))))</x:f>
        <x:v>不调</x:v>
      </x:c>
      <x:c r="U1347" s="64" t="n">
        <x:f aca="0">IF(OR(T1347="年末+季度",T1347="季度+动态"),N1347*$E$5/2,IF(T1347="季度",(J1347+K1347)/2,IF(T1347="动态",N1347*$E$5*IF(J1347+K1347=0,0.5,J1347/(J1347+K1347)),J1347)))</x:f>
        <x:v>0.13370469602496274</x:v>
      </x:c>
      <x:c r="V1347" s="64" t="n">
        <x:f aca="0">IF(OR(T1347="年末+季度",T1347="季度+动态"),N1347*$E$5/2,IF(T1347="季度",(J1347+K1347)/2,IF(T1347="动态",N1347*$E$5*IF(J1347+K1347=0,0.5,K1347/(J1347+K1347)),K1347)))</x:f>
        <x:v>0.13193567814280585</x:v>
      </x:c>
      <x:c r="W1347" s="64" t="n">
        <x:f aca="0">IF(OR(T1347="年末+季度",T1347="季度+动态",T1347="动态"),N1347*(1-$E$5)*IF(L1347+M1347=0,$B$7/($B$7+$B$8),L1347/(L1347+M1347)),L1347)</x:f>
        <x:v>0.939310704559307</x:v>
      </x:c>
      <x:c r="X1347" s="64" t="n">
        <x:f aca="0">IF(OR(T1347="年末+季度",T1347="季度+动态",T1347="动态"),N1347*(1-$E$5)*IF(L1347+M1347=0,$B$8/($B$7+$B$8),M1347/(L1347+M1347)),M1347)</x:f>
        <x:v>0.10734677139894519</x:v>
      </x:c>
      <x:c r="Y1347" s="64" t="n">
        <x:f aca="0">POWER(1-$H$5,(A1347-A1346)/$H$8)</x:f>
        <x:v>0.9999862671029998</x:v>
      </x:c>
      <x:c r="Z1347" s="64" t="n">
        <x:f aca="0">U1347*Y1347</x:f>
        <x:v>0.13370285987214378</x:v>
      </x:c>
      <x:c r="AA1347" s="64" t="n">
        <x:f aca="0">V1347*Y1347</x:f>
        <x:v>0.13193386628372725</x:v>
      </x:c>
      <x:c r="AB1347" s="64" t="n">
        <x:f aca="0">W1347*Y1347</x:f>
        <x:v>0.93929780510215</x:v>
      </x:c>
      <x:c r="AC1347" s="64" t="n">
        <x:f aca="0">X1347*Y1347</x:f>
        <x:v>0.10734529721679026</x:v>
      </x:c>
      <x:c r="AD1347" s="64" t="n">
        <x:f aca="0">SUM(Z1347:AC1347)</x:f>
        <x:v>1.3122798284748114</x:v>
      </x:c>
      <x:c r="AE1347" s="64" t="n">
        <x:f aca="0">MAX(AE1346,AD1347)</x:f>
        <x:v>1.315740090415907</x:v>
      </x:c>
      <x:c r="AF1347" s="63" t="n">
        <x:f aca="0">AD1347/AE1347-1</x:f>
        <x:v>-0.0026298977786727296</x:v>
      </x:c>
      <x:c r="AG1347" s="63" t="n">
        <x:f aca="0">AD1347/AD1346-1</x:f>
        <x:v>-0.0009752115227065206</x:v>
      </x:c>
      <x:c r="AH1347" s="61" t="n">
        <x:f aca="0">IF(OR(T1347="年末+季度",T1347="季度+动态",T1347="季度",T1347="动态"),A1347,AH1346)</x:f>
        <x:v>45747</x:v>
      </x:c>
      <x:c r="AI1347" s="68" t="n">
        <x:f aca="0">YEAR(A1347)</x:f>
        <x:v>2025</x:v>
      </x:c>
      <x:c r="AJ1347" s="68" t="n">
        <x:f aca="0">MONTH(A1347)</x:f>
        <x:v>5</x:v>
      </x:c>
      <x:c r="AK1347" s="66" t="n">
        <x:f aca="0">IF(MONTH(A1347)&lt;&gt;MONTH(A1348),1,0)</x:f>
        <x:v>0</x:v>
      </x:c>
      <x:c r="AL1347" s="64" t="n">
        <x:f aca="0">IF(AK1346,AD1346,AL1346)</x:f>
        <x:v>1.3061032025353012</x:v>
      </x:c>
      <x:c r="AM1347" s="65" t="str">
        <x:f aca="0">IF(AK1347,AD1347/AL1347-1,"")</x:f>
      </x:c>
      <x:c r="AN1347" s="64" t="n">
        <x:f aca="0">IF(AI1347&lt;&gt;AI1346,AD1347,MAX(AN1346,AD1347))</x:f>
        <x:v>1.315740090415907</x:v>
      </x:c>
      <x:c r="AO1347" s="65" t="n">
        <x:f aca="0">AD1347/AN1347-1</x:f>
        <x:v>-0.0026298977786727296</x:v>
      </x:c>
      <x:c r="AP1347" s="69" t="n">
        <x:f aca="0">IFERROR(SUM(Z1347:AC1347)/AD1347,0)</x:f>
        <x:v>1</x:v>
      </x:c>
      <x:c r="AQ1347" s="66" t="b">
        <x:f aca="0">AND(B1347&gt;0,C1347&gt;0,D1347&gt;0,E1347&gt;0)</x:f>
        <x:v>1</x:v>
      </x:c>
    </x:row>
    <x:row r="1348" ht="13.5" hidden="0">
      <x:c r="A1348" s="61" t="n">
        <x:f aca="0">'净值底稿'!A1310</x:f>
        <x:v>45805</x:v>
      </x:c>
      <x:c r="B1348" s="62" t="n">
        <x:f aca="0">'净值底稿'!W1310</x:f>
        <x:v>1.5493578099997394</x:v>
      </x:c>
      <x:c r="C1348" s="62" t="n">
        <x:f aca="0">'净值底稿'!T1310</x:f>
        <x:v>1.4127892616438162</x:v>
      </x:c>
      <x:c r="D1348" s="62" t="n">
        <x:f aca="0">'净值底稿'!U1310</x:f>
        <x:v>1.7546</x:v>
      </x:c>
      <x:c r="E1348" s="62" t="n">
        <x:f aca="0">'净值底稿'!V1310</x:f>
        <x:v>2.6859</x:v>
      </x:c>
      <x:c r="F1348" s="63" t="n">
        <x:f aca="0">IFERROR(B1348/B1347-1,0)</x:f>
        <x:v>0.0024623542396735587</x:v>
      </x:c>
      <x:c r="G1348" s="63" t="n">
        <x:f aca="0">IFERROR(C1348/C1347-1,0)</x:f>
        <x:v>-0.0015674939047960468</x:v>
      </x:c>
      <x:c r="H1348" s="63" t="n">
        <x:f aca="0">IFERROR(D1348/D1347-1,0)</x:f>
        <x:v>-0.0002279202279201753</x:v>
      </x:c>
      <x:c r="I1348" s="63" t="n">
        <x:f aca="0">IFERROR(E1348/E1347-1,0)</x:f>
        <x:v>0.0005587840858292115</x:v>
      </x:c>
      <x:c r="J1348" s="64" t="n">
        <x:f aca="0">Z1347*(1+F1348)</x:f>
        <x:v>0.13403208367600644</x:v>
      </x:c>
      <x:c r="K1348" s="64" t="n">
        <x:f aca="0">AA1347*(1+G1348)</x:f>
        <x:v>0.13172706075249133</x:v>
      </x:c>
      <x:c r="L1348" s="64" t="n">
        <x:f aca="0">AB1347*(1+H1348)</x:f>
        <x:v>0.9390837201323262</x:v>
      </x:c>
      <x:c r="M1348" s="64" t="n">
        <x:f aca="0">AC1347*(1+I1348)</x:f>
        <x:v>0.1074052800605636</x:v>
      </x:c>
      <x:c r="N1348" s="64" t="n">
        <x:f aca="0">SUM(J1348:M1348)</x:f>
        <x:v>1.3122481446213876</x:v>
      </x:c>
      <x:c r="O1348" s="65" t="n">
        <x:f aca="0">IFERROR((J1348+K1348)/N1348,0)</x:f>
        <x:v>0.20252201957212532</x:v>
      </x:c>
      <x:c r="P1348" s="66" t="b">
        <x:f aca="0">AND(MONTH(A1348)=12,OR(A1349="",YEAR(A1348)&lt;&gt;YEAR(A1349)))</x:f>
        <x:v>0</x:v>
      </x:c>
      <x:c r="Q1348" s="66" t="b">
        <x:f aca="0">AND(MOD(MONTH(A1348),3)=0,OR(A1349="",MONTH(A1348)&lt;&gt;MONTH(A1349)))</x:f>
        <x:v>0</x:v>
      </x:c>
      <x:c r="R1348" s="66" t="b">
        <x:f aca="0">OR(O1348&gt;$E$7,O1348&lt;$E$6)</x:f>
        <x:v>0</x:v>
      </x:c>
      <x:c r="S1348" s="66" t="b">
        <x:f aca="0">AND(OR(P1348,Q1348,R1348),A1348-AH1347&gt;$E$8)</x:f>
        <x:v>0</x:v>
      </x:c>
      <x:c r="T1348" s="67" t="str">
        <x:f aca="0">IF(NOT(OR(P1348,Q1348,R1348)),"不调",IF(NOT(S1348),"间隔规则跳过",IF(P1348,"年末+季度",IF(AND(Q1348,R1348),"季度+动态",IF(Q1348,"季度","动态")))))</x:f>
        <x:v>不调</x:v>
      </x:c>
      <x:c r="U1348" s="64" t="n">
        <x:f aca="0">IF(OR(T1348="年末+季度",T1348="季度+动态"),N1348*$E$5/2,IF(T1348="季度",(J1348+K1348)/2,IF(T1348="动态",N1348*$E$5*IF(J1348+K1348=0,0.5,J1348/(J1348+K1348)),J1348)))</x:f>
        <x:v>0.13403208367600644</x:v>
      </x:c>
      <x:c r="V1348" s="64" t="n">
        <x:f aca="0">IF(OR(T1348="年末+季度",T1348="季度+动态"),N1348*$E$5/2,IF(T1348="季度",(J1348+K1348)/2,IF(T1348="动态",N1348*$E$5*IF(J1348+K1348=0,0.5,K1348/(J1348+K1348)),K1348)))</x:f>
        <x:v>0.13172706075249133</x:v>
      </x:c>
      <x:c r="W1348" s="64" t="n">
        <x:f aca="0">IF(OR(T1348="年末+季度",T1348="季度+动态",T1348="动态"),N1348*(1-$E$5)*IF(L1348+M1348=0,$B$7/($B$7+$B$8),L1348/(L1348+M1348)),L1348)</x:f>
        <x:v>0.9390837201323262</x:v>
      </x:c>
      <x:c r="X1348" s="64" t="n">
        <x:f aca="0">IF(OR(T1348="年末+季度",T1348="季度+动态",T1348="动态"),N1348*(1-$E$5)*IF(L1348+M1348=0,$B$8/($B$7+$B$8),M1348/(L1348+M1348)),M1348)</x:f>
        <x:v>0.1074052800605636</x:v>
      </x:c>
      <x:c r="Y1348" s="64" t="n">
        <x:f aca="0">POWER(1-$H$5,(A1348-A1347)/$H$8)</x:f>
        <x:v>0.9999862671029998</x:v>
      </x:c>
      <x:c r="Z1348" s="64" t="n">
        <x:f aca="0">U1348*Y1348</x:f>
        <x:v>0.1340302430272066</x:v>
      </x:c>
      <x:c r="AA1348" s="64" t="n">
        <x:f aca="0">V1348*Y1348</x:f>
        <x:v>0.13172525175833386</x:v>
      </x:c>
      <x:c r="AB1348" s="64" t="n">
        <x:f aca="0">W1348*Y1348</x:f>
        <x:v>0.939070823792323</x:v>
      </x:c>
      <x:c r="AC1348" s="64" t="n">
        <x:f aca="0">X1348*Y1348</x:f>
        <x:v>0.10740380507491525</x:v>
      </x:c>
      <x:c r="AD1348" s="64" t="n">
        <x:f aca="0">SUM(Z1348:AC1348)</x:f>
        <x:v>1.3122301236527787</x:v>
      </x:c>
      <x:c r="AE1348" s="64" t="n">
        <x:f aca="0">MAX(AE1347,AD1348)</x:f>
        <x:v>1.315740090415907</x:v>
      </x:c>
      <x:c r="AF1348" s="63" t="n">
        <x:f aca="0">AD1348/AE1348-1</x:f>
        <x:v>-0.002667674861240088</x:v>
      </x:c>
      <x:c r="AG1348" s="63" t="n">
        <x:f aca="0">AD1348/AD1347-1</x:f>
        <x:v>-0.000037876694401695055</x:v>
      </x:c>
      <x:c r="AH1348" s="61" t="n">
        <x:f aca="0">IF(OR(T1348="年末+季度",T1348="季度+动态",T1348="季度",T1348="动态"),A1348,AH1347)</x:f>
        <x:v>45747</x:v>
      </x:c>
      <x:c r="AI1348" s="68" t="n">
        <x:f aca="0">YEAR(A1348)</x:f>
        <x:v>2025</x:v>
      </x:c>
      <x:c r="AJ1348" s="68" t="n">
        <x:f aca="0">MONTH(A1348)</x:f>
        <x:v>5</x:v>
      </x:c>
      <x:c r="AK1348" s="66" t="n">
        <x:f aca="0">IF(MONTH(A1348)&lt;&gt;MONTH(A1349),1,0)</x:f>
        <x:v>0</x:v>
      </x:c>
      <x:c r="AL1348" s="64" t="n">
        <x:f aca="0">IF(AK1347,AD1347,AL1347)</x:f>
        <x:v>1.3061032025353012</x:v>
      </x:c>
      <x:c r="AM1348" s="65" t="str">
        <x:f aca="0">IF(AK1348,AD1348/AL1348-1,"")</x:f>
      </x:c>
      <x:c r="AN1348" s="64" t="n">
        <x:f aca="0">IF(AI1348&lt;&gt;AI1347,AD1348,MAX(AN1347,AD1348))</x:f>
        <x:v>1.315740090415907</x:v>
      </x:c>
      <x:c r="AO1348" s="65" t="n">
        <x:f aca="0">AD1348/AN1348-1</x:f>
        <x:v>-0.002667674861240088</x:v>
      </x:c>
      <x:c r="AP1348" s="69" t="n">
        <x:f aca="0">IFERROR(SUM(Z1348:AC1348)/AD1348,0)</x:f>
        <x:v>1</x:v>
      </x:c>
      <x:c r="AQ1348" s="66" t="b">
        <x:f aca="0">AND(B1348&gt;0,C1348&gt;0,D1348&gt;0,E1348&gt;0)</x:f>
        <x:v>1</x:v>
      </x:c>
    </x:row>
    <x:row r="1349" ht="13.5" hidden="0">
      <x:c r="A1349" s="61" t="n">
        <x:f aca="0">'净值底稿'!A1311</x:f>
        <x:v>45806</x:v>
      </x:c>
      <x:c r="B1349" s="62" t="n">
        <x:f aca="0">'净值底稿'!W1311</x:f>
        <x:v>1.5529203077201477</x:v>
      </x:c>
      <x:c r="C1349" s="62" t="n">
        <x:f aca="0">'净值底稿'!T1311</x:f>
        <x:v>1.432717370492841</x:v>
      </x:c>
      <x:c r="D1349" s="62" t="n">
        <x:f aca="0">'净值底稿'!U1311</x:f>
        <x:v>1.7527</x:v>
      </x:c>
      <x:c r="E1349" s="62" t="n">
        <x:f aca="0">'净值底稿'!V1311</x:f>
        <x:v>2.6626</x:v>
      </x:c>
      <x:c r="F1349" s="63" t="n">
        <x:f aca="0">IFERROR(B1349/B1348-1,0)</x:f>
        <x:v>0.002299338279005303</x:v>
      </x:c>
      <x:c r="G1349" s="63" t="n">
        <x:f aca="0">IFERROR(C1349/C1348-1,0)</x:f>
        <x:v>0.014105507020798047</x:v>
      </x:c>
      <x:c r="H1349" s="63" t="n">
        <x:f aca="0">IFERROR(D1349/D1348-1,0)</x:f>
        <x:v>-0.001082867890117467</x:v>
      </x:c>
      <x:c r="I1349" s="63" t="n">
        <x:f aca="0">IFERROR(E1349/E1348-1,0)</x:f>
        <x:v>-0.008674932052570972</x:v>
      </x:c>
      <x:c r="J1349" s="64" t="n">
        <x:f aca="0">Z1348*(1+F1349)</x:f>
        <x:v>0.13433842389554343</x:v>
      </x:c>
      <x:c r="K1349" s="64" t="n">
        <x:f aca="0">AA1348*(1+G1349)</x:f>
        <x:v>0.13358330322182743</x:v>
      </x:c>
      <x:c r="L1349" s="64" t="n">
        <x:f aca="0">AB1348*(1+H1349)</x:f>
        <x:v>0.9380539341506922</x:v>
      </x:c>
      <x:c r="M1349" s="64" t="n">
        <x:f aca="0">AC1348*(1+I1349)</x:f>
        <x:v>0.10647208436370278</x:v>
      </x:c>
      <x:c r="N1349" s="64" t="n">
        <x:f aca="0">SUM(J1349:M1349)</x:f>
        <x:v>1.3124477456317658</x:v>
      </x:c>
      <x:c r="O1349" s="65" t="n">
        <x:f aca="0">IFERROR((J1349+K1349)/N1349,0)</x:f>
        <x:v>0.20413896706295367</x:v>
      </x:c>
      <x:c r="P1349" s="66" t="b">
        <x:f aca="0">AND(MONTH(A1349)=12,OR(A1350="",YEAR(A1349)&lt;&gt;YEAR(A1350)))</x:f>
        <x:v>0</x:v>
      </x:c>
      <x:c r="Q1349" s="66" t="b">
        <x:f aca="0">AND(MOD(MONTH(A1349),3)=0,OR(A1350="",MONTH(A1349)&lt;&gt;MONTH(A1350)))</x:f>
        <x:v>0</x:v>
      </x:c>
      <x:c r="R1349" s="66" t="b">
        <x:f aca="0">OR(O1349&gt;$E$7,O1349&lt;$E$6)</x:f>
        <x:v>0</x:v>
      </x:c>
      <x:c r="S1349" s="66" t="b">
        <x:f aca="0">AND(OR(P1349,Q1349,R1349),A1349-AH1348&gt;$E$8)</x:f>
        <x:v>0</x:v>
      </x:c>
      <x:c r="T1349" s="67" t="str">
        <x:f aca="0">IF(NOT(OR(P1349,Q1349,R1349)),"不调",IF(NOT(S1349),"间隔规则跳过",IF(P1349,"年末+季度",IF(AND(Q1349,R1349),"季度+动态",IF(Q1349,"季度","动态")))))</x:f>
        <x:v>不调</x:v>
      </x:c>
      <x:c r="U1349" s="64" t="n">
        <x:f aca="0">IF(OR(T1349="年末+季度",T1349="季度+动态"),N1349*$E$5/2,IF(T1349="季度",(J1349+K1349)/2,IF(T1349="动态",N1349*$E$5*IF(J1349+K1349=0,0.5,J1349/(J1349+K1349)),J1349)))</x:f>
        <x:v>0.13433842389554343</x:v>
      </x:c>
      <x:c r="V1349" s="64" t="n">
        <x:f aca="0">IF(OR(T1349="年末+季度",T1349="季度+动态"),N1349*$E$5/2,IF(T1349="季度",(J1349+K1349)/2,IF(T1349="动态",N1349*$E$5*IF(J1349+K1349=0,0.5,K1349/(J1349+K1349)),K1349)))</x:f>
        <x:v>0.13358330322182743</x:v>
      </x:c>
      <x:c r="W1349" s="64" t="n">
        <x:f aca="0">IF(OR(T1349="年末+季度",T1349="季度+动态",T1349="动态"),N1349*(1-$E$5)*IF(L1349+M1349=0,$B$7/($B$7+$B$8),L1349/(L1349+M1349)),L1349)</x:f>
        <x:v>0.9380539341506922</x:v>
      </x:c>
      <x:c r="X1349" s="64" t="n">
        <x:f aca="0">IF(OR(T1349="年末+季度",T1349="季度+动态",T1349="动态"),N1349*(1-$E$5)*IF(L1349+M1349=0,$B$8/($B$7+$B$8),M1349/(L1349+M1349)),M1349)</x:f>
        <x:v>0.10647208436370278</x:v>
      </x:c>
      <x:c r="Y1349" s="64" t="n">
        <x:f aca="0">POWER(1-$H$5,(A1349-A1348)/$H$8)</x:f>
        <x:v>0.9999862671029998</x:v>
      </x:c>
      <x:c r="Z1349" s="64" t="n">
        <x:f aca="0">U1349*Y1349</x:f>
        <x:v>0.1343365790398049</x:v>
      </x:c>
      <x:c r="AA1349" s="64" t="n">
        <x:f aca="0">V1349*Y1349</x:f>
        <x:v>0.13358146873608334</x:v>
      </x:c>
      <x:c r="AB1349" s="64" t="n">
        <x:f aca="0">W1349*Y1349</x:f>
        <x:v>0.9380410519526338</x:v>
      </x:c>
      <x:c r="AC1349" s="64" t="n">
        <x:f aca="0">X1349*Y1349</x:f>
        <x:v>0.10647062219353481</x:v>
      </x:c>
      <x:c r="AD1349" s="64" t="n">
        <x:f aca="0">SUM(Z1349:AC1349)</x:f>
        <x:v>1.3124297219220566</x:v>
      </x:c>
      <x:c r="AE1349" s="64" t="n">
        <x:f aca="0">MAX(AE1348,AD1349)</x:f>
        <x:v>1.315740090415907</x:v>
      </x:c>
      <x:c r="AF1349" s="63" t="n">
        <x:f aca="0">AD1349/AE1349-1</x:f>
        <x:v>-0.002515974483078831</x:v>
      </x:c>
      <x:c r="AG1349" s="63" t="n">
        <x:f aca="0">AD1349/AD1348-1</x:f>
        <x:v>0.0001521061479081709</x:v>
      </x:c>
      <x:c r="AH1349" s="61" t="n">
        <x:f aca="0">IF(OR(T1349="年末+季度",T1349="季度+动态",T1349="季度",T1349="动态"),A1349,AH1348)</x:f>
        <x:v>45747</x:v>
      </x:c>
      <x:c r="AI1349" s="68" t="n">
        <x:f aca="0">YEAR(A1349)</x:f>
        <x:v>2025</x:v>
      </x:c>
      <x:c r="AJ1349" s="68" t="n">
        <x:f aca="0">MONTH(A1349)</x:f>
        <x:v>5</x:v>
      </x:c>
      <x:c r="AK1349" s="66" t="n">
        <x:f aca="0">IF(MONTH(A1349)&lt;&gt;MONTH(A1350),1,0)</x:f>
        <x:v>0</x:v>
      </x:c>
      <x:c r="AL1349" s="64" t="n">
        <x:f aca="0">IF(AK1348,AD1348,AL1348)</x:f>
        <x:v>1.3061032025353012</x:v>
      </x:c>
      <x:c r="AM1349" s="65" t="str">
        <x:f aca="0">IF(AK1349,AD1349/AL1349-1,"")</x:f>
      </x:c>
      <x:c r="AN1349" s="64" t="n">
        <x:f aca="0">IF(AI1349&lt;&gt;AI1348,AD1349,MAX(AN1348,AD1349))</x:f>
        <x:v>1.315740090415907</x:v>
      </x:c>
      <x:c r="AO1349" s="65" t="n">
        <x:f aca="0">AD1349/AN1349-1</x:f>
        <x:v>-0.002515974483078831</x:v>
      </x:c>
      <x:c r="AP1349" s="69" t="n">
        <x:f aca="0">IFERROR(SUM(Z1349:AC1349)/AD1349,0)</x:f>
        <x:v>1</x:v>
      </x:c>
      <x:c r="AQ1349" s="66" t="b">
        <x:f aca="0">AND(B1349&gt;0,C1349&gt;0,D1349&gt;0,E1349&gt;0)</x:f>
        <x:v>1</x:v>
      </x:c>
    </x:row>
    <x:row r="1350" ht="13.5" hidden="0">
      <x:c r="A1350" s="61" t="n">
        <x:f aca="0">'净值底稿'!A1312</x:f>
        <x:v>45807</x:v>
      </x:c>
      <x:c r="B1350" s="62" t="n">
        <x:f aca="0">'净值底稿'!W1312</x:f>
        <x:v>1.5528071489292403</x:v>
      </x:c>
      <x:c r="C1350" s="62" t="n">
        <x:f aca="0">'净值底稿'!T1312</x:f>
        <x:v>1.4187875121708085</x:v>
      </x:c>
      <x:c r="D1350" s="62" t="n">
        <x:f aca="0">'净值底稿'!U1312</x:f>
        <x:v>1.7548</x:v>
      </x:c>
      <x:c r="E1350" s="62" t="n">
        <x:f aca="0">'净值底稿'!V1312</x:f>
        <x:v>2.6827</x:v>
      </x:c>
      <x:c r="F1350" s="63" t="n">
        <x:f aca="0">IFERROR(B1350/B1349-1,0)</x:f>
        <x:v>-0.0000728683824564591</x:v>
      </x:c>
      <x:c r="G1350" s="63" t="n">
        <x:f aca="0">IFERROR(C1350/C1349-1,0)</x:f>
        <x:v>-0.00972268404705734</x:v>
      </x:c>
      <x:c r="H1350" s="63" t="n">
        <x:f aca="0">IFERROR(D1350/D1349-1,0)</x:f>
        <x:v>0.001198151423517979</x:v>
      </x:c>
      <x:c r="I1350" s="63" t="n">
        <x:f aca="0">IFERROR(E1350/E1349-1,0)</x:f>
        <x:v>0.00754901224367166</x:v>
      </x:c>
      <x:c r="J1350" s="64" t="n">
        <x:f aca="0">Z1349*(1+F1350)</x:f>
        <x:v>0.13432679015058552</x:v>
      </x:c>
      <x:c r="K1350" s="64" t="n">
        <x:f aca="0">AA1349*(1+G1350)</x:f>
        <x:v>0.13228269832102055</x:v>
      </x:c>
      <x:c r="L1350" s="64" t="n">
        <x:f aca="0">AB1349*(1+H1350)</x:f>
        <x:v>0.9391649671743492</x:v>
      </x:c>
      <x:c r="M1350" s="64" t="n">
        <x:f aca="0">AC1349*(1+I1350)</x:f>
        <x:v>0.10727437022406515</x:v>
      </x:c>
      <x:c r="N1350" s="64" t="n">
        <x:f aca="0">SUM(J1350:M1350)</x:f>
        <x:v>1.3130488258700201</x:v>
      </x:c>
      <x:c r="O1350" s="65" t="n">
        <x:f aca="0">IFERROR((J1350+K1350)/N1350,0)</x:f>
        <x:v>0.2030461344763412</x:v>
      </x:c>
      <x:c r="P1350" s="66" t="b">
        <x:f aca="0">AND(MONTH(A1350)=12,OR(A1351="",YEAR(A1350)&lt;&gt;YEAR(A1351)))</x:f>
        <x:v>0</x:v>
      </x:c>
      <x:c r="Q1350" s="66" t="b">
        <x:f aca="0">AND(MOD(MONTH(A1350),3)=0,OR(A1351="",MONTH(A1350)&lt;&gt;MONTH(A1351)))</x:f>
        <x:v>0</x:v>
      </x:c>
      <x:c r="R1350" s="66" t="b">
        <x:f aca="0">OR(O1350&gt;$E$7,O1350&lt;$E$6)</x:f>
        <x:v>0</x:v>
      </x:c>
      <x:c r="S1350" s="66" t="b">
        <x:f aca="0">AND(OR(P1350,Q1350,R1350),A1350-AH1349&gt;$E$8)</x:f>
        <x:v>0</x:v>
      </x:c>
      <x:c r="T1350" s="67" t="str">
        <x:f aca="0">IF(NOT(OR(P1350,Q1350,R1350)),"不调",IF(NOT(S1350),"间隔规则跳过",IF(P1350,"年末+季度",IF(AND(Q1350,R1350),"季度+动态",IF(Q1350,"季度","动态")))))</x:f>
        <x:v>不调</x:v>
      </x:c>
      <x:c r="U1350" s="64" t="n">
        <x:f aca="0">IF(OR(T1350="年末+季度",T1350="季度+动态"),N1350*$E$5/2,IF(T1350="季度",(J1350+K1350)/2,IF(T1350="动态",N1350*$E$5*IF(J1350+K1350=0,0.5,J1350/(J1350+K1350)),J1350)))</x:f>
        <x:v>0.13432679015058552</x:v>
      </x:c>
      <x:c r="V1350" s="64" t="n">
        <x:f aca="0">IF(OR(T1350="年末+季度",T1350="季度+动态"),N1350*$E$5/2,IF(T1350="季度",(J1350+K1350)/2,IF(T1350="动态",N1350*$E$5*IF(J1350+K1350=0,0.5,K1350/(J1350+K1350)),K1350)))</x:f>
        <x:v>0.13228269832102055</x:v>
      </x:c>
      <x:c r="W1350" s="64" t="n">
        <x:f aca="0">IF(OR(T1350="年末+季度",T1350="季度+动态",T1350="动态"),N1350*(1-$E$5)*IF(L1350+M1350=0,$B$7/($B$7+$B$8),L1350/(L1350+M1350)),L1350)</x:f>
        <x:v>0.9391649671743492</x:v>
      </x:c>
      <x:c r="X1350" s="64" t="n">
        <x:f aca="0">IF(OR(T1350="年末+季度",T1350="季度+动态",T1350="动态"),N1350*(1-$E$5)*IF(L1350+M1350=0,$B$8/($B$7+$B$8),M1350/(L1350+M1350)),M1350)</x:f>
        <x:v>0.10727437022406515</x:v>
      </x:c>
      <x:c r="Y1350" s="64" t="n">
        <x:f aca="0">POWER(1-$H$5,(A1350-A1349)/$H$8)</x:f>
        <x:v>0.9999862671029998</x:v>
      </x:c>
      <x:c r="Z1350" s="64" t="n">
        <x:f aca="0">U1350*Y1350</x:f>
        <x:v>0.13432494545461202</x:v>
      </x:c>
      <x:c r="AA1350" s="64" t="n">
        <x:f aca="0">V1350*Y1350</x:f>
        <x:v>0.13228088169634958</x:v>
      </x:c>
      <x:c r="AB1350" s="64" t="n">
        <x:f aca="0">W1350*Y1350</x:f>
        <x:v>0.9391520697185888</x:v>
      </x:c>
      <x:c r="AC1350" s="64" t="n">
        <x:f aca="0">X1350*Y1350</x:f>
        <x:v>0.1072728970361881</x:v>
      </x:c>
      <x:c r="AD1350" s="64" t="n">
        <x:f aca="0">SUM(Z1350:AC1350)</x:f>
        <x:v>1.3130307939057384</x:v>
      </x:c>
      <x:c r="AE1350" s="64" t="n">
        <x:f aca="0">MAX(AE1349,AD1350)</x:f>
        <x:v>1.315740090415907</x:v>
      </x:c>
      <x:c r="AF1350" s="63" t="n">
        <x:f aca="0">AD1350/AE1350-1</x:f>
        <x:v>-0.002059142629994737</x:v>
      </x:c>
      <x:c r="AG1350" s="63" t="n">
        <x:f aca="0">AD1350/AD1349-1</x:f>
        <x:v>0.00045798412946740363</x:v>
      </x:c>
      <x:c r="AH1350" s="61" t="n">
        <x:f aca="0">IF(OR(T1350="年末+季度",T1350="季度+动态",T1350="季度",T1350="动态"),A1350,AH1349)</x:f>
        <x:v>45747</x:v>
      </x:c>
      <x:c r="AI1350" s="68" t="n">
        <x:f aca="0">YEAR(A1350)</x:f>
        <x:v>2025</x:v>
      </x:c>
      <x:c r="AJ1350" s="68" t="n">
        <x:f aca="0">MONTH(A1350)</x:f>
        <x:v>5</x:v>
      </x:c>
      <x:c r="AK1350" s="66" t="n">
        <x:f aca="0">IF(MONTH(A1350)&lt;&gt;MONTH(A1351),1,0)</x:f>
        <x:v>1</x:v>
      </x:c>
      <x:c r="AL1350" s="64" t="n">
        <x:f aca="0">IF(AK1349,AD1349,AL1349)</x:f>
        <x:v>1.3061032025353012</x:v>
      </x:c>
      <x:c r="AM1350" s="65" t="n">
        <x:f aca="0">IF(AK1350,AD1350/AL1350-1,"")</x:f>
        <x:v>0.005304015300620968</x:v>
      </x:c>
      <x:c r="AN1350" s="64" t="n">
        <x:f aca="0">IF(AI1350&lt;&gt;AI1349,AD1350,MAX(AN1349,AD1350))</x:f>
        <x:v>1.315740090415907</x:v>
      </x:c>
      <x:c r="AO1350" s="65" t="n">
        <x:f aca="0">AD1350/AN1350-1</x:f>
        <x:v>-0.002059142629994737</x:v>
      </x:c>
      <x:c r="AP1350" s="69" t="n">
        <x:f aca="0">IFERROR(SUM(Z1350:AC1350)/AD1350,0)</x:f>
        <x:v>1</x:v>
      </x:c>
      <x:c r="AQ1350" s="66" t="b">
        <x:f aca="0">AND(B1350&gt;0,C1350&gt;0,D1350&gt;0,E1350&gt;0)</x:f>
        <x:v>1</x:v>
      </x:c>
    </x:row>
    <x:row r="1351" ht="13.5" hidden="0">
      <x:c r="A1351" s="61" t="n">
        <x:f aca="0">'净值底稿'!A1313</x:f>
        <x:v>45811</x:v>
      </x:c>
      <x:c r="B1351" s="62" t="n">
        <x:f aca="0">'净值底稿'!W1313</x:f>
        <x:v>1.5613535110295165</x:v>
      </x:c>
      <x:c r="C1351" s="62" t="n">
        <x:f aca="0">'净值底稿'!T1313</x:f>
        <x:v>1.426942106062719</x:v>
      </x:c>
      <x:c r="D1351" s="62" t="n">
        <x:f aca="0">'净值底稿'!U1313</x:f>
        <x:v>1.755</x:v>
      </x:c>
      <x:c r="E1351" s="62" t="n">
        <x:f aca="0">'净值底稿'!V1313</x:f>
        <x:v>2.7179</x:v>
      </x:c>
      <x:c r="F1351" s="63" t="n">
        <x:f aca="0">IFERROR(B1351/B1350-1,0)</x:f>
        <x:v>0.005503814241304417</x:v>
      </x:c>
      <x:c r="G1351" s="63" t="n">
        <x:f aca="0">IFERROR(C1351/C1350-1,0)</x:f>
        <x:v>0.00574757940985382</x:v>
      </x:c>
      <x:c r="H1351" s="63" t="n">
        <x:f aca="0">IFERROR(D1351/D1350-1,0)</x:f>
        <x:v>0.00011397310234784186</x:v>
      </x:c>
      <x:c r="I1351" s="63" t="n">
        <x:f aca="0">IFERROR(E1351/E1350-1,0)</x:f>
        <x:v>0.013121109330152425</x:v>
      </x:c>
      <x:c r="J1351" s="64" t="n">
        <x:f aca="0">Z1350*(1+F1351)</x:f>
        <x:v>0.13506424500236755</x:v>
      </x:c>
      <x:c r="K1351" s="64" t="n">
        <x:f aca="0">AA1350*(1+G1351)</x:f>
        <x:v>0.13304117656830483</x:v>
      </x:c>
      <x:c r="L1351" s="64" t="n">
        <x:f aca="0">AB1350*(1+H1351)</x:f>
        <x:v>0.939259107793551</x:v>
      </x:c>
      <x:c r="M1351" s="64" t="n">
        <x:f aca="0">AC1350*(1+I1351)</x:f>
        <x:v>0.1086804364463621</x:v>
      </x:c>
      <x:c r="N1351" s="64" t="n">
        <x:f aca="0">SUM(J1351:M1351)</x:f>
        <x:v>1.3160449658105855</x:v>
      </x:c>
      <x:c r="O1351" s="65" t="n">
        <x:f aca="0">IFERROR((J1351+K1351)/N1351,0)</x:f>
        <x:v>0.2037205631538125</x:v>
      </x:c>
      <x:c r="P1351" s="66" t="b">
        <x:f aca="0">AND(MONTH(A1351)=12,OR(A1352="",YEAR(A1351)&lt;&gt;YEAR(A1352)))</x:f>
        <x:v>0</x:v>
      </x:c>
      <x:c r="Q1351" s="66" t="b">
        <x:f aca="0">AND(MOD(MONTH(A1351),3)=0,OR(A1352="",MONTH(A1351)&lt;&gt;MONTH(A1352)))</x:f>
        <x:v>0</x:v>
      </x:c>
      <x:c r="R1351" s="66" t="b">
        <x:f aca="0">OR(O1351&gt;$E$7,O1351&lt;$E$6)</x:f>
        <x:v>0</x:v>
      </x:c>
      <x:c r="S1351" s="66" t="b">
        <x:f aca="0">AND(OR(P1351,Q1351,R1351),A1351-AH1350&gt;$E$8)</x:f>
        <x:v>0</x:v>
      </x:c>
      <x:c r="T1351" s="67" t="str">
        <x:f aca="0">IF(NOT(OR(P1351,Q1351,R1351)),"不调",IF(NOT(S1351),"间隔规则跳过",IF(P1351,"年末+季度",IF(AND(Q1351,R1351),"季度+动态",IF(Q1351,"季度","动态")))))</x:f>
        <x:v>不调</x:v>
      </x:c>
      <x:c r="U1351" s="64" t="n">
        <x:f aca="0">IF(OR(T1351="年末+季度",T1351="季度+动态"),N1351*$E$5/2,IF(T1351="季度",(J1351+K1351)/2,IF(T1351="动态",N1351*$E$5*IF(J1351+K1351=0,0.5,J1351/(J1351+K1351)),J1351)))</x:f>
        <x:v>0.13506424500236755</x:v>
      </x:c>
      <x:c r="V1351" s="64" t="n">
        <x:f aca="0">IF(OR(T1351="年末+季度",T1351="季度+动态"),N1351*$E$5/2,IF(T1351="季度",(J1351+K1351)/2,IF(T1351="动态",N1351*$E$5*IF(J1351+K1351=0,0.5,K1351/(J1351+K1351)),K1351)))</x:f>
        <x:v>0.13304117656830483</x:v>
      </x:c>
      <x:c r="W1351" s="64" t="n">
        <x:f aca="0">IF(OR(T1351="年末+季度",T1351="季度+动态",T1351="动态"),N1351*(1-$E$5)*IF(L1351+M1351=0,$B$7/($B$7+$B$8),L1351/(L1351+M1351)),L1351)</x:f>
        <x:v>0.939259107793551</x:v>
      </x:c>
      <x:c r="X1351" s="64" t="n">
        <x:f aca="0">IF(OR(T1351="年末+季度",T1351="季度+动态",T1351="动态"),N1351*(1-$E$5)*IF(L1351+M1351=0,$B$8/($B$7+$B$8),M1351/(L1351+M1351)),M1351)</x:f>
        <x:v>0.1086804364463621</x:v>
      </x:c>
      <x:c r="Y1351" s="64" t="n">
        <x:f aca="0">POWER(1-$H$5,(A1351-A1350)/$H$8)</x:f>
        <x:v>0.9999450695435432</x:v>
      </x:c>
      <x:c r="Z1351" s="64" t="n">
        <x:f aca="0">U1351*Y1351</x:f>
        <x:v>0.1350568258617386</x:v>
      </x:c>
      <x:c r="AA1351" s="64" t="n">
        <x:f aca="0">V1351*Y1351</x:f>
        <x:v>0.1330338685557484</x:v>
      </x:c>
      <x:c r="AB1351" s="64" t="n">
        <x:f aca="0">W1351*Y1351</x:f>
        <x:v>0.9392075138620287</x:v>
      </x:c>
      <x:c r="AC1351" s="64" t="n">
        <x:f aca="0">X1351*Y1351</x:f>
        <x:v>0.10867446658038019</x:v>
      </x:c>
      <x:c r="AD1351" s="64" t="n">
        <x:f aca="0">SUM(Z1351:AC1351)</x:f>
        <x:v>1.3159726748598959</x:v>
      </x:c>
      <x:c r="AE1351" s="64" t="n">
        <x:f aca="0">MAX(AE1350,AD1351)</x:f>
        <x:v>1.3159726748598959</x:v>
      </x:c>
      <x:c r="AF1351" s="63" t="n">
        <x:f aca="0">AD1351/AE1351-1</x:f>
        <x:v>0</x:v>
      </x:c>
      <x:c r="AG1351" s="63" t="n">
        <x:f aca="0">AD1351/AD1350-1</x:f>
        <x:v>0.002240527006534654</x:v>
      </x:c>
      <x:c r="AH1351" s="61" t="n">
        <x:f aca="0">IF(OR(T1351="年末+季度",T1351="季度+动态",T1351="季度",T1351="动态"),A1351,AH1350)</x:f>
        <x:v>45747</x:v>
      </x:c>
      <x:c r="AI1351" s="68" t="n">
        <x:f aca="0">YEAR(A1351)</x:f>
        <x:v>2025</x:v>
      </x:c>
      <x:c r="AJ1351" s="68" t="n">
        <x:f aca="0">MONTH(A1351)</x:f>
        <x:v>6</x:v>
      </x:c>
      <x:c r="AK1351" s="66" t="n">
        <x:f aca="0">IF(MONTH(A1351)&lt;&gt;MONTH(A1352),1,0)</x:f>
        <x:v>0</x:v>
      </x:c>
      <x:c r="AL1351" s="64" t="n">
        <x:f aca="0">IF(AK1350,AD1350,AL1350)</x:f>
        <x:v>1.3130307939057384</x:v>
      </x:c>
      <x:c r="AM1351" s="65" t="str">
        <x:f aca="0">IF(AK1351,AD1351/AL1351-1,"")</x:f>
      </x:c>
      <x:c r="AN1351" s="64" t="n">
        <x:f aca="0">IF(AI1351&lt;&gt;AI1350,AD1351,MAX(AN1350,AD1351))</x:f>
        <x:v>1.3159726748598959</x:v>
      </x:c>
      <x:c r="AO1351" s="65" t="n">
        <x:f aca="0">AD1351/AN1351-1</x:f>
        <x:v>0</x:v>
      </x:c>
      <x:c r="AP1351" s="69" t="n">
        <x:f aca="0">IFERROR(SUM(Z1351:AC1351)/AD1351,0)</x:f>
        <x:v>1</x:v>
      </x:c>
      <x:c r="AQ1351" s="66" t="b">
        <x:f aca="0">AND(B1351&gt;0,C1351&gt;0,D1351&gt;0,E1351&gt;0)</x:f>
        <x:v>1</x:v>
      </x:c>
    </x:row>
    <x:row r="1352" ht="13.5" hidden="0">
      <x:c r="A1352" s="61" t="n">
        <x:f aca="0">'净值底稿'!A1314</x:f>
        <x:v>45812</x:v>
      </x:c>
      <x:c r="B1352" s="62" t="n">
        <x:f aca="0">'净值底稿'!W1314</x:f>
        <x:v>1.5675442920614904</x:v>
      </x:c>
      <x:c r="C1352" s="62" t="n">
        <x:f aca="0">'净值底稿'!T1314</x:f>
        <x:v>1.4395279974824309</x:v>
      </x:c>
      <x:c r="D1352" s="62" t="n">
        <x:f aca="0">'净值底稿'!U1314</x:f>
        <x:v>1.7554</x:v>
      </x:c>
      <x:c r="E1352" s="62" t="n">
        <x:f aca="0">'净值底稿'!V1314</x:f>
        <x:v>2.7199</x:v>
      </x:c>
      <x:c r="F1352" s="63" t="n">
        <x:f aca="0">IFERROR(B1352/B1351-1,0)</x:f>
        <x:v>0.003965009197623548</x:v>
      </x:c>
      <x:c r="G1352" s="63" t="n">
        <x:f aca="0">IFERROR(C1352/C1351-1,0)</x:f>
        <x:v>0.008820183640413815</x:v>
      </x:c>
      <x:c r="H1352" s="63" t="n">
        <x:f aca="0">IFERROR(D1352/D1351-1,0)</x:f>
        <x:v>0.00022792022792028632</x:v>
      </x:c>
      <x:c r="I1352" s="63" t="n">
        <x:f aca="0">IFERROR(E1352/E1351-1,0)</x:f>
        <x:v>0.0007358622465873932</x:v>
      </x:c>
      <x:c r="J1352" s="64" t="n">
        <x:f aca="0">Z1351*(1+F1352)</x:f>
        <x:v>0.13559232741848223</x:v>
      </x:c>
      <x:c r="K1352" s="64" t="n">
        <x:f aca="0">AA1351*(1+G1352)</x:f>
        <x:v>0.13420725170680475</x:v>
      </x:c>
      <x:c r="L1352" s="64" t="n">
        <x:f aca="0">AB1351*(1+H1352)</x:f>
        <x:v>0.9394215782526526</x:v>
      </x:c>
      <x:c r="M1352" s="64" t="n">
        <x:f aca="0">AC1351*(1+I1352)</x:f>
        <x:v>0.10875443601750472</x:v>
      </x:c>
      <x:c r="N1352" s="64" t="n">
        <x:f aca="0">SUM(J1352:M1352)</x:f>
        <x:v>1.3179755933954442</x:v>
      </x:c>
      <x:c r="O1352" s="65" t="n">
        <x:f aca="0">IFERROR((J1352+K1352)/N1352,0)</x:f>
        <x:v>0.20470756854473596</x:v>
      </x:c>
      <x:c r="P1352" s="66" t="b">
        <x:f aca="0">AND(MONTH(A1352)=12,OR(A1353="",YEAR(A1352)&lt;&gt;YEAR(A1353)))</x:f>
        <x:v>0</x:v>
      </x:c>
      <x:c r="Q1352" s="66" t="b">
        <x:f aca="0">AND(MOD(MONTH(A1352),3)=0,OR(A1353="",MONTH(A1352)&lt;&gt;MONTH(A1353)))</x:f>
        <x:v>0</x:v>
      </x:c>
      <x:c r="R1352" s="66" t="b">
        <x:f aca="0">OR(O1352&gt;$E$7,O1352&lt;$E$6)</x:f>
        <x:v>0</x:v>
      </x:c>
      <x:c r="S1352" s="66" t="b">
        <x:f aca="0">AND(OR(P1352,Q1352,R1352),A1352-AH1351&gt;$E$8)</x:f>
        <x:v>0</x:v>
      </x:c>
      <x:c r="T1352" s="67" t="str">
        <x:f aca="0">IF(NOT(OR(P1352,Q1352,R1352)),"不调",IF(NOT(S1352),"间隔规则跳过",IF(P1352,"年末+季度",IF(AND(Q1352,R1352),"季度+动态",IF(Q1352,"季度","动态")))))</x:f>
        <x:v>不调</x:v>
      </x:c>
      <x:c r="U1352" s="64" t="n">
        <x:f aca="0">IF(OR(T1352="年末+季度",T1352="季度+动态"),N1352*$E$5/2,IF(T1352="季度",(J1352+K1352)/2,IF(T1352="动态",N1352*$E$5*IF(J1352+K1352=0,0.5,J1352/(J1352+K1352)),J1352)))</x:f>
        <x:v>0.13559232741848223</x:v>
      </x:c>
      <x:c r="V1352" s="64" t="n">
        <x:f aca="0">IF(OR(T1352="年末+季度",T1352="季度+动态"),N1352*$E$5/2,IF(T1352="季度",(J1352+K1352)/2,IF(T1352="动态",N1352*$E$5*IF(J1352+K1352=0,0.5,K1352/(J1352+K1352)),K1352)))</x:f>
        <x:v>0.13420725170680475</x:v>
      </x:c>
      <x:c r="W1352" s="64" t="n">
        <x:f aca="0">IF(OR(T1352="年末+季度",T1352="季度+动态",T1352="动态"),N1352*(1-$E$5)*IF(L1352+M1352=0,$B$7/($B$7+$B$8),L1352/(L1352+M1352)),L1352)</x:f>
        <x:v>0.9394215782526526</x:v>
      </x:c>
      <x:c r="X1352" s="64" t="n">
        <x:f aca="0">IF(OR(T1352="年末+季度",T1352="季度+动态",T1352="动态"),N1352*(1-$E$5)*IF(L1352+M1352=0,$B$8/($B$7+$B$8),M1352/(L1352+M1352)),M1352)</x:f>
        <x:v>0.10875443601750472</x:v>
      </x:c>
      <x:c r="Y1352" s="64" t="n">
        <x:f aca="0">POWER(1-$H$5,(A1352-A1351)/$H$8)</x:f>
        <x:v>0.9999862671029998</x:v>
      </x:c>
      <x:c r="Z1352" s="64" t="n">
        <x:f aca="0">U1352*Y1352</x:f>
        <x:v>0.13559046534301578</x:v>
      </x:c>
      <x:c r="AA1352" s="64" t="n">
        <x:f aca="0">V1352*Y1352</x:f>
        <x:v>0.13420540865244038</x:v>
      </x:c>
      <x:c r="AB1352" s="64" t="n">
        <x:f aca="0">W1352*Y1352</x:f>
        <x:v>0.9394086772728787</x:v>
      </x:c>
      <x:c r="AC1352" s="64" t="n">
        <x:f aca="0">X1352*Y1352</x:f>
        <x:v>0.10875294250403657</x:v>
      </x:c>
      <x:c r="AD1352" s="64" t="n">
        <x:f aca="0">SUM(Z1352:AC1352)</x:f>
        <x:v>1.3179574937723713</x:v>
      </x:c>
      <x:c r="AE1352" s="64" t="n">
        <x:f aca="0">MAX(AE1351,AD1352)</x:f>
        <x:v>1.3179574937723713</x:v>
      </x:c>
      <x:c r="AF1352" s="63" t="n">
        <x:f aca="0">AD1352/AE1352-1</x:f>
        <x:v>0</x:v>
      </x:c>
      <x:c r="AG1352" s="63" t="n">
        <x:f aca="0">AD1352/AD1351-1</x:f>
        <x:v>0.0015082523751388521</x:v>
      </x:c>
      <x:c r="AH1352" s="61" t="n">
        <x:f aca="0">IF(OR(T1352="年末+季度",T1352="季度+动态",T1352="季度",T1352="动态"),A1352,AH1351)</x:f>
        <x:v>45747</x:v>
      </x:c>
      <x:c r="AI1352" s="68" t="n">
        <x:f aca="0">YEAR(A1352)</x:f>
        <x:v>2025</x:v>
      </x:c>
      <x:c r="AJ1352" s="68" t="n">
        <x:f aca="0">MONTH(A1352)</x:f>
        <x:v>6</x:v>
      </x:c>
      <x:c r="AK1352" s="66" t="n">
        <x:f aca="0">IF(MONTH(A1352)&lt;&gt;MONTH(A1353),1,0)</x:f>
        <x:v>0</x:v>
      </x:c>
      <x:c r="AL1352" s="64" t="n">
        <x:f aca="0">IF(AK1351,AD1351,AL1351)</x:f>
        <x:v>1.3130307939057384</x:v>
      </x:c>
      <x:c r="AM1352" s="65" t="str">
        <x:f aca="0">IF(AK1352,AD1352/AL1352-1,"")</x:f>
      </x:c>
      <x:c r="AN1352" s="64" t="n">
        <x:f aca="0">IF(AI1352&lt;&gt;AI1351,AD1352,MAX(AN1351,AD1352))</x:f>
        <x:v>1.3179574937723713</x:v>
      </x:c>
      <x:c r="AO1352" s="65" t="n">
        <x:f aca="0">AD1352/AN1352-1</x:f>
        <x:v>0</x:v>
      </x:c>
      <x:c r="AP1352" s="69" t="n">
        <x:f aca="0">IFERROR(SUM(Z1352:AC1352)/AD1352,0)</x:f>
        <x:v>1</x:v>
      </x:c>
      <x:c r="AQ1352" s="66" t="b">
        <x:f aca="0">AND(B1352&gt;0,C1352&gt;0,D1352&gt;0,E1352&gt;0)</x:f>
        <x:v>1</x:v>
      </x:c>
    </x:row>
    <x:row r="1353" ht="13.5" hidden="0">
      <x:c r="A1353" s="61" t="n">
        <x:f aca="0">'净值底稿'!A1315</x:f>
        <x:v>45813</x:v>
      </x:c>
      <x:c r="B1353" s="62" t="n">
        <x:f aca="0">'净值底稿'!W1315</x:f>
        <x:v>1.5637090742429332</x:v>
      </x:c>
      <x:c r="C1353" s="62" t="n">
        <x:f aca="0">'净值底稿'!T1315</x:f>
        <x:v>1.4489297517267223</x:v>
      </x:c>
      <x:c r="D1353" s="62" t="n">
        <x:f aca="0">'净值底稿'!U1315</x:f>
        <x:v>1.7557</x:v>
      </x:c>
      <x:c r="E1353" s="62" t="n">
        <x:f aca="0">'净值底稿'!V1315</x:f>
        <x:v>2.726</x:v>
      </x:c>
      <x:c r="F1353" s="63" t="n">
        <x:f aca="0">IFERROR(B1353/B1352-1,0)</x:f>
        <x:v>-0.0024466407985916927</x:v>
      </x:c>
      <x:c r="G1353" s="63" t="n">
        <x:f aca="0">IFERROR(C1353/C1352-1,0)</x:f>
        <x:v>0.006531136775897339</x:v>
      </x:c>
      <x:c r="H1353" s="63" t="n">
        <x:f aca="0">IFERROR(D1353/D1352-1,0)</x:f>
        <x:v>0.00017090121909535405</x:v>
      </x:c>
      <x:c r="I1353" s="63" t="n">
        <x:f aca="0">IFERROR(E1353/E1352-1,0)</x:f>
        <x:v>0.00224272951211435</x:v>
      </x:c>
      <x:c r="J1353" s="64" t="n">
        <x:f aca="0">Z1352*(1+F1353)</x:f>
        <x:v>0.13525872417860751</x:v>
      </x:c>
      <x:c r="K1353" s="64" t="n">
        <x:f aca="0">AA1352*(1+G1353)</x:f>
        <x:v>0.13508192253241466</x:v>
      </x:c>
      <x:c r="L1353" s="64" t="n">
        <x:f aca="0">AB1352*(1+H1353)</x:f>
        <x:v>0.9395692233610534</x:v>
      </x:c>
      <x:c r="M1353" s="64" t="n">
        <x:f aca="0">AC1352*(1+I1353)</x:f>
        <x:v>0.10899684593771965</x:v>
      </x:c>
      <x:c r="N1353" s="64" t="n">
        <x:f aca="0">SUM(J1353:M1353)</x:f>
        <x:v>1.3189067160097954</x:v>
      </x:c>
      <x:c r="O1353" s="65" t="n">
        <x:f aca="0">IFERROR((J1353+K1353)/N1353,0)</x:f>
        <x:v>0.204973288428546</x:v>
      </x:c>
      <x:c r="P1353" s="66" t="b">
        <x:f aca="0">AND(MONTH(A1353)=12,OR(A1354="",YEAR(A1353)&lt;&gt;YEAR(A1354)))</x:f>
        <x:v>0</x:v>
      </x:c>
      <x:c r="Q1353" s="66" t="b">
        <x:f aca="0">AND(MOD(MONTH(A1353),3)=0,OR(A1354="",MONTH(A1353)&lt;&gt;MONTH(A1354)))</x:f>
        <x:v>0</x:v>
      </x:c>
      <x:c r="R1353" s="66" t="b">
        <x:f aca="0">OR(O1353&gt;$E$7,O1353&lt;$E$6)</x:f>
        <x:v>0</x:v>
      </x:c>
      <x:c r="S1353" s="66" t="b">
        <x:f aca="0">AND(OR(P1353,Q1353,R1353),A1353-AH1352&gt;$E$8)</x:f>
        <x:v>0</x:v>
      </x:c>
      <x:c r="T1353" s="67" t="str">
        <x:f aca="0">IF(NOT(OR(P1353,Q1353,R1353)),"不调",IF(NOT(S1353),"间隔规则跳过",IF(P1353,"年末+季度",IF(AND(Q1353,R1353),"季度+动态",IF(Q1353,"季度","动态")))))</x:f>
        <x:v>不调</x:v>
      </x:c>
      <x:c r="U1353" s="64" t="n">
        <x:f aca="0">IF(OR(T1353="年末+季度",T1353="季度+动态"),N1353*$E$5/2,IF(T1353="季度",(J1353+K1353)/2,IF(T1353="动态",N1353*$E$5*IF(J1353+K1353=0,0.5,J1353/(J1353+K1353)),J1353)))</x:f>
        <x:v>0.13525872417860751</x:v>
      </x:c>
      <x:c r="V1353" s="64" t="n">
        <x:f aca="0">IF(OR(T1353="年末+季度",T1353="季度+动态"),N1353*$E$5/2,IF(T1353="季度",(J1353+K1353)/2,IF(T1353="动态",N1353*$E$5*IF(J1353+K1353=0,0.5,K1353/(J1353+K1353)),K1353)))</x:f>
        <x:v>0.13508192253241466</x:v>
      </x:c>
      <x:c r="W1353" s="64" t="n">
        <x:f aca="0">IF(OR(T1353="年末+季度",T1353="季度+动态",T1353="动态"),N1353*(1-$E$5)*IF(L1353+M1353=0,$B$7/($B$7+$B$8),L1353/(L1353+M1353)),L1353)</x:f>
        <x:v>0.9395692233610534</x:v>
      </x:c>
      <x:c r="X1353" s="64" t="n">
        <x:f aca="0">IF(OR(T1353="年末+季度",T1353="季度+动态",T1353="动态"),N1353*(1-$E$5)*IF(L1353+M1353=0,$B$8/($B$7+$B$8),M1353/(L1353+M1353)),M1353)</x:f>
        <x:v>0.10899684593771965</x:v>
      </x:c>
      <x:c r="Y1353" s="64" t="n">
        <x:f aca="0">POWER(1-$H$5,(A1353-A1352)/$H$8)</x:f>
        <x:v>0.9999862671029998</x:v>
      </x:c>
      <x:c r="Z1353" s="64" t="n">
        <x:f aca="0">U1353*Y1353</x:f>
        <x:v>0.13525686668447998</x:v>
      </x:c>
      <x:c r="AA1353" s="64" t="n">
        <x:f aca="0">V1353*Y1353</x:f>
        <x:v>0.13508006746628592</x:v>
      </x:c>
      <x:c r="AB1353" s="64" t="n">
        <x:f aca="0">W1353*Y1353</x:f>
        <x:v>0.9395563203536844</x:v>
      </x:c>
      <x:c r="AC1353" s="64" t="n">
        <x:f aca="0">X1353*Y1353</x:f>
        <x:v>0.10899534909526103</x:v>
      </x:c>
      <x:c r="AD1353" s="64" t="n">
        <x:f aca="0">SUM(Z1353:AC1353)</x:f>
        <x:v>1.3188886035997114</x:v>
      </x:c>
      <x:c r="AE1353" s="64" t="n">
        <x:f aca="0">MAX(AE1352,AD1353)</x:f>
        <x:v>1.3188886035997114</x:v>
      </x:c>
      <x:c r="AF1353" s="63" t="n">
        <x:f aca="0">AD1353/AE1353-1</x:f>
        <x:v>0</x:v>
      </x:c>
      <x:c r="AG1353" s="63" t="n">
        <x:f aca="0">AD1353/AD1352-1</x:f>
        <x:v>0.0007064794060049895</x:v>
      </x:c>
      <x:c r="AH1353" s="61" t="n">
        <x:f aca="0">IF(OR(T1353="年末+季度",T1353="季度+动态",T1353="季度",T1353="动态"),A1353,AH1352)</x:f>
        <x:v>45747</x:v>
      </x:c>
      <x:c r="AI1353" s="68" t="n">
        <x:f aca="0">YEAR(A1353)</x:f>
        <x:v>2025</x:v>
      </x:c>
      <x:c r="AJ1353" s="68" t="n">
        <x:f aca="0">MONTH(A1353)</x:f>
        <x:v>6</x:v>
      </x:c>
      <x:c r="AK1353" s="66" t="n">
        <x:f aca="0">IF(MONTH(A1353)&lt;&gt;MONTH(A1354),1,0)</x:f>
        <x:v>0</x:v>
      </x:c>
      <x:c r="AL1353" s="64" t="n">
        <x:f aca="0">IF(AK1352,AD1352,AL1352)</x:f>
        <x:v>1.3130307939057384</x:v>
      </x:c>
      <x:c r="AM1353" s="65" t="str">
        <x:f aca="0">IF(AK1353,AD1353/AL1353-1,"")</x:f>
      </x:c>
      <x:c r="AN1353" s="64" t="n">
        <x:f aca="0">IF(AI1353&lt;&gt;AI1352,AD1353,MAX(AN1352,AD1353))</x:f>
        <x:v>1.3188886035997114</x:v>
      </x:c>
      <x:c r="AO1353" s="65" t="n">
        <x:f aca="0">AD1353/AN1353-1</x:f>
        <x:v>0</x:v>
      </x:c>
      <x:c r="AP1353" s="69" t="n">
        <x:f aca="0">IFERROR(SUM(Z1353:AC1353)/AD1353,0)</x:f>
        <x:v>1</x:v>
      </x:c>
      <x:c r="AQ1353" s="66" t="b">
        <x:f aca="0">AND(B1353&gt;0,C1353&gt;0,D1353&gt;0,E1353&gt;0)</x:f>
        <x:v>1</x:v>
      </x:c>
    </x:row>
    <x:row r="1354" ht="13.5" hidden="0">
      <x:c r="A1354" s="61" t="n">
        <x:f aca="0">'净值底稿'!A1316</x:f>
        <x:v>45814</x:v>
      </x:c>
      <x:c r="B1354" s="62" t="n">
        <x:f aca="0">'净值底稿'!W1316</x:f>
        <x:v>1.5651649221611768</x:v>
      </x:c>
      <x:c r="C1354" s="62" t="n">
        <x:f aca="0">'净值底稿'!T1316</x:f>
        <x:v>1.4494018420170418</x:v>
      </x:c>
      <x:c r="D1354" s="62" t="n">
        <x:f aca="0">'净值底稿'!U1316</x:f>
        <x:v>1.7572</x:v>
      </x:c>
      <x:c r="E1354" s="62" t="n">
        <x:f aca="0">'净值底稿'!V1316</x:f>
        <x:v>2.7215</x:v>
      </x:c>
      <x:c r="F1354" s="63" t="n">
        <x:f aca="0">IFERROR(B1354/B1353-1,0)</x:f>
        <x:v>0.0009310222356728737</x:v>
      </x:c>
      <x:c r="G1354" s="63" t="n">
        <x:f aca="0">IFERROR(C1354/C1353-1,0)</x:f>
        <x:v>0.0003258199990419097</x:v>
      </x:c>
      <x:c r="H1354" s="63" t="n">
        <x:f aca="0">IFERROR(D1354/D1353-1,0)</x:f>
        <x:v>0.0008543600842969568</x:v>
      </x:c>
      <x:c r="I1354" s="63" t="n">
        <x:f aca="0">IFERROR(E1354/E1353-1,0)</x:f>
        <x:v>-0.0016507703595011192</x:v>
      </x:c>
      <x:c r="J1354" s="64" t="n">
        <x:f aca="0">Z1353*(1+F1354)</x:f>
        <x:v>0.13538279383489066</x:v>
      </x:c>
      <x:c r="K1354" s="64" t="n">
        <x:f aca="0">AA1353*(1+G1354)</x:f>
        <x:v>0.13512407925373837</x:v>
      </x:c>
      <x:c r="L1354" s="64" t="n">
        <x:f aca="0">AB1353*(1+H1354)</x:f>
        <x:v>0.9403590397707435</x:v>
      </x:c>
      <x:c r="M1354" s="64" t="n">
        <x:f aca="0">AC1353*(1+I1354)</x:f>
        <x:v>0.1088154228036511</x:v>
      </x:c>
      <x:c r="N1354" s="64" t="n">
        <x:f aca="0">SUM(J1354:M1354)</x:f>
        <x:v>1.3196813356630237</x:v>
      </x:c>
      <x:c r="O1354" s="65" t="n">
        <x:f aca="0">IFERROR((J1354+K1354)/N1354,0)</x:f>
        <x:v>0.20497893376109858</x:v>
      </x:c>
      <x:c r="P1354" s="66" t="b">
        <x:f aca="0">AND(MONTH(A1354)=12,OR(A1355="",YEAR(A1354)&lt;&gt;YEAR(A1355)))</x:f>
        <x:v>0</x:v>
      </x:c>
      <x:c r="Q1354" s="66" t="b">
        <x:f aca="0">AND(MOD(MONTH(A1354),3)=0,OR(A1355="",MONTH(A1354)&lt;&gt;MONTH(A1355)))</x:f>
        <x:v>0</x:v>
      </x:c>
      <x:c r="R1354" s="66" t="b">
        <x:f aca="0">OR(O1354&gt;$E$7,O1354&lt;$E$6)</x:f>
        <x:v>0</x:v>
      </x:c>
      <x:c r="S1354" s="66" t="b">
        <x:f aca="0">AND(OR(P1354,Q1354,R1354),A1354-AH1353&gt;$E$8)</x:f>
        <x:v>0</x:v>
      </x:c>
      <x:c r="T1354" s="67" t="str">
        <x:f aca="0">IF(NOT(OR(P1354,Q1354,R1354)),"不调",IF(NOT(S1354),"间隔规则跳过",IF(P1354,"年末+季度",IF(AND(Q1354,R1354),"季度+动态",IF(Q1354,"季度","动态")))))</x:f>
        <x:v>不调</x:v>
      </x:c>
      <x:c r="U1354" s="64" t="n">
        <x:f aca="0">IF(OR(T1354="年末+季度",T1354="季度+动态"),N1354*$E$5/2,IF(T1354="季度",(J1354+K1354)/2,IF(T1354="动态",N1354*$E$5*IF(J1354+K1354=0,0.5,J1354/(J1354+K1354)),J1354)))</x:f>
        <x:v>0.13538279383489066</x:v>
      </x:c>
      <x:c r="V1354" s="64" t="n">
        <x:f aca="0">IF(OR(T1354="年末+季度",T1354="季度+动态"),N1354*$E$5/2,IF(T1354="季度",(J1354+K1354)/2,IF(T1354="动态",N1354*$E$5*IF(J1354+K1354=0,0.5,K1354/(J1354+K1354)),K1354)))</x:f>
        <x:v>0.13512407925373837</x:v>
      </x:c>
      <x:c r="W1354" s="64" t="n">
        <x:f aca="0">IF(OR(T1354="年末+季度",T1354="季度+动态",T1354="动态"),N1354*(1-$E$5)*IF(L1354+M1354=0,$B$7/($B$7+$B$8),L1354/(L1354+M1354)),L1354)</x:f>
        <x:v>0.9403590397707435</x:v>
      </x:c>
      <x:c r="X1354" s="64" t="n">
        <x:f aca="0">IF(OR(T1354="年末+季度",T1354="季度+动态",T1354="动态"),N1354*(1-$E$5)*IF(L1354+M1354=0,$B$8/($B$7+$B$8),M1354/(L1354+M1354)),M1354)</x:f>
        <x:v>0.1088154228036511</x:v>
      </x:c>
      <x:c r="Y1354" s="64" t="n">
        <x:f aca="0">POWER(1-$H$5,(A1354-A1353)/$H$8)</x:f>
        <x:v>0.9999862671029998</x:v>
      </x:c>
      <x:c r="Z1354" s="64" t="n">
        <x:f aca="0">U1354*Y1354</x:f>
        <x:v>0.13538093463692732</x:v>
      </x:c>
      <x:c r="AA1354" s="64" t="n">
        <x:f aca="0">V1354*Y1354</x:f>
        <x:v>0.13512222360867573</x:v>
      </x:c>
      <x:c r="AB1354" s="64" t="n">
        <x:f aca="0">W1354*Y1354</x:f>
        <x:v>0.9403461259169071</x:v>
      </x:c>
      <x:c r="AC1354" s="64" t="n">
        <x:f aca="0">X1354*Y1354</x:f>
        <x:v>0.1088139284526577</x:v>
      </x:c>
      <x:c r="AD1354" s="64" t="n">
        <x:f aca="0">SUM(Z1354:AC1354)</x:f>
        <x:v>1.319663212615168</x:v>
      </x:c>
      <x:c r="AE1354" s="64" t="n">
        <x:f aca="0">MAX(AE1353,AD1354)</x:f>
        <x:v>1.319663212615168</x:v>
      </x:c>
      <x:c r="AF1354" s="63" t="n">
        <x:f aca="0">AD1354/AE1354-1</x:f>
        <x:v>0</x:v>
      </x:c>
      <x:c r="AG1354" s="63" t="n">
        <x:f aca="0">AD1354/AD1353-1</x:f>
        <x:v>0.0005873195153422994</x:v>
      </x:c>
      <x:c r="AH1354" s="61" t="n">
        <x:f aca="0">IF(OR(T1354="年末+季度",T1354="季度+动态",T1354="季度",T1354="动态"),A1354,AH1353)</x:f>
        <x:v>45747</x:v>
      </x:c>
      <x:c r="AI1354" s="68" t="n">
        <x:f aca="0">YEAR(A1354)</x:f>
        <x:v>2025</x:v>
      </x:c>
      <x:c r="AJ1354" s="68" t="n">
        <x:f aca="0">MONTH(A1354)</x:f>
        <x:v>6</x:v>
      </x:c>
      <x:c r="AK1354" s="66" t="n">
        <x:f aca="0">IF(MONTH(A1354)&lt;&gt;MONTH(A1355),1,0)</x:f>
        <x:v>0</x:v>
      </x:c>
      <x:c r="AL1354" s="64" t="n">
        <x:f aca="0">IF(AK1353,AD1353,AL1353)</x:f>
        <x:v>1.3130307939057384</x:v>
      </x:c>
      <x:c r="AM1354" s="65" t="str">
        <x:f aca="0">IF(AK1354,AD1354/AL1354-1,"")</x:f>
      </x:c>
      <x:c r="AN1354" s="64" t="n">
        <x:f aca="0">IF(AI1354&lt;&gt;AI1353,AD1354,MAX(AN1353,AD1354))</x:f>
        <x:v>1.319663212615168</x:v>
      </x:c>
      <x:c r="AO1354" s="65" t="n">
        <x:f aca="0">AD1354/AN1354-1</x:f>
        <x:v>0</x:v>
      </x:c>
      <x:c r="AP1354" s="69" t="n">
        <x:f aca="0">IFERROR(SUM(Z1354:AC1354)/AD1354,0)</x:f>
        <x:v>1</x:v>
      </x:c>
      <x:c r="AQ1354" s="66" t="b">
        <x:f aca="0">AND(B1354&gt;0,C1354&gt;0,D1354&gt;0,E1354&gt;0)</x:f>
        <x:v>1</x:v>
      </x:c>
    </x:row>
    <x:row r="1355" ht="13.5" hidden="0">
      <x:c r="A1355" s="61" t="n">
        <x:f aca="0">'净值底稿'!A1317</x:f>
        <x:v>45817</x:v>
      </x:c>
      <x:c r="B1355" s="62" t="n">
        <x:f aca="0">'净值底稿'!W1317</x:f>
        <x:v>1.569345796138788</x:v>
      </x:c>
      <x:c r="C1355" s="62" t="n">
        <x:f aca="0">'净值底稿'!T1317</x:f>
        <x:v>1.461072306215624</x:v>
      </x:c>
      <x:c r="D1355" s="62" t="n">
        <x:f aca="0">'净值底稿'!U1317</x:f>
        <x:v>1.7582</x:v>
      </x:c>
      <x:c r="E1355" s="62" t="n">
        <x:f aca="0">'净值底稿'!V1317</x:f>
        <x:v>2.6941</x:v>
      </x:c>
      <x:c r="F1355" s="63" t="n">
        <x:f aca="0">IFERROR(B1355/B1354-1,0)</x:f>
        <x:v>0.0026712034740967727</x:v>
      </x:c>
      <x:c r="G1355" s="63" t="n">
        <x:f aca="0">IFERROR(C1355/C1354-1,0)</x:f>
        <x:v>0.008051917598187242</x:v>
      </x:c>
      <x:c r="H1355" s="63" t="n">
        <x:f aca="0">IFERROR(D1355/D1354-1,0)</x:f>
        <x:v>0.0005690871841566025</x:v>
      </x:c>
      <x:c r="I1355" s="63" t="n">
        <x:f aca="0">IFERROR(E1355/E1354-1,0)</x:f>
        <x:v>-0.010067977218445545</x:v>
      </x:c>
      <x:c r="J1355" s="64" t="n">
        <x:f aca="0">Z1354*(1+F1355)</x:f>
        <x:v>0.13574256465985596</x:v>
      </x:c>
      <x:c r="K1355" s="64" t="n">
        <x:f aca="0">AA1354*(1+G1355)</x:f>
        <x:v>0.13621021661885663</x:v>
      </x:c>
      <x:c r="L1355" s="64" t="n">
        <x:f aca="0">AB1354*(1+H1355)</x:f>
        <x:v>0.9408812648458378</x:v>
      </x:c>
      <x:c r="M1355" s="64" t="n">
        <x:f aca="0">AC1354*(1+I1355)</x:f>
        <x:v>0.10771839229994677</x:v>
      </x:c>
      <x:c r="N1355" s="64" t="n">
        <x:f aca="0">SUM(J1355:M1355)</x:f>
        <x:v>1.320552438424497</x:v>
      </x:c>
      <x:c r="O1355" s="65" t="n">
        <x:f aca="0">IFERROR((J1355+K1355)/N1355,0)</x:f>
        <x:v>0.20593864610417859</x:v>
      </x:c>
      <x:c r="P1355" s="66" t="b">
        <x:f aca="0">AND(MONTH(A1355)=12,OR(A1356="",YEAR(A1355)&lt;&gt;YEAR(A1356)))</x:f>
        <x:v>0</x:v>
      </x:c>
      <x:c r="Q1355" s="66" t="b">
        <x:f aca="0">AND(MOD(MONTH(A1355),3)=0,OR(A1356="",MONTH(A1355)&lt;&gt;MONTH(A1356)))</x:f>
        <x:v>0</x:v>
      </x:c>
      <x:c r="R1355" s="66" t="b">
        <x:f aca="0">OR(O1355&gt;$E$7,O1355&lt;$E$6)</x:f>
        <x:v>0</x:v>
      </x:c>
      <x:c r="S1355" s="66" t="b">
        <x:f aca="0">AND(OR(P1355,Q1355,R1355),A1355-AH1354&gt;$E$8)</x:f>
        <x:v>0</x:v>
      </x:c>
      <x:c r="T1355" s="67" t="str">
        <x:f aca="0">IF(NOT(OR(P1355,Q1355,R1355)),"不调",IF(NOT(S1355),"间隔规则跳过",IF(P1355,"年末+季度",IF(AND(Q1355,R1355),"季度+动态",IF(Q1355,"季度","动态")))))</x:f>
        <x:v>不调</x:v>
      </x:c>
      <x:c r="U1355" s="64" t="n">
        <x:f aca="0">IF(OR(T1355="年末+季度",T1355="季度+动态"),N1355*$E$5/2,IF(T1355="季度",(J1355+K1355)/2,IF(T1355="动态",N1355*$E$5*IF(J1355+K1355=0,0.5,J1355/(J1355+K1355)),J1355)))</x:f>
        <x:v>0.13574256465985596</x:v>
      </x:c>
      <x:c r="V1355" s="64" t="n">
        <x:f aca="0">IF(OR(T1355="年末+季度",T1355="季度+动态"),N1355*$E$5/2,IF(T1355="季度",(J1355+K1355)/2,IF(T1355="动态",N1355*$E$5*IF(J1355+K1355=0,0.5,K1355/(J1355+K1355)),K1355)))</x:f>
        <x:v>0.13621021661885663</x:v>
      </x:c>
      <x:c r="W1355" s="64" t="n">
        <x:f aca="0">IF(OR(T1355="年末+季度",T1355="季度+动态",T1355="动态"),N1355*(1-$E$5)*IF(L1355+M1355=0,$B$7/($B$7+$B$8),L1355/(L1355+M1355)),L1355)</x:f>
        <x:v>0.9408812648458378</x:v>
      </x:c>
      <x:c r="X1355" s="64" t="n">
        <x:f aca="0">IF(OR(T1355="年末+季度",T1355="季度+动态",T1355="动态"),N1355*(1-$E$5)*IF(L1355+M1355=0,$B$8/($B$7+$B$8),M1355/(L1355+M1355)),M1355)</x:f>
        <x:v>0.10771839229994677</x:v>
      </x:c>
      <x:c r="Y1355" s="64" t="n">
        <x:f aca="0">POWER(1-$H$5,(A1355-A1354)/$H$8)</x:f>
        <x:v>0.9999588018747739</x:v>
      </x:c>
      <x:c r="Z1355" s="64" t="n">
        <x:f aca="0">U1355*Y1355</x:f>
        <x:v>0.1357369723206786</x:v>
      </x:c>
      <x:c r="AA1355" s="64" t="n">
        <x:f aca="0">V1355*Y1355</x:f>
        <x:v>0.1362046050132953</x:v>
      </x:c>
      <x:c r="AB1355" s="64" t="n">
        <x:f aca="0">W1355*Y1355</x:f>
        <x:v>0.9408425023016658</x:v>
      </x:c>
      <x:c r="AC1355" s="64" t="n">
        <x:f aca="0">X1355*Y1355</x:f>
        <x:v>0.10771395450413165</x:v>
      </x:c>
      <x:c r="AD1355" s="64" t="n">
        <x:f aca="0">SUM(Z1355:AC1355)</x:f>
        <x:v>1.3204980341397714</x:v>
      </x:c>
      <x:c r="AE1355" s="64" t="n">
        <x:f aca="0">MAX(AE1354,AD1355)</x:f>
        <x:v>1.3204980341397714</x:v>
      </x:c>
      <x:c r="AF1355" s="63" t="n">
        <x:f aca="0">AD1355/AE1355-1</x:f>
        <x:v>0</x:v>
      </x:c>
      <x:c r="AG1355" s="63" t="n">
        <x:f aca="0">AD1355/AD1354-1</x:f>
        <x:v>0.000632601952242906</x:v>
      </x:c>
      <x:c r="AH1355" s="61" t="n">
        <x:f aca="0">IF(OR(T1355="年末+季度",T1355="季度+动态",T1355="季度",T1355="动态"),A1355,AH1354)</x:f>
        <x:v>45747</x:v>
      </x:c>
      <x:c r="AI1355" s="68" t="n">
        <x:f aca="0">YEAR(A1355)</x:f>
        <x:v>2025</x:v>
      </x:c>
      <x:c r="AJ1355" s="68" t="n">
        <x:f aca="0">MONTH(A1355)</x:f>
        <x:v>6</x:v>
      </x:c>
      <x:c r="AK1355" s="66" t="n">
        <x:f aca="0">IF(MONTH(A1355)&lt;&gt;MONTH(A1356),1,0)</x:f>
        <x:v>0</x:v>
      </x:c>
      <x:c r="AL1355" s="64" t="n">
        <x:f aca="0">IF(AK1354,AD1354,AL1354)</x:f>
        <x:v>1.3130307939057384</x:v>
      </x:c>
      <x:c r="AM1355" s="65" t="str">
        <x:f aca="0">IF(AK1355,AD1355/AL1355-1,"")</x:f>
      </x:c>
      <x:c r="AN1355" s="64" t="n">
        <x:f aca="0">IF(AI1355&lt;&gt;AI1354,AD1355,MAX(AN1354,AD1355))</x:f>
        <x:v>1.3204980341397714</x:v>
      </x:c>
      <x:c r="AO1355" s="65" t="n">
        <x:f aca="0">AD1355/AN1355-1</x:f>
        <x:v>0</x:v>
      </x:c>
      <x:c r="AP1355" s="69" t="n">
        <x:f aca="0">IFERROR(SUM(Z1355:AC1355)/AD1355,0)</x:f>
        <x:v>1</x:v>
      </x:c>
      <x:c r="AQ1355" s="66" t="b">
        <x:f aca="0">AND(B1355&gt;0,C1355&gt;0,D1355&gt;0,E1355&gt;0)</x:f>
        <x:v>1</x:v>
      </x:c>
    </x:row>
    <x:row r="1356" ht="13.5" hidden="0">
      <x:c r="A1356" s="61" t="n">
        <x:f aca="0">'净值底稿'!A1318</x:f>
        <x:v>45818</x:v>
      </x:c>
      <x:c r="B1356" s="62" t="n">
        <x:f aca="0">'净值底稿'!W1318</x:f>
        <x:v>1.57113993846795</x:v>
      </x:c>
      <x:c r="C1356" s="62" t="n">
        <x:f aca="0">'净值底稿'!T1318</x:f>
        <x:v>1.4498328870358126</x:v>
      </x:c>
      <x:c r="D1356" s="62" t="n">
        <x:f aca="0">'净值底稿'!U1318</x:f>
        <x:v>1.7587</x:v>
      </x:c>
      <x:c r="E1356" s="62" t="n">
        <x:f aca="0">'净值底稿'!V1318</x:f>
        <x:v>2.6953</x:v>
      </x:c>
      <x:c r="F1356" s="63" t="n">
        <x:f aca="0">IFERROR(B1356/B1355-1,0)</x:f>
        <x:v>0.0011432421927508596</x:v>
      </x:c>
      <x:c r="G1356" s="63" t="n">
        <x:f aca="0">IFERROR(C1356/C1355-1,0)</x:f>
        <x:v>-0.0076925824492033446</x:v>
      </x:c>
      <x:c r="H1356" s="63" t="n">
        <x:f aca="0">IFERROR(D1356/D1355-1,0)</x:f>
        <x:v>0.00028438175406653166</x:v>
      </x:c>
      <x:c r="I1356" s="63" t="n">
        <x:f aca="0">IFERROR(E1356/E1355-1,0)</x:f>
        <x:v>0.00044541776474504857</x:v>
      </x:c>
      <x:c r="J1356" s="64" t="n">
        <x:f aca="0">Z1355*(1+F1356)</x:f>
        <x:v>0.13589215255455186</x:v>
      </x:c>
      <x:c r="K1356" s="64" t="n">
        <x:f aca="0">AA1355*(1+G1356)</x:f>
        <x:v>0.13515683985926935</x:v>
      </x:c>
      <x:c r="L1356" s="64" t="n">
        <x:f aca="0">AB1355*(1+H1356)</x:f>
        <x:v>0.9411100607427707</x:v>
      </x:c>
      <x:c r="M1356" s="64" t="n">
        <x:f aca="0">AC1355*(1+I1356)</x:f>
        <x:v>0.10776193221297874</x:v>
      </x:c>
      <x:c r="N1356" s="64" t="n">
        <x:f aca="0">SUM(J1356:M1356)</x:f>
        <x:v>1.3199209853695706</x:v>
      </x:c>
      <x:c r="O1356" s="65" t="n">
        <x:f aca="0">IFERROR((J1356+K1356)/N1356,0)</x:f>
        <x:v>0.20535243807638148</x:v>
      </x:c>
      <x:c r="P1356" s="66" t="b">
        <x:f aca="0">AND(MONTH(A1356)=12,OR(A1357="",YEAR(A1356)&lt;&gt;YEAR(A1357)))</x:f>
        <x:v>0</x:v>
      </x:c>
      <x:c r="Q1356" s="66" t="b">
        <x:f aca="0">AND(MOD(MONTH(A1356),3)=0,OR(A1357="",MONTH(A1356)&lt;&gt;MONTH(A1357)))</x:f>
        <x:v>0</x:v>
      </x:c>
      <x:c r="R1356" s="66" t="b">
        <x:f aca="0">OR(O1356&gt;$E$7,O1356&lt;$E$6)</x:f>
        <x:v>0</x:v>
      </x:c>
      <x:c r="S1356" s="66" t="b">
        <x:f aca="0">AND(OR(P1356,Q1356,R1356),A1356-AH1355&gt;$E$8)</x:f>
        <x:v>0</x:v>
      </x:c>
      <x:c r="T1356" s="67" t="str">
        <x:f aca="0">IF(NOT(OR(P1356,Q1356,R1356)),"不调",IF(NOT(S1356),"间隔规则跳过",IF(P1356,"年末+季度",IF(AND(Q1356,R1356),"季度+动态",IF(Q1356,"季度","动态")))))</x:f>
        <x:v>不调</x:v>
      </x:c>
      <x:c r="U1356" s="64" t="n">
        <x:f aca="0">IF(OR(T1356="年末+季度",T1356="季度+动态"),N1356*$E$5/2,IF(T1356="季度",(J1356+K1356)/2,IF(T1356="动态",N1356*$E$5*IF(J1356+K1356=0,0.5,J1356/(J1356+K1356)),J1356)))</x:f>
        <x:v>0.13589215255455186</x:v>
      </x:c>
      <x:c r="V1356" s="64" t="n">
        <x:f aca="0">IF(OR(T1356="年末+季度",T1356="季度+动态"),N1356*$E$5/2,IF(T1356="季度",(J1356+K1356)/2,IF(T1356="动态",N1356*$E$5*IF(J1356+K1356=0,0.5,K1356/(J1356+K1356)),K1356)))</x:f>
        <x:v>0.13515683985926935</x:v>
      </x:c>
      <x:c r="W1356" s="64" t="n">
        <x:f aca="0">IF(OR(T1356="年末+季度",T1356="季度+动态",T1356="动态"),N1356*(1-$E$5)*IF(L1356+M1356=0,$B$7/($B$7+$B$8),L1356/(L1356+M1356)),L1356)</x:f>
        <x:v>0.9411100607427707</x:v>
      </x:c>
      <x:c r="X1356" s="64" t="n">
        <x:f aca="0">IF(OR(T1356="年末+季度",T1356="季度+动态",T1356="动态"),N1356*(1-$E$5)*IF(L1356+M1356=0,$B$8/($B$7+$B$8),M1356/(L1356+M1356)),M1356)</x:f>
        <x:v>0.10776193221297874</x:v>
      </x:c>
      <x:c r="Y1356" s="64" t="n">
        <x:f aca="0">POWER(1-$H$5,(A1356-A1355)/$H$8)</x:f>
        <x:v>0.9999862671029998</x:v>
      </x:c>
      <x:c r="Z1356" s="64" t="n">
        <x:f aca="0">U1356*Y1356</x:f>
        <x:v>0.13589028636161768</x:v>
      </x:c>
      <x:c r="AA1356" s="64" t="n">
        <x:f aca="0">V1356*Y1356</x:f>
        <x:v>0.13515498376430868</x:v>
      </x:c>
      <x:c r="AB1356" s="64" t="n">
        <x:f aca="0">W1356*Y1356</x:f>
        <x:v>0.9410971365752406</x:v>
      </x:c>
      <x:c r="AC1356" s="64" t="n">
        <x:f aca="0">X1356*Y1356</x:f>
        <x:v>0.1077604523294631</x:v>
      </x:c>
      <x:c r="AD1356" s="64" t="n">
        <x:f aca="0">SUM(Z1356:AC1356)</x:f>
        <x:v>1.31990285903063</x:v>
      </x:c>
      <x:c r="AE1356" s="64" t="n">
        <x:f aca="0">MAX(AE1355,AD1356)</x:f>
        <x:v>1.3204980341397714</x:v>
      </x:c>
      <x:c r="AF1356" s="63" t="n">
        <x:f aca="0">AD1356/AE1356-1</x:f>
        <x:v>-0.00045072017810998677</x:v>
      </x:c>
      <x:c r="AG1356" s="63" t="n">
        <x:f aca="0">AD1356/AD1355-1</x:f>
        <x:v>-0.00045072017810998677</x:v>
      </x:c>
      <x:c r="AH1356" s="61" t="n">
        <x:f aca="0">IF(OR(T1356="年末+季度",T1356="季度+动态",T1356="季度",T1356="动态"),A1356,AH1355)</x:f>
        <x:v>45747</x:v>
      </x:c>
      <x:c r="AI1356" s="68" t="n">
        <x:f aca="0">YEAR(A1356)</x:f>
        <x:v>2025</x:v>
      </x:c>
      <x:c r="AJ1356" s="68" t="n">
        <x:f aca="0">MONTH(A1356)</x:f>
        <x:v>6</x:v>
      </x:c>
      <x:c r="AK1356" s="66" t="n">
        <x:f aca="0">IF(MONTH(A1356)&lt;&gt;MONTH(A1357),1,0)</x:f>
        <x:v>0</x:v>
      </x:c>
      <x:c r="AL1356" s="64" t="n">
        <x:f aca="0">IF(AK1355,AD1355,AL1355)</x:f>
        <x:v>1.3130307939057384</x:v>
      </x:c>
      <x:c r="AM1356" s="65" t="str">
        <x:f aca="0">IF(AK1356,AD1356/AL1356-1,"")</x:f>
      </x:c>
      <x:c r="AN1356" s="64" t="n">
        <x:f aca="0">IF(AI1356&lt;&gt;AI1355,AD1356,MAX(AN1355,AD1356))</x:f>
        <x:v>1.3204980341397714</x:v>
      </x:c>
      <x:c r="AO1356" s="65" t="n">
        <x:f aca="0">AD1356/AN1356-1</x:f>
        <x:v>-0.00045072017810998677</x:v>
      </x:c>
      <x:c r="AP1356" s="69" t="n">
        <x:f aca="0">IFERROR(SUM(Z1356:AC1356)/AD1356,0)</x:f>
        <x:v>1</x:v>
      </x:c>
      <x:c r="AQ1356" s="66" t="b">
        <x:f aca="0">AND(B1356&gt;0,C1356&gt;0,D1356&gt;0,E1356&gt;0)</x:f>
        <x:v>1</x:v>
      </x:c>
    </x:row>
    <x:row r="1357" ht="13.5" hidden="0">
      <x:c r="A1357" s="61" t="n">
        <x:f aca="0">'净值底稿'!A1319</x:f>
        <x:v>45819</x:v>
      </x:c>
      <x:c r="B1357" s="62" t="n">
        <x:f aca="0">'净值底稿'!W1319</x:f>
        <x:v>1.5781995443577468</x:v>
      </x:c>
      <x:c r="C1357" s="62" t="n">
        <x:f aca="0">'净值底稿'!T1319</x:f>
        <x:v>1.4596174957381445</x:v>
      </x:c>
      <x:c r="D1357" s="62" t="n">
        <x:f aca="0">'净值底稿'!U1319</x:f>
        <x:v>1.7601</x:v>
      </x:c>
      <x:c r="E1357" s="62" t="n">
        <x:f aca="0">'净值底稿'!V1319</x:f>
        <x:v>2.7031</x:v>
      </x:c>
      <x:c r="F1357" s="63" t="n">
        <x:f aca="0">IFERROR(B1357/B1356-1,0)</x:f>
        <x:v>0.004493301784868731</x:v>
      </x:c>
      <x:c r="G1357" s="63" t="n">
        <x:f aca="0">IFERROR(C1357/C1356-1,0)</x:f>
        <x:v>0.0067487838011017764</x:v>
      </x:c>
      <x:c r="H1357" s="63" t="n">
        <x:f aca="0">IFERROR(D1357/D1356-1,0)</x:f>
        <x:v>0.0007960425314152975</x:v>
      </x:c>
      <x:c r="I1357" s="63" t="n">
        <x:f aca="0">IFERROR(E1357/E1356-1,0)</x:f>
        <x:v>0.002893926464586416</x:v>
      </x:c>
      <x:c r="J1357" s="64" t="n">
        <x:f aca="0">Z1356*(1+F1357)</x:f>
        <x:v>0.13650088242787267</x:v>
      </x:c>
      <x:c r="K1357" s="64" t="n">
        <x:f aca="0">AA1356*(1+G1357)</x:f>
        <x:v>0.13606711552937542</x:v>
      </x:c>
      <x:c r="L1357" s="64" t="n">
        <x:f aca="0">AB1356*(1+H1357)</x:f>
        <x:v>0.9418462899221477</x:v>
      </x:c>
      <x:c r="M1357" s="64" t="n">
        <x:f aca="0">AC1356*(1+I1357)</x:f>
        <x:v>0.10807230315429514</x:v>
      </x:c>
      <x:c r="N1357" s="64" t="n">
        <x:f aca="0">SUM(J1357:M1357)</x:f>
        <x:v>1.322486591033691</x:v>
      </x:c>
      <x:c r="O1357" s="65" t="n">
        <x:f aca="0">IFERROR((J1357+K1357)/N1357,0)</x:f>
        <x:v>0.20610265525959065</x:v>
      </x:c>
      <x:c r="P1357" s="66" t="b">
        <x:f aca="0">AND(MONTH(A1357)=12,OR(A1358="",YEAR(A1357)&lt;&gt;YEAR(A1358)))</x:f>
        <x:v>0</x:v>
      </x:c>
      <x:c r="Q1357" s="66" t="b">
        <x:f aca="0">AND(MOD(MONTH(A1357),3)=0,OR(A1358="",MONTH(A1357)&lt;&gt;MONTH(A1358)))</x:f>
        <x:v>0</x:v>
      </x:c>
      <x:c r="R1357" s="66" t="b">
        <x:f aca="0">OR(O1357&gt;$E$7,O1357&lt;$E$6)</x:f>
        <x:v>0</x:v>
      </x:c>
      <x:c r="S1357" s="66" t="b">
        <x:f aca="0">AND(OR(P1357,Q1357,R1357),A1357-AH1356&gt;$E$8)</x:f>
        <x:v>0</x:v>
      </x:c>
      <x:c r="T1357" s="67" t="str">
        <x:f aca="0">IF(NOT(OR(P1357,Q1357,R1357)),"不调",IF(NOT(S1357),"间隔规则跳过",IF(P1357,"年末+季度",IF(AND(Q1357,R1357),"季度+动态",IF(Q1357,"季度","动态")))))</x:f>
        <x:v>不调</x:v>
      </x:c>
      <x:c r="U1357" s="64" t="n">
        <x:f aca="0">IF(OR(T1357="年末+季度",T1357="季度+动态"),N1357*$E$5/2,IF(T1357="季度",(J1357+K1357)/2,IF(T1357="动态",N1357*$E$5*IF(J1357+K1357=0,0.5,J1357/(J1357+K1357)),J1357)))</x:f>
        <x:v>0.13650088242787267</x:v>
      </x:c>
      <x:c r="V1357" s="64" t="n">
        <x:f aca="0">IF(OR(T1357="年末+季度",T1357="季度+动态"),N1357*$E$5/2,IF(T1357="季度",(J1357+K1357)/2,IF(T1357="动态",N1357*$E$5*IF(J1357+K1357=0,0.5,K1357/(J1357+K1357)),K1357)))</x:f>
        <x:v>0.13606711552937542</x:v>
      </x:c>
      <x:c r="W1357" s="64" t="n">
        <x:f aca="0">IF(OR(T1357="年末+季度",T1357="季度+动态",T1357="动态"),N1357*(1-$E$5)*IF(L1357+M1357=0,$B$7/($B$7+$B$8),L1357/(L1357+M1357)),L1357)</x:f>
        <x:v>0.9418462899221477</x:v>
      </x:c>
      <x:c r="X1357" s="64" t="n">
        <x:f aca="0">IF(OR(T1357="年末+季度",T1357="季度+动态",T1357="动态"),N1357*(1-$E$5)*IF(L1357+M1357=0,$B$8/($B$7+$B$8),M1357/(L1357+M1357)),M1357)</x:f>
        <x:v>0.10807230315429514</x:v>
      </x:c>
      <x:c r="Y1357" s="64" t="n">
        <x:f aca="0">POWER(1-$H$5,(A1357-A1356)/$H$8)</x:f>
        <x:v>0.9999862671029998</x:v>
      </x:c>
      <x:c r="Z1357" s="64" t="n">
        <x:f aca="0">U1357*Y1357</x:f>
        <x:v>0.13649900787531385</x:v>
      </x:c>
      <x:c r="AA1357" s="64" t="n">
        <x:f aca="0">V1357*Y1357</x:f>
        <x:v>0.13606524693369274</x:v>
      </x:c>
      <x:c r="AB1357" s="64" t="n">
        <x:f aca="0">W1357*Y1357</x:f>
        <x:v>0.9418333556440581</x:v>
      </x:c>
      <x:c r="AC1357" s="64" t="n">
        <x:f aca="0">X1357*Y1357</x:f>
        <x:v>0.10807081900848735</x:v>
      </x:c>
      <x:c r="AD1357" s="64" t="n">
        <x:f aca="0">SUM(Z1357:AC1357)</x:f>
        <x:v>1.322468429461552</x:v>
      </x:c>
      <x:c r="AE1357" s="64" t="n">
        <x:f aca="0">MAX(AE1356,AD1357)</x:f>
        <x:v>1.322468429461552</x:v>
      </x:c>
      <x:c r="AF1357" s="63" t="n">
        <x:f aca="0">AD1357/AE1357-1</x:f>
        <x:v>0</x:v>
      </x:c>
      <x:c r="AG1357" s="63" t="n">
        <x:f aca="0">AD1357/AD1356-1</x:f>
        <x:v>0.0019437570070923726</x:v>
      </x:c>
      <x:c r="AH1357" s="61" t="n">
        <x:f aca="0">IF(OR(T1357="年末+季度",T1357="季度+动态",T1357="季度",T1357="动态"),A1357,AH1356)</x:f>
        <x:v>45747</x:v>
      </x:c>
      <x:c r="AI1357" s="68" t="n">
        <x:f aca="0">YEAR(A1357)</x:f>
        <x:v>2025</x:v>
      </x:c>
      <x:c r="AJ1357" s="68" t="n">
        <x:f aca="0">MONTH(A1357)</x:f>
        <x:v>6</x:v>
      </x:c>
      <x:c r="AK1357" s="66" t="n">
        <x:f aca="0">IF(MONTH(A1357)&lt;&gt;MONTH(A1358),1,0)</x:f>
        <x:v>0</x:v>
      </x:c>
      <x:c r="AL1357" s="64" t="n">
        <x:f aca="0">IF(AK1356,AD1356,AL1356)</x:f>
        <x:v>1.3130307939057384</x:v>
      </x:c>
      <x:c r="AM1357" s="65" t="str">
        <x:f aca="0">IF(AK1357,AD1357/AL1357-1,"")</x:f>
      </x:c>
      <x:c r="AN1357" s="64" t="n">
        <x:f aca="0">IF(AI1357&lt;&gt;AI1356,AD1357,MAX(AN1356,AD1357))</x:f>
        <x:v>1.322468429461552</x:v>
      </x:c>
      <x:c r="AO1357" s="65" t="n">
        <x:f aca="0">AD1357/AN1357-1</x:f>
        <x:v>0</x:v>
      </x:c>
      <x:c r="AP1357" s="69" t="n">
        <x:f aca="0">IFERROR(SUM(Z1357:AC1357)/AD1357,0)</x:f>
        <x:v>1</x:v>
      </x:c>
      <x:c r="AQ1357" s="66" t="b">
        <x:f aca="0">AND(B1357&gt;0,C1357&gt;0,D1357&gt;0,E1357&gt;0)</x:f>
        <x:v>1</x:v>
      </x:c>
    </x:row>
    <x:row r="1358" ht="13.5" hidden="0">
      <x:c r="A1358" s="61" t="n">
        <x:f aca="0">'净值底稿'!A1320</x:f>
        <x:v>45820</x:v>
      </x:c>
      <x:c r="B1358" s="62" t="n">
        <x:f aca="0">'净值底稿'!W1320</x:f>
        <x:v>1.5792297027892457</x:v>
      </x:c>
      <x:c r="C1358" s="62" t="n">
        <x:f aca="0">'净值底稿'!T1320</x:f>
        <x:v>1.4631883587098113</x:v>
      </x:c>
      <x:c r="D1358" s="62" t="n">
        <x:f aca="0">'净值底稿'!U1320</x:f>
        <x:v>1.7605</x:v>
      </x:c>
      <x:c r="E1358" s="62" t="n">
        <x:f aca="0">'净值底稿'!V1320</x:f>
        <x:v>2.7235</x:v>
      </x:c>
      <x:c r="F1358" s="63" t="n">
        <x:f aca="0">IFERROR(B1358/B1357-1,0)</x:f>
        <x:v>0.0006527428265847846</x:v>
      </x:c>
      <x:c r="G1358" s="63" t="n">
        <x:f aca="0">IFERROR(C1358/C1357-1,0)</x:f>
        <x:v>0.0024464374961887803</x:v>
      </x:c>
      <x:c r="H1358" s="63" t="n">
        <x:f aca="0">IFERROR(D1358/D1357-1,0)</x:f>
        <x:v>0.00022725981478322055</x:v>
      </x:c>
      <x:c r="I1358" s="63" t="n">
        <x:f aca="0">IFERROR(E1358/E1357-1,0)</x:f>
        <x:v>0.007546890607080803</x:v>
      </x:c>
      <x:c r="J1358" s="64" t="n">
        <x:f aca="0">Z1357*(1+F1358)</x:f>
        <x:v>0.1365881066235404</x:v>
      </x:c>
      <x:c r="K1358" s="64" t="n">
        <x:f aca="0">AA1357*(1+G1358)</x:f>
        <x:v>0.1363981220557195</x:v>
      </x:c>
      <x:c r="L1358" s="64" t="n">
        <x:f aca="0">AB1357*(1+H1358)</x:f>
        <x:v>0.9420473965180185</x:v>
      </x:c>
      <x:c r="M1358" s="64" t="n">
        <x:f aca="0">AC1357*(1+I1358)</x:f>
        <x:v>0.10888641765736203</x:v>
      </x:c>
      <x:c r="N1358" s="64" t="n">
        <x:f aca="0">SUM(J1358:M1358)</x:f>
        <x:v>1.3239200428546405</x:v>
      </x:c>
      <x:c r="O1358" s="65" t="n">
        <x:f aca="0">IFERROR((J1358+K1358)/N1358,0)</x:f>
        <x:v>0.2061954044374509</x:v>
      </x:c>
      <x:c r="P1358" s="66" t="b">
        <x:f aca="0">AND(MONTH(A1358)=12,OR(A1359="",YEAR(A1358)&lt;&gt;YEAR(A1359)))</x:f>
        <x:v>0</x:v>
      </x:c>
      <x:c r="Q1358" s="66" t="b">
        <x:f aca="0">AND(MOD(MONTH(A1358),3)=0,OR(A1359="",MONTH(A1358)&lt;&gt;MONTH(A1359)))</x:f>
        <x:v>0</x:v>
      </x:c>
      <x:c r="R1358" s="66" t="b">
        <x:f aca="0">OR(O1358&gt;$E$7,O1358&lt;$E$6)</x:f>
        <x:v>0</x:v>
      </x:c>
      <x:c r="S1358" s="66" t="b">
        <x:f aca="0">AND(OR(P1358,Q1358,R1358),A1358-AH1357&gt;$E$8)</x:f>
        <x:v>0</x:v>
      </x:c>
      <x:c r="T1358" s="67" t="str">
        <x:f aca="0">IF(NOT(OR(P1358,Q1358,R1358)),"不调",IF(NOT(S1358),"间隔规则跳过",IF(P1358,"年末+季度",IF(AND(Q1358,R1358),"季度+动态",IF(Q1358,"季度","动态")))))</x:f>
        <x:v>不调</x:v>
      </x:c>
      <x:c r="U1358" s="64" t="n">
        <x:f aca="0">IF(OR(T1358="年末+季度",T1358="季度+动态"),N1358*$E$5/2,IF(T1358="季度",(J1358+K1358)/2,IF(T1358="动态",N1358*$E$5*IF(J1358+K1358=0,0.5,J1358/(J1358+K1358)),J1358)))</x:f>
        <x:v>0.1365881066235404</x:v>
      </x:c>
      <x:c r="V1358" s="64" t="n">
        <x:f aca="0">IF(OR(T1358="年末+季度",T1358="季度+动态"),N1358*$E$5/2,IF(T1358="季度",(J1358+K1358)/2,IF(T1358="动态",N1358*$E$5*IF(J1358+K1358=0,0.5,K1358/(J1358+K1358)),K1358)))</x:f>
        <x:v>0.1363981220557195</x:v>
      </x:c>
      <x:c r="W1358" s="64" t="n">
        <x:f aca="0">IF(OR(T1358="年末+季度",T1358="季度+动态",T1358="动态"),N1358*(1-$E$5)*IF(L1358+M1358=0,$B$7/($B$7+$B$8),L1358/(L1358+M1358)),L1358)</x:f>
        <x:v>0.9420473965180185</x:v>
      </x:c>
      <x:c r="X1358" s="64" t="n">
        <x:f aca="0">IF(OR(T1358="年末+季度",T1358="季度+动态",T1358="动态"),N1358*(1-$E$5)*IF(L1358+M1358=0,$B$8/($B$7+$B$8),M1358/(L1358+M1358)),M1358)</x:f>
        <x:v>0.10888641765736203</x:v>
      </x:c>
      <x:c r="Y1358" s="64" t="n">
        <x:f aca="0">POWER(1-$H$5,(A1358-A1357)/$H$8)</x:f>
        <x:v>0.9999862671029998</x:v>
      </x:c>
      <x:c r="Z1358" s="64" t="n">
        <x:f aca="0">U1358*Y1358</x:f>
        <x:v>0.13658623087314067</x:v>
      </x:c>
      <x:c r="AA1358" s="64" t="n">
        <x:f aca="0">V1358*Y1358</x:f>
        <x:v>0.13639624891435828</x:v>
      </x:c>
      <x:c r="AB1358" s="64" t="n">
        <x:f aca="0">W1358*Y1358</x:f>
        <x:v>0.9420344594781528</x:v>
      </x:c>
      <x:c r="AC1358" s="64" t="n">
        <x:f aca="0">X1358*Y1358</x:f>
        <x:v>0.10888492233140361</x:v>
      </x:c>
      <x:c r="AD1358" s="64" t="n">
        <x:f aca="0">SUM(Z1358:AC1358)</x:f>
        <x:v>1.3239018615970555</x:v>
      </x:c>
      <x:c r="AE1358" s="64" t="n">
        <x:f aca="0">MAX(AE1357,AD1358)</x:f>
        <x:v>1.3239018615970555</x:v>
      </x:c>
      <x:c r="AF1358" s="63" t="n">
        <x:f aca="0">AD1358/AE1358-1</x:f>
        <x:v>0</x:v>
      </x:c>
      <x:c r="AG1358" s="63" t="n">
        <x:f aca="0">AD1358/AD1357-1</x:f>
        <x:v>0.0010839065066279296</x:v>
      </x:c>
      <x:c r="AH1358" s="61" t="n">
        <x:f aca="0">IF(OR(T1358="年末+季度",T1358="季度+动态",T1358="季度",T1358="动态"),A1358,AH1357)</x:f>
        <x:v>45747</x:v>
      </x:c>
      <x:c r="AI1358" s="68" t="n">
        <x:f aca="0">YEAR(A1358)</x:f>
        <x:v>2025</x:v>
      </x:c>
      <x:c r="AJ1358" s="68" t="n">
        <x:f aca="0">MONTH(A1358)</x:f>
        <x:v>6</x:v>
      </x:c>
      <x:c r="AK1358" s="66" t="n">
        <x:f aca="0">IF(MONTH(A1358)&lt;&gt;MONTH(A1359),1,0)</x:f>
        <x:v>0</x:v>
      </x:c>
      <x:c r="AL1358" s="64" t="n">
        <x:f aca="0">IF(AK1357,AD1357,AL1357)</x:f>
        <x:v>1.3130307939057384</x:v>
      </x:c>
      <x:c r="AM1358" s="65" t="str">
        <x:f aca="0">IF(AK1358,AD1358/AL1358-1,"")</x:f>
      </x:c>
      <x:c r="AN1358" s="64" t="n">
        <x:f aca="0">IF(AI1358&lt;&gt;AI1357,AD1358,MAX(AN1357,AD1358))</x:f>
        <x:v>1.3239018615970555</x:v>
      </x:c>
      <x:c r="AO1358" s="65" t="n">
        <x:f aca="0">AD1358/AN1358-1</x:f>
        <x:v>0</x:v>
      </x:c>
      <x:c r="AP1358" s="69" t="n">
        <x:f aca="0">IFERROR(SUM(Z1358:AC1358)/AD1358,0)</x:f>
        <x:v>1</x:v>
      </x:c>
      <x:c r="AQ1358" s="66" t="b">
        <x:f aca="0">AND(B1358&gt;0,C1358&gt;0,D1358&gt;0,E1358&gt;0)</x:f>
        <x:v>1</x:v>
      </x:c>
    </x:row>
    <x:row r="1359" ht="13.5" hidden="0">
      <x:c r="A1359" s="61" t="n">
        <x:f aca="0">'净值底稿'!A1321</x:f>
        <x:v>45821</x:v>
      </x:c>
      <x:c r="B1359" s="62" t="n">
        <x:f aca="0">'净值底稿'!W1321</x:f>
        <x:v>1.5740817336161301</x:v>
      </x:c>
      <x:c r="C1359" s="62" t="n">
        <x:f aca="0">'净值底稿'!T1321</x:f>
        <x:v>1.4451036025711095</x:v>
      </x:c>
      <x:c r="D1359" s="62" t="n">
        <x:f aca="0">'净值底稿'!U1321</x:f>
        <x:v>1.7607</x:v>
      </x:c>
      <x:c r="E1359" s="62" t="n">
        <x:f aca="0">'净值底稿'!V1321</x:f>
        <x:v>2.7637</x:v>
      </x:c>
      <x:c r="F1359" s="63" t="n">
        <x:f aca="0">IFERROR(B1359/B1358-1,0)</x:f>
        <x:v>-0.0032597975861415884</x:v>
      </x:c>
      <x:c r="G1359" s="63" t="n">
        <x:f aca="0">IFERROR(C1359/C1358-1,0)</x:f>
        <x:v>-0.012359827790489275</x:v>
      </x:c>
      <x:c r="H1359" s="63" t="n">
        <x:f aca="0">IFERROR(D1359/D1358-1,0)</x:f>
        <x:v>0.00011360408974714353</x:v>
      </x:c>
      <x:c r="I1359" s="63" t="n">
        <x:f aca="0">IFERROR(E1359/E1358-1,0)</x:f>
        <x:v>0.014760418579034429</x:v>
      </x:c>
      <x:c r="J1359" s="64" t="n">
        <x:f aca="0">Z1358*(1+F1359)</x:f>
        <x:v>0.13614098740744024</x:v>
      </x:c>
      <x:c r="K1359" s="64" t="n">
        <x:f aca="0">AA1358*(1+G1359)</x:f>
        <x:v>0.1347104147665081</x:v>
      </x:c>
      <x:c r="L1359" s="64" t="n">
        <x:f aca="0">AB1358*(1+H1359)</x:f>
        <x:v>0.9421414784454323</x:v>
      </x:c>
      <x:c r="M1359" s="64" t="n">
        <x:f aca="0">AC1358*(1+I1359)</x:f>
        <x:v>0.11049210936196077</x:v>
      </x:c>
      <x:c r="N1359" s="64" t="n">
        <x:f aca="0">SUM(J1359:M1359)</x:f>
        <x:v>1.3234849899813415</x:v>
      </x:c>
      <x:c r="O1359" s="65" t="n">
        <x:f aca="0">IFERROR((J1359+K1359)/N1359,0)</x:f>
        <x:v>0.2046501503411586</x:v>
      </x:c>
      <x:c r="P1359" s="66" t="b">
        <x:f aca="0">AND(MONTH(A1359)=12,OR(A1360="",YEAR(A1359)&lt;&gt;YEAR(A1360)))</x:f>
        <x:v>0</x:v>
      </x:c>
      <x:c r="Q1359" s="66" t="b">
        <x:f aca="0">AND(MOD(MONTH(A1359),3)=0,OR(A1360="",MONTH(A1359)&lt;&gt;MONTH(A1360)))</x:f>
        <x:v>0</x:v>
      </x:c>
      <x:c r="R1359" s="66" t="b">
        <x:f aca="0">OR(O1359&gt;$E$7,O1359&lt;$E$6)</x:f>
        <x:v>0</x:v>
      </x:c>
      <x:c r="S1359" s="66" t="b">
        <x:f aca="0">AND(OR(P1359,Q1359,R1359),A1359-AH1358&gt;$E$8)</x:f>
        <x:v>0</x:v>
      </x:c>
      <x:c r="T1359" s="67" t="str">
        <x:f aca="0">IF(NOT(OR(P1359,Q1359,R1359)),"不调",IF(NOT(S1359),"间隔规则跳过",IF(P1359,"年末+季度",IF(AND(Q1359,R1359),"季度+动态",IF(Q1359,"季度","动态")))))</x:f>
        <x:v>不调</x:v>
      </x:c>
      <x:c r="U1359" s="64" t="n">
        <x:f aca="0">IF(OR(T1359="年末+季度",T1359="季度+动态"),N1359*$E$5/2,IF(T1359="季度",(J1359+K1359)/2,IF(T1359="动态",N1359*$E$5*IF(J1359+K1359=0,0.5,J1359/(J1359+K1359)),J1359)))</x:f>
        <x:v>0.13614098740744024</x:v>
      </x:c>
      <x:c r="V1359" s="64" t="n">
        <x:f aca="0">IF(OR(T1359="年末+季度",T1359="季度+动态"),N1359*$E$5/2,IF(T1359="季度",(J1359+K1359)/2,IF(T1359="动态",N1359*$E$5*IF(J1359+K1359=0,0.5,K1359/(J1359+K1359)),K1359)))</x:f>
        <x:v>0.1347104147665081</x:v>
      </x:c>
      <x:c r="W1359" s="64" t="n">
        <x:f aca="0">IF(OR(T1359="年末+季度",T1359="季度+动态",T1359="动态"),N1359*(1-$E$5)*IF(L1359+M1359=0,$B$7/($B$7+$B$8),L1359/(L1359+M1359)),L1359)</x:f>
        <x:v>0.9421414784454323</x:v>
      </x:c>
      <x:c r="X1359" s="64" t="n">
        <x:f aca="0">IF(OR(T1359="年末+季度",T1359="季度+动态",T1359="动态"),N1359*(1-$E$5)*IF(L1359+M1359=0,$B$8/($B$7+$B$8),M1359/(L1359+M1359)),M1359)</x:f>
        <x:v>0.11049210936196077</x:v>
      </x:c>
      <x:c r="Y1359" s="64" t="n">
        <x:f aca="0">POWER(1-$H$5,(A1359-A1358)/$H$8)</x:f>
        <x:v>0.9999862671029998</x:v>
      </x:c>
      <x:c r="Z1359" s="64" t="n">
        <x:f aca="0">U1359*Y1359</x:f>
        <x:v>0.13613911779728266</x:v>
      </x:c>
      <x:c r="AA1359" s="64" t="n">
        <x:f aca="0">V1359*Y1359</x:f>
        <x:v>0.13470856480225726</x:v>
      </x:c>
      <x:c r="AB1359" s="64" t="n">
        <x:f aca="0">W1359*Y1359</x:f>
        <x:v>0.9421285401135492</x:v>
      </x:c>
      <x:c r="AC1359" s="64" t="n">
        <x:f aca="0">X1359*Y1359</x:f>
        <x:v>0.11049059198520357</x:v>
      </x:c>
      <x:c r="AD1359" s="64" t="n">
        <x:f aca="0">SUM(Z1359:AC1359)</x:f>
        <x:v>1.3234668146982926</x:v>
      </x:c>
      <x:c r="AE1359" s="64" t="n">
        <x:f aca="0">MAX(AE1358,AD1359)</x:f>
        <x:v>1.3239018615970555</x:v>
      </x:c>
      <x:c r="AF1359" s="63" t="n">
        <x:f aca="0">AD1359/AE1359-1</x:f>
        <x:v>-0.0003286096283889872</x:v>
      </x:c>
      <x:c r="AG1359" s="63" t="n">
        <x:f aca="0">AD1359/AD1358-1</x:f>
        <x:v>-0.0003286096283889872</x:v>
      </x:c>
      <x:c r="AH1359" s="61" t="n">
        <x:f aca="0">IF(OR(T1359="年末+季度",T1359="季度+动态",T1359="季度",T1359="动态"),A1359,AH1358)</x:f>
        <x:v>45747</x:v>
      </x:c>
      <x:c r="AI1359" s="68" t="n">
        <x:f aca="0">YEAR(A1359)</x:f>
        <x:v>2025</x:v>
      </x:c>
      <x:c r="AJ1359" s="68" t="n">
        <x:f aca="0">MONTH(A1359)</x:f>
        <x:v>6</x:v>
      </x:c>
      <x:c r="AK1359" s="66" t="n">
        <x:f aca="0">IF(MONTH(A1359)&lt;&gt;MONTH(A1360),1,0)</x:f>
        <x:v>0</x:v>
      </x:c>
      <x:c r="AL1359" s="64" t="n">
        <x:f aca="0">IF(AK1358,AD1358,AL1358)</x:f>
        <x:v>1.3130307939057384</x:v>
      </x:c>
      <x:c r="AM1359" s="65" t="str">
        <x:f aca="0">IF(AK1359,AD1359/AL1359-1,"")</x:f>
      </x:c>
      <x:c r="AN1359" s="64" t="n">
        <x:f aca="0">IF(AI1359&lt;&gt;AI1358,AD1359,MAX(AN1358,AD1359))</x:f>
        <x:v>1.3239018615970555</x:v>
      </x:c>
      <x:c r="AO1359" s="65" t="n">
        <x:f aca="0">AD1359/AN1359-1</x:f>
        <x:v>-0.0003286096283889872</x:v>
      </x:c>
      <x:c r="AP1359" s="69" t="n">
        <x:f aca="0">IFERROR(SUM(Z1359:AC1359)/AD1359,0)</x:f>
        <x:v>1</x:v>
      </x:c>
      <x:c r="AQ1359" s="66" t="b">
        <x:f aca="0">AND(B1359&gt;0,C1359&gt;0,D1359&gt;0,E1359&gt;0)</x:f>
        <x:v>1</x:v>
      </x:c>
    </x:row>
    <x:row r="1360" ht="13.5" hidden="0">
      <x:c r="A1360" s="61" t="n">
        <x:f aca="0">'净值底稿'!A1322</x:f>
        <x:v>45824</x:v>
      </x:c>
      <x:c r="B1360" s="62" t="n">
        <x:f aca="0">'净值底稿'!W1322</x:f>
        <x:v>1.5785883454507876</x:v>
      </x:c>
      <x:c r="C1360" s="62" t="n">
        <x:f aca="0">'净值底稿'!T1322</x:f>
        <x:v>1.4528144543200283</x:v>
      </x:c>
      <x:c r="D1360" s="62" t="n">
        <x:f aca="0">'净值底稿'!U1322</x:f>
        <x:v>1.7612</x:v>
      </x:c>
      <x:c r="E1360" s="62" t="n">
        <x:f aca="0">'净值底稿'!V1322</x:f>
        <x:v>2.7515</x:v>
      </x:c>
      <x:c r="F1360" s="63" t="n">
        <x:f aca="0">IFERROR(B1360/B1359-1,0)</x:f>
        <x:v>0.0028630100574920103</x:v>
      </x:c>
      <x:c r="G1360" s="63" t="n">
        <x:f aca="0">IFERROR(C1360/C1359-1,0)</x:f>
        <x:v>0.0053358470183035855</x:v>
      </x:c>
      <x:c r="H1360" s="63" t="n">
        <x:f aca="0">IFERROR(D1360/D1359-1,0)</x:f>
        <x:v>0.0002839779633101447</x:v>
      </x:c>
      <x:c r="I1360" s="63" t="n">
        <x:f aca="0">IFERROR(E1360/E1359-1,0)</x:f>
        <x:v>-0.0044143720374859585</x:v>
      </x:c>
      <x:c r="J1360" s="64" t="n">
        <x:f aca="0">Z1359*(1+F1360)</x:f>
        <x:v>0.13652888546075437</x:v>
      </x:c>
      <x:c r="K1360" s="64" t="n">
        <x:f aca="0">AA1359*(1+G1360)</x:f>
        <x:v>0.13542734909609735</x:v>
      </x:c>
      <x:c r="L1360" s="64" t="n">
        <x:f aca="0">AB1359*(1+H1360)</x:f>
        <x:v>0.942396083857547</x:v>
      </x:c>
      <x:c r="M1360" s="64" t="n">
        <x:f aca="0">AC1359*(1+I1360)</x:f>
        <x:v>0.11000284540553881</x:v>
      </x:c>
      <x:c r="N1360" s="64" t="n">
        <x:f aca="0">SUM(J1360:M1360)</x:f>
        <x:v>1.3243551638199376</x:v>
      </x:c>
      <x:c r="O1360" s="65" t="n">
        <x:f aca="0">IFERROR((J1360+K1360)/N1360,0)</x:f>
        <x:v>0.20534992574984778</x:v>
      </x:c>
      <x:c r="P1360" s="66" t="b">
        <x:f aca="0">AND(MONTH(A1360)=12,OR(A1361="",YEAR(A1360)&lt;&gt;YEAR(A1361)))</x:f>
        <x:v>0</x:v>
      </x:c>
      <x:c r="Q1360" s="66" t="b">
        <x:f aca="0">AND(MOD(MONTH(A1360),3)=0,OR(A1361="",MONTH(A1360)&lt;&gt;MONTH(A1361)))</x:f>
        <x:v>0</x:v>
      </x:c>
      <x:c r="R1360" s="66" t="b">
        <x:f aca="0">OR(O1360&gt;$E$7,O1360&lt;$E$6)</x:f>
        <x:v>0</x:v>
      </x:c>
      <x:c r="S1360" s="66" t="b">
        <x:f aca="0">AND(OR(P1360,Q1360,R1360),A1360-AH1359&gt;$E$8)</x:f>
        <x:v>0</x:v>
      </x:c>
      <x:c r="T1360" s="67" t="str">
        <x:f aca="0">IF(NOT(OR(P1360,Q1360,R1360)),"不调",IF(NOT(S1360),"间隔规则跳过",IF(P1360,"年末+季度",IF(AND(Q1360,R1360),"季度+动态",IF(Q1360,"季度","动态")))))</x:f>
        <x:v>不调</x:v>
      </x:c>
      <x:c r="U1360" s="64" t="n">
        <x:f aca="0">IF(OR(T1360="年末+季度",T1360="季度+动态"),N1360*$E$5/2,IF(T1360="季度",(J1360+K1360)/2,IF(T1360="动态",N1360*$E$5*IF(J1360+K1360=0,0.5,J1360/(J1360+K1360)),J1360)))</x:f>
        <x:v>0.13652888546075437</x:v>
      </x:c>
      <x:c r="V1360" s="64" t="n">
        <x:f aca="0">IF(OR(T1360="年末+季度",T1360="季度+动态"),N1360*$E$5/2,IF(T1360="季度",(J1360+K1360)/2,IF(T1360="动态",N1360*$E$5*IF(J1360+K1360=0,0.5,K1360/(J1360+K1360)),K1360)))</x:f>
        <x:v>0.13542734909609735</x:v>
      </x:c>
      <x:c r="W1360" s="64" t="n">
        <x:f aca="0">IF(OR(T1360="年末+季度",T1360="季度+动态",T1360="动态"),N1360*(1-$E$5)*IF(L1360+M1360=0,$B$7/($B$7+$B$8),L1360/(L1360+M1360)),L1360)</x:f>
        <x:v>0.942396083857547</x:v>
      </x:c>
      <x:c r="X1360" s="64" t="n">
        <x:f aca="0">IF(OR(T1360="年末+季度",T1360="季度+动态",T1360="动态"),N1360*(1-$E$5)*IF(L1360+M1360=0,$B$8/($B$7+$B$8),M1360/(L1360+M1360)),M1360)</x:f>
        <x:v>0.11000284540553881</x:v>
      </x:c>
      <x:c r="Y1360" s="64" t="n">
        <x:f aca="0">POWER(1-$H$5,(A1360-A1359)/$H$8)</x:f>
        <x:v>0.9999588018747739</x:v>
      </x:c>
      <x:c r="Z1360" s="64" t="n">
        <x:f aca="0">U1360*Y1360</x:f>
        <x:v>0.13652326072663418</x:v>
      </x:c>
      <x:c r="AA1360" s="64" t="n">
        <x:f aca="0">V1360*Y1360</x:f>
        <x:v>0.13542176974321027</x:v>
      </x:c>
      <x:c r="AB1360" s="64" t="n">
        <x:f aca="0">W1360*Y1360</x:f>
        <x:v>0.9423572589056717</x:v>
      </x:c>
      <x:c r="AC1360" s="64" t="n">
        <x:f aca="0">X1360*Y1360</x:f>
        <x:v>0.10999831349453858</x:v>
      </x:c>
      <x:c r="AD1360" s="64" t="n">
        <x:f aca="0">SUM(Z1360:AC1360)</x:f>
        <x:v>1.3243006028700546</x:v>
      </x:c>
      <x:c r="AE1360" s="64" t="n">
        <x:f aca="0">MAX(AE1359,AD1360)</x:f>
        <x:v>1.3243006028700546</x:v>
      </x:c>
      <x:c r="AF1360" s="63" t="n">
        <x:f aca="0">AD1360/AE1360-1</x:f>
        <x:v>0</x:v>
      </x:c>
      <x:c r="AG1360" s="63" t="n">
        <x:f aca="0">AD1360/AD1359-1</x:f>
        <x:v>0.0006300030816805968</x:v>
      </x:c>
      <x:c r="AH1360" s="61" t="n">
        <x:f aca="0">IF(OR(T1360="年末+季度",T1360="季度+动态",T1360="季度",T1360="动态"),A1360,AH1359)</x:f>
        <x:v>45747</x:v>
      </x:c>
      <x:c r="AI1360" s="68" t="n">
        <x:f aca="0">YEAR(A1360)</x:f>
        <x:v>2025</x:v>
      </x:c>
      <x:c r="AJ1360" s="68" t="n">
        <x:f aca="0">MONTH(A1360)</x:f>
        <x:v>6</x:v>
      </x:c>
      <x:c r="AK1360" s="66" t="n">
        <x:f aca="0">IF(MONTH(A1360)&lt;&gt;MONTH(A1361),1,0)</x:f>
        <x:v>0</x:v>
      </x:c>
      <x:c r="AL1360" s="64" t="n">
        <x:f aca="0">IF(AK1359,AD1359,AL1359)</x:f>
        <x:v>1.3130307939057384</x:v>
      </x:c>
      <x:c r="AM1360" s="65" t="str">
        <x:f aca="0">IF(AK1360,AD1360/AL1360-1,"")</x:f>
      </x:c>
      <x:c r="AN1360" s="64" t="n">
        <x:f aca="0">IF(AI1360&lt;&gt;AI1359,AD1360,MAX(AN1359,AD1360))</x:f>
        <x:v>1.3243006028700546</x:v>
      </x:c>
      <x:c r="AO1360" s="65" t="n">
        <x:f aca="0">AD1360/AN1360-1</x:f>
        <x:v>0</x:v>
      </x:c>
      <x:c r="AP1360" s="69" t="n">
        <x:f aca="0">IFERROR(SUM(Z1360:AC1360)/AD1360,0)</x:f>
        <x:v>1</x:v>
      </x:c>
      <x:c r="AQ1360" s="66" t="b">
        <x:f aca="0">AND(B1360&gt;0,C1360&gt;0,D1360&gt;0,E1360&gt;0)</x:f>
        <x:v>1</x:v>
      </x:c>
    </x:row>
    <x:row r="1361" ht="13.5" hidden="0">
      <x:c r="A1361" s="61" t="n">
        <x:f aca="0">'净值底稿'!A1323</x:f>
        <x:v>45825</x:v>
      </x:c>
      <x:c r="B1361" s="62" t="n">
        <x:f aca="0">'净值底稿'!W1323</x:f>
        <x:v>1.5752817232088205</x:v>
      </x:c>
      <x:c r="C1361" s="62" t="n">
        <x:f aca="0">'净值底稿'!T1323</x:f>
        <x:v>1.451333580927586</x:v>
      </x:c>
      <x:c r="D1361" s="62" t="n">
        <x:f aca="0">'净值底稿'!U1323</x:f>
        <x:v>1.7625</x:v>
      </x:c>
      <x:c r="E1361" s="62" t="n">
        <x:f aca="0">'净值底稿'!V1323</x:f>
        <x:v>2.7325</x:v>
      </x:c>
      <x:c r="F1361" s="63" t="n">
        <x:f aca="0">IFERROR(B1361/B1360-1,0)</x:f>
        <x:v>-0.002094670375273111</x:v>
      </x:c>
      <x:c r="G1361" s="63" t="n">
        <x:f aca="0">IFERROR(C1361/C1360-1,0)</x:f>
        <x:v>-0.0010193135042392276</x:v>
      </x:c>
      <x:c r="H1361" s="63" t="n">
        <x:f aca="0">IFERROR(D1361/D1360-1,0)</x:f>
        <x:v>0.0007381330910742889</x:v>
      </x:c>
      <x:c r="I1361" s="63" t="n">
        <x:f aca="0">IFERROR(E1361/E1360-1,0)</x:f>
        <x:v>-0.006905324368526311</x:v>
      </x:c>
      <x:c r="J1361" s="64" t="n">
        <x:f aca="0">Z1360*(1+F1361)</x:f>
        <x:v>0.1362372894968544</x:v>
      </x:c>
      <x:c r="K1361" s="64" t="n">
        <x:f aca="0">AA1360*(1+G1361)</x:f>
        <x:v>0.13528373250454304</x:v>
      </x:c>
      <x:c r="L1361" s="64" t="n">
        <x:f aca="0">AB1360*(1+H1361)</x:f>
        <x:v>0.943052843982084</x:v>
      </x:c>
      <x:c r="M1361" s="64" t="n">
        <x:f aca="0">AC1360*(1+I1361)</x:f>
        <x:v>0.10923873945986794</x:v>
      </x:c>
      <x:c r="N1361" s="64" t="n">
        <x:f aca="0">SUM(J1361:M1361)</x:f>
        <x:v>1.3238126054433494</x:v>
      </x:c>
      <x:c r="O1361" s="65" t="n">
        <x:f aca="0">IFERROR((J1361+K1361)/N1361,0)</x:f>
        <x:v>0.20510533053163071</x:v>
      </x:c>
      <x:c r="P1361" s="66" t="b">
        <x:f aca="0">AND(MONTH(A1361)=12,OR(A1362="",YEAR(A1361)&lt;&gt;YEAR(A1362)))</x:f>
        <x:v>0</x:v>
      </x:c>
      <x:c r="Q1361" s="66" t="b">
        <x:f aca="0">AND(MOD(MONTH(A1361),3)=0,OR(A1362="",MONTH(A1361)&lt;&gt;MONTH(A1362)))</x:f>
        <x:v>0</x:v>
      </x:c>
      <x:c r="R1361" s="66" t="b">
        <x:f aca="0">OR(O1361&gt;$E$7,O1361&lt;$E$6)</x:f>
        <x:v>0</x:v>
      </x:c>
      <x:c r="S1361" s="66" t="b">
        <x:f aca="0">AND(OR(P1361,Q1361,R1361),A1361-AH1360&gt;$E$8)</x:f>
        <x:v>0</x:v>
      </x:c>
      <x:c r="T1361" s="67" t="str">
        <x:f aca="0">IF(NOT(OR(P1361,Q1361,R1361)),"不调",IF(NOT(S1361),"间隔规则跳过",IF(P1361,"年末+季度",IF(AND(Q1361,R1361),"季度+动态",IF(Q1361,"季度","动态")))))</x:f>
        <x:v>不调</x:v>
      </x:c>
      <x:c r="U1361" s="64" t="n">
        <x:f aca="0">IF(OR(T1361="年末+季度",T1361="季度+动态"),N1361*$E$5/2,IF(T1361="季度",(J1361+K1361)/2,IF(T1361="动态",N1361*$E$5*IF(J1361+K1361=0,0.5,J1361/(J1361+K1361)),J1361)))</x:f>
        <x:v>0.1362372894968544</x:v>
      </x:c>
      <x:c r="V1361" s="64" t="n">
        <x:f aca="0">IF(OR(T1361="年末+季度",T1361="季度+动态"),N1361*$E$5/2,IF(T1361="季度",(J1361+K1361)/2,IF(T1361="动态",N1361*$E$5*IF(J1361+K1361=0,0.5,K1361/(J1361+K1361)),K1361)))</x:f>
        <x:v>0.13528373250454304</x:v>
      </x:c>
      <x:c r="W1361" s="64" t="n">
        <x:f aca="0">IF(OR(T1361="年末+季度",T1361="季度+动态",T1361="动态"),N1361*(1-$E$5)*IF(L1361+M1361=0,$B$7/($B$7+$B$8),L1361/(L1361+M1361)),L1361)</x:f>
        <x:v>0.943052843982084</x:v>
      </x:c>
      <x:c r="X1361" s="64" t="n">
        <x:f aca="0">IF(OR(T1361="年末+季度",T1361="季度+动态",T1361="动态"),N1361*(1-$E$5)*IF(L1361+M1361=0,$B$8/($B$7+$B$8),M1361/(L1361+M1361)),M1361)</x:f>
        <x:v>0.10923873945986794</x:v>
      </x:c>
      <x:c r="Y1361" s="64" t="n">
        <x:f aca="0">POWER(1-$H$5,(A1361-A1360)/$H$8)</x:f>
        <x:v>0.9999862671029998</x:v>
      </x:c>
      <x:c r="Z1361" s="64" t="n">
        <x:f aca="0">U1361*Y1361</x:f>
        <x:v>0.13623541856419016</x:v>
      </x:c>
      <x:c r="AA1361" s="64" t="n">
        <x:f aca="0">V1361*Y1361</x:f>
        <x:v>0.13528187466697875</x:v>
      </x:c>
      <x:c r="AB1361" s="64" t="n">
        <x:f aca="0">W1361*Y1361</x:f>
        <x:v>0.9430398931345119</x:v>
      </x:c>
      <x:c r="AC1361" s="64" t="n">
        <x:f aca="0">X1361*Y1361</x:f>
        <x:v>0.1092372392955105</x:v>
      </x:c>
      <x:c r="AD1361" s="64" t="n">
        <x:f aca="0">SUM(Z1361:AC1361)</x:f>
        <x:v>1.3237944256611913</x:v>
      </x:c>
      <x:c r="AE1361" s="64" t="n">
        <x:f aca="0">MAX(AE1360,AD1361)</x:f>
        <x:v>1.3243006028700546</x:v>
      </x:c>
      <x:c r="AF1361" s="63" t="n">
        <x:f aca="0">AD1361/AE1361-1</x:f>
        <x:v>-0.00038222228983830764</x:v>
      </x:c>
      <x:c r="AG1361" s="63" t="n">
        <x:f aca="0">AD1361/AD1360-1</x:f>
        <x:v>-0.00038222228983830764</x:v>
      </x:c>
      <x:c r="AH1361" s="61" t="n">
        <x:f aca="0">IF(OR(T1361="年末+季度",T1361="季度+动态",T1361="季度",T1361="动态"),A1361,AH1360)</x:f>
        <x:v>45747</x:v>
      </x:c>
      <x:c r="AI1361" s="68" t="n">
        <x:f aca="0">YEAR(A1361)</x:f>
        <x:v>2025</x:v>
      </x:c>
      <x:c r="AJ1361" s="68" t="n">
        <x:f aca="0">MONTH(A1361)</x:f>
        <x:v>6</x:v>
      </x:c>
      <x:c r="AK1361" s="66" t="n">
        <x:f aca="0">IF(MONTH(A1361)&lt;&gt;MONTH(A1362),1,0)</x:f>
        <x:v>0</x:v>
      </x:c>
      <x:c r="AL1361" s="64" t="n">
        <x:f aca="0">IF(AK1360,AD1360,AL1360)</x:f>
        <x:v>1.3130307939057384</x:v>
      </x:c>
      <x:c r="AM1361" s="65" t="str">
        <x:f aca="0">IF(AK1361,AD1361/AL1361-1,"")</x:f>
      </x:c>
      <x:c r="AN1361" s="64" t="n">
        <x:f aca="0">IF(AI1361&lt;&gt;AI1360,AD1361,MAX(AN1360,AD1361))</x:f>
        <x:v>1.3243006028700546</x:v>
      </x:c>
      <x:c r="AO1361" s="65" t="n">
        <x:f aca="0">AD1361/AN1361-1</x:f>
        <x:v>-0.00038222228983830764</x:v>
      </x:c>
      <x:c r="AP1361" s="69" t="n">
        <x:f aca="0">IFERROR(SUM(Z1361:AC1361)/AD1361,0)</x:f>
        <x:v>1</x:v>
      </x:c>
      <x:c r="AQ1361" s="66" t="b">
        <x:f aca="0">AND(B1361&gt;0,C1361&gt;0,D1361&gt;0,E1361&gt;0)</x:f>
        <x:v>1</x:v>
      </x:c>
    </x:row>
    <x:row r="1362" ht="13.5" hidden="0">
      <x:c r="A1362" s="61" t="n">
        <x:f aca="0">'净值底稿'!A1324</x:f>
        <x:v>45826</x:v>
      </x:c>
      <x:c r="B1362" s="62" t="n">
        <x:f aca="0">'净值底稿'!W1324</x:f>
        <x:v>1.5771066321805987</x:v>
      </x:c>
      <x:c r="C1362" s="62" t="n">
        <x:f aca="0">'净值底稿'!T1324</x:f>
        <x:v>1.450682011789082</x:v>
      </x:c>
      <x:c r="D1362" s="62" t="n">
        <x:f aca="0">'净值底稿'!U1324</x:f>
        <x:v>1.7632</x:v>
      </x:c>
      <x:c r="E1362" s="62" t="n">
        <x:f aca="0">'净值底稿'!V1324</x:f>
        <x:v>2.7279</x:v>
      </x:c>
      <x:c r="F1362" s="63" t="n">
        <x:f aca="0">IFERROR(B1362/B1361-1,0)</x:f>
        <x:v>0.0011584651461966633</x:v>
      </x:c>
      <x:c r="G1362" s="63" t="n">
        <x:f aca="0">IFERROR(C1362/C1361-1,0)</x:f>
        <x:v>-0.0004489451267899458</x:v>
      </x:c>
      <x:c r="H1362" s="63" t="n">
        <x:f aca="0">IFERROR(D1362/D1361-1,0)</x:f>
        <x:v>0.0003971631205674786</x:v>
      </x:c>
      <x:c r="I1362" s="63" t="n">
        <x:f aca="0">IFERROR(E1362/E1361-1,0)</x:f>
        <x:v>-0.0016834400731929877</x:v>
      </x:c>
      <x:c r="J1362" s="64" t="n">
        <x:f aca="0">Z1361*(1+F1362)</x:f>
        <x:v>0.13639324254827428</x:v>
      </x:c>
      <x:c r="K1362" s="64" t="n">
        <x:f aca="0">AA1361*(1+G1362)</x:f>
        <x:v>0.135221140528604</x:v>
      </x:c>
      <x:c r="L1362" s="64" t="n">
        <x:f aca="0">AB1361*(1+H1362)</x:f>
        <x:v>0.9434144338012888</x:v>
      </x:c>
      <x:c r="M1362" s="64" t="n">
        <x:f aca="0">AC1361*(1+I1362)</x:f>
        <x:v>0.10905334494939548</x:v>
      </x:c>
      <x:c r="N1362" s="64" t="n">
        <x:f aca="0">SUM(J1362:M1362)</x:f>
        <x:v>1.3240821618275627</x:v>
      </x:c>
      <x:c r="O1362" s="65" t="n">
        <x:f aca="0">IFERROR((J1362+K1362)/N1362,0)</x:f>
        <x:v>0.20513408526098026</x:v>
      </x:c>
      <x:c r="P1362" s="66" t="b">
        <x:f aca="0">AND(MONTH(A1362)=12,OR(A1363="",YEAR(A1362)&lt;&gt;YEAR(A1363)))</x:f>
        <x:v>0</x:v>
      </x:c>
      <x:c r="Q1362" s="66" t="b">
        <x:f aca="0">AND(MOD(MONTH(A1362),3)=0,OR(A1363="",MONTH(A1362)&lt;&gt;MONTH(A1363)))</x:f>
        <x:v>0</x:v>
      </x:c>
      <x:c r="R1362" s="66" t="b">
        <x:f aca="0">OR(O1362&gt;$E$7,O1362&lt;$E$6)</x:f>
        <x:v>0</x:v>
      </x:c>
      <x:c r="S1362" s="66" t="b">
        <x:f aca="0">AND(OR(P1362,Q1362,R1362),A1362-AH1361&gt;$E$8)</x:f>
        <x:v>0</x:v>
      </x:c>
      <x:c r="T1362" s="67" t="str">
        <x:f aca="0">IF(NOT(OR(P1362,Q1362,R1362)),"不调",IF(NOT(S1362),"间隔规则跳过",IF(P1362,"年末+季度",IF(AND(Q1362,R1362),"季度+动态",IF(Q1362,"季度","动态")))))</x:f>
        <x:v>不调</x:v>
      </x:c>
      <x:c r="U1362" s="64" t="n">
        <x:f aca="0">IF(OR(T1362="年末+季度",T1362="季度+动态"),N1362*$E$5/2,IF(T1362="季度",(J1362+K1362)/2,IF(T1362="动态",N1362*$E$5*IF(J1362+K1362=0,0.5,J1362/(J1362+K1362)),J1362)))</x:f>
        <x:v>0.13639324254827428</x:v>
      </x:c>
      <x:c r="V1362" s="64" t="n">
        <x:f aca="0">IF(OR(T1362="年末+季度",T1362="季度+动态"),N1362*$E$5/2,IF(T1362="季度",(J1362+K1362)/2,IF(T1362="动态",N1362*$E$5*IF(J1362+K1362=0,0.5,K1362/(J1362+K1362)),K1362)))</x:f>
        <x:v>0.135221140528604</x:v>
      </x:c>
      <x:c r="W1362" s="64" t="n">
        <x:f aca="0">IF(OR(T1362="年末+季度",T1362="季度+动态",T1362="动态"),N1362*(1-$E$5)*IF(L1362+M1362=0,$B$7/($B$7+$B$8),L1362/(L1362+M1362)),L1362)</x:f>
        <x:v>0.9434144338012888</x:v>
      </x:c>
      <x:c r="X1362" s="64" t="n">
        <x:f aca="0">IF(OR(T1362="年末+季度",T1362="季度+动态",T1362="动态"),N1362*(1-$E$5)*IF(L1362+M1362=0,$B$8/($B$7+$B$8),M1362/(L1362+M1362)),M1362)</x:f>
        <x:v>0.10905334494939548</x:v>
      </x:c>
      <x:c r="Y1362" s="64" t="n">
        <x:f aca="0">POWER(1-$H$5,(A1362-A1361)/$H$8)</x:f>
        <x:v>0.9999862671029998</x:v>
      </x:c>
      <x:c r="Z1362" s="64" t="n">
        <x:f aca="0">U1362*Y1362</x:f>
        <x:v>0.13639136947392283</x:v>
      </x:c>
      <x:c r="AA1362" s="64" t="n">
        <x:f aca="0">V1362*Y1362</x:f>
        <x:v>0.1352192835506089</x:v>
      </x:c>
      <x:c r="AB1362" s="64" t="n">
        <x:f aca="0">W1362*Y1362</x:f>
        <x:v>0.9434014779880409</x:v>
      </x:c>
      <x:c r="AC1362" s="64" t="n">
        <x:f aca="0">X1362*Y1362</x:f>
        <x:v>0.10905184733104176</x:v>
      </x:c>
      <x:c r="AD1362" s="64" t="n">
        <x:f aca="0">SUM(Z1362:AC1362)</x:f>
        <x:v>1.3240639783436143</x:v>
      </x:c>
      <x:c r="AE1362" s="64" t="n">
        <x:f aca="0">MAX(AE1361,AD1362)</x:f>
        <x:v>1.3243006028700546</x:v>
      </x:c>
      <x:c r="AF1362" s="63" t="n">
        <x:f aca="0">AD1362/AE1362-1</x:f>
        <x:v>-0.00017867886333922112</x:v>
      </x:c>
      <x:c r="AG1362" s="63" t="n">
        <x:f aca="0">AD1362/AD1361-1</x:f>
        <x:v>0.00020362125508155415</x:v>
      </x:c>
      <x:c r="AH1362" s="61" t="n">
        <x:f aca="0">IF(OR(T1362="年末+季度",T1362="季度+动态",T1362="季度",T1362="动态"),A1362,AH1361)</x:f>
        <x:v>45747</x:v>
      </x:c>
      <x:c r="AI1362" s="68" t="n">
        <x:f aca="0">YEAR(A1362)</x:f>
        <x:v>2025</x:v>
      </x:c>
      <x:c r="AJ1362" s="68" t="n">
        <x:f aca="0">MONTH(A1362)</x:f>
        <x:v>6</x:v>
      </x:c>
      <x:c r="AK1362" s="66" t="n">
        <x:f aca="0">IF(MONTH(A1362)&lt;&gt;MONTH(A1363),1,0)</x:f>
        <x:v>0</x:v>
      </x:c>
      <x:c r="AL1362" s="64" t="n">
        <x:f aca="0">IF(AK1361,AD1361,AL1361)</x:f>
        <x:v>1.3130307939057384</x:v>
      </x:c>
      <x:c r="AM1362" s="65" t="str">
        <x:f aca="0">IF(AK1362,AD1362/AL1362-1,"")</x:f>
      </x:c>
      <x:c r="AN1362" s="64" t="n">
        <x:f aca="0">IF(AI1362&lt;&gt;AI1361,AD1362,MAX(AN1361,AD1362))</x:f>
        <x:v>1.3243006028700546</x:v>
      </x:c>
      <x:c r="AO1362" s="65" t="n">
        <x:f aca="0">AD1362/AN1362-1</x:f>
        <x:v>-0.00017867886333922112</x:v>
      </x:c>
      <x:c r="AP1362" s="69" t="n">
        <x:f aca="0">IFERROR(SUM(Z1362:AC1362)/AD1362,0)</x:f>
        <x:v>1</x:v>
      </x:c>
      <x:c r="AQ1362" s="66" t="b">
        <x:f aca="0">AND(B1362&gt;0,C1362&gt;0,D1362&gt;0,E1362&gt;0)</x:f>
        <x:v>1</x:v>
      </x:c>
    </x:row>
    <x:row r="1363" ht="13.5" hidden="0">
      <x:c r="A1363" s="61" t="n">
        <x:f aca="0">'净值底稿'!A1325</x:f>
        <x:v>45827</x:v>
      </x:c>
      <x:c r="B1363" s="62" t="n">
        <x:f aca="0">'净值底稿'!W1325</x:f>
        <x:v>1.5655950638815483</x:v>
      </x:c>
      <x:c r="C1363" s="62" t="n">
        <x:f aca="0">'净值底稿'!T1325</x:f>
        <x:v>1.4334877091440834</x:v>
      </x:c>
      <x:c r="D1363" s="62" t="n">
        <x:f aca="0">'净值底稿'!U1325</x:f>
        <x:v>1.7644</x:v>
      </x:c>
      <x:c r="E1363" s="62" t="n">
        <x:f aca="0">'净值底稿'!V1325</x:f>
        <x:v>2.7131</x:v>
      </x:c>
      <x:c r="F1363" s="63" t="n">
        <x:f aca="0">IFERROR(B1363/B1362-1,0)</x:f>
        <x:v>-0.007299169291510643</x:v>
      </x:c>
      <x:c r="G1363" s="63" t="n">
        <x:f aca="0">IFERROR(C1363/C1362-1,0)</x:f>
        <x:v>-0.011852564866226878</x:v>
      </x:c>
      <x:c r="H1363" s="63" t="n">
        <x:f aca="0">IFERROR(D1363/D1362-1,0)</x:f>
        <x:v>0.0006805807622503046</x:v>
      </x:c>
      <x:c r="I1363" s="63" t="n">
        <x:f aca="0">IFERROR(E1363/E1362-1,0)</x:f>
        <x:v>-0.00542541882033809</x:v>
      </x:c>
      <x:c r="J1363" s="64" t="n">
        <x:f aca="0">Z1362*(1+F1363)</x:f>
        <x:v>0.1353958257782317</x:v>
      </x:c>
      <x:c r="K1363" s="64" t="n">
        <x:f aca="0">AA1362*(1+G1363)</x:f>
        <x:v>0.13361658822116057</x:v>
      </x:c>
      <x:c r="L1363" s="64" t="n">
        <x:f aca="0">AB1362*(1+H1363)</x:f>
        <x:v>0.944043538885038</x:v>
      </x:c>
      <x:c r="M1363" s="64" t="n">
        <x:f aca="0">AC1362*(1+I1363)</x:f>
        <x:v>0.10846019538613928</x:v>
      </x:c>
      <x:c r="N1363" s="64" t="n">
        <x:f aca="0">SUM(J1363:M1363)</x:f>
        <x:v>1.3215161482705695</x:v>
      </x:c>
      <x:c r="O1363" s="65" t="n">
        <x:f aca="0">IFERROR((J1363+K1363)/N1363,0)</x:f>
        <x:v>0.20356347090532426</x:v>
      </x:c>
      <x:c r="P1363" s="66" t="b">
        <x:f aca="0">AND(MONTH(A1363)=12,OR(A1364="",YEAR(A1363)&lt;&gt;YEAR(A1364)))</x:f>
        <x:v>0</x:v>
      </x:c>
      <x:c r="Q1363" s="66" t="b">
        <x:f aca="0">AND(MOD(MONTH(A1363),3)=0,OR(A1364="",MONTH(A1363)&lt;&gt;MONTH(A1364)))</x:f>
        <x:v>0</x:v>
      </x:c>
      <x:c r="R1363" s="66" t="b">
        <x:f aca="0">OR(O1363&gt;$E$7,O1363&lt;$E$6)</x:f>
        <x:v>0</x:v>
      </x:c>
      <x:c r="S1363" s="66" t="b">
        <x:f aca="0">AND(OR(P1363,Q1363,R1363),A1363-AH1362&gt;$E$8)</x:f>
        <x:v>0</x:v>
      </x:c>
      <x:c r="T1363" s="67" t="str">
        <x:f aca="0">IF(NOT(OR(P1363,Q1363,R1363)),"不调",IF(NOT(S1363),"间隔规则跳过",IF(P1363,"年末+季度",IF(AND(Q1363,R1363),"季度+动态",IF(Q1363,"季度","动态")))))</x:f>
        <x:v>不调</x:v>
      </x:c>
      <x:c r="U1363" s="64" t="n">
        <x:f aca="0">IF(OR(T1363="年末+季度",T1363="季度+动态"),N1363*$E$5/2,IF(T1363="季度",(J1363+K1363)/2,IF(T1363="动态",N1363*$E$5*IF(J1363+K1363=0,0.5,J1363/(J1363+K1363)),J1363)))</x:f>
        <x:v>0.1353958257782317</x:v>
      </x:c>
      <x:c r="V1363" s="64" t="n">
        <x:f aca="0">IF(OR(T1363="年末+季度",T1363="季度+动态"),N1363*$E$5/2,IF(T1363="季度",(J1363+K1363)/2,IF(T1363="动态",N1363*$E$5*IF(J1363+K1363=0,0.5,K1363/(J1363+K1363)),K1363)))</x:f>
        <x:v>0.13361658822116057</x:v>
      </x:c>
      <x:c r="W1363" s="64" t="n">
        <x:f aca="0">IF(OR(T1363="年末+季度",T1363="季度+动态",T1363="动态"),N1363*(1-$E$5)*IF(L1363+M1363=0,$B$7/($B$7+$B$8),L1363/(L1363+M1363)),L1363)</x:f>
        <x:v>0.944043538885038</x:v>
      </x:c>
      <x:c r="X1363" s="64" t="n">
        <x:f aca="0">IF(OR(T1363="年末+季度",T1363="季度+动态",T1363="动态"),N1363*(1-$E$5)*IF(L1363+M1363=0,$B$8/($B$7+$B$8),M1363/(L1363+M1363)),M1363)</x:f>
        <x:v>0.10846019538613928</x:v>
      </x:c>
      <x:c r="Y1363" s="64" t="n">
        <x:f aca="0">POWER(1-$H$5,(A1363-A1362)/$H$8)</x:f>
        <x:v>0.9999862671029998</x:v>
      </x:c>
      <x:c r="Z1363" s="64" t="n">
        <x:f aca="0">U1363*Y1363</x:f>
        <x:v>0.13539396640130202</x:v>
      </x:c>
      <x:c r="AA1363" s="64" t="n">
        <x:f aca="0">V1363*Y1363</x:f>
        <x:v>0.133614753278317</x:v>
      </x:c>
      <x:c r="AB1363" s="64" t="n">
        <x:f aca="0">W1363*Y1363</x:f>
        <x:v>0.9440305744323547</x:v>
      </x:c>
      <x:c r="AC1363" s="64" t="n">
        <x:f aca="0">X1363*Y1363</x:f>
        <x:v>0.10845870591344742</x:v>
      </x:c>
      <x:c r="AD1363" s="64" t="n">
        <x:f aca="0">SUM(Z1363:AC1363)</x:f>
        <x:v>1.321498000025421</x:v>
      </x:c>
      <x:c r="AE1363" s="64" t="n">
        <x:f aca="0">MAX(AE1362,AD1363)</x:f>
        <x:v>1.3243006028700546</x:v>
      </x:c>
      <x:c r="AF1363" s="63" t="n">
        <x:f aca="0">AD1363/AE1363-1</x:f>
        <x:v>-0.0021162890348004337</x:v>
      </x:c>
      <x:c r="AG1363" s="63" t="n">
        <x:f aca="0">AD1363/AD1362-1</x:f>
        <x:v>-0.001937956443315736</x:v>
      </x:c>
      <x:c r="AH1363" s="61" t="n">
        <x:f aca="0">IF(OR(T1363="年末+季度",T1363="季度+动态",T1363="季度",T1363="动态"),A1363,AH1362)</x:f>
        <x:v>45747</x:v>
      </x:c>
      <x:c r="AI1363" s="68" t="n">
        <x:f aca="0">YEAR(A1363)</x:f>
        <x:v>2025</x:v>
      </x:c>
      <x:c r="AJ1363" s="68" t="n">
        <x:f aca="0">MONTH(A1363)</x:f>
        <x:v>6</x:v>
      </x:c>
      <x:c r="AK1363" s="66" t="n">
        <x:f aca="0">IF(MONTH(A1363)&lt;&gt;MONTH(A1364),1,0)</x:f>
        <x:v>0</x:v>
      </x:c>
      <x:c r="AL1363" s="64" t="n">
        <x:f aca="0">IF(AK1362,AD1362,AL1362)</x:f>
        <x:v>1.3130307939057384</x:v>
      </x:c>
      <x:c r="AM1363" s="65" t="str">
        <x:f aca="0">IF(AK1363,AD1363/AL1363-1,"")</x:f>
      </x:c>
      <x:c r="AN1363" s="64" t="n">
        <x:f aca="0">IF(AI1363&lt;&gt;AI1362,AD1363,MAX(AN1362,AD1363))</x:f>
        <x:v>1.3243006028700546</x:v>
      </x:c>
      <x:c r="AO1363" s="65" t="n">
        <x:f aca="0">AD1363/AN1363-1</x:f>
        <x:v>-0.0021162890348004337</x:v>
      </x:c>
      <x:c r="AP1363" s="69" t="n">
        <x:f aca="0">IFERROR(SUM(Z1363:AC1363)/AD1363,0)</x:f>
        <x:v>1</x:v>
      </x:c>
      <x:c r="AQ1363" s="66" t="b">
        <x:f aca="0">AND(B1363&gt;0,C1363&gt;0,D1363&gt;0,E1363&gt;0)</x:f>
        <x:v>1</x:v>
      </x:c>
    </x:row>
    <x:row r="1364" ht="13.5" hidden="0">
      <x:c r="A1364" s="61" t="n">
        <x:f aca="0">'净值底稿'!A1326</x:f>
        <x:v>45828</x:v>
      </x:c>
      <x:c r="B1364" s="62" t="n">
        <x:f aca="0">'净值底稿'!W1326</x:f>
        <x:v>1.5722347378953705</x:v>
      </x:c>
      <x:c r="C1364" s="62" t="n">
        <x:f aca="0">'净值底稿'!T1326</x:f>
        <x:v>1.427936904806283</x:v>
      </x:c>
      <x:c r="D1364" s="62" t="n">
        <x:f aca="0">'净值底稿'!U1326</x:f>
        <x:v>1.7654</x:v>
      </x:c>
      <x:c r="E1364" s="62" t="n">
        <x:f aca="0">'净值底稿'!V1326</x:f>
        <x:v>2.7121</x:v>
      </x:c>
      <x:c r="F1364" s="63" t="n">
        <x:f aca="0">IFERROR(B1364/B1363-1,0)</x:f>
        <x:v>0.004240990641194653</x:v>
      </x:c>
      <x:c r="G1364" s="63" t="n">
        <x:f aca="0">IFERROR(C1364/C1363-1,0)</x:f>
        <x:v>-0.00387223713352558</x:v>
      </x:c>
      <x:c r="H1364" s="63" t="n">
        <x:f aca="0">IFERROR(D1364/D1363-1,0)</x:f>
        <x:v>0.0005667649059171165</x:v>
      </x:c>
      <x:c r="I1364" s="63" t="n">
        <x:f aca="0">IFERROR(E1364/E1363-1,0)</x:f>
        <x:v>-0.0003685820647967297</x:v>
      </x:c>
      <x:c r="J1364" s="64" t="n">
        <x:f aca="0">Z1363*(1+F1364)</x:f>
        <x:v>0.13596817094568417</x:v>
      </x:c>
      <x:c r="K1364" s="64" t="n">
        <x:f aca="0">AA1363*(1+G1364)</x:f>
        <x:v>0.13309736526908586</x:v>
      </x:c>
      <x:c r="L1364" s="64" t="n">
        <x:f aca="0">AB1363*(1+H1364)</x:f>
        <x:v>0.9445656178320557</x:v>
      </x:c>
      <x:c r="M1364" s="64" t="n">
        <x:f aca="0">AC1363*(1+I1364)</x:f>
        <x:v>0.10841872997967666</x:v>
      </x:c>
      <x:c r="N1364" s="64" t="n">
        <x:f aca="0">SUM(J1364:M1364)</x:f>
        <x:v>1.3220498840265025</x:v>
      </x:c>
      <x:c r="O1364" s="65" t="n">
        <x:f aca="0">IFERROR((J1364+K1364)/N1364,0)</x:f>
        <x:v>0.20352147030586343</x:v>
      </x:c>
      <x:c r="P1364" s="66" t="b">
        <x:f aca="0">AND(MONTH(A1364)=12,OR(A1365="",YEAR(A1364)&lt;&gt;YEAR(A1365)))</x:f>
        <x:v>0</x:v>
      </x:c>
      <x:c r="Q1364" s="66" t="b">
        <x:f aca="0">AND(MOD(MONTH(A1364),3)=0,OR(A1365="",MONTH(A1364)&lt;&gt;MONTH(A1365)))</x:f>
        <x:v>0</x:v>
      </x:c>
      <x:c r="R1364" s="66" t="b">
        <x:f aca="0">OR(O1364&gt;$E$7,O1364&lt;$E$6)</x:f>
        <x:v>0</x:v>
      </x:c>
      <x:c r="S1364" s="66" t="b">
        <x:f aca="0">AND(OR(P1364,Q1364,R1364),A1364-AH1363&gt;$E$8)</x:f>
        <x:v>0</x:v>
      </x:c>
      <x:c r="T1364" s="67" t="str">
        <x:f aca="0">IF(NOT(OR(P1364,Q1364,R1364)),"不调",IF(NOT(S1364),"间隔规则跳过",IF(P1364,"年末+季度",IF(AND(Q1364,R1364),"季度+动态",IF(Q1364,"季度","动态")))))</x:f>
        <x:v>不调</x:v>
      </x:c>
      <x:c r="U1364" s="64" t="n">
        <x:f aca="0">IF(OR(T1364="年末+季度",T1364="季度+动态"),N1364*$E$5/2,IF(T1364="季度",(J1364+K1364)/2,IF(T1364="动态",N1364*$E$5*IF(J1364+K1364=0,0.5,J1364/(J1364+K1364)),J1364)))</x:f>
        <x:v>0.13596817094568417</x:v>
      </x:c>
      <x:c r="V1364" s="64" t="n">
        <x:f aca="0">IF(OR(T1364="年末+季度",T1364="季度+动态"),N1364*$E$5/2,IF(T1364="季度",(J1364+K1364)/2,IF(T1364="动态",N1364*$E$5*IF(J1364+K1364=0,0.5,K1364/(J1364+K1364)),K1364)))</x:f>
        <x:v>0.13309736526908586</x:v>
      </x:c>
      <x:c r="W1364" s="64" t="n">
        <x:f aca="0">IF(OR(T1364="年末+季度",T1364="季度+动态",T1364="动态"),N1364*(1-$E$5)*IF(L1364+M1364=0,$B$7/($B$7+$B$8),L1364/(L1364+M1364)),L1364)</x:f>
        <x:v>0.9445656178320557</x:v>
      </x:c>
      <x:c r="X1364" s="64" t="n">
        <x:f aca="0">IF(OR(T1364="年末+季度",T1364="季度+动态",T1364="动态"),N1364*(1-$E$5)*IF(L1364+M1364=0,$B$8/($B$7+$B$8),M1364/(L1364+M1364)),M1364)</x:f>
        <x:v>0.10841872997967666</x:v>
      </x:c>
      <x:c r="Y1364" s="64" t="n">
        <x:f aca="0">POWER(1-$H$5,(A1364-A1363)/$H$8)</x:f>
        <x:v>0.9999862671029998</x:v>
      </x:c>
      <x:c r="Z1364" s="64" t="n">
        <x:f aca="0">U1364*Y1364</x:f>
        <x:v>0.13596630370879725</x:v>
      </x:c>
      <x:c r="AA1364" s="64" t="n">
        <x:f aca="0">V1364*Y1364</x:f>
        <x:v>0.13309553745667763</x:v>
      </x:c>
      <x:c r="AB1364" s="64" t="n">
        <x:f aca="0">W1364*Y1364</x:f>
        <x:v>0.944552646209716</x:v>
      </x:c>
      <x:c r="AC1364" s="64" t="n">
        <x:f aca="0">X1364*Y1364</x:f>
        <x:v>0.10841724107642496</x:v>
      </x:c>
      <x:c r="AD1364" s="64" t="n">
        <x:f aca="0">SUM(Z1364:AC1364)</x:f>
        <x:v>1.3220317284516159</x:v>
      </x:c>
      <x:c r="AE1364" s="64" t="n">
        <x:f aca="0">MAX(AE1363,AD1364)</x:f>
        <x:v>1.3243006028700546</x:v>
      </x:c>
      <x:c r="AF1364" s="63" t="n">
        <x:f aca="0">AD1364/AE1364-1</x:f>
        <x:v>-0.0017132623918780787</x:v>
      </x:c>
      <x:c r="AG1364" s="63" t="n">
        <x:f aca="0">AD1364/AD1363-1</x:f>
        <x:v>0.0004038813726425783</x:v>
      </x:c>
      <x:c r="AH1364" s="61" t="n">
        <x:f aca="0">IF(OR(T1364="年末+季度",T1364="季度+动态",T1364="季度",T1364="动态"),A1364,AH1363)</x:f>
        <x:v>45747</x:v>
      </x:c>
      <x:c r="AI1364" s="68" t="n">
        <x:f aca="0">YEAR(A1364)</x:f>
        <x:v>2025</x:v>
      </x:c>
      <x:c r="AJ1364" s="68" t="n">
        <x:f aca="0">MONTH(A1364)</x:f>
        <x:v>6</x:v>
      </x:c>
      <x:c r="AK1364" s="66" t="n">
        <x:f aca="0">IF(MONTH(A1364)&lt;&gt;MONTH(A1365),1,0)</x:f>
        <x:v>0</x:v>
      </x:c>
      <x:c r="AL1364" s="64" t="n">
        <x:f aca="0">IF(AK1363,AD1363,AL1363)</x:f>
        <x:v>1.3130307939057384</x:v>
      </x:c>
      <x:c r="AM1364" s="65" t="str">
        <x:f aca="0">IF(AK1364,AD1364/AL1364-1,"")</x:f>
      </x:c>
      <x:c r="AN1364" s="64" t="n">
        <x:f aca="0">IF(AI1364&lt;&gt;AI1363,AD1364,MAX(AN1363,AD1364))</x:f>
        <x:v>1.3243006028700546</x:v>
      </x:c>
      <x:c r="AO1364" s="65" t="n">
        <x:f aca="0">AD1364/AN1364-1</x:f>
        <x:v>-0.0017132623918780787</x:v>
      </x:c>
      <x:c r="AP1364" s="69" t="n">
        <x:f aca="0">IFERROR(SUM(Z1364:AC1364)/AD1364,0)</x:f>
        <x:v>1</x:v>
      </x:c>
      <x:c r="AQ1364" s="66" t="b">
        <x:f aca="0">AND(B1364&gt;0,C1364&gt;0,D1364&gt;0,E1364&gt;0)</x:f>
        <x:v>1</x:v>
      </x:c>
    </x:row>
    <x:row r="1365" ht="13.5" hidden="0">
      <x:c r="A1365" s="61" t="n">
        <x:f aca="0">'净值底稿'!A1327</x:f>
        <x:v>45831</x:v>
      </x:c>
      <x:c r="B1365" s="62" t="n">
        <x:f aca="0">'净值底稿'!W1327</x:f>
        <x:v>1.5793211760781354</x:v>
      </x:c>
      <x:c r="C1365" s="62" t="n">
        <x:f aca="0">'净值底稿'!T1327</x:f>
        <x:v>1.4410166831813696</x:v>
      </x:c>
      <x:c r="D1365" s="62" t="n">
        <x:f aca="0">'净值底稿'!U1327</x:f>
        <x:v>1.7657</x:v>
      </x:c>
      <x:c r="E1365" s="62" t="n">
        <x:f aca="0">'净值底稿'!V1327</x:f>
        <x:v>2.7141</x:v>
      </x:c>
      <x:c r="F1365" s="63" t="n">
        <x:f aca="0">IFERROR(B1365/B1364-1,0)</x:f>
        <x:v>0.0045072392893767965</x:v>
      </x:c>
      <x:c r="G1365" s="63" t="n">
        <x:f aca="0">IFERROR(C1365/C1364-1,0)</x:f>
        <x:v>0.009159913390473617</x:v>
      </x:c>
      <x:c r="H1365" s="63" t="n">
        <x:f aca="0">IFERROR(D1365/D1364-1,0)</x:f>
        <x:v>0.00016993315962388067</x:v>
      </x:c>
      <x:c r="I1365" s="63" t="n">
        <x:f aca="0">IFERROR(E1365/E1364-1,0)</x:f>
        <x:v>0.0007374359352532167</x:v>
      </x:c>
      <x:c r="J1365" s="64" t="n">
        <x:f aca="0">Z1364*(1+F1365)</x:f>
        <x:v>0.13657913637490487</x:v>
      </x:c>
      <x:c r="K1365" s="64" t="n">
        <x:f aca="0">AA1364*(1+G1365)</x:f>
        <x:v>0.13431468105243932</x:v>
      </x:c>
      <x:c r="L1365" s="64" t="n">
        <x:f aca="0">AB1364*(1+H1365)</x:f>
        <x:v>0.9447131570253176</x:v>
      </x:c>
      <x:c r="M1365" s="64" t="n">
        <x:f aca="0">AC1364*(1+I1365)</x:f>
        <x:v>0.10849719184599572</x:v>
      </x:c>
      <x:c r="N1365" s="64" t="n">
        <x:f aca="0">SUM(J1365:M1365)</x:f>
        <x:v>1.3241041662986577</x:v>
      </x:c>
      <x:c r="O1365" s="65" t="n">
        <x:f aca="0">IFERROR((J1365+K1365)/N1365,0)</x:f>
        <x:v>0.20458648520424855</x:v>
      </x:c>
      <x:c r="P1365" s="66" t="b">
        <x:f aca="0">AND(MONTH(A1365)=12,OR(A1366="",YEAR(A1365)&lt;&gt;YEAR(A1366)))</x:f>
        <x:v>0</x:v>
      </x:c>
      <x:c r="Q1365" s="66" t="b">
        <x:f aca="0">AND(MOD(MONTH(A1365),3)=0,OR(A1366="",MONTH(A1365)&lt;&gt;MONTH(A1366)))</x:f>
        <x:v>0</x:v>
      </x:c>
      <x:c r="R1365" s="66" t="b">
        <x:f aca="0">OR(O1365&gt;$E$7,O1365&lt;$E$6)</x:f>
        <x:v>0</x:v>
      </x:c>
      <x:c r="S1365" s="66" t="b">
        <x:f aca="0">AND(OR(P1365,Q1365,R1365),A1365-AH1364&gt;$E$8)</x:f>
        <x:v>0</x:v>
      </x:c>
      <x:c r="T1365" s="67" t="str">
        <x:f aca="0">IF(NOT(OR(P1365,Q1365,R1365)),"不调",IF(NOT(S1365),"间隔规则跳过",IF(P1365,"年末+季度",IF(AND(Q1365,R1365),"季度+动态",IF(Q1365,"季度","动态")))))</x:f>
        <x:v>不调</x:v>
      </x:c>
      <x:c r="U1365" s="64" t="n">
        <x:f aca="0">IF(OR(T1365="年末+季度",T1365="季度+动态"),N1365*$E$5/2,IF(T1365="季度",(J1365+K1365)/2,IF(T1365="动态",N1365*$E$5*IF(J1365+K1365=0,0.5,J1365/(J1365+K1365)),J1365)))</x:f>
        <x:v>0.13657913637490487</x:v>
      </x:c>
      <x:c r="V1365" s="64" t="n">
        <x:f aca="0">IF(OR(T1365="年末+季度",T1365="季度+动态"),N1365*$E$5/2,IF(T1365="季度",(J1365+K1365)/2,IF(T1365="动态",N1365*$E$5*IF(J1365+K1365=0,0.5,K1365/(J1365+K1365)),K1365)))</x:f>
        <x:v>0.13431468105243932</x:v>
      </x:c>
      <x:c r="W1365" s="64" t="n">
        <x:f aca="0">IF(OR(T1365="年末+季度",T1365="季度+动态",T1365="动态"),N1365*(1-$E$5)*IF(L1365+M1365=0,$B$7/($B$7+$B$8),L1365/(L1365+M1365)),L1365)</x:f>
        <x:v>0.9447131570253176</x:v>
      </x:c>
      <x:c r="X1365" s="64" t="n">
        <x:f aca="0">IF(OR(T1365="年末+季度",T1365="季度+动态",T1365="动态"),N1365*(1-$E$5)*IF(L1365+M1365=0,$B$8/($B$7+$B$8),M1365/(L1365+M1365)),M1365)</x:f>
        <x:v>0.10849719184599572</x:v>
      </x:c>
      <x:c r="Y1365" s="64" t="n">
        <x:f aca="0">POWER(1-$H$5,(A1365-A1364)/$H$8)</x:f>
        <x:v>0.9999588018747739</x:v>
      </x:c>
      <x:c r="Z1365" s="64" t="n">
        <x:f aca="0">U1365*Y1365</x:f>
        <x:v>0.13657350957054123</x:v>
      </x:c>
      <x:c r="AA1365" s="64" t="n">
        <x:f aca="0">V1365*Y1365</x:f>
        <x:v>0.13430914753938963</x:v>
      </x:c>
      <x:c r="AB1365" s="64" t="n">
        <x:f aca="0">W1365*Y1365</x:f>
        <x:v>0.9446742366143717</x:v>
      </x:c>
      <x:c r="AC1365" s="64" t="n">
        <x:f aca="0">X1365*Y1365</x:f>
        <x:v>0.10849272196509938</x:v>
      </x:c>
      <x:c r="AD1365" s="64" t="n">
        <x:f aca="0">SUM(Z1365:AC1365)</x:f>
        <x:v>1.3240496156894017</x:v>
      </x:c>
      <x:c r="AE1365" s="64" t="n">
        <x:f aca="0">MAX(AE1364,AD1365)</x:f>
        <x:v>1.3243006028700546</x:v>
      </x:c>
      <x:c r="AF1365" s="63" t="n">
        <x:f aca="0">AD1365/AE1365-1</x:f>
        <x:v>-0.0001895243271119451</x:v>
      </x:c>
      <x:c r="AG1365" s="63" t="n">
        <x:f aca="0">AD1365/AD1364-1</x:f>
        <x:v>0.0015263531081430859</x:v>
      </x:c>
      <x:c r="AH1365" s="61" t="n">
        <x:f aca="0">IF(OR(T1365="年末+季度",T1365="季度+动态",T1365="季度",T1365="动态"),A1365,AH1364)</x:f>
        <x:v>45747</x:v>
      </x:c>
      <x:c r="AI1365" s="68" t="n">
        <x:f aca="0">YEAR(A1365)</x:f>
        <x:v>2025</x:v>
      </x:c>
      <x:c r="AJ1365" s="68" t="n">
        <x:f aca="0">MONTH(A1365)</x:f>
        <x:v>6</x:v>
      </x:c>
      <x:c r="AK1365" s="66" t="n">
        <x:f aca="0">IF(MONTH(A1365)&lt;&gt;MONTH(A1366),1,0)</x:f>
        <x:v>0</x:v>
      </x:c>
      <x:c r="AL1365" s="64" t="n">
        <x:f aca="0">IF(AK1364,AD1364,AL1364)</x:f>
        <x:v>1.3130307939057384</x:v>
      </x:c>
      <x:c r="AM1365" s="65" t="str">
        <x:f aca="0">IF(AK1365,AD1365/AL1365-1,"")</x:f>
      </x:c>
      <x:c r="AN1365" s="64" t="n">
        <x:f aca="0">IF(AI1365&lt;&gt;AI1364,AD1365,MAX(AN1364,AD1365))</x:f>
        <x:v>1.3243006028700546</x:v>
      </x:c>
      <x:c r="AO1365" s="65" t="n">
        <x:f aca="0">AD1365/AN1365-1</x:f>
        <x:v>-0.0001895243271119451</x:v>
      </x:c>
      <x:c r="AP1365" s="69" t="n">
        <x:f aca="0">IFERROR(SUM(Z1365:AC1365)/AD1365,0)</x:f>
        <x:v>1</x:v>
      </x:c>
      <x:c r="AQ1365" s="66" t="b">
        <x:f aca="0">AND(B1365&gt;0,C1365&gt;0,D1365&gt;0,E1365&gt;0)</x:f>
        <x:v>1</x:v>
      </x:c>
    </x:row>
    <x:row r="1366" ht="13.5" hidden="0">
      <x:c r="A1366" s="61" t="n">
        <x:f aca="0">'净值底稿'!A1328</x:f>
        <x:v>45832</x:v>
      </x:c>
      <x:c r="B1366" s="62" t="n">
        <x:f aca="0">'净值底稿'!W1328</x:f>
        <x:v>1.58556278085375</x:v>
      </x:c>
      <x:c r="C1366" s="62" t="n">
        <x:f aca="0">'净值底稿'!T1328</x:f>
        <x:v>1.46850162173022</x:v>
      </x:c>
      <x:c r="D1366" s="62" t="n">
        <x:f aca="0">'净值底稿'!U1328</x:f>
        <x:v>1.7644</x:v>
      </x:c>
      <x:c r="E1366" s="62" t="n">
        <x:f aca="0">'净值底稿'!V1328</x:f>
        <x:v>2.6842</x:v>
      </x:c>
      <x:c r="F1366" s="63" t="n">
        <x:f aca="0">IFERROR(B1366/B1365-1,0)</x:f>
        <x:v>0.003952080723133244</x:v>
      </x:c>
      <x:c r="G1366" s="63" t="n">
        <x:f aca="0">IFERROR(C1366/C1365-1,0)</x:f>
        <x:v>0.01907329656182144</x:v>
      </x:c>
      <x:c r="H1366" s="63" t="n">
        <x:f aca="0">IFERROR(D1366/D1365-1,0)</x:f>
        <x:v>-0.0007362519114232358</x:v>
      </x:c>
      <x:c r="I1366" s="63" t="n">
        <x:f aca="0">IFERROR(E1366/E1365-1,0)</x:f>
        <x:v>-0.01101654323716883</x:v>
      </x:c>
      <x:c r="J1366" s="64" t="n">
        <x:f aca="0">Z1365*(1+F1366)</x:f>
        <x:v>0.13711325910500563</x:v>
      </x:c>
      <x:c r="K1366" s="64" t="n">
        <x:f aca="0">AA1365*(1+G1366)</x:f>
        <x:v>0.13687086574137383</x:v>
      </x:c>
      <x:c r="L1366" s="64" t="n">
        <x:f aca="0">AB1365*(1+H1366)</x:f>
        <x:v>0.9439787184019921</x:v>
      </x:c>
      <x:c r="M1366" s="64" t="n">
        <x:f aca="0">AC1365*(1+I1366)</x:f>
        <x:v>0.10729750720265273</x:v>
      </x:c>
      <x:c r="N1366" s="64" t="n">
        <x:f aca="0">SUM(J1366:M1366)</x:f>
        <x:v>1.3252603504510243</x:v>
      </x:c>
      <x:c r="O1366" s="65" t="n">
        <x:f aca="0">IFERROR((J1366+K1366)/N1366,0)</x:f>
        <x:v>0.20673984908183118</x:v>
      </x:c>
      <x:c r="P1366" s="66" t="b">
        <x:f aca="0">AND(MONTH(A1366)=12,OR(A1367="",YEAR(A1366)&lt;&gt;YEAR(A1367)))</x:f>
        <x:v>0</x:v>
      </x:c>
      <x:c r="Q1366" s="66" t="b">
        <x:f aca="0">AND(MOD(MONTH(A1366),3)=0,OR(A1367="",MONTH(A1366)&lt;&gt;MONTH(A1367)))</x:f>
        <x:v>0</x:v>
      </x:c>
      <x:c r="R1366" s="66" t="b">
        <x:f aca="0">OR(O1366&gt;$E$7,O1366&lt;$E$6)</x:f>
        <x:v>0</x:v>
      </x:c>
      <x:c r="S1366" s="66" t="b">
        <x:f aca="0">AND(OR(P1366,Q1366,R1366),A1366-AH1365&gt;$E$8)</x:f>
        <x:v>0</x:v>
      </x:c>
      <x:c r="T1366" s="67" t="str">
        <x:f aca="0">IF(NOT(OR(P1366,Q1366,R1366)),"不调",IF(NOT(S1366),"间隔规则跳过",IF(P1366,"年末+季度",IF(AND(Q1366,R1366),"季度+动态",IF(Q1366,"季度","动态")))))</x:f>
        <x:v>不调</x:v>
      </x:c>
      <x:c r="U1366" s="64" t="n">
        <x:f aca="0">IF(OR(T1366="年末+季度",T1366="季度+动态"),N1366*$E$5/2,IF(T1366="季度",(J1366+K1366)/2,IF(T1366="动态",N1366*$E$5*IF(J1366+K1366=0,0.5,J1366/(J1366+K1366)),J1366)))</x:f>
        <x:v>0.13711325910500563</x:v>
      </x:c>
      <x:c r="V1366" s="64" t="n">
        <x:f aca="0">IF(OR(T1366="年末+季度",T1366="季度+动态"),N1366*$E$5/2,IF(T1366="季度",(J1366+K1366)/2,IF(T1366="动态",N1366*$E$5*IF(J1366+K1366=0,0.5,K1366/(J1366+K1366)),K1366)))</x:f>
        <x:v>0.13687086574137383</x:v>
      </x:c>
      <x:c r="W1366" s="64" t="n">
        <x:f aca="0">IF(OR(T1366="年末+季度",T1366="季度+动态",T1366="动态"),N1366*(1-$E$5)*IF(L1366+M1366=0,$B$7/($B$7+$B$8),L1366/(L1366+M1366)),L1366)</x:f>
        <x:v>0.9439787184019921</x:v>
      </x:c>
      <x:c r="X1366" s="64" t="n">
        <x:f aca="0">IF(OR(T1366="年末+季度",T1366="季度+动态",T1366="动态"),N1366*(1-$E$5)*IF(L1366+M1366=0,$B$8/($B$7+$B$8),M1366/(L1366+M1366)),M1366)</x:f>
        <x:v>0.10729750720265273</x:v>
      </x:c>
      <x:c r="Y1366" s="64" t="n">
        <x:f aca="0">POWER(1-$H$5,(A1366-A1365)/$H$8)</x:f>
        <x:v>0.9999862671029998</x:v>
      </x:c>
      <x:c r="Z1366" s="64" t="n">
        <x:f aca="0">U1366*Y1366</x:f>
        <x:v>0.13711137614274096</x:v>
      </x:c>
      <x:c r="AA1366" s="64" t="n">
        <x:f aca="0">V1366*Y1366</x:f>
        <x:v>0.13686898610787226</x:v>
      </x:c>
      <x:c r="AB1366" s="64" t="n">
        <x:f aca="0">W1366*Y1366</x:f>
        <x:v>0.9439657548394819</x:v>
      </x:c>
      <x:c r="AC1366" s="64" t="n">
        <x:f aca="0">X1366*Y1366</x:f>
        <x:v>0.10729603369703793</x:v>
      </x:c>
      <x:c r="AD1366" s="64" t="n">
        <x:f aca="0">SUM(Z1366:AC1366)</x:f>
        <x:v>1.325242150787133</x:v>
      </x:c>
      <x:c r="AE1366" s="64" t="n">
        <x:f aca="0">MAX(AE1365,AD1366)</x:f>
        <x:v>1.325242150787133</x:v>
      </x:c>
      <x:c r="AF1366" s="63" t="n">
        <x:f aca="0">AD1366/AE1366-1</x:f>
        <x:v>0</x:v>
      </x:c>
      <x:c r="AG1366" s="63" t="n">
        <x:f aca="0">AD1366/AD1365-1</x:f>
        <x:v>0.00090067251528958</x:v>
      </x:c>
      <x:c r="AH1366" s="61" t="n">
        <x:f aca="0">IF(OR(T1366="年末+季度",T1366="季度+动态",T1366="季度",T1366="动态"),A1366,AH1365)</x:f>
        <x:v>45747</x:v>
      </x:c>
      <x:c r="AI1366" s="68" t="n">
        <x:f aca="0">YEAR(A1366)</x:f>
        <x:v>2025</x:v>
      </x:c>
      <x:c r="AJ1366" s="68" t="n">
        <x:f aca="0">MONTH(A1366)</x:f>
        <x:v>6</x:v>
      </x:c>
      <x:c r="AK1366" s="66" t="n">
        <x:f aca="0">IF(MONTH(A1366)&lt;&gt;MONTH(A1367),1,0)</x:f>
        <x:v>0</x:v>
      </x:c>
      <x:c r="AL1366" s="64" t="n">
        <x:f aca="0">IF(AK1365,AD1365,AL1365)</x:f>
        <x:v>1.3130307939057384</x:v>
      </x:c>
      <x:c r="AM1366" s="65" t="str">
        <x:f aca="0">IF(AK1366,AD1366/AL1366-1,"")</x:f>
      </x:c>
      <x:c r="AN1366" s="64" t="n">
        <x:f aca="0">IF(AI1366&lt;&gt;AI1365,AD1366,MAX(AN1365,AD1366))</x:f>
        <x:v>1.325242150787133</x:v>
      </x:c>
      <x:c r="AO1366" s="65" t="n">
        <x:f aca="0">AD1366/AN1366-1</x:f>
        <x:v>0</x:v>
      </x:c>
      <x:c r="AP1366" s="69" t="n">
        <x:f aca="0">IFERROR(SUM(Z1366:AC1366)/AD1366,0)</x:f>
        <x:v>1</x:v>
      </x:c>
      <x:c r="AQ1366" s="66" t="b">
        <x:f aca="0">AND(B1366&gt;0,C1366&gt;0,D1366&gt;0,E1366&gt;0)</x:f>
        <x:v>1</x:v>
      </x:c>
    </x:row>
    <x:row r="1367" ht="13.5" hidden="0">
      <x:c r="A1367" s="61" t="n">
        <x:f aca="0">'净值底稿'!A1329</x:f>
        <x:v>45833</x:v>
      </x:c>
      <x:c r="B1367" s="62" t="n">
        <x:f aca="0">'净值底稿'!W1329</x:f>
        <x:v>1.595192900294962</x:v>
      </x:c>
      <x:c r="C1367" s="62" t="n">
        <x:f aca="0">'净值底稿'!T1329</x:f>
        <x:v>1.4891935369242502</x:v>
      </x:c>
      <x:c r="D1367" s="62" t="n">
        <x:f aca="0">'净值底稿'!U1329</x:f>
        <x:v>1.7631</x:v>
      </x:c>
      <x:c r="E1367" s="62" t="n">
        <x:f aca="0">'净值底稿'!V1329</x:f>
        <x:v>2.6908</x:v>
      </x:c>
      <x:c r="F1367" s="63" t="n">
        <x:f aca="0">IFERROR(B1367/B1366-1,0)</x:f>
        <x:v>0.006073628592635494</x:v>
      </x:c>
      <x:c r="G1367" s="63" t="n">
        <x:f aca="0">IFERROR(C1367/C1366-1,0)</x:f>
        <x:v>0.014090495296593897</x:v>
      </x:c>
      <x:c r="H1367" s="63" t="n">
        <x:f aca="0">IFERROR(D1367/D1366-1,0)</x:f>
        <x:v>-0.0007367943776921404</x:v>
      </x:c>
      <x:c r="I1367" s="63" t="n">
        <x:f aca="0">IFERROR(E1367/E1366-1,0)</x:f>
        <x:v>0.0024588331718946588</x:v>
      </x:c>
      <x:c r="J1367" s="64" t="n">
        <x:f aca="0">Z1366*(1+F1367)</x:f>
        <x:v>0.1379441397172571</x:v>
      </x:c>
      <x:c r="K1367" s="64" t="n">
        <x:f aca="0">AA1366*(1+G1367)</x:f>
        <x:v>0.1387975379128748</x:v>
      </x:c>
      <x:c r="L1367" s="64" t="n">
        <x:f aca="0">AB1366*(1+H1367)</x:f>
        <x:v>0.9432702461785822</x:v>
      </x:c>
      <x:c r="M1367" s="64" t="n">
        <x:f aca="0">AC1366*(1+I1367)</x:f>
        <x:v>0.10755985674390493</x:v>
      </x:c>
      <x:c r="N1367" s="64" t="n">
        <x:f aca="0">SUM(J1367:M1367)</x:f>
        <x:v>1.327571780552619</x:v>
      </x:c>
      <x:c r="O1367" s="65" t="n">
        <x:f aca="0">IFERROR((J1367+K1367)/N1367,0)</x:f>
        <x:v>0.2084570353814952</x:v>
      </x:c>
      <x:c r="P1367" s="66" t="b">
        <x:f aca="0">AND(MONTH(A1367)=12,OR(A1368="",YEAR(A1367)&lt;&gt;YEAR(A1368)))</x:f>
        <x:v>0</x:v>
      </x:c>
      <x:c r="Q1367" s="66" t="b">
        <x:f aca="0">AND(MOD(MONTH(A1367),3)=0,OR(A1368="",MONTH(A1367)&lt;&gt;MONTH(A1368)))</x:f>
        <x:v>0</x:v>
      </x:c>
      <x:c r="R1367" s="66" t="b">
        <x:f aca="0">OR(O1367&gt;$E$7,O1367&lt;$E$6)</x:f>
        <x:v>0</x:v>
      </x:c>
      <x:c r="S1367" s="66" t="b">
        <x:f aca="0">AND(OR(P1367,Q1367,R1367),A1367-AH1366&gt;$E$8)</x:f>
        <x:v>0</x:v>
      </x:c>
      <x:c r="T1367" s="67" t="str">
        <x:f aca="0">IF(NOT(OR(P1367,Q1367,R1367)),"不调",IF(NOT(S1367),"间隔规则跳过",IF(P1367,"年末+季度",IF(AND(Q1367,R1367),"季度+动态",IF(Q1367,"季度","动态")))))</x:f>
        <x:v>不调</x:v>
      </x:c>
      <x:c r="U1367" s="64" t="n">
        <x:f aca="0">IF(OR(T1367="年末+季度",T1367="季度+动态"),N1367*$E$5/2,IF(T1367="季度",(J1367+K1367)/2,IF(T1367="动态",N1367*$E$5*IF(J1367+K1367=0,0.5,J1367/(J1367+K1367)),J1367)))</x:f>
        <x:v>0.1379441397172571</x:v>
      </x:c>
      <x:c r="V1367" s="64" t="n">
        <x:f aca="0">IF(OR(T1367="年末+季度",T1367="季度+动态"),N1367*$E$5/2,IF(T1367="季度",(J1367+K1367)/2,IF(T1367="动态",N1367*$E$5*IF(J1367+K1367=0,0.5,K1367/(J1367+K1367)),K1367)))</x:f>
        <x:v>0.1387975379128748</x:v>
      </x:c>
      <x:c r="W1367" s="64" t="n">
        <x:f aca="0">IF(OR(T1367="年末+季度",T1367="季度+动态",T1367="动态"),N1367*(1-$E$5)*IF(L1367+M1367=0,$B$7/($B$7+$B$8),L1367/(L1367+M1367)),L1367)</x:f>
        <x:v>0.9432702461785822</x:v>
      </x:c>
      <x:c r="X1367" s="64" t="n">
        <x:f aca="0">IF(OR(T1367="年末+季度",T1367="季度+动态",T1367="动态"),N1367*(1-$E$5)*IF(L1367+M1367=0,$B$8/($B$7+$B$8),M1367/(L1367+M1367)),M1367)</x:f>
        <x:v>0.10755985674390493</x:v>
      </x:c>
      <x:c r="Y1367" s="64" t="n">
        <x:f aca="0">POWER(1-$H$5,(A1367-A1366)/$H$8)</x:f>
        <x:v>0.9999862671029998</x:v>
      </x:c>
      <x:c r="Z1367" s="64" t="n">
        <x:f aca="0">U1367*Y1367</x:f>
        <x:v>0.1379422453445946</x:v>
      </x:c>
      <x:c r="AA1367" s="64" t="n">
        <x:f aca="0">V1367*Y1367</x:f>
        <x:v>0.13879563182058277</x:v>
      </x:c>
      <x:c r="AB1367" s="64" t="n">
        <x:f aca="0">W1367*Y1367</x:f>
        <x:v>0.9432572923454481</x:v>
      </x:c>
      <x:c r="AC1367" s="64" t="n">
        <x:f aca="0">X1367*Y1367</x:f>
        <x:v>0.10755837963547091</x:v>
      </x:c>
      <x:c r="AD1367" s="64" t="n">
        <x:f aca="0">SUM(Z1367:AC1367)</x:f>
        <x:v>1.3275535491460964</x:v>
      </x:c>
      <x:c r="AE1367" s="64" t="n">
        <x:f aca="0">MAX(AE1366,AD1367)</x:f>
        <x:v>1.3275535491460964</x:v>
      </x:c>
      <x:c r="AF1367" s="63" t="n">
        <x:f aca="0">AD1367/AE1367-1</x:f>
        <x:v>0</x:v>
      </x:c>
      <x:c r="AG1367" s="63" t="n">
        <x:f aca="0">AD1367/AD1366-1</x:f>
        <x:v>0.0017441328421303748</x:v>
      </x:c>
      <x:c r="AH1367" s="61" t="n">
        <x:f aca="0">IF(OR(T1367="年末+季度",T1367="季度+动态",T1367="季度",T1367="动态"),A1367,AH1366)</x:f>
        <x:v>45747</x:v>
      </x:c>
      <x:c r="AI1367" s="68" t="n">
        <x:f aca="0">YEAR(A1367)</x:f>
        <x:v>2025</x:v>
      </x:c>
      <x:c r="AJ1367" s="68" t="n">
        <x:f aca="0">MONTH(A1367)</x:f>
        <x:v>6</x:v>
      </x:c>
      <x:c r="AK1367" s="66" t="n">
        <x:f aca="0">IF(MONTH(A1367)&lt;&gt;MONTH(A1368),1,0)</x:f>
        <x:v>0</x:v>
      </x:c>
      <x:c r="AL1367" s="64" t="n">
        <x:f aca="0">IF(AK1366,AD1366,AL1366)</x:f>
        <x:v>1.3130307939057384</x:v>
      </x:c>
      <x:c r="AM1367" s="65" t="str">
        <x:f aca="0">IF(AK1367,AD1367/AL1367-1,"")</x:f>
      </x:c>
      <x:c r="AN1367" s="64" t="n">
        <x:f aca="0">IF(AI1367&lt;&gt;AI1366,AD1367,MAX(AN1366,AD1367))</x:f>
        <x:v>1.3275535491460964</x:v>
      </x:c>
      <x:c r="AO1367" s="65" t="n">
        <x:f aca="0">AD1367/AN1367-1</x:f>
        <x:v>0</x:v>
      </x:c>
      <x:c r="AP1367" s="69" t="n">
        <x:f aca="0">IFERROR(SUM(Z1367:AC1367)/AD1367,0)</x:f>
        <x:v>1</x:v>
      </x:c>
      <x:c r="AQ1367" s="66" t="b">
        <x:f aca="0">AND(B1367&gt;0,C1367&gt;0,D1367&gt;0,E1367&gt;0)</x:f>
        <x:v>1</x:v>
      </x:c>
    </x:row>
    <x:row r="1368" ht="13.5" hidden="0">
      <x:c r="A1368" s="61" t="n">
        <x:f aca="0">'净值底稿'!A1330</x:f>
        <x:v>45834</x:v>
      </x:c>
      <x:c r="B1368" s="62" t="n">
        <x:f aca="0">'净值底稿'!W1330</x:f>
        <x:v>1.5952523633768416</x:v>
      </x:c>
      <x:c r="C1368" s="62" t="n">
        <x:f aca="0">'净值底稿'!T1330</x:f>
        <x:v>1.4848832252357431</x:v>
      </x:c>
      <x:c r="D1368" s="62" t="n">
        <x:f aca="0">'净值底稿'!U1330</x:f>
        <x:v>1.7633</x:v>
      </x:c>
      <x:c r="E1368" s="62" t="n">
        <x:f aca="0">'净值底稿'!V1330</x:f>
        <x:v>2.6981</x:v>
      </x:c>
      <x:c r="F1368" s="63" t="n">
        <x:f aca="0">IFERROR(B1368/B1367-1,0)</x:f>
        <x:v>0.00003727642084450089</x:v>
      </x:c>
      <x:c r="G1368" s="63" t="n">
        <x:f aca="0">IFERROR(C1368/C1367-1,0)</x:f>
        <x:v>-0.002894393228034975</x:v>
      </x:c>
      <x:c r="H1368" s="63" t="n">
        <x:f aca="0">IFERROR(D1368/D1367-1,0)</x:f>
        <x:v>0.00011343656060369689</x:v>
      </x:c>
      <x:c r="I1368" s="63" t="n">
        <x:f aca="0">IFERROR(E1368/E1367-1,0)</x:f>
        <x:v>0.0027129478222092107</x:v>
      </x:c>
      <x:c r="J1368" s="64" t="n">
        <x:f aca="0">Z1367*(1+F1368)</x:f>
        <x:v>0.1379473873377843</x:v>
      </x:c>
      <x:c r="K1368" s="64" t="n">
        <x:f aca="0">AA1367*(1+G1368)</x:f>
        <x:v>0.13839390268376045</x:v>
      </x:c>
      <x:c r="L1368" s="64" t="n">
        <x:f aca="0">AB1367*(1+H1368)</x:f>
        <x:v>0.9433642922084561</x:v>
      </x:c>
      <x:c r="M1368" s="64" t="n">
        <x:f aca="0">AC1367*(1+I1368)</x:f>
        <x:v>0.10785017990726331</x:v>
      </x:c>
      <x:c r="N1368" s="64" t="n">
        <x:f aca="0">SUM(J1368:M1368)</x:f>
        <x:v>1.3275557621372642</x:v>
      </x:c>
      <x:c r="O1368" s="65" t="n">
        <x:f aca="0">IFERROR((J1368+K1368)/N1368,0)</x:f>
        <x:v>0.20815795306153934</x:v>
      </x:c>
      <x:c r="P1368" s="66" t="b">
        <x:f aca="0">AND(MONTH(A1368)=12,OR(A1369="",YEAR(A1368)&lt;&gt;YEAR(A1369)))</x:f>
        <x:v>0</x:v>
      </x:c>
      <x:c r="Q1368" s="66" t="b">
        <x:f aca="0">AND(MOD(MONTH(A1368),3)=0,OR(A1369="",MONTH(A1368)&lt;&gt;MONTH(A1369)))</x:f>
        <x:v>0</x:v>
      </x:c>
      <x:c r="R1368" s="66" t="b">
        <x:f aca="0">OR(O1368&gt;$E$7,O1368&lt;$E$6)</x:f>
        <x:v>0</x:v>
      </x:c>
      <x:c r="S1368" s="66" t="b">
        <x:f aca="0">AND(OR(P1368,Q1368,R1368),A1368-AH1367&gt;$E$8)</x:f>
        <x:v>0</x:v>
      </x:c>
      <x:c r="T1368" s="67" t="str">
        <x:f aca="0">IF(NOT(OR(P1368,Q1368,R1368)),"不调",IF(NOT(S1368),"间隔规则跳过",IF(P1368,"年末+季度",IF(AND(Q1368,R1368),"季度+动态",IF(Q1368,"季度","动态")))))</x:f>
        <x:v>不调</x:v>
      </x:c>
      <x:c r="U1368" s="64" t="n">
        <x:f aca="0">IF(OR(T1368="年末+季度",T1368="季度+动态"),N1368*$E$5/2,IF(T1368="季度",(J1368+K1368)/2,IF(T1368="动态",N1368*$E$5*IF(J1368+K1368=0,0.5,J1368/(J1368+K1368)),J1368)))</x:f>
        <x:v>0.1379473873377843</x:v>
      </x:c>
      <x:c r="V1368" s="64" t="n">
        <x:f aca="0">IF(OR(T1368="年末+季度",T1368="季度+动态"),N1368*$E$5/2,IF(T1368="季度",(J1368+K1368)/2,IF(T1368="动态",N1368*$E$5*IF(J1368+K1368=0,0.5,K1368/(J1368+K1368)),K1368)))</x:f>
        <x:v>0.13839390268376045</x:v>
      </x:c>
      <x:c r="W1368" s="64" t="n">
        <x:f aca="0">IF(OR(T1368="年末+季度",T1368="季度+动态",T1368="动态"),N1368*(1-$E$5)*IF(L1368+M1368=0,$B$7/($B$7+$B$8),L1368/(L1368+M1368)),L1368)</x:f>
        <x:v>0.9433642922084561</x:v>
      </x:c>
      <x:c r="X1368" s="64" t="n">
        <x:f aca="0">IF(OR(T1368="年末+季度",T1368="季度+动态",T1368="动态"),N1368*(1-$E$5)*IF(L1368+M1368=0,$B$8/($B$7+$B$8),M1368/(L1368+M1368)),M1368)</x:f>
        <x:v>0.10785017990726331</x:v>
      </x:c>
      <x:c r="Y1368" s="64" t="n">
        <x:f aca="0">POWER(1-$H$5,(A1368-A1367)/$H$8)</x:f>
        <x:v>0.9999862671029998</x:v>
      </x:c>
      <x:c r="Z1368" s="64" t="n">
        <x:f aca="0">U1368*Y1368</x:f>
        <x:v>0.13794549292052255</x:v>
      </x:c>
      <x:c r="AA1368" s="64" t="n">
        <x:f aca="0">V1368*Y1368</x:f>
        <x:v>0.13839200213454944</x:v>
      </x:c>
      <x:c r="AB1368" s="64" t="n">
        <x:f aca="0">W1368*Y1368</x:f>
        <x:v>0.9433513370837975</x:v>
      </x:c>
      <x:c r="AC1368" s="64" t="n">
        <x:f aca="0">X1368*Y1368</x:f>
        <x:v>0.10784869881185119</x:v>
      </x:c>
      <x:c r="AD1368" s="64" t="n">
        <x:f aca="0">SUM(Z1368:AC1368)</x:f>
        <x:v>1.3275375309507207</x:v>
      </x:c>
      <x:c r="AE1368" s="64" t="n">
        <x:f aca="0">MAX(AE1367,AD1368)</x:f>
        <x:v>1.3275535491460964</x:v>
      </x:c>
      <x:c r="AF1368" s="63" t="n">
        <x:f aca="0">AD1368/AE1368-1</x:f>
        <x:v>-0.000012065950474093867</x:v>
      </x:c>
      <x:c r="AG1368" s="63" t="n">
        <x:f aca="0">AD1368/AD1367-1</x:f>
        <x:v>-0.000012065950474093867</x:v>
      </x:c>
      <x:c r="AH1368" s="61" t="n">
        <x:f aca="0">IF(OR(T1368="年末+季度",T1368="季度+动态",T1368="季度",T1368="动态"),A1368,AH1367)</x:f>
        <x:v>45747</x:v>
      </x:c>
      <x:c r="AI1368" s="68" t="n">
        <x:f aca="0">YEAR(A1368)</x:f>
        <x:v>2025</x:v>
      </x:c>
      <x:c r="AJ1368" s="68" t="n">
        <x:f aca="0">MONTH(A1368)</x:f>
        <x:v>6</x:v>
      </x:c>
      <x:c r="AK1368" s="66" t="n">
        <x:f aca="0">IF(MONTH(A1368)&lt;&gt;MONTH(A1369),1,0)</x:f>
        <x:v>0</x:v>
      </x:c>
      <x:c r="AL1368" s="64" t="n">
        <x:f aca="0">IF(AK1367,AD1367,AL1367)</x:f>
        <x:v>1.3130307939057384</x:v>
      </x:c>
      <x:c r="AM1368" s="65" t="str">
        <x:f aca="0">IF(AK1368,AD1368/AL1368-1,"")</x:f>
      </x:c>
      <x:c r="AN1368" s="64" t="n">
        <x:f aca="0">IF(AI1368&lt;&gt;AI1367,AD1368,MAX(AN1367,AD1368))</x:f>
        <x:v>1.3275535491460964</x:v>
      </x:c>
      <x:c r="AO1368" s="65" t="n">
        <x:f aca="0">AD1368/AN1368-1</x:f>
        <x:v>-0.000012065950474093867</x:v>
      </x:c>
      <x:c r="AP1368" s="69" t="n">
        <x:f aca="0">IFERROR(SUM(Z1368:AC1368)/AD1368,0)</x:f>
        <x:v>1</x:v>
      </x:c>
      <x:c r="AQ1368" s="66" t="b">
        <x:f aca="0">AND(B1368&gt;0,C1368&gt;0,D1368&gt;0,E1368&gt;0)</x:f>
        <x:v>1</x:v>
      </x:c>
    </x:row>
    <x:row r="1369" ht="13.5" hidden="0">
      <x:c r="A1369" s="61" t="n">
        <x:f aca="0">'净值底稿'!A1331</x:f>
        <x:v>45835</x:v>
      </x:c>
      <x:c r="B1369" s="62" t="n">
        <x:f aca="0">'净值底稿'!W1331</x:f>
        <x:v>1.5854902894838665</x:v>
      </x:c>
      <x:c r="C1369" s="62" t="n">
        <x:f aca="0">'净值底稿'!T1331</x:f>
        <x:v>1.4902869976856805</x:v>
      </x:c>
      <x:c r="D1369" s="62" t="n">
        <x:f aca="0">'净值底稿'!U1331</x:f>
        <x:v>1.7639</x:v>
      </x:c>
      <x:c r="E1369" s="62" t="n">
        <x:f aca="0">'净值底稿'!V1331</x:f>
        <x:v>2.6638</x:v>
      </x:c>
      <x:c r="F1369" s="63" t="n">
        <x:f aca="0">IFERROR(B1369/B1368-1,0)</x:f>
        <x:v>-0.006119454273874725</x:v>
      </x:c>
      <x:c r="G1369" s="63" t="n">
        <x:f aca="0">IFERROR(C1369/C1368-1,0)</x:f>
        <x:v>0.0036391901787964365</x:v>
      </x:c>
      <x:c r="H1369" s="63" t="n">
        <x:f aca="0">IFERROR(D1369/D1368-1,0)</x:f>
        <x:v>0.00034027108262901784</x:v>
      </x:c>
      <x:c r="I1369" s="63" t="n">
        <x:f aca="0">IFERROR(E1369/E1368-1,0)</x:f>
        <x:v>-0.012712649642340867</x:v>
      </x:c>
      <x:c r="J1369" s="64" t="n">
        <x:f aca="0">Z1368*(1+F1369)</x:f>
        <x:v>0.1371013417843083</x:v>
      </x:c>
      <x:c r="K1369" s="64" t="n">
        <x:f aca="0">AA1368*(1+G1369)</x:f>
        <x:v>0.13889563694954146</x:v>
      </x:c>
      <x:c r="L1369" s="64" t="n">
        <x:f aca="0">AB1368*(1+H1369)</x:f>
        <x:v>0.9436723322645665</x:v>
      </x:c>
      <x:c r="M1369" s="64" t="n">
        <x:f aca="0">AC1368*(1+I1369)</x:f>
        <x:v>0.10647765608947378</x:v>
      </x:c>
      <x:c r="N1369" s="64" t="n">
        <x:f aca="0">SUM(J1369:M1369)</x:f>
        <x:v>1.32614696708789</x:v>
      </x:c>
      <x:c r="O1369" s="65" t="n">
        <x:f aca="0">IFERROR((J1369+K1369)/N1369,0)</x:f>
        <x:v>0.20811945099864496</x:v>
      </x:c>
      <x:c r="P1369" s="66" t="b">
        <x:f aca="0">AND(MONTH(A1369)=12,OR(A1370="",YEAR(A1369)&lt;&gt;YEAR(A1370)))</x:f>
        <x:v>0</x:v>
      </x:c>
      <x:c r="Q1369" s="66" t="b">
        <x:f aca="0">AND(MOD(MONTH(A1369),3)=0,OR(A1370="",MONTH(A1369)&lt;&gt;MONTH(A1370)))</x:f>
        <x:v>0</x:v>
      </x:c>
      <x:c r="R1369" s="66" t="b">
        <x:f aca="0">OR(O1369&gt;$E$7,O1369&lt;$E$6)</x:f>
        <x:v>0</x:v>
      </x:c>
      <x:c r="S1369" s="66" t="b">
        <x:f aca="0">AND(OR(P1369,Q1369,R1369),A1369-AH1368&gt;$E$8)</x:f>
        <x:v>0</x:v>
      </x:c>
      <x:c r="T1369" s="67" t="str">
        <x:f aca="0">IF(NOT(OR(P1369,Q1369,R1369)),"不调",IF(NOT(S1369),"间隔规则跳过",IF(P1369,"年末+季度",IF(AND(Q1369,R1369),"季度+动态",IF(Q1369,"季度","动态")))))</x:f>
        <x:v>不调</x:v>
      </x:c>
      <x:c r="U1369" s="64" t="n">
        <x:f aca="0">IF(OR(T1369="年末+季度",T1369="季度+动态"),N1369*$E$5/2,IF(T1369="季度",(J1369+K1369)/2,IF(T1369="动态",N1369*$E$5*IF(J1369+K1369=0,0.5,J1369/(J1369+K1369)),J1369)))</x:f>
        <x:v>0.1371013417843083</x:v>
      </x:c>
      <x:c r="V1369" s="64" t="n">
        <x:f aca="0">IF(OR(T1369="年末+季度",T1369="季度+动态"),N1369*$E$5/2,IF(T1369="季度",(J1369+K1369)/2,IF(T1369="动态",N1369*$E$5*IF(J1369+K1369=0,0.5,K1369/(J1369+K1369)),K1369)))</x:f>
        <x:v>0.13889563694954146</x:v>
      </x:c>
      <x:c r="W1369" s="64" t="n">
        <x:f aca="0">IF(OR(T1369="年末+季度",T1369="季度+动态",T1369="动态"),N1369*(1-$E$5)*IF(L1369+M1369=0,$B$7/($B$7+$B$8),L1369/(L1369+M1369)),L1369)</x:f>
        <x:v>0.9436723322645665</x:v>
      </x:c>
      <x:c r="X1369" s="64" t="n">
        <x:f aca="0">IF(OR(T1369="年末+季度",T1369="季度+动态",T1369="动态"),N1369*(1-$E$5)*IF(L1369+M1369=0,$B$8/($B$7+$B$8),M1369/(L1369+M1369)),M1369)</x:f>
        <x:v>0.10647765608947378</x:v>
      </x:c>
      <x:c r="Y1369" s="64" t="n">
        <x:f aca="0">POWER(1-$H$5,(A1369-A1368)/$H$8)</x:f>
        <x:v>0.9999862671029998</x:v>
      </x:c>
      <x:c r="Z1369" s="64" t="n">
        <x:f aca="0">U1369*Y1369</x:f>
        <x:v>0.13709945898570297</x:v>
      </x:c>
      <x:c r="AA1369" s="64" t="n">
        <x:f aca="0">V1369*Y1369</x:f>
        <x:v>0.13889372951006546</x:v>
      </x:c>
      <x:c r="AB1369" s="64" t="n">
        <x:f aca="0">W1369*Y1369</x:f>
        <x:v>0.9436593729096255</x:v>
      </x:c>
      <x:c r="AC1369" s="64" t="n">
        <x:f aca="0">X1369*Y1369</x:f>
        <x:v>0.10647619384278988</x:v>
      </x:c>
      <x:c r="AD1369" s="64" t="n">
        <x:f aca="0">SUM(Z1369:AC1369)</x:f>
        <x:v>1.3261287552481837</x:v>
      </x:c>
      <x:c r="AE1369" s="64" t="n">
        <x:f aca="0">MAX(AE1368,AD1369)</x:f>
        <x:v>1.3275535491460964</x:v>
      </x:c>
      <x:c r="AF1369" s="63" t="n">
        <x:f aca="0">AD1369/AE1369-1</x:f>
        <x:v>-0.001073247778840325</x:v>
      </x:c>
      <x:c r="AG1369" s="63" t="n">
        <x:f aca="0">AD1369/AD1368-1</x:f>
        <x:v>-0.0010611946326881672</x:v>
      </x:c>
      <x:c r="AH1369" s="61" t="n">
        <x:f aca="0">IF(OR(T1369="年末+季度",T1369="季度+动态",T1369="季度",T1369="动态"),A1369,AH1368)</x:f>
        <x:v>45747</x:v>
      </x:c>
      <x:c r="AI1369" s="68" t="n">
        <x:f aca="0">YEAR(A1369)</x:f>
        <x:v>2025</x:v>
      </x:c>
      <x:c r="AJ1369" s="68" t="n">
        <x:f aca="0">MONTH(A1369)</x:f>
        <x:v>6</x:v>
      </x:c>
      <x:c r="AK1369" s="66" t="n">
        <x:f aca="0">IF(MONTH(A1369)&lt;&gt;MONTH(A1370),1,0)</x:f>
        <x:v>0</x:v>
      </x:c>
      <x:c r="AL1369" s="64" t="n">
        <x:f aca="0">IF(AK1368,AD1368,AL1368)</x:f>
        <x:v>1.3130307939057384</x:v>
      </x:c>
      <x:c r="AM1369" s="65" t="str">
        <x:f aca="0">IF(AK1369,AD1369/AL1369-1,"")</x:f>
      </x:c>
      <x:c r="AN1369" s="64" t="n">
        <x:f aca="0">IF(AI1369&lt;&gt;AI1368,AD1369,MAX(AN1368,AD1369))</x:f>
        <x:v>1.3275535491460964</x:v>
      </x:c>
      <x:c r="AO1369" s="65" t="n">
        <x:f aca="0">AD1369/AN1369-1</x:f>
        <x:v>-0.001073247778840325</x:v>
      </x:c>
      <x:c r="AP1369" s="69" t="n">
        <x:f aca="0">IFERROR(SUM(Z1369:AC1369)/AD1369,0)</x:f>
        <x:v>1</x:v>
      </x:c>
      <x:c r="AQ1369" s="66" t="b">
        <x:f aca="0">AND(B1369&gt;0,C1369&gt;0,D1369&gt;0,E1369&gt;0)</x:f>
        <x:v>1</x:v>
      </x:c>
    </x:row>
    <x:row r="1370" ht="13.5" hidden="0">
      <x:c r="A1370" s="61" t="n">
        <x:f aca="0">'净值底稿'!A1332</x:f>
        <x:v>45838</x:v>
      </x:c>
      <x:c r="B1370" s="62" t="n">
        <x:f aca="0">'净值底稿'!W1332</x:f>
        <x:v>1.5838245852143604</x:v>
      </x:c>
      <x:c r="C1370" s="62" t="n">
        <x:f aca="0">'净值底稿'!T1332</x:f>
        <x:v>1.503954367448748</x:v>
      </x:c>
      <x:c r="D1370" s="62" t="n">
        <x:f aca="0">'净值底稿'!U1332</x:f>
        <x:v>1.7633</x:v>
      </x:c>
      <x:c r="E1370" s="62" t="n">
        <x:f aca="0">'净值底稿'!V1332</x:f>
        <x:v>2.666</x:v>
      </x:c>
      <x:c r="F1370" s="63" t="n">
        <x:f aca="0">IFERROR(B1370/B1369-1,0)</x:f>
        <x:v>-0.0010505925394524995</x:v>
      </x:c>
      <x:c r="G1370" s="63" t="n">
        <x:f aca="0">IFERROR(C1370/C1369-1,0)</x:f>
        <x:v>0.009170964910981683</x:v>
      </x:c>
      <x:c r="H1370" s="63" t="n">
        <x:f aca="0">IFERROR(D1370/D1369-1,0)</x:f>
        <x:v>-0.00034015533760412</x:v>
      </x:c>
      <x:c r="I1370" s="63" t="n">
        <x:f aca="0">IFERROR(E1370/E1369-1,0)</x:f>
        <x:v>0.0008258878294165051</x:v>
      </x:c>
      <x:c r="J1370" s="64" t="n">
        <x:f aca="0">Z1369*(1+F1370)</x:f>
        <x:v>0.13695542331692961</x:v>
      </x:c>
      <x:c r="K1370" s="64" t="n">
        <x:f aca="0">AA1369*(1+G1370)</x:f>
        <x:v>0.14016751902975766</x:v>
      </x:c>
      <x:c r="L1370" s="64" t="n">
        <x:f aca="0">AB1369*(1+H1370)</x:f>
        <x:v>0.9433383821370501</x:v>
      </x:c>
      <x:c r="M1370" s="64" t="n">
        <x:f aca="0">AC1369*(1+I1370)</x:f>
        <x:v>0.10656413123540723</x:v>
      </x:c>
      <x:c r="N1370" s="64" t="n">
        <x:f aca="0">SUM(J1370:M1370)</x:f>
        <x:v>1.3270254557191448</x:v>
      </x:c>
      <x:c r="O1370" s="65" t="n">
        <x:f aca="0">IFERROR((J1370+K1370)/N1370,0)</x:f>
        <x:v>0.20883016309322278</x:v>
      </x:c>
      <x:c r="P1370" s="66" t="b">
        <x:f aca="0">AND(MONTH(A1370)=12,OR(A1371="",YEAR(A1370)&lt;&gt;YEAR(A1371)))</x:f>
        <x:v>0</x:v>
      </x:c>
      <x:c r="Q1370" s="66" t="b">
        <x:f aca="0">AND(MOD(MONTH(A1370),3)=0,OR(A1371="",MONTH(A1370)&lt;&gt;MONTH(A1371)))</x:f>
        <x:v>1</x:v>
      </x:c>
      <x:c r="R1370" s="66" t="b">
        <x:f aca="0">OR(O1370&gt;$E$7,O1370&lt;$E$6)</x:f>
        <x:v>0</x:v>
      </x:c>
      <x:c r="S1370" s="66" t="b">
        <x:f aca="0">AND(OR(P1370,Q1370,R1370),A1370-AH1369&gt;$E$8)</x:f>
        <x:v>1</x:v>
      </x:c>
      <x:c r="T1370" s="67" t="str">
        <x:f aca="0">IF(NOT(OR(P1370,Q1370,R1370)),"不调",IF(NOT(S1370),"间隔规则跳过",IF(P1370,"年末+季度",IF(AND(Q1370,R1370),"季度+动态",IF(Q1370,"季度","动态")))))</x:f>
        <x:v>季度</x:v>
      </x:c>
      <x:c r="U1370" s="64" t="n">
        <x:f aca="0">IF(OR(T1370="年末+季度",T1370="季度+动态"),N1370*$E$5/2,IF(T1370="季度",(J1370+K1370)/2,IF(T1370="动态",N1370*$E$5*IF(J1370+K1370=0,0.5,J1370/(J1370+K1370)),J1370)))</x:f>
        <x:v>0.13856147117334364</x:v>
      </x:c>
      <x:c r="V1370" s="64" t="n">
        <x:f aca="0">IF(OR(T1370="年末+季度",T1370="季度+动态"),N1370*$E$5/2,IF(T1370="季度",(J1370+K1370)/2,IF(T1370="动态",N1370*$E$5*IF(J1370+K1370=0,0.5,K1370/(J1370+K1370)),K1370)))</x:f>
        <x:v>0.13856147117334364</x:v>
      </x:c>
      <x:c r="W1370" s="64" t="n">
        <x:f aca="0">IF(OR(T1370="年末+季度",T1370="季度+动态",T1370="动态"),N1370*(1-$E$5)*IF(L1370+M1370=0,$B$7/($B$7+$B$8),L1370/(L1370+M1370)),L1370)</x:f>
        <x:v>0.9433383821370501</x:v>
      </x:c>
      <x:c r="X1370" s="64" t="n">
        <x:f aca="0">IF(OR(T1370="年末+季度",T1370="季度+动态",T1370="动态"),N1370*(1-$E$5)*IF(L1370+M1370=0,$B$8/($B$7+$B$8),M1370/(L1370+M1370)),M1370)</x:f>
        <x:v>0.10656413123540723</x:v>
      </x:c>
      <x:c r="Y1370" s="64" t="n">
        <x:f aca="0">POWER(1-$H$5,(A1370-A1369)/$H$8)</x:f>
        <x:v>0.9999588018747739</x:v>
      </x:c>
      <x:c r="Z1370" s="64" t="n">
        <x:f aca="0">U1370*Y1370</x:f>
        <x:v>0.13855576270050274</x:v>
      </x:c>
      <x:c r="AA1370" s="64" t="n">
        <x:f aca="0">V1370*Y1370</x:f>
        <x:v>0.13855576270050274</x:v>
      </x:c>
      <x:c r="AB1370" s="64" t="n">
        <x:f aca="0">W1370*Y1370</x:f>
        <x:v>0.9432995183642523</x:v>
      </x:c>
      <x:c r="AC1370" s="64" t="n">
        <x:f aca="0">X1370*Y1370</x:f>
        <x:v>0.10655974099298399</x:v>
      </x:c>
      <x:c r="AD1370" s="64" t="n">
        <x:f aca="0">SUM(Z1370:AC1370)</x:f>
        <x:v>1.3269707847582417</x:v>
      </x:c>
      <x:c r="AE1370" s="64" t="n">
        <x:f aca="0">MAX(AE1369,AD1370)</x:f>
        <x:v>1.3275535491460964</x:v>
      </x:c>
      <x:c r="AF1370" s="63" t="n">
        <x:f aca="0">AD1370/AE1370-1</x:f>
        <x:v>-0.00043897618158561524</x:v>
      </x:c>
      <x:c r="AG1370" s="63" t="n">
        <x:f aca="0">AD1370/AD1369-1</x:f>
        <x:v>0.0006349530592151265</x:v>
      </x:c>
      <x:c r="AH1370" s="61" t="n">
        <x:f aca="0">IF(OR(T1370="年末+季度",T1370="季度+动态",T1370="季度",T1370="动态"),A1370,AH1369)</x:f>
        <x:v>45838</x:v>
      </x:c>
      <x:c r="AI1370" s="68" t="n">
        <x:f aca="0">YEAR(A1370)</x:f>
        <x:v>2025</x:v>
      </x:c>
      <x:c r="AJ1370" s="68" t="n">
        <x:f aca="0">MONTH(A1370)</x:f>
        <x:v>6</x:v>
      </x:c>
      <x:c r="AK1370" s="66" t="n">
        <x:f aca="0">IF(MONTH(A1370)&lt;&gt;MONTH(A1371),1,0)</x:f>
        <x:v>1</x:v>
      </x:c>
      <x:c r="AL1370" s="64" t="n">
        <x:f aca="0">IF(AK1369,AD1369,AL1369)</x:f>
        <x:v>1.3130307939057384</x:v>
      </x:c>
      <x:c r="AM1370" s="65" t="n">
        <x:f aca="0">IF(AK1370,AD1370/AL1370-1,"")</x:f>
        <x:v>0.010616651884482797</x:v>
      </x:c>
      <x:c r="AN1370" s="64" t="n">
        <x:f aca="0">IF(AI1370&lt;&gt;AI1369,AD1370,MAX(AN1369,AD1370))</x:f>
        <x:v>1.3275535491460964</x:v>
      </x:c>
      <x:c r="AO1370" s="65" t="n">
        <x:f aca="0">AD1370/AN1370-1</x:f>
        <x:v>-0.00043897618158561524</x:v>
      </x:c>
      <x:c r="AP1370" s="69" t="n">
        <x:f aca="0">IFERROR(SUM(Z1370:AC1370)/AD1370,0)</x:f>
        <x:v>1</x:v>
      </x:c>
      <x:c r="AQ1370" s="66" t="b">
        <x:f aca="0">AND(B1370&gt;0,C1370&gt;0,D1370&gt;0,E1370&gt;0)</x:f>
        <x:v>1</x:v>
      </x:c>
    </x:row>
    <x:row r="1371" ht="13.5" hidden="0">
      <x:c r="A1371" s="61" t="n">
        <x:f aca="0">'净值底稿'!A1333</x:f>
        <x:v>45839</x:v>
      </x:c>
      <x:c r="B1371" s="62" t="n">
        <x:f aca="0">'净值底稿'!W1333</x:f>
        <x:v>1.5927786861654174</x:v>
      </x:c>
      <x:c r="C1371" s="62" t="n">
        <x:f aca="0">'净值底稿'!T1333</x:f>
        <x:v>1.5103497199142868</x:v>
      </x:c>
      <x:c r="D1371" s="62" t="n">
        <x:f aca="0">'净值底稿'!U1333</x:f>
        <x:v>1.7646</x:v>
      </x:c>
      <x:c r="E1371" s="62" t="n">
        <x:f aca="0">'净值底稿'!V1333</x:f>
        <x:v>2.6948</x:v>
      </x:c>
      <x:c r="F1371" s="63" t="n">
        <x:f aca="0">IFERROR(B1371/B1370-1,0)</x:f>
        <x:v>0.005653467583877081</x:v>
      </x:c>
      <x:c r="G1371" s="63" t="n">
        <x:f aca="0">IFERROR(C1371/C1370-1,0)</x:f>
        <x:v>0.004252358052849292</x:v>
      </x:c>
      <x:c r="H1371" s="63" t="n">
        <x:f aca="0">IFERROR(D1371/D1370-1,0)</x:f>
        <x:v>0.000737254012363131</x:v>
      </x:c>
      <x:c r="I1371" s="63" t="n">
        <x:f aca="0">IFERROR(E1371/E1370-1,0)</x:f>
        <x:v>0.010802700675168753</x:v>
      </x:c>
      <x:c r="J1371" s="64" t="n">
        <x:f aca="0">Z1370*(1+F1371)</x:f>
        <x:v>0.1393390832134894</x:v>
      </x:c>
      <x:c r="K1371" s="64" t="n">
        <x:f aca="0">AA1370*(1+G1371)</x:f>
        <x:v>0.1391449514137909</x:v>
      </x:c>
      <x:c r="L1371" s="64" t="n">
        <x:f aca="0">AB1370*(1+H1371)</x:f>
        <x:v>0.9439949697190265</x:v>
      </x:c>
      <x:c r="M1371" s="64" t="n">
        <x:f aca="0">AC1370*(1+I1371)</x:f>
        <x:v>0.10771087397895471</x:v>
      </x:c>
      <x:c r="N1371" s="64" t="n">
        <x:f aca="0">SUM(J1371:M1371)</x:f>
        <x:v>1.3301898783252615</x:v>
      </x:c>
      <x:c r="O1371" s="65" t="n">
        <x:f aca="0">IFERROR((J1371+K1371)/N1371,0)</x:f>
        <x:v>0.20935660326772138</x:v>
      </x:c>
      <x:c r="P1371" s="66" t="b">
        <x:f aca="0">AND(MONTH(A1371)=12,OR(A1372="",YEAR(A1371)&lt;&gt;YEAR(A1372)))</x:f>
        <x:v>0</x:v>
      </x:c>
      <x:c r="Q1371" s="66" t="b">
        <x:f aca="0">AND(MOD(MONTH(A1371),3)=0,OR(A1372="",MONTH(A1371)&lt;&gt;MONTH(A1372)))</x:f>
        <x:v>0</x:v>
      </x:c>
      <x:c r="R1371" s="66" t="b">
        <x:f aca="0">OR(O1371&gt;$E$7,O1371&lt;$E$6)</x:f>
        <x:v>0</x:v>
      </x:c>
      <x:c r="S1371" s="66" t="b">
        <x:f aca="0">AND(OR(P1371,Q1371,R1371),A1371-AH1370&gt;$E$8)</x:f>
        <x:v>0</x:v>
      </x:c>
      <x:c r="T1371" s="67" t="str">
        <x:f aca="0">IF(NOT(OR(P1371,Q1371,R1371)),"不调",IF(NOT(S1371),"间隔规则跳过",IF(P1371,"年末+季度",IF(AND(Q1371,R1371),"季度+动态",IF(Q1371,"季度","动态")))))</x:f>
        <x:v>不调</x:v>
      </x:c>
      <x:c r="U1371" s="64" t="n">
        <x:f aca="0">IF(OR(T1371="年末+季度",T1371="季度+动态"),N1371*$E$5/2,IF(T1371="季度",(J1371+K1371)/2,IF(T1371="动态",N1371*$E$5*IF(J1371+K1371=0,0.5,J1371/(J1371+K1371)),J1371)))</x:f>
        <x:v>0.1393390832134894</x:v>
      </x:c>
      <x:c r="V1371" s="64" t="n">
        <x:f aca="0">IF(OR(T1371="年末+季度",T1371="季度+动态"),N1371*$E$5/2,IF(T1371="季度",(J1371+K1371)/2,IF(T1371="动态",N1371*$E$5*IF(J1371+K1371=0,0.5,K1371/(J1371+K1371)),K1371)))</x:f>
        <x:v>0.1391449514137909</x:v>
      </x:c>
      <x:c r="W1371" s="64" t="n">
        <x:f aca="0">IF(OR(T1371="年末+季度",T1371="季度+动态",T1371="动态"),N1371*(1-$E$5)*IF(L1371+M1371=0,$B$7/($B$7+$B$8),L1371/(L1371+M1371)),L1371)</x:f>
        <x:v>0.9439949697190265</x:v>
      </x:c>
      <x:c r="X1371" s="64" t="n">
        <x:f aca="0">IF(OR(T1371="年末+季度",T1371="季度+动态",T1371="动态"),N1371*(1-$E$5)*IF(L1371+M1371=0,$B$8/($B$7+$B$8),M1371/(L1371+M1371)),M1371)</x:f>
        <x:v>0.10771087397895471</x:v>
      </x:c>
      <x:c r="Y1371" s="64" t="n">
        <x:f aca="0">POWER(1-$H$5,(A1371-A1370)/$H$8)</x:f>
        <x:v>0.9999862671029998</x:v>
      </x:c>
      <x:c r="Z1371" s="64" t="n">
        <x:f aca="0">U1371*Y1371</x:f>
        <x:v>0.1393371696842115</x:v>
      </x:c>
      <x:c r="AA1371" s="64" t="n">
        <x:f aca="0">V1371*Y1371</x:f>
        <x:v>0.13914304055050503</x:v>
      </x:c>
      <x:c r="AB1371" s="64" t="n">
        <x:f aca="0">W1371*Y1371</x:f>
        <x:v>0.9439820059333386</x:v>
      </x:c>
      <x:c r="AC1371" s="64" t="n">
        <x:f aca="0">X1371*Y1371</x:f>
        <x:v>0.10770939479661655</x:v>
      </x:c>
      <x:c r="AD1371" s="64" t="n">
        <x:f aca="0">SUM(Z1371:AC1371)</x:f>
        <x:v>1.3301716109646717</x:v>
      </x:c>
      <x:c r="AE1371" s="64" t="n">
        <x:f aca="0">MAX(AE1370,AD1371)</x:f>
        <x:v>1.3301716109646717</x:v>
      </x:c>
      <x:c r="AF1371" s="63" t="n">
        <x:f aca="0">AD1371/AE1371-1</x:f>
        <x:v>0</x:v>
      </x:c>
      <x:c r="AG1371" s="63" t="n">
        <x:f aca="0">AD1371/AD1370-1</x:f>
        <x:v>0.0024121301261452732</x:v>
      </x:c>
      <x:c r="AH1371" s="61" t="n">
        <x:f aca="0">IF(OR(T1371="年末+季度",T1371="季度+动态",T1371="季度",T1371="动态"),A1371,AH1370)</x:f>
        <x:v>45838</x:v>
      </x:c>
      <x:c r="AI1371" s="68" t="n">
        <x:f aca="0">YEAR(A1371)</x:f>
        <x:v>2025</x:v>
      </x:c>
      <x:c r="AJ1371" s="68" t="n">
        <x:f aca="0">MONTH(A1371)</x:f>
        <x:v>7</x:v>
      </x:c>
      <x:c r="AK1371" s="66" t="n">
        <x:f aca="0">IF(MONTH(A1371)&lt;&gt;MONTH(A1372),1,0)</x:f>
        <x:v>0</x:v>
      </x:c>
      <x:c r="AL1371" s="64" t="n">
        <x:f aca="0">IF(AK1370,AD1370,AL1370)</x:f>
        <x:v>1.3269707847582417</x:v>
      </x:c>
      <x:c r="AM1371" s="65" t="str">
        <x:f aca="0">IF(AK1371,AD1371/AL1371-1,"")</x:f>
      </x:c>
      <x:c r="AN1371" s="64" t="n">
        <x:f aca="0">IF(AI1371&lt;&gt;AI1370,AD1371,MAX(AN1370,AD1371))</x:f>
        <x:v>1.3301716109646717</x:v>
      </x:c>
      <x:c r="AO1371" s="65" t="n">
        <x:f aca="0">AD1371/AN1371-1</x:f>
        <x:v>0</x:v>
      </x:c>
      <x:c r="AP1371" s="69" t="n">
        <x:f aca="0">IFERROR(SUM(Z1371:AC1371)/AD1371,0)</x:f>
        <x:v>1</x:v>
      </x:c>
      <x:c r="AQ1371" s="66" t="b">
        <x:f aca="0">AND(B1371&gt;0,C1371&gt;0,D1371&gt;0,E1371&gt;0)</x:f>
        <x:v>1</x:v>
      </x:c>
    </x:row>
    <x:row r="1372" ht="13.5" hidden="0">
      <x:c r="A1372" s="61" t="n">
        <x:f aca="0">'净值底稿'!A1334</x:f>
        <x:v>45840</x:v>
      </x:c>
      <x:c r="B1372" s="62" t="n">
        <x:f aca="0">'净值底稿'!W1334</x:f>
        <x:v>1.5995400824289643</x:v>
      </x:c>
      <x:c r="C1372" s="62" t="n">
        <x:f aca="0">'净值底稿'!T1334</x:f>
        <x:v>1.5033568799357013</x:v>
      </x:c>
      <x:c r="D1372" s="62" t="n">
        <x:f aca="0">'净值底稿'!U1334</x:f>
        <x:v>1.7668</x:v>
      </x:c>
      <x:c r="E1372" s="62" t="n">
        <x:f aca="0">'净值底稿'!V1334</x:f>
        <x:v>2.689</x:v>
      </x:c>
      <x:c r="F1372" s="63" t="n">
        <x:f aca="0">IFERROR(B1372/B1371-1,0)</x:f>
        <x:v>0.004245031856763948</x:v>
      </x:c>
      <x:c r="G1372" s="63" t="n">
        <x:f aca="0">IFERROR(C1372/C1371-1,0)</x:f>
        <x:v>-0.004629947545514379</x:v>
      </x:c>
      <x:c r="H1372" s="63" t="n">
        <x:f aca="0">IFERROR(D1372/D1371-1,0)</x:f>
        <x:v>0.0012467414711549996</x:v>
      </x:c>
      <x:c r="I1372" s="63" t="n">
        <x:f aca="0">IFERROR(E1372/E1371-1,0)</x:f>
        <x:v>-0.0021522933056256077</x:v>
      </x:c>
      <x:c r="J1372" s="64" t="n">
        <x:f aca="0">Z1371*(1+F1372)</x:f>
        <x:v>0.1399286604083523</x:v>
      </x:c>
      <x:c r="K1372" s="64" t="n">
        <x:f aca="0">AA1371*(1+G1372)</x:f>
        <x:v>0.13849881557143282</x:v>
      </x:c>
      <x:c r="L1372" s="64" t="n">
        <x:f aca="0">AB1371*(1+H1372)</x:f>
        <x:v>0.9451589074481598</x:v>
      </x:c>
      <x:c r="M1372" s="64" t="n">
        <x:f aca="0">AC1371*(1+I1372)</x:f>
        <x:v>0.1074775725872428</x:v>
      </x:c>
      <x:c r="N1372" s="64" t="n">
        <x:f aca="0">SUM(J1372:M1372)</x:f>
        <x:v>1.3310639560151878</x:v>
      </x:c>
      <x:c r="O1372" s="65" t="n">
        <x:f aca="0">IFERROR((J1372+K1372)/N1372,0)</x:f>
        <x:v>0.20917663251382354</x:v>
      </x:c>
      <x:c r="P1372" s="66" t="b">
        <x:f aca="0">AND(MONTH(A1372)=12,OR(A1373="",YEAR(A1372)&lt;&gt;YEAR(A1373)))</x:f>
        <x:v>0</x:v>
      </x:c>
      <x:c r="Q1372" s="66" t="b">
        <x:f aca="0">AND(MOD(MONTH(A1372),3)=0,OR(A1373="",MONTH(A1372)&lt;&gt;MONTH(A1373)))</x:f>
        <x:v>0</x:v>
      </x:c>
      <x:c r="R1372" s="66" t="b">
        <x:f aca="0">OR(O1372&gt;$E$7,O1372&lt;$E$6)</x:f>
        <x:v>0</x:v>
      </x:c>
      <x:c r="S1372" s="66" t="b">
        <x:f aca="0">AND(OR(P1372,Q1372,R1372),A1372-AH1371&gt;$E$8)</x:f>
        <x:v>0</x:v>
      </x:c>
      <x:c r="T1372" s="67" t="str">
        <x:f aca="0">IF(NOT(OR(P1372,Q1372,R1372)),"不调",IF(NOT(S1372),"间隔规则跳过",IF(P1372,"年末+季度",IF(AND(Q1372,R1372),"季度+动态",IF(Q1372,"季度","动态")))))</x:f>
        <x:v>不调</x:v>
      </x:c>
      <x:c r="U1372" s="64" t="n">
        <x:f aca="0">IF(OR(T1372="年末+季度",T1372="季度+动态"),N1372*$E$5/2,IF(T1372="季度",(J1372+K1372)/2,IF(T1372="动态",N1372*$E$5*IF(J1372+K1372=0,0.5,J1372/(J1372+K1372)),J1372)))</x:f>
        <x:v>0.1399286604083523</x:v>
      </x:c>
      <x:c r="V1372" s="64" t="n">
        <x:f aca="0">IF(OR(T1372="年末+季度",T1372="季度+动态"),N1372*$E$5/2,IF(T1372="季度",(J1372+K1372)/2,IF(T1372="动态",N1372*$E$5*IF(J1372+K1372=0,0.5,K1372/(J1372+K1372)),K1372)))</x:f>
        <x:v>0.13849881557143282</x:v>
      </x:c>
      <x:c r="W1372" s="64" t="n">
        <x:f aca="0">IF(OR(T1372="年末+季度",T1372="季度+动态",T1372="动态"),N1372*(1-$E$5)*IF(L1372+M1372=0,$B$7/($B$7+$B$8),L1372/(L1372+M1372)),L1372)</x:f>
        <x:v>0.9451589074481598</x:v>
      </x:c>
      <x:c r="X1372" s="64" t="n">
        <x:f aca="0">IF(OR(T1372="年末+季度",T1372="季度+动态",T1372="动态"),N1372*(1-$E$5)*IF(L1372+M1372=0,$B$8/($B$7+$B$8),M1372/(L1372+M1372)),M1372)</x:f>
        <x:v>0.1074775725872428</x:v>
      </x:c>
      <x:c r="Y1372" s="64" t="n">
        <x:f aca="0">POWER(1-$H$5,(A1372-A1371)/$H$8)</x:f>
        <x:v>0.9999862671029998</x:v>
      </x:c>
      <x:c r="Z1372" s="64" t="n">
        <x:f aca="0">U1372*Y1372</x:f>
        <x:v>0.13992673878247153</x:v>
      </x:c>
      <x:c r="AA1372" s="64" t="n">
        <x:f aca="0">V1372*Y1372</x:f>
        <x:v>0.1384969135814639</x:v>
      </x:c>
      <x:c r="AB1372" s="64" t="n">
        <x:f aca="0">W1372*Y1372</x:f>
        <x:v>0.9451459276782349</x:v>
      </x:c>
      <x:c r="AC1372" s="64" t="n">
        <x:f aca="0">X1372*Y1372</x:f>
        <x:v>0.10747609660880862</x:v>
      </x:c>
      <x:c r="AD1372" s="64" t="n">
        <x:f aca="0">SUM(Z1372:AC1372)</x:f>
        <x:v>1.3310456766509788</x:v>
      </x:c>
      <x:c r="AE1372" s="64" t="n">
        <x:f aca="0">MAX(AE1371,AD1372)</x:f>
        <x:v>1.3310456766509788</x:v>
      </x:c>
      <x:c r="AF1372" s="63" t="n">
        <x:f aca="0">AD1372/AE1372-1</x:f>
        <x:v>0</x:v>
      </x:c>
      <x:c r="AG1372" s="63" t="n">
        <x:f aca="0">AD1372/AD1371-1</x:f>
        <x:v>0.0006571074582424341</x:v>
      </x:c>
      <x:c r="AH1372" s="61" t="n">
        <x:f aca="0">IF(OR(T1372="年末+季度",T1372="季度+动态",T1372="季度",T1372="动态"),A1372,AH1371)</x:f>
        <x:v>45838</x:v>
      </x:c>
      <x:c r="AI1372" s="68" t="n">
        <x:f aca="0">YEAR(A1372)</x:f>
        <x:v>2025</x:v>
      </x:c>
      <x:c r="AJ1372" s="68" t="n">
        <x:f aca="0">MONTH(A1372)</x:f>
        <x:v>7</x:v>
      </x:c>
      <x:c r="AK1372" s="66" t="n">
        <x:f aca="0">IF(MONTH(A1372)&lt;&gt;MONTH(A1373),1,0)</x:f>
        <x:v>0</x:v>
      </x:c>
      <x:c r="AL1372" s="64" t="n">
        <x:f aca="0">IF(AK1371,AD1371,AL1371)</x:f>
        <x:v>1.3269707847582417</x:v>
      </x:c>
      <x:c r="AM1372" s="65" t="str">
        <x:f aca="0">IF(AK1372,AD1372/AL1372-1,"")</x:f>
      </x:c>
      <x:c r="AN1372" s="64" t="n">
        <x:f aca="0">IF(AI1372&lt;&gt;AI1371,AD1372,MAX(AN1371,AD1372))</x:f>
        <x:v>1.3310456766509788</x:v>
      </x:c>
      <x:c r="AO1372" s="65" t="n">
        <x:f aca="0">AD1372/AN1372-1</x:f>
        <x:v>0</x:v>
      </x:c>
      <x:c r="AP1372" s="69" t="n">
        <x:f aca="0">IFERROR(SUM(Z1372:AC1372)/AD1372,0)</x:f>
        <x:v>1</x:v>
      </x:c>
      <x:c r="AQ1372" s="66" t="b">
        <x:f aca="0">AND(B1372&gt;0,C1372&gt;0,D1372&gt;0,E1372&gt;0)</x:f>
        <x:v>1</x:v>
      </x:c>
    </x:row>
    <x:row r="1373" ht="13.5" hidden="0">
      <x:c r="A1373" s="61" t="n">
        <x:f aca="0">'净值底稿'!A1335</x:f>
        <x:v>45841</x:v>
      </x:c>
      <x:c r="B1373" s="62" t="n">
        <x:f aca="0">'净值底稿'!W1335</x:f>
        <x:v>1.6025117512231417</x:v>
      </x:c>
      <x:c r="C1373" s="62" t="n">
        <x:f aca="0">'净值底稿'!T1335</x:f>
        <x:v>1.513823851674216</x:v>
      </x:c>
      <x:c r="D1373" s="62" t="n">
        <x:f aca="0">'净值底稿'!U1335</x:f>
        <x:v>1.7671</x:v>
      </x:c>
      <x:c r="E1373" s="62" t="n">
        <x:f aca="0">'净值底稿'!V1335</x:f>
        <x:v>2.7071</x:v>
      </x:c>
      <x:c r="F1373" s="63" t="n">
        <x:f aca="0">IFERROR(B1373/B1372-1,0)</x:f>
        <x:v>0.0018578270259190788</x:v>
      </x:c>
      <x:c r="G1373" s="63" t="n">
        <x:f aca="0">IFERROR(C1373/C1372-1,0)</x:f>
        <x:v>0.00696239986540137</x:v>
      </x:c>
      <x:c r="H1373" s="63" t="n">
        <x:f aca="0">IFERROR(D1373/D1372-1,0)</x:f>
        <x:v>0.00016979850577314437</x:v>
      </x:c>
      <x:c r="I1373" s="63" t="n">
        <x:f aca="0">IFERROR(E1373/E1372-1,0)</x:f>
        <x:v>0.006731126812941524</x:v>
      </x:c>
      <x:c r="J1373" s="64" t="n">
        <x:f aca="0">Z1372*(1+F1373)</x:f>
        <x:v>0.14018669845943033</x:v>
      </x:c>
      <x:c r="K1373" s="64" t="n">
        <x:f aca="0">AA1372*(1+G1373)</x:f>
        <x:v>0.13946118447394198</x:v>
      </x:c>
      <x:c r="L1373" s="64" t="n">
        <x:f aca="0">AB1372*(1+H1373)</x:f>
        <x:v>0.9453064120444923</x:v>
      </x:c>
      <x:c r="M1373" s="64" t="n">
        <x:f aca="0">AC1372*(1+I1373)</x:f>
        <x:v>0.10819953184444246</x:v>
      </x:c>
      <x:c r="N1373" s="64" t="n">
        <x:f aca="0">SUM(J1373:M1373)</x:f>
        <x:v>1.333153826822307</x:v>
      </x:c>
      <x:c r="O1373" s="65" t="n">
        <x:f aca="0">IFERROR((J1373+K1373)/N1373,0)</x:f>
        <x:v>0.20976415272342452</x:v>
      </x:c>
      <x:c r="P1373" s="66" t="b">
        <x:f aca="0">AND(MONTH(A1373)=12,OR(A1374="",YEAR(A1373)&lt;&gt;YEAR(A1374)))</x:f>
        <x:v>0</x:v>
      </x:c>
      <x:c r="Q1373" s="66" t="b">
        <x:f aca="0">AND(MOD(MONTH(A1373),3)=0,OR(A1374="",MONTH(A1373)&lt;&gt;MONTH(A1374)))</x:f>
        <x:v>0</x:v>
      </x:c>
      <x:c r="R1373" s="66" t="b">
        <x:f aca="0">OR(O1373&gt;$E$7,O1373&lt;$E$6)</x:f>
        <x:v>0</x:v>
      </x:c>
      <x:c r="S1373" s="66" t="b">
        <x:f aca="0">AND(OR(P1373,Q1373,R1373),A1373-AH1372&gt;$E$8)</x:f>
        <x:v>0</x:v>
      </x:c>
      <x:c r="T1373" s="67" t="str">
        <x:f aca="0">IF(NOT(OR(P1373,Q1373,R1373)),"不调",IF(NOT(S1373),"间隔规则跳过",IF(P1373,"年末+季度",IF(AND(Q1373,R1373),"季度+动态",IF(Q1373,"季度","动态")))))</x:f>
        <x:v>不调</x:v>
      </x:c>
      <x:c r="U1373" s="64" t="n">
        <x:f aca="0">IF(OR(T1373="年末+季度",T1373="季度+动态"),N1373*$E$5/2,IF(T1373="季度",(J1373+K1373)/2,IF(T1373="动态",N1373*$E$5*IF(J1373+K1373=0,0.5,J1373/(J1373+K1373)),J1373)))</x:f>
        <x:v>0.14018669845943033</x:v>
      </x:c>
      <x:c r="V1373" s="64" t="n">
        <x:f aca="0">IF(OR(T1373="年末+季度",T1373="季度+动态"),N1373*$E$5/2,IF(T1373="季度",(J1373+K1373)/2,IF(T1373="动态",N1373*$E$5*IF(J1373+K1373=0,0.5,K1373/(J1373+K1373)),K1373)))</x:f>
        <x:v>0.13946118447394198</x:v>
      </x:c>
      <x:c r="W1373" s="64" t="n">
        <x:f aca="0">IF(OR(T1373="年末+季度",T1373="季度+动态",T1373="动态"),N1373*(1-$E$5)*IF(L1373+M1373=0,$B$7/($B$7+$B$8),L1373/(L1373+M1373)),L1373)</x:f>
        <x:v>0.9453064120444923</x:v>
      </x:c>
      <x:c r="X1373" s="64" t="n">
        <x:f aca="0">IF(OR(T1373="年末+季度",T1373="季度+动态",T1373="动态"),N1373*(1-$E$5)*IF(L1373+M1373=0,$B$8/($B$7+$B$8),M1373/(L1373+M1373)),M1373)</x:f>
        <x:v>0.10819953184444246</x:v>
      </x:c>
      <x:c r="Y1373" s="64" t="n">
        <x:f aca="0">POWER(1-$H$5,(A1373-A1372)/$H$8)</x:f>
        <x:v>0.9999862671029998</x:v>
      </x:c>
      <x:c r="Z1373" s="64" t="n">
        <x:f aca="0">U1373*Y1373</x:f>
        <x:v>0.14018477328993958</x:v>
      </x:c>
      <x:c r="AA1373" s="64" t="n">
        <x:f aca="0">V1373*Y1373</x:f>
        <x:v>0.13945926926786006</x:v>
      </x:c>
      <x:c r="AB1373" s="64" t="n">
        <x:f aca="0">W1373*Y1373</x:f>
        <x:v>0.945293430248902</x:v>
      </x:c>
      <x:c r="AC1373" s="64" t="n">
        <x:f aca="0">X1373*Y1373</x:f>
        <x:v>0.10819804595141617</x:v>
      </x:c>
      <x:c r="AD1373" s="64" t="n">
        <x:f aca="0">SUM(Z1373:AC1373)</x:f>
        <x:v>1.3331355187581178</x:v>
      </x:c>
      <x:c r="AE1373" s="64" t="n">
        <x:f aca="0">MAX(AE1372,AD1373)</x:f>
        <x:v>1.3331355187581178</x:v>
      </x:c>
      <x:c r="AF1373" s="63" t="n">
        <x:f aca="0">AD1373/AE1373-1</x:f>
        <x:v>0</x:v>
      </x:c>
      <x:c r="AG1373" s="63" t="n">
        <x:f aca="0">AD1373/AD1372-1</x:f>
        <x:v>0.0015700754255083549</x:v>
      </x:c>
      <x:c r="AH1373" s="61" t="n">
        <x:f aca="0">IF(OR(T1373="年末+季度",T1373="季度+动态",T1373="季度",T1373="动态"),A1373,AH1372)</x:f>
        <x:v>45838</x:v>
      </x:c>
      <x:c r="AI1373" s="68" t="n">
        <x:f aca="0">YEAR(A1373)</x:f>
        <x:v>2025</x:v>
      </x:c>
      <x:c r="AJ1373" s="68" t="n">
        <x:f aca="0">MONTH(A1373)</x:f>
        <x:v>7</x:v>
      </x:c>
      <x:c r="AK1373" s="66" t="n">
        <x:f aca="0">IF(MONTH(A1373)&lt;&gt;MONTH(A1374),1,0)</x:f>
        <x:v>0</x:v>
      </x:c>
      <x:c r="AL1373" s="64" t="n">
        <x:f aca="0">IF(AK1372,AD1372,AL1372)</x:f>
        <x:v>1.3269707847582417</x:v>
      </x:c>
      <x:c r="AM1373" s="65" t="str">
        <x:f aca="0">IF(AK1373,AD1373/AL1373-1,"")</x:f>
      </x:c>
      <x:c r="AN1373" s="64" t="n">
        <x:f aca="0">IF(AI1373&lt;&gt;AI1372,AD1373,MAX(AN1372,AD1373))</x:f>
        <x:v>1.3331355187581178</x:v>
      </x:c>
      <x:c r="AO1373" s="65" t="n">
        <x:f aca="0">AD1373/AN1373-1</x:f>
        <x:v>0</x:v>
      </x:c>
      <x:c r="AP1373" s="69" t="n">
        <x:f aca="0">IFERROR(SUM(Z1373:AC1373)/AD1373,0)</x:f>
        <x:v>1</x:v>
      </x:c>
      <x:c r="AQ1373" s="66" t="b">
        <x:f aca="0">AND(B1373&gt;0,C1373&gt;0,D1373&gt;0,E1373&gt;0)</x:f>
        <x:v>1</x:v>
      </x:c>
    </x:row>
    <x:row r="1374" ht="13.5" hidden="0">
      <x:c r="A1374" s="61" t="n">
        <x:f aca="0">'净值底稿'!A1336</x:f>
        <x:v>45842</x:v>
      </x:c>
      <x:c r="B1374" s="62" t="n">
        <x:f aca="0">'净值底稿'!W1336</x:f>
        <x:v>1.6095811142873366</x:v>
      </x:c>
      <x:c r="C1374" s="62" t="n">
        <x:f aca="0">'净值底稿'!T1336</x:f>
        <x:v>1.5084220046669237</x:v>
      </x:c>
      <x:c r="D1374" s="62" t="n">
        <x:f aca="0">'净值底稿'!U1336</x:f>
        <x:v>1.7676</x:v>
      </x:c>
      <x:c r="E1374" s="62" t="n">
        <x:f aca="0">'净值底稿'!V1336</x:f>
        <x:v>2.6923</x:v>
      </x:c>
      <x:c r="F1374" s="63" t="n">
        <x:f aca="0">IFERROR(B1374/B1373-1,0)</x:f>
        <x:v>0.004411426661176776</x:v>
      </x:c>
      <x:c r="G1374" s="63" t="n">
        <x:f aca="0">IFERROR(C1374/C1373-1,0)</x:f>
        <x:v>-0.003568345816006291</x:v>
      </x:c>
      <x:c r="H1374" s="63" t="n">
        <x:f aca="0">IFERROR(D1374/D1373-1,0)</x:f>
        <x:v>0.0002829494652256681</x:v>
      </x:c>
      <x:c r="I1374" s="63" t="n">
        <x:f aca="0">IFERROR(E1374/E1373-1,0)</x:f>
        <x:v>-0.005467105020132257</x:v>
      </x:c>
      <x:c r="J1374" s="64" t="n">
        <x:f aca="0">Z1373*(1+F1374)</x:f>
        <x:v>0.14080318813632184</x:v>
      </x:c>
      <x:c r="K1374" s="64" t="n">
        <x:f aca="0">AA1373*(1+G1374)</x:f>
        <x:v>0.1389616303678648</x:v>
      </x:c>
      <x:c r="L1374" s="64" t="n">
        <x:f aca="0">AB1373*(1+H1374)</x:f>
        <x:v>0.9455609005194723</x:v>
      </x:c>
      <x:c r="M1374" s="64" t="n">
        <x:f aca="0">AC1373*(1+I1374)</x:f>
        <x:v>0.10760651587122669</x:v>
      </x:c>
      <x:c r="N1374" s="64" t="n">
        <x:f aca="0">SUM(J1374:M1374)</x:f>
        <x:v>1.3329322348948858</x:v>
      </x:c>
      <x:c r="O1374" s="65" t="n">
        <x:f aca="0">IFERROR((J1374+K1374)/N1374,0)</x:f>
        <x:v>0.20988675281474362</x:v>
      </x:c>
      <x:c r="P1374" s="66" t="b">
        <x:f aca="0">AND(MONTH(A1374)=12,OR(A1375="",YEAR(A1374)&lt;&gt;YEAR(A1375)))</x:f>
        <x:v>0</x:v>
      </x:c>
      <x:c r="Q1374" s="66" t="b">
        <x:f aca="0">AND(MOD(MONTH(A1374),3)=0,OR(A1375="",MONTH(A1374)&lt;&gt;MONTH(A1375)))</x:f>
        <x:v>0</x:v>
      </x:c>
      <x:c r="R1374" s="66" t="b">
        <x:f aca="0">OR(O1374&gt;$E$7,O1374&lt;$E$6)</x:f>
        <x:v>0</x:v>
      </x:c>
      <x:c r="S1374" s="66" t="b">
        <x:f aca="0">AND(OR(P1374,Q1374,R1374),A1374-AH1373&gt;$E$8)</x:f>
        <x:v>0</x:v>
      </x:c>
      <x:c r="T1374" s="67" t="str">
        <x:f aca="0">IF(NOT(OR(P1374,Q1374,R1374)),"不调",IF(NOT(S1374),"间隔规则跳过",IF(P1374,"年末+季度",IF(AND(Q1374,R1374),"季度+动态",IF(Q1374,"季度","动态")))))</x:f>
        <x:v>不调</x:v>
      </x:c>
      <x:c r="U1374" s="64" t="n">
        <x:f aca="0">IF(OR(T1374="年末+季度",T1374="季度+动态"),N1374*$E$5/2,IF(T1374="季度",(J1374+K1374)/2,IF(T1374="动态",N1374*$E$5*IF(J1374+K1374=0,0.5,J1374/(J1374+K1374)),J1374)))</x:f>
        <x:v>0.14080318813632184</x:v>
      </x:c>
      <x:c r="V1374" s="64" t="n">
        <x:f aca="0">IF(OR(T1374="年末+季度",T1374="季度+动态"),N1374*$E$5/2,IF(T1374="季度",(J1374+K1374)/2,IF(T1374="动态",N1374*$E$5*IF(J1374+K1374=0,0.5,K1374/(J1374+K1374)),K1374)))</x:f>
        <x:v>0.1389616303678648</x:v>
      </x:c>
      <x:c r="W1374" s="64" t="n">
        <x:f aca="0">IF(OR(T1374="年末+季度",T1374="季度+动态",T1374="动态"),N1374*(1-$E$5)*IF(L1374+M1374=0,$B$7/($B$7+$B$8),L1374/(L1374+M1374)),L1374)</x:f>
        <x:v>0.9455609005194723</x:v>
      </x:c>
      <x:c r="X1374" s="64" t="n">
        <x:f aca="0">IF(OR(T1374="年末+季度",T1374="季度+动态",T1374="动态"),N1374*(1-$E$5)*IF(L1374+M1374=0,$B$8/($B$7+$B$8),M1374/(L1374+M1374)),M1374)</x:f>
        <x:v>0.10760651587122669</x:v>
      </x:c>
      <x:c r="Y1374" s="64" t="n">
        <x:f aca="0">POWER(1-$H$5,(A1374-A1373)/$H$8)</x:f>
        <x:v>0.9999862671029998</x:v>
      </x:c>
      <x:c r="Z1374" s="64" t="n">
        <x:f aca="0">U1374*Y1374</x:f>
        <x:v>0.14080125450064185</x:v>
      </x:c>
      <x:c r="AA1374" s="64" t="n">
        <x:f aca="0">V1374*Y1374</x:f>
        <x:v>0.13895972202210796</x:v>
      </x:c>
      <x:c r="AB1374" s="64" t="n">
        <x:f aca="0">W1374*Y1374</x:f>
        <x:v>0.945547915229018</x:v>
      </x:c>
      <x:c r="AC1374" s="64" t="n">
        <x:f aca="0">X1374*Y1374</x:f>
        <x:v>0.10760503812202768</x:v>
      </x:c>
      <x:c r="AD1374" s="64" t="n">
        <x:f aca="0">SUM(Z1374:AC1374)</x:f>
        <x:v>1.3329139298737955</x:v>
      </x:c>
      <x:c r="AE1374" s="64" t="n">
        <x:f aca="0">MAX(AE1373,AD1374)</x:f>
        <x:v>1.3331355187581178</x:v>
      </x:c>
      <x:c r="AF1374" s="63" t="n">
        <x:f aca="0">AD1374/AE1374-1</x:f>
        <x:v>-0.0001662163232502012</x:v>
      </x:c>
      <x:c r="AG1374" s="63" t="n">
        <x:f aca="0">AD1374/AD1373-1</x:f>
        <x:v>-0.0001662163232502012</x:v>
      </x:c>
      <x:c r="AH1374" s="61" t="n">
        <x:f aca="0">IF(OR(T1374="年末+季度",T1374="季度+动态",T1374="季度",T1374="动态"),A1374,AH1373)</x:f>
        <x:v>45838</x:v>
      </x:c>
      <x:c r="AI1374" s="68" t="n">
        <x:f aca="0">YEAR(A1374)</x:f>
        <x:v>2025</x:v>
      </x:c>
      <x:c r="AJ1374" s="68" t="n">
        <x:f aca="0">MONTH(A1374)</x:f>
        <x:v>7</x:v>
      </x:c>
      <x:c r="AK1374" s="66" t="n">
        <x:f aca="0">IF(MONTH(A1374)&lt;&gt;MONTH(A1375),1,0)</x:f>
        <x:v>0</x:v>
      </x:c>
      <x:c r="AL1374" s="64" t="n">
        <x:f aca="0">IF(AK1373,AD1373,AL1373)</x:f>
        <x:v>1.3269707847582417</x:v>
      </x:c>
      <x:c r="AM1374" s="65" t="str">
        <x:f aca="0">IF(AK1374,AD1374/AL1374-1,"")</x:f>
      </x:c>
      <x:c r="AN1374" s="64" t="n">
        <x:f aca="0">IF(AI1374&lt;&gt;AI1373,AD1374,MAX(AN1373,AD1374))</x:f>
        <x:v>1.3331355187581178</x:v>
      </x:c>
      <x:c r="AO1374" s="65" t="n">
        <x:f aca="0">AD1374/AN1374-1</x:f>
        <x:v>-0.0001662163232502012</x:v>
      </x:c>
      <x:c r="AP1374" s="69" t="n">
        <x:f aca="0">IFERROR(SUM(Z1374:AC1374)/AD1374,0)</x:f>
        <x:v>1</x:v>
      </x:c>
      <x:c r="AQ1374" s="66" t="b">
        <x:f aca="0">AND(B1374&gt;0,C1374&gt;0,D1374&gt;0,E1374&gt;0)</x:f>
        <x:v>1</x:v>
      </x:c>
    </x:row>
    <x:row r="1375" ht="13.5" hidden="0">
      <x:c r="A1375" s="61" t="n">
        <x:f aca="0">'净值底稿'!A1337</x:f>
        <x:v>45845</x:v>
      </x:c>
      <x:c r="B1375" s="62" t="n">
        <x:f aca="0">'净值底稿'!W1337</x:f>
        <x:v>1.614687106701178</x:v>
      </x:c>
      <x:c r="C1375" s="62" t="n">
        <x:f aca="0">'净值底稿'!T1337</x:f>
        <x:v>1.5123881163758333</x:v>
      </x:c>
      <x:c r="D1375" s="62" t="n">
        <x:f aca="0">'净值底稿'!U1337</x:f>
        <x:v>1.7682</x:v>
      </x:c>
      <x:c r="E1375" s="62" t="n">
        <x:f aca="0">'净值底稿'!V1337</x:f>
        <x:v>2.678</x:v>
      </x:c>
      <x:c r="F1375" s="63" t="n">
        <x:f aca="0">IFERROR(B1375/B1374-1,0)</x:f>
        <x:v>0.0031722492072741026</x:v>
      </x:c>
      <x:c r="G1375" s="63" t="n">
        <x:f aca="0">IFERROR(C1375/C1374-1,0)</x:f>
        <x:v>0.0026293117553568557</x:v>
      </x:c>
      <x:c r="H1375" s="63" t="n">
        <x:f aca="0">IFERROR(D1375/D1374-1,0)</x:f>
        <x:v>0.0003394433129666474</x:v>
      </x:c>
      <x:c r="I1375" s="63" t="n">
        <x:f aca="0">IFERROR(E1375/E1374-1,0)</x:f>
        <x:v>-0.005311443746982114</x:v>
      </x:c>
      <x:c r="J1375" s="64" t="n">
        <x:f aca="0">Z1374*(1+F1375)</x:f>
        <x:v>0.1412479111686147</x:v>
      </x:c>
      <x:c r="K1375" s="64" t="n">
        <x:f aca="0">AA1374*(1+G1375)</x:f>
        <x:v>0.1393250904527418</x:v>
      </x:c>
      <x:c r="L1375" s="64" t="n">
        <x:f aca="0">AB1374*(1+H1375)</x:f>
        <x:v>0.9458688751459321</x:v>
      </x:c>
      <x:c r="M1375" s="64" t="n">
        <x:f aca="0">AC1374*(1+I1375)</x:f>
        <x:v>0.10703350001515066</x:v>
      </x:c>
      <x:c r="N1375" s="64" t="n">
        <x:f aca="0">SUM(J1375:M1375)</x:f>
        <x:v>1.3334753767824394</x:v>
      </x:c>
      <x:c r="O1375" s="65" t="n">
        <x:f aca="0">IFERROR((J1375+K1375)/N1375,0)</x:f>
        <x:v>0.2104073359782277</x:v>
      </x:c>
      <x:c r="P1375" s="66" t="b">
        <x:f aca="0">AND(MONTH(A1375)=12,OR(A1376="",YEAR(A1375)&lt;&gt;YEAR(A1376)))</x:f>
        <x:v>0</x:v>
      </x:c>
      <x:c r="Q1375" s="66" t="b">
        <x:f aca="0">AND(MOD(MONTH(A1375),3)=0,OR(A1376="",MONTH(A1375)&lt;&gt;MONTH(A1376)))</x:f>
        <x:v>0</x:v>
      </x:c>
      <x:c r="R1375" s="66" t="b">
        <x:f aca="0">OR(O1375&gt;$E$7,O1375&lt;$E$6)</x:f>
        <x:v>0</x:v>
      </x:c>
      <x:c r="S1375" s="66" t="b">
        <x:f aca="0">AND(OR(P1375,Q1375,R1375),A1375-AH1374&gt;$E$8)</x:f>
        <x:v>0</x:v>
      </x:c>
      <x:c r="T1375" s="67" t="str">
        <x:f aca="0">IF(NOT(OR(P1375,Q1375,R1375)),"不调",IF(NOT(S1375),"间隔规则跳过",IF(P1375,"年末+季度",IF(AND(Q1375,R1375),"季度+动态",IF(Q1375,"季度","动态")))))</x:f>
        <x:v>不调</x:v>
      </x:c>
      <x:c r="U1375" s="64" t="n">
        <x:f aca="0">IF(OR(T1375="年末+季度",T1375="季度+动态"),N1375*$E$5/2,IF(T1375="季度",(J1375+K1375)/2,IF(T1375="动态",N1375*$E$5*IF(J1375+K1375=0,0.5,J1375/(J1375+K1375)),J1375)))</x:f>
        <x:v>0.1412479111686147</x:v>
      </x:c>
      <x:c r="V1375" s="64" t="n">
        <x:f aca="0">IF(OR(T1375="年末+季度",T1375="季度+动态"),N1375*$E$5/2,IF(T1375="季度",(J1375+K1375)/2,IF(T1375="动态",N1375*$E$5*IF(J1375+K1375=0,0.5,K1375/(J1375+K1375)),K1375)))</x:f>
        <x:v>0.1393250904527418</x:v>
      </x:c>
      <x:c r="W1375" s="64" t="n">
        <x:f aca="0">IF(OR(T1375="年末+季度",T1375="季度+动态",T1375="动态"),N1375*(1-$E$5)*IF(L1375+M1375=0,$B$7/($B$7+$B$8),L1375/(L1375+M1375)),L1375)</x:f>
        <x:v>0.9458688751459321</x:v>
      </x:c>
      <x:c r="X1375" s="64" t="n">
        <x:f aca="0">IF(OR(T1375="年末+季度",T1375="季度+动态",T1375="动态"),N1375*(1-$E$5)*IF(L1375+M1375=0,$B$8/($B$7+$B$8),M1375/(L1375+M1375)),M1375)</x:f>
        <x:v>0.10703350001515066</x:v>
      </x:c>
      <x:c r="Y1375" s="64" t="n">
        <x:f aca="0">POWER(1-$H$5,(A1375-A1374)/$H$8)</x:f>
        <x:v>0.9999588018747739</x:v>
      </x:c>
      <x:c r="Z1375" s="64" t="n">
        <x:f aca="0">U1375*Y1375</x:f>
        <x:v>0.14124209201948246</x:v>
      </x:c>
      <x:c r="AA1375" s="64" t="n">
        <x:f aca="0">V1375*Y1375</x:f>
        <x:v>0.13931935052021818</x:v>
      </x:c>
      <x:c r="AB1375" s="64" t="n">
        <x:f aca="0">W1375*Y1375</x:f>
        <x:v>0.9458299071215663</x:v>
      </x:c>
      <x:c r="AC1375" s="64" t="n">
        <x:f aca="0">X1375*Y1375</x:f>
        <x:v>0.10702909043561365</x:v>
      </x:c>
      <x:c r="AD1375" s="64" t="n">
        <x:f aca="0">SUM(Z1375:AC1375)</x:f>
        <x:v>1.3334204400968808</x:v>
      </x:c>
      <x:c r="AE1375" s="64" t="n">
        <x:f aca="0">MAX(AE1374,AD1375)</x:f>
        <x:v>1.3334204400968808</x:v>
      </x:c>
      <x:c r="AF1375" s="63" t="n">
        <x:f aca="0">AD1375/AE1375-1</x:f>
        <x:v>0</x:v>
      </x:c>
      <x:c r="AG1375" s="63" t="n">
        <x:f aca="0">AD1375/AD1374-1</x:f>
        <x:v>0.0003800021979911694</x:v>
      </x:c>
      <x:c r="AH1375" s="61" t="n">
        <x:f aca="0">IF(OR(T1375="年末+季度",T1375="季度+动态",T1375="季度",T1375="动态"),A1375,AH1374)</x:f>
        <x:v>45838</x:v>
      </x:c>
      <x:c r="AI1375" s="68" t="n">
        <x:f aca="0">YEAR(A1375)</x:f>
        <x:v>2025</x:v>
      </x:c>
      <x:c r="AJ1375" s="68" t="n">
        <x:f aca="0">MONTH(A1375)</x:f>
        <x:v>7</x:v>
      </x:c>
      <x:c r="AK1375" s="66" t="n">
        <x:f aca="0">IF(MONTH(A1375)&lt;&gt;MONTH(A1376),1,0)</x:f>
        <x:v>0</x:v>
      </x:c>
      <x:c r="AL1375" s="64" t="n">
        <x:f aca="0">IF(AK1374,AD1374,AL1374)</x:f>
        <x:v>1.3269707847582417</x:v>
      </x:c>
      <x:c r="AM1375" s="65" t="str">
        <x:f aca="0">IF(AK1375,AD1375/AL1375-1,"")</x:f>
      </x:c>
      <x:c r="AN1375" s="64" t="n">
        <x:f aca="0">IF(AI1375&lt;&gt;AI1374,AD1375,MAX(AN1374,AD1375))</x:f>
        <x:v>1.3334204400968808</x:v>
      </x:c>
      <x:c r="AO1375" s="65" t="n">
        <x:f aca="0">AD1375/AN1375-1</x:f>
        <x:v>0</x:v>
      </x:c>
      <x:c r="AP1375" s="69" t="n">
        <x:f aca="0">IFERROR(SUM(Z1375:AC1375)/AD1375,0)</x:f>
        <x:v>1</x:v>
      </x:c>
      <x:c r="AQ1375" s="66" t="b">
        <x:f aca="0">AND(B1375&gt;0,C1375&gt;0,D1375&gt;0,E1375&gt;0)</x:f>
        <x:v>1</x:v>
      </x:c>
    </x:row>
    <x:row r="1376" ht="13.5" hidden="0">
      <x:c r="A1376" s="61" t="n">
        <x:f aca="0">'净值底稿'!A1338</x:f>
        <x:v>45846</x:v>
      </x:c>
      <x:c r="B1376" s="62" t="n">
        <x:f aca="0">'净值底稿'!W1338</x:f>
        <x:v>1.6154525251725307</x:v>
      </x:c>
      <x:c r="C1376" s="62" t="n">
        <x:f aca="0">'净值底稿'!T1338</x:f>
        <x:v>1.5296801384879564</x:v>
      </x:c>
      <x:c r="D1376" s="62" t="n">
        <x:f aca="0">'净值底稿'!U1338</x:f>
        <x:v>1.7673</x:v>
      </x:c>
      <x:c r="E1376" s="62" t="n">
        <x:f aca="0">'净值底稿'!V1338</x:f>
        <x:v>2.6907</x:v>
      </x:c>
      <x:c r="F1376" s="63" t="n">
        <x:f aca="0">IFERROR(B1376/B1375-1,0)</x:f>
        <x:v>0.0004740351664269671</x:v>
      </x:c>
      <x:c r="G1376" s="63" t="n">
        <x:f aca="0">IFERROR(C1376/C1375-1,0)</x:f>
        <x:v>0.011433587665023559</x:v>
      </x:c>
      <x:c r="H1376" s="63" t="n">
        <x:f aca="0">IFERROR(D1376/D1375-1,0)</x:f>
        <x:v>-0.000508992195452973</x:v>
      </x:c>
      <x:c r="I1376" s="63" t="n">
        <x:f aca="0">IFERROR(E1376/E1375-1,0)</x:f>
        <x:v>0.004742345033607265</x:v>
      </x:c>
      <x:c r="J1376" s="64" t="n">
        <x:f aca="0">Z1375*(1+F1376)</x:f>
        <x:v>0.1413090457380794</x:v>
      </x:c>
      <x:c r="K1376" s="64" t="n">
        <x:f aca="0">AA1375*(1+G1376)</x:f>
        <x:v>0.14091227052782523</x:v>
      </x:c>
      <x:c r="L1376" s="64" t="n">
        <x:f aca="0">AB1375*(1+H1376)</x:f>
        <x:v>0.9453484870806155</x:v>
      </x:c>
      <x:c r="M1376" s="64" t="n">
        <x:f aca="0">AC1375*(1+I1376)</x:f>
        <x:v>0.10753665931109249</x:v>
      </x:c>
      <x:c r="N1376" s="64" t="n">
        <x:f aca="0">SUM(J1376:M1376)</x:f>
        <x:v>1.3351064626576126</x:v>
      </x:c>
      <x:c r="O1376" s="65" t="n">
        <x:f aca="0">IFERROR((J1376+K1376)/N1376,0)</x:f>
        <x:v>0.2113848776554684</x:v>
      </x:c>
      <x:c r="P1376" s="66" t="b">
        <x:f aca="0">AND(MONTH(A1376)=12,OR(A1377="",YEAR(A1376)&lt;&gt;YEAR(A1377)))</x:f>
        <x:v>0</x:v>
      </x:c>
      <x:c r="Q1376" s="66" t="b">
        <x:f aca="0">AND(MOD(MONTH(A1376),3)=0,OR(A1377="",MONTH(A1376)&lt;&gt;MONTH(A1377)))</x:f>
        <x:v>0</x:v>
      </x:c>
      <x:c r="R1376" s="66" t="b">
        <x:f aca="0">OR(O1376&gt;$E$7,O1376&lt;$E$6)</x:f>
        <x:v>0</x:v>
      </x:c>
      <x:c r="S1376" s="66" t="b">
        <x:f aca="0">AND(OR(P1376,Q1376,R1376),A1376-AH1375&gt;$E$8)</x:f>
        <x:v>0</x:v>
      </x:c>
      <x:c r="T1376" s="67" t="str">
        <x:f aca="0">IF(NOT(OR(P1376,Q1376,R1376)),"不调",IF(NOT(S1376),"间隔规则跳过",IF(P1376,"年末+季度",IF(AND(Q1376,R1376),"季度+动态",IF(Q1376,"季度","动态")))))</x:f>
        <x:v>不调</x:v>
      </x:c>
      <x:c r="U1376" s="64" t="n">
        <x:f aca="0">IF(OR(T1376="年末+季度",T1376="季度+动态"),N1376*$E$5/2,IF(T1376="季度",(J1376+K1376)/2,IF(T1376="动态",N1376*$E$5*IF(J1376+K1376=0,0.5,J1376/(J1376+K1376)),J1376)))</x:f>
        <x:v>0.1413090457380794</x:v>
      </x:c>
      <x:c r="V1376" s="64" t="n">
        <x:f aca="0">IF(OR(T1376="年末+季度",T1376="季度+动态"),N1376*$E$5/2,IF(T1376="季度",(J1376+K1376)/2,IF(T1376="动态",N1376*$E$5*IF(J1376+K1376=0,0.5,K1376/(J1376+K1376)),K1376)))</x:f>
        <x:v>0.14091227052782523</x:v>
      </x:c>
      <x:c r="W1376" s="64" t="n">
        <x:f aca="0">IF(OR(T1376="年末+季度",T1376="季度+动态",T1376="动态"),N1376*(1-$E$5)*IF(L1376+M1376=0,$B$7/($B$7+$B$8),L1376/(L1376+M1376)),L1376)</x:f>
        <x:v>0.9453484870806155</x:v>
      </x:c>
      <x:c r="X1376" s="64" t="n">
        <x:f aca="0">IF(OR(T1376="年末+季度",T1376="季度+动态",T1376="动态"),N1376*(1-$E$5)*IF(L1376+M1376=0,$B$8/($B$7+$B$8),M1376/(L1376+M1376)),M1376)</x:f>
        <x:v>0.10753665931109249</x:v>
      </x:c>
      <x:c r="Y1376" s="64" t="n">
        <x:f aca="0">POWER(1-$H$5,(A1376-A1375)/$H$8)</x:f>
        <x:v>0.9999862671029998</x:v>
      </x:c>
      <x:c r="Z1376" s="64" t="n">
        <x:f aca="0">U1376*Y1376</x:f>
        <x:v>0.14130710515550907</x:v>
      </x:c>
      <x:c r="AA1376" s="64" t="n">
        <x:f aca="0">V1376*Y1376</x:f>
        <x:v>0.140910335394128</x:v>
      </x:c>
      <x:c r="AB1376" s="64" t="n">
        <x:f aca="0">W1376*Y1376</x:f>
        <x:v>0.9453355047072131</x:v>
      </x:c>
      <x:c r="AC1376" s="64" t="n">
        <x:f aca="0">X1376*Y1376</x:f>
        <x:v>0.10753518252122642</x:v>
      </x:c>
      <x:c r="AD1376" s="64" t="n">
        <x:f aca="0">SUM(Z1376:AC1376)</x:f>
        <x:v>1.3350881277780766</x:v>
      </x:c>
      <x:c r="AE1376" s="64" t="n">
        <x:f aca="0">MAX(AE1375,AD1376)</x:f>
        <x:v>1.3350881277780766</x:v>
      </x:c>
      <x:c r="AF1376" s="63" t="n">
        <x:f aca="0">AD1376/AE1376-1</x:f>
        <x:v>0</x:v>
      </x:c>
      <x:c r="AG1376" s="63" t="n">
        <x:f aca="0">AD1376/AD1375-1</x:f>
        <x:v>0.001250684053616835</x:v>
      </x:c>
      <x:c r="AH1376" s="61" t="n">
        <x:f aca="0">IF(OR(T1376="年末+季度",T1376="季度+动态",T1376="季度",T1376="动态"),A1376,AH1375)</x:f>
        <x:v>45838</x:v>
      </x:c>
      <x:c r="AI1376" s="68" t="n">
        <x:f aca="0">YEAR(A1376)</x:f>
        <x:v>2025</x:v>
      </x:c>
      <x:c r="AJ1376" s="68" t="n">
        <x:f aca="0">MONTH(A1376)</x:f>
        <x:v>7</x:v>
      </x:c>
      <x:c r="AK1376" s="66" t="n">
        <x:f aca="0">IF(MONTH(A1376)&lt;&gt;MONTH(A1377),1,0)</x:f>
        <x:v>0</x:v>
      </x:c>
      <x:c r="AL1376" s="64" t="n">
        <x:f aca="0">IF(AK1375,AD1375,AL1375)</x:f>
        <x:v>1.3269707847582417</x:v>
      </x:c>
      <x:c r="AM1376" s="65" t="str">
        <x:f aca="0">IF(AK1376,AD1376/AL1376-1,"")</x:f>
      </x:c>
      <x:c r="AN1376" s="64" t="n">
        <x:f aca="0">IF(AI1376&lt;&gt;AI1375,AD1376,MAX(AN1375,AD1376))</x:f>
        <x:v>1.3350881277780766</x:v>
      </x:c>
      <x:c r="AO1376" s="65" t="n">
        <x:f aca="0">AD1376/AN1376-1</x:f>
        <x:v>0</x:v>
      </x:c>
      <x:c r="AP1376" s="69" t="n">
        <x:f aca="0">IFERROR(SUM(Z1376:AC1376)/AD1376,0)</x:f>
        <x:v>1</x:v>
      </x:c>
      <x:c r="AQ1376" s="66" t="b">
        <x:f aca="0">AND(B1376&gt;0,C1376&gt;0,D1376&gt;0,E1376&gt;0)</x:f>
        <x:v>1</x:v>
      </x:c>
    </x:row>
    <x:row r="1377" ht="13.5" hidden="0">
      <x:c r="A1377" s="61" t="n">
        <x:f aca="0">'净值底稿'!A1339</x:f>
        <x:v>45847</x:v>
      </x:c>
      <x:c r="B1377" s="62" t="n">
        <x:f aca="0">'净值底稿'!W1339</x:f>
        <x:v>1.6182543938717446</x:v>
      </x:c>
      <x:c r="C1377" s="62" t="n">
        <x:f aca="0">'净值底稿'!T1339</x:f>
        <x:v>1.5277770748660429</x:v>
      </x:c>
      <x:c r="D1377" s="62" t="n">
        <x:f aca="0">'净值底稿'!U1339</x:f>
        <x:v>1.7672</x:v>
      </x:c>
      <x:c r="E1377" s="62" t="n">
        <x:f aca="0">'净值底稿'!V1339</x:f>
        <x:v>2.6629</x:v>
      </x:c>
      <x:c r="F1377" s="63" t="n">
        <x:f aca="0">IFERROR(B1377/B1376-1,0)</x:f>
        <x:v>0.0017344172332856012</x:v>
      </x:c>
      <x:c r="G1377" s="63" t="n">
        <x:f aca="0">IFERROR(C1377/C1376-1,0)</x:f>
        <x:v>-0.001244092522371787</x:v>
      </x:c>
      <x:c r="H1377" s="63" t="n">
        <x:f aca="0">IFERROR(D1377/D1376-1,0)</x:f>
        <x:v>-0.000056583488937889115</x:v>
      </x:c>
      <x:c r="I1377" s="63" t="n">
        <x:f aca="0">IFERROR(E1377/E1376-1,0)</x:f>
        <x:v>-0.010331883896383842</x:v>
      </x:c>
      <x:c r="J1377" s="64" t="n">
        <x:f aca="0">Z1376*(1+F1377)</x:f>
        <x:v>0.14155219063387647</x:v>
      </x:c>
      <x:c r="K1377" s="64" t="n">
        <x:f aca="0">AA1376*(1+G1377)</x:f>
        <x:v>0.14073502989953926</x:v>
      </x:c>
      <x:c r="L1377" s="64" t="n">
        <x:f aca="0">AB1376*(1+H1377)</x:f>
        <x:v>0.9452820143261399</x:v>
      </x:c>
      <x:c r="M1377" s="64" t="n">
        <x:f aca="0">AC1376*(1+I1377)</x:f>
        <x:v>0.10642414150064065</x:v>
      </x:c>
      <x:c r="N1377" s="64" t="n">
        <x:f aca="0">SUM(J1377:M1377)</x:f>
        <x:v>1.3339933763601963</x:v>
      </x:c>
      <x:c r="O1377" s="65" t="n">
        <x:f aca="0">IFERROR((J1377+K1377)/N1377,0)</x:f>
        <x:v>0.21161066129401404</x:v>
      </x:c>
      <x:c r="P1377" s="66" t="b">
        <x:f aca="0">AND(MONTH(A1377)=12,OR(A1378="",YEAR(A1377)&lt;&gt;YEAR(A1378)))</x:f>
        <x:v>0</x:v>
      </x:c>
      <x:c r="Q1377" s="66" t="b">
        <x:f aca="0">AND(MOD(MONTH(A1377),3)=0,OR(A1378="",MONTH(A1377)&lt;&gt;MONTH(A1378)))</x:f>
        <x:v>0</x:v>
      </x:c>
      <x:c r="R1377" s="66" t="b">
        <x:f aca="0">OR(O1377&gt;$E$7,O1377&lt;$E$6)</x:f>
        <x:v>0</x:v>
      </x:c>
      <x:c r="S1377" s="66" t="b">
        <x:f aca="0">AND(OR(P1377,Q1377,R1377),A1377-AH1376&gt;$E$8)</x:f>
        <x:v>0</x:v>
      </x:c>
      <x:c r="T1377" s="67" t="str">
        <x:f aca="0">IF(NOT(OR(P1377,Q1377,R1377)),"不调",IF(NOT(S1377),"间隔规则跳过",IF(P1377,"年末+季度",IF(AND(Q1377,R1377),"季度+动态",IF(Q1377,"季度","动态")))))</x:f>
        <x:v>不调</x:v>
      </x:c>
      <x:c r="U1377" s="64" t="n">
        <x:f aca="0">IF(OR(T1377="年末+季度",T1377="季度+动态"),N1377*$E$5/2,IF(T1377="季度",(J1377+K1377)/2,IF(T1377="动态",N1377*$E$5*IF(J1377+K1377=0,0.5,J1377/(J1377+K1377)),J1377)))</x:f>
        <x:v>0.14155219063387647</x:v>
      </x:c>
      <x:c r="V1377" s="64" t="n">
        <x:f aca="0">IF(OR(T1377="年末+季度",T1377="季度+动态"),N1377*$E$5/2,IF(T1377="季度",(J1377+K1377)/2,IF(T1377="动态",N1377*$E$5*IF(J1377+K1377=0,0.5,K1377/(J1377+K1377)),K1377)))</x:f>
        <x:v>0.14073502989953926</x:v>
      </x:c>
      <x:c r="W1377" s="64" t="n">
        <x:f aca="0">IF(OR(T1377="年末+季度",T1377="季度+动态",T1377="动态"),N1377*(1-$E$5)*IF(L1377+M1377=0,$B$7/($B$7+$B$8),L1377/(L1377+M1377)),L1377)</x:f>
        <x:v>0.9452820143261399</x:v>
      </x:c>
      <x:c r="X1377" s="64" t="n">
        <x:f aca="0">IF(OR(T1377="年末+季度",T1377="季度+动态",T1377="动态"),N1377*(1-$E$5)*IF(L1377+M1377=0,$B$8/($B$7+$B$8),M1377/(L1377+M1377)),M1377)</x:f>
        <x:v>0.10642414150064065</x:v>
      </x:c>
      <x:c r="Y1377" s="64" t="n">
        <x:f aca="0">POWER(1-$H$5,(A1377-A1376)/$H$8)</x:f>
        <x:v>0.9999862671029998</x:v>
      </x:c>
      <x:c r="Z1377" s="64" t="n">
        <x:f aca="0">U1377*Y1377</x:f>
        <x:v>0.14155024671222233</x:v>
      </x:c>
      <x:c r="AA1377" s="64" t="n">
        <x:f aca="0">V1377*Y1377</x:f>
        <x:v>0.14073309719986932</x:v>
      </x:c>
      <x:c r="AB1377" s="64" t="n">
        <x:f aca="0">W1377*Y1377</x:f>
        <x:v>0.9452690328656009</x:v>
      </x:c>
      <x:c r="AC1377" s="64" t="n">
        <x:f aca="0">X1377*Y1377</x:f>
        <x:v>0.10642267998886709</x:v>
      </x:c>
      <x:c r="AD1377" s="64" t="n">
        <x:f aca="0">SUM(Z1377:AC1377)</x:f>
        <x:v>1.3339750567665596</x:v>
      </x:c>
      <x:c r="AE1377" s="64" t="n">
        <x:f aca="0">MAX(AE1376,AD1377)</x:f>
        <x:v>1.3350881277780766</x:v>
      </x:c>
      <x:c r="AF1377" s="63" t="n">
        <x:f aca="0">AD1377/AE1377-1</x:f>
        <x:v>-0.000833706021616365</x:v>
      </x:c>
      <x:c r="AG1377" s="63" t="n">
        <x:f aca="0">AD1377/AD1376-1</x:f>
        <x:v>-0.000833706021616365</x:v>
      </x:c>
      <x:c r="AH1377" s="61" t="n">
        <x:f aca="0">IF(OR(T1377="年末+季度",T1377="季度+动态",T1377="季度",T1377="动态"),A1377,AH1376)</x:f>
        <x:v>45838</x:v>
      </x:c>
      <x:c r="AI1377" s="68" t="n">
        <x:f aca="0">YEAR(A1377)</x:f>
        <x:v>2025</x:v>
      </x:c>
      <x:c r="AJ1377" s="68" t="n">
        <x:f aca="0">MONTH(A1377)</x:f>
        <x:v>7</x:v>
      </x:c>
      <x:c r="AK1377" s="66" t="n">
        <x:f aca="0">IF(MONTH(A1377)&lt;&gt;MONTH(A1378),1,0)</x:f>
        <x:v>0</x:v>
      </x:c>
      <x:c r="AL1377" s="64" t="n">
        <x:f aca="0">IF(AK1376,AD1376,AL1376)</x:f>
        <x:v>1.3269707847582417</x:v>
      </x:c>
      <x:c r="AM1377" s="65" t="str">
        <x:f aca="0">IF(AK1377,AD1377/AL1377-1,"")</x:f>
      </x:c>
      <x:c r="AN1377" s="64" t="n">
        <x:f aca="0">IF(AI1377&lt;&gt;AI1376,AD1377,MAX(AN1376,AD1377))</x:f>
        <x:v>1.3350881277780766</x:v>
      </x:c>
      <x:c r="AO1377" s="65" t="n">
        <x:f aca="0">AD1377/AN1377-1</x:f>
        <x:v>-0.000833706021616365</x:v>
      </x:c>
      <x:c r="AP1377" s="69" t="n">
        <x:f aca="0">IFERROR(SUM(Z1377:AC1377)/AD1377,0)</x:f>
        <x:v>1</x:v>
      </x:c>
      <x:c r="AQ1377" s="66" t="b">
        <x:f aca="0">AND(B1377&gt;0,C1377&gt;0,D1377&gt;0,E1377&gt;0)</x:f>
        <x:v>1</x:v>
      </x:c>
    </x:row>
    <x:row r="1378" ht="13.5" hidden="0">
      <x:c r="A1378" s="61" t="n">
        <x:f aca="0">'净值底稿'!A1340</x:f>
        <x:v>45848</x:v>
      </x:c>
      <x:c r="B1378" s="62" t="n">
        <x:f aca="0">'净值底稿'!W1340</x:f>
        <x:v>1.6289644571981146</x:v>
      </x:c>
      <x:c r="C1378" s="62" t="n">
        <x:f aca="0">'净值底稿'!T1340</x:f>
        <x:v>1.5341141287861206</x:v>
      </x:c>
      <x:c r="D1378" s="62" t="n">
        <x:f aca="0">'净值底稿'!U1340</x:f>
        <x:v>1.7656</x:v>
      </x:c>
      <x:c r="E1378" s="62" t="n">
        <x:f aca="0">'净值底稿'!V1340</x:f>
        <x:v>2.6841</x:v>
      </x:c>
      <x:c r="F1378" s="63" t="n">
        <x:f aca="0">IFERROR(B1378/B1377-1,0)</x:f>
        <x:v>0.0066182816292224</x:v>
      </x:c>
      <x:c r="G1378" s="63" t="n">
        <x:f aca="0">IFERROR(C1378/C1377-1,0)</x:f>
        <x:v>0.004147891746990151</x:v>
      </x:c>
      <x:c r="H1378" s="63" t="n">
        <x:f aca="0">IFERROR(D1378/D1377-1,0)</x:f>
        <x:v>-0.0009053870529651675</x:v>
      </x:c>
      <x:c r="I1378" s="63" t="n">
        <x:f aca="0">IFERROR(E1378/E1377-1,0)</x:f>
        <x:v>0.007961245258928162</x:v>
      </x:c>
      <x:c r="J1378" s="64" t="n">
        <x:f aca="0">Z1377*(1+F1378)</x:f>
        <x:v>0.14248706610964973</x:v>
      </x:c>
      <x:c r="K1378" s="64" t="n">
        <x:f aca="0">AA1377*(1+G1378)</x:f>
        <x:v>0.14131684285227303</x:v>
      </x:c>
      <x:c r="L1378" s="64" t="n">
        <x:f aca="0">AB1377*(1+H1378)</x:f>
        <x:v>0.9444131985216755</x:v>
      </x:c>
      <x:c r="M1378" s="64" t="n">
        <x:f aca="0">AC1377*(1+I1378)</x:f>
        <x:v>0.10726993704537088</x:v>
      </x:c>
      <x:c r="N1378" s="64" t="n">
        <x:f aca="0">SUM(J1378:M1378)</x:f>
        <x:v>1.3354870445289693</x:v>
      </x:c>
      <x:c r="O1378" s="65" t="n">
        <x:f aca="0">IFERROR((J1378+K1378)/N1378,0)</x:f>
        <x:v>0.21250966838245994</x:v>
      </x:c>
      <x:c r="P1378" s="66" t="b">
        <x:f aca="0">AND(MONTH(A1378)=12,OR(A1379="",YEAR(A1378)&lt;&gt;YEAR(A1379)))</x:f>
        <x:v>0</x:v>
      </x:c>
      <x:c r="Q1378" s="66" t="b">
        <x:f aca="0">AND(MOD(MONTH(A1378),3)=0,OR(A1379="",MONTH(A1378)&lt;&gt;MONTH(A1379)))</x:f>
        <x:v>0</x:v>
      </x:c>
      <x:c r="R1378" s="66" t="b">
        <x:f aca="0">OR(O1378&gt;$E$7,O1378&lt;$E$6)</x:f>
        <x:v>0</x:v>
      </x:c>
      <x:c r="S1378" s="66" t="b">
        <x:f aca="0">AND(OR(P1378,Q1378,R1378),A1378-AH1377&gt;$E$8)</x:f>
        <x:v>0</x:v>
      </x:c>
      <x:c r="T1378" s="67" t="str">
        <x:f aca="0">IF(NOT(OR(P1378,Q1378,R1378)),"不调",IF(NOT(S1378),"间隔规则跳过",IF(P1378,"年末+季度",IF(AND(Q1378,R1378),"季度+动态",IF(Q1378,"季度","动态")))))</x:f>
        <x:v>不调</x:v>
      </x:c>
      <x:c r="U1378" s="64" t="n">
        <x:f aca="0">IF(OR(T1378="年末+季度",T1378="季度+动态"),N1378*$E$5/2,IF(T1378="季度",(J1378+K1378)/2,IF(T1378="动态",N1378*$E$5*IF(J1378+K1378=0,0.5,J1378/(J1378+K1378)),J1378)))</x:f>
        <x:v>0.14248706610964973</x:v>
      </x:c>
      <x:c r="V1378" s="64" t="n">
        <x:f aca="0">IF(OR(T1378="年末+季度",T1378="季度+动态"),N1378*$E$5/2,IF(T1378="季度",(J1378+K1378)/2,IF(T1378="动态",N1378*$E$5*IF(J1378+K1378=0,0.5,K1378/(J1378+K1378)),K1378)))</x:f>
        <x:v>0.14131684285227303</x:v>
      </x:c>
      <x:c r="W1378" s="64" t="n">
        <x:f aca="0">IF(OR(T1378="年末+季度",T1378="季度+动态",T1378="动态"),N1378*(1-$E$5)*IF(L1378+M1378=0,$B$7/($B$7+$B$8),L1378/(L1378+M1378)),L1378)</x:f>
        <x:v>0.9444131985216755</x:v>
      </x:c>
      <x:c r="X1378" s="64" t="n">
        <x:f aca="0">IF(OR(T1378="年末+季度",T1378="季度+动态",T1378="动态"),N1378*(1-$E$5)*IF(L1378+M1378=0,$B$8/($B$7+$B$8),M1378/(L1378+M1378)),M1378)</x:f>
        <x:v>0.10726993704537088</x:v>
      </x:c>
      <x:c r="Y1378" s="64" t="n">
        <x:f aca="0">POWER(1-$H$5,(A1378-A1377)/$H$8)</x:f>
        <x:v>0.9999862671029998</x:v>
      </x:c>
      <x:c r="Z1378" s="64" t="n">
        <x:f aca="0">U1378*Y1378</x:f>
        <x:v>0.14248510934944697</x:v>
      </x:c>
      <x:c r="AA1378" s="64" t="n">
        <x:f aca="0">V1378*Y1378</x:f>
        <x:v>0.14131490216262574</x:v>
      </x:c>
      <x:c r="AB1378" s="64" t="n">
        <x:f aca="0">W1378*Y1378</x:f>
        <x:v>0.9444002289924945</x:v>
      </x:c>
      <x:c r="AC1378" s="64" t="n">
        <x:f aca="0">X1378*Y1378</x:f>
        <x:v>0.10726846391837422</x:v>
      </x:c>
      <x:c r="AD1378" s="64" t="n">
        <x:f aca="0">SUM(Z1378:AC1378)</x:f>
        <x:v>1.3354687044229414</x:v>
      </x:c>
      <x:c r="AE1378" s="64" t="n">
        <x:f aca="0">MAX(AE1377,AD1378)</x:f>
        <x:v>1.3354687044229414</x:v>
      </x:c>
      <x:c r="AF1378" s="63" t="n">
        <x:f aca="0">AD1378/AE1378-1</x:f>
        <x:v>0</x:v>
      </x:c>
      <x:c r="AG1378" s="63" t="n">
        <x:f aca="0">AD1378/AD1377-1</x:f>
        <x:v>0.001119696840510942</x:v>
      </x:c>
      <x:c r="AH1378" s="61" t="n">
        <x:f aca="0">IF(OR(T1378="年末+季度",T1378="季度+动态",T1378="季度",T1378="动态"),A1378,AH1377)</x:f>
        <x:v>45838</x:v>
      </x:c>
      <x:c r="AI1378" s="68" t="n">
        <x:f aca="0">YEAR(A1378)</x:f>
        <x:v>2025</x:v>
      </x:c>
      <x:c r="AJ1378" s="68" t="n">
        <x:f aca="0">MONTH(A1378)</x:f>
        <x:v>7</x:v>
      </x:c>
      <x:c r="AK1378" s="66" t="n">
        <x:f aca="0">IF(MONTH(A1378)&lt;&gt;MONTH(A1379),1,0)</x:f>
        <x:v>0</x:v>
      </x:c>
      <x:c r="AL1378" s="64" t="n">
        <x:f aca="0">IF(AK1377,AD1377,AL1377)</x:f>
        <x:v>1.3269707847582417</x:v>
      </x:c>
      <x:c r="AM1378" s="65" t="str">
        <x:f aca="0">IF(AK1378,AD1378/AL1378-1,"")</x:f>
      </x:c>
      <x:c r="AN1378" s="64" t="n">
        <x:f aca="0">IF(AI1378&lt;&gt;AI1377,AD1378,MAX(AN1377,AD1378))</x:f>
        <x:v>1.3354687044229414</x:v>
      </x:c>
      <x:c r="AO1378" s="65" t="n">
        <x:f aca="0">AD1378/AN1378-1</x:f>
        <x:v>0</x:v>
      </x:c>
      <x:c r="AP1378" s="69" t="n">
        <x:f aca="0">IFERROR(SUM(Z1378:AC1378)/AD1378,0)</x:f>
        <x:v>1</x:v>
      </x:c>
      <x:c r="AQ1378" s="66" t="b">
        <x:f aca="0">AND(B1378&gt;0,C1378&gt;0,D1378&gt;0,E1378&gt;0)</x:f>
        <x:v>1</x:v>
      </x:c>
    </x:row>
    <x:row r="1379" ht="13.5" hidden="0">
      <x:c r="A1379" s="61" t="n">
        <x:f aca="0">'净值底稿'!A1341</x:f>
        <x:v>45849</x:v>
      </x:c>
      <x:c r="B1379" s="62" t="n">
        <x:f aca="0">'净值底稿'!W1341</x:f>
        <x:v>1.6231660169793758</x:v>
      </x:c>
      <x:c r="C1379" s="62" t="n">
        <x:f aca="0">'净值底稿'!T1341</x:f>
        <x:v>1.5435578032956543</x:v>
      </x:c>
      <x:c r="D1379" s="62" t="n">
        <x:f aca="0">'净值底稿'!U1341</x:f>
        <x:v>1.7652</x:v>
      </x:c>
      <x:c r="E1379" s="62" t="n">
        <x:f aca="0">'净值底稿'!V1341</x:f>
        <x:v>2.6842</x:v>
      </x:c>
      <x:c r="F1379" s="63" t="n">
        <x:f aca="0">IFERROR(B1379/B1378-1,0)</x:f>
        <x:v>-0.0035595867013036298</x:v>
      </x:c>
      <x:c r="G1379" s="63" t="n">
        <x:f aca="0">IFERROR(C1379/C1378-1,0)</x:f>
        <x:v>0.006155783544608884</x:v>
      </x:c>
      <x:c r="H1379" s="63" t="n">
        <x:f aca="0">IFERROR(D1379/D1378-1,0)</x:f>
        <x:v>-0.0002265518803805655</x:v>
      </x:c>
      <x:c r="I1379" s="63" t="n">
        <x:f aca="0">IFERROR(E1379/E1378-1,0)</x:f>
        <x:v>0.00003725643604934881</x:v>
      </x:c>
      <x:c r="J1379" s="64" t="n">
        <x:f aca="0">Z1378*(1+F1379)</x:f>
        <x:v>0.14197792124907288</x:v>
      </x:c>
      <x:c r="K1379" s="64" t="n">
        <x:f aca="0">AA1378*(1+G1379)</x:f>
        <x:v>0.14218480611196643</x:v>
      </x:c>
      <x:c r="L1379" s="64" t="n">
        <x:f aca="0">AB1378*(1+H1379)</x:f>
        <x:v>0.9441862733447844</x:v>
      </x:c>
      <x:c r="M1379" s="64" t="n">
        <x:f aca="0">AC1378*(1+I1379)</x:f>
        <x:v>0.10727246035904031</x:v>
      </x:c>
      <x:c r="N1379" s="64" t="n">
        <x:f aca="0">SUM(J1379:M1379)</x:f>
        <x:v>1.335621461064864</x:v>
      </x:c>
      <x:c r="O1379" s="65" t="n">
        <x:f aca="0">IFERROR((J1379+K1379)/N1379,0)</x:f>
        <x:v>0.21275693423979733</x:v>
      </x:c>
      <x:c r="P1379" s="66" t="b">
        <x:f aca="0">AND(MONTH(A1379)=12,OR(A1380="",YEAR(A1379)&lt;&gt;YEAR(A1380)))</x:f>
        <x:v>0</x:v>
      </x:c>
      <x:c r="Q1379" s="66" t="b">
        <x:f aca="0">AND(MOD(MONTH(A1379),3)=0,OR(A1380="",MONTH(A1379)&lt;&gt;MONTH(A1380)))</x:f>
        <x:v>0</x:v>
      </x:c>
      <x:c r="R1379" s="66" t="b">
        <x:f aca="0">OR(O1379&gt;$E$7,O1379&lt;$E$6)</x:f>
        <x:v>0</x:v>
      </x:c>
      <x:c r="S1379" s="66" t="b">
        <x:f aca="0">AND(OR(P1379,Q1379,R1379),A1379-AH1378&gt;$E$8)</x:f>
        <x:v>0</x:v>
      </x:c>
      <x:c r="T1379" s="67" t="str">
        <x:f aca="0">IF(NOT(OR(P1379,Q1379,R1379)),"不调",IF(NOT(S1379),"间隔规则跳过",IF(P1379,"年末+季度",IF(AND(Q1379,R1379),"季度+动态",IF(Q1379,"季度","动态")))))</x:f>
        <x:v>不调</x:v>
      </x:c>
      <x:c r="U1379" s="64" t="n">
        <x:f aca="0">IF(OR(T1379="年末+季度",T1379="季度+动态"),N1379*$E$5/2,IF(T1379="季度",(J1379+K1379)/2,IF(T1379="动态",N1379*$E$5*IF(J1379+K1379=0,0.5,J1379/(J1379+K1379)),J1379)))</x:f>
        <x:v>0.14197792124907288</x:v>
      </x:c>
      <x:c r="V1379" s="64" t="n">
        <x:f aca="0">IF(OR(T1379="年末+季度",T1379="季度+动态"),N1379*$E$5/2,IF(T1379="季度",(J1379+K1379)/2,IF(T1379="动态",N1379*$E$5*IF(J1379+K1379=0,0.5,K1379/(J1379+K1379)),K1379)))</x:f>
        <x:v>0.14218480611196643</x:v>
      </x:c>
      <x:c r="W1379" s="64" t="n">
        <x:f aca="0">IF(OR(T1379="年末+季度",T1379="季度+动态",T1379="动态"),N1379*(1-$E$5)*IF(L1379+M1379=0,$B$7/($B$7+$B$8),L1379/(L1379+M1379)),L1379)</x:f>
        <x:v>0.9441862733447844</x:v>
      </x:c>
      <x:c r="X1379" s="64" t="n">
        <x:f aca="0">IF(OR(T1379="年末+季度",T1379="季度+动态",T1379="动态"),N1379*(1-$E$5)*IF(L1379+M1379=0,$B$8/($B$7+$B$8),M1379/(L1379+M1379)),M1379)</x:f>
        <x:v>0.10727246035904031</x:v>
      </x:c>
      <x:c r="Y1379" s="64" t="n">
        <x:f aca="0">POWER(1-$H$5,(A1379-A1378)/$H$8)</x:f>
        <x:v>0.9999862671029998</x:v>
      </x:c>
      <x:c r="Z1379" s="64" t="n">
        <x:f aca="0">U1379*Y1379</x:f>
        <x:v>0.14197597148090405</x:v>
      </x:c>
      <x:c r="AA1379" s="64" t="n">
        <x:f aca="0">V1379*Y1379</x:f>
        <x:v>0.1421828535026691</x:v>
      </x:c>
      <x:c r="AB1379" s="64" t="n">
        <x:f aca="0">W1379*Y1379</x:f>
        <x:v>0.9441733069319436</x:v>
      </x:c>
      <x:c r="AC1379" s="64" t="n">
        <x:f aca="0">X1379*Y1379</x:f>
        <x:v>0.10727098719739124</x:v>
      </x:c>
      <x:c r="AD1379" s="64" t="n">
        <x:f aca="0">SUM(Z1379:AC1379)</x:f>
        <x:v>1.3356031191129079</x:v>
      </x:c>
      <x:c r="AE1379" s="64" t="n">
        <x:f aca="0">MAX(AE1378,AD1379)</x:f>
        <x:v>1.3356031191129079</x:v>
      </x:c>
      <x:c r="AF1379" s="63" t="n">
        <x:f aca="0">AD1379/AE1379-1</x:f>
        <x:v>0</x:v>
      </x:c>
      <x:c r="AG1379" s="63" t="n">
        <x:f aca="0">AD1379/AD1378-1</x:f>
        <x:v>0.00010064982393176436</x:v>
      </x:c>
      <x:c r="AH1379" s="61" t="n">
        <x:f aca="0">IF(OR(T1379="年末+季度",T1379="季度+动态",T1379="季度",T1379="动态"),A1379,AH1378)</x:f>
        <x:v>45838</x:v>
      </x:c>
      <x:c r="AI1379" s="68" t="n">
        <x:f aca="0">YEAR(A1379)</x:f>
        <x:v>2025</x:v>
      </x:c>
      <x:c r="AJ1379" s="68" t="n">
        <x:f aca="0">MONTH(A1379)</x:f>
        <x:v>7</x:v>
      </x:c>
      <x:c r="AK1379" s="66" t="n">
        <x:f aca="0">IF(MONTH(A1379)&lt;&gt;MONTH(A1380),1,0)</x:f>
        <x:v>0</x:v>
      </x:c>
      <x:c r="AL1379" s="64" t="n">
        <x:f aca="0">IF(AK1378,AD1378,AL1378)</x:f>
        <x:v>1.3269707847582417</x:v>
      </x:c>
      <x:c r="AM1379" s="65" t="str">
        <x:f aca="0">IF(AK1379,AD1379/AL1379-1,"")</x:f>
      </x:c>
      <x:c r="AN1379" s="64" t="n">
        <x:f aca="0">IF(AI1379&lt;&gt;AI1378,AD1379,MAX(AN1378,AD1379))</x:f>
        <x:v>1.3356031191129079</x:v>
      </x:c>
      <x:c r="AO1379" s="65" t="n">
        <x:f aca="0">AD1379/AN1379-1</x:f>
        <x:v>0</x:v>
      </x:c>
      <x:c r="AP1379" s="69" t="n">
        <x:f aca="0">IFERROR(SUM(Z1379:AC1379)/AD1379,0)</x:f>
        <x:v>1</x:v>
      </x:c>
      <x:c r="AQ1379" s="66" t="b">
        <x:f aca="0">AND(B1379&gt;0,C1379&gt;0,D1379&gt;0,E1379&gt;0)</x:f>
        <x:v>1</x:v>
      </x:c>
    </x:row>
    <x:row r="1380" ht="13.5" hidden="0">
      <x:c r="A1380" s="61" t="n">
        <x:f aca="0">'净值底稿'!A1342</x:f>
        <x:v>45852</x:v>
      </x:c>
      <x:c r="B1380" s="62" t="n">
        <x:f aca="0">'净值底稿'!W1342</x:f>
        <x:v>1.632085495208009</x:v>
      </x:c>
      <x:c r="C1380" s="62" t="n">
        <x:f aca="0">'净值底稿'!T1342</x:f>
        <x:v>1.5507456100424317</x:v>
      </x:c>
      <x:c r="D1380" s="62" t="n">
        <x:f aca="0">'净值底稿'!U1342</x:f>
        <x:v>1.7641</x:v>
      </x:c>
      <x:c r="E1380" s="62" t="n">
        <x:f aca="0">'净值底稿'!V1342</x:f>
        <x:v>2.71</x:v>
      </x:c>
      <x:c r="F1380" s="63" t="n">
        <x:f aca="0">IFERROR(B1380/B1379-1,0)</x:f>
        <x:v>0.005495111489108195</x:v>
      </x:c>
      <x:c r="G1380" s="63" t="n">
        <x:f aca="0">IFERROR(C1380/C1379-1,0)</x:f>
        <x:v>0.0046566488999832956</x:v>
      </x:c>
      <x:c r="H1380" s="63" t="n">
        <x:f aca="0">IFERROR(D1380/D1379-1,0)</x:f>
        <x:v>-0.000623158848855665</x:v>
      </x:c>
      <x:c r="I1380" s="63" t="n">
        <x:f aca="0">IFERROR(E1380/E1379-1,0)</x:f>
        <x:v>0.0096118023992251</x:v>
      </x:c>
      <x:c r="J1380" s="64" t="n">
        <x:f aca="0">Z1379*(1+F1380)</x:f>
        <x:v>0.14275614527296607</x:v>
      </x:c>
      <x:c r="K1380" s="64" t="n">
        <x:f aca="0">AA1379*(1+G1380)</x:f>
        <x:v>0.1428449491310288</x:v>
      </x:c>
      <x:c r="L1380" s="64" t="n">
        <x:f aca="0">AB1379*(1+H1380)</x:f>
        <x:v>0.9435849369808756</x:v>
      </x:c>
      <x:c r="M1380" s="64" t="n">
        <x:f aca="0">AC1379*(1+I1380)</x:f>
        <x:v>0.10830205472950237</x:v>
      </x:c>
      <x:c r="N1380" s="64" t="n">
        <x:f aca="0">SUM(J1380:M1380)</x:f>
        <x:v>1.337488086114373</x:v>
      </x:c>
      <x:c r="O1380" s="65" t="n">
        <x:f aca="0">IFERROR((J1380+K1380)/N1380,0)</x:f>
        <x:v>0.21353543060986352</x:v>
      </x:c>
      <x:c r="P1380" s="66" t="b">
        <x:f aca="0">AND(MONTH(A1380)=12,OR(A1381="",YEAR(A1380)&lt;&gt;YEAR(A1381)))</x:f>
        <x:v>0</x:v>
      </x:c>
      <x:c r="Q1380" s="66" t="b">
        <x:f aca="0">AND(MOD(MONTH(A1380),3)=0,OR(A1381="",MONTH(A1380)&lt;&gt;MONTH(A1381)))</x:f>
        <x:v>0</x:v>
      </x:c>
      <x:c r="R1380" s="66" t="b">
        <x:f aca="0">OR(O1380&gt;$E$7,O1380&lt;$E$6)</x:f>
        <x:v>0</x:v>
      </x:c>
      <x:c r="S1380" s="66" t="b">
        <x:f aca="0">AND(OR(P1380,Q1380,R1380),A1380-AH1379&gt;$E$8)</x:f>
        <x:v>0</x:v>
      </x:c>
      <x:c r="T1380" s="67" t="str">
        <x:f aca="0">IF(NOT(OR(P1380,Q1380,R1380)),"不调",IF(NOT(S1380),"间隔规则跳过",IF(P1380,"年末+季度",IF(AND(Q1380,R1380),"季度+动态",IF(Q1380,"季度","动态")))))</x:f>
        <x:v>不调</x:v>
      </x:c>
      <x:c r="U1380" s="64" t="n">
        <x:f aca="0">IF(OR(T1380="年末+季度",T1380="季度+动态"),N1380*$E$5/2,IF(T1380="季度",(J1380+K1380)/2,IF(T1380="动态",N1380*$E$5*IF(J1380+K1380=0,0.5,J1380/(J1380+K1380)),J1380)))</x:f>
        <x:v>0.14275614527296607</x:v>
      </x:c>
      <x:c r="V1380" s="64" t="n">
        <x:f aca="0">IF(OR(T1380="年末+季度",T1380="季度+动态"),N1380*$E$5/2,IF(T1380="季度",(J1380+K1380)/2,IF(T1380="动态",N1380*$E$5*IF(J1380+K1380=0,0.5,K1380/(J1380+K1380)),K1380)))</x:f>
        <x:v>0.1428449491310288</x:v>
      </x:c>
      <x:c r="W1380" s="64" t="n">
        <x:f aca="0">IF(OR(T1380="年末+季度",T1380="季度+动态",T1380="动态"),N1380*(1-$E$5)*IF(L1380+M1380=0,$B$7/($B$7+$B$8),L1380/(L1380+M1380)),L1380)</x:f>
        <x:v>0.9435849369808756</x:v>
      </x:c>
      <x:c r="X1380" s="64" t="n">
        <x:f aca="0">IF(OR(T1380="年末+季度",T1380="季度+动态",T1380="动态"),N1380*(1-$E$5)*IF(L1380+M1380=0,$B$8/($B$7+$B$8),M1380/(L1380+M1380)),M1380)</x:f>
        <x:v>0.10830205472950237</x:v>
      </x:c>
      <x:c r="Y1380" s="64" t="n">
        <x:f aca="0">POWER(1-$H$5,(A1380-A1379)/$H$8)</x:f>
        <x:v>0.9999588018747739</x:v>
      </x:c>
      <x:c r="Z1380" s="64" t="n">
        <x:f aca="0">U1380*Y1380</x:f>
        <x:v>0.14275026398741633</x:v>
      </x:c>
      <x:c r="AA1380" s="64" t="n">
        <x:f aca="0">V1380*Y1380</x:f>
        <x:v>0.14283906418692657</x:v>
      </x:c>
      <x:c r="AB1380" s="64" t="n">
        <x:f aca="0">W1380*Y1380</x:f>
        <x:v>0.9435460630504805</x:v>
      </x:c>
      <x:c r="AC1380" s="64" t="n">
        <x:f aca="0">X1380*Y1380</x:f>
        <x:v>0.10829759288788939</x:v>
      </x:c>
      <x:c r="AD1380" s="64" t="n">
        <x:f aca="0">SUM(Z1380:AC1380)</x:f>
        <x:v>1.3374329841127128</x:v>
      </x:c>
      <x:c r="AE1380" s="64" t="n">
        <x:f aca="0">MAX(AE1379,AD1380)</x:f>
        <x:v>1.3374329841127128</x:v>
      </x:c>
      <x:c r="AF1380" s="63" t="n">
        <x:f aca="0">AD1380/AE1380-1</x:f>
        <x:v>0</x:v>
      </x:c>
      <x:c r="AG1380" s="63" t="n">
        <x:f aca="0">AD1380/AD1379-1</x:f>
        <x:v>0.0013700664318756495</x:v>
      </x:c>
      <x:c r="AH1380" s="61" t="n">
        <x:f aca="0">IF(OR(T1380="年末+季度",T1380="季度+动态",T1380="季度",T1380="动态"),A1380,AH1379)</x:f>
        <x:v>45838</x:v>
      </x:c>
      <x:c r="AI1380" s="68" t="n">
        <x:f aca="0">YEAR(A1380)</x:f>
        <x:v>2025</x:v>
      </x:c>
      <x:c r="AJ1380" s="68" t="n">
        <x:f aca="0">MONTH(A1380)</x:f>
        <x:v>7</x:v>
      </x:c>
      <x:c r="AK1380" s="66" t="n">
        <x:f aca="0">IF(MONTH(A1380)&lt;&gt;MONTH(A1381),1,0)</x:f>
        <x:v>0</x:v>
      </x:c>
      <x:c r="AL1380" s="64" t="n">
        <x:f aca="0">IF(AK1379,AD1379,AL1379)</x:f>
        <x:v>1.3269707847582417</x:v>
      </x:c>
      <x:c r="AM1380" s="65" t="str">
        <x:f aca="0">IF(AK1380,AD1380/AL1380-1,"")</x:f>
      </x:c>
      <x:c r="AN1380" s="64" t="n">
        <x:f aca="0">IF(AI1380&lt;&gt;AI1379,AD1380,MAX(AN1379,AD1380))</x:f>
        <x:v>1.3374329841127128</x:v>
      </x:c>
      <x:c r="AO1380" s="65" t="n">
        <x:f aca="0">AD1380/AN1380-1</x:f>
        <x:v>0</x:v>
      </x:c>
      <x:c r="AP1380" s="69" t="n">
        <x:f aca="0">IFERROR(SUM(Z1380:AC1380)/AD1380,0)</x:f>
        <x:v>1</x:v>
      </x:c>
      <x:c r="AQ1380" s="66" t="b">
        <x:f aca="0">AND(B1380&gt;0,C1380&gt;0,D1380&gt;0,E1380&gt;0)</x:f>
        <x:v>1</x:v>
      </x:c>
    </x:row>
    <x:row r="1381" ht="13.5" hidden="0">
      <x:c r="A1381" s="61" t="n">
        <x:f aca="0">'净值底稿'!A1343</x:f>
        <x:v>45853</x:v>
      </x:c>
      <x:c r="B1381" s="62" t="n">
        <x:f aca="0">'净值底稿'!W1343</x:f>
        <x:v>1.6213452465102334</x:v>
      </x:c>
      <x:c r="C1381" s="62" t="n">
        <x:f aca="0">'净值底稿'!T1343</x:f>
        <x:v>1.5481463811535332</x:v>
      </x:c>
      <x:c r="D1381" s="62" t="n">
        <x:f aca="0">'净值底稿'!U1343</x:f>
        <x:v>1.7665</x:v>
      </x:c>
      <x:c r="E1381" s="62" t="n">
        <x:f aca="0">'净值底稿'!V1343</x:f>
        <x:v>2.7055</x:v>
      </x:c>
      <x:c r="F1381" s="63" t="n">
        <x:f aca="0">IFERROR(B1381/B1380-1,0)</x:f>
        <x:v>-0.0065806900001932345</x:v>
      </x:c>
      <x:c r="G1381" s="63" t="n">
        <x:f aca="0">IFERROR(C1381/C1380-1,0)</x:f>
        <x:v>-0.0016761155872802025</x:v>
      </x:c>
      <x:c r="H1381" s="63" t="n">
        <x:f aca="0">IFERROR(D1381/D1380-1,0)</x:f>
        <x:v>0.001360467093702189</x:v>
      </x:c>
      <x:c r="I1381" s="63" t="n">
        <x:f aca="0">IFERROR(E1381/E1380-1,0)</x:f>
        <x:v>-0.0016605166051660847</x:v>
      </x:c>
      <x:c r="J1381" s="64" t="n">
        <x:f aca="0">Z1380*(1+F1381)</x:f>
        <x:v>0.1418108687526694</x:v>
      </x:c>
      <x:c r="K1381" s="64" t="n">
        <x:f aca="0">AA1380*(1+G1381)</x:f>
        <x:v>0.14259964940497036</x:v>
      </x:c>
      <x:c r="L1381" s="64" t="n">
        <x:f aca="0">AB1380*(1+H1381)</x:f>
        <x:v>0.9448297264206529</x:v>
      </x:c>
      <x:c r="M1381" s="64" t="n">
        <x:f aca="0">AC1380*(1+I1381)</x:f>
        <x:v>0.10811776293659953</x:v>
      </x:c>
      <x:c r="N1381" s="64" t="n">
        <x:f aca="0">SUM(J1381:M1381)</x:f>
        <x:v>1.337358007514892</x:v>
      </x:c>
      <x:c r="O1381" s="65" t="n">
        <x:f aca="0">IFERROR((J1381+K1381)/N1381,0)</x:f>
        <x:v>0.2126659552337355</x:v>
      </x:c>
      <x:c r="P1381" s="66" t="b">
        <x:f aca="0">AND(MONTH(A1381)=12,OR(A1382="",YEAR(A1381)&lt;&gt;YEAR(A1382)))</x:f>
        <x:v>0</x:v>
      </x:c>
      <x:c r="Q1381" s="66" t="b">
        <x:f aca="0">AND(MOD(MONTH(A1381),3)=0,OR(A1382="",MONTH(A1381)&lt;&gt;MONTH(A1382)))</x:f>
        <x:v>0</x:v>
      </x:c>
      <x:c r="R1381" s="66" t="b">
        <x:f aca="0">OR(O1381&gt;$E$7,O1381&lt;$E$6)</x:f>
        <x:v>0</x:v>
      </x:c>
      <x:c r="S1381" s="66" t="b">
        <x:f aca="0">AND(OR(P1381,Q1381,R1381),A1381-AH1380&gt;$E$8)</x:f>
        <x:v>0</x:v>
      </x:c>
      <x:c r="T1381" s="67" t="str">
        <x:f aca="0">IF(NOT(OR(P1381,Q1381,R1381)),"不调",IF(NOT(S1381),"间隔规则跳过",IF(P1381,"年末+季度",IF(AND(Q1381,R1381),"季度+动态",IF(Q1381,"季度","动态")))))</x:f>
        <x:v>不调</x:v>
      </x:c>
      <x:c r="U1381" s="64" t="n">
        <x:f aca="0">IF(OR(T1381="年末+季度",T1381="季度+动态"),N1381*$E$5/2,IF(T1381="季度",(J1381+K1381)/2,IF(T1381="动态",N1381*$E$5*IF(J1381+K1381=0,0.5,J1381/(J1381+K1381)),J1381)))</x:f>
        <x:v>0.1418108687526694</x:v>
      </x:c>
      <x:c r="V1381" s="64" t="n">
        <x:f aca="0">IF(OR(T1381="年末+季度",T1381="季度+动态"),N1381*$E$5/2,IF(T1381="季度",(J1381+K1381)/2,IF(T1381="动态",N1381*$E$5*IF(J1381+K1381=0,0.5,K1381/(J1381+K1381)),K1381)))</x:f>
        <x:v>0.14259964940497036</x:v>
      </x:c>
      <x:c r="W1381" s="64" t="n">
        <x:f aca="0">IF(OR(T1381="年末+季度",T1381="季度+动态",T1381="动态"),N1381*(1-$E$5)*IF(L1381+M1381=0,$B$7/($B$7+$B$8),L1381/(L1381+M1381)),L1381)</x:f>
        <x:v>0.9448297264206529</x:v>
      </x:c>
      <x:c r="X1381" s="64" t="n">
        <x:f aca="0">IF(OR(T1381="年末+季度",T1381="季度+动态",T1381="动态"),N1381*(1-$E$5)*IF(L1381+M1381=0,$B$8/($B$7+$B$8),M1381/(L1381+M1381)),M1381)</x:f>
        <x:v>0.10811776293659953</x:v>
      </x:c>
      <x:c r="Y1381" s="64" t="n">
        <x:f aca="0">POWER(1-$H$5,(A1381-A1380)/$H$8)</x:f>
        <x:v>0.9999862671029998</x:v>
      </x:c>
      <x:c r="Z1381" s="64" t="n">
        <x:f aca="0">U1381*Y1381</x:f>
        <x:v>0.1418089212786153</x:v>
      </x:c>
      <x:c r="AA1381" s="64" t="n">
        <x:f aca="0">V1381*Y1381</x:f>
        <x:v>0.14259769109867282</x:v>
      </x:c>
      <x:c r="AB1381" s="64" t="n">
        <x:f aca="0">W1381*Y1381</x:f>
        <x:v>0.9448167511713372</x:v>
      </x:c>
      <x:c r="AC1381" s="64" t="n">
        <x:f aca="0">X1381*Y1381</x:f>
        <x:v>0.10811627816649722</x:v>
      </x:c>
      <x:c r="AD1381" s="64" t="n">
        <x:f aca="0">SUM(Z1381:AC1381)</x:f>
        <x:v>1.3373396417151227</x:v>
      </x:c>
      <x:c r="AE1381" s="64" t="n">
        <x:f aca="0">MAX(AE1380,AD1381)</x:f>
        <x:v>1.3374329841127128</x:v>
      </x:c>
      <x:c r="AF1381" s="63" t="n">
        <x:f aca="0">AD1381/AE1381-1</x:f>
        <x:v>-0.00006979220544056641</x:v>
      </x:c>
      <x:c r="AG1381" s="63" t="n">
        <x:f aca="0">AD1381/AD1380-1</x:f>
        <x:v>-0.00006979220544056641</x:v>
      </x:c>
      <x:c r="AH1381" s="61" t="n">
        <x:f aca="0">IF(OR(T1381="年末+季度",T1381="季度+动态",T1381="季度",T1381="动态"),A1381,AH1380)</x:f>
        <x:v>45838</x:v>
      </x:c>
      <x:c r="AI1381" s="68" t="n">
        <x:f aca="0">YEAR(A1381)</x:f>
        <x:v>2025</x:v>
      </x:c>
      <x:c r="AJ1381" s="68" t="n">
        <x:f aca="0">MONTH(A1381)</x:f>
        <x:v>7</x:v>
      </x:c>
      <x:c r="AK1381" s="66" t="n">
        <x:f aca="0">IF(MONTH(A1381)&lt;&gt;MONTH(A1382),1,0)</x:f>
        <x:v>0</x:v>
      </x:c>
      <x:c r="AL1381" s="64" t="n">
        <x:f aca="0">IF(AK1380,AD1380,AL1380)</x:f>
        <x:v>1.3269707847582417</x:v>
      </x:c>
      <x:c r="AM1381" s="65" t="str">
        <x:f aca="0">IF(AK1381,AD1381/AL1381-1,"")</x:f>
      </x:c>
      <x:c r="AN1381" s="64" t="n">
        <x:f aca="0">IF(AI1381&lt;&gt;AI1380,AD1381,MAX(AN1380,AD1381))</x:f>
        <x:v>1.3374329841127128</x:v>
      </x:c>
      <x:c r="AO1381" s="65" t="n">
        <x:f aca="0">AD1381/AN1381-1</x:f>
        <x:v>-0.00006979220544056641</x:v>
      </x:c>
      <x:c r="AP1381" s="69" t="n">
        <x:f aca="0">IFERROR(SUM(Z1381:AC1381)/AD1381,0)</x:f>
        <x:v>1</x:v>
      </x:c>
      <x:c r="AQ1381" s="66" t="b">
        <x:f aca="0">AND(B1381&gt;0,C1381&gt;0,D1381&gt;0,E1381&gt;0)</x:f>
        <x:v>1</x:v>
      </x:c>
    </x:row>
    <x:row r="1382" ht="13.5" hidden="0">
      <x:c r="A1382" s="61" t="n">
        <x:f aca="0">'净值底稿'!A1344</x:f>
        <x:v>45854</x:v>
      </x:c>
      <x:c r="B1382" s="62" t="n">
        <x:f aca="0">'净值底稿'!W1344</x:f>
        <x:v>1.618023719535919</x:v>
      </x:c>
      <x:c r="C1382" s="62" t="n">
        <x:f aca="0">'净值底稿'!T1344</x:f>
        <x:v>1.5527496159237226</x:v>
      </x:c>
      <x:c r="D1382" s="62" t="n">
        <x:f aca="0">'净值底稿'!U1344</x:f>
        <x:v>1.7668</x:v>
      </x:c>
      <x:c r="E1382" s="62" t="n">
        <x:f aca="0">'净值底稿'!V1344</x:f>
        <x:v>2.6931</x:v>
      </x:c>
      <x:c r="F1382" s="63" t="n">
        <x:f aca="0">IFERROR(B1382/B1381-1,0)</x:f>
        <x:v>-0.0020486241172036346</x:v>
      </x:c>
      <x:c r="G1382" s="63" t="n">
        <x:f aca="0">IFERROR(C1382/C1381-1,0)</x:f>
        <x:v>0.0029733847045907424</x:v>
      </x:c>
      <x:c r="H1382" s="63" t="n">
        <x:f aca="0">IFERROR(D1382/D1381-1,0)</x:f>
        <x:v>0.00016982734220216678</x:v>
      </x:c>
      <x:c r="I1382" s="63" t="n">
        <x:f aca="0">IFERROR(E1382/E1381-1,0)</x:f>
        <x:v>-0.004583256329698804</x:v>
      </x:c>
      <x:c r="J1382" s="64" t="n">
        <x:f aca="0">Z1381*(1+F1382)</x:f>
        <x:v>0.1415184081024493</x:v>
      </x:c>
      <x:c r="K1382" s="64" t="n">
        <x:f aca="0">AA1381*(1+G1382)</x:f>
        <x:v>0.14302168889229558</x:v>
      </x:c>
      <x:c r="L1382" s="64" t="n">
        <x:f aca="0">AB1381*(1+H1382)</x:f>
        <x:v>0.9449772068890567</x:v>
      </x:c>
      <x:c r="M1382" s="64" t="n">
        <x:f aca="0">AC1381*(1+I1382)</x:f>
        <x:v>0.10762075355024714</x:v>
      </x:c>
      <x:c r="N1382" s="64" t="n">
        <x:f aca="0">SUM(J1382:M1382)</x:f>
        <x:v>1.3371380574340488</x:v>
      </x:c>
      <x:c r="O1382" s="65" t="n">
        <x:f aca="0">IFERROR((J1382+K1382)/N1382,0)</x:f>
        <x:v>0.21279784492917195</x:v>
      </x:c>
      <x:c r="P1382" s="66" t="b">
        <x:f aca="0">AND(MONTH(A1382)=12,OR(A1383="",YEAR(A1382)&lt;&gt;YEAR(A1383)))</x:f>
        <x:v>0</x:v>
      </x:c>
      <x:c r="Q1382" s="66" t="b">
        <x:f aca="0">AND(MOD(MONTH(A1382),3)=0,OR(A1383="",MONTH(A1382)&lt;&gt;MONTH(A1383)))</x:f>
        <x:v>0</x:v>
      </x:c>
      <x:c r="R1382" s="66" t="b">
        <x:f aca="0">OR(O1382&gt;$E$7,O1382&lt;$E$6)</x:f>
        <x:v>0</x:v>
      </x:c>
      <x:c r="S1382" s="66" t="b">
        <x:f aca="0">AND(OR(P1382,Q1382,R1382),A1382-AH1381&gt;$E$8)</x:f>
        <x:v>0</x:v>
      </x:c>
      <x:c r="T1382" s="67" t="str">
        <x:f aca="0">IF(NOT(OR(P1382,Q1382,R1382)),"不调",IF(NOT(S1382),"间隔规则跳过",IF(P1382,"年末+季度",IF(AND(Q1382,R1382),"季度+动态",IF(Q1382,"季度","动态")))))</x:f>
        <x:v>不调</x:v>
      </x:c>
      <x:c r="U1382" s="64" t="n">
        <x:f aca="0">IF(OR(T1382="年末+季度",T1382="季度+动态"),N1382*$E$5/2,IF(T1382="季度",(J1382+K1382)/2,IF(T1382="动态",N1382*$E$5*IF(J1382+K1382=0,0.5,J1382/(J1382+K1382)),J1382)))</x:f>
        <x:v>0.1415184081024493</x:v>
      </x:c>
      <x:c r="V1382" s="64" t="n">
        <x:f aca="0">IF(OR(T1382="年末+季度",T1382="季度+动态"),N1382*$E$5/2,IF(T1382="季度",(J1382+K1382)/2,IF(T1382="动态",N1382*$E$5*IF(J1382+K1382=0,0.5,K1382/(J1382+K1382)),K1382)))</x:f>
        <x:v>0.14302168889229558</x:v>
      </x:c>
      <x:c r="W1382" s="64" t="n">
        <x:f aca="0">IF(OR(T1382="年末+季度",T1382="季度+动态",T1382="动态"),N1382*(1-$E$5)*IF(L1382+M1382=0,$B$7/($B$7+$B$8),L1382/(L1382+M1382)),L1382)</x:f>
        <x:v>0.9449772068890567</x:v>
      </x:c>
      <x:c r="X1382" s="64" t="n">
        <x:f aca="0">IF(OR(T1382="年末+季度",T1382="季度+动态",T1382="动态"),N1382*(1-$E$5)*IF(L1382+M1382=0,$B$8/($B$7+$B$8),M1382/(L1382+M1382)),M1382)</x:f>
        <x:v>0.10762075355024714</x:v>
      </x:c>
      <x:c r="Y1382" s="64" t="n">
        <x:f aca="0">POWER(1-$H$5,(A1382-A1381)/$H$8)</x:f>
        <x:v>0.9999862671029998</x:v>
      </x:c>
      <x:c r="Z1382" s="64" t="n">
        <x:f aca="0">U1382*Y1382</x:f>
        <x:v>0.1415164646447272</x:v>
      </x:c>
      <x:c r="AA1382" s="64" t="n">
        <x:f aca="0">V1382*Y1382</x:f>
        <x:v>0.14301972479017322</x:v>
      </x:c>
      <x:c r="AB1382" s="64" t="n">
        <x:f aca="0">W1382*Y1382</x:f>
        <x:v>0.944964229614407</x:v>
      </x:c>
      <x:c r="AC1382" s="64" t="n">
        <x:f aca="0">X1382*Y1382</x:f>
        <x:v>0.10761927560552355</x:v>
      </x:c>
      <x:c r="AD1382" s="64" t="n">
        <x:f aca="0">SUM(Z1382:AC1382)</x:f>
        <x:v>1.3371196946548312</x:v>
      </x:c>
      <x:c r="AE1382" s="64" t="n">
        <x:f aca="0">MAX(AE1381,AD1382)</x:f>
        <x:v>1.3374329841127128</x:v>
      </x:c>
      <x:c r="AF1382" s="63" t="n">
        <x:f aca="0">AD1382/AE1382-1</x:f>
        <x:v>-0.00023424684571360377</x:v>
      </x:c>
      <x:c r="AG1382" s="63" t="n">
        <x:f aca="0">AD1382/AD1381-1</x:f>
        <x:v>-0.00016446611872611427</x:v>
      </x:c>
      <x:c r="AH1382" s="61" t="n">
        <x:f aca="0">IF(OR(T1382="年末+季度",T1382="季度+动态",T1382="季度",T1382="动态"),A1382,AH1381)</x:f>
        <x:v>45838</x:v>
      </x:c>
      <x:c r="AI1382" s="68" t="n">
        <x:f aca="0">YEAR(A1382)</x:f>
        <x:v>2025</x:v>
      </x:c>
      <x:c r="AJ1382" s="68" t="n">
        <x:f aca="0">MONTH(A1382)</x:f>
        <x:v>7</x:v>
      </x:c>
      <x:c r="AK1382" s="66" t="n">
        <x:f aca="0">IF(MONTH(A1382)&lt;&gt;MONTH(A1383),1,0)</x:f>
        <x:v>0</x:v>
      </x:c>
      <x:c r="AL1382" s="64" t="n">
        <x:f aca="0">IF(AK1381,AD1381,AL1381)</x:f>
        <x:v>1.3269707847582417</x:v>
      </x:c>
      <x:c r="AM1382" s="65" t="str">
        <x:f aca="0">IF(AK1382,AD1382/AL1382-1,"")</x:f>
      </x:c>
      <x:c r="AN1382" s="64" t="n">
        <x:f aca="0">IF(AI1382&lt;&gt;AI1381,AD1382,MAX(AN1381,AD1382))</x:f>
        <x:v>1.3374329841127128</x:v>
      </x:c>
      <x:c r="AO1382" s="65" t="n">
        <x:f aca="0">AD1382/AN1382-1</x:f>
        <x:v>-0.00023424684571360377</x:v>
      </x:c>
      <x:c r="AP1382" s="69" t="n">
        <x:f aca="0">IFERROR(SUM(Z1382:AC1382)/AD1382,0)</x:f>
        <x:v>1</x:v>
      </x:c>
      <x:c r="AQ1382" s="66" t="b">
        <x:f aca="0">AND(B1382&gt;0,C1382&gt;0,D1382&gt;0,E1382&gt;0)</x:f>
        <x:v>1</x:v>
      </x:c>
    </x:row>
    <x:row r="1383" ht="13.5" hidden="0">
      <x:c r="A1383" s="61" t="n">
        <x:f aca="0">'净值底稿'!A1345</x:f>
        <x:v>45855</x:v>
      </x:c>
      <x:c r="B1383" s="62" t="n">
        <x:f aca="0">'净值底稿'!W1345</x:f>
        <x:v>1.6175100457971607</x:v>
      </x:c>
      <x:c r="C1383" s="62" t="n">
        <x:f aca="0">'净值底稿'!T1345</x:f>
        <x:v>1.5662466062296547</x:v>
      </x:c>
      <x:c r="D1383" s="62" t="n">
        <x:f aca="0">'净值底稿'!U1345</x:f>
        <x:v>1.7672</x:v>
      </x:c>
      <x:c r="E1383" s="62" t="n">
        <x:f aca="0">'净值底稿'!V1345</x:f>
        <x:v>2.6885</x:v>
      </x:c>
      <x:c r="F1383" s="63" t="n">
        <x:f aca="0">IFERROR(B1383/B1382-1,0)</x:f>
        <x:v>-0.0003174698445741475</x:v>
      </x:c>
      <x:c r="G1383" s="63" t="n">
        <x:f aca="0">IFERROR(C1383/C1382-1,0)</x:f>
        <x:v>0.00869231598418585</x:v>
      </x:c>
      <x:c r="H1383" s="63" t="n">
        <x:f aca="0">IFERROR(D1383/D1382-1,0)</x:f>
        <x:v>0.00022639800769752583</x:v>
      </x:c>
      <x:c r="I1383" s="63" t="n">
        <x:f aca="0">IFERROR(E1383/E1382-1,0)</x:f>
        <x:v>-0.001708068768333848</x:v>
      </x:c>
      <x:c r="J1383" s="64" t="n">
        <x:f aca="0">Z1382*(1+F1383)</x:f>
        <x:v>0.14147153743469176</x:v>
      </x:c>
      <x:c r="K1383" s="64" t="n">
        <x:f aca="0">AA1382*(1+G1383)</x:f>
        <x:v>0.14426289743002071</x:v>
      </x:c>
      <x:c r="L1383" s="64" t="n">
        <x:f aca="0">AB1382*(1+H1383)</x:f>
        <x:v>0.9451781676333371</x:v>
      </x:c>
      <x:c r="M1383" s="64" t="n">
        <x:f aca="0">AC1382*(1+I1383)</x:f>
        <x:v>0.10743545448199104</x:v>
      </x:c>
      <x:c r="N1383" s="64" t="n">
        <x:f aca="0">SUM(J1383:M1383)</x:f>
        <x:v>1.3383480569800408</x:v>
      </x:c>
      <x:c r="O1383" s="65" t="n">
        <x:f aca="0">IFERROR((J1383+K1383)/N1383,0)</x:f>
        <x:v>0.21349785160481147</x:v>
      </x:c>
      <x:c r="P1383" s="66" t="b">
        <x:f aca="0">AND(MONTH(A1383)=12,OR(A1384="",YEAR(A1383)&lt;&gt;YEAR(A1384)))</x:f>
        <x:v>0</x:v>
      </x:c>
      <x:c r="Q1383" s="66" t="b">
        <x:f aca="0">AND(MOD(MONTH(A1383),3)=0,OR(A1384="",MONTH(A1383)&lt;&gt;MONTH(A1384)))</x:f>
        <x:v>0</x:v>
      </x:c>
      <x:c r="R1383" s="66" t="b">
        <x:f aca="0">OR(O1383&gt;$E$7,O1383&lt;$E$6)</x:f>
        <x:v>0</x:v>
      </x:c>
      <x:c r="S1383" s="66" t="b">
        <x:f aca="0">AND(OR(P1383,Q1383,R1383),A1383-AH1382&gt;$E$8)</x:f>
        <x:v>0</x:v>
      </x:c>
      <x:c r="T1383" s="67" t="str">
        <x:f aca="0">IF(NOT(OR(P1383,Q1383,R1383)),"不调",IF(NOT(S1383),"间隔规则跳过",IF(P1383,"年末+季度",IF(AND(Q1383,R1383),"季度+动态",IF(Q1383,"季度","动态")))))</x:f>
        <x:v>不调</x:v>
      </x:c>
      <x:c r="U1383" s="64" t="n">
        <x:f aca="0">IF(OR(T1383="年末+季度",T1383="季度+动态"),N1383*$E$5/2,IF(T1383="季度",(J1383+K1383)/2,IF(T1383="动态",N1383*$E$5*IF(J1383+K1383=0,0.5,J1383/(J1383+K1383)),J1383)))</x:f>
        <x:v>0.14147153743469176</x:v>
      </x:c>
      <x:c r="V1383" s="64" t="n">
        <x:f aca="0">IF(OR(T1383="年末+季度",T1383="季度+动态"),N1383*$E$5/2,IF(T1383="季度",(J1383+K1383)/2,IF(T1383="动态",N1383*$E$5*IF(J1383+K1383=0,0.5,K1383/(J1383+K1383)),K1383)))</x:f>
        <x:v>0.14426289743002071</x:v>
      </x:c>
      <x:c r="W1383" s="64" t="n">
        <x:f aca="0">IF(OR(T1383="年末+季度",T1383="季度+动态",T1383="动态"),N1383*(1-$E$5)*IF(L1383+M1383=0,$B$7/($B$7+$B$8),L1383/(L1383+M1383)),L1383)</x:f>
        <x:v>0.9451781676333371</x:v>
      </x:c>
      <x:c r="X1383" s="64" t="n">
        <x:f aca="0">IF(OR(T1383="年末+季度",T1383="季度+动态",T1383="动态"),N1383*(1-$E$5)*IF(L1383+M1383=0,$B$8/($B$7+$B$8),M1383/(L1383+M1383)),M1383)</x:f>
        <x:v>0.10743545448199104</x:v>
      </x:c>
      <x:c r="Y1383" s="64" t="n">
        <x:f aca="0">POWER(1-$H$5,(A1383-A1382)/$H$8)</x:f>
        <x:v>0.9999862671029998</x:v>
      </x:c>
      <x:c r="Z1383" s="64" t="n">
        <x:f aca="0">U1383*Y1383</x:f>
        <x:v>0.1414695946206397</x:v>
      </x:c>
      <x:c r="AA1383" s="64" t="n">
        <x:f aca="0">V1383*Y1383</x:f>
        <x:v>0.14426091628250934</x:v>
      </x:c>
      <x:c r="AB1383" s="64" t="n">
        <x:f aca="0">W1383*Y1383</x:f>
        <x:v>0.9451651875989141</x:v>
      </x:c>
      <x:c r="AC1383" s="64" t="n">
        <x:f aca="0">X1383*Y1383</x:f>
        <x:v>0.10743397908196047</x:v>
      </x:c>
      <x:c r="AD1383" s="64" t="n">
        <x:f aca="0">SUM(Z1383:AC1383)</x:f>
        <x:v>1.3383296775840237</x:v>
      </x:c>
      <x:c r="AE1383" s="64" t="n">
        <x:f aca="0">MAX(AE1382,AD1383)</x:f>
        <x:v>1.3383296775840237</x:v>
      </x:c>
      <x:c r="AF1383" s="63" t="n">
        <x:f aca="0">AD1383/AE1383-1</x:f>
        <x:v>0</x:v>
      </x:c>
      <x:c r="AG1383" s="63" t="n">
        <x:f aca="0">AD1383/AD1382-1</x:f>
        <x:v>0.0009049174386028813</x:v>
      </x:c>
      <x:c r="AH1383" s="61" t="n">
        <x:f aca="0">IF(OR(T1383="年末+季度",T1383="季度+动态",T1383="季度",T1383="动态"),A1383,AH1382)</x:f>
        <x:v>45838</x:v>
      </x:c>
      <x:c r="AI1383" s="68" t="n">
        <x:f aca="0">YEAR(A1383)</x:f>
        <x:v>2025</x:v>
      </x:c>
      <x:c r="AJ1383" s="68" t="n">
        <x:f aca="0">MONTH(A1383)</x:f>
        <x:v>7</x:v>
      </x:c>
      <x:c r="AK1383" s="66" t="n">
        <x:f aca="0">IF(MONTH(A1383)&lt;&gt;MONTH(A1384),1,0)</x:f>
        <x:v>0</x:v>
      </x:c>
      <x:c r="AL1383" s="64" t="n">
        <x:f aca="0">IF(AK1382,AD1382,AL1382)</x:f>
        <x:v>1.3269707847582417</x:v>
      </x:c>
      <x:c r="AM1383" s="65" t="str">
        <x:f aca="0">IF(AK1383,AD1383/AL1383-1,"")</x:f>
      </x:c>
      <x:c r="AN1383" s="64" t="n">
        <x:f aca="0">IF(AI1383&lt;&gt;AI1382,AD1383,MAX(AN1382,AD1383))</x:f>
        <x:v>1.3383296775840237</x:v>
      </x:c>
      <x:c r="AO1383" s="65" t="n">
        <x:f aca="0">AD1383/AN1383-1</x:f>
        <x:v>0</x:v>
      </x:c>
      <x:c r="AP1383" s="69" t="n">
        <x:f aca="0">IFERROR(SUM(Z1383:AC1383)/AD1383,0)</x:f>
        <x:v>1</x:v>
      </x:c>
      <x:c r="AQ1383" s="66" t="b">
        <x:f aca="0">AND(B1383&gt;0,C1383&gt;0,D1383&gt;0,E1383&gt;0)</x:f>
        <x:v>1</x:v>
      </x:c>
    </x:row>
    <x:row r="1384" ht="13.5" hidden="0">
      <x:c r="A1384" s="61" t="n">
        <x:f aca="0">'净值底稿'!A1346</x:f>
        <x:v>45856</x:v>
      </x:c>
      <x:c r="B1384" s="62" t="n">
        <x:f aca="0">'净值底稿'!W1346</x:f>
        <x:v>1.6251661670006519</x:v>
      </x:c>
      <x:c r="C1384" s="62" t="n">
        <x:f aca="0">'净值底稿'!T1346</x:f>
        <x:v>1.5696619801505256</x:v>
      </x:c>
      <x:c r="D1384" s="62" t="n">
        <x:f aca="0">'净值底稿'!U1346</x:f>
        <x:v>1.7671</x:v>
      </x:c>
      <x:c r="E1384" s="62" t="n">
        <x:f aca="0">'净值底稿'!V1346</x:f>
        <x:v>2.6964</x:v>
      </x:c>
      <x:c r="F1384" s="63" t="n">
        <x:f aca="0">IFERROR(B1384/B1383-1,0)</x:f>
        <x:v>0.00473327582934302</x:v>
      </x:c>
      <x:c r="G1384" s="63" t="n">
        <x:f aca="0">IFERROR(C1384/C1383-1,0)</x:f>
        <x:v>0.0021806105802792963</x:v>
      </x:c>
      <x:c r="H1384" s="63" t="n">
        <x:f aca="0">IFERROR(D1384/D1383-1,0)</x:f>
        <x:v>-0.00005658669081043399</x:v>
      </x:c>
      <x:c r="I1384" s="63" t="n">
        <x:f aca="0">IFERROR(E1384/E1383-1,0)</x:f>
        <x:v>0.002938441510135892</x:v>
      </x:c>
      <x:c r="J1384" s="64" t="n">
        <x:f aca="0">Z1383*(1+F1384)</x:f>
        <x:v>0.14213920923344453</x:v>
      </x:c>
      <x:c r="K1384" s="64" t="n">
        <x:f aca="0">AA1383*(1+G1384)</x:f>
        <x:v>0.14457549316287577</x:v>
      </x:c>
      <x:c r="L1384" s="64" t="n">
        <x:f aca="0">AB1383*(1+H1384)</x:f>
        <x:v>0.9451117038286787</x:v>
      </x:c>
      <x:c r="M1384" s="64" t="n">
        <x:f aca="0">AC1383*(1+I1384)</x:f>
        <x:v>0.10774966754569397</x:v>
      </x:c>
      <x:c r="N1384" s="64" t="n">
        <x:f aca="0">SUM(J1384:M1384)</x:f>
        <x:v>1.339576073770693</x:v>
      </x:c>
      <x:c r="O1384" s="65" t="n">
        <x:f aca="0">IFERROR((J1384+K1384)/N1384,0)</x:f>
        <x:v>0.21403390819698961</x:v>
      </x:c>
      <x:c r="P1384" s="66" t="b">
        <x:f aca="0">AND(MONTH(A1384)=12,OR(A1385="",YEAR(A1384)&lt;&gt;YEAR(A1385)))</x:f>
        <x:v>0</x:v>
      </x:c>
      <x:c r="Q1384" s="66" t="b">
        <x:f aca="0">AND(MOD(MONTH(A1384),3)=0,OR(A1385="",MONTH(A1384)&lt;&gt;MONTH(A1385)))</x:f>
        <x:v>0</x:v>
      </x:c>
      <x:c r="R1384" s="66" t="b">
        <x:f aca="0">OR(O1384&gt;$E$7,O1384&lt;$E$6)</x:f>
        <x:v>0</x:v>
      </x:c>
      <x:c r="S1384" s="66" t="b">
        <x:f aca="0">AND(OR(P1384,Q1384,R1384),A1384-AH1383&gt;$E$8)</x:f>
        <x:v>0</x:v>
      </x:c>
      <x:c r="T1384" s="67" t="str">
        <x:f aca="0">IF(NOT(OR(P1384,Q1384,R1384)),"不调",IF(NOT(S1384),"间隔规则跳过",IF(P1384,"年末+季度",IF(AND(Q1384,R1384),"季度+动态",IF(Q1384,"季度","动态")))))</x:f>
        <x:v>不调</x:v>
      </x:c>
      <x:c r="U1384" s="64" t="n">
        <x:f aca="0">IF(OR(T1384="年末+季度",T1384="季度+动态"),N1384*$E$5/2,IF(T1384="季度",(J1384+K1384)/2,IF(T1384="动态",N1384*$E$5*IF(J1384+K1384=0,0.5,J1384/(J1384+K1384)),J1384)))</x:f>
        <x:v>0.14213920923344453</x:v>
      </x:c>
      <x:c r="V1384" s="64" t="n">
        <x:f aca="0">IF(OR(T1384="年末+季度",T1384="季度+动态"),N1384*$E$5/2,IF(T1384="季度",(J1384+K1384)/2,IF(T1384="动态",N1384*$E$5*IF(J1384+K1384=0,0.5,K1384/(J1384+K1384)),K1384)))</x:f>
        <x:v>0.14457549316287577</x:v>
      </x:c>
      <x:c r="W1384" s="64" t="n">
        <x:f aca="0">IF(OR(T1384="年末+季度",T1384="季度+动态",T1384="动态"),N1384*(1-$E$5)*IF(L1384+M1384=0,$B$7/($B$7+$B$8),L1384/(L1384+M1384)),L1384)</x:f>
        <x:v>0.9451117038286787</x:v>
      </x:c>
      <x:c r="X1384" s="64" t="n">
        <x:f aca="0">IF(OR(T1384="年末+季度",T1384="季度+动态",T1384="动态"),N1384*(1-$E$5)*IF(L1384+M1384=0,$B$8/($B$7+$B$8),M1384/(L1384+M1384)),M1384)</x:f>
        <x:v>0.10774966754569397</x:v>
      </x:c>
      <x:c r="Y1384" s="64" t="n">
        <x:f aca="0">POWER(1-$H$5,(A1384-A1383)/$H$8)</x:f>
        <x:v>0.9999862671029998</x:v>
      </x:c>
      <x:c r="Z1384" s="64" t="n">
        <x:f aca="0">U1384*Y1384</x:f>
        <x:v>0.14213725725032444</x:v>
      </x:c>
      <x:c r="AA1384" s="64" t="n">
        <x:f aca="0">V1384*Y1384</x:f>
        <x:v>0.1445735077225194</x:v>
      </x:c>
      <x:c r="AB1384" s="64" t="n">
        <x:f aca="0">W1384*Y1384</x:f>
        <x:v>0.9450987247069963</x:v>
      </x:c>
      <x:c r="AC1384" s="64" t="n">
        <x:f aca="0">X1384*Y1384</x:f>
        <x:v>0.10774818783060776</x:v>
      </x:c>
      <x:c r="AD1384" s="64" t="n">
        <x:f aca="0">SUM(Z1384:AC1384)</x:f>
        <x:v>1.3395576775104479</x:v>
      </x:c>
      <x:c r="AE1384" s="64" t="n">
        <x:f aca="0">MAX(AE1383,AD1384)</x:f>
        <x:v>1.3395576775104479</x:v>
      </x:c>
      <x:c r="AF1384" s="63" t="n">
        <x:f aca="0">AD1384/AE1384-1</x:f>
        <x:v>0</x:v>
      </x:c>
      <x:c r="AG1384" s="63" t="n">
        <x:f aca="0">AD1384/AD1383-1</x:f>
        <x:v>0.0009175616045824508</x:v>
      </x:c>
      <x:c r="AH1384" s="61" t="n">
        <x:f aca="0">IF(OR(T1384="年末+季度",T1384="季度+动态",T1384="季度",T1384="动态"),A1384,AH1383)</x:f>
        <x:v>45838</x:v>
      </x:c>
      <x:c r="AI1384" s="68" t="n">
        <x:f aca="0">YEAR(A1384)</x:f>
        <x:v>2025</x:v>
      </x:c>
      <x:c r="AJ1384" s="68" t="n">
        <x:f aca="0">MONTH(A1384)</x:f>
        <x:v>7</x:v>
      </x:c>
      <x:c r="AK1384" s="66" t="n">
        <x:f aca="0">IF(MONTH(A1384)&lt;&gt;MONTH(A1385),1,0)</x:f>
        <x:v>0</x:v>
      </x:c>
      <x:c r="AL1384" s="64" t="n">
        <x:f aca="0">IF(AK1383,AD1383,AL1383)</x:f>
        <x:v>1.3269707847582417</x:v>
      </x:c>
      <x:c r="AM1384" s="65" t="str">
        <x:f aca="0">IF(AK1384,AD1384/AL1384-1,"")</x:f>
      </x:c>
      <x:c r="AN1384" s="64" t="n">
        <x:f aca="0">IF(AI1384&lt;&gt;AI1383,AD1384,MAX(AN1383,AD1384))</x:f>
        <x:v>1.3395576775104479</x:v>
      </x:c>
      <x:c r="AO1384" s="65" t="n">
        <x:f aca="0">AD1384/AN1384-1</x:f>
        <x:v>0</x:v>
      </x:c>
      <x:c r="AP1384" s="69" t="n">
        <x:f aca="0">IFERROR(SUM(Z1384:AC1384)/AD1384,0)</x:f>
        <x:v>1</x:v>
      </x:c>
      <x:c r="AQ1384" s="66" t="b">
        <x:f aca="0">AND(B1384&gt;0,C1384&gt;0,D1384&gt;0,E1384&gt;0)</x:f>
        <x:v>1</x:v>
      </x:c>
    </x:row>
    <x:row r="1385" ht="13.5" hidden="0">
      <x:c r="A1385" s="61" t="n">
        <x:f aca="0">'净值底稿'!A1347</x:f>
        <x:v>45859</x:v>
      </x:c>
      <x:c r="B1385" s="62" t="n">
        <x:f aca="0">'净值底稿'!W1347</x:f>
        <x:v>1.6382136302518258</x:v>
      </x:c>
      <x:c r="C1385" s="62" t="n">
        <x:f aca="0">'净值底稿'!T1347</x:f>
        <x:v>1.5870333239712535</x:v>
      </x:c>
      <x:c r="D1385" s="62" t="n">
        <x:f aca="0">'净值底稿'!U1347</x:f>
        <x:v>1.7655</x:v>
      </x:c>
      <x:c r="E1385" s="62" t="n">
        <x:f aca="0">'净值底稿'!V1347</x:f>
        <x:v>2.7098</x:v>
      </x:c>
      <x:c r="F1385" s="63" t="n">
        <x:f aca="0">IFERROR(B1385/B1384-1,0)</x:f>
        <x:v>0.00802838719886334</x:v>
      </x:c>
      <x:c r="G1385" s="63" t="n">
        <x:f aca="0">IFERROR(C1385/C1384-1,0)</x:f>
        <x:v>0.01106693290683003</x:v>
      </x:c>
      <x:c r="H1385" s="63" t="n">
        <x:f aca="0">IFERROR(D1385/D1384-1,0)</x:f>
        <x:v>-0.0009054382887215828</x:v>
      </x:c>
      <x:c r="I1385" s="63" t="n">
        <x:f aca="0">IFERROR(E1385/E1384-1,0)</x:f>
        <x:v>0.004969589081738501</x:v>
      </x:c>
      <x:c r="J1385" s="64" t="n">
        <x:f aca="0">Z1384*(1+F1385)</x:f>
        <x:v>0.1432783901869145</x:v>
      </x:c>
      <x:c r="K1385" s="64" t="n">
        <x:f aca="0">AA1384*(1+G1385)</x:f>
        <x:v>0.14617349303258959</x:v>
      </x:c>
      <x:c r="L1385" s="64" t="n">
        <x:f aca="0">AB1384*(1+H1385)</x:f>
        <x:v>0.9442429961350246</x:v>
      </x:c>
      <x:c r="M1385" s="64" t="n">
        <x:f aca="0">AC1384*(1+I1385)</x:f>
        <x:v>0.10828365204842785</x:v>
      </x:c>
      <x:c r="N1385" s="64" t="n">
        <x:f aca="0">SUM(J1385:M1385)</x:f>
        <x:v>1.3419785314029564</x:v>
      </x:c>
      <x:c r="O1385" s="65" t="n">
        <x:f aca="0">IFERROR((J1385+K1385)/N1385,0)</x:f>
        <x:v>0.21569039775688503</x:v>
      </x:c>
      <x:c r="P1385" s="66" t="b">
        <x:f aca="0">AND(MONTH(A1385)=12,OR(A1386="",YEAR(A1385)&lt;&gt;YEAR(A1386)))</x:f>
        <x:v>0</x:v>
      </x:c>
      <x:c r="Q1385" s="66" t="b">
        <x:f aca="0">AND(MOD(MONTH(A1385),3)=0,OR(A1386="",MONTH(A1385)&lt;&gt;MONTH(A1386)))</x:f>
        <x:v>0</x:v>
      </x:c>
      <x:c r="R1385" s="66" t="b">
        <x:f aca="0">OR(O1385&gt;$E$7,O1385&lt;$E$6)</x:f>
        <x:v>0</x:v>
      </x:c>
      <x:c r="S1385" s="66" t="b">
        <x:f aca="0">AND(OR(P1385,Q1385,R1385),A1385-AH1384&gt;$E$8)</x:f>
        <x:v>0</x:v>
      </x:c>
      <x:c r="T1385" s="67" t="str">
        <x:f aca="0">IF(NOT(OR(P1385,Q1385,R1385)),"不调",IF(NOT(S1385),"间隔规则跳过",IF(P1385,"年末+季度",IF(AND(Q1385,R1385),"季度+动态",IF(Q1385,"季度","动态")))))</x:f>
        <x:v>不调</x:v>
      </x:c>
      <x:c r="U1385" s="64" t="n">
        <x:f aca="0">IF(OR(T1385="年末+季度",T1385="季度+动态"),N1385*$E$5/2,IF(T1385="季度",(J1385+K1385)/2,IF(T1385="动态",N1385*$E$5*IF(J1385+K1385=0,0.5,J1385/(J1385+K1385)),J1385)))</x:f>
        <x:v>0.1432783901869145</x:v>
      </x:c>
      <x:c r="V1385" s="64" t="n">
        <x:f aca="0">IF(OR(T1385="年末+季度",T1385="季度+动态"),N1385*$E$5/2,IF(T1385="季度",(J1385+K1385)/2,IF(T1385="动态",N1385*$E$5*IF(J1385+K1385=0,0.5,K1385/(J1385+K1385)),K1385)))</x:f>
        <x:v>0.14617349303258959</x:v>
      </x:c>
      <x:c r="W1385" s="64" t="n">
        <x:f aca="0">IF(OR(T1385="年末+季度",T1385="季度+动态",T1385="动态"),N1385*(1-$E$5)*IF(L1385+M1385=0,$B$7/($B$7+$B$8),L1385/(L1385+M1385)),L1385)</x:f>
        <x:v>0.9442429961350246</x:v>
      </x:c>
      <x:c r="X1385" s="64" t="n">
        <x:f aca="0">IF(OR(T1385="年末+季度",T1385="季度+动态",T1385="动态"),N1385*(1-$E$5)*IF(L1385+M1385=0,$B$8/($B$7+$B$8),M1385/(L1385+M1385)),M1385)</x:f>
        <x:v>0.10828365204842785</x:v>
      </x:c>
      <x:c r="Y1385" s="64" t="n">
        <x:f aca="0">POWER(1-$H$5,(A1385-A1384)/$H$8)</x:f>
        <x:v>0.9999588018747739</x:v>
      </x:c>
      <x:c r="Z1385" s="64" t="n">
        <x:f aca="0">U1385*Y1385</x:f>
        <x:v>0.14327248738585338</x:v>
      </x:c>
      <x:c r="AA1385" s="64" t="n">
        <x:f aca="0">V1385*Y1385</x:f>
        <x:v>0.1461674709587189</x:v>
      </x:c>
      <x:c r="AB1385" s="64" t="n">
        <x:f aca="0">W1385*Y1385</x:f>
        <x:v>0.944204095093826</x:v>
      </x:c>
      <x:c r="AC1385" s="64" t="n">
        <x:f aca="0">X1385*Y1385</x:f>
        <x:v>0.10827919096497082</x:v>
      </x:c>
      <x:c r="AD1385" s="64" t="n">
        <x:f aca="0">SUM(Z1385:AC1385)</x:f>
        <x:v>1.3419232444033689</x:v>
      </x:c>
      <x:c r="AE1385" s="64" t="n">
        <x:f aca="0">MAX(AE1384,AD1385)</x:f>
        <x:v>1.3419232444033689</x:v>
      </x:c>
      <x:c r="AF1385" s="63" t="n">
        <x:f aca="0">AD1385/AE1385-1</x:f>
        <x:v>0</x:v>
      </x:c>
      <x:c r="AG1385" s="63" t="n">
        <x:f aca="0">AD1385/AD1384-1</x:f>
        <x:v>0.0017659313463211923</x:v>
      </x:c>
      <x:c r="AH1385" s="61" t="n">
        <x:f aca="0">IF(OR(T1385="年末+季度",T1385="季度+动态",T1385="季度",T1385="动态"),A1385,AH1384)</x:f>
        <x:v>45838</x:v>
      </x:c>
      <x:c r="AI1385" s="68" t="n">
        <x:f aca="0">YEAR(A1385)</x:f>
        <x:v>2025</x:v>
      </x:c>
      <x:c r="AJ1385" s="68" t="n">
        <x:f aca="0">MONTH(A1385)</x:f>
        <x:v>7</x:v>
      </x:c>
      <x:c r="AK1385" s="66" t="n">
        <x:f aca="0">IF(MONTH(A1385)&lt;&gt;MONTH(A1386),1,0)</x:f>
        <x:v>0</x:v>
      </x:c>
      <x:c r="AL1385" s="64" t="n">
        <x:f aca="0">IF(AK1384,AD1384,AL1384)</x:f>
        <x:v>1.3269707847582417</x:v>
      </x:c>
      <x:c r="AM1385" s="65" t="str">
        <x:f aca="0">IF(AK1385,AD1385/AL1385-1,"")</x:f>
      </x:c>
      <x:c r="AN1385" s="64" t="n">
        <x:f aca="0">IF(AI1385&lt;&gt;AI1384,AD1385,MAX(AN1384,AD1385))</x:f>
        <x:v>1.3419232444033689</x:v>
      </x:c>
      <x:c r="AO1385" s="65" t="n">
        <x:f aca="0">AD1385/AN1385-1</x:f>
        <x:v>0</x:v>
      </x:c>
      <x:c r="AP1385" s="69" t="n">
        <x:f aca="0">IFERROR(SUM(Z1385:AC1385)/AD1385,0)</x:f>
        <x:v>1</x:v>
      </x:c>
      <x:c r="AQ1385" s="66" t="b">
        <x:f aca="0">AND(B1385&gt;0,C1385&gt;0,D1385&gt;0,E1385&gt;0)</x:f>
        <x:v>1</x:v>
      </x:c>
    </x:row>
    <x:row r="1386" ht="13.5" hidden="0">
      <x:c r="A1386" s="61" t="n">
        <x:f aca="0">'净值底稿'!A1348</x:f>
        <x:v>45860</x:v>
      </x:c>
      <x:c r="B1386" s="62" t="n">
        <x:f aca="0">'净值底稿'!W1348</x:f>
        <x:v>1.6537160402999562</x:v>
      </x:c>
      <x:c r="C1386" s="62" t="n">
        <x:f aca="0">'净值底稿'!T1348</x:f>
        <x:v>1.5964675539229682</x:v>
      </x:c>
      <x:c r="D1386" s="62" t="n">
        <x:f aca="0">'净值底稿'!U1348</x:f>
        <x:v>1.7638</x:v>
      </x:c>
      <x:c r="E1386" s="62" t="n">
        <x:f aca="0">'净值底稿'!V1348</x:f>
        <x:v>2.7207</x:v>
      </x:c>
      <x:c r="F1386" s="63" t="n">
        <x:f aca="0">IFERROR(B1386/B1385-1,0)</x:f>
        <x:v>0.009462996621354858</x:v>
      </x:c>
      <x:c r="G1386" s="63" t="n">
        <x:f aca="0">IFERROR(C1386/C1385-1,0)</x:f>
        <x:v>0.005944569536893818</x:v>
      </x:c>
      <x:c r="H1386" s="63" t="n">
        <x:f aca="0">IFERROR(D1386/D1385-1,0)</x:f>
        <x:v>-0.0009629000283205569</x:v>
      </x:c>
      <x:c r="I1386" s="63" t="n">
        <x:f aca="0">IFERROR(E1386/E1385-1,0)</x:f>
        <x:v>0.004022437080227315</x:v>
      </x:c>
      <x:c r="J1386" s="64" t="n">
        <x:f aca="0">Z1385*(1+F1386)</x:f>
        <x:v>0.14462827444991883</x:v>
      </x:c>
      <x:c r="K1386" s="64" t="n">
        <x:f aca="0">AA1385*(1+G1386)</x:f>
        <x:v>0.1470363736538649</x:v>
      </x:c>
      <x:c r="L1386" s="64" t="n">
        <x:f aca="0">AB1385*(1+H1386)</x:f>
        <x:v>0.9432949209439198</x:v>
      </x:c>
      <x:c r="M1386" s="64" t="n">
        <x:f aca="0">AC1385*(1+I1386)</x:f>
        <x:v>0.10871473719772534</x:v>
      </x:c>
      <x:c r="N1386" s="64" t="n">
        <x:f aca="0">SUM(J1386:M1386)</x:f>
        <x:v>1.3436743062454288</x:v>
      </x:c>
      <x:c r="O1386" s="65" t="n">
        <x:f aca="0">IFERROR((J1386+K1386)/N1386,0)</x:f>
        <x:v>0.2170649887015922</x:v>
      </x:c>
      <x:c r="P1386" s="66" t="b">
        <x:f aca="0">AND(MONTH(A1386)=12,OR(A1387="",YEAR(A1386)&lt;&gt;YEAR(A1387)))</x:f>
        <x:v>0</x:v>
      </x:c>
      <x:c r="Q1386" s="66" t="b">
        <x:f aca="0">AND(MOD(MONTH(A1386),3)=0,OR(A1387="",MONTH(A1386)&lt;&gt;MONTH(A1387)))</x:f>
        <x:v>0</x:v>
      </x:c>
      <x:c r="R1386" s="66" t="b">
        <x:f aca="0">OR(O1386&gt;$E$7,O1386&lt;$E$6)</x:f>
        <x:v>0</x:v>
      </x:c>
      <x:c r="S1386" s="66" t="b">
        <x:f aca="0">AND(OR(P1386,Q1386,R1386),A1386-AH1385&gt;$E$8)</x:f>
        <x:v>0</x:v>
      </x:c>
      <x:c r="T1386" s="67" t="str">
        <x:f aca="0">IF(NOT(OR(P1386,Q1386,R1386)),"不调",IF(NOT(S1386),"间隔规则跳过",IF(P1386,"年末+季度",IF(AND(Q1386,R1386),"季度+动态",IF(Q1386,"季度","动态")))))</x:f>
        <x:v>不调</x:v>
      </x:c>
      <x:c r="U1386" s="64" t="n">
        <x:f aca="0">IF(OR(T1386="年末+季度",T1386="季度+动态"),N1386*$E$5/2,IF(T1386="季度",(J1386+K1386)/2,IF(T1386="动态",N1386*$E$5*IF(J1386+K1386=0,0.5,J1386/(J1386+K1386)),J1386)))</x:f>
        <x:v>0.14462827444991883</x:v>
      </x:c>
      <x:c r="V1386" s="64" t="n">
        <x:f aca="0">IF(OR(T1386="年末+季度",T1386="季度+动态"),N1386*$E$5/2,IF(T1386="季度",(J1386+K1386)/2,IF(T1386="动态",N1386*$E$5*IF(J1386+K1386=0,0.5,K1386/(J1386+K1386)),K1386)))</x:f>
        <x:v>0.1470363736538649</x:v>
      </x:c>
      <x:c r="W1386" s="64" t="n">
        <x:f aca="0">IF(OR(T1386="年末+季度",T1386="季度+动态",T1386="动态"),N1386*(1-$E$5)*IF(L1386+M1386=0,$B$7/($B$7+$B$8),L1386/(L1386+M1386)),L1386)</x:f>
        <x:v>0.9432949209439198</x:v>
      </x:c>
      <x:c r="X1386" s="64" t="n">
        <x:f aca="0">IF(OR(T1386="年末+季度",T1386="季度+动态",T1386="动态"),N1386*(1-$E$5)*IF(L1386+M1386=0,$B$8/($B$7+$B$8),M1386/(L1386+M1386)),M1386)</x:f>
        <x:v>0.10871473719772534</x:v>
      </x:c>
      <x:c r="Y1386" s="64" t="n">
        <x:f aca="0">POWER(1-$H$5,(A1386-A1385)/$H$8)</x:f>
        <x:v>0.9999862671029998</x:v>
      </x:c>
      <x:c r="Z1386" s="64" t="n">
        <x:f aca="0">U1386*Y1386</x:f>
        <x:v>0.1446262882847225</x:v>
      </x:c>
      <x:c r="AA1386" s="64" t="n">
        <x:f aca="0">V1386*Y1386</x:f>
        <x:v>0.14703435441849022</x:v>
      </x:c>
      <x:c r="AB1386" s="64" t="n">
        <x:f aca="0">W1386*Y1386</x:f>
        <x:v>0.9432819667719295</x:v>
      </x:c>
      <x:c r="AC1386" s="64" t="n">
        <x:f aca="0">X1386*Y1386</x:f>
        <x:v>0.108713244229437</x:v>
      </x:c>
      <x:c r="AD1386" s="64" t="n">
        <x:f aca="0">SUM(Z1386:AC1386)</x:f>
        <x:v>1.343655853704579</x:v>
      </x:c>
      <x:c r="AE1386" s="64" t="n">
        <x:f aca="0">MAX(AE1385,AD1386)</x:f>
        <x:v>1.343655853704579</x:v>
      </x:c>
      <x:c r="AF1386" s="63" t="n">
        <x:f aca="0">AD1386/AE1386-1</x:f>
        <x:v>0</x:v>
      </x:c>
      <x:c r="AG1386" s="63" t="n">
        <x:f aca="0">AD1386/AD1385-1</x:f>
        <x:v>0.0012911388996623696</x:v>
      </x:c>
      <x:c r="AH1386" s="61" t="n">
        <x:f aca="0">IF(OR(T1386="年末+季度",T1386="季度+动态",T1386="季度",T1386="动态"),A1386,AH1385)</x:f>
        <x:v>45838</x:v>
      </x:c>
      <x:c r="AI1386" s="68" t="n">
        <x:f aca="0">YEAR(A1386)</x:f>
        <x:v>2025</x:v>
      </x:c>
      <x:c r="AJ1386" s="68" t="n">
        <x:f aca="0">MONTH(A1386)</x:f>
        <x:v>7</x:v>
      </x:c>
      <x:c r="AK1386" s="66" t="n">
        <x:f aca="0">IF(MONTH(A1386)&lt;&gt;MONTH(A1387),1,0)</x:f>
        <x:v>0</x:v>
      </x:c>
      <x:c r="AL1386" s="64" t="n">
        <x:f aca="0">IF(AK1385,AD1385,AL1385)</x:f>
        <x:v>1.3269707847582417</x:v>
      </x:c>
      <x:c r="AM1386" s="65" t="str">
        <x:f aca="0">IF(AK1386,AD1386/AL1386-1,"")</x:f>
      </x:c>
      <x:c r="AN1386" s="64" t="n">
        <x:f aca="0">IF(AI1386&lt;&gt;AI1385,AD1386,MAX(AN1385,AD1386))</x:f>
        <x:v>1.343655853704579</x:v>
      </x:c>
      <x:c r="AO1386" s="65" t="n">
        <x:f aca="0">AD1386/AN1386-1</x:f>
        <x:v>0</x:v>
      </x:c>
      <x:c r="AP1386" s="69" t="n">
        <x:f aca="0">IFERROR(SUM(Z1386:AC1386)/AD1386,0)</x:f>
        <x:v>1</x:v>
      </x:c>
      <x:c r="AQ1386" s="66" t="b">
        <x:f aca="0">AND(B1386&gt;0,C1386&gt;0,D1386&gt;0,E1386&gt;0)</x:f>
        <x:v>1</x:v>
      </x:c>
    </x:row>
    <x:row r="1387" ht="13.5" hidden="0">
      <x:c r="A1387" s="61" t="n">
        <x:f aca="0">'净值底稿'!A1349</x:f>
        <x:v>45861</x:v>
      </x:c>
      <x:c r="B1387" s="62" t="n">
        <x:f aca="0">'净值底稿'!W1349</x:f>
        <x:v>1.6524413450730155</x:v>
      </x:c>
      <x:c r="C1387" s="62" t="n">
        <x:f aca="0">'净值底稿'!T1349</x:f>
        <x:v>1.5912218399674272</x:v>
      </x:c>
      <x:c r="D1387" s="62" t="n">
        <x:f aca="0">'净值底稿'!U1349</x:f>
        <x:v>1.7617</x:v>
      </x:c>
      <x:c r="E1387" s="62" t="n">
        <x:f aca="0">'净值底稿'!V1349</x:f>
        <x:v>2.7488</x:v>
      </x:c>
      <x:c r="F1387" s="63" t="n">
        <x:f aca="0">IFERROR(B1387/B1386-1,0)</x:f>
        <x:v>-0.0007708065930771557</x:v>
      </x:c>
      <x:c r="G1387" s="63" t="n">
        <x:f aca="0">IFERROR(C1387/C1386-1,0)</x:f>
        <x:v>-0.0032858255983034823</x:v>
      </x:c>
      <x:c r="H1387" s="63" t="n">
        <x:f aca="0">IFERROR(D1387/D1386-1,0)</x:f>
        <x:v>-0.001190611180405976</x:v>
      </x:c>
      <x:c r="I1387" s="63" t="n">
        <x:f aca="0">IFERROR(E1387/E1386-1,0)</x:f>
        <x:v>0.010328224354026583</x:v>
      </x:c>
      <x:c r="J1387" s="64" t="n">
        <x:f aca="0">Z1386*(1+F1387)</x:f>
        <x:v>0.14451480938818034</x:v>
      </x:c>
      <x:c r="K1387" s="64" t="n">
        <x:f aca="0">AA1386*(1+G1387)</x:f>
        <x:v>0.14655122517291191</x:v>
      </x:c>
      <x:c r="L1387" s="64" t="n">
        <x:f aca="0">AB1386*(1+H1387)</x:f>
        <x:v>0.9421588847160155</x:v>
      </x:c>
      <x:c r="M1387" s="64" t="n">
        <x:f aca="0">AC1386*(1+I1387)</x:f>
        <x:v>0.10983605900609271</x:v>
      </x:c>
      <x:c r="N1387" s="64" t="n">
        <x:f aca="0">SUM(J1387:M1387)</x:f>
        <x:v>1.3430609782832004</x:v>
      </x:c>
      <x:c r="O1387" s="65" t="n">
        <x:f aca="0">IFERROR((J1387+K1387)/N1387,0)</x:f>
        <x:v>0.21671840613905285</x:v>
      </x:c>
      <x:c r="P1387" s="66" t="b">
        <x:f aca="0">AND(MONTH(A1387)=12,OR(A1388="",YEAR(A1387)&lt;&gt;YEAR(A1388)))</x:f>
        <x:v>0</x:v>
      </x:c>
      <x:c r="Q1387" s="66" t="b">
        <x:f aca="0">AND(MOD(MONTH(A1387),3)=0,OR(A1388="",MONTH(A1387)&lt;&gt;MONTH(A1388)))</x:f>
        <x:v>0</x:v>
      </x:c>
      <x:c r="R1387" s="66" t="b">
        <x:f aca="0">OR(O1387&gt;$E$7,O1387&lt;$E$6)</x:f>
        <x:v>0</x:v>
      </x:c>
      <x:c r="S1387" s="66" t="b">
        <x:f aca="0">AND(OR(P1387,Q1387,R1387),A1387-AH1386&gt;$E$8)</x:f>
        <x:v>0</x:v>
      </x:c>
      <x:c r="T1387" s="67" t="str">
        <x:f aca="0">IF(NOT(OR(P1387,Q1387,R1387)),"不调",IF(NOT(S1387),"间隔规则跳过",IF(P1387,"年末+季度",IF(AND(Q1387,R1387),"季度+动态",IF(Q1387,"季度","动态")))))</x:f>
        <x:v>不调</x:v>
      </x:c>
      <x:c r="U1387" s="64" t="n">
        <x:f aca="0">IF(OR(T1387="年末+季度",T1387="季度+动态"),N1387*$E$5/2,IF(T1387="季度",(J1387+K1387)/2,IF(T1387="动态",N1387*$E$5*IF(J1387+K1387=0,0.5,J1387/(J1387+K1387)),J1387)))</x:f>
        <x:v>0.14451480938818034</x:v>
      </x:c>
      <x:c r="V1387" s="64" t="n">
        <x:f aca="0">IF(OR(T1387="年末+季度",T1387="季度+动态"),N1387*$E$5/2,IF(T1387="季度",(J1387+K1387)/2,IF(T1387="动态",N1387*$E$5*IF(J1387+K1387=0,0.5,K1387/(J1387+K1387)),K1387)))</x:f>
        <x:v>0.14655122517291191</x:v>
      </x:c>
      <x:c r="W1387" s="64" t="n">
        <x:f aca="0">IF(OR(T1387="年末+季度",T1387="季度+动态",T1387="动态"),N1387*(1-$E$5)*IF(L1387+M1387=0,$B$7/($B$7+$B$8),L1387/(L1387+M1387)),L1387)</x:f>
        <x:v>0.9421588847160155</x:v>
      </x:c>
      <x:c r="X1387" s="64" t="n">
        <x:f aca="0">IF(OR(T1387="年末+季度",T1387="季度+动态",T1387="动态"),N1387*(1-$E$5)*IF(L1387+M1387=0,$B$8/($B$7+$B$8),M1387/(L1387+M1387)),M1387)</x:f>
        <x:v>0.10983605900609271</x:v>
      </x:c>
      <x:c r="Y1387" s="64" t="n">
        <x:f aca="0">POWER(1-$H$5,(A1387-A1386)/$H$8)</x:f>
        <x:v>0.9999862671029998</x:v>
      </x:c>
      <x:c r="Z1387" s="64" t="n">
        <x:f aca="0">U1387*Y1387</x:f>
        <x:v>0.14451282478118802</x:v>
      </x:c>
      <x:c r="AA1387" s="64" t="n">
        <x:f aca="0">V1387*Y1387</x:f>
        <x:v>0.14654921260003134</x:v>
      </x:c>
      <x:c r="AB1387" s="64" t="n">
        <x:f aca="0">W1387*Y1387</x:f>
        <x:v>0.9421459461450938</x:v>
      </x:c>
      <x:c r="AC1387" s="64" t="n">
        <x:f aca="0">X1387*Y1387</x:f>
        <x:v>0.10983455063880747</x:v>
      </x:c>
      <x:c r="AD1387" s="64" t="n">
        <x:f aca="0">SUM(Z1387:AC1387)</x:f>
        <x:v>1.3430425341651206</x:v>
      </x:c>
      <x:c r="AE1387" s="64" t="n">
        <x:f aca="0">MAX(AE1386,AD1387)</x:f>
        <x:v>1.343655853704579</x:v>
      </x:c>
      <x:c r="AF1387" s="63" t="n">
        <x:f aca="0">AD1387/AE1387-1</x:f>
        <x:v>-0.0004564558236898053</x:v>
      </x:c>
      <x:c r="AG1387" s="63" t="n">
        <x:f aca="0">AD1387/AD1386-1</x:f>
        <x:v>-0.0004564558236898053</x:v>
      </x:c>
      <x:c r="AH1387" s="61" t="n">
        <x:f aca="0">IF(OR(T1387="年末+季度",T1387="季度+动态",T1387="季度",T1387="动态"),A1387,AH1386)</x:f>
        <x:v>45838</x:v>
      </x:c>
      <x:c r="AI1387" s="68" t="n">
        <x:f aca="0">YEAR(A1387)</x:f>
        <x:v>2025</x:v>
      </x:c>
      <x:c r="AJ1387" s="68" t="n">
        <x:f aca="0">MONTH(A1387)</x:f>
        <x:v>7</x:v>
      </x:c>
      <x:c r="AK1387" s="66" t="n">
        <x:f aca="0">IF(MONTH(A1387)&lt;&gt;MONTH(A1388),1,0)</x:f>
        <x:v>0</x:v>
      </x:c>
      <x:c r="AL1387" s="64" t="n">
        <x:f aca="0">IF(AK1386,AD1386,AL1386)</x:f>
        <x:v>1.3269707847582417</x:v>
      </x:c>
      <x:c r="AM1387" s="65" t="str">
        <x:f aca="0">IF(AK1387,AD1387/AL1387-1,"")</x:f>
      </x:c>
      <x:c r="AN1387" s="64" t="n">
        <x:f aca="0">IF(AI1387&lt;&gt;AI1386,AD1387,MAX(AN1386,AD1387))</x:f>
        <x:v>1.343655853704579</x:v>
      </x:c>
      <x:c r="AO1387" s="65" t="n">
        <x:f aca="0">AD1387/AN1387-1</x:f>
        <x:v>-0.0004564558236898053</x:v>
      </x:c>
      <x:c r="AP1387" s="69" t="n">
        <x:f aca="0">IFERROR(SUM(Z1387:AC1387)/AD1387,0)</x:f>
        <x:v>1</x:v>
      </x:c>
      <x:c r="AQ1387" s="66" t="b">
        <x:f aca="0">AND(B1387&gt;0,C1387&gt;0,D1387&gt;0,E1387&gt;0)</x:f>
        <x:v>1</x:v>
      </x:c>
    </x:row>
    <x:row r="1388" ht="13.5" hidden="0">
      <x:c r="A1388" s="61" t="n">
        <x:f aca="0">'净值底稿'!A1350</x:f>
        <x:v>45862</x:v>
      </x:c>
      <x:c r="B1388" s="62" t="n">
        <x:f aca="0">'净值底稿'!W1350</x:f>
        <x:v>1.6551014761370066</x:v>
      </x:c>
      <x:c r="C1388" s="62" t="n">
        <x:f aca="0">'净值底稿'!T1350</x:f>
        <x:v>1.6063720652496785</x:v>
      </x:c>
      <x:c r="D1388" s="62" t="n">
        <x:f aca="0">'净值底稿'!U1350</x:f>
        <x:v>1.7573</x:v>
      </x:c>
      <x:c r="E1388" s="62" t="n">
        <x:f aca="0">'净值底稿'!V1350</x:f>
        <x:v>2.7033</x:v>
      </x:c>
      <x:c r="F1388" s="63" t="n">
        <x:f aca="0">IFERROR(B1388/B1387-1,0)</x:f>
        <x:v>0.001609818752068115</x:v>
      </x:c>
      <x:c r="G1388" s="63" t="n">
        <x:f aca="0">IFERROR(C1388/C1387-1,0)</x:f>
        <x:v>0.009521127036919985</x:v>
      </x:c>
      <x:c r="H1388" s="63" t="n">
        <x:f aca="0">IFERROR(D1388/D1387-1,0)</x:f>
        <x:v>-0.002497587557472869</x:v>
      </x:c>
      <x:c r="I1388" s="63" t="n">
        <x:f aca="0">IFERROR(E1388/E1387-1,0)</x:f>
        <x:v>-0.01655267753201395</x:v>
      </x:c>
      <x:c r="J1388" s="64" t="n">
        <x:f aca="0">Z1387*(1+F1388)</x:f>
        <x:v>0.1447454642364351</x:v>
      </x:c>
      <x:c r="K1388" s="64" t="n">
        <x:f aca="0">AA1387*(1+G1388)</x:f>
        <x:v>0.14794452627035684</x:v>
      </x:c>
      <x:c r="L1388" s="64" t="n">
        <x:f aca="0">AB1387*(1+H1388)</x:f>
        <x:v>0.9397928541526783</x:v>
      </x:c>
      <x:c r="M1388" s="64" t="n">
        <x:f aca="0">AC1387*(1+I1388)</x:f>
        <x:v>0.10801649474020963</x:v>
      </x:c>
      <x:c r="N1388" s="64" t="n">
        <x:f aca="0">SUM(J1388:M1388)</x:f>
        <x:v>1.3404993393996798</x:v>
      </x:c>
      <x:c r="O1388" s="65" t="n">
        <x:f aca="0">IFERROR((J1388+K1388)/N1388,0)</x:f>
        <x:v>0.21834400204767596</x:v>
      </x:c>
      <x:c r="P1388" s="66" t="b">
        <x:f aca="0">AND(MONTH(A1388)=12,OR(A1389="",YEAR(A1388)&lt;&gt;YEAR(A1389)))</x:f>
        <x:v>0</x:v>
      </x:c>
      <x:c r="Q1388" s="66" t="b">
        <x:f aca="0">AND(MOD(MONTH(A1388),3)=0,OR(A1389="",MONTH(A1388)&lt;&gt;MONTH(A1389)))</x:f>
        <x:v>0</x:v>
      </x:c>
      <x:c r="R1388" s="66" t="b">
        <x:f aca="0">OR(O1388&gt;$E$7,O1388&lt;$E$6)</x:f>
        <x:v>0</x:v>
      </x:c>
      <x:c r="S1388" s="66" t="b">
        <x:f aca="0">AND(OR(P1388,Q1388,R1388),A1388-AH1387&gt;$E$8)</x:f>
        <x:v>0</x:v>
      </x:c>
      <x:c r="T1388" s="67" t="str">
        <x:f aca="0">IF(NOT(OR(P1388,Q1388,R1388)),"不调",IF(NOT(S1388),"间隔规则跳过",IF(P1388,"年末+季度",IF(AND(Q1388,R1388),"季度+动态",IF(Q1388,"季度","动态")))))</x:f>
        <x:v>不调</x:v>
      </x:c>
      <x:c r="U1388" s="64" t="n">
        <x:f aca="0">IF(OR(T1388="年末+季度",T1388="季度+动态"),N1388*$E$5/2,IF(T1388="季度",(J1388+K1388)/2,IF(T1388="动态",N1388*$E$5*IF(J1388+K1388=0,0.5,J1388/(J1388+K1388)),J1388)))</x:f>
        <x:v>0.1447454642364351</x:v>
      </x:c>
      <x:c r="V1388" s="64" t="n">
        <x:f aca="0">IF(OR(T1388="年末+季度",T1388="季度+动态"),N1388*$E$5/2,IF(T1388="季度",(J1388+K1388)/2,IF(T1388="动态",N1388*$E$5*IF(J1388+K1388=0,0.5,K1388/(J1388+K1388)),K1388)))</x:f>
        <x:v>0.14794452627035684</x:v>
      </x:c>
      <x:c r="W1388" s="64" t="n">
        <x:f aca="0">IF(OR(T1388="年末+季度",T1388="季度+动态",T1388="动态"),N1388*(1-$E$5)*IF(L1388+M1388=0,$B$7/($B$7+$B$8),L1388/(L1388+M1388)),L1388)</x:f>
        <x:v>0.9397928541526783</x:v>
      </x:c>
      <x:c r="X1388" s="64" t="n">
        <x:f aca="0">IF(OR(T1388="年末+季度",T1388="季度+动态",T1388="动态"),N1388*(1-$E$5)*IF(L1388+M1388=0,$B$8/($B$7+$B$8),M1388/(L1388+M1388)),M1388)</x:f>
        <x:v>0.10801649474020963</x:v>
      </x:c>
      <x:c r="Y1388" s="64" t="n">
        <x:f aca="0">POWER(1-$H$5,(A1388-A1387)/$H$8)</x:f>
        <x:v>0.9999862671029998</x:v>
      </x:c>
      <x:c r="Z1388" s="64" t="n">
        <x:f aca="0">U1388*Y1388</x:f>
        <x:v>0.1447434764618835</x:v>
      </x:c>
      <x:c r="AA1388" s="64" t="n">
        <x:f aca="0">V1388*Y1388</x:f>
        <x:v>0.14794249456341582</x:v>
      </x:c>
      <x:c r="AB1388" s="64" t="n">
        <x:f aca="0">W1388*Y1388</x:f>
        <x:v>0.9397799480742107</x:v>
      </x:c>
      <x:c r="AC1388" s="64" t="n">
        <x:f aca="0">X1388*Y1388</x:f>
        <x:v>0.10801501136081304</x:v>
      </x:c>
      <x:c r="AD1388" s="64" t="n">
        <x:f aca="0">SUM(Z1388:AC1388)</x:f>
        <x:v>1.3404809304603233</x:v>
      </x:c>
      <x:c r="AE1388" s="64" t="n">
        <x:f aca="0">MAX(AE1387,AD1388)</x:f>
        <x:v>1.343655853704579</x:v>
      </x:c>
      <x:c r="AF1388" s="63" t="n">
        <x:f aca="0">AD1388/AE1388-1</x:f>
        <x:v>-0.002362899127408391</x:v>
      </x:c>
      <x:c r="AG1388" s="63" t="n">
        <x:f aca="0">AD1388/AD1387-1</x:f>
        <x:v>-0.0019073139082596002</x:v>
      </x:c>
      <x:c r="AH1388" s="61" t="n">
        <x:f aca="0">IF(OR(T1388="年末+季度",T1388="季度+动态",T1388="季度",T1388="动态"),A1388,AH1387)</x:f>
        <x:v>45838</x:v>
      </x:c>
      <x:c r="AI1388" s="68" t="n">
        <x:f aca="0">YEAR(A1388)</x:f>
        <x:v>2025</x:v>
      </x:c>
      <x:c r="AJ1388" s="68" t="n">
        <x:f aca="0">MONTH(A1388)</x:f>
        <x:v>7</x:v>
      </x:c>
      <x:c r="AK1388" s="66" t="n">
        <x:f aca="0">IF(MONTH(A1388)&lt;&gt;MONTH(A1389),1,0)</x:f>
        <x:v>0</x:v>
      </x:c>
      <x:c r="AL1388" s="64" t="n">
        <x:f aca="0">IF(AK1387,AD1387,AL1387)</x:f>
        <x:v>1.3269707847582417</x:v>
      </x:c>
      <x:c r="AM1388" s="65" t="str">
        <x:f aca="0">IF(AK1388,AD1388/AL1388-1,"")</x:f>
      </x:c>
      <x:c r="AN1388" s="64" t="n">
        <x:f aca="0">IF(AI1388&lt;&gt;AI1387,AD1388,MAX(AN1387,AD1388))</x:f>
        <x:v>1.343655853704579</x:v>
      </x:c>
      <x:c r="AO1388" s="65" t="n">
        <x:f aca="0">AD1388/AN1388-1</x:f>
        <x:v>-0.002362899127408391</x:v>
      </x:c>
      <x:c r="AP1388" s="69" t="n">
        <x:f aca="0">IFERROR(SUM(Z1388:AC1388)/AD1388,0)</x:f>
        <x:v>1</x:v>
      </x:c>
      <x:c r="AQ1388" s="66" t="b">
        <x:f aca="0">AND(B1388&gt;0,C1388&gt;0,D1388&gt;0,E1388&gt;0)</x:f>
        <x:v>1</x:v>
      </x:c>
    </x:row>
    <x:row r="1389" ht="13.5" hidden="0">
      <x:c r="A1389" s="61" t="n">
        <x:f aca="0">'净值底稿'!A1351</x:f>
        <x:v>45863</x:v>
      </x:c>
      <x:c r="B1389" s="62" t="n">
        <x:f aca="0">'净值底稿'!W1351</x:f>
        <x:v>1.6489886313658524</x:v>
      </x:c>
      <x:c r="C1389" s="62" t="n">
        <x:f aca="0">'净值底稿'!T1351</x:f>
        <x:v>1.6075063662958218</x:v>
      </x:c>
      <x:c r="D1389" s="62" t="n">
        <x:f aca="0">'净值底稿'!U1351</x:f>
        <x:v>1.757</x:v>
      </x:c>
      <x:c r="E1389" s="62" t="n">
        <x:f aca="0">'净值底稿'!V1351</x:f>
        <x:v>2.6984</x:v>
      </x:c>
      <x:c r="F1389" s="63" t="n">
        <x:f aca="0">IFERROR(B1389/B1388-1,0)</x:f>
        <x:v>-0.0036933353388225454</x:v>
      </x:c>
      <x:c r="G1389" s="63" t="n">
        <x:f aca="0">IFERROR(C1389/C1388-1,0)</x:f>
        <x:v>0.0007061259783343043</x:v>
      </x:c>
      <x:c r="H1389" s="63" t="n">
        <x:f aca="0">IFERROR(D1389/D1388-1,0)</x:f>
        <x:v>-0.00017071643999322372</x:v>
      </x:c>
      <x:c r="I1389" s="63" t="n">
        <x:f aca="0">IFERROR(E1389/E1388-1,0)</x:f>
        <x:v>-0.001812599415529248</x:v>
      </x:c>
      <x:c r="J1389" s="64" t="n">
        <x:f aca="0">Z1388*(1+F1389)</x:f>
        <x:v>0.1442088902652028</x:v>
      </x:c>
      <x:c r="K1389" s="64" t="n">
        <x:f aca="0">AA1388*(1+G1389)</x:f>
        <x:v>0.14804696060212663</x:v>
      </x:c>
      <x:c r="L1389" s="64" t="n">
        <x:f aca="0">AB1388*(1+H1389)</x:f>
        <x:v>0.9396195121870985</x:v>
      </x:c>
      <x:c r="M1389" s="64" t="n">
        <x:f aca="0">AC1388*(1+I1389)</x:f>
        <x:v>0.10781922341435204</x:v>
      </x:c>
      <x:c r="N1389" s="64" t="n">
        <x:f aca="0">SUM(J1389:M1389)</x:f>
        <x:v>1.33969458646878</x:v>
      </x:c>
      <x:c r="O1389" s="65" t="n">
        <x:f aca="0">IFERROR((J1389+K1389)/N1389,0)</x:f>
        <x:v>0.2181511023625683</x:v>
      </x:c>
      <x:c r="P1389" s="66" t="b">
        <x:f aca="0">AND(MONTH(A1389)=12,OR(A1390="",YEAR(A1389)&lt;&gt;YEAR(A1390)))</x:f>
        <x:v>0</x:v>
      </x:c>
      <x:c r="Q1389" s="66" t="b">
        <x:f aca="0">AND(MOD(MONTH(A1389),3)=0,OR(A1390="",MONTH(A1389)&lt;&gt;MONTH(A1390)))</x:f>
        <x:v>0</x:v>
      </x:c>
      <x:c r="R1389" s="66" t="b">
        <x:f aca="0">OR(O1389&gt;$E$7,O1389&lt;$E$6)</x:f>
        <x:v>0</x:v>
      </x:c>
      <x:c r="S1389" s="66" t="b">
        <x:f aca="0">AND(OR(P1389,Q1389,R1389),A1389-AH1388&gt;$E$8)</x:f>
        <x:v>0</x:v>
      </x:c>
      <x:c r="T1389" s="67" t="str">
        <x:f aca="0">IF(NOT(OR(P1389,Q1389,R1389)),"不调",IF(NOT(S1389),"间隔规则跳过",IF(P1389,"年末+季度",IF(AND(Q1389,R1389),"季度+动态",IF(Q1389,"季度","动态")))))</x:f>
        <x:v>不调</x:v>
      </x:c>
      <x:c r="U1389" s="64" t="n">
        <x:f aca="0">IF(OR(T1389="年末+季度",T1389="季度+动态"),N1389*$E$5/2,IF(T1389="季度",(J1389+K1389)/2,IF(T1389="动态",N1389*$E$5*IF(J1389+K1389=0,0.5,J1389/(J1389+K1389)),J1389)))</x:f>
        <x:v>0.1442088902652028</x:v>
      </x:c>
      <x:c r="V1389" s="64" t="n">
        <x:f aca="0">IF(OR(T1389="年末+季度",T1389="季度+动态"),N1389*$E$5/2,IF(T1389="季度",(J1389+K1389)/2,IF(T1389="动态",N1389*$E$5*IF(J1389+K1389=0,0.5,K1389/(J1389+K1389)),K1389)))</x:f>
        <x:v>0.14804696060212663</x:v>
      </x:c>
      <x:c r="W1389" s="64" t="n">
        <x:f aca="0">IF(OR(T1389="年末+季度",T1389="季度+动态",T1389="动态"),N1389*(1-$E$5)*IF(L1389+M1389=0,$B$7/($B$7+$B$8),L1389/(L1389+M1389)),L1389)</x:f>
        <x:v>0.9396195121870985</x:v>
      </x:c>
      <x:c r="X1389" s="64" t="n">
        <x:f aca="0">IF(OR(T1389="年末+季度",T1389="季度+动态",T1389="动态"),N1389*(1-$E$5)*IF(L1389+M1389=0,$B$8/($B$7+$B$8),M1389/(L1389+M1389)),M1389)</x:f>
        <x:v>0.10781922341435204</x:v>
      </x:c>
      <x:c r="Y1389" s="64" t="n">
        <x:f aca="0">POWER(1-$H$5,(A1389-A1388)/$H$8)</x:f>
        <x:v>0.9999862671029998</x:v>
      </x:c>
      <x:c r="Z1389" s="64" t="n">
        <x:f aca="0">U1389*Y1389</x:f>
        <x:v>0.14420690985936627</x:v>
      </x:c>
      <x:c r="AA1389" s="64" t="n">
        <x:f aca="0">V1389*Y1389</x:f>
        <x:v>0.14804492748846548</x:v>
      </x:c>
      <x:c r="AB1389" s="64" t="n">
        <x:f aca="0">W1389*Y1389</x:f>
        <x:v>0.9396066084891183</x:v>
      </x:c>
      <x:c r="AC1389" s="64" t="n">
        <x:f aca="0">X1389*Y1389</x:f>
        <x:v>0.10781774274406225</x:v>
      </x:c>
      <x:c r="AD1389" s="64" t="n">
        <x:f aca="0">SUM(Z1389:AC1389)</x:f>
        <x:v>1.3396761885810122</x:v>
      </x:c>
      <x:c r="AE1389" s="64" t="n">
        <x:f aca="0">MAX(AE1388,AD1389)</x:f>
        <x:v>1.343655853704579</x:v>
      </x:c>
      <x:c r="AF1389" s="63" t="n">
        <x:f aca="0">AD1389/AE1389-1</x:f>
        <x:v>-0.002961818766758273</x:v>
      </x:c>
      <x:c r="AG1389" s="63" t="n">
        <x:f aca="0">AD1389/AD1388-1</x:f>
        <x:v>-0.0006003381779066119</x:v>
      </x:c>
      <x:c r="AH1389" s="61" t="n">
        <x:f aca="0">IF(OR(T1389="年末+季度",T1389="季度+动态",T1389="季度",T1389="动态"),A1389,AH1388)</x:f>
        <x:v>45838</x:v>
      </x:c>
      <x:c r="AI1389" s="68" t="n">
        <x:f aca="0">YEAR(A1389)</x:f>
        <x:v>2025</x:v>
      </x:c>
      <x:c r="AJ1389" s="68" t="n">
        <x:f aca="0">MONTH(A1389)</x:f>
        <x:v>7</x:v>
      </x:c>
      <x:c r="AK1389" s="66" t="n">
        <x:f aca="0">IF(MONTH(A1389)&lt;&gt;MONTH(A1390),1,0)</x:f>
        <x:v>0</x:v>
      </x:c>
      <x:c r="AL1389" s="64" t="n">
        <x:f aca="0">IF(AK1388,AD1388,AL1388)</x:f>
        <x:v>1.3269707847582417</x:v>
      </x:c>
      <x:c r="AM1389" s="65" t="str">
        <x:f aca="0">IF(AK1389,AD1389/AL1389-1,"")</x:f>
      </x:c>
      <x:c r="AN1389" s="64" t="n">
        <x:f aca="0">IF(AI1389&lt;&gt;AI1388,AD1389,MAX(AN1388,AD1389))</x:f>
        <x:v>1.343655853704579</x:v>
      </x:c>
      <x:c r="AO1389" s="65" t="n">
        <x:f aca="0">AD1389/AN1389-1</x:f>
        <x:v>-0.002961818766758273</x:v>
      </x:c>
      <x:c r="AP1389" s="69" t="n">
        <x:f aca="0">IFERROR(SUM(Z1389:AC1389)/AD1389,0)</x:f>
        <x:v>1</x:v>
      </x:c>
      <x:c r="AQ1389" s="66" t="b">
        <x:f aca="0">AND(B1389&gt;0,C1389&gt;0,D1389&gt;0,E1389&gt;0)</x:f>
        <x:v>1</x:v>
      </x:c>
    </x:row>
    <x:row r="1390" ht="13.5" hidden="0">
      <x:c r="A1390" s="61" t="n">
        <x:f aca="0">'净值底稿'!A1352</x:f>
        <x:v>45866</x:v>
      </x:c>
      <x:c r="B1390" s="62" t="n">
        <x:f aca="0">'净值底稿'!W1352</x:f>
        <x:v>1.6403096594963498</x:v>
      </x:c>
      <x:c r="C1390" s="62" t="n">
        <x:f aca="0">'净值底稿'!T1352</x:f>
        <x:v>1.616595949651931</x:v>
      </x:c>
      <x:c r="D1390" s="62" t="n">
        <x:f aca="0">'净值底稿'!U1352</x:f>
        <x:v>1.7595</x:v>
      </x:c>
      <x:c r="E1390" s="62" t="n">
        <x:f aca="0">'净值底稿'!V1352</x:f>
        <x:v>2.6898</x:v>
      </x:c>
      <x:c r="F1390" s="63" t="n">
        <x:f aca="0">IFERROR(B1390/B1389-1,0)</x:f>
        <x:v>-0.0052632090388117225</x:v>
      </x:c>
      <x:c r="G1390" s="63" t="n">
        <x:f aca="0">IFERROR(C1390/C1389-1,0)</x:f>
        <x:v>0.005654461809102784</x:v>
      </x:c>
      <x:c r="H1390" s="63" t="n">
        <x:f aca="0">IFERROR(D1390/D1389-1,0)</x:f>
        <x:v>0.001422879908935748</x:v>
      </x:c>
      <x:c r="I1390" s="63" t="n">
        <x:f aca="0">IFERROR(E1390/E1389-1,0)</x:f>
        <x:v>-0.0031870738215238337</x:v>
      </x:c>
      <x:c r="J1390" s="64" t="n">
        <x:f aca="0">Z1389*(1+F1390)</x:f>
        <x:v>0.14344791874793533</x:v>
      </x:c>
      <x:c r="K1390" s="64" t="n">
        <x:f aca="0">AA1389*(1+G1390)</x:f>
        <x:v>0.1488820418769804</x:v>
      </x:c>
      <x:c r="L1390" s="64" t="n">
        <x:f aca="0">AB1389*(1+H1390)</x:f>
        <x:v>0.9409435558546407</x:v>
      </x:c>
      <x:c r="M1390" s="64" t="n">
        <x:f aca="0">AC1389*(1+I1390)</x:f>
        <x:v>0.10747411963866686</x:v>
      </x:c>
      <x:c r="N1390" s="64" t="n">
        <x:f aca="0">SUM(J1390:M1390)</x:f>
        <x:v>1.3407476361182233</x:v>
      </x:c>
      <x:c r="O1390" s="65" t="n">
        <x:f aca="0">IFERROR((J1390+K1390)/N1390,0)</x:f>
        <x:v>0.2180350371314314</x:v>
      </x:c>
      <x:c r="P1390" s="66" t="b">
        <x:f aca="0">AND(MONTH(A1390)=12,OR(A1391="",YEAR(A1390)&lt;&gt;YEAR(A1391)))</x:f>
        <x:v>0</x:v>
      </x:c>
      <x:c r="Q1390" s="66" t="b">
        <x:f aca="0">AND(MOD(MONTH(A1390),3)=0,OR(A1391="",MONTH(A1390)&lt;&gt;MONTH(A1391)))</x:f>
        <x:v>0</x:v>
      </x:c>
      <x:c r="R1390" s="66" t="b">
        <x:f aca="0">OR(O1390&gt;$E$7,O1390&lt;$E$6)</x:f>
        <x:v>0</x:v>
      </x:c>
      <x:c r="S1390" s="66" t="b">
        <x:f aca="0">AND(OR(P1390,Q1390,R1390),A1390-AH1389&gt;$E$8)</x:f>
        <x:v>0</x:v>
      </x:c>
      <x:c r="T1390" s="67" t="str">
        <x:f aca="0">IF(NOT(OR(P1390,Q1390,R1390)),"不调",IF(NOT(S1390),"间隔规则跳过",IF(P1390,"年末+季度",IF(AND(Q1390,R1390),"季度+动态",IF(Q1390,"季度","动态")))))</x:f>
        <x:v>不调</x:v>
      </x:c>
      <x:c r="U1390" s="64" t="n">
        <x:f aca="0">IF(OR(T1390="年末+季度",T1390="季度+动态"),N1390*$E$5/2,IF(T1390="季度",(J1390+K1390)/2,IF(T1390="动态",N1390*$E$5*IF(J1390+K1390=0,0.5,J1390/(J1390+K1390)),J1390)))</x:f>
        <x:v>0.14344791874793533</x:v>
      </x:c>
      <x:c r="V1390" s="64" t="n">
        <x:f aca="0">IF(OR(T1390="年末+季度",T1390="季度+动态"),N1390*$E$5/2,IF(T1390="季度",(J1390+K1390)/2,IF(T1390="动态",N1390*$E$5*IF(J1390+K1390=0,0.5,K1390/(J1390+K1390)),K1390)))</x:f>
        <x:v>0.1488820418769804</x:v>
      </x:c>
      <x:c r="W1390" s="64" t="n">
        <x:f aca="0">IF(OR(T1390="年末+季度",T1390="季度+动态",T1390="动态"),N1390*(1-$E$5)*IF(L1390+M1390=0,$B$7/($B$7+$B$8),L1390/(L1390+M1390)),L1390)</x:f>
        <x:v>0.9409435558546407</x:v>
      </x:c>
      <x:c r="X1390" s="64" t="n">
        <x:f aca="0">IF(OR(T1390="年末+季度",T1390="季度+动态",T1390="动态"),N1390*(1-$E$5)*IF(L1390+M1390=0,$B$8/($B$7+$B$8),M1390/(L1390+M1390)),M1390)</x:f>
        <x:v>0.10747411963866686</x:v>
      </x:c>
      <x:c r="Y1390" s="64" t="n">
        <x:f aca="0">POWER(1-$H$5,(A1390-A1389)/$H$8)</x:f>
        <x:v>0.9999588018747739</x:v>
      </x:c>
      <x:c r="Z1390" s="64" t="n">
        <x:f aca="0">U1390*Y1390</x:f>
        <x:v>0.14344200896261533</x:v>
      </x:c>
      <x:c r="AA1390" s="64" t="n">
        <x:f aca="0">V1390*Y1390</x:f>
        <x:v>0.14887590821597524</x:v>
      </x:c>
      <x:c r="AB1390" s="64" t="n">
        <x:f aca="0">W1390*Y1390</x:f>
        <x:v>0.940904790744196</x:v>
      </x:c>
      <x:c r="AC1390" s="64" t="n">
        <x:f aca="0">X1390*Y1390</x:f>
        <x:v>0.10746969190642743</x:v>
      </x:c>
      <x:c r="AD1390" s="64" t="n">
        <x:f aca="0">SUM(Z1390:AC1390)</x:f>
        <x:v>1.3406923998292142</x:v>
      </x:c>
      <x:c r="AE1390" s="64" t="n">
        <x:f aca="0">MAX(AE1389,AD1390)</x:f>
        <x:v>1.343655853704579</x:v>
      </x:c>
      <x:c r="AF1390" s="63" t="n">
        <x:f aca="0">AD1390/AE1390-1</x:f>
        <x:v>-0.0022055155471502053</x:v>
      </x:c>
      <x:c r="AG1390" s="63" t="n">
        <x:f aca="0">AD1390/AD1389-1</x:f>
        <x:v>0.000758549906958006</x:v>
      </x:c>
      <x:c r="AH1390" s="61" t="n">
        <x:f aca="0">IF(OR(T1390="年末+季度",T1390="季度+动态",T1390="季度",T1390="动态"),A1390,AH1389)</x:f>
        <x:v>45838</x:v>
      </x:c>
      <x:c r="AI1390" s="68" t="n">
        <x:f aca="0">YEAR(A1390)</x:f>
        <x:v>2025</x:v>
      </x:c>
      <x:c r="AJ1390" s="68" t="n">
        <x:f aca="0">MONTH(A1390)</x:f>
        <x:v>7</x:v>
      </x:c>
      <x:c r="AK1390" s="66" t="n">
        <x:f aca="0">IF(MONTH(A1390)&lt;&gt;MONTH(A1391),1,0)</x:f>
        <x:v>0</x:v>
      </x:c>
      <x:c r="AL1390" s="64" t="n">
        <x:f aca="0">IF(AK1389,AD1389,AL1389)</x:f>
        <x:v>1.3269707847582417</x:v>
      </x:c>
      <x:c r="AM1390" s="65" t="str">
        <x:f aca="0">IF(AK1390,AD1390/AL1390-1,"")</x:f>
      </x:c>
      <x:c r="AN1390" s="64" t="n">
        <x:f aca="0">IF(AI1390&lt;&gt;AI1389,AD1390,MAX(AN1389,AD1390))</x:f>
        <x:v>1.343655853704579</x:v>
      </x:c>
      <x:c r="AO1390" s="65" t="n">
        <x:f aca="0">AD1390/AN1390-1</x:f>
        <x:v>-0.0022055155471502053</x:v>
      </x:c>
      <x:c r="AP1390" s="69" t="n">
        <x:f aca="0">IFERROR(SUM(Z1390:AC1390)/AD1390,0)</x:f>
        <x:v>1</x:v>
      </x:c>
      <x:c r="AQ1390" s="66" t="b">
        <x:f aca="0">AND(B1390&gt;0,C1390&gt;0,D1390&gt;0,E1390&gt;0)</x:f>
        <x:v>1</x:v>
      </x:c>
    </x:row>
    <x:row r="1391" ht="13.5" hidden="0">
      <x:c r="A1391" s="61" t="n">
        <x:f aca="0">'净值底稿'!A1353</x:f>
        <x:v>45867</x:v>
      </x:c>
      <x:c r="B1391" s="62" t="n">
        <x:f aca="0">'净值底稿'!W1353</x:f>
        <x:v>1.6389627415718344</x:v>
      </x:c>
      <x:c r="C1391" s="62" t="n">
        <x:f aca="0">'净值底稿'!T1353</x:f>
        <x:v>1.6232990356778396</x:v>
      </x:c>
      <x:c r="D1391" s="62" t="n">
        <x:f aca="0">'净值底稿'!U1353</x:f>
        <x:v>1.7555</x:v>
      </x:c>
      <x:c r="E1391" s="62" t="n">
        <x:f aca="0">'净值底稿'!V1353</x:f>
        <x:v>2.6761</x:v>
      </x:c>
      <x:c r="F1391" s="63" t="n">
        <x:f aca="0">IFERROR(B1391/B1390-1,0)</x:f>
        <x:v>-0.000821136373072906</x:v>
      </x:c>
      <x:c r="G1391" s="63" t="n">
        <x:f aca="0">IFERROR(C1391/C1390-1,0)</x:f>
        <x:v>0.004146420153626984</x:v>
      </x:c>
      <x:c r="H1391" s="63" t="n">
        <x:f aca="0">IFERROR(D1391/D1390-1,0)</x:f>
        <x:v>-0.0022733731173628646</x:v>
      </x:c>
      <x:c r="I1391" s="63" t="n">
        <x:f aca="0">IFERROR(E1391/E1390-1,0)</x:f>
        <x:v>-0.005093315488140404</x:v>
      </x:c>
      <x:c r="J1391" s="64" t="n">
        <x:f aca="0">Z1390*(1+F1391)</x:f>
        <x:v>0.1433242235116295</x:v>
      </x:c>
      <x:c r="K1391" s="64" t="n">
        <x:f aca="0">AA1390*(1+G1391)</x:f>
        <x:v>0.14949321028219148</x:v>
      </x:c>
      <x:c r="L1391" s="64" t="n">
        <x:f aca="0">AB1390*(1+H1391)</x:f>
        <x:v>0.9387657630869202</x:v>
      </x:c>
      <x:c r="M1391" s="64" t="n">
        <x:f aca="0">AC1390*(1+I1391)</x:f>
        <x:v>0.10692231486013475</x:v>
      </x:c>
      <x:c r="N1391" s="64" t="n">
        <x:f aca="0">SUM(J1391:M1391)</x:f>
        <x:v>1.338505511740876</x:v>
      </x:c>
      <x:c r="O1391" s="65" t="n">
        <x:f aca="0">IFERROR((J1391+K1391)/N1391,0)</x:f>
        <x:v>0.2187644587379989</x:v>
      </x:c>
      <x:c r="P1391" s="66" t="b">
        <x:f aca="0">AND(MONTH(A1391)=12,OR(A1392="",YEAR(A1391)&lt;&gt;YEAR(A1392)))</x:f>
        <x:v>0</x:v>
      </x:c>
      <x:c r="Q1391" s="66" t="b">
        <x:f aca="0">AND(MOD(MONTH(A1391),3)=0,OR(A1392="",MONTH(A1391)&lt;&gt;MONTH(A1392)))</x:f>
        <x:v>0</x:v>
      </x:c>
      <x:c r="R1391" s="66" t="b">
        <x:f aca="0">OR(O1391&gt;$E$7,O1391&lt;$E$6)</x:f>
        <x:v>0</x:v>
      </x:c>
      <x:c r="S1391" s="66" t="b">
        <x:f aca="0">AND(OR(P1391,Q1391,R1391),A1391-AH1390&gt;$E$8)</x:f>
        <x:v>0</x:v>
      </x:c>
      <x:c r="T1391" s="67" t="str">
        <x:f aca="0">IF(NOT(OR(P1391,Q1391,R1391)),"不调",IF(NOT(S1391),"间隔规则跳过",IF(P1391,"年末+季度",IF(AND(Q1391,R1391),"季度+动态",IF(Q1391,"季度","动态")))))</x:f>
        <x:v>不调</x:v>
      </x:c>
      <x:c r="U1391" s="64" t="n">
        <x:f aca="0">IF(OR(T1391="年末+季度",T1391="季度+动态"),N1391*$E$5/2,IF(T1391="季度",(J1391+K1391)/2,IF(T1391="动态",N1391*$E$5*IF(J1391+K1391=0,0.5,J1391/(J1391+K1391)),J1391)))</x:f>
        <x:v>0.1433242235116295</x:v>
      </x:c>
      <x:c r="V1391" s="64" t="n">
        <x:f aca="0">IF(OR(T1391="年末+季度",T1391="季度+动态"),N1391*$E$5/2,IF(T1391="季度",(J1391+K1391)/2,IF(T1391="动态",N1391*$E$5*IF(J1391+K1391=0,0.5,K1391/(J1391+K1391)),K1391)))</x:f>
        <x:v>0.14949321028219148</x:v>
      </x:c>
      <x:c r="W1391" s="64" t="n">
        <x:f aca="0">IF(OR(T1391="年末+季度",T1391="季度+动态",T1391="动态"),N1391*(1-$E$5)*IF(L1391+M1391=0,$B$7/($B$7+$B$8),L1391/(L1391+M1391)),L1391)</x:f>
        <x:v>0.9387657630869202</x:v>
      </x:c>
      <x:c r="X1391" s="64" t="n">
        <x:f aca="0">IF(OR(T1391="年末+季度",T1391="季度+动态",T1391="动态"),N1391*(1-$E$5)*IF(L1391+M1391=0,$B$8/($B$7+$B$8),M1391/(L1391+M1391)),M1391)</x:f>
        <x:v>0.10692231486013475</x:v>
      </x:c>
      <x:c r="Y1391" s="64" t="n">
        <x:f aca="0">POWER(1-$H$5,(A1391-A1390)/$H$8)</x:f>
        <x:v>0.9999862671029998</x:v>
      </x:c>
      <x:c r="Z1391" s="64" t="n">
        <x:f aca="0">U1391*Y1391</x:f>
        <x:v>0.14332225525483036</x:v>
      </x:c>
      <x:c r="AA1391" s="64" t="n">
        <x:f aca="0">V1391*Y1391</x:f>
        <x:v>0.14949115730733245</x:v>
      </x:c>
      <x:c r="AB1391" s="64" t="n">
        <x:f aca="0">W1391*Y1391</x:f>
        <x:v>0.9387528711133883</x:v>
      </x:c>
      <x:c r="AC1391" s="64" t="n">
        <x:f aca="0">X1391*Y1391</x:f>
        <x:v>0.10692084650699775</x:v>
      </x:c>
      <x:c r="AD1391" s="64" t="n">
        <x:f aca="0">SUM(Z1391:AC1391)</x:f>
        <x:v>1.338487130182549</x:v>
      </x:c>
      <x:c r="AE1391" s="64" t="n">
        <x:f aca="0">MAX(AE1390,AD1391)</x:f>
        <x:v>1.343655853704579</x:v>
      </x:c>
      <x:c r="AF1391" s="63" t="n">
        <x:f aca="0">AD1391/AE1391-1</x:f>
        <x:v>-0.003846761436553492</x:v>
      </x:c>
      <x:c r="AG1391" s="63" t="n">
        <x:f aca="0">AD1391/AD1390-1</x:f>
        <x:v>-0.0016448736838861056</x:v>
      </x:c>
      <x:c r="AH1391" s="61" t="n">
        <x:f aca="0">IF(OR(T1391="年末+季度",T1391="季度+动态",T1391="季度",T1391="动态"),A1391,AH1390)</x:f>
        <x:v>45838</x:v>
      </x:c>
      <x:c r="AI1391" s="68" t="n">
        <x:f aca="0">YEAR(A1391)</x:f>
        <x:v>2025</x:v>
      </x:c>
      <x:c r="AJ1391" s="68" t="n">
        <x:f aca="0">MONTH(A1391)</x:f>
        <x:v>7</x:v>
      </x:c>
      <x:c r="AK1391" s="66" t="n">
        <x:f aca="0">IF(MONTH(A1391)&lt;&gt;MONTH(A1392),1,0)</x:f>
        <x:v>0</x:v>
      </x:c>
      <x:c r="AL1391" s="64" t="n">
        <x:f aca="0">IF(AK1390,AD1390,AL1390)</x:f>
        <x:v>1.3269707847582417</x:v>
      </x:c>
      <x:c r="AM1391" s="65" t="str">
        <x:f aca="0">IF(AK1391,AD1391/AL1391-1,"")</x:f>
      </x:c>
      <x:c r="AN1391" s="64" t="n">
        <x:f aca="0">IF(AI1391&lt;&gt;AI1390,AD1391,MAX(AN1390,AD1391))</x:f>
        <x:v>1.343655853704579</x:v>
      </x:c>
      <x:c r="AO1391" s="65" t="n">
        <x:f aca="0">AD1391/AN1391-1</x:f>
        <x:v>-0.003846761436553492</x:v>
      </x:c>
      <x:c r="AP1391" s="69" t="n">
        <x:f aca="0">IFERROR(SUM(Z1391:AC1391)/AD1391,0)</x:f>
        <x:v>1</x:v>
      </x:c>
      <x:c r="AQ1391" s="66" t="b">
        <x:f aca="0">AND(B1391&gt;0,C1391&gt;0,D1391&gt;0,E1391&gt;0)</x:f>
        <x:v>1</x:v>
      </x:c>
    </x:row>
    <x:row r="1392" ht="13.5" hidden="0">
      <x:c r="A1392" s="61" t="n">
        <x:f aca="0">'净值底稿'!A1354</x:f>
        <x:v>45868</x:v>
      </x:c>
      <x:c r="B1392" s="62" t="n">
        <x:f aca="0">'净值底稿'!W1354</x:f>
        <x:v>1.6445711065465887</x:v>
      </x:c>
      <x:c r="C1392" s="62" t="n">
        <x:f aca="0">'净值底稿'!T1354</x:f>
        <x:v>1.6163294131189536</x:v>
      </x:c>
      <x:c r="D1392" s="62" t="n">
        <x:f aca="0">'净值底稿'!U1354</x:f>
        <x:v>1.7571</x:v>
      </x:c>
      <x:c r="E1392" s="62" t="n">
        <x:f aca="0">'净值底稿'!V1354</x:f>
        <x:v>2.6828</x:v>
      </x:c>
      <x:c r="F1392" s="63" t="n">
        <x:f aca="0">IFERROR(B1392/B1391-1,0)</x:f>
        <x:v>0.0034218990050838283</x:v>
      </x:c>
      <x:c r="G1392" s="63" t="n">
        <x:f aca="0">IFERROR(C1392/C1391-1,0)</x:f>
        <x:v>-0.004293492699560253</x:v>
      </x:c>
      <x:c r="H1392" s="63" t="n">
        <x:f aca="0">IFERROR(D1392/D1391-1,0)</x:f>
        <x:v>0.0009114212475078709</x:v>
      </x:c>
      <x:c r="I1392" s="63" t="n">
        <x:f aca="0">IFERROR(E1392/E1391-1,0)</x:f>
        <x:v>0.002503643361608354</x:v>
      </x:c>
      <x:c r="J1392" s="64" t="n">
        <x:f aca="0">Z1391*(1+F1392)</x:f>
        <x:v>0.14381268953749324</x:v>
      </x:c>
      <x:c r="K1392" s="64" t="n">
        <x:f aca="0">AA1391*(1+G1392)</x:f>
        <x:v>0.1488493181147846</x:v>
      </x:c>
      <x:c r="L1392" s="64" t="n">
        <x:f aca="0">AB1391*(1+H1392)</x:f>
        <x:v>0.9396084704262802</x:v>
      </x:c>
      <x:c r="M1392" s="64" t="n">
        <x:f aca="0">AC1391*(1+I1392)</x:f>
        <x:v>0.10718853817457254</x:v>
      </x:c>
      <x:c r="N1392" s="64" t="n">
        <x:f aca="0">SUM(J1392:M1392)</x:f>
        <x:v>1.3394590162531306</x:v>
      </x:c>
      <x:c r="O1392" s="65" t="n">
        <x:f aca="0">IFERROR((J1392+K1392)/N1392,0)</x:f>
        <x:v>0.2184926930209044</x:v>
      </x:c>
      <x:c r="P1392" s="66" t="b">
        <x:f aca="0">AND(MONTH(A1392)=12,OR(A1393="",YEAR(A1392)&lt;&gt;YEAR(A1393)))</x:f>
        <x:v>0</x:v>
      </x:c>
      <x:c r="Q1392" s="66" t="b">
        <x:f aca="0">AND(MOD(MONTH(A1392),3)=0,OR(A1393="",MONTH(A1392)&lt;&gt;MONTH(A1393)))</x:f>
        <x:v>0</x:v>
      </x:c>
      <x:c r="R1392" s="66" t="b">
        <x:f aca="0">OR(O1392&gt;$E$7,O1392&lt;$E$6)</x:f>
        <x:v>0</x:v>
      </x:c>
      <x:c r="S1392" s="66" t="b">
        <x:f aca="0">AND(OR(P1392,Q1392,R1392),A1392-AH1391&gt;$E$8)</x:f>
        <x:v>0</x:v>
      </x:c>
      <x:c r="T1392" s="67" t="str">
        <x:f aca="0">IF(NOT(OR(P1392,Q1392,R1392)),"不调",IF(NOT(S1392),"间隔规则跳过",IF(P1392,"年末+季度",IF(AND(Q1392,R1392),"季度+动态",IF(Q1392,"季度","动态")))))</x:f>
        <x:v>不调</x:v>
      </x:c>
      <x:c r="U1392" s="64" t="n">
        <x:f aca="0">IF(OR(T1392="年末+季度",T1392="季度+动态"),N1392*$E$5/2,IF(T1392="季度",(J1392+K1392)/2,IF(T1392="动态",N1392*$E$5*IF(J1392+K1392=0,0.5,J1392/(J1392+K1392)),J1392)))</x:f>
        <x:v>0.14381268953749324</x:v>
      </x:c>
      <x:c r="V1392" s="64" t="n">
        <x:f aca="0">IF(OR(T1392="年末+季度",T1392="季度+动态"),N1392*$E$5/2,IF(T1392="季度",(J1392+K1392)/2,IF(T1392="动态",N1392*$E$5*IF(J1392+K1392=0,0.5,K1392/(J1392+K1392)),K1392)))</x:f>
        <x:v>0.1488493181147846</x:v>
      </x:c>
      <x:c r="W1392" s="64" t="n">
        <x:f aca="0">IF(OR(T1392="年末+季度",T1392="季度+动态",T1392="动态"),N1392*(1-$E$5)*IF(L1392+M1392=0,$B$7/($B$7+$B$8),L1392/(L1392+M1392)),L1392)</x:f>
        <x:v>0.9396084704262802</x:v>
      </x:c>
      <x:c r="X1392" s="64" t="n">
        <x:f aca="0">IF(OR(T1392="年末+季度",T1392="季度+动态",T1392="动态"),N1392*(1-$E$5)*IF(L1392+M1392=0,$B$8/($B$7+$B$8),M1392/(L1392+M1392)),M1392)</x:f>
        <x:v>0.10718853817457254</x:v>
      </x:c>
      <x:c r="Y1392" s="64" t="n">
        <x:f aca="0">POWER(1-$H$5,(A1392-A1391)/$H$8)</x:f>
        <x:v>0.9999862671029998</x:v>
      </x:c>
      <x:c r="Z1392" s="64" t="n">
        <x:f aca="0">U1392*Y1392</x:f>
        <x:v>0.1438107145726405</x:v>
      </x:c>
      <x:c r="AA1392" s="64" t="n">
        <x:f aca="0">V1392*Y1392</x:f>
        <x:v>0.1488472739824304</x:v>
      </x:c>
      <x:c r="AB1392" s="64" t="n">
        <x:f aca="0">W1392*Y1392</x:f>
        <x:v>0.9395955668799353</x:v>
      </x:c>
      <x:c r="AC1392" s="64" t="n">
        <x:f aca="0">X1392*Y1392</x:f>
        <x:v>0.10718706616541818</x:v>
      </x:c>
      <x:c r="AD1392" s="64" t="n">
        <x:f aca="0">SUM(Z1392:AC1392)</x:f>
        <x:v>1.3394406216004242</x:v>
      </x:c>
      <x:c r="AE1392" s="64" t="n">
        <x:f aca="0">MAX(AE1391,AD1392)</x:f>
        <x:v>1.343655853704579</x:v>
      </x:c>
      <x:c r="AF1392" s="63" t="n">
        <x:f aca="0">AD1392/AE1392-1</x:f>
        <x:v>-0.0031371367099195524</x:v>
      </x:c>
      <x:c r="AG1392" s="63" t="n">
        <x:f aca="0">AD1392/AD1391-1</x:f>
        <x:v>0.0007123650249407643</x:v>
      </x:c>
      <x:c r="AH1392" s="61" t="n">
        <x:f aca="0">IF(OR(T1392="年末+季度",T1392="季度+动态",T1392="季度",T1392="动态"),A1392,AH1391)</x:f>
        <x:v>45838</x:v>
      </x:c>
      <x:c r="AI1392" s="68" t="n">
        <x:f aca="0">YEAR(A1392)</x:f>
        <x:v>2025</x:v>
      </x:c>
      <x:c r="AJ1392" s="68" t="n">
        <x:f aca="0">MONTH(A1392)</x:f>
        <x:v>7</x:v>
      </x:c>
      <x:c r="AK1392" s="66" t="n">
        <x:f aca="0">IF(MONTH(A1392)&lt;&gt;MONTH(A1393),1,0)</x:f>
        <x:v>0</x:v>
      </x:c>
      <x:c r="AL1392" s="64" t="n">
        <x:f aca="0">IF(AK1391,AD1391,AL1391)</x:f>
        <x:v>1.3269707847582417</x:v>
      </x:c>
      <x:c r="AM1392" s="65" t="str">
        <x:f aca="0">IF(AK1392,AD1392/AL1392-1,"")</x:f>
      </x:c>
      <x:c r="AN1392" s="64" t="n">
        <x:f aca="0">IF(AI1392&lt;&gt;AI1391,AD1392,MAX(AN1391,AD1392))</x:f>
        <x:v>1.343655853704579</x:v>
      </x:c>
      <x:c r="AO1392" s="65" t="n">
        <x:f aca="0">AD1392/AN1392-1</x:f>
        <x:v>-0.0031371367099195524</x:v>
      </x:c>
      <x:c r="AP1392" s="69" t="n">
        <x:f aca="0">IFERROR(SUM(Z1392:AC1392)/AD1392,0)</x:f>
        <x:v>1</x:v>
      </x:c>
      <x:c r="AQ1392" s="66" t="b">
        <x:f aca="0">AND(B1392&gt;0,C1392&gt;0,D1392&gt;0,E1392&gt;0)</x:f>
        <x:v>1</x:v>
      </x:c>
    </x:row>
    <x:row r="1393" ht="13.5" hidden="0">
      <x:c r="A1393" s="61" t="n">
        <x:f aca="0">'净值底稿'!A1355</x:f>
        <x:v>45869</x:v>
      </x:c>
      <x:c r="B1393" s="62" t="n">
        <x:f aca="0">'净值底稿'!W1355</x:f>
        <x:v>1.6215177718750022</x:v>
      </x:c>
      <x:c r="C1393" s="62" t="n">
        <x:f aca="0">'净值底稿'!T1355</x:f>
        <x:v>1.5983704666641145</x:v>
      </x:c>
      <x:c r="D1393" s="62" t="n">
        <x:f aca="0">'净值底稿'!U1355</x:f>
        <x:v>1.7603</x:v>
      </x:c>
      <x:c r="E1393" s="62" t="n">
        <x:f aca="0">'净值底稿'!V1355</x:f>
        <x:v>2.6745</x:v>
      </x:c>
      <x:c r="F1393" s="63" t="n">
        <x:f aca="0">IFERROR(B1393/B1392-1,0)</x:f>
        <x:v>-0.014017840019089123</x:v>
      </x:c>
      <x:c r="G1393" s="63" t="n">
        <x:f aca="0">IFERROR(C1393/C1392-1,0)</x:f>
        <x:v>-0.011110944532144895</x:v>
      </x:c>
      <x:c r="H1393" s="63" t="n">
        <x:f aca="0">IFERROR(D1393/D1392-1,0)</x:f>
        <x:v>0.001821182630470597</x:v>
      </x:c>
      <x:c r="I1393" s="63" t="n">
        <x:f aca="0">IFERROR(E1393/E1392-1,0)</x:f>
        <x:v>-0.00309378261517812</x:v>
      </x:c>
      <x:c r="J1393" s="64" t="n">
        <x:f aca="0">Z1392*(1+F1393)</x:f>
        <x:v>0.14179479898273034</x:v>
      </x:c>
      <x:c r="K1393" s="64" t="n">
        <x:f aca="0">AA1392*(1+G1393)</x:f>
        <x:v>0.14719344017745062</x:v>
      </x:c>
      <x:c r="L1393" s="64" t="n">
        <x:f aca="0">AB1392*(1+H1393)</x:f>
        <x:v>0.9413067420060042</x:v>
      </x:c>
      <x:c r="M1393" s="64" t="n">
        <x:f aca="0">AC1392*(1+I1393)</x:f>
        <x:v>0.10685545268354366</x:v>
      </x:c>
      <x:c r="N1393" s="64" t="n">
        <x:f aca="0">SUM(J1393:M1393)</x:f>
        <x:v>1.3371504338497289</x:v>
      </x:c>
      <x:c r="O1393" s="65" t="n">
        <x:f aca="0">IFERROR((J1393+K1393)/N1393,0)</x:f>
        <x:v>0.21612245850915077</x:v>
      </x:c>
      <x:c r="P1393" s="66" t="b">
        <x:f aca="0">AND(MONTH(A1393)=12,OR(A1394="",YEAR(A1393)&lt;&gt;YEAR(A1394)))</x:f>
        <x:v>0</x:v>
      </x:c>
      <x:c r="Q1393" s="66" t="b">
        <x:f aca="0">AND(MOD(MONTH(A1393),3)=0,OR(A1394="",MONTH(A1393)&lt;&gt;MONTH(A1394)))</x:f>
        <x:v>0</x:v>
      </x:c>
      <x:c r="R1393" s="66" t="b">
        <x:f aca="0">OR(O1393&gt;$E$7,O1393&lt;$E$6)</x:f>
        <x:v>0</x:v>
      </x:c>
      <x:c r="S1393" s="66" t="b">
        <x:f aca="0">AND(OR(P1393,Q1393,R1393),A1393-AH1392&gt;$E$8)</x:f>
        <x:v>0</x:v>
      </x:c>
      <x:c r="T1393" s="67" t="str">
        <x:f aca="0">IF(NOT(OR(P1393,Q1393,R1393)),"不调",IF(NOT(S1393),"间隔规则跳过",IF(P1393,"年末+季度",IF(AND(Q1393,R1393),"季度+动态",IF(Q1393,"季度","动态")))))</x:f>
        <x:v>不调</x:v>
      </x:c>
      <x:c r="U1393" s="64" t="n">
        <x:f aca="0">IF(OR(T1393="年末+季度",T1393="季度+动态"),N1393*$E$5/2,IF(T1393="季度",(J1393+K1393)/2,IF(T1393="动态",N1393*$E$5*IF(J1393+K1393=0,0.5,J1393/(J1393+K1393)),J1393)))</x:f>
        <x:v>0.14179479898273034</x:v>
      </x:c>
      <x:c r="V1393" s="64" t="n">
        <x:f aca="0">IF(OR(T1393="年末+季度",T1393="季度+动态"),N1393*$E$5/2,IF(T1393="季度",(J1393+K1393)/2,IF(T1393="动态",N1393*$E$5*IF(J1393+K1393=0,0.5,K1393/(J1393+K1393)),K1393)))</x:f>
        <x:v>0.14719344017745062</x:v>
      </x:c>
      <x:c r="W1393" s="64" t="n">
        <x:f aca="0">IF(OR(T1393="年末+季度",T1393="季度+动态",T1393="动态"),N1393*(1-$E$5)*IF(L1393+M1393=0,$B$7/($B$7+$B$8),L1393/(L1393+M1393)),L1393)</x:f>
        <x:v>0.9413067420060042</x:v>
      </x:c>
      <x:c r="X1393" s="64" t="n">
        <x:f aca="0">IF(OR(T1393="年末+季度",T1393="季度+动态",T1393="动态"),N1393*(1-$E$5)*IF(L1393+M1393=0,$B$8/($B$7+$B$8),M1393/(L1393+M1393)),M1393)</x:f>
        <x:v>0.10685545268354366</x:v>
      </x:c>
      <x:c r="Y1393" s="64" t="n">
        <x:f aca="0">POWER(1-$H$5,(A1393-A1392)/$H$8)</x:f>
        <x:v>0.9999862671029998</x:v>
      </x:c>
      <x:c r="Z1393" s="64" t="n">
        <x:f aca="0">U1393*Y1393</x:f>
        <x:v>0.14179285172936074</x:v>
      </x:c>
      <x:c r="AA1393" s="64" t="n">
        <x:f aca="0">V1393*Y1393</x:f>
        <x:v>0.14719141878509756</x:v>
      </x:c>
      <x:c r="AB1393" s="64" t="n">
        <x:f aca="0">W1393*Y1393</x:f>
        <x:v>0.9412938151374706</x:v>
      </x:c>
      <x:c r="AC1393" s="64" t="n">
        <x:f aca="0">X1393*Y1393</x:f>
        <x:v>0.10685398524861804</x:v>
      </x:c>
      <x:c r="AD1393" s="64" t="n">
        <x:f aca="0">SUM(Z1393:AC1393)</x:f>
        <x:v>1.337132070900547</x:v>
      </x:c>
      <x:c r="AE1393" s="64" t="n">
        <x:f aca="0">MAX(AE1392,AD1393)</x:f>
        <x:v>1.343655853704579</x:v>
      </x:c>
      <x:c r="AF1393" s="63" t="n">
        <x:f aca="0">AD1393/AE1393-1</x:f>
        <x:v>-0.004855248303384685</x:v>
      </x:c>
      <x:c r="AG1393" s="63" t="n">
        <x:f aca="0">AD1393/AD1392-1</x:f>
        <x:v>-0.0017235185066426517</x:v>
      </x:c>
      <x:c r="AH1393" s="61" t="n">
        <x:f aca="0">IF(OR(T1393="年末+季度",T1393="季度+动态",T1393="季度",T1393="动态"),A1393,AH1392)</x:f>
        <x:v>45838</x:v>
      </x:c>
      <x:c r="AI1393" s="68" t="n">
        <x:f aca="0">YEAR(A1393)</x:f>
        <x:v>2025</x:v>
      </x:c>
      <x:c r="AJ1393" s="68" t="n">
        <x:f aca="0">MONTH(A1393)</x:f>
        <x:v>7</x:v>
      </x:c>
      <x:c r="AK1393" s="66" t="n">
        <x:f aca="0">IF(MONTH(A1393)&lt;&gt;MONTH(A1394),1,0)</x:f>
        <x:v>1</x:v>
      </x:c>
      <x:c r="AL1393" s="64" t="n">
        <x:f aca="0">IF(AK1392,AD1392,AL1392)</x:f>
        <x:v>1.3269707847582417</x:v>
      </x:c>
      <x:c r="AM1393" s="65" t="n">
        <x:f aca="0">IF(AK1393,AD1393/AL1393-1,"")</x:f>
        <x:v>0.007657505544974352</x:v>
      </x:c>
      <x:c r="AN1393" s="64" t="n">
        <x:f aca="0">IF(AI1393&lt;&gt;AI1392,AD1393,MAX(AN1392,AD1393))</x:f>
        <x:v>1.343655853704579</x:v>
      </x:c>
      <x:c r="AO1393" s="65" t="n">
        <x:f aca="0">AD1393/AN1393-1</x:f>
        <x:v>-0.004855248303384685</x:v>
      </x:c>
      <x:c r="AP1393" s="69" t="n">
        <x:f aca="0">IFERROR(SUM(Z1393:AC1393)/AD1393,0)</x:f>
        <x:v>1</x:v>
      </x:c>
      <x:c r="AQ1393" s="66" t="b">
        <x:f aca="0">AND(B1393&gt;0,C1393&gt;0,D1393&gt;0,E1393&gt;0)</x:f>
        <x:v>1</x:v>
      </x:c>
    </x:row>
    <x:row r="1394" ht="13.5" hidden="0">
      <x:c r="A1394" s="61" t="n">
        <x:f aca="0">'净值底稿'!A1356</x:f>
        <x:v>45870</x:v>
      </x:c>
      <x:c r="B1394" s="62" t="n">
        <x:f aca="0">'净值底稿'!W1356</x:f>
        <x:v>1.618622214981442</x:v>
      </x:c>
      <x:c r="C1394" s="62" t="n">
        <x:f aca="0">'净值底稿'!T1356</x:f>
        <x:v>1.6012552731743241</x:v>
      </x:c>
      <x:c r="D1394" s="62" t="n">
        <x:f aca="0">'净值底稿'!U1356</x:f>
        <x:v>1.7606</x:v>
      </x:c>
      <x:c r="E1394" s="62" t="n">
        <x:f aca="0">'净值底稿'!V1356</x:f>
        <x:v>2.6744</x:v>
      </x:c>
      <x:c r="F1394" s="63" t="n">
        <x:f aca="0">IFERROR(B1394/B1393-1,0)</x:f>
        <x:v>-0.001785707775630474</x:v>
      </x:c>
      <x:c r="G1394" s="63" t="n">
        <x:f aca="0">IFERROR(C1394/C1393-1,0)</x:f>
        <x:v>0.001804842225488823</x:v>
      </x:c>
      <x:c r="H1394" s="63" t="n">
        <x:f aca="0">IFERROR(D1394/D1393-1,0)</x:f>
        <x:v>0.0001704254956540474</x:v>
      </x:c>
      <x:c r="I1394" s="63" t="n">
        <x:f aca="0">IFERROR(E1394/E1393-1,0)</x:f>
        <x:v>-0.000037390166386264134</x:v>
      </x:c>
      <x:c r="J1394" s="64" t="n">
        <x:f aca="0">Z1393*(1+F1394)</x:f>
        <x:v>0.1415396511314988</x:v>
      </x:c>
      <x:c r="K1394" s="64" t="n">
        <x:f aca="0">AA1393*(1+G1394)</x:f>
        <x:v>0.14745707607295053</x:v>
      </x:c>
      <x:c r="L1394" s="64" t="n">
        <x:f aca="0">AB1393*(1+H1394)</x:f>
        <x:v>0.9414542356024714</x:v>
      </x:c>
      <x:c r="M1394" s="64" t="n">
        <x:f aca="0">AC1393*(1+I1394)</x:f>
        <x:v>0.10684998996033056</x:v>
      </x:c>
      <x:c r="N1394" s="64" t="n">
        <x:f aca="0">SUM(J1394:M1394)</x:f>
        <x:v>1.3373009527672512</x:v>
      </x:c>
      <x:c r="O1394" s="65" t="n">
        <x:f aca="0">IFERROR((J1394+K1394)/N1394,0)</x:f>
        <x:v>0.21610448015193137</x:v>
      </x:c>
      <x:c r="P1394" s="66" t="b">
        <x:f aca="0">AND(MONTH(A1394)=12,OR(A1395="",YEAR(A1394)&lt;&gt;YEAR(A1395)))</x:f>
        <x:v>0</x:v>
      </x:c>
      <x:c r="Q1394" s="66" t="b">
        <x:f aca="0">AND(MOD(MONTH(A1394),3)=0,OR(A1395="",MONTH(A1394)&lt;&gt;MONTH(A1395)))</x:f>
        <x:v>0</x:v>
      </x:c>
      <x:c r="R1394" s="66" t="b">
        <x:f aca="0">OR(O1394&gt;$E$7,O1394&lt;$E$6)</x:f>
        <x:v>0</x:v>
      </x:c>
      <x:c r="S1394" s="66" t="b">
        <x:f aca="0">AND(OR(P1394,Q1394,R1394),A1394-AH1393&gt;$E$8)</x:f>
        <x:v>0</x:v>
      </x:c>
      <x:c r="T1394" s="67" t="str">
        <x:f aca="0">IF(NOT(OR(P1394,Q1394,R1394)),"不调",IF(NOT(S1394),"间隔规则跳过",IF(P1394,"年末+季度",IF(AND(Q1394,R1394),"季度+动态",IF(Q1394,"季度","动态")))))</x:f>
        <x:v>不调</x:v>
      </x:c>
      <x:c r="U1394" s="64" t="n">
        <x:f aca="0">IF(OR(T1394="年末+季度",T1394="季度+动态"),N1394*$E$5/2,IF(T1394="季度",(J1394+K1394)/2,IF(T1394="动态",N1394*$E$5*IF(J1394+K1394=0,0.5,J1394/(J1394+K1394)),J1394)))</x:f>
        <x:v>0.1415396511314988</x:v>
      </x:c>
      <x:c r="V1394" s="64" t="n">
        <x:f aca="0">IF(OR(T1394="年末+季度",T1394="季度+动态"),N1394*$E$5/2,IF(T1394="季度",(J1394+K1394)/2,IF(T1394="动态",N1394*$E$5*IF(J1394+K1394=0,0.5,K1394/(J1394+K1394)),K1394)))</x:f>
        <x:v>0.14745707607295053</x:v>
      </x:c>
      <x:c r="W1394" s="64" t="n">
        <x:f aca="0">IF(OR(T1394="年末+季度",T1394="季度+动态",T1394="动态"),N1394*(1-$E$5)*IF(L1394+M1394=0,$B$7/($B$7+$B$8),L1394/(L1394+M1394)),L1394)</x:f>
        <x:v>0.9414542356024714</x:v>
      </x:c>
      <x:c r="X1394" s="64" t="n">
        <x:f aca="0">IF(OR(T1394="年末+季度",T1394="季度+动态",T1394="动态"),N1394*(1-$E$5)*IF(L1394+M1394=0,$B$8/($B$7+$B$8),M1394/(L1394+M1394)),M1394)</x:f>
        <x:v>0.10684998996033056</x:v>
      </x:c>
      <x:c r="Y1394" s="64" t="n">
        <x:f aca="0">POWER(1-$H$5,(A1394-A1393)/$H$8)</x:f>
        <x:v>0.9999862671029998</x:v>
      </x:c>
      <x:c r="Z1394" s="64" t="n">
        <x:f aca="0">U1394*Y1394</x:f>
        <x:v>0.14153770738204835</x:v>
      </x:c>
      <x:c r="AA1394" s="64" t="n">
        <x:f aca="0">V1394*Y1394</x:f>
        <x:v>0.14745505106011286</x:v>
      </x:c>
      <x:c r="AB1394" s="64" t="n">
        <x:f aca="0">W1394*Y1394</x:f>
        <x:v>0.9414413067084235</x:v>
      </x:c>
      <x:c r="AC1394" s="64" t="n">
        <x:f aca="0">X1394*Y1394</x:f>
        <x:v>0.10684852260042396</x:v>
      </x:c>
      <x:c r="AD1394" s="64" t="n">
        <x:f aca="0">SUM(Z1394:AC1394)</x:f>
        <x:v>1.3372825877510086</x:v>
      </x:c>
      <x:c r="AE1394" s="64" t="n">
        <x:f aca="0">MAX(AE1393,AD1394)</x:f>
        <x:v>1.343655853704579</x:v>
      </x:c>
      <x:c r="AF1394" s="63" t="n">
        <x:f aca="0">AD1394/AE1394-1</x:f>
        <x:v>-0.0047432279150936285</x:v>
      </x:c>
      <x:c r="AG1394" s="63" t="n">
        <x:f aca="0">AD1394/AD1393-1</x:f>
        <x:v>0.00011256692868055751</x:v>
      </x:c>
      <x:c r="AH1394" s="61" t="n">
        <x:f aca="0">IF(OR(T1394="年末+季度",T1394="季度+动态",T1394="季度",T1394="动态"),A1394,AH1393)</x:f>
        <x:v>45838</x:v>
      </x:c>
      <x:c r="AI1394" s="68" t="n">
        <x:f aca="0">YEAR(A1394)</x:f>
        <x:v>2025</x:v>
      </x:c>
      <x:c r="AJ1394" s="68" t="n">
        <x:f aca="0">MONTH(A1394)</x:f>
        <x:v>8</x:v>
      </x:c>
      <x:c r="AK1394" s="66" t="n">
        <x:f aca="0">IF(MONTH(A1394)&lt;&gt;MONTH(A1395),1,0)</x:f>
        <x:v>0</x:v>
      </x:c>
      <x:c r="AL1394" s="64" t="n">
        <x:f aca="0">IF(AK1393,AD1393,AL1393)</x:f>
        <x:v>1.337132070900547</x:v>
      </x:c>
      <x:c r="AM1394" s="65" t="str">
        <x:f aca="0">IF(AK1394,AD1394/AL1394-1,"")</x:f>
      </x:c>
      <x:c r="AN1394" s="64" t="n">
        <x:f aca="0">IF(AI1394&lt;&gt;AI1393,AD1394,MAX(AN1393,AD1394))</x:f>
        <x:v>1.343655853704579</x:v>
      </x:c>
      <x:c r="AO1394" s="65" t="n">
        <x:f aca="0">AD1394/AN1394-1</x:f>
        <x:v>-0.0047432279150936285</x:v>
      </x:c>
      <x:c r="AP1394" s="69" t="n">
        <x:f aca="0">IFERROR(SUM(Z1394:AC1394)/AD1394,0)</x:f>
        <x:v>1</x:v>
      </x:c>
      <x:c r="AQ1394" s="66" t="b">
        <x:f aca="0">AND(B1394&gt;0,C1394&gt;0,D1394&gt;0,E1394&gt;0)</x:f>
        <x:v>1</x:v>
      </x:c>
    </x:row>
    <x:row r="1395" ht="13.5" hidden="0">
      <x:c r="A1395" s="61" t="n">
        <x:f aca="0">'净值底稿'!A1357</x:f>
        <x:v>45873</x:v>
      </x:c>
      <x:c r="B1395" s="62" t="n">
        <x:f aca="0">'净值底稿'!W1357</x:f>
        <x:v>1.62608486387272</x:v>
      </x:c>
      <x:c r="C1395" s="62" t="n">
        <x:f aca="0">'净值底稿'!T1357</x:f>
        <x:v>1.6157893030487105</x:v>
      </x:c>
      <x:c r="D1395" s="62" t="n">
        <x:f aca="0">'净值底稿'!U1357</x:f>
        <x:v>1.7611</x:v>
      </x:c>
      <x:c r="E1395" s="62" t="n">
        <x:f aca="0">'净值底稿'!V1357</x:f>
        <x:v>2.7044</x:v>
      </x:c>
      <x:c r="F1395" s="63" t="n">
        <x:f aca="0">IFERROR(B1395/B1394-1,0)</x:f>
        <x:v>0.004610494544190935</x:v>
      </x:c>
      <x:c r="G1395" s="63" t="n">
        <x:f aca="0">IFERROR(C1395/C1394-1,0)</x:f>
        <x:v>0.009076647626317547</x:v>
      </x:c>
      <x:c r="H1395" s="63" t="n">
        <x:f aca="0">IFERROR(D1395/D1394-1,0)</x:f>
        <x:v>0.00028399409292290123</x:v>
      </x:c>
      <x:c r="I1395" s="63" t="n">
        <x:f aca="0">IFERROR(E1395/E1394-1,0)</x:f>
        <x:v>0.011217469338917319</x:v>
      </x:c>
      <x:c r="J1395" s="64" t="n">
        <x:f aca="0">Z1394*(1+F1395)</x:f>
        <x:v>0.14219026620973058</x:v>
      </x:c>
      <x:c r="K1395" s="64" t="n">
        <x:f aca="0">AA1394*(1+G1395)</x:f>
        <x:v>0.14879344859930616</x:v>
      </x:c>
      <x:c r="L1395" s="64" t="n">
        <x:f aca="0">AB1394*(1+H1395)</x:f>
        <x:v>0.9417086704783624</x:v>
      </x:c>
      <x:c r="M1395" s="64" t="n">
        <x:f aca="0">AC1394*(1+I1395)</x:f>
        <x:v>0.10804709262660284</x:v>
      </x:c>
      <x:c r="N1395" s="64" t="n">
        <x:f aca="0">SUM(J1395:M1395)</x:f>
        <x:v>1.3407394779140018</x:v>
      </x:c>
      <x:c r="O1395" s="65" t="n">
        <x:f aca="0">IFERROR((J1395+K1395)/N1395,0)</x:f>
        <x:v>0.21703225690181482</x:v>
      </x:c>
      <x:c r="P1395" s="66" t="b">
        <x:f aca="0">AND(MONTH(A1395)=12,OR(A1396="",YEAR(A1395)&lt;&gt;YEAR(A1396)))</x:f>
        <x:v>0</x:v>
      </x:c>
      <x:c r="Q1395" s="66" t="b">
        <x:f aca="0">AND(MOD(MONTH(A1395),3)=0,OR(A1396="",MONTH(A1395)&lt;&gt;MONTH(A1396)))</x:f>
        <x:v>0</x:v>
      </x:c>
      <x:c r="R1395" s="66" t="b">
        <x:f aca="0">OR(O1395&gt;$E$7,O1395&lt;$E$6)</x:f>
        <x:v>0</x:v>
      </x:c>
      <x:c r="S1395" s="66" t="b">
        <x:f aca="0">AND(OR(P1395,Q1395,R1395),A1395-AH1394&gt;$E$8)</x:f>
        <x:v>0</x:v>
      </x:c>
      <x:c r="T1395" s="67" t="str">
        <x:f aca="0">IF(NOT(OR(P1395,Q1395,R1395)),"不调",IF(NOT(S1395),"间隔规则跳过",IF(P1395,"年末+季度",IF(AND(Q1395,R1395),"季度+动态",IF(Q1395,"季度","动态")))))</x:f>
        <x:v>不调</x:v>
      </x:c>
      <x:c r="U1395" s="64" t="n">
        <x:f aca="0">IF(OR(T1395="年末+季度",T1395="季度+动态"),N1395*$E$5/2,IF(T1395="季度",(J1395+K1395)/2,IF(T1395="动态",N1395*$E$5*IF(J1395+K1395=0,0.5,J1395/(J1395+K1395)),J1395)))</x:f>
        <x:v>0.14219026620973058</x:v>
      </x:c>
      <x:c r="V1395" s="64" t="n">
        <x:f aca="0">IF(OR(T1395="年末+季度",T1395="季度+动态"),N1395*$E$5/2,IF(T1395="季度",(J1395+K1395)/2,IF(T1395="动态",N1395*$E$5*IF(J1395+K1395=0,0.5,K1395/(J1395+K1395)),K1395)))</x:f>
        <x:v>0.14879344859930616</x:v>
      </x:c>
      <x:c r="W1395" s="64" t="n">
        <x:f aca="0">IF(OR(T1395="年末+季度",T1395="季度+动态",T1395="动态"),N1395*(1-$E$5)*IF(L1395+M1395=0,$B$7/($B$7+$B$8),L1395/(L1395+M1395)),L1395)</x:f>
        <x:v>0.9417086704783624</x:v>
      </x:c>
      <x:c r="X1395" s="64" t="n">
        <x:f aca="0">IF(OR(T1395="年末+季度",T1395="季度+动态",T1395="动态"),N1395*(1-$E$5)*IF(L1395+M1395=0,$B$8/($B$7+$B$8),M1395/(L1395+M1395)),M1395)</x:f>
        <x:v>0.10804709262660284</x:v>
      </x:c>
      <x:c r="Y1395" s="64" t="n">
        <x:f aca="0">POWER(1-$H$5,(A1395-A1394)/$H$8)</x:f>
        <x:v>0.9999588018747739</x:v>
      </x:c>
      <x:c r="Z1395" s="64" t="n">
        <x:f aca="0">U1395*Y1395</x:f>
        <x:v>0.14218440823733733</x:v>
      </x:c>
      <x:c r="AA1395" s="64" t="n">
        <x:f aca="0">V1395*Y1395</x:f>
        <x:v>0.14878731858817795</x:v>
      </x:c>
      <x:c r="AB1395" s="64" t="n">
        <x:f aca="0">W1395*Y1395</x:f>
        <x:v>0.9416698738466295</x:v>
      </x:c>
      <x:c r="AC1395" s="64" t="n">
        <x:f aca="0">X1395*Y1395</x:f>
        <x:v>0.1080426412889505</x:v>
      </x:c>
      <x:c r="AD1395" s="64" t="n">
        <x:f aca="0">SUM(Z1395:AC1395)</x:f>
        <x:v>1.3406842419610954</x:v>
      </x:c>
      <x:c r="AE1395" s="64" t="n">
        <x:f aca="0">MAX(AE1394,AD1395)</x:f>
        <x:v>1.343655853704579</x:v>
      </x:c>
      <x:c r="AF1395" s="63" t="n">
        <x:f aca="0">AD1395/AE1395-1</x:f>
        <x:v>-0.0022115869441499125</x:v>
      </x:c>
      <x:c r="AG1395" s="63" t="n">
        <x:f aca="0">AD1395/AD1394-1</x:f>
        <x:v>0.002543706349910302</x:v>
      </x:c>
      <x:c r="AH1395" s="61" t="n">
        <x:f aca="0">IF(OR(T1395="年末+季度",T1395="季度+动态",T1395="季度",T1395="动态"),A1395,AH1394)</x:f>
        <x:v>45838</x:v>
      </x:c>
      <x:c r="AI1395" s="68" t="n">
        <x:f aca="0">YEAR(A1395)</x:f>
        <x:v>2025</x:v>
      </x:c>
      <x:c r="AJ1395" s="68" t="n">
        <x:f aca="0">MONTH(A1395)</x:f>
        <x:v>8</x:v>
      </x:c>
      <x:c r="AK1395" s="66" t="n">
        <x:f aca="0">IF(MONTH(A1395)&lt;&gt;MONTH(A1396),1,0)</x:f>
        <x:v>0</x:v>
      </x:c>
      <x:c r="AL1395" s="64" t="n">
        <x:f aca="0">IF(AK1394,AD1394,AL1394)</x:f>
        <x:v>1.337132070900547</x:v>
      </x:c>
      <x:c r="AM1395" s="65" t="str">
        <x:f aca="0">IF(AK1395,AD1395/AL1395-1,"")</x:f>
      </x:c>
      <x:c r="AN1395" s="64" t="n">
        <x:f aca="0">IF(AI1395&lt;&gt;AI1394,AD1395,MAX(AN1394,AD1395))</x:f>
        <x:v>1.343655853704579</x:v>
      </x:c>
      <x:c r="AO1395" s="65" t="n">
        <x:f aca="0">AD1395/AN1395-1</x:f>
        <x:v>-0.0022115869441499125</x:v>
      </x:c>
      <x:c r="AP1395" s="69" t="n">
        <x:f aca="0">IFERROR(SUM(Z1395:AC1395)/AD1395,0)</x:f>
        <x:v>1</x:v>
      </x:c>
      <x:c r="AQ1395" s="66" t="b">
        <x:f aca="0">AND(B1395&gt;0,C1395&gt;0,D1395&gt;0,E1395&gt;0)</x:f>
        <x:v>1</x:v>
      </x:c>
    </x:row>
    <x:row r="1396" ht="13.5" hidden="0">
      <x:c r="A1396" s="61" t="n">
        <x:f aca="0">'净值底稿'!A1358</x:f>
        <x:v>45874</x:v>
      </x:c>
      <x:c r="B1396" s="62" t="n">
        <x:f aca="0">'净值底稿'!W1358</x:f>
        <x:v>1.6412064689316452</x:v>
      </x:c>
      <x:c r="C1396" s="62" t="n">
        <x:f aca="0">'净值底稿'!T1358</x:f>
        <x:v>1.6305456596302474</x:v>
      </x:c>
      <x:c r="D1396" s="62" t="n">
        <x:f aca="0">'净值底稿'!U1358</x:f>
        <x:v>1.7611</x:v>
      </x:c>
      <x:c r="E1396" s="62" t="n">
        <x:f aca="0">'净值底稿'!V1358</x:f>
        <x:v>2.718</x:v>
      </x:c>
      <x:c r="F1396" s="63" t="n">
        <x:f aca="0">IFERROR(B1396/B1395-1,0)</x:f>
        <x:v>0.009299394757854795</x:v>
      </x:c>
      <x:c r="G1396" s="63" t="n">
        <x:f aca="0">IFERROR(C1396/C1395-1,0)</x:f>
        <x:v>0.009132599500253136</x:v>
      </x:c>
      <x:c r="H1396" s="63" t="n">
        <x:f aca="0">IFERROR(D1396/D1395-1,0)</x:f>
        <x:v>0</x:v>
      </x:c>
      <x:c r="I1396" s="63" t="n">
        <x:f aca="0">IFERROR(E1396/E1395-1,0)</x:f>
        <x:v>0.005028841887294799</x:v>
      </x:c>
      <x:c r="J1396" s="64" t="n">
        <x:f aca="0">Z1395*(1+F1396)</x:f>
        <x:v>0.14350663717794832</x:v>
      </x:c>
      <x:c r="K1396" s="64" t="n">
        <x:f aca="0">AA1395*(1+G1396)</x:f>
        <x:v>0.15014613357956036</x:v>
      </x:c>
      <x:c r="L1396" s="64" t="n">
        <x:f aca="0">AB1395*(1+H1396)</x:f>
        <x:v>0.9416698738466295</x:v>
      </x:c>
      <x:c r="M1396" s="64" t="n">
        <x:f aca="0">AC1395*(1+I1396)</x:f>
        <x:v>0.10858597064907834</x:v>
      </x:c>
      <x:c r="N1396" s="64" t="n">
        <x:f aca="0">SUM(J1396:M1396)</x:f>
        <x:v>1.3439086152532165</x:v>
      </x:c>
      <x:c r="O1396" s="65" t="n">
        <x:f aca="0">IFERROR((J1396+K1396)/N1396,0)</x:f>
        <x:v>0.21850650217178585</x:v>
      </x:c>
      <x:c r="P1396" s="66" t="b">
        <x:f aca="0">AND(MONTH(A1396)=12,OR(A1397="",YEAR(A1396)&lt;&gt;YEAR(A1397)))</x:f>
        <x:v>0</x:v>
      </x:c>
      <x:c r="Q1396" s="66" t="b">
        <x:f aca="0">AND(MOD(MONTH(A1396),3)=0,OR(A1397="",MONTH(A1396)&lt;&gt;MONTH(A1397)))</x:f>
        <x:v>0</x:v>
      </x:c>
      <x:c r="R1396" s="66" t="b">
        <x:f aca="0">OR(O1396&gt;$E$7,O1396&lt;$E$6)</x:f>
        <x:v>0</x:v>
      </x:c>
      <x:c r="S1396" s="66" t="b">
        <x:f aca="0">AND(OR(P1396,Q1396,R1396),A1396-AH1395&gt;$E$8)</x:f>
        <x:v>0</x:v>
      </x:c>
      <x:c r="T1396" s="67" t="str">
        <x:f aca="0">IF(NOT(OR(P1396,Q1396,R1396)),"不调",IF(NOT(S1396),"间隔规则跳过",IF(P1396,"年末+季度",IF(AND(Q1396,R1396),"季度+动态",IF(Q1396,"季度","动态")))))</x:f>
        <x:v>不调</x:v>
      </x:c>
      <x:c r="U1396" s="64" t="n">
        <x:f aca="0">IF(OR(T1396="年末+季度",T1396="季度+动态"),N1396*$E$5/2,IF(T1396="季度",(J1396+K1396)/2,IF(T1396="动态",N1396*$E$5*IF(J1396+K1396=0,0.5,J1396/(J1396+K1396)),J1396)))</x:f>
        <x:v>0.14350663717794832</x:v>
      </x:c>
      <x:c r="V1396" s="64" t="n">
        <x:f aca="0">IF(OR(T1396="年末+季度",T1396="季度+动态"),N1396*$E$5/2,IF(T1396="季度",(J1396+K1396)/2,IF(T1396="动态",N1396*$E$5*IF(J1396+K1396=0,0.5,K1396/(J1396+K1396)),K1396)))</x:f>
        <x:v>0.15014613357956036</x:v>
      </x:c>
      <x:c r="W1396" s="64" t="n">
        <x:f aca="0">IF(OR(T1396="年末+季度",T1396="季度+动态",T1396="动态"),N1396*(1-$E$5)*IF(L1396+M1396=0,$B$7/($B$7+$B$8),L1396/(L1396+M1396)),L1396)</x:f>
        <x:v>0.9416698738466295</x:v>
      </x:c>
      <x:c r="X1396" s="64" t="n">
        <x:f aca="0">IF(OR(T1396="年末+季度",T1396="季度+动态",T1396="动态"),N1396*(1-$E$5)*IF(L1396+M1396=0,$B$8/($B$7+$B$8),M1396/(L1396+M1396)),M1396)</x:f>
        <x:v>0.10858597064907834</x:v>
      </x:c>
      <x:c r="Y1396" s="64" t="n">
        <x:f aca="0">POWER(1-$H$5,(A1396-A1395)/$H$8)</x:f>
        <x:v>0.9999862671029998</x:v>
      </x:c>
      <x:c r="Z1396" s="64" t="n">
        <x:f aca="0">U1396*Y1396</x:f>
        <x:v>0.1435046664160811</x:v>
      </x:c>
      <x:c r="AA1396" s="64" t="n">
        <x:f aca="0">V1396*Y1396</x:f>
        <x:v>0.15014407163817292</x:v>
      </x:c>
      <x:c r="AB1396" s="64" t="n">
        <x:f aca="0">W1396*Y1396</x:f>
        <x:v>0.9416569419912437</x:v>
      </x:c>
      <x:c r="AC1396" s="64" t="n">
        <x:f aca="0">X1396*Y1396</x:f>
        <x:v>0.10858447944912775</x:v>
      </x:c>
      <x:c r="AD1396" s="64" t="n">
        <x:f aca="0">SUM(Z1396:AC1396)</x:f>
        <x:v>1.3438901594946255</x:v>
      </x:c>
      <x:c r="AE1396" s="64" t="n">
        <x:f aca="0">MAX(AE1395,AD1396)</x:f>
        <x:v>1.3438901594946255</x:v>
      </x:c>
      <x:c r="AF1396" s="63" t="n">
        <x:f aca="0">AD1396/AE1396-1</x:f>
        <x:v>0</x:v>
      </x:c>
      <x:c r="AG1396" s="63" t="n">
        <x:f aca="0">AD1396/AD1395-1</x:f>
        <x:v>0.00239125472888424</x:v>
      </x:c>
      <x:c r="AH1396" s="61" t="n">
        <x:f aca="0">IF(OR(T1396="年末+季度",T1396="季度+动态",T1396="季度",T1396="动态"),A1396,AH1395)</x:f>
        <x:v>45838</x:v>
      </x:c>
      <x:c r="AI1396" s="68" t="n">
        <x:f aca="0">YEAR(A1396)</x:f>
        <x:v>2025</x:v>
      </x:c>
      <x:c r="AJ1396" s="68" t="n">
        <x:f aca="0">MONTH(A1396)</x:f>
        <x:v>8</x:v>
      </x:c>
      <x:c r="AK1396" s="66" t="n">
        <x:f aca="0">IF(MONTH(A1396)&lt;&gt;MONTH(A1397),1,0)</x:f>
        <x:v>0</x:v>
      </x:c>
      <x:c r="AL1396" s="64" t="n">
        <x:f aca="0">IF(AK1395,AD1395,AL1395)</x:f>
        <x:v>1.337132070900547</x:v>
      </x:c>
      <x:c r="AM1396" s="65" t="str">
        <x:f aca="0">IF(AK1396,AD1396/AL1396-1,"")</x:f>
      </x:c>
      <x:c r="AN1396" s="64" t="n">
        <x:f aca="0">IF(AI1396&lt;&gt;AI1395,AD1396,MAX(AN1395,AD1396))</x:f>
        <x:v>1.3438901594946255</x:v>
      </x:c>
      <x:c r="AO1396" s="65" t="n">
        <x:f aca="0">AD1396/AN1396-1</x:f>
        <x:v>0</x:v>
      </x:c>
      <x:c r="AP1396" s="69" t="n">
        <x:f aca="0">IFERROR(SUM(Z1396:AC1396)/AD1396,0)</x:f>
        <x:v>1</x:v>
      </x:c>
      <x:c r="AQ1396" s="66" t="b">
        <x:f aca="0">AND(B1396&gt;0,C1396&gt;0,D1396&gt;0,E1396&gt;0)</x:f>
        <x:v>1</x:v>
      </x:c>
    </x:row>
    <x:row r="1397" ht="13.5" hidden="0">
      <x:c r="A1397" s="61" t="n">
        <x:f aca="0">'净值底稿'!A1359</x:f>
        <x:v>45875</x:v>
      </x:c>
      <x:c r="B1397" s="62" t="n">
        <x:f aca="0">'净值底稿'!W1359</x:f>
        <x:v>1.6472798161274231</x:v>
      </x:c>
      <x:c r="C1397" s="62" t="n">
        <x:f aca="0">'净值底稿'!T1359</x:f>
        <x:v>1.6429716453396526</x:v>
      </x:c>
      <x:c r="D1397" s="62" t="n">
        <x:f aca="0">'净值底稿'!U1359</x:f>
        <x:v>1.7614</x:v>
      </x:c>
      <x:c r="E1397" s="62" t="n">
        <x:f aca="0">'净值底稿'!V1359</x:f>
        <x:v>2.7158</x:v>
      </x:c>
      <x:c r="F1397" s="63" t="n">
        <x:f aca="0">IFERROR(B1397/B1396-1,0)</x:f>
        <x:v>0.003700538177704882</x:v>
      </x:c>
      <x:c r="G1397" s="63" t="n">
        <x:f aca="0">IFERROR(C1397/C1396-1,0)</x:f>
        <x:v>0.007620752989047075</x:v>
      </x:c>
      <x:c r="H1397" s="63" t="n">
        <x:f aca="0">IFERROR(D1397/D1396-1,0)</x:f>
        <x:v>0.00017034807790583528</x:v>
      </x:c>
      <x:c r="I1397" s="63" t="n">
        <x:f aca="0">IFERROR(E1397/E1396-1,0)</x:f>
        <x:v>-0.0008094186902133371</x:v>
      </x:c>
      <x:c r="J1397" s="64" t="n">
        <x:f aca="0">Z1396*(1+F1397)</x:f>
        <x:v>0.1440357109128326</x:v>
      </x:c>
      <x:c r="K1397" s="64" t="n">
        <x:f aca="0">AA1396*(1+G1397)</x:f>
        <x:v>0.15128828252089724</x:v>
      </x:c>
      <x:c r="L1397" s="64" t="n">
        <x:f aca="0">AB1396*(1+H1397)</x:f>
        <x:v>0.9418173514413586</x:v>
      </x:c>
      <x:c r="M1397" s="64" t="n">
        <x:f aca="0">AC1396*(1+I1397)</x:f>
        <x:v>0.10849658914199453</x:v>
      </x:c>
      <x:c r="N1397" s="64" t="n">
        <x:f aca="0">SUM(J1397:M1397)</x:f>
        <x:v>1.3456379340170828</x:v>
      </x:c>
      <x:c r="O1397" s="65" t="n">
        <x:f aca="0">IFERROR((J1397+K1397)/N1397,0)</x:f>
        <x:v>0.21946764873973948</x:v>
      </x:c>
      <x:c r="P1397" s="66" t="b">
        <x:f aca="0">AND(MONTH(A1397)=12,OR(A1398="",YEAR(A1397)&lt;&gt;YEAR(A1398)))</x:f>
        <x:v>0</x:v>
      </x:c>
      <x:c r="Q1397" s="66" t="b">
        <x:f aca="0">AND(MOD(MONTH(A1397),3)=0,OR(A1398="",MONTH(A1397)&lt;&gt;MONTH(A1398)))</x:f>
        <x:v>0</x:v>
      </x:c>
      <x:c r="R1397" s="66" t="b">
        <x:f aca="0">OR(O1397&gt;$E$7,O1397&lt;$E$6)</x:f>
        <x:v>0</x:v>
      </x:c>
      <x:c r="S1397" s="66" t="b">
        <x:f aca="0">AND(OR(P1397,Q1397,R1397),A1397-AH1396&gt;$E$8)</x:f>
        <x:v>0</x:v>
      </x:c>
      <x:c r="T1397" s="67" t="str">
        <x:f aca="0">IF(NOT(OR(P1397,Q1397,R1397)),"不调",IF(NOT(S1397),"间隔规则跳过",IF(P1397,"年末+季度",IF(AND(Q1397,R1397),"季度+动态",IF(Q1397,"季度","动态")))))</x:f>
        <x:v>不调</x:v>
      </x:c>
      <x:c r="U1397" s="64" t="n">
        <x:f aca="0">IF(OR(T1397="年末+季度",T1397="季度+动态"),N1397*$E$5/2,IF(T1397="季度",(J1397+K1397)/2,IF(T1397="动态",N1397*$E$5*IF(J1397+K1397=0,0.5,J1397/(J1397+K1397)),J1397)))</x:f>
        <x:v>0.1440357109128326</x:v>
      </x:c>
      <x:c r="V1397" s="64" t="n">
        <x:f aca="0">IF(OR(T1397="年末+季度",T1397="季度+动态"),N1397*$E$5/2,IF(T1397="季度",(J1397+K1397)/2,IF(T1397="动态",N1397*$E$5*IF(J1397+K1397=0,0.5,K1397/(J1397+K1397)),K1397)))</x:f>
        <x:v>0.15128828252089724</x:v>
      </x:c>
      <x:c r="W1397" s="64" t="n">
        <x:f aca="0">IF(OR(T1397="年末+季度",T1397="季度+动态",T1397="动态"),N1397*(1-$E$5)*IF(L1397+M1397=0,$B$7/($B$7+$B$8),L1397/(L1397+M1397)),L1397)</x:f>
        <x:v>0.9418173514413586</x:v>
      </x:c>
      <x:c r="X1397" s="64" t="n">
        <x:f aca="0">IF(OR(T1397="年末+季度",T1397="季度+动态",T1397="动态"),N1397*(1-$E$5)*IF(L1397+M1397=0,$B$8/($B$7+$B$8),M1397/(L1397+M1397)),M1397)</x:f>
        <x:v>0.10849658914199453</x:v>
      </x:c>
      <x:c r="Y1397" s="64" t="n">
        <x:f aca="0">POWER(1-$H$5,(A1397-A1396)/$H$8)</x:f>
        <x:v>0.9999862671029998</x:v>
      </x:c>
      <x:c r="Z1397" s="64" t="n">
        <x:f aca="0">U1397*Y1397</x:f>
        <x:v>0.1440337328852503</x:v>
      </x:c>
      <x:c r="AA1397" s="64" t="n">
        <x:f aca="0">V1397*Y1397</x:f>
        <x:v>0.15128620489449604</x:v>
      </x:c>
      <x:c r="AB1397" s="64" t="n">
        <x:f aca="0">W1397*Y1397</x:f>
        <x:v>0.9418044175606782</x:v>
      </x:c>
      <x:c r="AC1397" s="64" t="n">
        <x:f aca="0">X1397*Y1397</x:f>
        <x:v>0.10849509916951097</x:v>
      </x:c>
      <x:c r="AD1397" s="64" t="n">
        <x:f aca="0">SUM(Z1397:AC1397)</x:f>
        <x:v>1.3456194545099356</x:v>
      </x:c>
      <x:c r="AE1397" s="64" t="n">
        <x:f aca="0">MAX(AE1396,AD1397)</x:f>
        <x:v>1.3456194545099356</x:v>
      </x:c>
      <x:c r="AF1397" s="63" t="n">
        <x:f aca="0">AD1397/AE1397-1</x:f>
        <x:v>0</x:v>
      </x:c>
      <x:c r="AG1397" s="63" t="n">
        <x:f aca="0">AD1397/AD1396-1</x:f>
        <x:v>0.0012867830031291216</x:v>
      </x:c>
      <x:c r="AH1397" s="61" t="n">
        <x:f aca="0">IF(OR(T1397="年末+季度",T1397="季度+动态",T1397="季度",T1397="动态"),A1397,AH1396)</x:f>
        <x:v>45838</x:v>
      </x:c>
      <x:c r="AI1397" s="68" t="n">
        <x:f aca="0">YEAR(A1397)</x:f>
        <x:v>2025</x:v>
      </x:c>
      <x:c r="AJ1397" s="68" t="n">
        <x:f aca="0">MONTH(A1397)</x:f>
        <x:v>8</x:v>
      </x:c>
      <x:c r="AK1397" s="66" t="n">
        <x:f aca="0">IF(MONTH(A1397)&lt;&gt;MONTH(A1398),1,0)</x:f>
        <x:v>0</x:v>
      </x:c>
      <x:c r="AL1397" s="64" t="n">
        <x:f aca="0">IF(AK1396,AD1396,AL1396)</x:f>
        <x:v>1.337132070900547</x:v>
      </x:c>
      <x:c r="AM1397" s="65" t="str">
        <x:f aca="0">IF(AK1397,AD1397/AL1397-1,"")</x:f>
      </x:c>
      <x:c r="AN1397" s="64" t="n">
        <x:f aca="0">IF(AI1397&lt;&gt;AI1396,AD1397,MAX(AN1396,AD1397))</x:f>
        <x:v>1.3456194545099356</x:v>
      </x:c>
      <x:c r="AO1397" s="65" t="n">
        <x:f aca="0">AD1397/AN1397-1</x:f>
        <x:v>0</x:v>
      </x:c>
      <x:c r="AP1397" s="69" t="n">
        <x:f aca="0">IFERROR(SUM(Z1397:AC1397)/AD1397,0)</x:f>
        <x:v>1</x:v>
      </x:c>
      <x:c r="AQ1397" s="66" t="b">
        <x:f aca="0">AND(B1397&gt;0,C1397&gt;0,D1397&gt;0,E1397&gt;0)</x:f>
        <x:v>1</x:v>
      </x:c>
    </x:row>
    <x:row r="1398" ht="13.5" hidden="0">
      <x:c r="A1398" s="61" t="n">
        <x:f aca="0">'净值底稿'!A1360</x:f>
        <x:v>45876</x:v>
      </x:c>
      <x:c r="B1398" s="62" t="n">
        <x:f aca="0">'净值底稿'!W1360</x:f>
        <x:v>1.6507386062379352</x:v>
      </x:c>
      <x:c r="C1398" s="62" t="n">
        <x:f aca="0">'净值底稿'!T1360</x:f>
        <x:v>1.6407249490123537</x:v>
      </x:c>
      <x:c r="D1398" s="62" t="n">
        <x:f aca="0">'净值底稿'!U1360</x:f>
        <x:v>1.762</x:v>
      </x:c>
      <x:c r="E1398" s="62" t="n">
        <x:f aca="0">'净值底稿'!V1360</x:f>
        <x:v>2.7251</x:v>
      </x:c>
      <x:c r="F1398" s="63" t="n">
        <x:f aca="0">IFERROR(B1398/B1397-1,0)</x:f>
        <x:v>0.0020996979849139397</x:v>
      </x:c>
      <x:c r="G1398" s="63" t="n">
        <x:f aca="0">IFERROR(C1398/C1397-1,0)</x:f>
        <x:v>-0.001367458978170255</x:v>
      </x:c>
      <x:c r="H1398" s="63" t="n">
        <x:f aca="0">IFERROR(D1398/D1397-1,0)</x:f>
        <x:v>0.0003406381287611726</x:v>
      </x:c>
      <x:c r="I1398" s="63" t="n">
        <x:f aca="0">IFERROR(E1398/E1397-1,0)</x:f>
        <x:v>0.003424405331762248</x:v>
      </x:c>
      <x:c r="J1398" s="64" t="n">
        <x:f aca="0">Z1397*(1+F1398)</x:f>
        <x:v>0.14433616022394907</x:v>
      </x:c>
      <x:c r="K1398" s="64" t="n">
        <x:f aca="0">AA1397*(1+G1398)</x:f>
        <x:v>0.15107932721533976</x:v>
      </x:c>
      <x:c r="L1398" s="64" t="n">
        <x:f aca="0">AB1397*(1+H1398)</x:f>
        <x:v>0.9421252320551351</x:v>
      </x:c>
      <x:c r="M1398" s="64" t="n">
        <x:f aca="0">AC1397*(1+I1398)</x:f>
        <x:v>0.10886663036557712</x:v>
      </x:c>
      <x:c r="N1398" s="64" t="n">
        <x:f aca="0">SUM(J1398:M1398)</x:f>
        <x:v>1.346407349860001</x:v>
      </x:c>
      <x:c r="O1398" s="65" t="n">
        <x:f aca="0">IFERROR((J1398+K1398)/N1398,0)</x:f>
        <x:v>0.21941018627832504</x:v>
      </x:c>
      <x:c r="P1398" s="66" t="b">
        <x:f aca="0">AND(MONTH(A1398)=12,OR(A1399="",YEAR(A1398)&lt;&gt;YEAR(A1399)))</x:f>
        <x:v>0</x:v>
      </x:c>
      <x:c r="Q1398" s="66" t="b">
        <x:f aca="0">AND(MOD(MONTH(A1398),3)=0,OR(A1399="",MONTH(A1398)&lt;&gt;MONTH(A1399)))</x:f>
        <x:v>0</x:v>
      </x:c>
      <x:c r="R1398" s="66" t="b">
        <x:f aca="0">OR(O1398&gt;$E$7,O1398&lt;$E$6)</x:f>
        <x:v>0</x:v>
      </x:c>
      <x:c r="S1398" s="66" t="b">
        <x:f aca="0">AND(OR(P1398,Q1398,R1398),A1398-AH1397&gt;$E$8)</x:f>
        <x:v>0</x:v>
      </x:c>
      <x:c r="T1398" s="67" t="str">
        <x:f aca="0">IF(NOT(OR(P1398,Q1398,R1398)),"不调",IF(NOT(S1398),"间隔规则跳过",IF(P1398,"年末+季度",IF(AND(Q1398,R1398),"季度+动态",IF(Q1398,"季度","动态")))))</x:f>
        <x:v>不调</x:v>
      </x:c>
      <x:c r="U1398" s="64" t="n">
        <x:f aca="0">IF(OR(T1398="年末+季度",T1398="季度+动态"),N1398*$E$5/2,IF(T1398="季度",(J1398+K1398)/2,IF(T1398="动态",N1398*$E$5*IF(J1398+K1398=0,0.5,J1398/(J1398+K1398)),J1398)))</x:f>
        <x:v>0.14433616022394907</x:v>
      </x:c>
      <x:c r="V1398" s="64" t="n">
        <x:f aca="0">IF(OR(T1398="年末+季度",T1398="季度+动态"),N1398*$E$5/2,IF(T1398="季度",(J1398+K1398)/2,IF(T1398="动态",N1398*$E$5*IF(J1398+K1398=0,0.5,K1398/(J1398+K1398)),K1398)))</x:f>
        <x:v>0.15107932721533976</x:v>
      </x:c>
      <x:c r="W1398" s="64" t="n">
        <x:f aca="0">IF(OR(T1398="年末+季度",T1398="季度+动态",T1398="动态"),N1398*(1-$E$5)*IF(L1398+M1398=0,$B$7/($B$7+$B$8),L1398/(L1398+M1398)),L1398)</x:f>
        <x:v>0.9421252320551351</x:v>
      </x:c>
      <x:c r="X1398" s="64" t="n">
        <x:f aca="0">IF(OR(T1398="年末+季度",T1398="季度+动态",T1398="动态"),N1398*(1-$E$5)*IF(L1398+M1398=0,$B$8/($B$7+$B$8),M1398/(L1398+M1398)),M1398)</x:f>
        <x:v>0.10886663036557712</x:v>
      </x:c>
      <x:c r="Y1398" s="64" t="n">
        <x:f aca="0">POWER(1-$H$5,(A1398-A1397)/$H$8)</x:f>
        <x:v>0.9999862671029998</x:v>
      </x:c>
      <x:c r="Z1398" s="64" t="n">
        <x:f aca="0">U1398*Y1398</x:f>
        <x:v>0.1443341780703273</x:v>
      </x:c>
      <x:c r="AA1398" s="64" t="n">
        <x:f aca="0">V1398*Y1398</x:f>
        <x:v>0.15107725245850023</x:v>
      </x:c>
      <x:c r="AB1398" s="64" t="n">
        <x:f aca="0">W1398*Y1398</x:f>
        <x:v>0.942112293946362</x:v>
      </x:c>
      <x:c r="AC1398" s="64" t="n">
        <x:f aca="0">X1398*Y1398</x:f>
        <x:v>0.10886513531135554</x:v>
      </x:c>
      <x:c r="AD1398" s="64" t="n">
        <x:f aca="0">SUM(Z1398:AC1398)</x:f>
        <x:v>1.346388859786545</x:v>
      </x:c>
      <x:c r="AE1398" s="64" t="n">
        <x:f aca="0">MAX(AE1397,AD1398)</x:f>
        <x:v>1.346388859786545</x:v>
      </x:c>
      <x:c r="AF1398" s="63" t="n">
        <x:f aca="0">AD1398/AE1398-1</x:f>
        <x:v>0</x:v>
      </x:c>
      <x:c r="AG1398" s="63" t="n">
        <x:f aca="0">AD1398/AD1397-1</x:f>
        <x:v>0.0005717851908506599</x:v>
      </x:c>
      <x:c r="AH1398" s="61" t="n">
        <x:f aca="0">IF(OR(T1398="年末+季度",T1398="季度+动态",T1398="季度",T1398="动态"),A1398,AH1397)</x:f>
        <x:v>45838</x:v>
      </x:c>
      <x:c r="AI1398" s="68" t="n">
        <x:f aca="0">YEAR(A1398)</x:f>
        <x:v>2025</x:v>
      </x:c>
      <x:c r="AJ1398" s="68" t="n">
        <x:f aca="0">MONTH(A1398)</x:f>
        <x:v>8</x:v>
      </x:c>
      <x:c r="AK1398" s="66" t="n">
        <x:f aca="0">IF(MONTH(A1398)&lt;&gt;MONTH(A1399),1,0)</x:f>
        <x:v>0</x:v>
      </x:c>
      <x:c r="AL1398" s="64" t="n">
        <x:f aca="0">IF(AK1397,AD1397,AL1397)</x:f>
        <x:v>1.337132070900547</x:v>
      </x:c>
      <x:c r="AM1398" s="65" t="str">
        <x:f aca="0">IF(AK1398,AD1398/AL1398-1,"")</x:f>
      </x:c>
      <x:c r="AN1398" s="64" t="n">
        <x:f aca="0">IF(AI1398&lt;&gt;AI1397,AD1398,MAX(AN1397,AD1398))</x:f>
        <x:v>1.346388859786545</x:v>
      </x:c>
      <x:c r="AO1398" s="65" t="n">
        <x:f aca="0">AD1398/AN1398-1</x:f>
        <x:v>0</x:v>
      </x:c>
      <x:c r="AP1398" s="69" t="n">
        <x:f aca="0">IFERROR(SUM(Z1398:AC1398)/AD1398,0)</x:f>
        <x:v>1</x:v>
      </x:c>
      <x:c r="AQ1398" s="66" t="b">
        <x:f aca="0">AND(B1398&gt;0,C1398&gt;0,D1398&gt;0,E1398&gt;0)</x:f>
        <x:v>1</x:v>
      </x:c>
    </x:row>
    <x:row r="1399" ht="13.5" hidden="0">
      <x:c r="A1399" s="61" t="n">
        <x:f aca="0">'净值底稿'!A1361</x:f>
        <x:v>45877</x:v>
      </x:c>
      <x:c r="B1399" s="62" t="n">
        <x:f aca="0">'净值底稿'!W1361</x:f>
        <x:v>1.6527315145994457</x:v>
      </x:c>
      <x:c r="C1399" s="62" t="n">
        <x:f aca="0">'净值底稿'!T1361</x:f>
        <x:v>1.6390802764179206</x:v>
      </x:c>
      <x:c r="D1399" s="62" t="n">
        <x:f aca="0">'净值底稿'!U1361</x:f>
        <x:v>1.7621</x:v>
      </x:c>
      <x:c r="E1399" s="62" t="n">
        <x:f aca="0">'净值底稿'!V1361</x:f>
        <x:v>2.7292</x:v>
      </x:c>
      <x:c r="F1399" s="63" t="n">
        <x:f aca="0">IFERROR(B1399/B1398-1,0)</x:f>
        <x:v>0.0012072828211440179</x:v>
      </x:c>
      <x:c r="G1399" s="63" t="n">
        <x:f aca="0">IFERROR(C1399/C1398-1,0)</x:f>
        <x:v>-0.0010024060372965105</x:v>
      </x:c>
      <x:c r="H1399" s="63" t="n">
        <x:f aca="0">IFERROR(D1399/D1398-1,0)</x:f>
        <x:v>0.00005675368898971911</x:v>
      </x:c>
      <x:c r="I1399" s="63" t="n">
        <x:f aca="0">IFERROR(E1399/E1398-1,0)</x:f>
        <x:v>0.0015045319437818616</x:v>
      </x:c>
      <x:c r="J1399" s="64" t="n">
        <x:f aca="0">Z1398*(1+F1399)</x:f>
        <x:v>0.14450843024401555</x:v>
      </x:c>
      <x:c r="K1399" s="64" t="n">
        <x:f aca="0">AA1398*(1+G1399)</x:f>
        <x:v>0.15092581170853767</x:v>
      </x:c>
      <x:c r="L1399" s="64" t="n">
        <x:f aca="0">AB1398*(1+H1399)</x:f>
        <x:v>0.942165762294486</x:v>
      </x:c>
      <x:c r="M1399" s="64" t="n">
        <x:f aca="0">AC1398*(1+I1399)</x:f>
        <x:v>0.1090289263849956</x:v>
      </x:c>
      <x:c r="N1399" s="64" t="n">
        <x:f aca="0">SUM(J1399:M1399)</x:f>
        <x:v>1.3466289306320347</x:v>
      </x:c>
      <x:c r="O1399" s="65" t="n">
        <x:f aca="0">IFERROR((J1399+K1399)/N1399,0)</x:f>
        <x:v>0.21938801048473863</x:v>
      </x:c>
      <x:c r="P1399" s="66" t="b">
        <x:f aca="0">AND(MONTH(A1399)=12,OR(A1400="",YEAR(A1399)&lt;&gt;YEAR(A1400)))</x:f>
        <x:v>0</x:v>
      </x:c>
      <x:c r="Q1399" s="66" t="b">
        <x:f aca="0">AND(MOD(MONTH(A1399),3)=0,OR(A1400="",MONTH(A1399)&lt;&gt;MONTH(A1400)))</x:f>
        <x:v>0</x:v>
      </x:c>
      <x:c r="R1399" s="66" t="b">
        <x:f aca="0">OR(O1399&gt;$E$7,O1399&lt;$E$6)</x:f>
        <x:v>0</x:v>
      </x:c>
      <x:c r="S1399" s="66" t="b">
        <x:f aca="0">AND(OR(P1399,Q1399,R1399),A1399-AH1398&gt;$E$8)</x:f>
        <x:v>0</x:v>
      </x:c>
      <x:c r="T1399" s="67" t="str">
        <x:f aca="0">IF(NOT(OR(P1399,Q1399,R1399)),"不调",IF(NOT(S1399),"间隔规则跳过",IF(P1399,"年末+季度",IF(AND(Q1399,R1399),"季度+动态",IF(Q1399,"季度","动态")))))</x:f>
        <x:v>不调</x:v>
      </x:c>
      <x:c r="U1399" s="64" t="n">
        <x:f aca="0">IF(OR(T1399="年末+季度",T1399="季度+动态"),N1399*$E$5/2,IF(T1399="季度",(J1399+K1399)/2,IF(T1399="动态",N1399*$E$5*IF(J1399+K1399=0,0.5,J1399/(J1399+K1399)),J1399)))</x:f>
        <x:v>0.14450843024401555</x:v>
      </x:c>
      <x:c r="V1399" s="64" t="n">
        <x:f aca="0">IF(OR(T1399="年末+季度",T1399="季度+动态"),N1399*$E$5/2,IF(T1399="季度",(J1399+K1399)/2,IF(T1399="动态",N1399*$E$5*IF(J1399+K1399=0,0.5,K1399/(J1399+K1399)),K1399)))</x:f>
        <x:v>0.15092581170853767</x:v>
      </x:c>
      <x:c r="W1399" s="64" t="n">
        <x:f aca="0">IF(OR(T1399="年末+季度",T1399="季度+动态",T1399="动态"),N1399*(1-$E$5)*IF(L1399+M1399=0,$B$7/($B$7+$B$8),L1399/(L1399+M1399)),L1399)</x:f>
        <x:v>0.942165762294486</x:v>
      </x:c>
      <x:c r="X1399" s="64" t="n">
        <x:f aca="0">IF(OR(T1399="年末+季度",T1399="季度+动态",T1399="动态"),N1399*(1-$E$5)*IF(L1399+M1399=0,$B$8/($B$7+$B$8),M1399/(L1399+M1399)),M1399)</x:f>
        <x:v>0.1090289263849956</x:v>
      </x:c>
      <x:c r="Y1399" s="64" t="n">
        <x:f aca="0">POWER(1-$H$5,(A1399-A1398)/$H$8)</x:f>
        <x:v>0.9999862671029998</x:v>
      </x:c>
      <x:c r="Z1399" s="64" t="n">
        <x:f aca="0">U1399*Y1399</x:f>
        <x:v>0.14450644572462734</x:v>
      </x:c>
      <x:c r="AA1399" s="64" t="n">
        <x:f aca="0">V1399*Y1399</x:f>
        <x:v>0.1509237390599108</x:v>
      </x:c>
      <x:c r="AB1399" s="64" t="n">
        <x:f aca="0">W1399*Y1399</x:f>
        <x:v>0.9421528236291152</x:v>
      </x:c>
      <x:c r="AC1399" s="64" t="n">
        <x:f aca="0">X1399*Y1399</x:f>
        <x:v>0.10902742910197952</x:v>
      </x:c>
      <x:c r="AD1399" s="64" t="n">
        <x:f aca="0">SUM(Z1399:AC1399)</x:f>
        <x:v>1.346610437515633</x:v>
      </x:c>
      <x:c r="AE1399" s="64" t="n">
        <x:f aca="0">MAX(AE1398,AD1399)</x:f>
        <x:v>1.346610437515633</x:v>
      </x:c>
      <x:c r="AF1399" s="63" t="n">
        <x:f aca="0">AD1399/AE1399-1</x:f>
        <x:v>0</x:v>
      </x:c>
      <x:c r="AG1399" s="63" t="n">
        <x:f aca="0">AD1399/AD1398-1</x:f>
        <x:v>0.0001645718675382657</x:v>
      </x:c>
      <x:c r="AH1399" s="61" t="n">
        <x:f aca="0">IF(OR(T1399="年末+季度",T1399="季度+动态",T1399="季度",T1399="动态"),A1399,AH1398)</x:f>
        <x:v>45838</x:v>
      </x:c>
      <x:c r="AI1399" s="68" t="n">
        <x:f aca="0">YEAR(A1399)</x:f>
        <x:v>2025</x:v>
      </x:c>
      <x:c r="AJ1399" s="68" t="n">
        <x:f aca="0">MONTH(A1399)</x:f>
        <x:v>8</x:v>
      </x:c>
      <x:c r="AK1399" s="66" t="n">
        <x:f aca="0">IF(MONTH(A1399)&lt;&gt;MONTH(A1400),1,0)</x:f>
        <x:v>0</x:v>
      </x:c>
      <x:c r="AL1399" s="64" t="n">
        <x:f aca="0">IF(AK1398,AD1398,AL1398)</x:f>
        <x:v>1.337132070900547</x:v>
      </x:c>
      <x:c r="AM1399" s="65" t="str">
        <x:f aca="0">IF(AK1399,AD1399/AL1399-1,"")</x:f>
      </x:c>
      <x:c r="AN1399" s="64" t="n">
        <x:f aca="0">IF(AI1399&lt;&gt;AI1398,AD1399,MAX(AN1398,AD1399))</x:f>
        <x:v>1.346610437515633</x:v>
      </x:c>
      <x:c r="AO1399" s="65" t="n">
        <x:f aca="0">AD1399/AN1399-1</x:f>
        <x:v>0</x:v>
      </x:c>
      <x:c r="AP1399" s="69" t="n">
        <x:f aca="0">IFERROR(SUM(Z1399:AC1399)/AD1399,0)</x:f>
        <x:v>1</x:v>
      </x:c>
      <x:c r="AQ1399" s="66" t="b">
        <x:f aca="0">AND(B1399&gt;0,C1399&gt;0,D1399&gt;0,E1399&gt;0)</x:f>
        <x:v>1</x:v>
      </x:c>
    </x:row>
    <x:row r="1400" ht="13.5" hidden="0">
      <x:c r="A1400" s="61" t="n">
        <x:f aca="0">'净值底稿'!A1362</x:f>
        <x:v>45880</x:v>
      </x:c>
      <x:c r="B1400" s="62" t="n">
        <x:f aca="0">'净值底稿'!W1362</x:f>
        <x:v>1.6485923690952111</x:v>
      </x:c>
      <x:c r="C1400" s="62" t="n">
        <x:f aca="0">'净值底稿'!T1362</x:f>
        <x:v>1.6557888867885462</x:v>
      </x:c>
      <x:c r="D1400" s="62" t="n">
        <x:f aca="0">'净值底稿'!U1362</x:f>
        <x:v>1.7595</x:v>
      </x:c>
      <x:c r="E1400" s="62" t="n">
        <x:f aca="0">'净值底稿'!V1362</x:f>
        <x:v>2.7034</x:v>
      </x:c>
      <x:c r="F1400" s="63" t="n">
        <x:f aca="0">IFERROR(B1400/B1399-1,0)</x:f>
        <x:v>-0.0025044270455735207</x:v>
      </x:c>
      <x:c r="G1400" s="63" t="n">
        <x:f aca="0">IFERROR(C1400/C1399-1,0)</x:f>
        <x:v>0.01019389386292957</x:v>
      </x:c>
      <x:c r="H1400" s="63" t="n">
        <x:f aca="0">IFERROR(D1400/D1399-1,0)</x:f>
        <x:v>-0.0014755121729753684</x:v>
      </x:c>
      <x:c r="I1400" s="63" t="n">
        <x:f aca="0">IFERROR(E1400/E1399-1,0)</x:f>
        <x:v>-0.009453319654111225</x:v>
      </x:c>
      <x:c r="J1400" s="64" t="n">
        <x:f aca="0">Z1399*(1+F1400)</x:f>
        <x:v>0.14414453987369488</x:v>
      </x:c>
      <x:c r="K1400" s="64" t="n">
        <x:f aca="0">AA1399*(1+G1400)</x:f>
        <x:v>0.152462239637284</x:v>
      </x:c>
      <x:c r="L1400" s="64" t="n">
        <x:f aca="0">AB1399*(1+H1400)</x:f>
        <x:v>0.9407626656690473</x:v>
      </x:c>
      <x:c r="M1400" s="64" t="n">
        <x:f aca="0">AC1399*(1+I1400)</x:f>
        <x:v>0.10799675796361255</x:v>
      </x:c>
      <x:c r="N1400" s="64" t="n">
        <x:f aca="0">SUM(J1400:M1400)</x:f>
        <x:v>1.3453662031436389</x:v>
      </x:c>
      <x:c r="O1400" s="65" t="n">
        <x:f aca="0">IFERROR((J1400+K1400)/N1400,0)</x:f>
        <x:v>0.22046546049537674</x:v>
      </x:c>
      <x:c r="P1400" s="66" t="b">
        <x:f aca="0">AND(MONTH(A1400)=12,OR(A1401="",YEAR(A1400)&lt;&gt;YEAR(A1401)))</x:f>
        <x:v>0</x:v>
      </x:c>
      <x:c r="Q1400" s="66" t="b">
        <x:f aca="0">AND(MOD(MONTH(A1400),3)=0,OR(A1401="",MONTH(A1400)&lt;&gt;MONTH(A1401)))</x:f>
        <x:v>0</x:v>
      </x:c>
      <x:c r="R1400" s="66" t="b">
        <x:f aca="0">OR(O1400&gt;$E$7,O1400&lt;$E$6)</x:f>
        <x:v>0</x:v>
      </x:c>
      <x:c r="S1400" s="66" t="b">
        <x:f aca="0">AND(OR(P1400,Q1400,R1400),A1400-AH1399&gt;$E$8)</x:f>
        <x:v>0</x:v>
      </x:c>
      <x:c r="T1400" s="67" t="str">
        <x:f aca="0">IF(NOT(OR(P1400,Q1400,R1400)),"不调",IF(NOT(S1400),"间隔规则跳过",IF(P1400,"年末+季度",IF(AND(Q1400,R1400),"季度+动态",IF(Q1400,"季度","动态")))))</x:f>
        <x:v>不调</x:v>
      </x:c>
      <x:c r="U1400" s="64" t="n">
        <x:f aca="0">IF(OR(T1400="年末+季度",T1400="季度+动态"),N1400*$E$5/2,IF(T1400="季度",(J1400+K1400)/2,IF(T1400="动态",N1400*$E$5*IF(J1400+K1400=0,0.5,J1400/(J1400+K1400)),J1400)))</x:f>
        <x:v>0.14414453987369488</x:v>
      </x:c>
      <x:c r="V1400" s="64" t="n">
        <x:f aca="0">IF(OR(T1400="年末+季度",T1400="季度+动态"),N1400*$E$5/2,IF(T1400="季度",(J1400+K1400)/2,IF(T1400="动态",N1400*$E$5*IF(J1400+K1400=0,0.5,K1400/(J1400+K1400)),K1400)))</x:f>
        <x:v>0.152462239637284</x:v>
      </x:c>
      <x:c r="W1400" s="64" t="n">
        <x:f aca="0">IF(OR(T1400="年末+季度",T1400="季度+动态",T1400="动态"),N1400*(1-$E$5)*IF(L1400+M1400=0,$B$7/($B$7+$B$8),L1400/(L1400+M1400)),L1400)</x:f>
        <x:v>0.9407626656690473</x:v>
      </x:c>
      <x:c r="X1400" s="64" t="n">
        <x:f aca="0">IF(OR(T1400="年末+季度",T1400="季度+动态",T1400="动态"),N1400*(1-$E$5)*IF(L1400+M1400=0,$B$8/($B$7+$B$8),M1400/(L1400+M1400)),M1400)</x:f>
        <x:v>0.10799675796361255</x:v>
      </x:c>
      <x:c r="Y1400" s="64" t="n">
        <x:f aca="0">POWER(1-$H$5,(A1400-A1399)/$H$8)</x:f>
        <x:v>0.9999588018747739</x:v>
      </x:c>
      <x:c r="Z1400" s="64" t="n">
        <x:f aca="0">U1400*Y1400</x:f>
        <x:v>0.1441386013888905</x:v>
      </x:c>
      <x:c r="AA1400" s="64" t="n">
        <x:f aca="0">V1400*Y1400</x:f>
        <x:v>0.1524559584788432</x:v>
      </x:c>
      <x:c r="AB1400" s="64" t="n">
        <x:f aca="0">W1400*Y1400</x:f>
        <x:v>0.9407239080109391</x:v>
      </x:c>
      <x:c r="AC1400" s="64" t="n">
        <x:f aca="0">X1400*Y1400</x:f>
        <x:v>0.10799230869965395</x:v>
      </x:c>
      <x:c r="AD1400" s="64" t="n">
        <x:f aca="0">SUM(Z1400:AC1400)</x:f>
        <x:v>1.3453107765783268</x:v>
      </x:c>
      <x:c r="AE1400" s="64" t="n">
        <x:f aca="0">MAX(AE1399,AD1400)</x:f>
        <x:v>1.346610437515633</x:v>
      </x:c>
      <x:c r="AF1400" s="63" t="n">
        <x:f aca="0">AD1400/AE1400-1</x:f>
        <x:v>-0.0009651350539833237</x:v>
      </x:c>
      <x:c r="AG1400" s="63" t="n">
        <x:f aca="0">AD1400/AD1399-1</x:f>
        <x:v>-0.0009651350539833237</x:v>
      </x:c>
      <x:c r="AH1400" s="61" t="n">
        <x:f aca="0">IF(OR(T1400="年末+季度",T1400="季度+动态",T1400="季度",T1400="动态"),A1400,AH1399)</x:f>
        <x:v>45838</x:v>
      </x:c>
      <x:c r="AI1400" s="68" t="n">
        <x:f aca="0">YEAR(A1400)</x:f>
        <x:v>2025</x:v>
      </x:c>
      <x:c r="AJ1400" s="68" t="n">
        <x:f aca="0">MONTH(A1400)</x:f>
        <x:v>8</x:v>
      </x:c>
      <x:c r="AK1400" s="66" t="n">
        <x:f aca="0">IF(MONTH(A1400)&lt;&gt;MONTH(A1401),1,0)</x:f>
        <x:v>0</x:v>
      </x:c>
      <x:c r="AL1400" s="64" t="n">
        <x:f aca="0">IF(AK1399,AD1399,AL1399)</x:f>
        <x:v>1.337132070900547</x:v>
      </x:c>
      <x:c r="AM1400" s="65" t="str">
        <x:f aca="0">IF(AK1400,AD1400/AL1400-1,"")</x:f>
      </x:c>
      <x:c r="AN1400" s="64" t="n">
        <x:f aca="0">IF(AI1400&lt;&gt;AI1399,AD1400,MAX(AN1399,AD1400))</x:f>
        <x:v>1.346610437515633</x:v>
      </x:c>
      <x:c r="AO1400" s="65" t="n">
        <x:f aca="0">AD1400/AN1400-1</x:f>
        <x:v>-0.0009651350539833237</x:v>
      </x:c>
      <x:c r="AP1400" s="69" t="n">
        <x:f aca="0">IFERROR(SUM(Z1400:AC1400)/AD1400,0)</x:f>
        <x:v>1</x:v>
      </x:c>
      <x:c r="AQ1400" s="66" t="b">
        <x:f aca="0">AND(B1400&gt;0,C1400&gt;0,D1400&gt;0,E1400&gt;0)</x:f>
        <x:v>1</x:v>
      </x:c>
    </x:row>
    <x:row r="1401" ht="13.5" hidden="0">
      <x:c r="A1401" s="61" t="n">
        <x:f aca="0">'净值底稿'!A1363</x:f>
        <x:v>45881</x:v>
      </x:c>
      <x:c r="B1401" s="62" t="n">
        <x:f aca="0">'净值底稿'!W1363</x:f>
        <x:v>1.6572251617715674</x:v>
      </x:c>
      <x:c r="C1401" s="62" t="n">
        <x:f aca="0">'净值底稿'!T1363</x:f>
        <x:v>1.6598736003518997</x:v>
      </x:c>
      <x:c r="D1401" s="62" t="n">
        <x:f aca="0">'净值底稿'!U1363</x:f>
        <x:v>1.7575</x:v>
      </x:c>
      <x:c r="E1401" s="62" t="n">
        <x:f aca="0">'净值底稿'!V1363</x:f>
        <x:v>2.6953</x:v>
      </x:c>
      <x:c r="F1401" s="63" t="n">
        <x:f aca="0">IFERROR(B1401/B1400-1,0)</x:f>
        <x:v>0.005236462838351219</x:v>
      </x:c>
      <x:c r="G1401" s="63" t="n">
        <x:f aca="0">IFERROR(C1401/C1400-1,0)</x:f>
        <x:v>0.002466928964160342</x:v>
      </x:c>
      <x:c r="H1401" s="63" t="n">
        <x:f aca="0">IFERROR(D1401/D1400-1,0)</x:f>
        <x:v>-0.0011366865586814878</x:v>
      </x:c>
      <x:c r="I1401" s="63" t="n">
        <x:f aca="0">IFERROR(E1401/E1400-1,0)</x:f>
        <x:v>-0.0029962269734408187</x:v>
      </x:c>
      <x:c r="J1401" s="64" t="n">
        <x:f aca="0">Z1400*(1+F1401)</x:f>
        <x:v>0.14489337781863534</x:v>
      </x:c>
      <x:c r="K1401" s="64" t="n">
        <x:f aca="0">AA1400*(1+G1401)</x:f>
        <x:v>0.15283205649857348</x:v>
      </x:c>
      <x:c r="L1401" s="64" t="n">
        <x:f aca="0">AB1400*(1+H1401)</x:f>
        <x:v>0.9396545997892727</x:v>
      </x:c>
      <x:c r="M1401" s="64" t="n">
        <x:f aca="0">AC1400*(1+I1401)</x:f>
        <x:v>0.10766873923140391</x:v>
      </x:c>
      <x:c r="N1401" s="64" t="n">
        <x:f aca="0">SUM(J1401:M1401)</x:f>
        <x:v>1.3450487733378855</x:v>
      </x:c>
      <x:c r="O1401" s="65" t="n">
        <x:f aca="0">IFERROR((J1401+K1401)/N1401,0)</x:f>
        <x:v>0.22134917351611766</x:v>
      </x:c>
      <x:c r="P1401" s="66" t="b">
        <x:f aca="0">AND(MONTH(A1401)=12,OR(A1402="",YEAR(A1401)&lt;&gt;YEAR(A1402)))</x:f>
        <x:v>0</x:v>
      </x:c>
      <x:c r="Q1401" s="66" t="b">
        <x:f aca="0">AND(MOD(MONTH(A1401),3)=0,OR(A1402="",MONTH(A1401)&lt;&gt;MONTH(A1402)))</x:f>
        <x:v>0</x:v>
      </x:c>
      <x:c r="R1401" s="66" t="b">
        <x:f aca="0">OR(O1401&gt;$E$7,O1401&lt;$E$6)</x:f>
        <x:v>0</x:v>
      </x:c>
      <x:c r="S1401" s="66" t="b">
        <x:f aca="0">AND(OR(P1401,Q1401,R1401),A1401-AH1400&gt;$E$8)</x:f>
        <x:v>0</x:v>
      </x:c>
      <x:c r="T1401" s="67" t="str">
        <x:f aca="0">IF(NOT(OR(P1401,Q1401,R1401)),"不调",IF(NOT(S1401),"间隔规则跳过",IF(P1401,"年末+季度",IF(AND(Q1401,R1401),"季度+动态",IF(Q1401,"季度","动态")))))</x:f>
        <x:v>不调</x:v>
      </x:c>
      <x:c r="U1401" s="64" t="n">
        <x:f aca="0">IF(OR(T1401="年末+季度",T1401="季度+动态"),N1401*$E$5/2,IF(T1401="季度",(J1401+K1401)/2,IF(T1401="动态",N1401*$E$5*IF(J1401+K1401=0,0.5,J1401/(J1401+K1401)),J1401)))</x:f>
        <x:v>0.14489337781863534</x:v>
      </x:c>
      <x:c r="V1401" s="64" t="n">
        <x:f aca="0">IF(OR(T1401="年末+季度",T1401="季度+动态"),N1401*$E$5/2,IF(T1401="季度",(J1401+K1401)/2,IF(T1401="动态",N1401*$E$5*IF(J1401+K1401=0,0.5,K1401/(J1401+K1401)),K1401)))</x:f>
        <x:v>0.15283205649857348</x:v>
      </x:c>
      <x:c r="W1401" s="64" t="n">
        <x:f aca="0">IF(OR(T1401="年末+季度",T1401="季度+动态",T1401="动态"),N1401*(1-$E$5)*IF(L1401+M1401=0,$B$7/($B$7+$B$8),L1401/(L1401+M1401)),L1401)</x:f>
        <x:v>0.9396545997892727</x:v>
      </x:c>
      <x:c r="X1401" s="64" t="n">
        <x:f aca="0">IF(OR(T1401="年末+季度",T1401="季度+动态",T1401="动态"),N1401*(1-$E$5)*IF(L1401+M1401=0,$B$8/($B$7+$B$8),M1401/(L1401+M1401)),M1401)</x:f>
        <x:v>0.10766873923140391</x:v>
      </x:c>
      <x:c r="Y1401" s="64" t="n">
        <x:f aca="0">POWER(1-$H$5,(A1401-A1400)/$H$8)</x:f>
        <x:v>0.9999862671029998</x:v>
      </x:c>
      <x:c r="Z1401" s="64" t="n">
        <x:f aca="0">U1401*Y1401</x:f>
        <x:v>0.14489138801280174</x:v>
      </x:c>
      <x:c r="AA1401" s="64" t="n">
        <x:f aca="0">V1401*Y1401</x:f>
        <x:v>0.15282995767168325</x:v>
      </x:c>
      <x:c r="AB1401" s="64" t="n">
        <x:f aca="0">W1401*Y1401</x:f>
        <x:v>0.939641695609438</x:v>
      </x:c>
      <x:c r="AC1401" s="64" t="n">
        <x:f aca="0">X1401*Y1401</x:f>
        <x:v>0.1076672606276979</x:v>
      </x:c>
      <x:c r="AD1401" s="64" t="n">
        <x:f aca="0">SUM(Z1401:AC1401)</x:f>
        <x:v>1.3450303019216208</x:v>
      </x:c>
      <x:c r="AE1401" s="64" t="n">
        <x:f aca="0">MAX(AE1400,AD1401)</x:f>
        <x:v>1.346610437515633</x:v>
      </x:c>
      <x:c r="AF1401" s="63" t="n">
        <x:f aca="0">AD1401/AE1401-1</x:f>
        <x:v>-0.0011734170105850428</x:v>
      </x:c>
      <x:c r="AG1401" s="63" t="n">
        <x:f aca="0">AD1401/AD1400-1</x:f>
        <x:v>-0.00020848317101818115</x:v>
      </x:c>
      <x:c r="AH1401" s="61" t="n">
        <x:f aca="0">IF(OR(T1401="年末+季度",T1401="季度+动态",T1401="季度",T1401="动态"),A1401,AH1400)</x:f>
        <x:v>45838</x:v>
      </x:c>
      <x:c r="AI1401" s="68" t="n">
        <x:f aca="0">YEAR(A1401)</x:f>
        <x:v>2025</x:v>
      </x:c>
      <x:c r="AJ1401" s="68" t="n">
        <x:f aca="0">MONTH(A1401)</x:f>
        <x:v>8</x:v>
      </x:c>
      <x:c r="AK1401" s="66" t="n">
        <x:f aca="0">IF(MONTH(A1401)&lt;&gt;MONTH(A1402),1,0)</x:f>
        <x:v>0</x:v>
      </x:c>
      <x:c r="AL1401" s="64" t="n">
        <x:f aca="0">IF(AK1400,AD1400,AL1400)</x:f>
        <x:v>1.337132070900547</x:v>
      </x:c>
      <x:c r="AM1401" s="65" t="str">
        <x:f aca="0">IF(AK1401,AD1401/AL1401-1,"")</x:f>
      </x:c>
      <x:c r="AN1401" s="64" t="n">
        <x:f aca="0">IF(AI1401&lt;&gt;AI1400,AD1401,MAX(AN1400,AD1401))</x:f>
        <x:v>1.346610437515633</x:v>
      </x:c>
      <x:c r="AO1401" s="65" t="n">
        <x:f aca="0">AD1401/AN1401-1</x:f>
        <x:v>-0.0011734170105850428</x:v>
      </x:c>
      <x:c r="AP1401" s="69" t="n">
        <x:f aca="0">IFERROR(SUM(Z1401:AC1401)/AD1401,0)</x:f>
        <x:v>1</x:v>
      </x:c>
      <x:c r="AQ1401" s="66" t="b">
        <x:f aca="0">AND(B1401&gt;0,C1401&gt;0,D1401&gt;0,E1401&gt;0)</x:f>
        <x:v>1</x:v>
      </x:c>
    </x:row>
    <x:row r="1402" ht="13.5" hidden="0">
      <x:c r="A1402" s="61" t="n">
        <x:f aca="0">'净值底稿'!A1364</x:f>
        <x:v>45882</x:v>
      </x:c>
      <x:c r="B1402" s="62" t="n">
        <x:f aca="0">'净值底稿'!W1364</x:f>
        <x:v>1.6554896073644103</x:v>
      </x:c>
      <x:c r="C1402" s="62" t="n">
        <x:f aca="0">'净值底稿'!T1364</x:f>
        <x:v>1.6743714234291485</x:v>
      </x:c>
      <x:c r="D1402" s="62" t="n">
        <x:f aca="0">'净值底稿'!U1364</x:f>
        <x:v>1.7574</x:v>
      </x:c>
      <x:c r="E1402" s="62" t="n">
        <x:f aca="0">'净值底稿'!V1364</x:f>
        <x:v>2.6999</x:v>
      </x:c>
      <x:c r="F1402" s="63" t="n">
        <x:f aca="0">IFERROR(B1402/B1401-1,0)</x:f>
        <x:v>-0.0010472653005713095</x:v>
      </x:c>
      <x:c r="G1402" s="63" t="n">
        <x:f aca="0">IFERROR(C1402/C1401-1,0)</x:f>
        <x:v>0.008734293427026696</x:v>
      </x:c>
      <x:c r="H1402" s="63" t="n">
        <x:f aca="0">IFERROR(D1402/D1401-1,0)</x:f>
        <x:v>-0.000056899004267418896</x:v>
      </x:c>
      <x:c r="I1402" s="63" t="n">
        <x:f aca="0">IFERROR(E1402/E1401-1,0)</x:f>
        <x:v>0.0017066745816791684</x:v>
      </x:c>
      <x:c r="J1402" s="64" t="n">
        <x:f aca="0">Z1401*(1+F1402)</x:f>
        <x:v>0.14473964828978433</x:v>
      </x:c>
      <x:c r="K1402" s="64" t="n">
        <x:f aca="0">AA1401*(1+G1402)</x:f>
        <x:v>0.1541648193664278</x:v>
      </x:c>
      <x:c r="L1402" s="64" t="n">
        <x:f aca="0">AB1401*(1+H1402)</x:f>
        <x:v>0.9395882309325897</x:v>
      </x:c>
      <x:c r="M1402" s="64" t="n">
        <x:f aca="0">AC1401*(1+I1402)</x:f>
        <x:v>0.10785101360469021</x:v>
      </x:c>
      <x:c r="N1402" s="64" t="n">
        <x:f aca="0">SUM(J1402:M1402)</x:f>
        <x:v>1.346343712193492</x:v>
      </x:c>
      <x:c r="O1402" s="65" t="n">
        <x:f aca="0">IFERROR((J1402+K1402)/N1402,0)</x:f>
        <x:v>0.22201200551472147</x:v>
      </x:c>
      <x:c r="P1402" s="66" t="b">
        <x:f aca="0">AND(MONTH(A1402)=12,OR(A1403="",YEAR(A1402)&lt;&gt;YEAR(A1403)))</x:f>
        <x:v>0</x:v>
      </x:c>
      <x:c r="Q1402" s="66" t="b">
        <x:f aca="0">AND(MOD(MONTH(A1402),3)=0,OR(A1403="",MONTH(A1402)&lt;&gt;MONTH(A1403)))</x:f>
        <x:v>0</x:v>
      </x:c>
      <x:c r="R1402" s="66" t="b">
        <x:f aca="0">OR(O1402&gt;$E$7,O1402&lt;$E$6)</x:f>
        <x:v>0</x:v>
      </x:c>
      <x:c r="S1402" s="66" t="b">
        <x:f aca="0">AND(OR(P1402,Q1402,R1402),A1402-AH1401&gt;$E$8)</x:f>
        <x:v>0</x:v>
      </x:c>
      <x:c r="T1402" s="67" t="str">
        <x:f aca="0">IF(NOT(OR(P1402,Q1402,R1402)),"不调",IF(NOT(S1402),"间隔规则跳过",IF(P1402,"年末+季度",IF(AND(Q1402,R1402),"季度+动态",IF(Q1402,"季度","动态")))))</x:f>
        <x:v>不调</x:v>
      </x:c>
      <x:c r="U1402" s="64" t="n">
        <x:f aca="0">IF(OR(T1402="年末+季度",T1402="季度+动态"),N1402*$E$5/2,IF(T1402="季度",(J1402+K1402)/2,IF(T1402="动态",N1402*$E$5*IF(J1402+K1402=0,0.5,J1402/(J1402+K1402)),J1402)))</x:f>
        <x:v>0.14473964828978433</x:v>
      </x:c>
      <x:c r="V1402" s="64" t="n">
        <x:f aca="0">IF(OR(T1402="年末+季度",T1402="季度+动态"),N1402*$E$5/2,IF(T1402="季度",(J1402+K1402)/2,IF(T1402="动态",N1402*$E$5*IF(J1402+K1402=0,0.5,K1402/(J1402+K1402)),K1402)))</x:f>
        <x:v>0.1541648193664278</x:v>
      </x:c>
      <x:c r="W1402" s="64" t="n">
        <x:f aca="0">IF(OR(T1402="年末+季度",T1402="季度+动态",T1402="动态"),N1402*(1-$E$5)*IF(L1402+M1402=0,$B$7/($B$7+$B$8),L1402/(L1402+M1402)),L1402)</x:f>
        <x:v>0.9395882309325897</x:v>
      </x:c>
      <x:c r="X1402" s="64" t="n">
        <x:f aca="0">IF(OR(T1402="年末+季度",T1402="季度+动态",T1402="动态"),N1402*(1-$E$5)*IF(L1402+M1402=0,$B$8/($B$7+$B$8),M1402/(L1402+M1402)),M1402)</x:f>
        <x:v>0.10785101360469021</x:v>
      </x:c>
      <x:c r="Y1402" s="64" t="n">
        <x:f aca="0">POWER(1-$H$5,(A1402-A1401)/$H$8)</x:f>
        <x:v>0.9999862671029998</x:v>
      </x:c>
      <x:c r="Z1402" s="64" t="n">
        <x:f aca="0">U1402*Y1402</x:f>
        <x:v>0.1447376605951025</x:v>
      </x:c>
      <x:c r="AA1402" s="64" t="n">
        <x:f aca="0">V1402*Y1402</x:f>
        <x:v>0.1541627022368424</x:v>
      </x:c>
      <x:c r="AB1402" s="64" t="n">
        <x:f aca="0">W1402*Y1402</x:f>
        <x:v>0.9395753276641916</x:v>
      </x:c>
      <x:c r="AC1402" s="64" t="n">
        <x:f aca="0">X1402*Y1402</x:f>
        <x:v>0.10784953249782901</x:v>
      </x:c>
      <x:c r="AD1402" s="64" t="n">
        <x:f aca="0">SUM(Z1402:AC1402)</x:f>
        <x:v>1.3463252229939655</x:v>
      </x:c>
      <x:c r="AE1402" s="64" t="n">
        <x:f aca="0">MAX(AE1401,AD1402)</x:f>
        <x:v>1.346610437515633</x:v>
      </x:c>
      <x:c r="AF1402" s="63" t="n">
        <x:f aca="0">AD1402/AE1402-1</x:f>
        <x:v>-0.0002118018052745807</x:v>
      </x:c>
      <x:c r="AG1402" s="63" t="n">
        <x:f aca="0">AD1402/AD1401-1</x:f>
        <x:v>0.0009627449065605642</x:v>
      </x:c>
      <x:c r="AH1402" s="61" t="n">
        <x:f aca="0">IF(OR(T1402="年末+季度",T1402="季度+动态",T1402="季度",T1402="动态"),A1402,AH1401)</x:f>
        <x:v>45838</x:v>
      </x:c>
      <x:c r="AI1402" s="68" t="n">
        <x:f aca="0">YEAR(A1402)</x:f>
        <x:v>2025</x:v>
      </x:c>
      <x:c r="AJ1402" s="68" t="n">
        <x:f aca="0">MONTH(A1402)</x:f>
        <x:v>8</x:v>
      </x:c>
      <x:c r="AK1402" s="66" t="n">
        <x:f aca="0">IF(MONTH(A1402)&lt;&gt;MONTH(A1403),1,0)</x:f>
        <x:v>0</x:v>
      </x:c>
      <x:c r="AL1402" s="64" t="n">
        <x:f aca="0">IF(AK1401,AD1401,AL1401)</x:f>
        <x:v>1.337132070900547</x:v>
      </x:c>
      <x:c r="AM1402" s="65" t="str">
        <x:f aca="0">IF(AK1402,AD1402/AL1402-1,"")</x:f>
      </x:c>
      <x:c r="AN1402" s="64" t="n">
        <x:f aca="0">IF(AI1402&lt;&gt;AI1401,AD1402,MAX(AN1401,AD1402))</x:f>
        <x:v>1.346610437515633</x:v>
      </x:c>
      <x:c r="AO1402" s="65" t="n">
        <x:f aca="0">AD1402/AN1402-1</x:f>
        <x:v>-0.0002118018052745807</x:v>
      </x:c>
      <x:c r="AP1402" s="69" t="n">
        <x:f aca="0">IFERROR(SUM(Z1402:AC1402)/AD1402,0)</x:f>
        <x:v>1</x:v>
      </x:c>
      <x:c r="AQ1402" s="66" t="b">
        <x:f aca="0">AND(B1402&gt;0,C1402&gt;0,D1402&gt;0,E1402&gt;0)</x:f>
        <x:v>1</x:v>
      </x:c>
    </x:row>
    <x:row r="1403" ht="13.5" hidden="0">
      <x:c r="A1403" s="61" t="n">
        <x:f aca="0">'净值底稿'!A1365</x:f>
        <x:v>45883</x:v>
      </x:c>
      <x:c r="B1403" s="62" t="n">
        <x:f aca="0">'净值底稿'!W1365</x:f>
        <x:v>1.6493762965777343</x:v>
      </x:c>
      <x:c r="C1403" s="62" t="n">
        <x:f aca="0">'净值底稿'!T1365</x:f>
        <x:v>1.6580706286217008</x:v>
      </x:c>
      <x:c r="D1403" s="62" t="n">
        <x:f aca="0">'净值底稿'!U1365</x:f>
        <x:v>1.756</x:v>
      </x:c>
      <x:c r="E1403" s="62" t="n">
        <x:f aca="0">'净值底稿'!V1365</x:f>
        <x:v>2.7007</x:v>
      </x:c>
      <x:c r="F1403" s="63" t="n">
        <x:f aca="0">IFERROR(B1403/B1402-1,0)</x:f>
        <x:v>-0.0036927509296833527</x:v>
      </x:c>
      <x:c r="G1403" s="63" t="n">
        <x:f aca="0">IFERROR(C1403/C1402-1,0)</x:f>
        <x:v>-0.009735471221829162</x:v>
      </x:c>
      <x:c r="H1403" s="63" t="n">
        <x:f aca="0">IFERROR(D1403/D1402-1,0)</x:f>
        <x:v>-0.0007966313872767028</x:v>
      </x:c>
      <x:c r="I1403" s="63" t="n">
        <x:f aca="0">IFERROR(E1403/E1402-1,0)</x:f>
        <x:v>0.000296307270639673</x:v>
      </x:c>
      <x:c r="J1403" s="64" t="n">
        <x:f aca="0">Z1402*(1+F1403)</x:f>
        <x:v>0.14420318046437974</x:v>
      </x:c>
      <x:c r="K1403" s="64" t="n">
        <x:f aca="0">AA1402*(1+G1403)</x:f>
        <x:v>0.1526618556857362</x:v>
      </x:c>
      <x:c r="L1403" s="64" t="n">
        <x:f aca="0">AB1402*(1+H1403)</x:f>
        <x:v>0.9388268324674636</x:v>
      </x:c>
      <x:c r="M1403" s="64" t="n">
        <x:f aca="0">AC1402*(1+I1403)</x:f>
        <x:v>0.10788148909844321</x:v>
      </x:c>
      <x:c r="N1403" s="64" t="n">
        <x:f aca="0">SUM(J1403:M1403)</x:f>
        <x:v>1.3435733577160227</x:v>
      </x:c>
      <x:c r="O1403" s="65" t="n">
        <x:f aca="0">IFERROR((J1403+K1403)/N1403,0)</x:f>
        <x:v>0.22095186276599366</x:v>
      </x:c>
      <x:c r="P1403" s="66" t="b">
        <x:f aca="0">AND(MONTH(A1403)=12,OR(A1404="",YEAR(A1403)&lt;&gt;YEAR(A1404)))</x:f>
        <x:v>0</x:v>
      </x:c>
      <x:c r="Q1403" s="66" t="b">
        <x:f aca="0">AND(MOD(MONTH(A1403),3)=0,OR(A1404="",MONTH(A1403)&lt;&gt;MONTH(A1404)))</x:f>
        <x:v>0</x:v>
      </x:c>
      <x:c r="R1403" s="66" t="b">
        <x:f aca="0">OR(O1403&gt;$E$7,O1403&lt;$E$6)</x:f>
        <x:v>0</x:v>
      </x:c>
      <x:c r="S1403" s="66" t="b">
        <x:f aca="0">AND(OR(P1403,Q1403,R1403),A1403-AH1402&gt;$E$8)</x:f>
        <x:v>0</x:v>
      </x:c>
      <x:c r="T1403" s="67" t="str">
        <x:f aca="0">IF(NOT(OR(P1403,Q1403,R1403)),"不调",IF(NOT(S1403),"间隔规则跳过",IF(P1403,"年末+季度",IF(AND(Q1403,R1403),"季度+动态",IF(Q1403,"季度","动态")))))</x:f>
        <x:v>不调</x:v>
      </x:c>
      <x:c r="U1403" s="64" t="n">
        <x:f aca="0">IF(OR(T1403="年末+季度",T1403="季度+动态"),N1403*$E$5/2,IF(T1403="季度",(J1403+K1403)/2,IF(T1403="动态",N1403*$E$5*IF(J1403+K1403=0,0.5,J1403/(J1403+K1403)),J1403)))</x:f>
        <x:v>0.14420318046437974</x:v>
      </x:c>
      <x:c r="V1403" s="64" t="n">
        <x:f aca="0">IF(OR(T1403="年末+季度",T1403="季度+动态"),N1403*$E$5/2,IF(T1403="季度",(J1403+K1403)/2,IF(T1403="动态",N1403*$E$5*IF(J1403+K1403=0,0.5,K1403/(J1403+K1403)),K1403)))</x:f>
        <x:v>0.1526618556857362</x:v>
      </x:c>
      <x:c r="W1403" s="64" t="n">
        <x:f aca="0">IF(OR(T1403="年末+季度",T1403="季度+动态",T1403="动态"),N1403*(1-$E$5)*IF(L1403+M1403=0,$B$7/($B$7+$B$8),L1403/(L1403+M1403)),L1403)</x:f>
        <x:v>0.9388268324674636</x:v>
      </x:c>
      <x:c r="X1403" s="64" t="n">
        <x:f aca="0">IF(OR(T1403="年末+季度",T1403="季度+动态",T1403="动态"),N1403*(1-$E$5)*IF(L1403+M1403=0,$B$8/($B$7+$B$8),M1403/(L1403+M1403)),M1403)</x:f>
        <x:v>0.10788148909844321</x:v>
      </x:c>
      <x:c r="Y1403" s="64" t="n">
        <x:f aca="0">POWER(1-$H$5,(A1403-A1402)/$H$8)</x:f>
        <x:v>0.9999862671029998</x:v>
      </x:c>
      <x:c r="Z1403" s="64" t="n">
        <x:f aca="0">U1403*Y1403</x:f>
        <x:v>0.1442012001369553</x:v>
      </x:c>
      <x:c r="AA1403" s="64" t="n">
        <x:f aca="0">V1403*Y1403</x:f>
        <x:v>0.1526597591961962</x:v>
      </x:c>
      <x:c r="AB1403" s="64" t="n">
        <x:f aca="0">W1403*Y1403</x:f>
        <x:v>0.9388139396552723</x:v>
      </x:c>
      <x:c r="AC1403" s="64" t="n">
        <x:f aca="0">X1403*Y1403</x:f>
        <x:v>0.10788000757306519</x:v>
      </x:c>
      <x:c r="AD1403" s="64" t="n">
        <x:f aca="0">SUM(Z1403:AC1403)</x:f>
        <x:v>1.343554906561489</x:v>
      </x:c>
      <x:c r="AE1403" s="64" t="n">
        <x:f aca="0">MAX(AE1402,AD1403)</x:f>
        <x:v>1.346610437515633</x:v>
      </x:c>
      <x:c r="AF1403" s="63" t="n">
        <x:f aca="0">AD1403/AE1403-1</x:f>
        <x:v>-0.0022690533720955974</x:v>
      </x:c>
      <x:c r="AG1403" s="63" t="n">
        <x:f aca="0">AD1403/AD1402-1</x:f>
        <x:v>-0.002057687388724694</x:v>
      </x:c>
      <x:c r="AH1403" s="61" t="n">
        <x:f aca="0">IF(OR(T1403="年末+季度",T1403="季度+动态",T1403="季度",T1403="动态"),A1403,AH1402)</x:f>
        <x:v>45838</x:v>
      </x:c>
      <x:c r="AI1403" s="68" t="n">
        <x:f aca="0">YEAR(A1403)</x:f>
        <x:v>2025</x:v>
      </x:c>
      <x:c r="AJ1403" s="68" t="n">
        <x:f aca="0">MONTH(A1403)</x:f>
        <x:v>8</x:v>
      </x:c>
      <x:c r="AK1403" s="66" t="n">
        <x:f aca="0">IF(MONTH(A1403)&lt;&gt;MONTH(A1404),1,0)</x:f>
        <x:v>0</x:v>
      </x:c>
      <x:c r="AL1403" s="64" t="n">
        <x:f aca="0">IF(AK1402,AD1402,AL1402)</x:f>
        <x:v>1.337132070900547</x:v>
      </x:c>
      <x:c r="AM1403" s="65" t="str">
        <x:f aca="0">IF(AK1403,AD1403/AL1403-1,"")</x:f>
      </x:c>
      <x:c r="AN1403" s="64" t="n">
        <x:f aca="0">IF(AI1403&lt;&gt;AI1402,AD1403,MAX(AN1402,AD1403))</x:f>
        <x:v>1.346610437515633</x:v>
      </x:c>
      <x:c r="AO1403" s="65" t="n">
        <x:f aca="0">AD1403/AN1403-1</x:f>
        <x:v>-0.0022690533720955974</x:v>
      </x:c>
      <x:c r="AP1403" s="69" t="n">
        <x:f aca="0">IFERROR(SUM(Z1403:AC1403)/AD1403,0)</x:f>
        <x:v>1</x:v>
      </x:c>
      <x:c r="AQ1403" s="66" t="b">
        <x:f aca="0">AND(B1403&gt;0,C1403&gt;0,D1403&gt;0,E1403&gt;0)</x:f>
        <x:v>1</x:v>
      </x:c>
    </x:row>
    <x:row r="1404" ht="13.5" hidden="0">
      <x:c r="A1404" s="61" t="n">
        <x:f aca="0">'净值底稿'!A1366</x:f>
        <x:v>45884</x:v>
      </x:c>
      <x:c r="B1404" s="62" t="n">
        <x:f aca="0">'净值底稿'!W1366</x:f>
        <x:v>1.6511965293451325</x:v>
      </x:c>
      <x:c r="C1404" s="62" t="n">
        <x:f aca="0">'净值底稿'!T1366</x:f>
        <x:v>1.6813614272453021</x:v>
      </x:c>
      <x:c r="D1404" s="62" t="n">
        <x:f aca="0">'净值底稿'!U1366</x:f>
        <x:v>1.7548</x:v>
      </x:c>
      <x:c r="E1404" s="62" t="n">
        <x:f aca="0">'净值底稿'!V1366</x:f>
        <x:v>2.6949</x:v>
      </x:c>
      <x:c r="F1404" s="63" t="n">
        <x:f aca="0">IFERROR(B1404/B1403-1,0)</x:f>
        <x:v>0.0011035885329351292</x:v>
      </x:c>
      <x:c r="G1404" s="63" t="n">
        <x:f aca="0">IFERROR(C1404/C1403-1,0)</x:f>
        <x:v>0.014046927930303044</x:v>
      </x:c>
      <x:c r="H1404" s="63" t="n">
        <x:f aca="0">IFERROR(D1404/D1403-1,0)</x:f>
        <x:v>-0.0006833712984055662</x:v>
      </x:c>
      <x:c r="I1404" s="63" t="n">
        <x:f aca="0">IFERROR(E1404/E1403-1,0)</x:f>
        <x:v>-0.0021475913652015954</x:v>
      </x:c>
      <x:c r="J1404" s="64" t="n">
        <x:f aca="0">Z1403*(1+F1404)</x:f>
        <x:v>0.14436033892786193</x:v>
      </x:c>
      <x:c r="K1404" s="64" t="n">
        <x:f aca="0">AA1403*(1+G1404)</x:f>
        <x:v>0.1548041598314826</x:v>
      </x:c>
      <x:c r="L1404" s="64" t="n">
        <x:f aca="0">AB1403*(1+H1404)</x:f>
        <x:v>0.9381723811543689</x:v>
      </x:c>
      <x:c r="M1404" s="64" t="n">
        <x:f aca="0">AC1403*(1+I1404)</x:f>
        <x:v>0.10764832540032339</x:v>
      </x:c>
      <x:c r="N1404" s="64" t="n">
        <x:f aca="0">SUM(J1404:M1404)</x:f>
        <x:v>1.3449852053140368</x:v>
      </x:c>
      <x:c r="O1404" s="65" t="n">
        <x:f aca="0">IFERROR((J1404+K1404)/N1404,0)</x:f>
        <x:v>0.22242958329753038</x:v>
      </x:c>
      <x:c r="P1404" s="66" t="b">
        <x:f aca="0">AND(MONTH(A1404)=12,OR(A1405="",YEAR(A1404)&lt;&gt;YEAR(A1405)))</x:f>
        <x:v>0</x:v>
      </x:c>
      <x:c r="Q1404" s="66" t="b">
        <x:f aca="0">AND(MOD(MONTH(A1404),3)=0,OR(A1405="",MONTH(A1404)&lt;&gt;MONTH(A1405)))</x:f>
        <x:v>0</x:v>
      </x:c>
      <x:c r="R1404" s="66" t="b">
        <x:f aca="0">OR(O1404&gt;$E$7,O1404&lt;$E$6)</x:f>
        <x:v>0</x:v>
      </x:c>
      <x:c r="S1404" s="66" t="b">
        <x:f aca="0">AND(OR(P1404,Q1404,R1404),A1404-AH1403&gt;$E$8)</x:f>
        <x:v>0</x:v>
      </x:c>
      <x:c r="T1404" s="67" t="str">
        <x:f aca="0">IF(NOT(OR(P1404,Q1404,R1404)),"不调",IF(NOT(S1404),"间隔规则跳过",IF(P1404,"年末+季度",IF(AND(Q1404,R1404),"季度+动态",IF(Q1404,"季度","动态")))))</x:f>
        <x:v>不调</x:v>
      </x:c>
      <x:c r="U1404" s="64" t="n">
        <x:f aca="0">IF(OR(T1404="年末+季度",T1404="季度+动态"),N1404*$E$5/2,IF(T1404="季度",(J1404+K1404)/2,IF(T1404="动态",N1404*$E$5*IF(J1404+K1404=0,0.5,J1404/(J1404+K1404)),J1404)))</x:f>
        <x:v>0.14436033892786193</x:v>
      </x:c>
      <x:c r="V1404" s="64" t="n">
        <x:f aca="0">IF(OR(T1404="年末+季度",T1404="季度+动态"),N1404*$E$5/2,IF(T1404="季度",(J1404+K1404)/2,IF(T1404="动态",N1404*$E$5*IF(J1404+K1404=0,0.5,K1404/(J1404+K1404)),K1404)))</x:f>
        <x:v>0.1548041598314826</x:v>
      </x:c>
      <x:c r="W1404" s="64" t="n">
        <x:f aca="0">IF(OR(T1404="年末+季度",T1404="季度+动态",T1404="动态"),N1404*(1-$E$5)*IF(L1404+M1404=0,$B$7/($B$7+$B$8),L1404/(L1404+M1404)),L1404)</x:f>
        <x:v>0.9381723811543689</x:v>
      </x:c>
      <x:c r="X1404" s="64" t="n">
        <x:f aca="0">IF(OR(T1404="年末+季度",T1404="季度+动态",T1404="动态"),N1404*(1-$E$5)*IF(L1404+M1404=0,$B$8/($B$7+$B$8),M1404/(L1404+M1404)),M1404)</x:f>
        <x:v>0.10764832540032339</x:v>
      </x:c>
      <x:c r="Y1404" s="64" t="n">
        <x:f aca="0">POWER(1-$H$5,(A1404-A1403)/$H$8)</x:f>
        <x:v>0.9999862671029998</x:v>
      </x:c>
      <x:c r="Z1404" s="64" t="n">
        <x:f aca="0">U1404*Y1404</x:f>
        <x:v>0.14435835644219652</x:v>
      </x:c>
      <x:c r="AA1404" s="64" t="n">
        <x:f aca="0">V1404*Y1404</x:f>
        <x:v>0.15480203392190042</x:v>
      </x:c>
      <x:c r="AB1404" s="64" t="n">
        <x:f aca="0">W1404*Y1404</x:f>
        <x:v>0.93815949732969</x:v>
      </x:c>
      <x:c r="AC1404" s="64" t="n">
        <x:f aca="0">X1404*Y1404</x:f>
        <x:v>0.10764684707695842</x:v>
      </x:c>
      <x:c r="AD1404" s="64" t="n">
        <x:f aca="0">SUM(Z1404:AC1404)</x:f>
        <x:v>1.3449667347707452</x:v>
      </x:c>
      <x:c r="AE1404" s="64" t="n">
        <x:f aca="0">MAX(AE1403,AD1404)</x:f>
        <x:v>1.346610437515633</x:v>
      </x:c>
      <x:c r="AF1404" s="63" t="n">
        <x:f aca="0">AD1404/AE1404-1</x:f>
        <x:v>-0.0012206223114683556</x:v>
      </x:c>
      <x:c r="AG1404" s="63" t="n">
        <x:f aca="0">AD1404/AD1403-1</x:f>
        <x:v>0.0010508154168924477</x:v>
      </x:c>
      <x:c r="AH1404" s="61" t="n">
        <x:f aca="0">IF(OR(T1404="年末+季度",T1404="季度+动态",T1404="季度",T1404="动态"),A1404,AH1403)</x:f>
        <x:v>45838</x:v>
      </x:c>
      <x:c r="AI1404" s="68" t="n">
        <x:f aca="0">YEAR(A1404)</x:f>
        <x:v>2025</x:v>
      </x:c>
      <x:c r="AJ1404" s="68" t="n">
        <x:f aca="0">MONTH(A1404)</x:f>
        <x:v>8</x:v>
      </x:c>
      <x:c r="AK1404" s="66" t="n">
        <x:f aca="0">IF(MONTH(A1404)&lt;&gt;MONTH(A1405),1,0)</x:f>
        <x:v>0</x:v>
      </x:c>
      <x:c r="AL1404" s="64" t="n">
        <x:f aca="0">IF(AK1403,AD1403,AL1403)</x:f>
        <x:v>1.337132070900547</x:v>
      </x:c>
      <x:c r="AM1404" s="65" t="str">
        <x:f aca="0">IF(AK1404,AD1404/AL1404-1,"")</x:f>
      </x:c>
      <x:c r="AN1404" s="64" t="n">
        <x:f aca="0">IF(AI1404&lt;&gt;AI1403,AD1404,MAX(AN1403,AD1404))</x:f>
        <x:v>1.346610437515633</x:v>
      </x:c>
      <x:c r="AO1404" s="65" t="n">
        <x:f aca="0">AD1404/AN1404-1</x:f>
        <x:v>-0.0012206223114683556</x:v>
      </x:c>
      <x:c r="AP1404" s="69" t="n">
        <x:f aca="0">IFERROR(SUM(Z1404:AC1404)/AD1404,0)</x:f>
        <x:v>1</x:v>
      </x:c>
      <x:c r="AQ1404" s="66" t="b">
        <x:f aca="0">AND(B1404&gt;0,C1404&gt;0,D1404&gt;0,E1404&gt;0)</x:f>
        <x:v>1</x:v>
      </x:c>
    </x:row>
    <x:row r="1405" ht="13.5" hidden="0">
      <x:c r="A1405" s="61" t="n">
        <x:f aca="0">'净值底稿'!A1367</x:f>
        <x:v>45887</x:v>
      </x:c>
      <x:c r="B1405" s="62" t="n">
        <x:f aca="0">'净值底稿'!W1367</x:f>
        <x:v>1.6515554486779278</x:v>
      </x:c>
      <x:c r="C1405" s="62" t="n">
        <x:f aca="0">'净值底稿'!T1367</x:f>
        <x:v>1.703881428110424</x:v>
      </x:c>
      <x:c r="D1405" s="62" t="n">
        <x:f aca="0">'净值底稿'!U1367</x:f>
        <x:v>1.7487</x:v>
      </x:c>
      <x:c r="E1405" s="62" t="n">
        <x:f aca="0">'净值底稿'!V1367</x:f>
        <x:v>2.698</x:v>
      </x:c>
      <x:c r="F1405" s="63" t="n">
        <x:f aca="0">IFERROR(B1405/B1404-1,0)</x:f>
        <x:v>0.00021736923886206405</x:v>
      </x:c>
      <x:c r="G1405" s="63" t="n">
        <x:f aca="0">IFERROR(C1405/C1404-1,0)</x:f>
        <x:v>0.01339390835319576</x:v>
      </x:c>
      <x:c r="H1405" s="63" t="n">
        <x:f aca="0">IFERROR(D1405/D1404-1,0)</x:f>
        <x:v>-0.0034761796216092877</x:v>
      </x:c>
      <x:c r="I1405" s="63" t="n">
        <x:f aca="0">IFERROR(E1405/E1404-1,0)</x:f>
        <x:v>0.00115032097665968</x:v>
      </x:c>
      <x:c r="J1405" s="64" t="n">
        <x:f aca="0">Z1404*(1+F1405)</x:f>
        <x:v>0.14438973550825973</x:v>
      </x:c>
      <x:c r="K1405" s="64" t="n">
        <x:f aca="0">AA1404*(1+G1405)</x:f>
        <x:v>0.15687543817713867</x:v>
      </x:c>
      <x:c r="L1405" s="64" t="n">
        <x:f aca="0">AB1404*(1+H1405)</x:f>
        <x:v>0.9348982864032532</x:v>
      </x:c>
      <x:c r="M1405" s="64" t="n">
        <x:f aca="0">AC1404*(1+I1405)</x:f>
        <x:v>0.10777067550322232</x:v>
      </x:c>
      <x:c r="N1405" s="64" t="n">
        <x:f aca="0">SUM(J1405:M1405)</x:f>
        <x:v>1.343934135591874</x:v>
      </x:c>
      <x:c r="O1405" s="65" t="n">
        <x:f aca="0">IFERROR((J1405+K1405)/N1405,0)</x:f>
        <x:v>0.22416662074940155</x:v>
      </x:c>
      <x:c r="P1405" s="66" t="b">
        <x:f aca="0">AND(MONTH(A1405)=12,OR(A1406="",YEAR(A1405)&lt;&gt;YEAR(A1406)))</x:f>
        <x:v>0</x:v>
      </x:c>
      <x:c r="Q1405" s="66" t="b">
        <x:f aca="0">AND(MOD(MONTH(A1405),3)=0,OR(A1406="",MONTH(A1405)&lt;&gt;MONTH(A1406)))</x:f>
        <x:v>0</x:v>
      </x:c>
      <x:c r="R1405" s="66" t="b">
        <x:f aca="0">OR(O1405&gt;$E$7,O1405&lt;$E$6)</x:f>
        <x:v>0</x:v>
      </x:c>
      <x:c r="S1405" s="66" t="b">
        <x:f aca="0">AND(OR(P1405,Q1405,R1405),A1405-AH1404&gt;$E$8)</x:f>
        <x:v>0</x:v>
      </x:c>
      <x:c r="T1405" s="67" t="str">
        <x:f aca="0">IF(NOT(OR(P1405,Q1405,R1405)),"不调",IF(NOT(S1405),"间隔规则跳过",IF(P1405,"年末+季度",IF(AND(Q1405,R1405),"季度+动态",IF(Q1405,"季度","动态")))))</x:f>
        <x:v>不调</x:v>
      </x:c>
      <x:c r="U1405" s="64" t="n">
        <x:f aca="0">IF(OR(T1405="年末+季度",T1405="季度+动态"),N1405*$E$5/2,IF(T1405="季度",(J1405+K1405)/2,IF(T1405="动态",N1405*$E$5*IF(J1405+K1405=0,0.5,J1405/(J1405+K1405)),J1405)))</x:f>
        <x:v>0.14438973550825973</x:v>
      </x:c>
      <x:c r="V1405" s="64" t="n">
        <x:f aca="0">IF(OR(T1405="年末+季度",T1405="季度+动态"),N1405*$E$5/2,IF(T1405="季度",(J1405+K1405)/2,IF(T1405="动态",N1405*$E$5*IF(J1405+K1405=0,0.5,K1405/(J1405+K1405)),K1405)))</x:f>
        <x:v>0.15687543817713867</x:v>
      </x:c>
      <x:c r="W1405" s="64" t="n">
        <x:f aca="0">IF(OR(T1405="年末+季度",T1405="季度+动态",T1405="动态"),N1405*(1-$E$5)*IF(L1405+M1405=0,$B$7/($B$7+$B$8),L1405/(L1405+M1405)),L1405)</x:f>
        <x:v>0.9348982864032532</x:v>
      </x:c>
      <x:c r="X1405" s="64" t="n">
        <x:f aca="0">IF(OR(T1405="年末+季度",T1405="季度+动态",T1405="动态"),N1405*(1-$E$5)*IF(L1405+M1405=0,$B$8/($B$7+$B$8),M1405/(L1405+M1405)),M1405)</x:f>
        <x:v>0.10777067550322232</x:v>
      </x:c>
      <x:c r="Y1405" s="64" t="n">
        <x:f aca="0">POWER(1-$H$5,(A1405-A1404)/$H$8)</x:f>
        <x:v>0.9999588018747739</x:v>
      </x:c>
      <x:c r="Z1405" s="64" t="n">
        <x:f aca="0">U1405*Y1405</x:f>
        <x:v>0.1443837869218549</x:v>
      </x:c>
      <x:c r="AA1405" s="64" t="n">
        <x:f aca="0">V1405*Y1405</x:f>
        <x:v>0.15686897520319176</x:v>
      </x:c>
      <x:c r="AB1405" s="64" t="n">
        <x:f aca="0">W1405*Y1405</x:f>
        <x:v>0.9348597703465763</x:v>
      </x:c>
      <x:c r="AC1405" s="64" t="n">
        <x:f aca="0">X1405*Y1405</x:f>
        <x:v>0.10776623555343724</x:v>
      </x:c>
      <x:c r="AD1405" s="64" t="n">
        <x:f aca="0">SUM(Z1405:AC1405)</x:f>
        <x:v>1.3438787680250603</x:v>
      </x:c>
      <x:c r="AE1405" s="64" t="n">
        <x:f aca="0">MAX(AE1404,AD1405)</x:f>
        <x:v>1.346610437515633</x:v>
      </x:c>
      <x:c r="AF1405" s="63" t="n">
        <x:f aca="0">AD1405/AE1405-1</x:f>
        <x:v>-0.0020285521443099697</x:v>
      </x:c>
      <x:c r="AG1405" s="63" t="n">
        <x:f aca="0">AD1405/AD1404-1</x:f>
        <x:v>-0.0008089172152427881</x:v>
      </x:c>
      <x:c r="AH1405" s="61" t="n">
        <x:f aca="0">IF(OR(T1405="年末+季度",T1405="季度+动态",T1405="季度",T1405="动态"),A1405,AH1404)</x:f>
        <x:v>45838</x:v>
      </x:c>
      <x:c r="AI1405" s="68" t="n">
        <x:f aca="0">YEAR(A1405)</x:f>
        <x:v>2025</x:v>
      </x:c>
      <x:c r="AJ1405" s="68" t="n">
        <x:f aca="0">MONTH(A1405)</x:f>
        <x:v>8</x:v>
      </x:c>
      <x:c r="AK1405" s="66" t="n">
        <x:f aca="0">IF(MONTH(A1405)&lt;&gt;MONTH(A1406),1,0)</x:f>
        <x:v>0</x:v>
      </x:c>
      <x:c r="AL1405" s="64" t="n">
        <x:f aca="0">IF(AK1404,AD1404,AL1404)</x:f>
        <x:v>1.337132070900547</x:v>
      </x:c>
      <x:c r="AM1405" s="65" t="str">
        <x:f aca="0">IF(AK1405,AD1405/AL1405-1,"")</x:f>
      </x:c>
      <x:c r="AN1405" s="64" t="n">
        <x:f aca="0">IF(AI1405&lt;&gt;AI1404,AD1405,MAX(AN1404,AD1405))</x:f>
        <x:v>1.346610437515633</x:v>
      </x:c>
      <x:c r="AO1405" s="65" t="n">
        <x:f aca="0">AD1405/AN1405-1</x:f>
        <x:v>-0.0020285521443099697</x:v>
      </x:c>
      <x:c r="AP1405" s="69" t="n">
        <x:f aca="0">IFERROR(SUM(Z1405:AC1405)/AD1405,0)</x:f>
        <x:v>1</x:v>
      </x:c>
      <x:c r="AQ1405" s="66" t="b">
        <x:f aca="0">AND(B1405&gt;0,C1405&gt;0,D1405&gt;0,E1405&gt;0)</x:f>
        <x:v>1</x:v>
      </x:c>
    </x:row>
    <x:row r="1406" ht="13.5" hidden="0">
      <x:c r="A1406" s="61" t="n">
        <x:f aca="0">'净值底稿'!A1368</x:f>
        <x:v>45888</x:v>
      </x:c>
      <x:c r="B1406" s="62" t="n">
        <x:f aca="0">'净值底稿'!W1368</x:f>
        <x:v>1.6495893373757995</x:v>
      </x:c>
      <x:c r="C1406" s="62" t="n">
        <x:f aca="0">'净值底稿'!T1368</x:f>
        <x:v>1.7064704772664827</x:v>
      </x:c>
      <x:c r="D1406" s="62" t="n">
        <x:f aca="0">'净值底稿'!U1368</x:f>
        <x:v>1.7493</x:v>
      </x:c>
      <x:c r="E1406" s="62" t="n">
        <x:f aca="0">'净值底稿'!V1368</x:f>
        <x:v>2.6931</x:v>
      </x:c>
      <x:c r="F1406" s="63" t="n">
        <x:f aca="0">IFERROR(B1406/B1405-1,0)</x:f>
        <x:v>-0.0011904603649257606</x:v>
      </x:c>
      <x:c r="G1406" s="63" t="n">
        <x:f aca="0">IFERROR(C1406/C1405-1,0)</x:f>
        <x:v>0.0015195007782495829</x:v>
      </x:c>
      <x:c r="H1406" s="63" t="n">
        <x:f aca="0">IFERROR(D1406/D1405-1,0)</x:f>
        <x:v>0.0003431120260766196</x:v>
      </x:c>
      <x:c r="I1406" s="63" t="n">
        <x:f aca="0">IFERROR(E1406/E1405-1,0)</x:f>
        <x:v>-0.0018161601186064136</x:v>
      </x:c>
      <x:c r="J1406" s="64" t="n">
        <x:f aca="0">Z1405*(1+F1406)</x:f>
        <x:v>0.14421190374618656</x:v>
      </x:c>
      <x:c r="K1406" s="64" t="n">
        <x:f aca="0">AA1405*(1+G1406)</x:f>
        <x:v>0.15710733773309624</x:v>
      </x:c>
      <x:c r="L1406" s="64" t="n">
        <x:f aca="0">AB1405*(1+H1406)</x:f>
        <x:v>0.9351805319764774</x:v>
      </x:c>
      <x:c r="M1406" s="64" t="n">
        <x:f aca="0">AC1405*(1+I1406)</x:f>
        <x:v>0.10757051481429275</x:v>
      </x:c>
      <x:c r="N1406" s="64" t="n">
        <x:f aca="0">SUM(J1406:M1406)</x:f>
        <x:v>1.3440702882700528</x:v>
      </x:c>
      <x:c r="O1406" s="65" t="n">
        <x:f aca="0">IFERROR((J1406+K1406)/N1406,0)</x:f>
        <x:v>0.22418413985410654</x:v>
      </x:c>
      <x:c r="P1406" s="66" t="b">
        <x:f aca="0">AND(MONTH(A1406)=12,OR(A1407="",YEAR(A1406)&lt;&gt;YEAR(A1407)))</x:f>
        <x:v>0</x:v>
      </x:c>
      <x:c r="Q1406" s="66" t="b">
        <x:f aca="0">AND(MOD(MONTH(A1406),3)=0,OR(A1407="",MONTH(A1406)&lt;&gt;MONTH(A1407)))</x:f>
        <x:v>0</x:v>
      </x:c>
      <x:c r="R1406" s="66" t="b">
        <x:f aca="0">OR(O1406&gt;$E$7,O1406&lt;$E$6)</x:f>
        <x:v>0</x:v>
      </x:c>
      <x:c r="S1406" s="66" t="b">
        <x:f aca="0">AND(OR(P1406,Q1406,R1406),A1406-AH1405&gt;$E$8)</x:f>
        <x:v>0</x:v>
      </x:c>
      <x:c r="T1406" s="67" t="str">
        <x:f aca="0">IF(NOT(OR(P1406,Q1406,R1406)),"不调",IF(NOT(S1406),"间隔规则跳过",IF(P1406,"年末+季度",IF(AND(Q1406,R1406),"季度+动态",IF(Q1406,"季度","动态")))))</x:f>
        <x:v>不调</x:v>
      </x:c>
      <x:c r="U1406" s="64" t="n">
        <x:f aca="0">IF(OR(T1406="年末+季度",T1406="季度+动态"),N1406*$E$5/2,IF(T1406="季度",(J1406+K1406)/2,IF(T1406="动态",N1406*$E$5*IF(J1406+K1406=0,0.5,J1406/(J1406+K1406)),J1406)))</x:f>
        <x:v>0.14421190374618656</x:v>
      </x:c>
      <x:c r="V1406" s="64" t="n">
        <x:f aca="0">IF(OR(T1406="年末+季度",T1406="季度+动态"),N1406*$E$5/2,IF(T1406="季度",(J1406+K1406)/2,IF(T1406="动态",N1406*$E$5*IF(J1406+K1406=0,0.5,K1406/(J1406+K1406)),K1406)))</x:f>
        <x:v>0.15710733773309624</x:v>
      </x:c>
      <x:c r="W1406" s="64" t="n">
        <x:f aca="0">IF(OR(T1406="年末+季度",T1406="季度+动态",T1406="动态"),N1406*(1-$E$5)*IF(L1406+M1406=0,$B$7/($B$7+$B$8),L1406/(L1406+M1406)),L1406)</x:f>
        <x:v>0.9351805319764774</x:v>
      </x:c>
      <x:c r="X1406" s="64" t="n">
        <x:f aca="0">IF(OR(T1406="年末+季度",T1406="季度+动态",T1406="动态"),N1406*(1-$E$5)*IF(L1406+M1406=0,$B$8/($B$7+$B$8),M1406/(L1406+M1406)),M1406)</x:f>
        <x:v>0.10757051481429275</x:v>
      </x:c>
      <x:c r="Y1406" s="64" t="n">
        <x:f aca="0">POWER(1-$H$5,(A1406-A1405)/$H$8)</x:f>
        <x:v>0.9999862671029998</x:v>
      </x:c>
      <x:c r="Z1406" s="64" t="n">
        <x:f aca="0">U1406*Y1406</x:f>
        <x:v>0.1442099232989662</x:v>
      </x:c>
      <x:c r="AA1406" s="64" t="n">
        <x:f aca="0">V1406*Y1406</x:f>
        <x:v>0.15710518019420916</x:v>
      </x:c>
      <x:c r="AB1406" s="64" t="n">
        <x:f aca="0">W1406*Y1406</x:f>
        <x:v>0.9351676892385552</x:v>
      </x:c>
      <x:c r="AC1406" s="64" t="n">
        <x:f aca="0">X1406*Y1406</x:f>
        <x:v>0.10756903755949254</x:v>
      </x:c>
      <x:c r="AD1406" s="64" t="n">
        <x:f aca="0">SUM(Z1406:AC1406)</x:f>
        <x:v>1.3440518302912232</x:v>
      </x:c>
      <x:c r="AE1406" s="64" t="n">
        <x:f aca="0">MAX(AE1405,AD1406)</x:f>
        <x:v>1.346610437515633</x:v>
      </x:c>
      <x:c r="AF1406" s="63" t="n">
        <x:f aca="0">AD1406/AE1406-1</x:f>
        <x:v>-0.0019000351943878613</x:v>
      </x:c>
      <x:c r="AG1406" s="63" t="n">
        <x:f aca="0">AD1406/AD1405-1</x:f>
        <x:v>0.00012877818318179912</x:v>
      </x:c>
      <x:c r="AH1406" s="61" t="n">
        <x:f aca="0">IF(OR(T1406="年末+季度",T1406="季度+动态",T1406="季度",T1406="动态"),A1406,AH1405)</x:f>
        <x:v>45838</x:v>
      </x:c>
      <x:c r="AI1406" s="68" t="n">
        <x:f aca="0">YEAR(A1406)</x:f>
        <x:v>2025</x:v>
      </x:c>
      <x:c r="AJ1406" s="68" t="n">
        <x:f aca="0">MONTH(A1406)</x:f>
        <x:v>8</x:v>
      </x:c>
      <x:c r="AK1406" s="66" t="n">
        <x:f aca="0">IF(MONTH(A1406)&lt;&gt;MONTH(A1407),1,0)</x:f>
        <x:v>0</x:v>
      </x:c>
      <x:c r="AL1406" s="64" t="n">
        <x:f aca="0">IF(AK1405,AD1405,AL1405)</x:f>
        <x:v>1.337132070900547</x:v>
      </x:c>
      <x:c r="AM1406" s="65" t="str">
        <x:f aca="0">IF(AK1406,AD1406/AL1406-1,"")</x:f>
      </x:c>
      <x:c r="AN1406" s="64" t="n">
        <x:f aca="0">IF(AI1406&lt;&gt;AI1405,AD1406,MAX(AN1405,AD1406))</x:f>
        <x:v>1.346610437515633</x:v>
      </x:c>
      <x:c r="AO1406" s="65" t="n">
        <x:f aca="0">AD1406/AN1406-1</x:f>
        <x:v>-0.0019000351943878613</x:v>
      </x:c>
      <x:c r="AP1406" s="69" t="n">
        <x:f aca="0">IFERROR(SUM(Z1406:AC1406)/AD1406,0)</x:f>
        <x:v>1</x:v>
      </x:c>
      <x:c r="AQ1406" s="66" t="b">
        <x:f aca="0">AND(B1406&gt;0,C1406&gt;0,D1406&gt;0,E1406&gt;0)</x:f>
        <x:v>1</x:v>
      </x:c>
    </x:row>
    <x:row r="1407" ht="13.5" hidden="0">
      <x:c r="A1407" s="61" t="n">
        <x:f aca="0">'净值底稿'!A1369</x:f>
        <x:v>45889</x:v>
      </x:c>
      <x:c r="B1407" s="62" t="n">
        <x:f aca="0">'净值底稿'!W1369</x:f>
        <x:v>1.660453977287907</x:v>
      </x:c>
      <x:c r="C1407" s="62" t="n">
        <x:f aca="0">'净值底稿'!T1369</x:f>
        <x:v>1.7240827718659633</x:v>
      </x:c>
      <x:c r="D1407" s="62" t="n">
        <x:f aca="0">'净值底稿'!U1369</x:f>
        <x:v>1.7483</x:v>
      </x:c>
      <x:c r="E1407" s="62" t="n">
        <x:f aca="0">'净值底稿'!V1369</x:f>
        <x:v>2.6833</x:v>
      </x:c>
      <x:c r="F1407" s="63" t="n">
        <x:f aca="0">IFERROR(B1407/B1406-1,0)</x:f>
        <x:v>0.006586269482919516</x:v>
      </x:c>
      <x:c r="G1407" s="63" t="n">
        <x:f aca="0">IFERROR(C1407/C1406-1,0)</x:f>
        <x:v>0.010320890302006891</x:v>
      </x:c>
      <x:c r="H1407" s="63" t="n">
        <x:f aca="0">IFERROR(D1407/D1406-1,0)</x:f>
        <x:v>-0.000571657234322398</x:v>
      </x:c>
      <x:c r="I1407" s="63" t="n">
        <x:f aca="0">IFERROR(E1407/E1406-1,0)</x:f>
        <x:v>-0.0036389291151460723</x:v>
      </x:c>
      <x:c r="J1407" s="64" t="n">
        <x:f aca="0">Z1406*(1+F1407)</x:f>
        <x:v>0.14515972871592434</x:v>
      </x:c>
      <x:c r="K1407" s="64" t="n">
        <x:f aca="0">AA1406*(1+G1407)</x:f>
        <x:v>0.15872664552487062</x:v>
      </x:c>
      <x:c r="L1407" s="64" t="n">
        <x:f aca="0">AB1406*(1+H1407)</x:f>
        <x:v>0.9346330938636974</x:v>
      </x:c>
      <x:c r="M1407" s="64" t="n">
        <x:f aca="0">AC1406*(1+I1407)</x:f>
        <x:v>0.10717760145682906</x:v>
      </x:c>
      <x:c r="N1407" s="64" t="n">
        <x:f aca="0">SUM(J1407:M1407)</x:f>
        <x:v>1.3456970695613215</x:v>
      </x:c>
      <x:c r="O1407" s="65" t="n">
        <x:f aca="0">IFERROR((J1407+K1407)/N1407,0)</x:f>
        <x:v>0.22582078917646575</x:v>
      </x:c>
      <x:c r="P1407" s="66" t="b">
        <x:f aca="0">AND(MONTH(A1407)=12,OR(A1408="",YEAR(A1407)&lt;&gt;YEAR(A1408)))</x:f>
        <x:v>0</x:v>
      </x:c>
      <x:c r="Q1407" s="66" t="b">
        <x:f aca="0">AND(MOD(MONTH(A1407),3)=0,OR(A1408="",MONTH(A1407)&lt;&gt;MONTH(A1408)))</x:f>
        <x:v>0</x:v>
      </x:c>
      <x:c r="R1407" s="66" t="b">
        <x:f aca="0">OR(O1407&gt;$E$7,O1407&lt;$E$6)</x:f>
        <x:v>0</x:v>
      </x:c>
      <x:c r="S1407" s="66" t="b">
        <x:f aca="0">AND(OR(P1407,Q1407,R1407),A1407-AH1406&gt;$E$8)</x:f>
        <x:v>0</x:v>
      </x:c>
      <x:c r="T1407" s="67" t="str">
        <x:f aca="0">IF(NOT(OR(P1407,Q1407,R1407)),"不调",IF(NOT(S1407),"间隔规则跳过",IF(P1407,"年末+季度",IF(AND(Q1407,R1407),"季度+动态",IF(Q1407,"季度","动态")))))</x:f>
        <x:v>不调</x:v>
      </x:c>
      <x:c r="U1407" s="64" t="n">
        <x:f aca="0">IF(OR(T1407="年末+季度",T1407="季度+动态"),N1407*$E$5/2,IF(T1407="季度",(J1407+K1407)/2,IF(T1407="动态",N1407*$E$5*IF(J1407+K1407=0,0.5,J1407/(J1407+K1407)),J1407)))</x:f>
        <x:v>0.14515972871592434</x:v>
      </x:c>
      <x:c r="V1407" s="64" t="n">
        <x:f aca="0">IF(OR(T1407="年末+季度",T1407="季度+动态"),N1407*$E$5/2,IF(T1407="季度",(J1407+K1407)/2,IF(T1407="动态",N1407*$E$5*IF(J1407+K1407=0,0.5,K1407/(J1407+K1407)),K1407)))</x:f>
        <x:v>0.15872664552487062</x:v>
      </x:c>
      <x:c r="W1407" s="64" t="n">
        <x:f aca="0">IF(OR(T1407="年末+季度",T1407="季度+动态",T1407="动态"),N1407*(1-$E$5)*IF(L1407+M1407=0,$B$7/($B$7+$B$8),L1407/(L1407+M1407)),L1407)</x:f>
        <x:v>0.9346330938636974</x:v>
      </x:c>
      <x:c r="X1407" s="64" t="n">
        <x:f aca="0">IF(OR(T1407="年末+季度",T1407="季度+动态",T1407="动态"),N1407*(1-$E$5)*IF(L1407+M1407=0,$B$8/($B$7+$B$8),M1407/(L1407+M1407)),M1407)</x:f>
        <x:v>0.10717760145682906</x:v>
      </x:c>
      <x:c r="Y1407" s="64" t="n">
        <x:f aca="0">POWER(1-$H$5,(A1407-A1406)/$H$8)</x:f>
        <x:v>0.9999862671029998</x:v>
      </x:c>
      <x:c r="Z1407" s="64" t="n">
        <x:f aca="0">U1407*Y1407</x:f>
        <x:v>0.14515773525232128</x:v>
      </x:c>
      <x:c r="AA1407" s="64" t="n">
        <x:f aca="0">V1407*Y1407</x:f>
        <x:v>0.15872446574819643</x:v>
      </x:c>
      <x:c r="AB1407" s="64" t="n">
        <x:f aca="0">W1407*Y1407</x:f>
        <x:v>0.9346202586436864</x:v>
      </x:c>
      <x:c r="AC1407" s="64" t="n">
        <x:f aca="0">X1407*Y1407</x:f>
        <x:v>0.10717612959786751</x:v>
      </x:c>
      <x:c r="AD1407" s="64" t="n">
        <x:f aca="0">SUM(Z1407:AC1407)</x:f>
        <x:v>1.3456785892420715</x:v>
      </x:c>
      <x:c r="AE1407" s="64" t="n">
        <x:f aca="0">MAX(AE1406,AD1407)</x:f>
        <x:v>1.346610437515633</x:v>
      </x:c>
      <x:c r="AF1407" s="63" t="n">
        <x:f aca="0">AD1407/AE1407-1</x:f>
        <x:v>-0.0006919954335721235</x:v>
      </x:c>
      <x:c r="AG1407" s="63" t="n">
        <x:f aca="0">AD1407/AD1406-1</x:f>
        <x:v>0.0012103394483646834</x:v>
      </x:c>
      <x:c r="AH1407" s="61" t="n">
        <x:f aca="0">IF(OR(T1407="年末+季度",T1407="季度+动态",T1407="季度",T1407="动态"),A1407,AH1406)</x:f>
        <x:v>45838</x:v>
      </x:c>
      <x:c r="AI1407" s="68" t="n">
        <x:f aca="0">YEAR(A1407)</x:f>
        <x:v>2025</x:v>
      </x:c>
      <x:c r="AJ1407" s="68" t="n">
        <x:f aca="0">MONTH(A1407)</x:f>
        <x:v>8</x:v>
      </x:c>
      <x:c r="AK1407" s="66" t="n">
        <x:f aca="0">IF(MONTH(A1407)&lt;&gt;MONTH(A1408),1,0)</x:f>
        <x:v>0</x:v>
      </x:c>
      <x:c r="AL1407" s="64" t="n">
        <x:f aca="0">IF(AK1406,AD1406,AL1406)</x:f>
        <x:v>1.337132070900547</x:v>
      </x:c>
      <x:c r="AM1407" s="65" t="str">
        <x:f aca="0">IF(AK1407,AD1407/AL1407-1,"")</x:f>
      </x:c>
      <x:c r="AN1407" s="64" t="n">
        <x:f aca="0">IF(AI1407&lt;&gt;AI1406,AD1407,MAX(AN1406,AD1407))</x:f>
        <x:v>1.346610437515633</x:v>
      </x:c>
      <x:c r="AO1407" s="65" t="n">
        <x:f aca="0">AD1407/AN1407-1</x:f>
        <x:v>-0.0006919954335721235</x:v>
      </x:c>
      <x:c r="AP1407" s="69" t="n">
        <x:f aca="0">IFERROR(SUM(Z1407:AC1407)/AD1407,0)</x:f>
        <x:v>1</x:v>
      </x:c>
      <x:c r="AQ1407" s="66" t="b">
        <x:f aca="0">AND(B1407&gt;0,C1407&gt;0,D1407&gt;0,E1407&gt;0)</x:f>
        <x:v>1</x:v>
      </x:c>
    </x:row>
    <x:row r="1408" ht="13.5" hidden="0">
      <x:c r="A1408" s="61" t="n">
        <x:f aca="0">'净值底稿'!A1370</x:f>
        <x:v>45890</x:v>
      </x:c>
      <x:c r="B1408" s="62" t="n">
        <x:f aca="0">'净值底稿'!W1370</x:f>
        <x:v>1.6688116185672734</x:v>
      </x:c>
      <x:c r="C1408" s="62" t="n">
        <x:f aca="0">'净值底稿'!T1370</x:f>
        <x:v>1.7192474623462983</x:v>
      </x:c>
      <x:c r="D1408" s="62" t="n">
        <x:f aca="0">'净值底稿'!U1370</x:f>
        <x:v>1.7486</x:v>
      </x:c>
      <x:c r="E1408" s="62" t="n">
        <x:f aca="0">'净值底稿'!V1370</x:f>
        <x:v>2.6898</x:v>
      </x:c>
      <x:c r="F1408" s="63" t="n">
        <x:f aca="0">IFERROR(B1408/B1407-1,0)</x:f>
        <x:v>0.0050333471410133335</x:v>
      </x:c>
      <x:c r="G1408" s="63" t="n">
        <x:f aca="0">IFERROR(C1408/C1407-1,0)</x:f>
        <x:v>-0.002804569246076083</x:v>
      </x:c>
      <x:c r="H1408" s="63" t="n">
        <x:f aca="0">IFERROR(D1408/D1407-1,0)</x:f>
        <x:v>0.00017159526397070302</x:v>
      </x:c>
      <x:c r="I1408" s="63" t="n">
        <x:f aca="0">IFERROR(E1408/E1407-1,0)</x:f>
        <x:v>0.0024223903402527114</x:v>
      </x:c>
      <x:c r="J1408" s="64" t="n">
        <x:f aca="0">Z1407*(1+F1408)</x:f>
        <x:v>0.14588836452404952</x:v>
      </x:c>
      <x:c r="K1408" s="64" t="n">
        <x:f aca="0">AA1407*(1+G1408)</x:f>
        <x:v>0.1582793119929592</x:v>
      </x:c>
      <x:c r="L1408" s="64" t="n">
        <x:f aca="0">AB1407*(1+H1408)</x:f>
        <x:v>0.9347806350536807</x:v>
      </x:c>
      <x:c r="M1408" s="64" t="n">
        <x:f aca="0">AC1407*(1+I1408)</x:f>
        <x:v>0.10743575201891106</x:v>
      </x:c>
      <x:c r="N1408" s="64" t="n">
        <x:f aca="0">SUM(J1408:M1408)</x:f>
        <x:v>1.3463840635896005</x:v>
      </x:c>
      <x:c r="O1408" s="65" t="n">
        <x:f aca="0">IFERROR((J1408+K1408)/N1408,0)</x:f>
        <x:v>0.22591449553113838</x:v>
      </x:c>
      <x:c r="P1408" s="66" t="b">
        <x:f aca="0">AND(MONTH(A1408)=12,OR(A1409="",YEAR(A1408)&lt;&gt;YEAR(A1409)))</x:f>
        <x:v>0</x:v>
      </x:c>
      <x:c r="Q1408" s="66" t="b">
        <x:f aca="0">AND(MOD(MONTH(A1408),3)=0,OR(A1409="",MONTH(A1408)&lt;&gt;MONTH(A1409)))</x:f>
        <x:v>0</x:v>
      </x:c>
      <x:c r="R1408" s="66" t="b">
        <x:f aca="0">OR(O1408&gt;$E$7,O1408&lt;$E$6)</x:f>
        <x:v>0</x:v>
      </x:c>
      <x:c r="S1408" s="66" t="b">
        <x:f aca="0">AND(OR(P1408,Q1408,R1408),A1408-AH1407&gt;$E$8)</x:f>
        <x:v>0</x:v>
      </x:c>
      <x:c r="T1408" s="67" t="str">
        <x:f aca="0">IF(NOT(OR(P1408,Q1408,R1408)),"不调",IF(NOT(S1408),"间隔规则跳过",IF(P1408,"年末+季度",IF(AND(Q1408,R1408),"季度+动态",IF(Q1408,"季度","动态")))))</x:f>
        <x:v>不调</x:v>
      </x:c>
      <x:c r="U1408" s="64" t="n">
        <x:f aca="0">IF(OR(T1408="年末+季度",T1408="季度+动态"),N1408*$E$5/2,IF(T1408="季度",(J1408+K1408)/2,IF(T1408="动态",N1408*$E$5*IF(J1408+K1408=0,0.5,J1408/(J1408+K1408)),J1408)))</x:f>
        <x:v>0.14588836452404952</x:v>
      </x:c>
      <x:c r="V1408" s="64" t="n">
        <x:f aca="0">IF(OR(T1408="年末+季度",T1408="季度+动态"),N1408*$E$5/2,IF(T1408="季度",(J1408+K1408)/2,IF(T1408="动态",N1408*$E$5*IF(J1408+K1408=0,0.5,K1408/(J1408+K1408)),K1408)))</x:f>
        <x:v>0.1582793119929592</x:v>
      </x:c>
      <x:c r="W1408" s="64" t="n">
        <x:f aca="0">IF(OR(T1408="年末+季度",T1408="季度+动态",T1408="动态"),N1408*(1-$E$5)*IF(L1408+M1408=0,$B$7/($B$7+$B$8),L1408/(L1408+M1408)),L1408)</x:f>
        <x:v>0.9347806350536807</x:v>
      </x:c>
      <x:c r="X1408" s="64" t="n">
        <x:f aca="0">IF(OR(T1408="年末+季度",T1408="季度+动态",T1408="动态"),N1408*(1-$E$5)*IF(L1408+M1408=0,$B$8/($B$7+$B$8),M1408/(L1408+M1408)),M1408)</x:f>
        <x:v>0.10743575201891106</x:v>
      </x:c>
      <x:c r="Y1408" s="64" t="n">
        <x:f aca="0">POWER(1-$H$5,(A1408-A1407)/$H$8)</x:f>
        <x:v>0.9999862671029998</x:v>
      </x:c>
      <x:c r="Z1408" s="64" t="n">
        <x:f aca="0">U1408*Y1408</x:f>
        <x:v>0.14588636105416597</x:v>
      </x:c>
      <x:c r="AA1408" s="64" t="n">
        <x:f aca="0">V1408*Y1408</x:f>
        <x:v>0.15827713835947033</x:v>
      </x:c>
      <x:c r="AB1408" s="64" t="n">
        <x:f aca="0">W1408*Y1408</x:f>
        <x:v>0.9347677978075016</x:v>
      </x:c>
      <x:c r="AC1408" s="64" t="n">
        <x:f aca="0">X1408*Y1408</x:f>
        <x:v>0.10743427661479445</x:v>
      </x:c>
      <x:c r="AD1408" s="64" t="n">
        <x:f aca="0">SUM(Z1408:AC1408)</x:f>
        <x:v>1.3463655738359324</x:v>
      </x:c>
      <x:c r="AE1408" s="64" t="n">
        <x:f aca="0">MAX(AE1407,AD1408)</x:f>
        <x:v>1.346610437515633</x:v>
      </x:c>
      <x:c r="AF1408" s="63" t="n">
        <x:f aca="0">AD1408/AE1408-1</x:f>
        <x:v>-0.00018183705760688174</x:v>
      </x:c>
      <x:c r="AG1408" s="63" t="n">
        <x:f aca="0">AD1408/AD1407-1</x:f>
        <x:v>0.0005105116476942229</x:v>
      </x:c>
      <x:c r="AH1408" s="61" t="n">
        <x:f aca="0">IF(OR(T1408="年末+季度",T1408="季度+动态",T1408="季度",T1408="动态"),A1408,AH1407)</x:f>
        <x:v>45838</x:v>
      </x:c>
      <x:c r="AI1408" s="68" t="n">
        <x:f aca="0">YEAR(A1408)</x:f>
        <x:v>2025</x:v>
      </x:c>
      <x:c r="AJ1408" s="68" t="n">
        <x:f aca="0">MONTH(A1408)</x:f>
        <x:v>8</x:v>
      </x:c>
      <x:c r="AK1408" s="66" t="n">
        <x:f aca="0">IF(MONTH(A1408)&lt;&gt;MONTH(A1409),1,0)</x:f>
        <x:v>0</x:v>
      </x:c>
      <x:c r="AL1408" s="64" t="n">
        <x:f aca="0">IF(AK1407,AD1407,AL1407)</x:f>
        <x:v>1.337132070900547</x:v>
      </x:c>
      <x:c r="AM1408" s="65" t="str">
        <x:f aca="0">IF(AK1408,AD1408/AL1408-1,"")</x:f>
      </x:c>
      <x:c r="AN1408" s="64" t="n">
        <x:f aca="0">IF(AI1408&lt;&gt;AI1407,AD1408,MAX(AN1407,AD1408))</x:f>
        <x:v>1.346610437515633</x:v>
      </x:c>
      <x:c r="AO1408" s="65" t="n">
        <x:f aca="0">AD1408/AN1408-1</x:f>
        <x:v>-0.00018183705760688174</x:v>
      </x:c>
      <x:c r="AP1408" s="69" t="n">
        <x:f aca="0">IFERROR(SUM(Z1408:AC1408)/AD1408,0)</x:f>
        <x:v>1</x:v>
      </x:c>
      <x:c r="AQ1408" s="66" t="b">
        <x:f aca="0">AND(B1408&gt;0,C1408&gt;0,D1408&gt;0,E1408&gt;0)</x:f>
        <x:v>1</x:v>
      </x:c>
    </x:row>
    <x:row r="1409" ht="13.5" hidden="0">
      <x:c r="A1409" s="61" t="n">
        <x:f aca="0">'净值底稿'!A1371</x:f>
        <x:v>45891</x:v>
      </x:c>
      <x:c r="B1409" s="62" t="n">
        <x:f aca="0">'净值底稿'!W1371</x:f>
        <x:v>1.6680322362878706</x:v>
      </x:c>
      <x:c r="C1409" s="62" t="n">
        <x:f aca="0">'净值底稿'!T1371</x:f>
        <x:v>1.738919569344213</x:v>
      </x:c>
      <x:c r="D1409" s="62" t="n">
        <x:f aca="0">'净值底稿'!U1371</x:f>
        <x:v>1.7482</x:v>
      </x:c>
      <x:c r="E1409" s="62" t="n">
        <x:f aca="0">'净值底稿'!V1371</x:f>
        <x:v>2.689</x:v>
      </x:c>
      <x:c r="F1409" s="63" t="n">
        <x:f aca="0">IFERROR(B1409/B1408-1,0)</x:f>
        <x:v>-0.00046702831567768666</x:v>
      </x:c>
      <x:c r="G1409" s="63" t="n">
        <x:f aca="0">IFERROR(C1409/C1408-1,0)</x:f>
        <x:v>0.011442277757425234</x:v>
      </x:c>
      <x:c r="H1409" s="63" t="n">
        <x:f aca="0">IFERROR(D1409/D1408-1,0)</x:f>
        <x:v>-0.00022875443211711755</x:v>
      </x:c>
      <x:c r="I1409" s="63" t="n">
        <x:f aca="0">IFERROR(E1409/E1408-1,0)</x:f>
        <x:v>-0.0002974198825190788</x:v>
      </x:c>
      <x:c r="J1409" s="64" t="n">
        <x:f aca="0">Z1408*(1+F1409)</x:f>
        <x:v>0.1458182279926825</x:v>
      </x:c>
      <x:c r="K1409" s="64" t="n">
        <x:f aca="0">AA1408*(1+G1409)</x:f>
        <x:v>0.1600881893392298</x:v>
      </x:c>
      <x:c r="L1409" s="64" t="n">
        <x:f aca="0">AB1408*(1+H1409)</x:f>
        <x:v>0.9345539655307528</x:v>
      </x:c>
      <x:c r="M1409" s="64" t="n">
        <x:f aca="0">AC1408*(1+I1409)</x:f>
        <x:v>0.10740232352486516</x:v>
      </x:c>
      <x:c r="N1409" s="64" t="n">
        <x:f aca="0">SUM(J1409:M1409)</x:f>
        <x:v>1.3478627063875301</x:v>
      </x:c>
      <x:c r="O1409" s="65" t="n">
        <x:f aca="0">IFERROR((J1409+K1409)/N1409,0)</x:f>
        <x:v>0.22695665951897012</x:v>
      </x:c>
      <x:c r="P1409" s="66" t="b">
        <x:f aca="0">AND(MONTH(A1409)=12,OR(A1410="",YEAR(A1409)&lt;&gt;YEAR(A1410)))</x:f>
        <x:v>0</x:v>
      </x:c>
      <x:c r="Q1409" s="66" t="b">
        <x:f aca="0">AND(MOD(MONTH(A1409),3)=0,OR(A1410="",MONTH(A1409)&lt;&gt;MONTH(A1410)))</x:f>
        <x:v>0</x:v>
      </x:c>
      <x:c r="R1409" s="66" t="b">
        <x:f aca="0">OR(O1409&gt;$E$7,O1409&lt;$E$6)</x:f>
        <x:v>0</x:v>
      </x:c>
      <x:c r="S1409" s="66" t="b">
        <x:f aca="0">AND(OR(P1409,Q1409,R1409),A1409-AH1408&gt;$E$8)</x:f>
        <x:v>0</x:v>
      </x:c>
      <x:c r="T1409" s="67" t="str">
        <x:f aca="0">IF(NOT(OR(P1409,Q1409,R1409)),"不调",IF(NOT(S1409),"间隔规则跳过",IF(P1409,"年末+季度",IF(AND(Q1409,R1409),"季度+动态",IF(Q1409,"季度","动态")))))</x:f>
        <x:v>不调</x:v>
      </x:c>
      <x:c r="U1409" s="64" t="n">
        <x:f aca="0">IF(OR(T1409="年末+季度",T1409="季度+动态"),N1409*$E$5/2,IF(T1409="季度",(J1409+K1409)/2,IF(T1409="动态",N1409*$E$5*IF(J1409+K1409=0,0.5,J1409/(J1409+K1409)),J1409)))</x:f>
        <x:v>0.1458182279926825</x:v>
      </x:c>
      <x:c r="V1409" s="64" t="n">
        <x:f aca="0">IF(OR(T1409="年末+季度",T1409="季度+动态"),N1409*$E$5/2,IF(T1409="季度",(J1409+K1409)/2,IF(T1409="动态",N1409*$E$5*IF(J1409+K1409=0,0.5,K1409/(J1409+K1409)),K1409)))</x:f>
        <x:v>0.1600881893392298</x:v>
      </x:c>
      <x:c r="W1409" s="64" t="n">
        <x:f aca="0">IF(OR(T1409="年末+季度",T1409="季度+动态",T1409="动态"),N1409*(1-$E$5)*IF(L1409+M1409=0,$B$7/($B$7+$B$8),L1409/(L1409+M1409)),L1409)</x:f>
        <x:v>0.9345539655307528</x:v>
      </x:c>
      <x:c r="X1409" s="64" t="n">
        <x:f aca="0">IF(OR(T1409="年末+季度",T1409="季度+动态",T1409="动态"),N1409*(1-$E$5)*IF(L1409+M1409=0,$B$8/($B$7+$B$8),M1409/(L1409+M1409)),M1409)</x:f>
        <x:v>0.10740232352486516</x:v>
      </x:c>
      <x:c r="Y1409" s="64" t="n">
        <x:f aca="0">POWER(1-$H$5,(A1409-A1408)/$H$8)</x:f>
        <x:v>0.9999862671029998</x:v>
      </x:c>
      <x:c r="Z1409" s="64" t="n">
        <x:f aca="0">U1409*Y1409</x:f>
        <x:v>0.1458162254859767</x:v>
      </x:c>
      <x:c r="AA1409" s="64" t="n">
        <x:f aca="0">V1409*Y1409</x:f>
        <x:v>0.16008599086461464</x:v>
      </x:c>
      <x:c r="AB1409" s="64" t="n">
        <x:f aca="0">W1409*Y1409</x:f>
        <x:v>0.9345411313974029</x:v>
      </x:c>
      <x:c r="AC1409" s="64" t="n">
        <x:f aca="0">X1409*Y1409</x:f>
        <x:v>0.1074008485798186</x:v>
      </x:c>
      <x:c r="AD1409" s="64" t="n">
        <x:f aca="0">SUM(Z1409:AC1409)</x:f>
        <x:v>1.347844196327813</x:v>
      </x:c>
      <x:c r="AE1409" s="64" t="n">
        <x:f aca="0">MAX(AE1408,AD1409)</x:f>
        <x:v>1.347844196327813</x:v>
      </x:c>
      <x:c r="AF1409" s="63" t="n">
        <x:f aca="0">AD1409/AE1409-1</x:f>
        <x:v>0</x:v>
      </x:c>
      <x:c r="AG1409" s="63" t="n">
        <x:f aca="0">AD1409/AD1408-1</x:f>
        <x:v>0.0010982325459107933</x:v>
      </x:c>
      <x:c r="AH1409" s="61" t="n">
        <x:f aca="0">IF(OR(T1409="年末+季度",T1409="季度+动态",T1409="季度",T1409="动态"),A1409,AH1408)</x:f>
        <x:v>45838</x:v>
      </x:c>
      <x:c r="AI1409" s="68" t="n">
        <x:f aca="0">YEAR(A1409)</x:f>
        <x:v>2025</x:v>
      </x:c>
      <x:c r="AJ1409" s="68" t="n">
        <x:f aca="0">MONTH(A1409)</x:f>
        <x:v>8</x:v>
      </x:c>
      <x:c r="AK1409" s="66" t="n">
        <x:f aca="0">IF(MONTH(A1409)&lt;&gt;MONTH(A1410),1,0)</x:f>
        <x:v>0</x:v>
      </x:c>
      <x:c r="AL1409" s="64" t="n">
        <x:f aca="0">IF(AK1408,AD1408,AL1408)</x:f>
        <x:v>1.337132070900547</x:v>
      </x:c>
      <x:c r="AM1409" s="65" t="str">
        <x:f aca="0">IF(AK1409,AD1409/AL1409-1,"")</x:f>
      </x:c>
      <x:c r="AN1409" s="64" t="n">
        <x:f aca="0">IF(AI1409&lt;&gt;AI1408,AD1409,MAX(AN1408,AD1409))</x:f>
        <x:v>1.347844196327813</x:v>
      </x:c>
      <x:c r="AO1409" s="65" t="n">
        <x:f aca="0">AD1409/AN1409-1</x:f>
        <x:v>0</x:v>
      </x:c>
      <x:c r="AP1409" s="69" t="n">
        <x:f aca="0">IFERROR(SUM(Z1409:AC1409)/AD1409,0)</x:f>
        <x:v>1</x:v>
      </x:c>
      <x:c r="AQ1409" s="66" t="b">
        <x:f aca="0">AND(B1409&gt;0,C1409&gt;0,D1409&gt;0,E1409&gt;0)</x:f>
        <x:v>1</x:v>
      </x:c>
    </x:row>
    <x:row r="1410" ht="13.5" hidden="0">
      <x:c r="A1410" s="61" t="n">
        <x:f aca="0">'净值底稿'!A1372</x:f>
        <x:v>45894</x:v>
      </x:c>
      <x:c r="B1410" s="62" t="n">
        <x:f aca="0">'净值底稿'!W1372</x:f>
        <x:v>1.6804879515731286</x:v>
      </x:c>
      <x:c r="C1410" s="62" t="n">
        <x:f aca="0">'净值底稿'!T1372</x:f>
        <x:v>1.759969094868449</x:v>
      </x:c>
      <x:c r="D1410" s="62" t="n">
        <x:f aca="0">'净值底稿'!U1372</x:f>
        <x:v>1.7499</x:v>
      </x:c>
      <x:c r="E1410" s="62" t="n">
        <x:f aca="0">'净值底稿'!V1372</x:f>
        <x:v>2.7026</x:v>
      </x:c>
      <x:c r="F1410" s="63" t="n">
        <x:f aca="0">IFERROR(B1410/B1409-1,0)</x:f>
        <x:v>0.007467310891411616</x:v>
      </x:c>
      <x:c r="G1410" s="63" t="n">
        <x:f aca="0">IFERROR(C1410/C1409-1,0)</x:f>
        <x:v>0.012104944872277423</x:v>
      </x:c>
      <x:c r="H1410" s="63" t="n">
        <x:f aca="0">IFERROR(D1410/D1409-1,0)</x:f>
        <x:v>0.000972428783891921</x:v>
      </x:c>
      <x:c r="I1410" s="63" t="n">
        <x:f aca="0">IFERROR(E1410/E1409-1,0)</x:f>
        <x:v>0.005057642246188099</x:v>
      </x:c>
      <x:c r="J1410" s="64" t="n">
        <x:f aca="0">Z1409*(1+F1410)</x:f>
        <x:v>0.14690508057469268</x:v>
      </x:c>
      <x:c r="K1410" s="64" t="n">
        <x:f aca="0">AA1409*(1+G1410)</x:f>
        <x:v>0.1620238229588547</x:v>
      </x:c>
      <x:c r="L1410" s="64" t="n">
        <x:f aca="0">AB1409*(1+H1410)</x:f>
        <x:v>0.9354499060933047</x:v>
      </x:c>
      <x:c r="M1410" s="64" t="n">
        <x:f aca="0">AC1409*(1+I1410)</x:f>
        <x:v>0.10794404364887235</x:v>
      </x:c>
      <x:c r="N1410" s="64" t="n">
        <x:f aca="0">SUM(J1410:M1410)</x:f>
        <x:v>1.3523228532757243</x:v>
      </x:c>
      <x:c r="O1410" s="65" t="n">
        <x:f aca="0">IFERROR((J1410+K1410)/N1410,0)</x:f>
        <x:v>0.22844315821863884</x:v>
      </x:c>
      <x:c r="P1410" s="66" t="b">
        <x:f aca="0">AND(MONTH(A1410)=12,OR(A1411="",YEAR(A1410)&lt;&gt;YEAR(A1411)))</x:f>
        <x:v>0</x:v>
      </x:c>
      <x:c r="Q1410" s="66" t="b">
        <x:f aca="0">AND(MOD(MONTH(A1410),3)=0,OR(A1411="",MONTH(A1410)&lt;&gt;MONTH(A1411)))</x:f>
        <x:v>0</x:v>
      </x:c>
      <x:c r="R1410" s="66" t="b">
        <x:f aca="0">OR(O1410&gt;$E$7,O1410&lt;$E$6)</x:f>
        <x:v>0</x:v>
      </x:c>
      <x:c r="S1410" s="66" t="b">
        <x:f aca="0">AND(OR(P1410,Q1410,R1410),A1410-AH1409&gt;$E$8)</x:f>
        <x:v>0</x:v>
      </x:c>
      <x:c r="T1410" s="67" t="str">
        <x:f aca="0">IF(NOT(OR(P1410,Q1410,R1410)),"不调",IF(NOT(S1410),"间隔规则跳过",IF(P1410,"年末+季度",IF(AND(Q1410,R1410),"季度+动态",IF(Q1410,"季度","动态")))))</x:f>
        <x:v>不调</x:v>
      </x:c>
      <x:c r="U1410" s="64" t="n">
        <x:f aca="0">IF(OR(T1410="年末+季度",T1410="季度+动态"),N1410*$E$5/2,IF(T1410="季度",(J1410+K1410)/2,IF(T1410="动态",N1410*$E$5*IF(J1410+K1410=0,0.5,J1410/(J1410+K1410)),J1410)))</x:f>
        <x:v>0.14690508057469268</x:v>
      </x:c>
      <x:c r="V1410" s="64" t="n">
        <x:f aca="0">IF(OR(T1410="年末+季度",T1410="季度+动态"),N1410*$E$5/2,IF(T1410="季度",(J1410+K1410)/2,IF(T1410="动态",N1410*$E$5*IF(J1410+K1410=0,0.5,K1410/(J1410+K1410)),K1410)))</x:f>
        <x:v>0.1620238229588547</x:v>
      </x:c>
      <x:c r="W1410" s="64" t="n">
        <x:f aca="0">IF(OR(T1410="年末+季度",T1410="季度+动态",T1410="动态"),N1410*(1-$E$5)*IF(L1410+M1410=0,$B$7/($B$7+$B$8),L1410/(L1410+M1410)),L1410)</x:f>
        <x:v>0.9354499060933047</x:v>
      </x:c>
      <x:c r="X1410" s="64" t="n">
        <x:f aca="0">IF(OR(T1410="年末+季度",T1410="季度+动态",T1410="动态"),N1410*(1-$E$5)*IF(L1410+M1410=0,$B$8/($B$7+$B$8),M1410/(L1410+M1410)),M1410)</x:f>
        <x:v>0.10794404364887235</x:v>
      </x:c>
      <x:c r="Y1410" s="64" t="n">
        <x:f aca="0">POWER(1-$H$5,(A1410-A1409)/$H$8)</x:f>
        <x:v>0.9999588018747739</x:v>
      </x:c>
      <x:c r="Z1410" s="64" t="n">
        <x:f aca="0">U1410*Y1410</x:f>
        <x:v>0.1468990283607868</x:v>
      </x:c>
      <x:c r="AA1410" s="64" t="n">
        <x:f aca="0">V1410*Y1410</x:f>
        <x:v>0.16201714788110683</x:v>
      </x:c>
      <x:c r="AB1410" s="64" t="n">
        <x:f aca="0">W1410*Y1410</x:f>
        <x:v>0.9354113673109308</x:v>
      </x:c>
      <x:c r="AC1410" s="64" t="n">
        <x:f aca="0">X1410*Y1410</x:f>
        <x:v>0.10793959655664469</x:v>
      </x:c>
      <x:c r="AD1410" s="64" t="n">
        <x:f aca="0">SUM(Z1410:AC1410)</x:f>
        <x:v>1.352267140109469</x:v>
      </x:c>
      <x:c r="AE1410" s="64" t="n">
        <x:f aca="0">MAX(AE1409,AD1410)</x:f>
        <x:v>1.352267140109469</x:v>
      </x:c>
      <x:c r="AF1410" s="63" t="n">
        <x:f aca="0">AD1410/AE1410-1</x:f>
        <x:v>0</x:v>
      </x:c>
      <x:c r="AG1410" s="63" t="n">
        <x:f aca="0">AD1410/AD1409-1</x:f>
        <x:v>0.0032814948446611147</x:v>
      </x:c>
      <x:c r="AH1410" s="61" t="n">
        <x:f aca="0">IF(OR(T1410="年末+季度",T1410="季度+动态",T1410="季度",T1410="动态"),A1410,AH1409)</x:f>
        <x:v>45838</x:v>
      </x:c>
      <x:c r="AI1410" s="68" t="n">
        <x:f aca="0">YEAR(A1410)</x:f>
        <x:v>2025</x:v>
      </x:c>
      <x:c r="AJ1410" s="68" t="n">
        <x:f aca="0">MONTH(A1410)</x:f>
        <x:v>8</x:v>
      </x:c>
      <x:c r="AK1410" s="66" t="n">
        <x:f aca="0">IF(MONTH(A1410)&lt;&gt;MONTH(A1411),1,0)</x:f>
        <x:v>0</x:v>
      </x:c>
      <x:c r="AL1410" s="64" t="n">
        <x:f aca="0">IF(AK1409,AD1409,AL1409)</x:f>
        <x:v>1.337132070900547</x:v>
      </x:c>
      <x:c r="AM1410" s="65" t="str">
        <x:f aca="0">IF(AK1410,AD1410/AL1410-1,"")</x:f>
      </x:c>
      <x:c r="AN1410" s="64" t="n">
        <x:f aca="0">IF(AI1410&lt;&gt;AI1409,AD1410,MAX(AN1409,AD1410))</x:f>
        <x:v>1.352267140109469</x:v>
      </x:c>
      <x:c r="AO1410" s="65" t="n">
        <x:f aca="0">AD1410/AN1410-1</x:f>
        <x:v>0</x:v>
      </x:c>
      <x:c r="AP1410" s="69" t="n">
        <x:f aca="0">IFERROR(SUM(Z1410:AC1410)/AD1410,0)</x:f>
        <x:v>1</x:v>
      </x:c>
      <x:c r="AQ1410" s="66" t="b">
        <x:f aca="0">AND(B1410&gt;0,C1410&gt;0,D1410&gt;0,E1410&gt;0)</x:f>
        <x:v>1</x:v>
      </x:c>
    </x:row>
    <x:row r="1411" ht="13.5" hidden="0">
      <x:c r="A1411" s="61" t="n">
        <x:f aca="0">'净值底稿'!A1373</x:f>
        <x:v>45895</x:v>
      </x:c>
      <x:c r="B1411" s="62" t="n">
        <x:f aca="0">'净值底稿'!W1373</x:f>
        <x:v>1.6773792468244875</x:v>
      </x:c>
      <x:c r="C1411" s="62" t="n">
        <x:f aca="0">'净值底稿'!T1373</x:f>
        <x:v>1.762939391867</x:v>
      </x:c>
      <x:c r="D1411" s="62" t="n">
        <x:f aca="0">'净值底稿'!U1373</x:f>
        <x:v>1.7511</x:v>
      </x:c>
      <x:c r="E1411" s="62" t="n">
        <x:f aca="0">'净值底稿'!V1373</x:f>
        <x:v>2.7071</x:v>
      </x:c>
      <x:c r="F1411" s="63" t="n">
        <x:f aca="0">IFERROR(B1411/B1410-1,0)</x:f>
        <x:v>-0.00184988219982829</x:v>
      </x:c>
      <x:c r="G1411" s="63" t="n">
        <x:f aca="0">IFERROR(C1411/C1410-1,0)</x:f>
        <x:v>0.001687698384711167</x:v>
      </x:c>
      <x:c r="H1411" s="63" t="n">
        <x:f aca="0">IFERROR(D1411/D1410-1,0)</x:f>
        <x:v>0.0006857534716269154</x:v>
      </x:c>
      <x:c r="I1411" s="63" t="n">
        <x:f aca="0">IFERROR(E1411/E1410-1,0)</x:f>
        <x:v>0.0016650632724044545</x:v>
      </x:c>
      <x:c r="J1411" s="64" t="n">
        <x:f aca="0">Z1410*(1+F1411)</x:f>
        <x:v>0.14662728246305012</x:v>
      </x:c>
      <x:c r="K1411" s="64" t="n">
        <x:f aca="0">AA1410*(1+G1411)</x:f>
        <x:v>0.16229058395988127</x:v>
      </x:c>
      <x:c r="L1411" s="64" t="n">
        <x:f aca="0">AB1410*(1+H1411)</x:f>
        <x:v>0.9360528289034635</x:v>
      </x:c>
      <x:c r="M1411" s="64" t="n">
        <x:f aca="0">AC1410*(1+I1411)</x:f>
        <x:v>0.10811932281450931</x:v>
      </x:c>
      <x:c r="N1411" s="64" t="n">
        <x:f aca="0">SUM(J1411:M1411)</x:f>
        <x:v>1.3530900181409042</x:v>
      </x:c>
      <x:c r="O1411" s="65" t="n">
        <x:f aca="0">IFERROR((J1411+K1411)/N1411,0)</x:f>
        <x:v>0.22830548025723607</x:v>
      </x:c>
      <x:c r="P1411" s="66" t="b">
        <x:f aca="0">AND(MONTH(A1411)=12,OR(A1412="",YEAR(A1411)&lt;&gt;YEAR(A1412)))</x:f>
        <x:v>0</x:v>
      </x:c>
      <x:c r="Q1411" s="66" t="b">
        <x:f aca="0">AND(MOD(MONTH(A1411),3)=0,OR(A1412="",MONTH(A1411)&lt;&gt;MONTH(A1412)))</x:f>
        <x:v>0</x:v>
      </x:c>
      <x:c r="R1411" s="66" t="b">
        <x:f aca="0">OR(O1411&gt;$E$7,O1411&lt;$E$6)</x:f>
        <x:v>0</x:v>
      </x:c>
      <x:c r="S1411" s="66" t="b">
        <x:f aca="0">AND(OR(P1411,Q1411,R1411),A1411-AH1410&gt;$E$8)</x:f>
        <x:v>0</x:v>
      </x:c>
      <x:c r="T1411" s="67" t="str">
        <x:f aca="0">IF(NOT(OR(P1411,Q1411,R1411)),"不调",IF(NOT(S1411),"间隔规则跳过",IF(P1411,"年末+季度",IF(AND(Q1411,R1411),"季度+动态",IF(Q1411,"季度","动态")))))</x:f>
        <x:v>不调</x:v>
      </x:c>
      <x:c r="U1411" s="64" t="n">
        <x:f aca="0">IF(OR(T1411="年末+季度",T1411="季度+动态"),N1411*$E$5/2,IF(T1411="季度",(J1411+K1411)/2,IF(T1411="动态",N1411*$E$5*IF(J1411+K1411=0,0.5,J1411/(J1411+K1411)),J1411)))</x:f>
        <x:v>0.14662728246305012</x:v>
      </x:c>
      <x:c r="V1411" s="64" t="n">
        <x:f aca="0">IF(OR(T1411="年末+季度",T1411="季度+动态"),N1411*$E$5/2,IF(T1411="季度",(J1411+K1411)/2,IF(T1411="动态",N1411*$E$5*IF(J1411+K1411=0,0.5,K1411/(J1411+K1411)),K1411)))</x:f>
        <x:v>0.16229058395988127</x:v>
      </x:c>
      <x:c r="W1411" s="64" t="n">
        <x:f aca="0">IF(OR(T1411="年末+季度",T1411="季度+动态",T1411="动态"),N1411*(1-$E$5)*IF(L1411+M1411=0,$B$7/($B$7+$B$8),L1411/(L1411+M1411)),L1411)</x:f>
        <x:v>0.9360528289034635</x:v>
      </x:c>
      <x:c r="X1411" s="64" t="n">
        <x:f aca="0">IF(OR(T1411="年末+季度",T1411="季度+动态",T1411="动态"),N1411*(1-$E$5)*IF(L1411+M1411=0,$B$8/($B$7+$B$8),M1411/(L1411+M1411)),M1411)</x:f>
        <x:v>0.10811932281450931</x:v>
      </x:c>
      <x:c r="Y1411" s="64" t="n">
        <x:f aca="0">POWER(1-$H$5,(A1411-A1410)/$H$8)</x:f>
        <x:v>0.9999862671029998</x:v>
      </x:c>
      <x:c r="Z1411" s="64" t="n">
        <x:f aca="0">U1411*Y1411</x:f>
        <x:v>0.14662526884568264</x:v>
      </x:c>
      <x:c r="AA1411" s="64" t="n">
        <x:f aca="0">V1411*Y1411</x:f>
        <x:v>0.16228835524000765</x:v>
      </x:c>
      <x:c r="AB1411" s="64" t="n">
        <x:f aca="0">W1411*Y1411</x:f>
        <x:v>0.9360399741863774</x:v>
      </x:c>
      <x:c r="AC1411" s="64" t="n">
        <x:f aca="0">X1411*Y1411</x:f>
        <x:v>0.10811783802298536</x:v>
      </x:c>
      <x:c r="AD1411" s="64" t="n">
        <x:f aca="0">SUM(Z1411:AC1411)</x:f>
        <x:v>1.3530714362950529</x:v>
      </x:c>
      <x:c r="AE1411" s="64" t="n">
        <x:f aca="0">MAX(AE1410,AD1411)</x:f>
        <x:v>1.3530714362950529</x:v>
      </x:c>
      <x:c r="AF1411" s="63" t="n">
        <x:f aca="0">AD1411/AE1411-1</x:f>
        <x:v>0</x:v>
      </x:c>
      <x:c r="AG1411" s="63" t="n">
        <x:f aca="0">AD1411/AD1410-1</x:f>
        <x:v>0.0005947761072702118</x:v>
      </x:c>
      <x:c r="AH1411" s="61" t="n">
        <x:f aca="0">IF(OR(T1411="年末+季度",T1411="季度+动态",T1411="季度",T1411="动态"),A1411,AH1410)</x:f>
        <x:v>45838</x:v>
      </x:c>
      <x:c r="AI1411" s="68" t="n">
        <x:f aca="0">YEAR(A1411)</x:f>
        <x:v>2025</x:v>
      </x:c>
      <x:c r="AJ1411" s="68" t="n">
        <x:f aca="0">MONTH(A1411)</x:f>
        <x:v>8</x:v>
      </x:c>
      <x:c r="AK1411" s="66" t="n">
        <x:f aca="0">IF(MONTH(A1411)&lt;&gt;MONTH(A1412),1,0)</x:f>
        <x:v>0</x:v>
      </x:c>
      <x:c r="AL1411" s="64" t="n">
        <x:f aca="0">IF(AK1410,AD1410,AL1410)</x:f>
        <x:v>1.337132070900547</x:v>
      </x:c>
      <x:c r="AM1411" s="65" t="str">
        <x:f aca="0">IF(AK1411,AD1411/AL1411-1,"")</x:f>
      </x:c>
      <x:c r="AN1411" s="64" t="n">
        <x:f aca="0">IF(AI1411&lt;&gt;AI1410,AD1411,MAX(AN1410,AD1411))</x:f>
        <x:v>1.3530714362950529</x:v>
      </x:c>
      <x:c r="AO1411" s="65" t="n">
        <x:f aca="0">AD1411/AN1411-1</x:f>
        <x:v>0</x:v>
      </x:c>
      <x:c r="AP1411" s="69" t="n">
        <x:f aca="0">IFERROR(SUM(Z1411:AC1411)/AD1411,0)</x:f>
        <x:v>1</x:v>
      </x:c>
      <x:c r="AQ1411" s="66" t="b">
        <x:f aca="0">AND(B1411&gt;0,C1411&gt;0,D1411&gt;0,E1411&gt;0)</x:f>
        <x:v>1</x:v>
      </x:c>
    </x:row>
    <x:row r="1412" ht="13.5" hidden="0">
      <x:c r="A1412" s="61" t="n">
        <x:f aca="0">'净值底稿'!A1374</x:f>
        <x:v>45896</x:v>
      </x:c>
      <x:c r="B1412" s="62" t="n">
        <x:f aca="0">'净值底稿'!W1374</x:f>
        <x:v>1.6501926325441814</x:v>
      </x:c>
      <x:c r="C1412" s="62" t="n">
        <x:f aca="0">'净值底稿'!T1374</x:f>
        <x:v>1.733808444110922</x:v>
      </x:c>
      <x:c r="D1412" s="62" t="n">
        <x:f aca="0">'净值底稿'!U1374</x:f>
        <x:v>1.7518</x:v>
      </x:c>
      <x:c r="E1412" s="62" t="n">
        <x:f aca="0">'净值底稿'!V1374</x:f>
        <x:v>2.7105</x:v>
      </x:c>
      <x:c r="F1412" s="63" t="n">
        <x:f aca="0">IFERROR(B1412/B1411-1,0)</x:f>
        <x:v>-0.016207792204281812</x:v>
      </x:c>
      <x:c r="G1412" s="63" t="n">
        <x:f aca="0">IFERROR(C1412/C1411-1,0)</x:f>
        <x:v>-0.016524077850020413</x:v>
      </x:c>
      <x:c r="H1412" s="63" t="n">
        <x:f aca="0">IFERROR(D1412/D1411-1,0)</x:f>
        <x:v>0.0003997487293700974</x:v>
      </x:c>
      <x:c r="I1412" s="63" t="n">
        <x:f aca="0">IFERROR(E1412/E1411-1,0)</x:f>
        <x:v>0.001255956558679161</x:v>
      </x:c>
      <x:c r="J1412" s="64" t="n">
        <x:f aca="0">Z1411*(1+F1412)</x:f>
        <x:v>0.14424879695633486</x:v>
      </x:c>
      <x:c r="K1412" s="64" t="n">
        <x:f aca="0">AA1411*(1+G1412)</x:f>
        <x:v>0.15960668982387</x:v>
      </x:c>
      <x:c r="L1412" s="64" t="n">
        <x:f aca="0">AB1411*(1+H1412)</x:f>
        <x:v>0.936414154976698</x:v>
      </x:c>
      <x:c r="M1412" s="64" t="n">
        <x:f aca="0">AC1411*(1+I1412)</x:f>
        <x:v>0.10825362933076053</x:v>
      </x:c>
      <x:c r="N1412" s="64" t="n">
        <x:f aca="0">SUM(J1412:M1412)</x:f>
        <x:v>1.3485232710876633</x:v>
      </x:c>
      <x:c r="O1412" s="65" t="n">
        <x:f aca="0">IFERROR((J1412+K1412)/N1412,0)</x:f>
        <x:v>0.22532461492868977</x:v>
      </x:c>
      <x:c r="P1412" s="66" t="b">
        <x:f aca="0">AND(MONTH(A1412)=12,OR(A1413="",YEAR(A1412)&lt;&gt;YEAR(A1413)))</x:f>
        <x:v>0</x:v>
      </x:c>
      <x:c r="Q1412" s="66" t="b">
        <x:f aca="0">AND(MOD(MONTH(A1412),3)=0,OR(A1413="",MONTH(A1412)&lt;&gt;MONTH(A1413)))</x:f>
        <x:v>0</x:v>
      </x:c>
      <x:c r="R1412" s="66" t="b">
        <x:f aca="0">OR(O1412&gt;$E$7,O1412&lt;$E$6)</x:f>
        <x:v>0</x:v>
      </x:c>
      <x:c r="S1412" s="66" t="b">
        <x:f aca="0">AND(OR(P1412,Q1412,R1412),A1412-AH1411&gt;$E$8)</x:f>
        <x:v>0</x:v>
      </x:c>
      <x:c r="T1412" s="67" t="str">
        <x:f aca="0">IF(NOT(OR(P1412,Q1412,R1412)),"不调",IF(NOT(S1412),"间隔规则跳过",IF(P1412,"年末+季度",IF(AND(Q1412,R1412),"季度+动态",IF(Q1412,"季度","动态")))))</x:f>
        <x:v>不调</x:v>
      </x:c>
      <x:c r="U1412" s="64" t="n">
        <x:f aca="0">IF(OR(T1412="年末+季度",T1412="季度+动态"),N1412*$E$5/2,IF(T1412="季度",(J1412+K1412)/2,IF(T1412="动态",N1412*$E$5*IF(J1412+K1412=0,0.5,J1412/(J1412+K1412)),J1412)))</x:f>
        <x:v>0.14424879695633486</x:v>
      </x:c>
      <x:c r="V1412" s="64" t="n">
        <x:f aca="0">IF(OR(T1412="年末+季度",T1412="季度+动态"),N1412*$E$5/2,IF(T1412="季度",(J1412+K1412)/2,IF(T1412="动态",N1412*$E$5*IF(J1412+K1412=0,0.5,K1412/(J1412+K1412)),K1412)))</x:f>
        <x:v>0.15960668982387</x:v>
      </x:c>
      <x:c r="W1412" s="64" t="n">
        <x:f aca="0">IF(OR(T1412="年末+季度",T1412="季度+动态",T1412="动态"),N1412*(1-$E$5)*IF(L1412+M1412=0,$B$7/($B$7+$B$8),L1412/(L1412+M1412)),L1412)</x:f>
        <x:v>0.936414154976698</x:v>
      </x:c>
      <x:c r="X1412" s="64" t="n">
        <x:f aca="0">IF(OR(T1412="年末+季度",T1412="季度+动态",T1412="动态"),N1412*(1-$E$5)*IF(L1412+M1412=0,$B$8/($B$7+$B$8),M1412/(L1412+M1412)),M1412)</x:f>
        <x:v>0.10825362933076053</x:v>
      </x:c>
      <x:c r="Y1412" s="64" t="n">
        <x:f aca="0">POWER(1-$H$5,(A1412-A1411)/$H$8)</x:f>
        <x:v>0.9999862671029998</x:v>
      </x:c>
      <x:c r="Z1412" s="64" t="n">
        <x:f aca="0">U1412*Y1412</x:f>
        <x:v>0.14424681600246383</x:v>
      </x:c>
      <x:c r="AA1412" s="64" t="n">
        <x:f aca="0">V1412*Y1412</x:f>
        <x:v>0.1596044979616381</x:v>
      </x:c>
      <x:c r="AB1412" s="64" t="n">
        <x:f aca="0">W1412*Y1412</x:f>
        <x:v>0.9364012952975581</x:v>
      </x:c>
      <x:c r="AC1412" s="64" t="n">
        <x:f aca="0">X1412*Y1412</x:f>
        <x:v>0.10825214269481903</x:v>
      </x:c>
      <x:c r="AD1412" s="64" t="n">
        <x:f aca="0">SUM(Z1412:AC1412)</x:f>
        <x:v>1.3485047519564792</x:v>
      </x:c>
      <x:c r="AE1412" s="64" t="n">
        <x:f aca="0">MAX(AE1411,AD1412)</x:f>
        <x:v>1.3530714362950529</x:v>
      </x:c>
      <x:c r="AF1412" s="63" t="n">
        <x:f aca="0">AD1412/AE1412-1</x:f>
        <x:v>-0.0033750504342018317</x:v>
      </x:c>
      <x:c r="AG1412" s="63" t="n">
        <x:f aca="0">AD1412/AD1411-1</x:f>
        <x:v>-0.0033750504342018317</x:v>
      </x:c>
      <x:c r="AH1412" s="61" t="n">
        <x:f aca="0">IF(OR(T1412="年末+季度",T1412="季度+动态",T1412="季度",T1412="动态"),A1412,AH1411)</x:f>
        <x:v>45838</x:v>
      </x:c>
      <x:c r="AI1412" s="68" t="n">
        <x:f aca="0">YEAR(A1412)</x:f>
        <x:v>2025</x:v>
      </x:c>
      <x:c r="AJ1412" s="68" t="n">
        <x:f aca="0">MONTH(A1412)</x:f>
        <x:v>8</x:v>
      </x:c>
      <x:c r="AK1412" s="66" t="n">
        <x:f aca="0">IF(MONTH(A1412)&lt;&gt;MONTH(A1413),1,0)</x:f>
        <x:v>0</x:v>
      </x:c>
      <x:c r="AL1412" s="64" t="n">
        <x:f aca="0">IF(AK1411,AD1411,AL1411)</x:f>
        <x:v>1.337132070900547</x:v>
      </x:c>
      <x:c r="AM1412" s="65" t="str">
        <x:f aca="0">IF(AK1412,AD1412/AL1412-1,"")</x:f>
      </x:c>
      <x:c r="AN1412" s="64" t="n">
        <x:f aca="0">IF(AI1412&lt;&gt;AI1411,AD1412,MAX(AN1411,AD1412))</x:f>
        <x:v>1.3530714362950529</x:v>
      </x:c>
      <x:c r="AO1412" s="65" t="n">
        <x:f aca="0">AD1412/AN1412-1</x:f>
        <x:v>-0.0033750504342018317</x:v>
      </x:c>
      <x:c r="AP1412" s="69" t="n">
        <x:f aca="0">IFERROR(SUM(Z1412:AC1412)/AD1412,0)</x:f>
        <x:v>1</x:v>
      </x:c>
      <x:c r="AQ1412" s="66" t="b">
        <x:f aca="0">AND(B1412&gt;0,C1412&gt;0,D1412&gt;0,E1412&gt;0)</x:f>
        <x:v>1</x:v>
      </x:c>
    </x:row>
    <x:row r="1413" ht="13.5" hidden="0">
      <x:c r="A1413" s="61" t="n">
        <x:f aca="0">'净值底稿'!A1375</x:f>
        <x:v>45897</x:v>
      </x:c>
      <x:c r="B1413" s="62" t="n">
        <x:f aca="0">'净值底稿'!W1375</x:f>
        <x:v>1.654915823755254</x:v>
      </x:c>
      <x:c r="C1413" s="62" t="n">
        <x:f aca="0">'净值底稿'!T1375</x:f>
        <x:v>1.7549728417118935</x:v>
      </x:c>
      <x:c r="D1413" s="62" t="n">
        <x:f aca="0">'净值底稿'!U1375</x:f>
        <x:v>1.7499</x:v>
      </x:c>
      <x:c r="E1413" s="62" t="n">
        <x:f aca="0">'净值底稿'!V1375</x:f>
        <x:v>2.7165</x:v>
      </x:c>
      <x:c r="F1413" s="63" t="n">
        <x:f aca="0">IFERROR(B1413/B1412-1,0)</x:f>
        <x:v>0.0028622059739720207</x:v>
      </x:c>
      <x:c r="G1413" s="63" t="n">
        <x:f aca="0">IFERROR(C1413/C1412-1,0)</x:f>
        <x:v>0.012206883449471517</x:v>
      </x:c>
      <x:c r="H1413" s="63" t="n">
        <x:f aca="0">IFERROR(D1413/D1412-1,0)</x:f>
        <x:v>-0.0010845986984815426</x:v>
      </x:c>
      <x:c r="I1413" s="63" t="n">
        <x:f aca="0">IFERROR(E1413/E1412-1,0)</x:f>
        <x:v>0.0022136137244050946</x:v>
      </x:c>
      <x:c r="J1413" s="64" t="n">
        <x:f aca="0">Z1412*(1+F1413)</x:f>
        <x:v>0.14465968010095254</x:v>
      </x:c>
      <x:c r="K1413" s="64" t="n">
        <x:f aca="0">AA1412*(1+G1413)</x:f>
        <x:v>0.1615527714662672</x:v>
      </x:c>
      <x:c r="L1413" s="64" t="n">
        <x:f aca="0">AB1412*(1+H1413)</x:f>
        <x:v>0.935385675671422</x:v>
      </x:c>
      <x:c r="M1413" s="64" t="n">
        <x:f aca="0">AC1412*(1+I1413)</x:f>
        <x:v>0.10849177112358455</x:v>
      </x:c>
      <x:c r="N1413" s="64" t="n">
        <x:f aca="0">SUM(J1413:M1413)</x:f>
        <x:v>1.350089898362226</x:v>
      </x:c>
      <x:c r="O1413" s="65" t="n">
        <x:f aca="0">IFERROR((J1413+K1413)/N1413,0)</x:f>
        <x:v>0.22680893467811405</x:v>
      </x:c>
      <x:c r="P1413" s="66" t="b">
        <x:f aca="0">AND(MONTH(A1413)=12,OR(A1414="",YEAR(A1413)&lt;&gt;YEAR(A1414)))</x:f>
        <x:v>0</x:v>
      </x:c>
      <x:c r="Q1413" s="66" t="b">
        <x:f aca="0">AND(MOD(MONTH(A1413),3)=0,OR(A1414="",MONTH(A1413)&lt;&gt;MONTH(A1414)))</x:f>
        <x:v>0</x:v>
      </x:c>
      <x:c r="R1413" s="66" t="b">
        <x:f aca="0">OR(O1413&gt;$E$7,O1413&lt;$E$6)</x:f>
        <x:v>0</x:v>
      </x:c>
      <x:c r="S1413" s="66" t="b">
        <x:f aca="0">AND(OR(P1413,Q1413,R1413),A1413-AH1412&gt;$E$8)</x:f>
        <x:v>0</x:v>
      </x:c>
      <x:c r="T1413" s="67" t="str">
        <x:f aca="0">IF(NOT(OR(P1413,Q1413,R1413)),"不调",IF(NOT(S1413),"间隔规则跳过",IF(P1413,"年末+季度",IF(AND(Q1413,R1413),"季度+动态",IF(Q1413,"季度","动态")))))</x:f>
        <x:v>不调</x:v>
      </x:c>
      <x:c r="U1413" s="64" t="n">
        <x:f aca="0">IF(OR(T1413="年末+季度",T1413="季度+动态"),N1413*$E$5/2,IF(T1413="季度",(J1413+K1413)/2,IF(T1413="动态",N1413*$E$5*IF(J1413+K1413=0,0.5,J1413/(J1413+K1413)),J1413)))</x:f>
        <x:v>0.14465968010095254</x:v>
      </x:c>
      <x:c r="V1413" s="64" t="n">
        <x:f aca="0">IF(OR(T1413="年末+季度",T1413="季度+动态"),N1413*$E$5/2,IF(T1413="季度",(J1413+K1413)/2,IF(T1413="动态",N1413*$E$5*IF(J1413+K1413=0,0.5,K1413/(J1413+K1413)),K1413)))</x:f>
        <x:v>0.1615527714662672</x:v>
      </x:c>
      <x:c r="W1413" s="64" t="n">
        <x:f aca="0">IF(OR(T1413="年末+季度",T1413="季度+动态",T1413="动态"),N1413*(1-$E$5)*IF(L1413+M1413=0,$B$7/($B$7+$B$8),L1413/(L1413+M1413)),L1413)</x:f>
        <x:v>0.935385675671422</x:v>
      </x:c>
      <x:c r="X1413" s="64" t="n">
        <x:f aca="0">IF(OR(T1413="年末+季度",T1413="季度+动态",T1413="动态"),N1413*(1-$E$5)*IF(L1413+M1413=0,$B$8/($B$7+$B$8),M1413/(L1413+M1413)),M1413)</x:f>
        <x:v>0.10849177112358455</x:v>
      </x:c>
      <x:c r="Y1413" s="64" t="n">
        <x:f aca="0">POWER(1-$H$5,(A1413-A1412)/$H$8)</x:f>
        <x:v>0.9999862671029998</x:v>
      </x:c>
      <x:c r="Z1413" s="64" t="n">
        <x:f aca="0">U1413*Y1413</x:f>
        <x:v>0.1446576935044656</x:v>
      </x:c>
      <x:c r="AA1413" s="64" t="n">
        <x:f aca="0">V1413*Y1413</x:f>
        <x:v>0.16155055287869655</x:v>
      </x:c>
      <x:c r="AB1413" s="64" t="n">
        <x:f aca="0">W1413*Y1413</x:f>
        <x:v>0.9353728301162825</x:v>
      </x:c>
      <x:c r="AC1413" s="64" t="n">
        <x:f aca="0">X1413*Y1413</x:f>
        <x:v>0.10849028121726634</x:v>
      </x:c>
      <x:c r="AD1413" s="64" t="n">
        <x:f aca="0">SUM(Z1413:AC1413)</x:f>
        <x:v>1.350071357716711</x:v>
      </x:c>
      <x:c r="AE1413" s="64" t="n">
        <x:f aca="0">MAX(AE1412,AD1413)</x:f>
        <x:v>1.3530714362950529</x:v>
      </x:c>
      <x:c r="AF1413" s="63" t="n">
        <x:f aca="0">AD1413/AE1413-1</x:f>
        <x:v>-0.0022172359107340833</x:v>
      </x:c>
      <x:c r="AG1413" s="63" t="n">
        <x:f aca="0">AD1413/AD1412-1</x:f>
        <x:v>0.0011617354391659784</x:v>
      </x:c>
      <x:c r="AH1413" s="61" t="n">
        <x:f aca="0">IF(OR(T1413="年末+季度",T1413="季度+动态",T1413="季度",T1413="动态"),A1413,AH1412)</x:f>
        <x:v>45838</x:v>
      </x:c>
      <x:c r="AI1413" s="68" t="n">
        <x:f aca="0">YEAR(A1413)</x:f>
        <x:v>2025</x:v>
      </x:c>
      <x:c r="AJ1413" s="68" t="n">
        <x:f aca="0">MONTH(A1413)</x:f>
        <x:v>8</x:v>
      </x:c>
      <x:c r="AK1413" s="66" t="n">
        <x:f aca="0">IF(MONTH(A1413)&lt;&gt;MONTH(A1414),1,0)</x:f>
        <x:v>0</x:v>
      </x:c>
      <x:c r="AL1413" s="64" t="n">
        <x:f aca="0">IF(AK1412,AD1412,AL1412)</x:f>
        <x:v>1.337132070900547</x:v>
      </x:c>
      <x:c r="AM1413" s="65" t="str">
        <x:f aca="0">IF(AK1413,AD1413/AL1413-1,"")</x:f>
      </x:c>
      <x:c r="AN1413" s="64" t="n">
        <x:f aca="0">IF(AI1413&lt;&gt;AI1412,AD1413,MAX(AN1412,AD1413))</x:f>
        <x:v>1.3530714362950529</x:v>
      </x:c>
      <x:c r="AO1413" s="65" t="n">
        <x:f aca="0">AD1413/AN1413-1</x:f>
        <x:v>-0.0022172359107340833</x:v>
      </x:c>
      <x:c r="AP1413" s="69" t="n">
        <x:f aca="0">IFERROR(SUM(Z1413:AC1413)/AD1413,0)</x:f>
        <x:v>1</x:v>
      </x:c>
      <x:c r="AQ1413" s="66" t="b">
        <x:f aca="0">AND(B1413&gt;0,C1413&gt;0,D1413&gt;0,E1413&gt;0)</x:f>
        <x:v>1</x:v>
      </x:c>
    </x:row>
    <x:row r="1414" ht="13.5" hidden="0">
      <x:c r="A1414" s="61" t="n">
        <x:f aca="0">'净值底稿'!A1376</x:f>
        <x:v>45898</x:v>
      </x:c>
      <x:c r="B1414" s="62" t="n">
        <x:f aca="0">'净值底稿'!W1376</x:f>
        <x:v>1.6526834443822247</x:v>
      </x:c>
      <x:c r="C1414" s="62" t="n">
        <x:f aca="0">'净值底稿'!T1376</x:f>
        <x:v>1.758987149028658</x:v>
      </x:c>
      <x:c r="D1414" s="62" t="n">
        <x:f aca="0">'净值底稿'!U1376</x:f>
        <x:v>1.7504</x:v>
      </x:c>
      <x:c r="E1414" s="62" t="n">
        <x:f aca="0">'净值底稿'!V1376</x:f>
        <x:v>2.7228</x:v>
      </x:c>
      <x:c r="F1414" s="63" t="n">
        <x:f aca="0">IFERROR(B1414/B1413-1,0)</x:f>
        <x:v>-0.001348938321203308</x:v>
      </x:c>
      <x:c r="G1414" s="63" t="n">
        <x:f aca="0">IFERROR(C1414/C1413-1,0)</x:f>
        <x:v>0.002287389993367972</x:v>
      </x:c>
      <x:c r="H1414" s="63" t="n">
        <x:f aca="0">IFERROR(D1414/D1413-1,0)</x:f>
        <x:v>0.0002857306131778259</x:v>
      </x:c>
      <x:c r="I1414" s="63" t="n">
        <x:f aca="0">IFERROR(E1414/E1413-1,0)</x:f>
        <x:v>0.002319160684704613</x:v>
      </x:c>
      <x:c r="J1414" s="64" t="n">
        <x:f aca="0">Z1413*(1+F1414)</x:f>
        <x:v>0.14446255919824055</x:v>
      </x:c>
      <x:c r="K1414" s="64" t="n">
        <x:f aca="0">AA1413*(1+G1414)</x:f>
        <x:v>0.16192008199677435</x:v>
      </x:c>
      <x:c r="L1414" s="64" t="n">
        <x:f aca="0">AB1413*(1+H1414)</x:f>
        <x:v>0.9356400947685815</x:v>
      </x:c>
      <x:c r="M1414" s="64" t="n">
        <x:f aca="0">AC1413*(1+I1414)</x:f>
        <x:v>0.10874188761213797</x:v>
      </x:c>
      <x:c r="N1414" s="64" t="n">
        <x:f aca="0">SUM(J1414:M1414)</x:f>
        <x:v>1.3507646235757342</x:v>
      </x:c>
      <x:c r="O1414" s="65" t="n">
        <x:f aca="0">IFERROR((J1414+K1414)/N1414,0)</x:f>
        <x:v>0.22682163557405066</x:v>
      </x:c>
      <x:c r="P1414" s="66" t="b">
        <x:f aca="0">AND(MONTH(A1414)=12,OR(A1415="",YEAR(A1414)&lt;&gt;YEAR(A1415)))</x:f>
        <x:v>0</x:v>
      </x:c>
      <x:c r="Q1414" s="66" t="b">
        <x:f aca="0">AND(MOD(MONTH(A1414),3)=0,OR(A1415="",MONTH(A1414)&lt;&gt;MONTH(A1415)))</x:f>
        <x:v>0</x:v>
      </x:c>
      <x:c r="R1414" s="66" t="b">
        <x:f aca="0">OR(O1414&gt;$E$7,O1414&lt;$E$6)</x:f>
        <x:v>0</x:v>
      </x:c>
      <x:c r="S1414" s="66" t="b">
        <x:f aca="0">AND(OR(P1414,Q1414,R1414),A1414-AH1413&gt;$E$8)</x:f>
        <x:v>0</x:v>
      </x:c>
      <x:c r="T1414" s="67" t="str">
        <x:f aca="0">IF(NOT(OR(P1414,Q1414,R1414)),"不调",IF(NOT(S1414),"间隔规则跳过",IF(P1414,"年末+季度",IF(AND(Q1414,R1414),"季度+动态",IF(Q1414,"季度","动态")))))</x:f>
        <x:v>不调</x:v>
      </x:c>
      <x:c r="U1414" s="64" t="n">
        <x:f aca="0">IF(OR(T1414="年末+季度",T1414="季度+动态"),N1414*$E$5/2,IF(T1414="季度",(J1414+K1414)/2,IF(T1414="动态",N1414*$E$5*IF(J1414+K1414=0,0.5,J1414/(J1414+K1414)),J1414)))</x:f>
        <x:v>0.14446255919824055</x:v>
      </x:c>
      <x:c r="V1414" s="64" t="n">
        <x:f aca="0">IF(OR(T1414="年末+季度",T1414="季度+动态"),N1414*$E$5/2,IF(T1414="季度",(J1414+K1414)/2,IF(T1414="动态",N1414*$E$5*IF(J1414+K1414=0,0.5,K1414/(J1414+K1414)),K1414)))</x:f>
        <x:v>0.16192008199677435</x:v>
      </x:c>
      <x:c r="W1414" s="64" t="n">
        <x:f aca="0">IF(OR(T1414="年末+季度",T1414="季度+动态",T1414="动态"),N1414*(1-$E$5)*IF(L1414+M1414=0,$B$7/($B$7+$B$8),L1414/(L1414+M1414)),L1414)</x:f>
        <x:v>0.9356400947685815</x:v>
      </x:c>
      <x:c r="X1414" s="64" t="n">
        <x:f aca="0">IF(OR(T1414="年末+季度",T1414="季度+动态",T1414="动态"),N1414*(1-$E$5)*IF(L1414+M1414=0,$B$8/($B$7+$B$8),M1414/(L1414+M1414)),M1414)</x:f>
        <x:v>0.10874188761213797</x:v>
      </x:c>
      <x:c r="Y1414" s="64" t="n">
        <x:f aca="0">POWER(1-$H$5,(A1414-A1413)/$H$8)</x:f>
        <x:v>0.9999862671029998</x:v>
      </x:c>
      <x:c r="Z1414" s="64" t="n">
        <x:f aca="0">U1414*Y1414</x:f>
        <x:v>0.1444605753087947</x:v>
      </x:c>
      <x:c r="AA1414" s="64" t="n">
        <x:f aca="0">V1414*Y1414</x:f>
        <x:v>0.16191785836496603</x:v>
      </x:c>
      <x:c r="AB1414" s="64" t="n">
        <x:f aca="0">W1414*Y1414</x:f>
        <x:v>0.9356272457195307</x:v>
      </x:c>
      <x:c r="AC1414" s="64" t="n">
        <x:f aca="0">X1414*Y1414</x:f>
        <x:v>0.10874039427099579</x:v>
      </x:c>
      <x:c r="AD1414" s="64" t="n">
        <x:f aca="0">SUM(Z1414:AC1414)</x:f>
        <x:v>1.3507460736642871</x:v>
      </x:c>
      <x:c r="AE1414" s="64" t="n">
        <x:f aca="0">MAX(AE1413,AD1414)</x:f>
        <x:v>1.3530714362950529</x:v>
      </x:c>
      <x:c r="AF1414" s="63" t="n">
        <x:f aca="0">AD1414/AE1414-1</x:f>
        <x:v>-0.00171858082906029</x:v>
      </x:c>
      <x:c r="AG1414" s="63" t="n">
        <x:f aca="0">AD1414/AD1413-1</x:f>
        <x:v>0.0004997631745311537</x:v>
      </x:c>
      <x:c r="AH1414" s="61" t="n">
        <x:f aca="0">IF(OR(T1414="年末+季度",T1414="季度+动态",T1414="季度",T1414="动态"),A1414,AH1413)</x:f>
        <x:v>45838</x:v>
      </x:c>
      <x:c r="AI1414" s="68" t="n">
        <x:f aca="0">YEAR(A1414)</x:f>
        <x:v>2025</x:v>
      </x:c>
      <x:c r="AJ1414" s="68" t="n">
        <x:f aca="0">MONTH(A1414)</x:f>
        <x:v>8</x:v>
      </x:c>
      <x:c r="AK1414" s="66" t="n">
        <x:f aca="0">IF(MONTH(A1414)&lt;&gt;MONTH(A1415),1,0)</x:f>
        <x:v>1</x:v>
      </x:c>
      <x:c r="AL1414" s="64" t="n">
        <x:f aca="0">IF(AK1413,AD1413,AL1413)</x:f>
        <x:v>1.337132070900547</x:v>
      </x:c>
      <x:c r="AM1414" s="65" t="n">
        <x:f aca="0">IF(AK1414,AD1414/AL1414-1,"")</x:f>
        <x:v>0.010181494453701312</x:v>
      </x:c>
      <x:c r="AN1414" s="64" t="n">
        <x:f aca="0">IF(AI1414&lt;&gt;AI1413,AD1414,MAX(AN1413,AD1414))</x:f>
        <x:v>1.3530714362950529</x:v>
      </x:c>
      <x:c r="AO1414" s="65" t="n">
        <x:f aca="0">AD1414/AN1414-1</x:f>
        <x:v>-0.00171858082906029</x:v>
      </x:c>
      <x:c r="AP1414" s="69" t="n">
        <x:f aca="0">IFERROR(SUM(Z1414:AC1414)/AD1414,0)</x:f>
        <x:v>1</x:v>
      </x:c>
      <x:c r="AQ1414" s="66" t="b">
        <x:f aca="0">AND(B1414&gt;0,C1414&gt;0,D1414&gt;0,E1414&gt;0)</x:f>
        <x:v>1</x:v>
      </x:c>
    </x:row>
    <x:row r="1415" ht="13.5" hidden="0">
      <x:c r="A1415" s="61" t="n">
        <x:f aca="0">'净值底稿'!A1377</x:f>
        <x:v>45901</x:v>
      </x:c>
      <x:c r="B1415" s="62" t="n">
        <x:f aca="0">'净值底稿'!W1377</x:f>
        <x:v>1.6541487717139105</x:v>
      </x:c>
      <x:c r="C1415" s="62" t="n">
        <x:f aca="0">'净值底稿'!T1377</x:f>
        <x:v>1.770545569214451</x:v>
      </x:c>
      <x:c r="D1415" s="62" t="n">
        <x:f aca="0">'净值底稿'!U1377</x:f>
        <x:v>1.7511</x:v>
      </x:c>
      <x:c r="E1415" s="62" t="n">
        <x:f aca="0">'净值底稿'!V1377</x:f>
        <x:v>2.7677</x:v>
      </x:c>
      <x:c r="F1415" s="63" t="n">
        <x:f aca="0">IFERROR(B1415/B1414-1,0)</x:f>
        <x:v>0.0008866352093419572</x:v>
      </x:c>
      <x:c r="G1415" s="63" t="n">
        <x:f aca="0">IFERROR(C1415/C1414-1,0)</x:f>
        <x:v>0.0065710657364244085</x:v>
      </x:c>
      <x:c r="H1415" s="63" t="n">
        <x:f aca="0">IFERROR(D1415/D1414-1,0)</x:f>
        <x:v>0.0003999085923218626</x:v>
      </x:c>
      <x:c r="I1415" s="63" t="n">
        <x:f aca="0">IFERROR(E1415/E1414-1,0)</x:f>
        <x:v>0.016490377552519586</x:v>
      </x:c>
      <x:c r="J1415" s="64" t="n">
        <x:f aca="0">Z1414*(1+F1415)</x:f>
        <x:v>0.14458865914122526</x:v>
      </x:c>
      <x:c r="K1415" s="64" t="n">
        <x:f aca="0">AA1414*(1+G1415)</x:f>
        <x:v>0.16298183125618326</x:v>
      </x:c>
      <x:c r="L1415" s="64" t="n">
        <x:f aca="0">AB1414*(1+H1415)</x:f>
        <x:v>0.9360014110943043</x:v>
      </x:c>
      <x:c r="M1415" s="64" t="n">
        <x:f aca="0">AC1414*(1+I1415)</x:f>
        <x:v>0.11053356442773435</x:v>
      </x:c>
      <x:c r="N1415" s="64" t="n">
        <x:f aca="0">SUM(J1415:M1415)</x:f>
        <x:v>1.3541054659194471</x:v>
      </x:c>
      <x:c r="O1415" s="65" t="n">
        <x:f aca="0">IFERROR((J1415+K1415)/N1415,0)</x:f>
        <x:v>0.22713924294557514</x:v>
      </x:c>
      <x:c r="P1415" s="66" t="b">
        <x:f aca="0">AND(MONTH(A1415)=12,OR(A1416="",YEAR(A1415)&lt;&gt;YEAR(A1416)))</x:f>
        <x:v>0</x:v>
      </x:c>
      <x:c r="Q1415" s="66" t="b">
        <x:f aca="0">AND(MOD(MONTH(A1415),3)=0,OR(A1416="",MONTH(A1415)&lt;&gt;MONTH(A1416)))</x:f>
        <x:v>0</x:v>
      </x:c>
      <x:c r="R1415" s="66" t="b">
        <x:f aca="0">OR(O1415&gt;$E$7,O1415&lt;$E$6)</x:f>
        <x:v>0</x:v>
      </x:c>
      <x:c r="S1415" s="66" t="b">
        <x:f aca="0">AND(OR(P1415,Q1415,R1415),A1415-AH1414&gt;$E$8)</x:f>
        <x:v>0</x:v>
      </x:c>
      <x:c r="T1415" s="67" t="str">
        <x:f aca="0">IF(NOT(OR(P1415,Q1415,R1415)),"不调",IF(NOT(S1415),"间隔规则跳过",IF(P1415,"年末+季度",IF(AND(Q1415,R1415),"季度+动态",IF(Q1415,"季度","动态")))))</x:f>
        <x:v>不调</x:v>
      </x:c>
      <x:c r="U1415" s="64" t="n">
        <x:f aca="0">IF(OR(T1415="年末+季度",T1415="季度+动态"),N1415*$E$5/2,IF(T1415="季度",(J1415+K1415)/2,IF(T1415="动态",N1415*$E$5*IF(J1415+K1415=0,0.5,J1415/(J1415+K1415)),J1415)))</x:f>
        <x:v>0.14458865914122526</x:v>
      </x:c>
      <x:c r="V1415" s="64" t="n">
        <x:f aca="0">IF(OR(T1415="年末+季度",T1415="季度+动态"),N1415*$E$5/2,IF(T1415="季度",(J1415+K1415)/2,IF(T1415="动态",N1415*$E$5*IF(J1415+K1415=0,0.5,K1415/(J1415+K1415)),K1415)))</x:f>
        <x:v>0.16298183125618326</x:v>
      </x:c>
      <x:c r="W1415" s="64" t="n">
        <x:f aca="0">IF(OR(T1415="年末+季度",T1415="季度+动态",T1415="动态"),N1415*(1-$E$5)*IF(L1415+M1415=0,$B$7/($B$7+$B$8),L1415/(L1415+M1415)),L1415)</x:f>
        <x:v>0.9360014110943043</x:v>
      </x:c>
      <x:c r="X1415" s="64" t="n">
        <x:f aca="0">IF(OR(T1415="年末+季度",T1415="季度+动态",T1415="动态"),N1415*(1-$E$5)*IF(L1415+M1415=0,$B$8/($B$7+$B$8),M1415/(L1415+M1415)),M1415)</x:f>
        <x:v>0.11053356442773435</x:v>
      </x:c>
      <x:c r="Y1415" s="64" t="n">
        <x:f aca="0">POWER(1-$H$5,(A1415-A1414)/$H$8)</x:f>
        <x:v>0.9999588018747739</x:v>
      </x:c>
      <x:c r="Z1415" s="64" t="n">
        <x:f aca="0">U1415*Y1415</x:f>
        <x:v>0.14458270235953968</x:v>
      </x:c>
      <x:c r="AA1415" s="64" t="n">
        <x:f aca="0">V1415*Y1415</x:f>
        <x:v>0.1629751167102896</x:v>
      </x:c>
      <x:c r="AB1415" s="64" t="n">
        <x:f aca="0">W1415*Y1415</x:f>
        <x:v>0.9359628495909583</x:v>
      </x:c>
      <x:c r="AC1415" s="64" t="n">
        <x:f aca="0">X1415*Y1415</x:f>
        <x:v>0.11052901065210537</x:v>
      </x:c>
      <x:c r="AD1415" s="64" t="n">
        <x:f aca="0">SUM(Z1415:AC1415)</x:f>
        <x:v>1.3540496793128929</x:v>
      </x:c>
      <x:c r="AE1415" s="64" t="n">
        <x:f aca="0">MAX(AE1414,AD1415)</x:f>
        <x:v>1.3540496793128929</x:v>
      </x:c>
      <x:c r="AF1415" s="63" t="n">
        <x:f aca="0">AD1415/AE1415-1</x:f>
        <x:v>0</x:v>
      </x:c>
      <x:c r="AG1415" s="63" t="n">
        <x:f aca="0">AD1415/AD1414-1</x:f>
        <x:v>0.0024457636509309655</x:v>
      </x:c>
      <x:c r="AH1415" s="61" t="n">
        <x:f aca="0">IF(OR(T1415="年末+季度",T1415="季度+动态",T1415="季度",T1415="动态"),A1415,AH1414)</x:f>
        <x:v>45838</x:v>
      </x:c>
      <x:c r="AI1415" s="68" t="n">
        <x:f aca="0">YEAR(A1415)</x:f>
        <x:v>2025</x:v>
      </x:c>
      <x:c r="AJ1415" s="68" t="n">
        <x:f aca="0">MONTH(A1415)</x:f>
        <x:v>9</x:v>
      </x:c>
      <x:c r="AK1415" s="66" t="n">
        <x:f aca="0">IF(MONTH(A1415)&lt;&gt;MONTH(A1416),1,0)</x:f>
        <x:v>0</x:v>
      </x:c>
      <x:c r="AL1415" s="64" t="n">
        <x:f aca="0">IF(AK1414,AD1414,AL1414)</x:f>
        <x:v>1.3507460736642871</x:v>
      </x:c>
      <x:c r="AM1415" s="65" t="str">
        <x:f aca="0">IF(AK1415,AD1415/AL1415-1,"")</x:f>
      </x:c>
      <x:c r="AN1415" s="64" t="n">
        <x:f aca="0">IF(AI1415&lt;&gt;AI1414,AD1415,MAX(AN1414,AD1415))</x:f>
        <x:v>1.3540496793128929</x:v>
      </x:c>
      <x:c r="AO1415" s="65" t="n">
        <x:f aca="0">AD1415/AN1415-1</x:f>
        <x:v>0</x:v>
      </x:c>
      <x:c r="AP1415" s="69" t="n">
        <x:f aca="0">IFERROR(SUM(Z1415:AC1415)/AD1415,0)</x:f>
        <x:v>1</x:v>
      </x:c>
      <x:c r="AQ1415" s="66" t="b">
        <x:f aca="0">AND(B1415&gt;0,C1415&gt;0,D1415&gt;0,E1415&gt;0)</x:f>
        <x:v>1</x:v>
      </x:c>
    </x:row>
    <x:row r="1416" ht="13.5" hidden="0">
      <x:c r="A1416" s="61" t="n">
        <x:f aca="0">'净值底稿'!A1378</x:f>
        <x:v>45902</x:v>
      </x:c>
      <x:c r="B1416" s="62" t="n">
        <x:f aca="0">'净值底稿'!W1378</x:f>
        <x:v>1.6567051443826373</x:v>
      </x:c>
      <x:c r="C1416" s="62" t="n">
        <x:f aca="0">'净值底稿'!T1378</x:f>
        <x:v>1.7387904054803855</x:v>
      </x:c>
      <x:c r="D1416" s="62" t="n">
        <x:f aca="0">'净值底稿'!U1378</x:f>
        <x:v>1.7516</x:v>
      </x:c>
      <x:c r="E1416" s="62" t="n">
        <x:f aca="0">'净值底稿'!V1378</x:f>
        <x:v>2.7874</x:v>
      </x:c>
      <x:c r="F1416" s="63" t="n">
        <x:f aca="0">IFERROR(B1416/B1415-1,0)</x:f>
        <x:v>0.001545430926432445</x:v>
      </x:c>
      <x:c r="G1416" s="63" t="n">
        <x:f aca="0">IFERROR(C1416/C1415-1,0)</x:f>
        <x:v>-0.017935242270072926</x:v>
      </x:c>
      <x:c r="H1416" s="63" t="n">
        <x:f aca="0">IFERROR(D1416/D1415-1,0)</x:f>
        <x:v>0.00028553480669279985</x:v>
      </x:c>
      <x:c r="I1416" s="63" t="n">
        <x:f aca="0">IFERROR(E1416/E1415-1,0)</x:f>
        <x:v>0.00711782346352563</x:v>
      </x:c>
      <x:c r="J1416" s="64" t="n">
        <x:f aca="0">Z1415*(1+F1416)</x:f>
        <x:v>0.1448061449391933</x:v>
      </x:c>
      <x:c r="K1416" s="64" t="n">
        <x:f aca="0">AA1415*(1+G1416)</x:f>
        <x:v>0.16005211850809714</x:v>
      </x:c>
      <x:c r="L1416" s="64" t="n">
        <x:f aca="0">AB1415*(1+H1416)</x:f>
        <x:v>0.9362300995622879</x:v>
      </x:c>
      <x:c r="M1416" s="64" t="n">
        <x:f aca="0">AC1415*(1+I1416)</x:f>
        <x:v>0.1113157366375252</x:v>
      </x:c>
      <x:c r="N1416" s="64" t="n">
        <x:f aca="0">SUM(J1416:M1416)</x:f>
        <x:v>1.3524040996471036</x:v>
      </x:c>
      <x:c r="O1416" s="65" t="n">
        <x:f aca="0">IFERROR((J1416+K1416)/N1416,0)</x:f>
        <x:v>0.22541950555077447</x:v>
      </x:c>
      <x:c r="P1416" s="66" t="b">
        <x:f aca="0">AND(MONTH(A1416)=12,OR(A1417="",YEAR(A1416)&lt;&gt;YEAR(A1417)))</x:f>
        <x:v>0</x:v>
      </x:c>
      <x:c r="Q1416" s="66" t="b">
        <x:f aca="0">AND(MOD(MONTH(A1416),3)=0,OR(A1417="",MONTH(A1416)&lt;&gt;MONTH(A1417)))</x:f>
        <x:v>0</x:v>
      </x:c>
      <x:c r="R1416" s="66" t="b">
        <x:f aca="0">OR(O1416&gt;$E$7,O1416&lt;$E$6)</x:f>
        <x:v>0</x:v>
      </x:c>
      <x:c r="S1416" s="66" t="b">
        <x:f aca="0">AND(OR(P1416,Q1416,R1416),A1416-AH1415&gt;$E$8)</x:f>
        <x:v>0</x:v>
      </x:c>
      <x:c r="T1416" s="67" t="str">
        <x:f aca="0">IF(NOT(OR(P1416,Q1416,R1416)),"不调",IF(NOT(S1416),"间隔规则跳过",IF(P1416,"年末+季度",IF(AND(Q1416,R1416),"季度+动态",IF(Q1416,"季度","动态")))))</x:f>
        <x:v>不调</x:v>
      </x:c>
      <x:c r="U1416" s="64" t="n">
        <x:f aca="0">IF(OR(T1416="年末+季度",T1416="季度+动态"),N1416*$E$5/2,IF(T1416="季度",(J1416+K1416)/2,IF(T1416="动态",N1416*$E$5*IF(J1416+K1416=0,0.5,J1416/(J1416+K1416)),J1416)))</x:f>
        <x:v>0.1448061449391933</x:v>
      </x:c>
      <x:c r="V1416" s="64" t="n">
        <x:f aca="0">IF(OR(T1416="年末+季度",T1416="季度+动态"),N1416*$E$5/2,IF(T1416="季度",(J1416+K1416)/2,IF(T1416="动态",N1416*$E$5*IF(J1416+K1416=0,0.5,K1416/(J1416+K1416)),K1416)))</x:f>
        <x:v>0.16005211850809714</x:v>
      </x:c>
      <x:c r="W1416" s="64" t="n">
        <x:f aca="0">IF(OR(T1416="年末+季度",T1416="季度+动态",T1416="动态"),N1416*(1-$E$5)*IF(L1416+M1416=0,$B$7/($B$7+$B$8),L1416/(L1416+M1416)),L1416)</x:f>
        <x:v>0.9362300995622879</x:v>
      </x:c>
      <x:c r="X1416" s="64" t="n">
        <x:f aca="0">IF(OR(T1416="年末+季度",T1416="季度+动态",T1416="动态"),N1416*(1-$E$5)*IF(L1416+M1416=0,$B$8/($B$7+$B$8),M1416/(L1416+M1416)),M1416)</x:f>
        <x:v>0.1113157366375252</x:v>
      </x:c>
      <x:c r="Y1416" s="64" t="n">
        <x:f aca="0">POWER(1-$H$5,(A1416-A1415)/$H$8)</x:f>
        <x:v>0.9999862671029998</x:v>
      </x:c>
      <x:c r="Z1416" s="64" t="n">
        <x:f aca="0">U1416*Y1416</x:f>
        <x:v>0.14480415633131985</x:v>
      </x:c>
      <x:c r="AA1416" s="64" t="n">
        <x:f aca="0">V1416*Y1416</x:f>
        <x:v>0.160049920528839</x:v>
      </x:c>
      <x:c r="AB1416" s="64" t="n">
        <x:f aca="0">W1416*Y1416</x:f>
        <x:v>0.9362172424107621</x:v>
      </x:c>
      <x:c r="AC1416" s="64" t="n">
        <x:f aca="0">X1416*Y1416</x:f>
        <x:v>0.11131420794997945</x:v>
      </x:c>
      <x:c r="AD1416" s="64" t="n">
        <x:f aca="0">SUM(Z1416:AC1416)</x:f>
        <x:v>1.3523855272209004</x:v>
      </x:c>
      <x:c r="AE1416" s="64" t="n">
        <x:f aca="0">MAX(AE1415,AD1416)</x:f>
        <x:v>1.3540496793128929</x:v>
      </x:c>
      <x:c r="AF1416" s="63" t="n">
        <x:f aca="0">AD1416/AE1416-1</x:f>
        <x:v>-0.0012290184898067213</x:v>
      </x:c>
      <x:c r="AG1416" s="63" t="n">
        <x:f aca="0">AD1416/AD1415-1</x:f>
        <x:v>-0.0012290184898067213</x:v>
      </x:c>
      <x:c r="AH1416" s="61" t="n">
        <x:f aca="0">IF(OR(T1416="年末+季度",T1416="季度+动态",T1416="季度",T1416="动态"),A1416,AH1415)</x:f>
        <x:v>45838</x:v>
      </x:c>
      <x:c r="AI1416" s="68" t="n">
        <x:f aca="0">YEAR(A1416)</x:f>
        <x:v>2025</x:v>
      </x:c>
      <x:c r="AJ1416" s="68" t="n">
        <x:f aca="0">MONTH(A1416)</x:f>
        <x:v>9</x:v>
      </x:c>
      <x:c r="AK1416" s="66" t="n">
        <x:f aca="0">IF(MONTH(A1416)&lt;&gt;MONTH(A1417),1,0)</x:f>
        <x:v>0</x:v>
      </x:c>
      <x:c r="AL1416" s="64" t="n">
        <x:f aca="0">IF(AK1415,AD1415,AL1415)</x:f>
        <x:v>1.3507460736642871</x:v>
      </x:c>
      <x:c r="AM1416" s="65" t="str">
        <x:f aca="0">IF(AK1416,AD1416/AL1416-1,"")</x:f>
      </x:c>
      <x:c r="AN1416" s="64" t="n">
        <x:f aca="0">IF(AI1416&lt;&gt;AI1415,AD1416,MAX(AN1415,AD1416))</x:f>
        <x:v>1.3540496793128929</x:v>
      </x:c>
      <x:c r="AO1416" s="65" t="n">
        <x:f aca="0">AD1416/AN1416-1</x:f>
        <x:v>-0.0012290184898067213</x:v>
      </x:c>
      <x:c r="AP1416" s="69" t="n">
        <x:f aca="0">IFERROR(SUM(Z1416:AC1416)/AD1416,0)</x:f>
        <x:v>1</x:v>
      </x:c>
      <x:c r="AQ1416" s="66" t="b">
        <x:f aca="0">AND(B1416&gt;0,C1416&gt;0,D1416&gt;0,E1416&gt;0)</x:f>
        <x:v>1</x:v>
      </x:c>
    </x:row>
    <x:row r="1417" ht="13.5" hidden="0">
      <x:c r="A1417" s="61" t="n">
        <x:f aca="0">'净值底稿'!A1379</x:f>
        <x:v>45903</x:v>
      </x:c>
      <x:c r="B1417" s="62" t="n">
        <x:f aca="0">'净值底稿'!W1379</x:f>
        <x:v>1.644408034099798</x:v>
      </x:c>
      <x:c r="C1417" s="62" t="n">
        <x:f aca="0">'净值底稿'!T1379</x:f>
        <x:v>1.7157471620427995</x:v>
      </x:c>
      <x:c r="D1417" s="62" t="n">
        <x:f aca="0">'净值底稿'!U1379</x:f>
        <x:v>1.7531</x:v>
      </x:c>
      <x:c r="E1417" s="62" t="n">
        <x:f aca="0">'净值底稿'!V1379</x:f>
        <x:v>2.8187</x:v>
      </x:c>
      <x:c r="F1417" s="63" t="n">
        <x:f aca="0">IFERROR(B1417/B1416-1,0)</x:f>
        <x:v>-0.007422630589718926</x:v>
      </x:c>
      <x:c r="G1417" s="63" t="n">
        <x:f aca="0">IFERROR(C1417/C1416-1,0)</x:f>
        <x:v>-0.013252456055058426</x:v>
      </x:c>
      <x:c r="H1417" s="63" t="n">
        <x:f aca="0">IFERROR(D1417/D1416-1,0)</x:f>
        <x:v>0.0008563598995203758</x:v>
      </x:c>
      <x:c r="I1417" s="63" t="n">
        <x:f aca="0">IFERROR(E1417/E1416-1,0)</x:f>
        <x:v>0.011229102389323398</x:v>
      </x:c>
      <x:c r="J1417" s="64" t="n">
        <x:f aca="0">Z1416*(1+F1417)</x:f>
        <x:v>0.14372932857101656</x:v>
      </x:c>
      <x:c r="K1417" s="64" t="n">
        <x:f aca="0">AA1416*(1+G1417)</x:f>
        <x:v>0.15792886599041497</x:v>
      </x:c>
      <x:c r="L1417" s="64" t="n">
        <x:f aca="0">AB1416*(1+H1417)</x:f>
        <x:v>0.9370189813144022</x:v>
      </x:c>
      <x:c r="M1417" s="64" t="n">
        <x:f aca="0">AC1416*(1+I1417)</x:f>
        <x:v>0.11256416658843621</x:v>
      </x:c>
      <x:c r="N1417" s="64" t="n">
        <x:f aca="0">SUM(J1417:M1417)</x:f>
        <x:v>1.35124134246427</x:v>
      </x:c>
      <x:c r="O1417" s="65" t="n">
        <x:f aca="0">IFERROR((J1417+K1417)/N1417,0)</x:f>
        <x:v>0.2232452376059594</x:v>
      </x:c>
      <x:c r="P1417" s="66" t="b">
        <x:f aca="0">AND(MONTH(A1417)=12,OR(A1418="",YEAR(A1417)&lt;&gt;YEAR(A1418)))</x:f>
        <x:v>0</x:v>
      </x:c>
      <x:c r="Q1417" s="66" t="b">
        <x:f aca="0">AND(MOD(MONTH(A1417),3)=0,OR(A1418="",MONTH(A1417)&lt;&gt;MONTH(A1418)))</x:f>
        <x:v>0</x:v>
      </x:c>
      <x:c r="R1417" s="66" t="b">
        <x:f aca="0">OR(O1417&gt;$E$7,O1417&lt;$E$6)</x:f>
        <x:v>0</x:v>
      </x:c>
      <x:c r="S1417" s="66" t="b">
        <x:f aca="0">AND(OR(P1417,Q1417,R1417),A1417-AH1416&gt;$E$8)</x:f>
        <x:v>0</x:v>
      </x:c>
      <x:c r="T1417" s="67" t="str">
        <x:f aca="0">IF(NOT(OR(P1417,Q1417,R1417)),"不调",IF(NOT(S1417),"间隔规则跳过",IF(P1417,"年末+季度",IF(AND(Q1417,R1417),"季度+动态",IF(Q1417,"季度","动态")))))</x:f>
        <x:v>不调</x:v>
      </x:c>
      <x:c r="U1417" s="64" t="n">
        <x:f aca="0">IF(OR(T1417="年末+季度",T1417="季度+动态"),N1417*$E$5/2,IF(T1417="季度",(J1417+K1417)/2,IF(T1417="动态",N1417*$E$5*IF(J1417+K1417=0,0.5,J1417/(J1417+K1417)),J1417)))</x:f>
        <x:v>0.14372932857101656</x:v>
      </x:c>
      <x:c r="V1417" s="64" t="n">
        <x:f aca="0">IF(OR(T1417="年末+季度",T1417="季度+动态"),N1417*$E$5/2,IF(T1417="季度",(J1417+K1417)/2,IF(T1417="动态",N1417*$E$5*IF(J1417+K1417=0,0.5,K1417/(J1417+K1417)),K1417)))</x:f>
        <x:v>0.15792886599041497</x:v>
      </x:c>
      <x:c r="W1417" s="64" t="n">
        <x:f aca="0">IF(OR(T1417="年末+季度",T1417="季度+动态",T1417="动态"),N1417*(1-$E$5)*IF(L1417+M1417=0,$B$7/($B$7+$B$8),L1417/(L1417+M1417)),L1417)</x:f>
        <x:v>0.9370189813144022</x:v>
      </x:c>
      <x:c r="X1417" s="64" t="n">
        <x:f aca="0">IF(OR(T1417="年末+季度",T1417="季度+动态",T1417="动态"),N1417*(1-$E$5)*IF(L1417+M1417=0,$B$8/($B$7+$B$8),M1417/(L1417+M1417)),M1417)</x:f>
        <x:v>0.11256416658843621</x:v>
      </x:c>
      <x:c r="Y1417" s="64" t="n">
        <x:f aca="0">POWER(1-$H$5,(A1417-A1416)/$H$8)</x:f>
        <x:v>0.9999862671029998</x:v>
      </x:c>
      <x:c r="Z1417" s="64" t="n">
        <x:f aca="0">U1417*Y1417</x:f>
        <x:v>0.14372735475095139</x:v>
      </x:c>
      <x:c r="AA1417" s="64" t="n">
        <x:f aca="0">V1417*Y1417</x:f>
        <x:v>0.15792669716956495</x:v>
      </x:c>
      <x:c r="AB1417" s="64" t="n">
        <x:f aca="0">W1417*Y1417</x:f>
        <x:v>0.9370061133292445</x:v>
      </x:c>
      <x:c r="AC1417" s="64" t="n">
        <x:f aca="0">X1417*Y1417</x:f>
        <x:v>0.11256262075633053</x:v>
      </x:c>
      <x:c r="AD1417" s="64" t="n">
        <x:f aca="0">SUM(Z1417:AC1417)</x:f>
        <x:v>1.3512227860060915</x:v>
      </x:c>
      <x:c r="AE1417" s="64" t="n">
        <x:f aca="0">MAX(AE1416,AD1417)</x:f>
        <x:v>1.3540496793128929</x:v>
      </x:c>
      <x:c r="AF1417" s="63" t="n">
        <x:f aca="0">AD1417/AE1417-1</x:f>
        <x:v>-0.0020877323409846937</x:v>
      </x:c>
      <x:c r="AG1417" s="63" t="n">
        <x:f aca="0">AD1417/AD1416-1</x:f>
        <x:v>-0.000859770525050152</x:v>
      </x:c>
      <x:c r="AH1417" s="61" t="n">
        <x:f aca="0">IF(OR(T1417="年末+季度",T1417="季度+动态",T1417="季度",T1417="动态"),A1417,AH1416)</x:f>
        <x:v>45838</x:v>
      </x:c>
      <x:c r="AI1417" s="68" t="n">
        <x:f aca="0">YEAR(A1417)</x:f>
        <x:v>2025</x:v>
      </x:c>
      <x:c r="AJ1417" s="68" t="n">
        <x:f aca="0">MONTH(A1417)</x:f>
        <x:v>9</x:v>
      </x:c>
      <x:c r="AK1417" s="66" t="n">
        <x:f aca="0">IF(MONTH(A1417)&lt;&gt;MONTH(A1418),1,0)</x:f>
        <x:v>0</x:v>
      </x:c>
      <x:c r="AL1417" s="64" t="n">
        <x:f aca="0">IF(AK1416,AD1416,AL1416)</x:f>
        <x:v>1.3507460736642871</x:v>
      </x:c>
      <x:c r="AM1417" s="65" t="str">
        <x:f aca="0">IF(AK1417,AD1417/AL1417-1,"")</x:f>
      </x:c>
      <x:c r="AN1417" s="64" t="n">
        <x:f aca="0">IF(AI1417&lt;&gt;AI1416,AD1417,MAX(AN1416,AD1417))</x:f>
        <x:v>1.3540496793128929</x:v>
      </x:c>
      <x:c r="AO1417" s="65" t="n">
        <x:f aca="0">AD1417/AN1417-1</x:f>
        <x:v>-0.0020877323409846937</x:v>
      </x:c>
      <x:c r="AP1417" s="69" t="n">
        <x:f aca="0">IFERROR(SUM(Z1417:AC1417)/AD1417,0)</x:f>
        <x:v>1</x:v>
      </x:c>
      <x:c r="AQ1417" s="66" t="b">
        <x:f aca="0">AND(B1417&gt;0,C1417&gt;0,D1417&gt;0,E1417&gt;0)</x:f>
        <x:v>1</x:v>
      </x:c>
    </x:row>
    <x:row r="1418" ht="13.5" hidden="0">
      <x:c r="A1418" s="61" t="n">
        <x:f aca="0">'净值底稿'!A1380</x:f>
        <x:v>45904</x:v>
      </x:c>
      <x:c r="B1418" s="62" t="n">
        <x:f aca="0">'净值底稿'!W1380</x:f>
        <x:v>1.6394014550823854</x:v>
      </x:c>
      <x:c r="C1418" s="62" t="n">
        <x:f aca="0">'净值底稿'!T1380</x:f>
        <x:v>1.6854131320879526</x:v>
      </x:c>
      <x:c r="D1418" s="62" t="n">
        <x:f aca="0">'净值底稿'!U1380</x:f>
        <x:v>1.7538</x:v>
      </x:c>
      <x:c r="E1418" s="62" t="n">
        <x:f aca="0">'净值底稿'!V1380</x:f>
        <x:v>2.82</x:v>
      </x:c>
      <x:c r="F1418" s="63" t="n">
        <x:f aca="0">IFERROR(B1418/B1417-1,0)</x:f>
        <x:v>-0.0030446087063502603</x:v>
      </x:c>
      <x:c r="G1418" s="63" t="n">
        <x:f aca="0">IFERROR(C1418/C1417-1,0)</x:f>
        <x:v>-0.01767977859787373</x:v>
      </x:c>
      <x:c r="H1418" s="63" t="n">
        <x:f aca="0">IFERROR(D1418/D1417-1,0)</x:f>
        <x:v>0.00039929268153549025</x:v>
      </x:c>
      <x:c r="I1418" s="63" t="n">
        <x:f aca="0">IFERROR(E1418/E1417-1,0)</x:f>
        <x:v>0.00046120552027506534</x:v>
      </x:c>
      <x:c r="J1418" s="64" t="n">
        <x:f aca="0">Z1417*(1+F1418)</x:f>
        <x:v>0.14328976119533596</x:v>
      </x:c>
      <x:c r="K1418" s="64" t="n">
        <x:f aca="0">AA1417*(1+G1418)</x:f>
        <x:v>0.1551345881289136</x:v>
      </x:c>
      <x:c r="L1418" s="64" t="n">
        <x:f aca="0">AB1417*(1+H1418)</x:f>
        <x:v>0.9373802530128509</x:v>
      </x:c>
      <x:c r="M1418" s="64" t="n">
        <x:f aca="0">AC1417*(1+I1418)</x:f>
        <x:v>0.11261453525839997</x:v>
      </x:c>
      <x:c r="N1418" s="64" t="n">
        <x:f aca="0">SUM(J1418:M1418)</x:f>
        <x:v>1.3484191375955006</x:v>
      </x:c>
      <x:c r="O1418" s="65" t="n">
        <x:f aca="0">IFERROR((J1418+K1418)/N1418,0)</x:f>
        <x:v>0.22131423457575625</x:v>
      </x:c>
      <x:c r="P1418" s="66" t="b">
        <x:f aca="0">AND(MONTH(A1418)=12,OR(A1419="",YEAR(A1418)&lt;&gt;YEAR(A1419)))</x:f>
        <x:v>0</x:v>
      </x:c>
      <x:c r="Q1418" s="66" t="b">
        <x:f aca="0">AND(MOD(MONTH(A1418),3)=0,OR(A1419="",MONTH(A1418)&lt;&gt;MONTH(A1419)))</x:f>
        <x:v>0</x:v>
      </x:c>
      <x:c r="R1418" s="66" t="b">
        <x:f aca="0">OR(O1418&gt;$E$7,O1418&lt;$E$6)</x:f>
        <x:v>0</x:v>
      </x:c>
      <x:c r="S1418" s="66" t="b">
        <x:f aca="0">AND(OR(P1418,Q1418,R1418),A1418-AH1417&gt;$E$8)</x:f>
        <x:v>0</x:v>
      </x:c>
      <x:c r="T1418" s="67" t="str">
        <x:f aca="0">IF(NOT(OR(P1418,Q1418,R1418)),"不调",IF(NOT(S1418),"间隔规则跳过",IF(P1418,"年末+季度",IF(AND(Q1418,R1418),"季度+动态",IF(Q1418,"季度","动态")))))</x:f>
        <x:v>不调</x:v>
      </x:c>
      <x:c r="U1418" s="64" t="n">
        <x:f aca="0">IF(OR(T1418="年末+季度",T1418="季度+动态"),N1418*$E$5/2,IF(T1418="季度",(J1418+K1418)/2,IF(T1418="动态",N1418*$E$5*IF(J1418+K1418=0,0.5,J1418/(J1418+K1418)),J1418)))</x:f>
        <x:v>0.14328976119533596</x:v>
      </x:c>
      <x:c r="V1418" s="64" t="n">
        <x:f aca="0">IF(OR(T1418="年末+季度",T1418="季度+动态"),N1418*$E$5/2,IF(T1418="季度",(J1418+K1418)/2,IF(T1418="动态",N1418*$E$5*IF(J1418+K1418=0,0.5,K1418/(J1418+K1418)),K1418)))</x:f>
        <x:v>0.1551345881289136</x:v>
      </x:c>
      <x:c r="W1418" s="64" t="n">
        <x:f aca="0">IF(OR(T1418="年末+季度",T1418="季度+动态",T1418="动态"),N1418*(1-$E$5)*IF(L1418+M1418=0,$B$7/($B$7+$B$8),L1418/(L1418+M1418)),L1418)</x:f>
        <x:v>0.9373802530128509</x:v>
      </x:c>
      <x:c r="X1418" s="64" t="n">
        <x:f aca="0">IF(OR(T1418="年末+季度",T1418="季度+动态",T1418="动态"),N1418*(1-$E$5)*IF(L1418+M1418=0,$B$8/($B$7+$B$8),M1418/(L1418+M1418)),M1418)</x:f>
        <x:v>0.11261453525839997</x:v>
      </x:c>
      <x:c r="Y1418" s="64" t="n">
        <x:f aca="0">POWER(1-$H$5,(A1418-A1417)/$H$8)</x:f>
        <x:v>0.9999862671029998</x:v>
      </x:c>
      <x:c r="Z1418" s="64" t="n">
        <x:f aca="0">U1418*Y1418</x:f>
        <x:v>0.14328779341180428</x:v>
      </x:c>
      <x:c r="AA1418" s="64" t="n">
        <x:f aca="0">V1418*Y1418</x:f>
        <x:v>0.15513245768159364</x:v>
      </x:c>
      <x:c r="AB1418" s="64" t="n">
        <x:f aca="0">W1418*Y1418</x:f>
        <x:v>0.9373673800663862</x:v>
      </x:c>
      <x:c r="AC1418" s="64" t="n">
        <x:f aca="0">X1418*Y1418</x:f>
        <x:v>0.11261298873458654</x:v>
      </x:c>
      <x:c r="AD1418" s="64" t="n">
        <x:f aca="0">SUM(Z1418:AC1418)</x:f>
        <x:v>1.3484006198943708</x:v>
      </x:c>
      <x:c r="AE1418" s="64" t="n">
        <x:f aca="0">MAX(AE1417,AD1418)</x:f>
        <x:v>1.3540496793128929</x:v>
      </x:c>
      <x:c r="AF1418" s="63" t="n">
        <x:f aca="0">AD1418/AE1418-1</x:f>
        <x:v>-0.0041719735286143145</x:v>
      </x:c>
      <x:c r="AG1418" s="63" t="n">
        <x:f aca="0">AD1418/AD1417-1</x:f>
        <x:v>-0.0020886016287975373</x:v>
      </x:c>
      <x:c r="AH1418" s="61" t="n">
        <x:f aca="0">IF(OR(T1418="年末+季度",T1418="季度+动态",T1418="季度",T1418="动态"),A1418,AH1417)</x:f>
        <x:v>45838</x:v>
      </x:c>
      <x:c r="AI1418" s="68" t="n">
        <x:f aca="0">YEAR(A1418)</x:f>
        <x:v>2025</x:v>
      </x:c>
      <x:c r="AJ1418" s="68" t="n">
        <x:f aca="0">MONTH(A1418)</x:f>
        <x:v>9</x:v>
      </x:c>
      <x:c r="AK1418" s="66" t="n">
        <x:f aca="0">IF(MONTH(A1418)&lt;&gt;MONTH(A1419),1,0)</x:f>
        <x:v>0</x:v>
      </x:c>
      <x:c r="AL1418" s="64" t="n">
        <x:f aca="0">IF(AK1417,AD1417,AL1417)</x:f>
        <x:v>1.3507460736642871</x:v>
      </x:c>
      <x:c r="AM1418" s="65" t="str">
        <x:f aca="0">IF(AK1418,AD1418/AL1418-1,"")</x:f>
      </x:c>
      <x:c r="AN1418" s="64" t="n">
        <x:f aca="0">IF(AI1418&lt;&gt;AI1417,AD1418,MAX(AN1417,AD1418))</x:f>
        <x:v>1.3540496793128929</x:v>
      </x:c>
      <x:c r="AO1418" s="65" t="n">
        <x:f aca="0">AD1418/AN1418-1</x:f>
        <x:v>-0.0041719735286143145</x:v>
      </x:c>
      <x:c r="AP1418" s="69" t="n">
        <x:f aca="0">IFERROR(SUM(Z1418:AC1418)/AD1418,0)</x:f>
        <x:v>1</x:v>
      </x:c>
      <x:c r="AQ1418" s="66" t="b">
        <x:f aca="0">AND(B1418&gt;0,C1418&gt;0,D1418&gt;0,E1418&gt;0)</x:f>
        <x:v>1</x:v>
      </x:c>
    </x:row>
    <x:row r="1419" ht="13.5" hidden="0">
      <x:c r="A1419" s="61" t="n">
        <x:f aca="0">'净值底稿'!A1381</x:f>
        <x:v>45905</x:v>
      </x:c>
      <x:c r="B1419" s="62" t="n">
        <x:f aca="0">'净值底稿'!W1381</x:f>
        <x:v>1.646758787175391</x:v>
      </x:c>
      <x:c r="C1419" s="62" t="n">
        <x:f aca="0">'净值底稿'!T1381</x:f>
        <x:v>1.7300194646047975</x:v>
      </x:c>
      <x:c r="D1419" s="62" t="n">
        <x:f aca="0">'净值底稿'!U1381</x:f>
        <x:v>1.7521</x:v>
      </x:c>
      <x:c r="E1419" s="62" t="n">
        <x:f aca="0">'净值底稿'!V1381</x:f>
        <x:v>2.8276</x:v>
      </x:c>
      <x:c r="F1419" s="63" t="n">
        <x:f aca="0">IFERROR(B1419/B1418-1,0)</x:f>
        <x:v>0.0044878160076025075</x:v>
      </x:c>
      <x:c r="G1419" s="63" t="n">
        <x:f aca="0">IFERROR(C1419/C1418-1,0)</x:f>
        <x:v>0.02646611187939718</x:v>
      </x:c>
      <x:c r="H1419" s="63" t="n">
        <x:f aca="0">IFERROR(D1419/D1418-1,0)</x:f>
        <x:v>-0.0009693237541339439</x:v>
      </x:c>
      <x:c r="I1419" s="63" t="n">
        <x:f aca="0">IFERROR(E1419/E1418-1,0)</x:f>
        <x:v>0.002695035460992923</x:v>
      </x:c>
      <x:c r="J1419" s="64" t="n">
        <x:f aca="0">Z1418*(1+F1419)</x:f>
        <x:v>0.14393084266477182</x:v>
      </x:c>
      <x:c r="K1419" s="64" t="n">
        <x:f aca="0">AA1418*(1+G1419)</x:f>
        <x:v>0.15923821066272054</x:v>
      </x:c>
      <x:c r="L1419" s="64" t="n">
        <x:f aca="0">AB1418*(1+H1419)</x:f>
        <x:v>0.9364587675985375</x:v>
      </x:c>
      <x:c r="M1419" s="64" t="n">
        <x:f aca="0">AC1418*(1+I1419)</x:f>
        <x:v>0.11291648473259465</x:v>
      </x:c>
      <x:c r="N1419" s="64" t="n">
        <x:f aca="0">SUM(J1419:M1419)</x:f>
        <x:v>1.3525443056586246</x:v>
      </x:c>
      <x:c r="O1419" s="65" t="n">
        <x:f aca="0">IFERROR((J1419+K1419)/N1419,0)</x:f>
        <x:v>0.2241472253878319</x:v>
      </x:c>
      <x:c r="P1419" s="66" t="b">
        <x:f aca="0">AND(MONTH(A1419)=12,OR(A1420="",YEAR(A1419)&lt;&gt;YEAR(A1420)))</x:f>
        <x:v>0</x:v>
      </x:c>
      <x:c r="Q1419" s="66" t="b">
        <x:f aca="0">AND(MOD(MONTH(A1419),3)=0,OR(A1420="",MONTH(A1419)&lt;&gt;MONTH(A1420)))</x:f>
        <x:v>0</x:v>
      </x:c>
      <x:c r="R1419" s="66" t="b">
        <x:f aca="0">OR(O1419&gt;$E$7,O1419&lt;$E$6)</x:f>
        <x:v>0</x:v>
      </x:c>
      <x:c r="S1419" s="66" t="b">
        <x:f aca="0">AND(OR(P1419,Q1419,R1419),A1419-AH1418&gt;$E$8)</x:f>
        <x:v>0</x:v>
      </x:c>
      <x:c r="T1419" s="67" t="str">
        <x:f aca="0">IF(NOT(OR(P1419,Q1419,R1419)),"不调",IF(NOT(S1419),"间隔规则跳过",IF(P1419,"年末+季度",IF(AND(Q1419,R1419),"季度+动态",IF(Q1419,"季度","动态")))))</x:f>
        <x:v>不调</x:v>
      </x:c>
      <x:c r="U1419" s="64" t="n">
        <x:f aca="0">IF(OR(T1419="年末+季度",T1419="季度+动态"),N1419*$E$5/2,IF(T1419="季度",(J1419+K1419)/2,IF(T1419="动态",N1419*$E$5*IF(J1419+K1419=0,0.5,J1419/(J1419+K1419)),J1419)))</x:f>
        <x:v>0.14393084266477182</x:v>
      </x:c>
      <x:c r="V1419" s="64" t="n">
        <x:f aca="0">IF(OR(T1419="年末+季度",T1419="季度+动态"),N1419*$E$5/2,IF(T1419="季度",(J1419+K1419)/2,IF(T1419="动态",N1419*$E$5*IF(J1419+K1419=0,0.5,K1419/(J1419+K1419)),K1419)))</x:f>
        <x:v>0.15923821066272054</x:v>
      </x:c>
      <x:c r="W1419" s="64" t="n">
        <x:f aca="0">IF(OR(T1419="年末+季度",T1419="季度+动态",T1419="动态"),N1419*(1-$E$5)*IF(L1419+M1419=0,$B$7/($B$7+$B$8),L1419/(L1419+M1419)),L1419)</x:f>
        <x:v>0.9364587675985375</x:v>
      </x:c>
      <x:c r="X1419" s="64" t="n">
        <x:f aca="0">IF(OR(T1419="年末+季度",T1419="季度+动态",T1419="动态"),N1419*(1-$E$5)*IF(L1419+M1419=0,$B$8/($B$7+$B$8),M1419/(L1419+M1419)),M1419)</x:f>
        <x:v>0.11291648473259465</x:v>
      </x:c>
      <x:c r="Y1419" s="64" t="n">
        <x:f aca="0">POWER(1-$H$5,(A1419-A1418)/$H$8)</x:f>
        <x:v>0.9999862671029998</x:v>
      </x:c>
      <x:c r="Z1419" s="64" t="n">
        <x:f aca="0">U1419*Y1419</x:f>
        <x:v>0.14392886607733435</x:v>
      </x:c>
      <x:c r="AA1419" s="64" t="n">
        <x:f aca="0">V1419*Y1419</x:f>
        <x:v>0.159236023860775</x:v>
      </x:c>
      <x:c r="AB1419" s="64" t="n">
        <x:f aca="0">W1419*Y1419</x:f>
        <x:v>0.9364459073067372</x:v>
      </x:c>
      <x:c r="AC1419" s="64" t="n">
        <x:f aca="0">X1419*Y1419</x:f>
        <x:v>0.11291493406214019</x:v>
      </x:c>
      <x:c r="AD1419" s="64" t="n">
        <x:f aca="0">SUM(Z1419:AC1419)</x:f>
        <x:v>1.3525257313069867</x:v>
      </x:c>
      <x:c r="AE1419" s="64" t="n">
        <x:f aca="0">MAX(AE1418,AD1419)</x:f>
        <x:v>1.3540496793128929</x:v>
      </x:c>
      <x:c r="AF1419" s="63" t="n">
        <x:f aca="0">AD1419/AE1419-1</x:f>
        <x:v>-0.0011254742194388712</x:v>
      </x:c>
      <x:c r="AG1419" s="63" t="n">
        <x:f aca="0">AD1419/AD1418-1</x:f>
        <x:v>0.003059262471222457</x:v>
      </x:c>
      <x:c r="AH1419" s="61" t="n">
        <x:f aca="0">IF(OR(T1419="年末+季度",T1419="季度+动态",T1419="季度",T1419="动态"),A1419,AH1418)</x:f>
        <x:v>45838</x:v>
      </x:c>
      <x:c r="AI1419" s="68" t="n">
        <x:f aca="0">YEAR(A1419)</x:f>
        <x:v>2025</x:v>
      </x:c>
      <x:c r="AJ1419" s="68" t="n">
        <x:f aca="0">MONTH(A1419)</x:f>
        <x:v>9</x:v>
      </x:c>
      <x:c r="AK1419" s="66" t="n">
        <x:f aca="0">IF(MONTH(A1419)&lt;&gt;MONTH(A1420),1,0)</x:f>
        <x:v>0</x:v>
      </x:c>
      <x:c r="AL1419" s="64" t="n">
        <x:f aca="0">IF(AK1418,AD1418,AL1418)</x:f>
        <x:v>1.3507460736642871</x:v>
      </x:c>
      <x:c r="AM1419" s="65" t="str">
        <x:f aca="0">IF(AK1419,AD1419/AL1419-1,"")</x:f>
      </x:c>
      <x:c r="AN1419" s="64" t="n">
        <x:f aca="0">IF(AI1419&lt;&gt;AI1418,AD1419,MAX(AN1418,AD1419))</x:f>
        <x:v>1.3540496793128929</x:v>
      </x:c>
      <x:c r="AO1419" s="65" t="n">
        <x:f aca="0">AD1419/AN1419-1</x:f>
        <x:v>-0.0011254742194388712</x:v>
      </x:c>
      <x:c r="AP1419" s="69" t="n">
        <x:f aca="0">IFERROR(SUM(Z1419:AC1419)/AD1419,0)</x:f>
        <x:v>1</x:v>
      </x:c>
      <x:c r="AQ1419" s="66" t="b">
        <x:f aca="0">AND(B1419&gt;0,C1419&gt;0,D1419&gt;0,E1419&gt;0)</x:f>
        <x:v>1</x:v>
      </x:c>
    </x:row>
    <x:row r="1420" ht="13.5" hidden="0">
      <x:c r="A1420" s="61" t="n">
        <x:f aca="0">'净值底稿'!A1382</x:f>
        <x:v>45908</x:v>
      </x:c>
      <x:c r="B1420" s="62" t="n">
        <x:f aca="0">'净值底稿'!W1382</x:f>
        <x:v>1.6591710111132134</x:v>
      </x:c>
      <x:c r="C1420" s="62" t="n">
        <x:f aca="0">'净值底稿'!T1382</x:f>
        <x:v>1.7467931683645723</x:v>
      </x:c>
      <x:c r="D1420" s="62" t="n">
        <x:f aca="0">'净值底稿'!U1382</x:f>
        <x:v>1.7501</x:v>
      </x:c>
      <x:c r="E1420" s="62" t="n">
        <x:f aca="0">'净值底稿'!V1382</x:f>
        <x:v>2.8602</x:v>
      </x:c>
      <x:c r="F1420" s="63" t="n">
        <x:f aca="0">IFERROR(B1420/B1419-1,0)</x:f>
        <x:v>0.007537366148877567</x:v>
      </x:c>
      <x:c r="G1420" s="63" t="n">
        <x:f aca="0">IFERROR(C1420/C1419-1,0)</x:f>
        <x:v>0.009695673431978635</x:v>
      </x:c>
      <x:c r="H1420" s="63" t="n">
        <x:f aca="0">IFERROR(D1420/D1419-1,0)</x:f>
        <x:v>-0.0011414873580275486</x:v>
      </x:c>
      <x:c r="I1420" s="63" t="n">
        <x:f aca="0">IFERROR(E1420/E1419-1,0)</x:f>
        <x:v>0.011529212052624027</x:v>
      </x:c>
      <x:c r="J1420" s="64" t="n">
        <x:f aca="0">Z1419*(1+F1420)</x:f>
        <x:v>0.14501371064035198</x:v>
      </x:c>
      <x:c r="K1420" s="64" t="n">
        <x:f aca="0">AA1419*(1+G1420)</x:f>
        <x:v>0.16077992434673585</x:v>
      </x:c>
      <x:c r="L1420" s="64" t="n">
        <x:f aca="0">AB1419*(1+H1420)</x:f>
        <x:v>0.9353769661420699</x:v>
      </x:c>
      <x:c r="M1420" s="64" t="n">
        <x:f aca="0">AC1419*(1+I1420)</x:f>
        <x:v>0.11421675428085067</x:v>
      </x:c>
      <x:c r="N1420" s="64" t="n">
        <x:f aca="0">SUM(J1420:M1420)</x:f>
        <x:v>1.3553873554100084</x:v>
      </x:c>
      <x:c r="O1420" s="65" t="n">
        <x:f aca="0">IFERROR((J1420+K1420)/N1420,0)</x:f>
        <x:v>0.22561346301964313</x:v>
      </x:c>
      <x:c r="P1420" s="66" t="b">
        <x:f aca="0">AND(MONTH(A1420)=12,OR(A1421="",YEAR(A1420)&lt;&gt;YEAR(A1421)))</x:f>
        <x:v>0</x:v>
      </x:c>
      <x:c r="Q1420" s="66" t="b">
        <x:f aca="0">AND(MOD(MONTH(A1420),3)=0,OR(A1421="",MONTH(A1420)&lt;&gt;MONTH(A1421)))</x:f>
        <x:v>0</x:v>
      </x:c>
      <x:c r="R1420" s="66" t="b">
        <x:f aca="0">OR(O1420&gt;$E$7,O1420&lt;$E$6)</x:f>
        <x:v>0</x:v>
      </x:c>
      <x:c r="S1420" s="66" t="b">
        <x:f aca="0">AND(OR(P1420,Q1420,R1420),A1420-AH1419&gt;$E$8)</x:f>
        <x:v>0</x:v>
      </x:c>
      <x:c r="T1420" s="67" t="str">
        <x:f aca="0">IF(NOT(OR(P1420,Q1420,R1420)),"不调",IF(NOT(S1420),"间隔规则跳过",IF(P1420,"年末+季度",IF(AND(Q1420,R1420),"季度+动态",IF(Q1420,"季度","动态")))))</x:f>
        <x:v>不调</x:v>
      </x:c>
      <x:c r="U1420" s="64" t="n">
        <x:f aca="0">IF(OR(T1420="年末+季度",T1420="季度+动态"),N1420*$E$5/2,IF(T1420="季度",(J1420+K1420)/2,IF(T1420="动态",N1420*$E$5*IF(J1420+K1420=0,0.5,J1420/(J1420+K1420)),J1420)))</x:f>
        <x:v>0.14501371064035198</x:v>
      </x:c>
      <x:c r="V1420" s="64" t="n">
        <x:f aca="0">IF(OR(T1420="年末+季度",T1420="季度+动态"),N1420*$E$5/2,IF(T1420="季度",(J1420+K1420)/2,IF(T1420="动态",N1420*$E$5*IF(J1420+K1420=0,0.5,K1420/(J1420+K1420)),K1420)))</x:f>
        <x:v>0.16077992434673585</x:v>
      </x:c>
      <x:c r="W1420" s="64" t="n">
        <x:f aca="0">IF(OR(T1420="年末+季度",T1420="季度+动态",T1420="动态"),N1420*(1-$E$5)*IF(L1420+M1420=0,$B$7/($B$7+$B$8),L1420/(L1420+M1420)),L1420)</x:f>
        <x:v>0.9353769661420699</x:v>
      </x:c>
      <x:c r="X1420" s="64" t="n">
        <x:f aca="0">IF(OR(T1420="年末+季度",T1420="季度+动态",T1420="动态"),N1420*(1-$E$5)*IF(L1420+M1420=0,$B$8/($B$7+$B$8),M1420/(L1420+M1420)),M1420)</x:f>
        <x:v>0.11421675428085067</x:v>
      </x:c>
      <x:c r="Y1420" s="64" t="n">
        <x:f aca="0">POWER(1-$H$5,(A1420-A1419)/$H$8)</x:f>
        <x:v>0.9999588018747739</x:v>
      </x:c>
      <x:c r="Z1420" s="64" t="n">
        <x:f aca="0">U1420*Y1420</x:f>
        <x:v>0.14500773634734151</x:v>
      </x:c>
      <x:c r="AA1420" s="64" t="n">
        <x:f aca="0">V1420*Y1420</x:f>
        <x:v>0.16077330051527877</x:v>
      </x:c>
      <x:c r="AB1420" s="64" t="n">
        <x:f aca="0">W1420*Y1420</x:f>
        <x:v>0.9353384303646852</x:v>
      </x:c>
      <x:c r="AC1420" s="64" t="n">
        <x:f aca="0">X1420*Y1420</x:f>
        <x:v>0.1142120487647049</x:v>
      </x:c>
      <x:c r="AD1420" s="64" t="n">
        <x:f aca="0">SUM(Z1420:AC1420)</x:f>
        <x:v>1.3553315159920105</x:v>
      </x:c>
      <x:c r="AE1420" s="64" t="n">
        <x:f aca="0">MAX(AE1419,AD1420)</x:f>
        <x:v>1.3553315159920105</x:v>
      </x:c>
      <x:c r="AF1420" s="63" t="n">
        <x:f aca="0">AD1420/AE1420-1</x:f>
        <x:v>0</x:v>
      </x:c>
      <x:c r="AG1420" s="63" t="n">
        <x:f aca="0">AD1420/AD1419-1</x:f>
        <x:v>0.002074477860256607</x:v>
      </x:c>
      <x:c r="AH1420" s="61" t="n">
        <x:f aca="0">IF(OR(T1420="年末+季度",T1420="季度+动态",T1420="季度",T1420="动态"),A1420,AH1419)</x:f>
        <x:v>45838</x:v>
      </x:c>
      <x:c r="AI1420" s="68" t="n">
        <x:f aca="0">YEAR(A1420)</x:f>
        <x:v>2025</x:v>
      </x:c>
      <x:c r="AJ1420" s="68" t="n">
        <x:f aca="0">MONTH(A1420)</x:f>
        <x:v>9</x:v>
      </x:c>
      <x:c r="AK1420" s="66" t="n">
        <x:f aca="0">IF(MONTH(A1420)&lt;&gt;MONTH(A1421),1,0)</x:f>
        <x:v>0</x:v>
      </x:c>
      <x:c r="AL1420" s="64" t="n">
        <x:f aca="0">IF(AK1419,AD1419,AL1419)</x:f>
        <x:v>1.3507460736642871</x:v>
      </x:c>
      <x:c r="AM1420" s="65" t="str">
        <x:f aca="0">IF(AK1420,AD1420/AL1420-1,"")</x:f>
      </x:c>
      <x:c r="AN1420" s="64" t="n">
        <x:f aca="0">IF(AI1420&lt;&gt;AI1419,AD1420,MAX(AN1419,AD1420))</x:f>
        <x:v>1.3553315159920105</x:v>
      </x:c>
      <x:c r="AO1420" s="65" t="n">
        <x:f aca="0">AD1420/AN1420-1</x:f>
        <x:v>0</x:v>
      </x:c>
      <x:c r="AP1420" s="69" t="n">
        <x:f aca="0">IFERROR(SUM(Z1420:AC1420)/AD1420,0)</x:f>
        <x:v>1</x:v>
      </x:c>
      <x:c r="AQ1420" s="66" t="b">
        <x:f aca="0">AND(B1420&gt;0,C1420&gt;0,D1420&gt;0,E1420&gt;0)</x:f>
        <x:v>1</x:v>
      </x:c>
    </x:row>
    <x:row r="1421" ht="13.5" hidden="0">
      <x:c r="A1421" s="61" t="n">
        <x:f aca="0">'净值底稿'!A1383</x:f>
        <x:v>45909</x:v>
      </x:c>
      <x:c r="B1421" s="62" t="n">
        <x:f aca="0">'净值底稿'!W1383</x:f>
        <x:v>1.6627570566186407</x:v>
      </x:c>
      <x:c r="C1421" s="62" t="n">
        <x:f aca="0">'净值底稿'!T1383</x:f>
        <x:v>1.7298838159603347</x:v>
      </x:c>
      <x:c r="D1421" s="62" t="n">
        <x:f aca="0">'净值底稿'!U1383</x:f>
        <x:v>1.7486</x:v>
      </x:c>
      <x:c r="E1421" s="62" t="n">
        <x:f aca="0">'净值底稿'!V1383</x:f>
        <x:v>2.8966</x:v>
      </x:c>
      <x:c r="F1421" s="63" t="n">
        <x:f aca="0">IFERROR(B1421/B1420-1,0)</x:f>
        <x:v>0.0021613477341442255</x:v>
      </x:c>
      <x:c r="G1421" s="63" t="n">
        <x:f aca="0">IFERROR(C1421/C1420-1,0)</x:f>
        <x:v>-0.009680225862154557</x:v>
      </x:c>
      <x:c r="H1421" s="63" t="n">
        <x:f aca="0">IFERROR(D1421/D1420-1,0)</x:f>
        <x:v>-0.000857093880349713</x:v>
      </x:c>
      <x:c r="I1421" s="63" t="n">
        <x:f aca="0">IFERROR(E1421/E1420-1,0)</x:f>
        <x:v>0.012726382770435585</x:v>
      </x:c>
      <x:c r="J1421" s="64" t="n">
        <x:f aca="0">Z1420*(1+F1421)</x:f>
        <x:v>0.1453211484897292</x:v>
      </x:c>
      <x:c r="K1421" s="64" t="n">
        <x:f aca="0">AA1420*(1+G1421)</x:f>
        <x:v>0.15921697865368684</x:v>
      </x:c>
      <x:c r="L1421" s="64" t="n">
        <x:f aca="0">AB1420*(1+H1421)</x:f>
        <x:v>0.9345367575199638</x:v>
      </x:c>
      <x:c r="M1421" s="64" t="n">
        <x:f aca="0">AC1420*(1+I1421)</x:f>
        <x:v>0.11566555501428018</x:v>
      </x:c>
      <x:c r="N1421" s="64" t="n">
        <x:f aca="0">SUM(J1421:M1421)</x:f>
        <x:v>1.3547404396776601</x:v>
      </x:c>
      <x:c r="O1421" s="65" t="n">
        <x:f aca="0">IFERROR((J1421+K1421)/N1421,0)</x:f>
        <x:v>0.22479444639290186</x:v>
      </x:c>
      <x:c r="P1421" s="66" t="b">
        <x:f aca="0">AND(MONTH(A1421)=12,OR(A1422="",YEAR(A1421)&lt;&gt;YEAR(A1422)))</x:f>
        <x:v>0</x:v>
      </x:c>
      <x:c r="Q1421" s="66" t="b">
        <x:f aca="0">AND(MOD(MONTH(A1421),3)=0,OR(A1422="",MONTH(A1421)&lt;&gt;MONTH(A1422)))</x:f>
        <x:v>0</x:v>
      </x:c>
      <x:c r="R1421" s="66" t="b">
        <x:f aca="0">OR(O1421&gt;$E$7,O1421&lt;$E$6)</x:f>
        <x:v>0</x:v>
      </x:c>
      <x:c r="S1421" s="66" t="b">
        <x:f aca="0">AND(OR(P1421,Q1421,R1421),A1421-AH1420&gt;$E$8)</x:f>
        <x:v>0</x:v>
      </x:c>
      <x:c r="T1421" s="67" t="str">
        <x:f aca="0">IF(NOT(OR(P1421,Q1421,R1421)),"不调",IF(NOT(S1421),"间隔规则跳过",IF(P1421,"年末+季度",IF(AND(Q1421,R1421),"季度+动态",IF(Q1421,"季度","动态")))))</x:f>
        <x:v>不调</x:v>
      </x:c>
      <x:c r="U1421" s="64" t="n">
        <x:f aca="0">IF(OR(T1421="年末+季度",T1421="季度+动态"),N1421*$E$5/2,IF(T1421="季度",(J1421+K1421)/2,IF(T1421="动态",N1421*$E$5*IF(J1421+K1421=0,0.5,J1421/(J1421+K1421)),J1421)))</x:f>
        <x:v>0.1453211484897292</x:v>
      </x:c>
      <x:c r="V1421" s="64" t="n">
        <x:f aca="0">IF(OR(T1421="年末+季度",T1421="季度+动态"),N1421*$E$5/2,IF(T1421="季度",(J1421+K1421)/2,IF(T1421="动态",N1421*$E$5*IF(J1421+K1421=0,0.5,K1421/(J1421+K1421)),K1421)))</x:f>
        <x:v>0.15921697865368684</x:v>
      </x:c>
      <x:c r="W1421" s="64" t="n">
        <x:f aca="0">IF(OR(T1421="年末+季度",T1421="季度+动态",T1421="动态"),N1421*(1-$E$5)*IF(L1421+M1421=0,$B$7/($B$7+$B$8),L1421/(L1421+M1421)),L1421)</x:f>
        <x:v>0.9345367575199638</x:v>
      </x:c>
      <x:c r="X1421" s="64" t="n">
        <x:f aca="0">IF(OR(T1421="年末+季度",T1421="季度+动态",T1421="动态"),N1421*(1-$E$5)*IF(L1421+M1421=0,$B$8/($B$7+$B$8),M1421/(L1421+M1421)),M1421)</x:f>
        <x:v>0.11566555501428018</x:v>
      </x:c>
      <x:c r="Y1421" s="64" t="n">
        <x:f aca="0">POWER(1-$H$5,(A1421-A1420)/$H$8)</x:f>
        <x:v>0.9999862671029998</x:v>
      </x:c>
      <x:c r="Z1421" s="64" t="n">
        <x:f aca="0">U1421*Y1421</x:f>
        <x:v>0.14531915280936505</x:v>
      </x:c>
      <x:c r="AA1421" s="64" t="n">
        <x:f aca="0">V1421*Y1421</x:f>
        <x:v>0.1592147921433183</x:v>
      </x:c>
      <x:c r="AB1421" s="64" t="n">
        <x:f aca="0">W1421*Y1421</x:f>
        <x:v>0.9345239236229298</x:v>
      </x:c>
      <x:c r="AC1421" s="64" t="n">
        <x:f aca="0">X1421*Y1421</x:f>
        <x:v>0.1156639665911267</x:v>
      </x:c>
      <x:c r="AD1421" s="64" t="n">
        <x:f aca="0">SUM(Z1421:AC1421)</x:f>
        <x:v>1.3547218351667398</x:v>
      </x:c>
      <x:c r="AE1421" s="64" t="n">
        <x:f aca="0">MAX(AE1420,AD1421)</x:f>
        <x:v>1.3553315159920105</x:v>
      </x:c>
      <x:c r="AF1421" s="63" t="n">
        <x:f aca="0">AD1421/AE1421-1</x:f>
        <x:v>-0.0004498388903946271</x:v>
      </x:c>
      <x:c r="AG1421" s="63" t="n">
        <x:f aca="0">AD1421/AD1420-1</x:f>
        <x:v>-0.0004498388903946271</x:v>
      </x:c>
      <x:c r="AH1421" s="61" t="n">
        <x:f aca="0">IF(OR(T1421="年末+季度",T1421="季度+动态",T1421="季度",T1421="动态"),A1421,AH1420)</x:f>
        <x:v>45838</x:v>
      </x:c>
      <x:c r="AI1421" s="68" t="n">
        <x:f aca="0">YEAR(A1421)</x:f>
        <x:v>2025</x:v>
      </x:c>
      <x:c r="AJ1421" s="68" t="n">
        <x:f aca="0">MONTH(A1421)</x:f>
        <x:v>9</x:v>
      </x:c>
      <x:c r="AK1421" s="66" t="n">
        <x:f aca="0">IF(MONTH(A1421)&lt;&gt;MONTH(A1422),1,0)</x:f>
        <x:v>0</x:v>
      </x:c>
      <x:c r="AL1421" s="64" t="n">
        <x:f aca="0">IF(AK1420,AD1420,AL1420)</x:f>
        <x:v>1.3507460736642871</x:v>
      </x:c>
      <x:c r="AM1421" s="65" t="str">
        <x:f aca="0">IF(AK1421,AD1421/AL1421-1,"")</x:f>
      </x:c>
      <x:c r="AN1421" s="64" t="n">
        <x:f aca="0">IF(AI1421&lt;&gt;AI1420,AD1421,MAX(AN1420,AD1421))</x:f>
        <x:v>1.3553315159920105</x:v>
      </x:c>
      <x:c r="AO1421" s="65" t="n">
        <x:f aca="0">AD1421/AN1421-1</x:f>
        <x:v>-0.0004498388903946271</x:v>
      </x:c>
      <x:c r="AP1421" s="69" t="n">
        <x:f aca="0">IFERROR(SUM(Z1421:AC1421)/AD1421,0)</x:f>
        <x:v>1</x:v>
      </x:c>
      <x:c r="AQ1421" s="66" t="b">
        <x:f aca="0">AND(B1421&gt;0,C1421&gt;0,D1421&gt;0,E1421&gt;0)</x:f>
        <x:v>1</x:v>
      </x:c>
    </x:row>
    <x:row r="1422" ht="13.5" hidden="0">
      <x:c r="A1422" s="61" t="n">
        <x:f aca="0">'净值底稿'!A1384</x:f>
        <x:v>45910</x:v>
      </x:c>
      <x:c r="B1422" s="62" t="n">
        <x:f aca="0">'净值底稿'!W1384</x:f>
        <x:v>1.6618194721673707</x:v>
      </x:c>
      <x:c r="C1422" s="62" t="n">
        <x:f aca="0">'净值底稿'!T1384</x:f>
        <x:v>1.7336224335646246</x:v>
      </x:c>
      <x:c r="D1422" s="62" t="n">
        <x:f aca="0">'净值底稿'!U1384</x:f>
        <x:v>1.7458</x:v>
      </x:c>
      <x:c r="E1422" s="62" t="n">
        <x:f aca="0">'净值底稿'!V1384</x:f>
        <x:v>2.8897</x:v>
      </x:c>
      <x:c r="F1422" s="63" t="n">
        <x:f aca="0">IFERROR(B1422/B1421-1,0)</x:f>
        <x:v>-0.0005638733857949996</x:v>
      </x:c>
      <x:c r="G1422" s="63" t="n">
        <x:f aca="0">IFERROR(C1422/C1421-1,0)</x:f>
        <x:v>0.0021611957807781135</x:v>
      </x:c>
      <x:c r="H1422" s="63" t="n">
        <x:f aca="0">IFERROR(D1422/D1421-1,0)</x:f>
        <x:v>-0.0016012810248198228</x:v>
      </x:c>
      <x:c r="I1422" s="63" t="n">
        <x:f aca="0">IFERROR(E1422/E1421-1,0)</x:f>
        <x:v>-0.0023821031554235317</x:v>
      </x:c>
      <x:c r="J1422" s="64" t="n">
        <x:f aca="0">Z1421*(1+F1422)</x:f>
        <x:v>0.14523721120664956</x:v>
      </x:c>
      <x:c r="K1422" s="64" t="n">
        <x:f aca="0">AA1421*(1+G1422)</x:f>
        <x:v>0.1595588864803359</x:v>
      </x:c>
      <x:c r="L1422" s="64" t="n">
        <x:f aca="0">AB1421*(1+H1422)</x:f>
        <x:v>0.9330274881967923</x:v>
      </x:c>
      <x:c r="M1422" s="64" t="n">
        <x:f aca="0">AC1421*(1+I1422)</x:f>
        <x:v>0.11538844309134118</x:v>
      </x:c>
      <x:c r="N1422" s="64" t="n">
        <x:f aca="0">SUM(J1422:M1422)</x:f>
        <x:v>1.3532120289751188</x:v>
      </x:c>
      <x:c r="O1422" s="65" t="n">
        <x:f aca="0">IFERROR((J1422+K1422)/N1422,0)</x:f>
        <x:v>0.22523898041153878</x:v>
      </x:c>
      <x:c r="P1422" s="66" t="b">
        <x:f aca="0">AND(MONTH(A1422)=12,OR(A1423="",YEAR(A1422)&lt;&gt;YEAR(A1423)))</x:f>
        <x:v>0</x:v>
      </x:c>
      <x:c r="Q1422" s="66" t="b">
        <x:f aca="0">AND(MOD(MONTH(A1422),3)=0,OR(A1423="",MONTH(A1422)&lt;&gt;MONTH(A1423)))</x:f>
        <x:v>0</x:v>
      </x:c>
      <x:c r="R1422" s="66" t="b">
        <x:f aca="0">OR(O1422&gt;$E$7,O1422&lt;$E$6)</x:f>
        <x:v>0</x:v>
      </x:c>
      <x:c r="S1422" s="66" t="b">
        <x:f aca="0">AND(OR(P1422,Q1422,R1422),A1422-AH1421&gt;$E$8)</x:f>
        <x:v>0</x:v>
      </x:c>
      <x:c r="T1422" s="67" t="str">
        <x:f aca="0">IF(NOT(OR(P1422,Q1422,R1422)),"不调",IF(NOT(S1422),"间隔规则跳过",IF(P1422,"年末+季度",IF(AND(Q1422,R1422),"季度+动态",IF(Q1422,"季度","动态")))))</x:f>
        <x:v>不调</x:v>
      </x:c>
      <x:c r="U1422" s="64" t="n">
        <x:f aca="0">IF(OR(T1422="年末+季度",T1422="季度+动态"),N1422*$E$5/2,IF(T1422="季度",(J1422+K1422)/2,IF(T1422="动态",N1422*$E$5*IF(J1422+K1422=0,0.5,J1422/(J1422+K1422)),J1422)))</x:f>
        <x:v>0.14523721120664956</x:v>
      </x:c>
      <x:c r="V1422" s="64" t="n">
        <x:f aca="0">IF(OR(T1422="年末+季度",T1422="季度+动态"),N1422*$E$5/2,IF(T1422="季度",(J1422+K1422)/2,IF(T1422="动态",N1422*$E$5*IF(J1422+K1422=0,0.5,K1422/(J1422+K1422)),K1422)))</x:f>
        <x:v>0.1595588864803359</x:v>
      </x:c>
      <x:c r="W1422" s="64" t="n">
        <x:f aca="0">IF(OR(T1422="年末+季度",T1422="季度+动态",T1422="动态"),N1422*(1-$E$5)*IF(L1422+M1422=0,$B$7/($B$7+$B$8),L1422/(L1422+M1422)),L1422)</x:f>
        <x:v>0.9330274881967923</x:v>
      </x:c>
      <x:c r="X1422" s="64" t="n">
        <x:f aca="0">IF(OR(T1422="年末+季度",T1422="季度+动态",T1422="动态"),N1422*(1-$E$5)*IF(L1422+M1422=0,$B$8/($B$7+$B$8),M1422/(L1422+M1422)),M1422)</x:f>
        <x:v>0.11538844309134118</x:v>
      </x:c>
      <x:c r="Y1422" s="64" t="n">
        <x:f aca="0">POWER(1-$H$5,(A1422-A1421)/$H$8)</x:f>
        <x:v>0.9999862671029998</x:v>
      </x:c>
      <x:c r="Z1422" s="64" t="n">
        <x:f aca="0">U1422*Y1422</x:f>
        <x:v>0.14523521667898745</x:v>
      </x:c>
      <x:c r="AA1422" s="64" t="n">
        <x:f aca="0">V1422*Y1422</x:f>
        <x:v>0.15955669527458238</x:v>
      </x:c>
      <x:c r="AB1422" s="64" t="n">
        <x:f aca="0">W1422*Y1422</x:f>
        <x:v>0.9330146750263985</x:v>
      </x:c>
      <x:c r="AC1422" s="64" t="n">
        <x:f aca="0">X1422*Y1422</x:f>
        <x:v>0.11538685847373718</x:v>
      </x:c>
      <x:c r="AD1422" s="64" t="n">
        <x:f aca="0">SUM(Z1422:AC1422)</x:f>
        <x:v>1.3531934454537053</x:v>
      </x:c>
      <x:c r="AE1422" s="64" t="n">
        <x:f aca="0">MAX(AE1421,AD1422)</x:f>
        <x:v>1.3553315159920105</x:v>
      </x:c>
      <x:c r="AF1422" s="63" t="n">
        <x:f aca="0">AD1422/AE1422-1</x:f>
        <x:v>-0.001577525876936603</x:v>
      </x:c>
      <x:c r="AG1422" s="63" t="n">
        <x:f aca="0">AD1422/AD1421-1</x:f>
        <x:v>-0.001128194492300616</x:v>
      </x:c>
      <x:c r="AH1422" s="61" t="n">
        <x:f aca="0">IF(OR(T1422="年末+季度",T1422="季度+动态",T1422="季度",T1422="动态"),A1422,AH1421)</x:f>
        <x:v>45838</x:v>
      </x:c>
      <x:c r="AI1422" s="68" t="n">
        <x:f aca="0">YEAR(A1422)</x:f>
        <x:v>2025</x:v>
      </x:c>
      <x:c r="AJ1422" s="68" t="n">
        <x:f aca="0">MONTH(A1422)</x:f>
        <x:v>9</x:v>
      </x:c>
      <x:c r="AK1422" s="66" t="n">
        <x:f aca="0">IF(MONTH(A1422)&lt;&gt;MONTH(A1423),1,0)</x:f>
        <x:v>0</x:v>
      </x:c>
      <x:c r="AL1422" s="64" t="n">
        <x:f aca="0">IF(AK1421,AD1421,AL1421)</x:f>
        <x:v>1.3507460736642871</x:v>
      </x:c>
      <x:c r="AM1422" s="65" t="str">
        <x:f aca="0">IF(AK1422,AD1422/AL1422-1,"")</x:f>
      </x:c>
      <x:c r="AN1422" s="64" t="n">
        <x:f aca="0">IF(AI1422&lt;&gt;AI1421,AD1422,MAX(AN1421,AD1422))</x:f>
        <x:v>1.3553315159920105</x:v>
      </x:c>
      <x:c r="AO1422" s="65" t="n">
        <x:f aca="0">AD1422/AN1422-1</x:f>
        <x:v>-0.001577525876936603</x:v>
      </x:c>
      <x:c r="AP1422" s="69" t="n">
        <x:f aca="0">IFERROR(SUM(Z1422:AC1422)/AD1422,0)</x:f>
        <x:v>1</x:v>
      </x:c>
      <x:c r="AQ1422" s="66" t="b">
        <x:f aca="0">AND(B1422&gt;0,C1422&gt;0,D1422&gt;0,E1422&gt;0)</x:f>
        <x:v>1</x:v>
      </x:c>
    </x:row>
    <x:row r="1423" ht="13.5" hidden="0">
      <x:c r="A1423" s="61" t="n">
        <x:f aca="0">'净值底稿'!A1385</x:f>
        <x:v>45911</x:v>
      </x:c>
      <x:c r="B1423" s="62" t="n">
        <x:f aca="0">'净值底稿'!W1385</x:f>
        <x:v>1.6703349036978743</x:v>
      </x:c>
      <x:c r="C1423" s="62" t="n">
        <x:f aca="0">'净值底稿'!T1385</x:f>
        <x:v>1.7706354865644796</x:v>
      </x:c>
      <x:c r="D1423" s="62" t="n">
        <x:f aca="0">'净值底稿'!U1385</x:f>
        <x:v>1.7454</x:v>
      </x:c>
      <x:c r="E1423" s="62" t="n">
        <x:f aca="0">'净值底稿'!V1385</x:f>
        <x:v>2.8793</x:v>
      </x:c>
      <x:c r="F1423" s="63" t="n">
        <x:f aca="0">IFERROR(B1423/B1422-1,0)</x:f>
        <x:v>0.005124161603063726</x:v>
      </x:c>
      <x:c r="G1423" s="63" t="n">
        <x:f aca="0">IFERROR(C1423/C1422-1,0)</x:f>
        <x:v>0.021350123465897708</x:v>
      </x:c>
      <x:c r="H1423" s="63" t="n">
        <x:f aca="0">IFERROR(D1423/D1422-1,0)</x:f>
        <x:v>-0.00022912131973873429</x:v>
      </x:c>
      <x:c r="I1423" s="63" t="n">
        <x:f aca="0">IFERROR(E1423/E1422-1,0)</x:f>
        <x:v>-0.0035989895144823425</x:v>
      </x:c>
      <x:c r="J1423" s="64" t="n">
        <x:f aca="0">Z1422*(1+F1423)</x:f>
        <x:v>0.14597942539970657</x:v>
      </x:c>
      <x:c r="K1423" s="64" t="n">
        <x:f aca="0">AA1422*(1+G1423)</x:f>
        <x:v>0.16296325041850535</x:v>
      </x:c>
      <x:c r="L1423" s="64" t="n">
        <x:f aca="0">AB1422*(1+H1423)</x:f>
        <x:v>0.9328009014727208</x:v>
      </x:c>
      <x:c r="M1423" s="64" t="n">
        <x:f aca="0">AC1422*(1+I1423)</x:f>
        <x:v>0.11497158237998115</x:v>
      </x:c>
      <x:c r="N1423" s="64" t="n">
        <x:f aca="0">SUM(J1423:M1423)</x:f>
        <x:v>1.3567151596709137</x:v>
      </x:c>
      <x:c r="O1423" s="65" t="n">
        <x:f aca="0">IFERROR((J1423+K1423)/N1423,0)</x:f>
        <x:v>0.2277137346155617</x:v>
      </x:c>
      <x:c r="P1423" s="66" t="b">
        <x:f aca="0">AND(MONTH(A1423)=12,OR(A1424="",YEAR(A1423)&lt;&gt;YEAR(A1424)))</x:f>
        <x:v>0</x:v>
      </x:c>
      <x:c r="Q1423" s="66" t="b">
        <x:f aca="0">AND(MOD(MONTH(A1423),3)=0,OR(A1424="",MONTH(A1423)&lt;&gt;MONTH(A1424)))</x:f>
        <x:v>0</x:v>
      </x:c>
      <x:c r="R1423" s="66" t="b">
        <x:f aca="0">OR(O1423&gt;$E$7,O1423&lt;$E$6)</x:f>
        <x:v>0</x:v>
      </x:c>
      <x:c r="S1423" s="66" t="b">
        <x:f aca="0">AND(OR(P1423,Q1423,R1423),A1423-AH1422&gt;$E$8)</x:f>
        <x:v>0</x:v>
      </x:c>
      <x:c r="T1423" s="67" t="str">
        <x:f aca="0">IF(NOT(OR(P1423,Q1423,R1423)),"不调",IF(NOT(S1423),"间隔规则跳过",IF(P1423,"年末+季度",IF(AND(Q1423,R1423),"季度+动态",IF(Q1423,"季度","动态")))))</x:f>
        <x:v>不调</x:v>
      </x:c>
      <x:c r="U1423" s="64" t="n">
        <x:f aca="0">IF(OR(T1423="年末+季度",T1423="季度+动态"),N1423*$E$5/2,IF(T1423="季度",(J1423+K1423)/2,IF(T1423="动态",N1423*$E$5*IF(J1423+K1423=0,0.5,J1423/(J1423+K1423)),J1423)))</x:f>
        <x:v>0.14597942539970657</x:v>
      </x:c>
      <x:c r="V1423" s="64" t="n">
        <x:f aca="0">IF(OR(T1423="年末+季度",T1423="季度+动态"),N1423*$E$5/2,IF(T1423="季度",(J1423+K1423)/2,IF(T1423="动态",N1423*$E$5*IF(J1423+K1423=0,0.5,K1423/(J1423+K1423)),K1423)))</x:f>
        <x:v>0.16296325041850535</x:v>
      </x:c>
      <x:c r="W1423" s="64" t="n">
        <x:f aca="0">IF(OR(T1423="年末+季度",T1423="季度+动态",T1423="动态"),N1423*(1-$E$5)*IF(L1423+M1423=0,$B$7/($B$7+$B$8),L1423/(L1423+M1423)),L1423)</x:f>
        <x:v>0.9328009014727208</x:v>
      </x:c>
      <x:c r="X1423" s="64" t="n">
        <x:f aca="0">IF(OR(T1423="年末+季度",T1423="季度+动态",T1423="动态"),N1423*(1-$E$5)*IF(L1423+M1423=0,$B$8/($B$7+$B$8),M1423/(L1423+M1423)),M1423)</x:f>
        <x:v>0.11497158237998115</x:v>
      </x:c>
      <x:c r="Y1423" s="64" t="n">
        <x:f aca="0">POWER(1-$H$5,(A1423-A1422)/$H$8)</x:f>
        <x:v>0.9999862671029998</x:v>
      </x:c>
      <x:c r="Z1423" s="64" t="n">
        <x:f aca="0">U1423*Y1423</x:f>
        <x:v>0.1459774206792934</x:v>
      </x:c>
      <x:c r="AA1423" s="64" t="n">
        <x:f aca="0">V1423*Y1423</x:f>
        <x:v>0.16296101246097253</x:v>
      </x:c>
      <x:c r="AB1423" s="64" t="n">
        <x:f aca="0">W1423*Y1423</x:f>
        <x:v>0.9327880914140191</x:v>
      </x:c>
      <x:c r="AC1423" s="64" t="n">
        <x:f aca="0">X1423*Y1423</x:f>
        <x:v>0.11497000348708236</x:v>
      </x:c>
      <x:c r="AD1423" s="64" t="n">
        <x:f aca="0">SUM(Z1423:AC1423)</x:f>
        <x:v>1.3566965280413674</x:v>
      </x:c>
      <x:c r="AE1423" s="64" t="n">
        <x:f aca="0">MAX(AE1422,AD1423)</x:f>
        <x:v>1.3566965280413674</x:v>
      </x:c>
      <x:c r="AF1423" s="63" t="n">
        <x:f aca="0">AD1423/AE1423-1</x:f>
        <x:v>0</x:v>
      </x:c>
      <x:c r="AG1423" s="63" t="n">
        <x:f aca="0">AD1423/AD1422-1</x:f>
        <x:v>0.0025887522581722333</x:v>
      </x:c>
      <x:c r="AH1423" s="61" t="n">
        <x:f aca="0">IF(OR(T1423="年末+季度",T1423="季度+动态",T1423="季度",T1423="动态"),A1423,AH1422)</x:f>
        <x:v>45838</x:v>
      </x:c>
      <x:c r="AI1423" s="68" t="n">
        <x:f aca="0">YEAR(A1423)</x:f>
        <x:v>2025</x:v>
      </x:c>
      <x:c r="AJ1423" s="68" t="n">
        <x:f aca="0">MONTH(A1423)</x:f>
        <x:v>9</x:v>
      </x:c>
      <x:c r="AK1423" s="66" t="n">
        <x:f aca="0">IF(MONTH(A1423)&lt;&gt;MONTH(A1424),1,0)</x:f>
        <x:v>0</x:v>
      </x:c>
      <x:c r="AL1423" s="64" t="n">
        <x:f aca="0">IF(AK1422,AD1422,AL1422)</x:f>
        <x:v>1.3507460736642871</x:v>
      </x:c>
      <x:c r="AM1423" s="65" t="str">
        <x:f aca="0">IF(AK1423,AD1423/AL1423-1,"")</x:f>
      </x:c>
      <x:c r="AN1423" s="64" t="n">
        <x:f aca="0">IF(AI1423&lt;&gt;AI1422,AD1423,MAX(AN1422,AD1423))</x:f>
        <x:v>1.3566965280413674</x:v>
      </x:c>
      <x:c r="AO1423" s="65" t="n">
        <x:f aca="0">AD1423/AN1423-1</x:f>
        <x:v>0</x:v>
      </x:c>
      <x:c r="AP1423" s="69" t="n">
        <x:f aca="0">IFERROR(SUM(Z1423:AC1423)/AD1423,0)</x:f>
        <x:v>1</x:v>
      </x:c>
      <x:c r="AQ1423" s="66" t="b">
        <x:f aca="0">AND(B1423&gt;0,C1423&gt;0,D1423&gt;0,E1423&gt;0)</x:f>
        <x:v>1</x:v>
      </x:c>
    </x:row>
    <x:row r="1424" ht="13.5" hidden="0">
      <x:c r="A1424" s="61" t="n">
        <x:f aca="0">'净值底稿'!A1386</x:f>
        <x:v>45912</x:v>
      </x:c>
      <x:c r="B1424" s="62" t="n">
        <x:f aca="0">'净值底稿'!W1386</x:f>
        <x:v>1.663797939405373</x:v>
      </x:c>
      <x:c r="C1424" s="62" t="n">
        <x:f aca="0">'净值底稿'!T1386</x:f>
        <x:v>1.7692180376925943</x:v>
      </x:c>
      <x:c r="D1424" s="62" t="n">
        <x:f aca="0">'净值底稿'!U1386</x:f>
        <x:v>1.746</x:v>
      </x:c>
      <x:c r="E1424" s="62" t="n">
        <x:f aca="0">'净值底稿'!V1386</x:f>
        <x:v>2.8919</x:v>
      </x:c>
      <x:c r="F1424" s="63" t="n">
        <x:f aca="0">IFERROR(B1424/B1423-1,0)</x:f>
        <x:v>-0.003913565044967537</x:v>
      </x:c>
      <x:c r="G1424" s="63" t="n">
        <x:f aca="0">IFERROR(C1424/C1423-1,0)</x:f>
        <x:v>-0.0008005311554188932</x:v>
      </x:c>
      <x:c r="H1424" s="63" t="n">
        <x:f aca="0">IFERROR(D1424/D1423-1,0)</x:f>
        <x:v>0.00034376074252318034</x:v>
      </x:c>
      <x:c r="I1424" s="63" t="n">
        <x:f aca="0">IFERROR(E1424/E1423-1,0)</x:f>
        <x:v>0.004376063626575943</x:v>
      </x:c>
      <x:c r="J1424" s="64" t="n">
        <x:f aca="0">Z1423*(1+F1424)</x:f>
        <x:v>0.1454061285483684</x:v>
      </x:c>
      <x:c r="K1424" s="64" t="n">
        <x:f aca="0">AA1423*(1+G1424)</x:f>
        <x:v>0.1628305570933789</x:v>
      </x:c>
      <x:c r="L1424" s="64" t="n">
        <x:f aca="0">AB1423*(1+H1424)</x:f>
        <x:v>0.9331087473409403</x:v>
      </x:c>
      <x:c r="M1424" s="64" t="n">
        <x:f aca="0">AC1423*(1+I1424)</x:f>
        <x:v>0.1154731195374895</x:v>
      </x:c>
      <x:c r="N1424" s="64" t="n">
        <x:f aca="0">SUM(J1424:M1424)</x:f>
        <x:v>1.356818552520177</x:v>
      </x:c>
      <x:c r="O1424" s="65" t="n">
        <x:f aca="0">IFERROR((J1424+K1424)/N1424,0)</x:f>
        <x:v>0.2271760546531616</x:v>
      </x:c>
      <x:c r="P1424" s="66" t="b">
        <x:f aca="0">AND(MONTH(A1424)=12,OR(A1425="",YEAR(A1424)&lt;&gt;YEAR(A1425)))</x:f>
        <x:v>0</x:v>
      </x:c>
      <x:c r="Q1424" s="66" t="b">
        <x:f aca="0">AND(MOD(MONTH(A1424),3)=0,OR(A1425="",MONTH(A1424)&lt;&gt;MONTH(A1425)))</x:f>
        <x:v>0</x:v>
      </x:c>
      <x:c r="R1424" s="66" t="b">
        <x:f aca="0">OR(O1424&gt;$E$7,O1424&lt;$E$6)</x:f>
        <x:v>0</x:v>
      </x:c>
      <x:c r="S1424" s="66" t="b">
        <x:f aca="0">AND(OR(P1424,Q1424,R1424),A1424-AH1423&gt;$E$8)</x:f>
        <x:v>0</x:v>
      </x:c>
      <x:c r="T1424" s="67" t="str">
        <x:f aca="0">IF(NOT(OR(P1424,Q1424,R1424)),"不调",IF(NOT(S1424),"间隔规则跳过",IF(P1424,"年末+季度",IF(AND(Q1424,R1424),"季度+动态",IF(Q1424,"季度","动态")))))</x:f>
        <x:v>不调</x:v>
      </x:c>
      <x:c r="U1424" s="64" t="n">
        <x:f aca="0">IF(OR(T1424="年末+季度",T1424="季度+动态"),N1424*$E$5/2,IF(T1424="季度",(J1424+K1424)/2,IF(T1424="动态",N1424*$E$5*IF(J1424+K1424=0,0.5,J1424/(J1424+K1424)),J1424)))</x:f>
        <x:v>0.1454061285483684</x:v>
      </x:c>
      <x:c r="V1424" s="64" t="n">
        <x:f aca="0">IF(OR(T1424="年末+季度",T1424="季度+动态"),N1424*$E$5/2,IF(T1424="季度",(J1424+K1424)/2,IF(T1424="动态",N1424*$E$5*IF(J1424+K1424=0,0.5,K1424/(J1424+K1424)),K1424)))</x:f>
        <x:v>0.1628305570933789</x:v>
      </x:c>
      <x:c r="W1424" s="64" t="n">
        <x:f aca="0">IF(OR(T1424="年末+季度",T1424="季度+动态",T1424="动态"),N1424*(1-$E$5)*IF(L1424+M1424=0,$B$7/($B$7+$B$8),L1424/(L1424+M1424)),L1424)</x:f>
        <x:v>0.9331087473409403</x:v>
      </x:c>
      <x:c r="X1424" s="64" t="n">
        <x:f aca="0">IF(OR(T1424="年末+季度",T1424="季度+动态",T1424="动态"),N1424*(1-$E$5)*IF(L1424+M1424=0,$B$8/($B$7+$B$8),M1424/(L1424+M1424)),M1424)</x:f>
        <x:v>0.1154731195374895</x:v>
      </x:c>
      <x:c r="Y1424" s="64" t="n">
        <x:f aca="0">POWER(1-$H$5,(A1424-A1423)/$H$8)</x:f>
        <x:v>0.9999862671029998</x:v>
      </x:c>
      <x:c r="Z1424" s="64" t="n">
        <x:f aca="0">U1424*Y1424</x:f>
        <x:v>0.14540413170098185</x:v>
      </x:c>
      <x:c r="AA1424" s="64" t="n">
        <x:f aca="0">V1424*Y1424</x:f>
        <x:v>0.16282832095810984</x:v>
      </x:c>
      <x:c r="AB1424" s="64" t="n">
        <x:f aca="0">W1424*Y1424</x:f>
        <x:v>0.933095933054623</x:v>
      </x:c>
      <x:c r="AC1424" s="64" t="n">
        <x:f aca="0">X1424*Y1424</x:f>
        <x:v>0.11547153375703259</x:v>
      </x:c>
      <x:c r="AD1424" s="64" t="n">
        <x:f aca="0">SUM(Z1424:AC1424)</x:f>
        <x:v>1.3567999194707474</x:v>
      </x:c>
      <x:c r="AE1424" s="64" t="n">
        <x:f aca="0">MAX(AE1423,AD1424)</x:f>
        <x:v>1.3567999194707474</x:v>
      </x:c>
      <x:c r="AF1424" s="63" t="n">
        <x:f aca="0">AD1424/AE1424-1</x:f>
        <x:v>0</x:v>
      </x:c>
      <x:c r="AG1424" s="63" t="n">
        <x:f aca="0">AD1424/AD1423-1</x:f>
        <x:v>0.00007620822139875472</x:v>
      </x:c>
      <x:c r="AH1424" s="61" t="n">
        <x:f aca="0">IF(OR(T1424="年末+季度",T1424="季度+动态",T1424="季度",T1424="动态"),A1424,AH1423)</x:f>
        <x:v>45838</x:v>
      </x:c>
      <x:c r="AI1424" s="68" t="n">
        <x:f aca="0">YEAR(A1424)</x:f>
        <x:v>2025</x:v>
      </x:c>
      <x:c r="AJ1424" s="68" t="n">
        <x:f aca="0">MONTH(A1424)</x:f>
        <x:v>9</x:v>
      </x:c>
      <x:c r="AK1424" s="66" t="n">
        <x:f aca="0">IF(MONTH(A1424)&lt;&gt;MONTH(A1425),1,0)</x:f>
        <x:v>0</x:v>
      </x:c>
      <x:c r="AL1424" s="64" t="n">
        <x:f aca="0">IF(AK1423,AD1423,AL1423)</x:f>
        <x:v>1.3507460736642871</x:v>
      </x:c>
      <x:c r="AM1424" s="65" t="str">
        <x:f aca="0">IF(AK1424,AD1424/AL1424-1,"")</x:f>
      </x:c>
      <x:c r="AN1424" s="64" t="n">
        <x:f aca="0">IF(AI1424&lt;&gt;AI1423,AD1424,MAX(AN1423,AD1424))</x:f>
        <x:v>1.3567999194707474</x:v>
      </x:c>
      <x:c r="AO1424" s="65" t="n">
        <x:f aca="0">AD1424/AN1424-1</x:f>
        <x:v>0</x:v>
      </x:c>
      <x:c r="AP1424" s="69" t="n">
        <x:f aca="0">IFERROR(SUM(Z1424:AC1424)/AD1424,0)</x:f>
        <x:v>1</x:v>
      </x:c>
      <x:c r="AQ1424" s="66" t="b">
        <x:f aca="0">AND(B1424&gt;0,C1424&gt;0,D1424&gt;0,E1424&gt;0)</x:f>
        <x:v>1</x:v>
      </x:c>
    </x:row>
    <x:row r="1425" ht="13.5" hidden="0">
      <x:c r="A1425" s="61" t="n">
        <x:f aca="0">'净值底稿'!A1387</x:f>
        <x:v>45915</x:v>
      </x:c>
      <x:c r="B1425" s="62" t="n">
        <x:f aca="0">'净值底稿'!W1387</x:f>
        <x:v>1.6567985592159755</x:v>
      </x:c>
      <x:c r="C1425" s="62" t="n">
        <x:f aca="0">'净值底稿'!T1387</x:f>
        <x:v>1.7656008061754436</x:v>
      </x:c>
      <x:c r="D1425" s="62" t="n">
        <x:f aca="0">'净值底稿'!U1387</x:f>
        <x:v>1.7465</x:v>
      </x:c>
      <x:c r="E1425" s="62" t="n">
        <x:f aca="0">'净值底稿'!V1387</x:f>
        <x:v>2.8845</x:v>
      </x:c>
      <x:c r="F1425" s="63" t="n">
        <x:f aca="0">IFERROR(B1425/B1424-1,0)</x:f>
        <x:v>-0.004206869129732782</x:v>
      </x:c>
      <x:c r="G1425" s="63" t="n">
        <x:f aca="0">IFERROR(C1425/C1424-1,0)</x:f>
        <x:v>-0.002044536874532654</x:v>
      </x:c>
      <x:c r="H1425" s="63" t="n">
        <x:f aca="0">IFERROR(D1425/D1424-1,0)</x:f>
        <x:v>0.000286368843069873</x:v>
      </x:c>
      <x:c r="I1425" s="63" t="n">
        <x:f aca="0">IFERROR(E1425/E1424-1,0)</x:f>
        <x:v>-0.0025588713302673316</x:v>
      </x:c>
      <x:c r="J1425" s="64" t="n">
        <x:f aca="0">Z1424*(1+F1425)</x:f>
        <x:v>0.1447924355479934</x:v>
      </x:c>
      <x:c r="K1425" s="64" t="n">
        <x:f aca="0">AA1424*(1+G1425)</x:f>
        <x:v>0.16249541245169274</x:v>
      </x:c>
      <x:c r="L1425" s="64" t="n">
        <x:f aca="0">AB1424*(1+H1425)</x:f>
        <x:v>0.933363142657445</x:v>
      </x:c>
      <x:c r="M1425" s="64" t="n">
        <x:f aca="0">AC1424*(1+I1425)</x:f>
        <x:v>0.11517605695983972</x:v>
      </x:c>
      <x:c r="N1425" s="64" t="n">
        <x:f aca="0">SUM(J1425:M1425)</x:f>
        <x:v>1.3558270476169707</x:v>
      </x:c>
      <x:c r="O1425" s="65" t="n">
        <x:f aca="0">IFERROR((J1425+K1425)/N1425,0)</x:f>
        <x:v>0.22664236455511158</x:v>
      </x:c>
      <x:c r="P1425" s="66" t="b">
        <x:f aca="0">AND(MONTH(A1425)=12,OR(A1426="",YEAR(A1425)&lt;&gt;YEAR(A1426)))</x:f>
        <x:v>0</x:v>
      </x:c>
      <x:c r="Q1425" s="66" t="b">
        <x:f aca="0">AND(MOD(MONTH(A1425),3)=0,OR(A1426="",MONTH(A1425)&lt;&gt;MONTH(A1426)))</x:f>
        <x:v>0</x:v>
      </x:c>
      <x:c r="R1425" s="66" t="b">
        <x:f aca="0">OR(O1425&gt;$E$7,O1425&lt;$E$6)</x:f>
        <x:v>0</x:v>
      </x:c>
      <x:c r="S1425" s="66" t="b">
        <x:f aca="0">AND(OR(P1425,Q1425,R1425),A1425-AH1424&gt;$E$8)</x:f>
        <x:v>0</x:v>
      </x:c>
      <x:c r="T1425" s="67" t="str">
        <x:f aca="0">IF(NOT(OR(P1425,Q1425,R1425)),"不调",IF(NOT(S1425),"间隔规则跳过",IF(P1425,"年末+季度",IF(AND(Q1425,R1425),"季度+动态",IF(Q1425,"季度","动态")))))</x:f>
        <x:v>不调</x:v>
      </x:c>
      <x:c r="U1425" s="64" t="n">
        <x:f aca="0">IF(OR(T1425="年末+季度",T1425="季度+动态"),N1425*$E$5/2,IF(T1425="季度",(J1425+K1425)/2,IF(T1425="动态",N1425*$E$5*IF(J1425+K1425=0,0.5,J1425/(J1425+K1425)),J1425)))</x:f>
        <x:v>0.1447924355479934</x:v>
      </x:c>
      <x:c r="V1425" s="64" t="n">
        <x:f aca="0">IF(OR(T1425="年末+季度",T1425="季度+动态"),N1425*$E$5/2,IF(T1425="季度",(J1425+K1425)/2,IF(T1425="动态",N1425*$E$5*IF(J1425+K1425=0,0.5,K1425/(J1425+K1425)),K1425)))</x:f>
        <x:v>0.16249541245169274</x:v>
      </x:c>
      <x:c r="W1425" s="64" t="n">
        <x:f aca="0">IF(OR(T1425="年末+季度",T1425="季度+动态",T1425="动态"),N1425*(1-$E$5)*IF(L1425+M1425=0,$B$7/($B$7+$B$8),L1425/(L1425+M1425)),L1425)</x:f>
        <x:v>0.933363142657445</x:v>
      </x:c>
      <x:c r="X1425" s="64" t="n">
        <x:f aca="0">IF(OR(T1425="年末+季度",T1425="季度+动态",T1425="动态"),N1425*(1-$E$5)*IF(L1425+M1425=0,$B$8/($B$7+$B$8),M1425/(L1425+M1425)),M1425)</x:f>
        <x:v>0.11517605695983972</x:v>
      </x:c>
      <x:c r="Y1425" s="64" t="n">
        <x:f aca="0">POWER(1-$H$5,(A1425-A1424)/$H$8)</x:f>
        <x:v>0.9999588018747739</x:v>
      </x:c>
      <x:c r="Z1425" s="64" t="n">
        <x:f aca="0">U1425*Y1425</x:f>
        <x:v>0.1447864703711019</x:v>
      </x:c>
      <x:c r="AA1425" s="64" t="n">
        <x:f aca="0">V1425*Y1425</x:f>
        <x:v>0.1624887179453419</x:v>
      </x:c>
      <x:c r="AB1425" s="64" t="n">
        <x:f aca="0">W1425*Y1425</x:f>
        <x:v>0.9333246898458124</x:v>
      </x:c>
      <x:c r="AC1425" s="64" t="n">
        <x:f aca="0">X1425*Y1425</x:f>
        <x:v>0.11517131192222205</x:v>
      </x:c>
      <x:c r="AD1425" s="64" t="n">
        <x:f aca="0">SUM(Z1425:AC1425)</x:f>
        <x:v>1.3557711900844782</x:v>
      </x:c>
      <x:c r="AE1425" s="64" t="n">
        <x:f aca="0">MAX(AE1424,AD1425)</x:f>
        <x:v>1.3567999194707474</x:v>
      </x:c>
      <x:c r="AF1425" s="63" t="n">
        <x:f aca="0">AD1425/AE1425-1</x:f>
        <x:v>-0.0007582027176641359</x:v>
      </x:c>
      <x:c r="AG1425" s="63" t="n">
        <x:f aca="0">AD1425/AD1424-1</x:f>
        <x:v>-0.0007582027176641359</x:v>
      </x:c>
      <x:c r="AH1425" s="61" t="n">
        <x:f aca="0">IF(OR(T1425="年末+季度",T1425="季度+动态",T1425="季度",T1425="动态"),A1425,AH1424)</x:f>
        <x:v>45838</x:v>
      </x:c>
      <x:c r="AI1425" s="68" t="n">
        <x:f aca="0">YEAR(A1425)</x:f>
        <x:v>2025</x:v>
      </x:c>
      <x:c r="AJ1425" s="68" t="n">
        <x:f aca="0">MONTH(A1425)</x:f>
        <x:v>9</x:v>
      </x:c>
      <x:c r="AK1425" s="66" t="n">
        <x:f aca="0">IF(MONTH(A1425)&lt;&gt;MONTH(A1426),1,0)</x:f>
        <x:v>0</x:v>
      </x:c>
      <x:c r="AL1425" s="64" t="n">
        <x:f aca="0">IF(AK1424,AD1424,AL1424)</x:f>
        <x:v>1.3507460736642871</x:v>
      </x:c>
      <x:c r="AM1425" s="65" t="str">
        <x:f aca="0">IF(AK1425,AD1425/AL1425-1,"")</x:f>
      </x:c>
      <x:c r="AN1425" s="64" t="n">
        <x:f aca="0">IF(AI1425&lt;&gt;AI1424,AD1425,MAX(AN1424,AD1425))</x:f>
        <x:v>1.3567999194707474</x:v>
      </x:c>
      <x:c r="AO1425" s="65" t="n">
        <x:f aca="0">AD1425/AN1425-1</x:f>
        <x:v>-0.0007582027176641359</x:v>
      </x:c>
      <x:c r="AP1425" s="69" t="n">
        <x:f aca="0">IFERROR(SUM(Z1425:AC1425)/AD1425,0)</x:f>
        <x:v>1</x:v>
      </x:c>
      <x:c r="AQ1425" s="66" t="b">
        <x:f aca="0">AND(B1425&gt;0,C1425&gt;0,D1425&gt;0,E1425&gt;0)</x:f>
        <x:v>1</x:v>
      </x:c>
    </x:row>
    <x:row r="1426" ht="13.5" hidden="0">
      <x:c r="A1426" s="61" t="n">
        <x:f aca="0">'净值底稿'!A1388</x:f>
        <x:v>45916</x:v>
      </x:c>
      <x:c r="B1426" s="62" t="n">
        <x:f aca="0">'净值底稿'!W1388</x:f>
        <x:v>1.6539972847371789</x:v>
      </x:c>
      <x:c r="C1426" s="62" t="n">
        <x:f aca="0">'净值底稿'!T1388</x:f>
        <x:v>1.7783414144932628</x:v>
      </x:c>
      <x:c r="D1426" s="62" t="n">
        <x:f aca="0">'净值底稿'!U1388</x:f>
        <x:v>1.7471</x:v>
      </x:c>
      <x:c r="E1426" s="62" t="n">
        <x:f aca="0">'净值底稿'!V1388</x:f>
        <x:v>2.9196</x:v>
      </x:c>
      <x:c r="F1426" s="63" t="n">
        <x:f aca="0">IFERROR(B1426/B1425-1,0)</x:f>
        <x:v>-0.0016907755401007751</x:v>
      </x:c>
      <x:c r="G1426" s="63" t="n">
        <x:f aca="0">IFERROR(C1426/C1425-1,0)</x:f>
        <x:v>0.0072160186341425625</x:v>
      </x:c>
      <x:c r="H1426" s="63" t="n">
        <x:f aca="0">IFERROR(D1426/D1425-1,0)</x:f>
        <x:v>0.0003435442313197701</x:v>
      </x:c>
      <x:c r="I1426" s="63" t="n">
        <x:f aca="0">IFERROR(E1426/E1425-1,0)</x:f>
        <x:v>0.012168486739469575</x:v>
      </x:c>
      <x:c r="J1426" s="64" t="n">
        <x:f aca="0">Z1425*(1+F1426)</x:f>
        <x:v>0.1445416689484609</x:v>
      </x:c>
      <x:c r="K1426" s="64" t="n">
        <x:f aca="0">AA1425*(1+G1426)</x:f>
        <x:v>0.16366123956187342</x:v>
      </x:c>
      <x:c r="L1426" s="64" t="n">
        <x:f aca="0">AB1425*(1+H1426)</x:f>
        <x:v>0.9336453281589573</x:v>
      </x:c>
      <x:c r="M1426" s="64" t="n">
        <x:f aca="0">AC1425*(1+I1426)</x:f>
        <x:v>0.11657277250411492</x:v>
      </x:c>
      <x:c r="N1426" s="64" t="n">
        <x:f aca="0">SUM(J1426:M1426)</x:f>
        <x:v>1.3584210091734066</x:v>
      </x:c>
      <x:c r="O1426" s="65" t="n">
        <x:f aca="0">IFERROR((J1426+K1426)/N1426,0)</x:f>
        <x:v>0.22688320220980276</x:v>
      </x:c>
      <x:c r="P1426" s="66" t="b">
        <x:f aca="0">AND(MONTH(A1426)=12,OR(A1427="",YEAR(A1426)&lt;&gt;YEAR(A1427)))</x:f>
        <x:v>0</x:v>
      </x:c>
      <x:c r="Q1426" s="66" t="b">
        <x:f aca="0">AND(MOD(MONTH(A1426),3)=0,OR(A1427="",MONTH(A1426)&lt;&gt;MONTH(A1427)))</x:f>
        <x:v>0</x:v>
      </x:c>
      <x:c r="R1426" s="66" t="b">
        <x:f aca="0">OR(O1426&gt;$E$7,O1426&lt;$E$6)</x:f>
        <x:v>0</x:v>
      </x:c>
      <x:c r="S1426" s="66" t="b">
        <x:f aca="0">AND(OR(P1426,Q1426,R1426),A1426-AH1425&gt;$E$8)</x:f>
        <x:v>0</x:v>
      </x:c>
      <x:c r="T1426" s="67" t="str">
        <x:f aca="0">IF(NOT(OR(P1426,Q1426,R1426)),"不调",IF(NOT(S1426),"间隔规则跳过",IF(P1426,"年末+季度",IF(AND(Q1426,R1426),"季度+动态",IF(Q1426,"季度","动态")))))</x:f>
        <x:v>不调</x:v>
      </x:c>
      <x:c r="U1426" s="64" t="n">
        <x:f aca="0">IF(OR(T1426="年末+季度",T1426="季度+动态"),N1426*$E$5/2,IF(T1426="季度",(J1426+K1426)/2,IF(T1426="动态",N1426*$E$5*IF(J1426+K1426=0,0.5,J1426/(J1426+K1426)),J1426)))</x:f>
        <x:v>0.1445416689484609</x:v>
      </x:c>
      <x:c r="V1426" s="64" t="n">
        <x:f aca="0">IF(OR(T1426="年末+季度",T1426="季度+动态"),N1426*$E$5/2,IF(T1426="季度",(J1426+K1426)/2,IF(T1426="动态",N1426*$E$5*IF(J1426+K1426=0,0.5,K1426/(J1426+K1426)),K1426)))</x:f>
        <x:v>0.16366123956187342</x:v>
      </x:c>
      <x:c r="W1426" s="64" t="n">
        <x:f aca="0">IF(OR(T1426="年末+季度",T1426="季度+动态",T1426="动态"),N1426*(1-$E$5)*IF(L1426+M1426=0,$B$7/($B$7+$B$8),L1426/(L1426+M1426)),L1426)</x:f>
        <x:v>0.9336453281589573</x:v>
      </x:c>
      <x:c r="X1426" s="64" t="n">
        <x:f aca="0">IF(OR(T1426="年末+季度",T1426="季度+动态",T1426="动态"),N1426*(1-$E$5)*IF(L1426+M1426=0,$B$8/($B$7+$B$8),M1426/(L1426+M1426)),M1426)</x:f>
        <x:v>0.11657277250411492</x:v>
      </x:c>
      <x:c r="Y1426" s="64" t="n">
        <x:f aca="0">POWER(1-$H$5,(A1426-A1425)/$H$8)</x:f>
        <x:v>0.9999862671029998</x:v>
      </x:c>
      <x:c r="Z1426" s="64" t="n">
        <x:f aca="0">U1426*Y1426</x:f>
        <x:v>0.144539683972609</x:v>
      </x:c>
      <x:c r="AA1426" s="64" t="n">
        <x:f aca="0">V1426*Y1426</x:f>
        <x:v>0.16365899201892758</x:v>
      </x:c>
      <x:c r="AB1426" s="64" t="n">
        <x:f aca="0">W1426*Y1426</x:f>
        <x:v>0.9336325065038309</x:v>
      </x:c>
      <x:c r="AC1426" s="64" t="n">
        <x:f aca="0">X1426*Y1426</x:f>
        <x:v>0.1165711716222371</x:v>
      </x:c>
      <x:c r="AD1426" s="64" t="n">
        <x:f aca="0">SUM(Z1426:AC1426)</x:f>
        <x:v>1.3584023541176047</x:v>
      </x:c>
      <x:c r="AE1426" s="64" t="n">
        <x:f aca="0">MAX(AE1425,AD1426)</x:f>
        <x:v>1.3584023541176047</x:v>
      </x:c>
      <x:c r="AF1426" s="63" t="n">
        <x:f aca="0">AD1426/AE1426-1</x:f>
        <x:v>0</x:v>
      </x:c>
      <x:c r="AG1426" s="63" t="n">
        <x:f aca="0">AD1426/AD1425-1</x:f>
        <x:v>0.0019407139289946418</x:v>
      </x:c>
      <x:c r="AH1426" s="61" t="n">
        <x:f aca="0">IF(OR(T1426="年末+季度",T1426="季度+动态",T1426="季度",T1426="动态"),A1426,AH1425)</x:f>
        <x:v>45838</x:v>
      </x:c>
      <x:c r="AI1426" s="68" t="n">
        <x:f aca="0">YEAR(A1426)</x:f>
        <x:v>2025</x:v>
      </x:c>
      <x:c r="AJ1426" s="68" t="n">
        <x:f aca="0">MONTH(A1426)</x:f>
        <x:v>9</x:v>
      </x:c>
      <x:c r="AK1426" s="66" t="n">
        <x:f aca="0">IF(MONTH(A1426)&lt;&gt;MONTH(A1427),1,0)</x:f>
        <x:v>0</x:v>
      </x:c>
      <x:c r="AL1426" s="64" t="n">
        <x:f aca="0">IF(AK1425,AD1425,AL1425)</x:f>
        <x:v>1.3507460736642871</x:v>
      </x:c>
      <x:c r="AM1426" s="65" t="str">
        <x:f aca="0">IF(AK1426,AD1426/AL1426-1,"")</x:f>
      </x:c>
      <x:c r="AN1426" s="64" t="n">
        <x:f aca="0">IF(AI1426&lt;&gt;AI1425,AD1426,MAX(AN1425,AD1426))</x:f>
        <x:v>1.3584023541176047</x:v>
      </x:c>
      <x:c r="AO1426" s="65" t="n">
        <x:f aca="0">AD1426/AN1426-1</x:f>
        <x:v>0</x:v>
      </x:c>
      <x:c r="AP1426" s="69" t="n">
        <x:f aca="0">IFERROR(SUM(Z1426:AC1426)/AD1426,0)</x:f>
        <x:v>1</x:v>
      </x:c>
      <x:c r="AQ1426" s="66" t="b">
        <x:f aca="0">AND(B1426&gt;0,C1426&gt;0,D1426&gt;0,E1426&gt;0)</x:f>
        <x:v>1</x:v>
      </x:c>
    </x:row>
    <x:row r="1427" ht="13.5" hidden="0">
      <x:c r="A1427" s="61" t="n">
        <x:f aca="0">'净值底稿'!A1389</x:f>
        <x:v>45917</x:v>
      </x:c>
      <x:c r="B1427" s="62" t="n">
        <x:f aca="0">'净值底稿'!W1389</x:f>
        <x:v>1.6580977943206188</x:v>
      </x:c>
      <x:c r="C1427" s="62" t="n">
        <x:f aca="0">'净值底稿'!T1389</x:f>
        <x:v>1.7915867297687584</x:v>
      </x:c>
      <x:c r="D1427" s="62" t="n">
        <x:f aca="0">'净值底稿'!U1389</x:f>
        <x:v>1.7481</x:v>
      </x:c>
      <x:c r="E1427" s="62" t="n">
        <x:f aca="0">'净值底稿'!V1389</x:f>
        <x:v>2.8977</x:v>
      </x:c>
      <x:c r="F1427" s="63" t="n">
        <x:f aca="0">IFERROR(B1427/B1426-1,0)</x:f>
        <x:v>0.0024791513391702047</x:v>
      </x:c>
      <x:c r="G1427" s="63" t="n">
        <x:f aca="0">IFERROR(C1427/C1426-1,0)</x:f>
        <x:v>0.007448128445723734</x:v>
      </x:c>
      <x:c r="H1427" s="63" t="n">
        <x:f aca="0">IFERROR(D1427/D1426-1,0)</x:f>
        <x:v>0.0005723770820216245</x:v>
      </x:c>
      <x:c r="I1427" s="63" t="n">
        <x:f aca="0">IFERROR(E1427/E1426-1,0)</x:f>
        <x:v>-0.007501027538018956</x:v>
      </x:c>
      <x:c r="J1427" s="64" t="n">
        <x:f aca="0">Z1426*(1+F1427)</x:f>
        <x:v>0.14489801972369293</x:v>
      </x:c>
      <x:c r="K1427" s="64" t="n">
        <x:f aca="0">AA1426*(1+G1427)</x:f>
        <x:v>0.16487794521278223</x:v>
      </x:c>
      <x:c r="L1427" s="64" t="n">
        <x:f aca="0">AB1426*(1+H1427)</x:f>
        <x:v>0.9341668963535841</x:v>
      </x:c>
      <x:c r="M1427" s="64" t="n">
        <x:f aca="0">AC1426*(1+I1427)</x:f>
        <x:v>0.11569676805375956</x:v>
      </x:c>
      <x:c r="N1427" s="64" t="n">
        <x:f aca="0">SUM(J1427:M1427)</x:f>
        <x:v>1.3596396293438189</x:v>
      </x:c>
      <x:c r="O1427" s="65" t="n">
        <x:f aca="0">IFERROR((J1427+K1427)/N1427,0)</x:f>
        <x:v>0.22783681664675912</x:v>
      </x:c>
      <x:c r="P1427" s="66" t="b">
        <x:f aca="0">AND(MONTH(A1427)=12,OR(A1428="",YEAR(A1427)&lt;&gt;YEAR(A1428)))</x:f>
        <x:v>0</x:v>
      </x:c>
      <x:c r="Q1427" s="66" t="b">
        <x:f aca="0">AND(MOD(MONTH(A1427),3)=0,OR(A1428="",MONTH(A1427)&lt;&gt;MONTH(A1428)))</x:f>
        <x:v>0</x:v>
      </x:c>
      <x:c r="R1427" s="66" t="b">
        <x:f aca="0">OR(O1427&gt;$E$7,O1427&lt;$E$6)</x:f>
        <x:v>0</x:v>
      </x:c>
      <x:c r="S1427" s="66" t="b">
        <x:f aca="0">AND(OR(P1427,Q1427,R1427),A1427-AH1426&gt;$E$8)</x:f>
        <x:v>0</x:v>
      </x:c>
      <x:c r="T1427" s="67" t="str">
        <x:f aca="0">IF(NOT(OR(P1427,Q1427,R1427)),"不调",IF(NOT(S1427),"间隔规则跳过",IF(P1427,"年末+季度",IF(AND(Q1427,R1427),"季度+动态",IF(Q1427,"季度","动态")))))</x:f>
        <x:v>不调</x:v>
      </x:c>
      <x:c r="U1427" s="64" t="n">
        <x:f aca="0">IF(OR(T1427="年末+季度",T1427="季度+动态"),N1427*$E$5/2,IF(T1427="季度",(J1427+K1427)/2,IF(T1427="动态",N1427*$E$5*IF(J1427+K1427=0,0.5,J1427/(J1427+K1427)),J1427)))</x:f>
        <x:v>0.14489801972369293</x:v>
      </x:c>
      <x:c r="V1427" s="64" t="n">
        <x:f aca="0">IF(OR(T1427="年末+季度",T1427="季度+动态"),N1427*$E$5/2,IF(T1427="季度",(J1427+K1427)/2,IF(T1427="动态",N1427*$E$5*IF(J1427+K1427=0,0.5,K1427/(J1427+K1427)),K1427)))</x:f>
        <x:v>0.16487794521278223</x:v>
      </x:c>
      <x:c r="W1427" s="64" t="n">
        <x:f aca="0">IF(OR(T1427="年末+季度",T1427="季度+动态",T1427="动态"),N1427*(1-$E$5)*IF(L1427+M1427=0,$B$7/($B$7+$B$8),L1427/(L1427+M1427)),L1427)</x:f>
        <x:v>0.9341668963535841</x:v>
      </x:c>
      <x:c r="X1427" s="64" t="n">
        <x:f aca="0">IF(OR(T1427="年末+季度",T1427="季度+动态",T1427="动态"),N1427*(1-$E$5)*IF(L1427+M1427=0,$B$8/($B$7+$B$8),M1427/(L1427+M1427)),M1427)</x:f>
        <x:v>0.11569676805375956</x:v>
      </x:c>
      <x:c r="Y1427" s="64" t="n">
        <x:f aca="0">POWER(1-$H$5,(A1427-A1426)/$H$8)</x:f>
        <x:v>0.9999862671029998</x:v>
      </x:c>
      <x:c r="Z1427" s="64" t="n">
        <x:f aca="0">U1427*Y1427</x:f>
        <x:v>0.1448960298541125</x:v>
      </x:c>
      <x:c r="AA1427" s="64" t="n">
        <x:f aca="0">V1427*Y1427</x:f>
        <x:v>0.16487568096094302</x:v>
      </x:c>
      <x:c r="AB1427" s="64" t="n">
        <x:f aca="0">W1427*Y1427</x:f>
        <x:v>0.9341540675358154</x:v>
      </x:c>
      <x:c r="AC1427" s="64" t="n">
        <x:f aca="0">X1427*Y1427</x:f>
        <x:v>0.11569517920196061</x:v>
      </x:c>
      <x:c r="AD1427" s="64" t="n">
        <x:f aca="0">SUM(Z1427:AC1427)</x:f>
        <x:v>1.3596209575528315</x:v>
      </x:c>
      <x:c r="AE1427" s="64" t="n">
        <x:f aca="0">MAX(AE1426,AD1427)</x:f>
        <x:v>1.3596209575528315</x:v>
      </x:c>
      <x:c r="AF1427" s="63" t="n">
        <x:f aca="0">AD1427/AE1427-1</x:f>
        <x:v>0</x:v>
      </x:c>
      <x:c r="AG1427" s="63" t="n">
        <x:f aca="0">AD1427/AD1426-1</x:f>
        <x:v>0.0008970857798744625</x:v>
      </x:c>
      <x:c r="AH1427" s="61" t="n">
        <x:f aca="0">IF(OR(T1427="年末+季度",T1427="季度+动态",T1427="季度",T1427="动态"),A1427,AH1426)</x:f>
        <x:v>45838</x:v>
      </x:c>
      <x:c r="AI1427" s="68" t="n">
        <x:f aca="0">YEAR(A1427)</x:f>
        <x:v>2025</x:v>
      </x:c>
      <x:c r="AJ1427" s="68" t="n">
        <x:f aca="0">MONTH(A1427)</x:f>
        <x:v>9</x:v>
      </x:c>
      <x:c r="AK1427" s="66" t="n">
        <x:f aca="0">IF(MONTH(A1427)&lt;&gt;MONTH(A1428),1,0)</x:f>
        <x:v>0</x:v>
      </x:c>
      <x:c r="AL1427" s="64" t="n">
        <x:f aca="0">IF(AK1426,AD1426,AL1426)</x:f>
        <x:v>1.3507460736642871</x:v>
      </x:c>
      <x:c r="AM1427" s="65" t="str">
        <x:f aca="0">IF(AK1427,AD1427/AL1427-1,"")</x:f>
      </x:c>
      <x:c r="AN1427" s="64" t="n">
        <x:f aca="0">IF(AI1427&lt;&gt;AI1426,AD1427,MAX(AN1426,AD1427))</x:f>
        <x:v>1.3596209575528315</x:v>
      </x:c>
      <x:c r="AO1427" s="65" t="n">
        <x:f aca="0">AD1427/AN1427-1</x:f>
        <x:v>0</x:v>
      </x:c>
      <x:c r="AP1427" s="69" t="n">
        <x:f aca="0">IFERROR(SUM(Z1427:AC1427)/AD1427,0)</x:f>
        <x:v>1</x:v>
      </x:c>
      <x:c r="AQ1427" s="66" t="b">
        <x:f aca="0">AND(B1427&gt;0,C1427&gt;0,D1427&gt;0,E1427&gt;0)</x:f>
        <x:v>1</x:v>
      </x:c>
    </x:row>
    <x:row r="1428" ht="13.5" hidden="0">
      <x:c r="A1428" s="61" t="n">
        <x:f aca="0">'净值底稿'!A1390</x:f>
        <x:v>45918</x:v>
      </x:c>
      <x:c r="B1428" s="62" t="n">
        <x:f aca="0">'净值底稿'!W1390</x:f>
        <x:v>1.6335351910752336</x:v>
      </x:c>
      <x:c r="C1428" s="62" t="n">
        <x:f aca="0">'净值底稿'!T1390</x:f>
        <x:v>1.7751227378157752</x:v>
      </x:c>
      <x:c r="D1428" s="62" t="n">
        <x:f aca="0">'净值底稿'!U1390</x:f>
        <x:v>1.7473</x:v>
      </x:c>
      <x:c r="E1428" s="62" t="n">
        <x:f aca="0">'净值底稿'!V1390</x:f>
        <x:v>2.8724</x:v>
      </x:c>
      <x:c r="F1428" s="63" t="n">
        <x:f aca="0">IFERROR(B1428/B1427-1,0)</x:f>
        <x:v>-0.01481372409366799</x:v>
      </x:c>
      <x:c r="G1428" s="63" t="n">
        <x:f aca="0">IFERROR(C1428/C1427-1,0)</x:f>
        <x:v>-0.009189614814298253</x:v>
      </x:c>
      <x:c r="H1428" s="63" t="n">
        <x:f aca="0">IFERROR(D1428/D1427-1,0)</x:f>
        <x:v>-0.0004576397231279561</x:v>
      </x:c>
      <x:c r="I1428" s="63" t="n">
        <x:f aca="0">IFERROR(E1428/E1427-1,0)</x:f>
        <x:v>-0.008731062566863401</x:v>
      </x:c>
      <x:c r="J1428" s="64" t="n">
        <x:f aca="0">Z1427*(1+F1428)</x:f>
        <x:v>0.1427495800455858</x:v>
      </x:c>
      <x:c r="K1428" s="64" t="n">
        <x:f aca="0">AA1427*(1+G1428)</x:f>
        <x:v>0.16336053696066682</x:v>
      </x:c>
      <x:c r="L1428" s="64" t="n">
        <x:f aca="0">AB1427*(1+H1428)</x:f>
        <x:v>0.9337265615269895</x:v>
      </x:c>
      <x:c r="M1428" s="64" t="n">
        <x:f aca="0">AC1427*(1+I1428)</x:f>
        <x:v>0.11468503735366382</x:v>
      </x:c>
      <x:c r="N1428" s="64" t="n">
        <x:f aca="0">SUM(J1428:M1428)</x:f>
        <x:v>1.354521715886906</x:v>
      </x:c>
      <x:c r="O1428" s="65" t="n">
        <x:f aca="0">IFERROR((J1428+K1428)/N1428,0)</x:f>
        <x:v>0.22599129524167103</x:v>
      </x:c>
      <x:c r="P1428" s="66" t="b">
        <x:f aca="0">AND(MONTH(A1428)=12,OR(A1429="",YEAR(A1428)&lt;&gt;YEAR(A1429)))</x:f>
        <x:v>0</x:v>
      </x:c>
      <x:c r="Q1428" s="66" t="b">
        <x:f aca="0">AND(MOD(MONTH(A1428),3)=0,OR(A1429="",MONTH(A1428)&lt;&gt;MONTH(A1429)))</x:f>
        <x:v>0</x:v>
      </x:c>
      <x:c r="R1428" s="66" t="b">
        <x:f aca="0">OR(O1428&gt;$E$7,O1428&lt;$E$6)</x:f>
        <x:v>0</x:v>
      </x:c>
      <x:c r="S1428" s="66" t="b">
        <x:f aca="0">AND(OR(P1428,Q1428,R1428),A1428-AH1427&gt;$E$8)</x:f>
        <x:v>0</x:v>
      </x:c>
      <x:c r="T1428" s="67" t="str">
        <x:f aca="0">IF(NOT(OR(P1428,Q1428,R1428)),"不调",IF(NOT(S1428),"间隔规则跳过",IF(P1428,"年末+季度",IF(AND(Q1428,R1428),"季度+动态",IF(Q1428,"季度","动态")))))</x:f>
        <x:v>不调</x:v>
      </x:c>
      <x:c r="U1428" s="64" t="n">
        <x:f aca="0">IF(OR(T1428="年末+季度",T1428="季度+动态"),N1428*$E$5/2,IF(T1428="季度",(J1428+K1428)/2,IF(T1428="动态",N1428*$E$5*IF(J1428+K1428=0,0.5,J1428/(J1428+K1428)),J1428)))</x:f>
        <x:v>0.1427495800455858</x:v>
      </x:c>
      <x:c r="V1428" s="64" t="n">
        <x:f aca="0">IF(OR(T1428="年末+季度",T1428="季度+动态"),N1428*$E$5/2,IF(T1428="季度",(J1428+K1428)/2,IF(T1428="动态",N1428*$E$5*IF(J1428+K1428=0,0.5,K1428/(J1428+K1428)),K1428)))</x:f>
        <x:v>0.16336053696066682</x:v>
      </x:c>
      <x:c r="W1428" s="64" t="n">
        <x:f aca="0">IF(OR(T1428="年末+季度",T1428="季度+动态",T1428="动态"),N1428*(1-$E$5)*IF(L1428+M1428=0,$B$7/($B$7+$B$8),L1428/(L1428+M1428)),L1428)</x:f>
        <x:v>0.9337265615269895</x:v>
      </x:c>
      <x:c r="X1428" s="64" t="n">
        <x:f aca="0">IF(OR(T1428="年末+季度",T1428="季度+动态",T1428="动态"),N1428*(1-$E$5)*IF(L1428+M1428=0,$B$8/($B$7+$B$8),M1428/(L1428+M1428)),M1428)</x:f>
        <x:v>0.11468503735366382</x:v>
      </x:c>
      <x:c r="Y1428" s="64" t="n">
        <x:f aca="0">POWER(1-$H$5,(A1428-A1427)/$H$8)</x:f>
        <x:v>0.9999862671029998</x:v>
      </x:c>
      <x:c r="Z1428" s="64" t="n">
        <x:f aca="0">U1428*Y1428</x:f>
        <x:v>0.1427476196803062</x:v>
      </x:c>
      <x:c r="AA1428" s="64" t="n">
        <x:f aca="0">V1428*Y1428</x:f>
        <x:v>0.16335829354723885</x:v>
      </x:c>
      <x:c r="AB1428" s="64" t="n">
        <x:f aca="0">W1428*Y1428</x:f>
        <x:v>0.9337137387562937</x:v>
      </x:c>
      <x:c r="AC1428" s="64" t="n">
        <x:f aca="0">X1428*Y1428</x:f>
        <x:v>0.11468346239585837</x:v>
      </x:c>
      <x:c r="AD1428" s="64" t="n">
        <x:f aca="0">SUM(Z1428:AC1428)</x:f>
        <x:v>1.354503114379697</x:v>
      </x:c>
      <x:c r="AE1428" s="64" t="n">
        <x:f aca="0">MAX(AE1427,AD1428)</x:f>
        <x:v>1.3596209575528315</x:v>
      </x:c>
      <x:c r="AF1428" s="63" t="n">
        <x:f aca="0">AD1428/AE1428-1</x:f>
        <x:v>-0.003764169083084745</x:v>
      </x:c>
      <x:c r="AG1428" s="63" t="n">
        <x:f aca="0">AD1428/AD1427-1</x:f>
        <x:v>-0.003764169083084745</x:v>
      </x:c>
      <x:c r="AH1428" s="61" t="n">
        <x:f aca="0">IF(OR(T1428="年末+季度",T1428="季度+动态",T1428="季度",T1428="动态"),A1428,AH1427)</x:f>
        <x:v>45838</x:v>
      </x:c>
      <x:c r="AI1428" s="68" t="n">
        <x:f aca="0">YEAR(A1428)</x:f>
        <x:v>2025</x:v>
      </x:c>
      <x:c r="AJ1428" s="68" t="n">
        <x:f aca="0">MONTH(A1428)</x:f>
        <x:v>9</x:v>
      </x:c>
      <x:c r="AK1428" s="66" t="n">
        <x:f aca="0">IF(MONTH(A1428)&lt;&gt;MONTH(A1429),1,0)</x:f>
        <x:v>0</x:v>
      </x:c>
      <x:c r="AL1428" s="64" t="n">
        <x:f aca="0">IF(AK1427,AD1427,AL1427)</x:f>
        <x:v>1.3507460736642871</x:v>
      </x:c>
      <x:c r="AM1428" s="65" t="str">
        <x:f aca="0">IF(AK1428,AD1428/AL1428-1,"")</x:f>
      </x:c>
      <x:c r="AN1428" s="64" t="n">
        <x:f aca="0">IF(AI1428&lt;&gt;AI1427,AD1428,MAX(AN1427,AD1428))</x:f>
        <x:v>1.3596209575528315</x:v>
      </x:c>
      <x:c r="AO1428" s="65" t="n">
        <x:f aca="0">AD1428/AN1428-1</x:f>
        <x:v>-0.003764169083084745</x:v>
      </x:c>
      <x:c r="AP1428" s="69" t="n">
        <x:f aca="0">IFERROR(SUM(Z1428:AC1428)/AD1428,0)</x:f>
        <x:v>1</x:v>
      </x:c>
      <x:c r="AQ1428" s="66" t="b">
        <x:f aca="0">AND(B1428&gt;0,C1428&gt;0,D1428&gt;0,E1428&gt;0)</x:f>
        <x:v>1</x:v>
      </x:c>
    </x:row>
    <x:row r="1429" ht="13.5" hidden="0">
      <x:c r="A1429" s="61" t="n">
        <x:f aca="0">'净值底稿'!A1391</x:f>
        <x:v>45919</x:v>
      </x:c>
      <x:c r="B1429" s="62" t="n">
        <x:f aca="0">'净值底稿'!W1391</x:f>
        <x:v>1.6421938860897227</x:v>
      </x:c>
      <x:c r="C1429" s="62" t="n">
        <x:f aca="0">'净值底稿'!T1391</x:f>
        <x:v>1.7688408345537163</x:v>
      </x:c>
      <x:c r="D1429" s="62" t="n">
        <x:f aca="0">'净值底稿'!U1391</x:f>
        <x:v>1.7457</x:v>
      </x:c>
      <x:c r="E1429" s="62" t="n">
        <x:f aca="0">'净值底稿'!V1391</x:f>
        <x:v>2.8787</x:v>
      </x:c>
      <x:c r="F1429" s="63" t="n">
        <x:f aca="0">IFERROR(B1429/B1428-1,0)</x:f>
        <x:v>0.005300586765314641</x:v>
      </x:c>
      <x:c r="G1429" s="63" t="n">
        <x:f aca="0">IFERROR(C1429/C1428-1,0)</x:f>
        <x:v>-0.0035388557243025698</x:v>
      </x:c>
      <x:c r="H1429" s="63" t="n">
        <x:f aca="0">IFERROR(D1429/D1428-1,0)</x:f>
        <x:v>-0.0009156985062668266</x:v>
      </x:c>
      <x:c r="I1429" s="63" t="n">
        <x:f aca="0">IFERROR(E1429/E1428-1,0)</x:f>
        <x:v>0.002193287842918723</x:v>
      </x:c>
      <x:c r="J1429" s="64" t="n">
        <x:f aca="0">Z1428*(1+F1429)</x:f>
        <x:v>0.14350426582396378</x:v>
      </x:c>
      <x:c r="K1429" s="64" t="n">
        <x:f aca="0">AA1428*(1+G1429)</x:f>
        <x:v>0.1627801921150069</x:v>
      </x:c>
      <x:c r="L1429" s="64" t="n">
        <x:f aca="0">AB1428*(1+H1429)</x:f>
        <x:v>0.9328587384804338</x:v>
      </x:c>
      <x:c r="M1429" s="64" t="n">
        <x:f aca="0">AC1428*(1+I1429)</x:f>
        <x:v>0.11493499623971504</x:v>
      </x:c>
      <x:c r="N1429" s="64" t="n">
        <x:f aca="0">SUM(J1429:M1429)</x:f>
        <x:v>1.3540781926591194</x:v>
      </x:c>
      <x:c r="O1429" s="65" t="n">
        <x:f aca="0">IFERROR((J1429+K1429)/N1429,0)</x:f>
        <x:v>0.22619407032727826</x:v>
      </x:c>
      <x:c r="P1429" s="66" t="b">
        <x:f aca="0">AND(MONTH(A1429)=12,OR(A1430="",YEAR(A1429)&lt;&gt;YEAR(A1430)))</x:f>
        <x:v>0</x:v>
      </x:c>
      <x:c r="Q1429" s="66" t="b">
        <x:f aca="0">AND(MOD(MONTH(A1429),3)=0,OR(A1430="",MONTH(A1429)&lt;&gt;MONTH(A1430)))</x:f>
        <x:v>0</x:v>
      </x:c>
      <x:c r="R1429" s="66" t="b">
        <x:f aca="0">OR(O1429&gt;$E$7,O1429&lt;$E$6)</x:f>
        <x:v>0</x:v>
      </x:c>
      <x:c r="S1429" s="66" t="b">
        <x:f aca="0">AND(OR(P1429,Q1429,R1429),A1429-AH1428&gt;$E$8)</x:f>
        <x:v>0</x:v>
      </x:c>
      <x:c r="T1429" s="67" t="str">
        <x:f aca="0">IF(NOT(OR(P1429,Q1429,R1429)),"不调",IF(NOT(S1429),"间隔规则跳过",IF(P1429,"年末+季度",IF(AND(Q1429,R1429),"季度+动态",IF(Q1429,"季度","动态")))))</x:f>
        <x:v>不调</x:v>
      </x:c>
      <x:c r="U1429" s="64" t="n">
        <x:f aca="0">IF(OR(T1429="年末+季度",T1429="季度+动态"),N1429*$E$5/2,IF(T1429="季度",(J1429+K1429)/2,IF(T1429="动态",N1429*$E$5*IF(J1429+K1429=0,0.5,J1429/(J1429+K1429)),J1429)))</x:f>
        <x:v>0.14350426582396378</x:v>
      </x:c>
      <x:c r="V1429" s="64" t="n">
        <x:f aca="0">IF(OR(T1429="年末+季度",T1429="季度+动态"),N1429*$E$5/2,IF(T1429="季度",(J1429+K1429)/2,IF(T1429="动态",N1429*$E$5*IF(J1429+K1429=0,0.5,K1429/(J1429+K1429)),K1429)))</x:f>
        <x:v>0.1627801921150069</x:v>
      </x:c>
      <x:c r="W1429" s="64" t="n">
        <x:f aca="0">IF(OR(T1429="年末+季度",T1429="季度+动态",T1429="动态"),N1429*(1-$E$5)*IF(L1429+M1429=0,$B$7/($B$7+$B$8),L1429/(L1429+M1429)),L1429)</x:f>
        <x:v>0.9328587384804338</x:v>
      </x:c>
      <x:c r="X1429" s="64" t="n">
        <x:f aca="0">IF(OR(T1429="年末+季度",T1429="季度+动态",T1429="动态"),N1429*(1-$E$5)*IF(L1429+M1429=0,$B$8/($B$7+$B$8),M1429/(L1429+M1429)),M1429)</x:f>
        <x:v>0.11493499623971504</x:v>
      </x:c>
      <x:c r="Y1429" s="64" t="n">
        <x:f aca="0">POWER(1-$H$5,(A1429-A1428)/$H$8)</x:f>
        <x:v>0.9999862671029998</x:v>
      </x:c>
      <x:c r="Z1429" s="64" t="n">
        <x:f aca="0">U1429*Y1429</x:f>
        <x:v>0.1435022950946621</x:v>
      </x:c>
      <x:c r="AA1429" s="64" t="n">
        <x:f aca="0">V1429*Y1429</x:f>
        <x:v>0.1627779566713949</x:v>
      </x:c>
      <x:c r="AB1429" s="64" t="n">
        <x:f aca="0">W1429*Y1429</x:f>
        <x:v>0.9328459276274624</x:v>
      </x:c>
      <x:c r="AC1429" s="64" t="n">
        <x:f aca="0">X1429*Y1429</x:f>
        <x:v>0.11493341784924996</x:v>
      </x:c>
      <x:c r="AD1429" s="64" t="n">
        <x:f aca="0">SUM(Z1429:AC1429)</x:f>
        <x:v>1.3540595972427694</x:v>
      </x:c>
      <x:c r="AE1429" s="64" t="n">
        <x:f aca="0">MAX(AE1428,AD1429)</x:f>
        <x:v>1.3596209575528315</x:v>
      </x:c>
      <x:c r="AF1429" s="63" t="n">
        <x:f aca="0">AD1429/AE1429-1</x:f>
        <x:v>-0.004090375541189073</x:v>
      </x:c>
      <x:c r="AG1429" s="63" t="n">
        <x:f aca="0">AD1429/AD1428-1</x:f>
        <x:v>-0.0003274389938414668</x:v>
      </x:c>
      <x:c r="AH1429" s="61" t="n">
        <x:f aca="0">IF(OR(T1429="年末+季度",T1429="季度+动态",T1429="季度",T1429="动态"),A1429,AH1428)</x:f>
        <x:v>45838</x:v>
      </x:c>
      <x:c r="AI1429" s="68" t="n">
        <x:f aca="0">YEAR(A1429)</x:f>
        <x:v>2025</x:v>
      </x:c>
      <x:c r="AJ1429" s="68" t="n">
        <x:f aca="0">MONTH(A1429)</x:f>
        <x:v>9</x:v>
      </x:c>
      <x:c r="AK1429" s="66" t="n">
        <x:f aca="0">IF(MONTH(A1429)&lt;&gt;MONTH(A1430),1,0)</x:f>
        <x:v>0</x:v>
      </x:c>
      <x:c r="AL1429" s="64" t="n">
        <x:f aca="0">IF(AK1428,AD1428,AL1428)</x:f>
        <x:v>1.3507460736642871</x:v>
      </x:c>
      <x:c r="AM1429" s="65" t="str">
        <x:f aca="0">IF(AK1429,AD1429/AL1429-1,"")</x:f>
      </x:c>
      <x:c r="AN1429" s="64" t="n">
        <x:f aca="0">IF(AI1429&lt;&gt;AI1428,AD1429,MAX(AN1428,AD1429))</x:f>
        <x:v>1.3596209575528315</x:v>
      </x:c>
      <x:c r="AO1429" s="65" t="n">
        <x:f aca="0">AD1429/AN1429-1</x:f>
        <x:v>-0.004090375541189073</x:v>
      </x:c>
      <x:c r="AP1429" s="69" t="n">
        <x:f aca="0">IFERROR(SUM(Z1429:AC1429)/AD1429,0)</x:f>
        <x:v>1</x:v>
      </x:c>
      <x:c r="AQ1429" s="66" t="b">
        <x:f aca="0">AND(B1429&gt;0,C1429&gt;0,D1429&gt;0,E1429&gt;0)</x:f>
        <x:v>1</x:v>
      </x:c>
    </x:row>
    <x:row r="1430" ht="13.5" hidden="0">
      <x:c r="A1430" s="61" t="n">
        <x:f aca="0">'净值底稿'!A1392</x:f>
        <x:v>45922</x:v>
      </x:c>
      <x:c r="B1430" s="62" t="n">
        <x:f aca="0">'净值底稿'!W1392</x:f>
        <x:v>1.6288606705184558</x:v>
      </x:c>
      <x:c r="C1430" s="62" t="n">
        <x:f aca="0">'净值底稿'!T1392</x:f>
        <x:v>1.7770755804006995</x:v>
      </x:c>
      <x:c r="D1430" s="62" t="n">
        <x:f aca="0">'净值底稿'!U1392</x:f>
        <x:v>1.7461</x:v>
      </x:c>
      <x:c r="E1430" s="62" t="n">
        <x:f aca="0">'净值底稿'!V1392</x:f>
        <x:v>2.922</x:v>
      </x:c>
      <x:c r="F1430" s="63" t="n">
        <x:f aca="0">IFERROR(B1430/B1429-1,0)</x:f>
        <x:v>-0.008119148222512917</x:v>
      </x:c>
      <x:c r="G1430" s="63" t="n">
        <x:f aca="0">IFERROR(C1430/C1429-1,0)</x:f>
        <x:v>0.00465544761638248</x:v>
      </x:c>
      <x:c r="H1430" s="63" t="n">
        <x:f aca="0">IFERROR(D1430/D1429-1,0)</x:f>
        <x:v>0.0002291344446354593</x:v>
      </x:c>
      <x:c r="I1430" s="63" t="n">
        <x:f aca="0">IFERROR(E1430/E1429-1,0)</x:f>
        <x:v>0.015041511793518092</x:v>
      </x:c>
      <x:c r="J1430" s="64" t="n">
        <x:f aca="0">Z1429*(1+F1430)</x:f>
        <x:v>0.14233717869051776</x:v>
      </x:c>
      <x:c r="K1430" s="64" t="n">
        <x:f aca="0">AA1429*(1+G1430)</x:f>
        <x:v>0.16353576092178038</x:v>
      </x:c>
      <x:c r="L1430" s="64" t="n">
        <x:f aca="0">AB1429*(1+H1430)</x:f>
        <x:v>0.9330596747610198</x:v>
      </x:c>
      <x:c r="M1430" s="64" t="n">
        <x:f aca="0">AC1429*(1+I1430)</x:f>
        <x:v>0.1166621902092988</x:v>
      </x:c>
      <x:c r="N1430" s="64" t="n">
        <x:f aca="0">SUM(J1430:M1430)</x:f>
        <x:v>1.3555948045826167</x:v>
      </x:c>
      <x:c r="O1430" s="65" t="n">
        <x:f aca="0">IFERROR((J1430+K1430)/N1430,0)</x:f>
        <x:v>0.22563743869354486</x:v>
      </x:c>
      <x:c r="P1430" s="66" t="b">
        <x:f aca="0">AND(MONTH(A1430)=12,OR(A1431="",YEAR(A1430)&lt;&gt;YEAR(A1431)))</x:f>
        <x:v>0</x:v>
      </x:c>
      <x:c r="Q1430" s="66" t="b">
        <x:f aca="0">AND(MOD(MONTH(A1430),3)=0,OR(A1431="",MONTH(A1430)&lt;&gt;MONTH(A1431)))</x:f>
        <x:v>0</x:v>
      </x:c>
      <x:c r="R1430" s="66" t="b">
        <x:f aca="0">OR(O1430&gt;$E$7,O1430&lt;$E$6)</x:f>
        <x:v>0</x:v>
      </x:c>
      <x:c r="S1430" s="66" t="b">
        <x:f aca="0">AND(OR(P1430,Q1430,R1430),A1430-AH1429&gt;$E$8)</x:f>
        <x:v>0</x:v>
      </x:c>
      <x:c r="T1430" s="67" t="str">
        <x:f aca="0">IF(NOT(OR(P1430,Q1430,R1430)),"不调",IF(NOT(S1430),"间隔规则跳过",IF(P1430,"年末+季度",IF(AND(Q1430,R1430),"季度+动态",IF(Q1430,"季度","动态")))))</x:f>
        <x:v>不调</x:v>
      </x:c>
      <x:c r="U1430" s="64" t="n">
        <x:f aca="0">IF(OR(T1430="年末+季度",T1430="季度+动态"),N1430*$E$5/2,IF(T1430="季度",(J1430+K1430)/2,IF(T1430="动态",N1430*$E$5*IF(J1430+K1430=0,0.5,J1430/(J1430+K1430)),J1430)))</x:f>
        <x:v>0.14233717869051776</x:v>
      </x:c>
      <x:c r="V1430" s="64" t="n">
        <x:f aca="0">IF(OR(T1430="年末+季度",T1430="季度+动态"),N1430*$E$5/2,IF(T1430="季度",(J1430+K1430)/2,IF(T1430="动态",N1430*$E$5*IF(J1430+K1430=0,0.5,K1430/(J1430+K1430)),K1430)))</x:f>
        <x:v>0.16353576092178038</x:v>
      </x:c>
      <x:c r="W1430" s="64" t="n">
        <x:f aca="0">IF(OR(T1430="年末+季度",T1430="季度+动态",T1430="动态"),N1430*(1-$E$5)*IF(L1430+M1430=0,$B$7/($B$7+$B$8),L1430/(L1430+M1430)),L1430)</x:f>
        <x:v>0.9330596747610198</x:v>
      </x:c>
      <x:c r="X1430" s="64" t="n">
        <x:f aca="0">IF(OR(T1430="年末+季度",T1430="季度+动态",T1430="动态"),N1430*(1-$E$5)*IF(L1430+M1430=0,$B$8/($B$7+$B$8),M1430/(L1430+M1430)),M1430)</x:f>
        <x:v>0.1166621902092988</x:v>
      </x:c>
      <x:c r="Y1430" s="64" t="n">
        <x:f aca="0">POWER(1-$H$5,(A1430-A1429)/$H$8)</x:f>
        <x:v>0.9999588018747739</x:v>
      </x:c>
      <x:c r="Z1430" s="64" t="n">
        <x:f aca="0">U1430*Y1430</x:f>
        <x:v>0.14233131466560575</x:v>
      </x:c>
      <x:c r="AA1430" s="64" t="n">
        <x:f aca="0">V1430*Y1430</x:f>
        <x:v>0.16352902355502297</x:v>
      </x:c>
      <x:c r="AB1430" s="64" t="n">
        <x:f aca="0">W1430*Y1430</x:f>
        <x:v>0.9330212344516956</x:v>
      </x:c>
      <x:c r="AC1430" s="64" t="n">
        <x:f aca="0">X1430*Y1430</x:f>
        <x:v>0.1166573839457774</x:v>
      </x:c>
      <x:c r="AD1430" s="64" t="n">
        <x:f aca="0">SUM(Z1430:AC1430)</x:f>
        <x:v>1.3555389566181018</x:v>
      </x:c>
      <x:c r="AE1430" s="64" t="n">
        <x:f aca="0">MAX(AE1429,AD1430)</x:f>
        <x:v>1.3596209575528315</x:v>
      </x:c>
      <x:c r="AF1430" s="63" t="n">
        <x:f aca="0">AD1430/AE1430-1</x:f>
        <x:v>-0.003002308041850865</x:v>
      </x:c>
      <x:c r="AG1430" s="63" t="n">
        <x:f aca="0">AD1430/AD1429-1</x:f>
        <x:v>0.001092536383438869</x:v>
      </x:c>
      <x:c r="AH1430" s="61" t="n">
        <x:f aca="0">IF(OR(T1430="年末+季度",T1430="季度+动态",T1430="季度",T1430="动态"),A1430,AH1429)</x:f>
        <x:v>45838</x:v>
      </x:c>
      <x:c r="AI1430" s="68" t="n">
        <x:f aca="0">YEAR(A1430)</x:f>
        <x:v>2025</x:v>
      </x:c>
      <x:c r="AJ1430" s="68" t="n">
        <x:f aca="0">MONTH(A1430)</x:f>
        <x:v>9</x:v>
      </x:c>
      <x:c r="AK1430" s="66" t="n">
        <x:f aca="0">IF(MONTH(A1430)&lt;&gt;MONTH(A1431),1,0)</x:f>
        <x:v>0</x:v>
      </x:c>
      <x:c r="AL1430" s="64" t="n">
        <x:f aca="0">IF(AK1429,AD1429,AL1429)</x:f>
        <x:v>1.3507460736642871</x:v>
      </x:c>
      <x:c r="AM1430" s="65" t="str">
        <x:f aca="0">IF(AK1430,AD1430/AL1430-1,"")</x:f>
      </x:c>
      <x:c r="AN1430" s="64" t="n">
        <x:f aca="0">IF(AI1430&lt;&gt;AI1429,AD1430,MAX(AN1429,AD1430))</x:f>
        <x:v>1.3596209575528315</x:v>
      </x:c>
      <x:c r="AO1430" s="65" t="n">
        <x:f aca="0">AD1430/AN1430-1</x:f>
        <x:v>-0.003002308041850865</x:v>
      </x:c>
      <x:c r="AP1430" s="69" t="n">
        <x:f aca="0">IFERROR(SUM(Z1430:AC1430)/AD1430,0)</x:f>
        <x:v>1</x:v>
      </x:c>
      <x:c r="AQ1430" s="66" t="b">
        <x:f aca="0">AND(B1430&gt;0,C1430&gt;0,D1430&gt;0,E1430&gt;0)</x:f>
        <x:v>1</x:v>
      </x:c>
    </x:row>
    <x:row r="1431" ht="13.5" hidden="0">
      <x:c r="A1431" s="61" t="n">
        <x:f aca="0">'净值底稿'!A1393</x:f>
        <x:v>45923</x:v>
      </x:c>
      <x:c r="B1431" s="62" t="n">
        <x:f aca="0">'净值底稿'!W1393</x:f>
        <x:v>1.630586795849354</x:v>
      </x:c>
      <x:c r="C1431" s="62" t="n">
        <x:f aca="0">'净值底稿'!T1393</x:f>
        <x:v>1.7625661305834455</x:v>
      </x:c>
      <x:c r="D1431" s="62" t="n">
        <x:f aca="0">'净值底稿'!U1393</x:f>
        <x:v>1.7442</x:v>
      </x:c>
      <x:c r="E1431" s="62" t="n">
        <x:f aca="0">'净值底稿'!V1393</x:f>
        <x:v>2.9607</x:v>
      </x:c>
      <x:c r="F1431" s="63" t="n">
        <x:f aca="0">IFERROR(B1431/B1430-1,0)</x:f>
        <x:v>0.0010597133089036426</x:v>
      </x:c>
      <x:c r="G1431" s="63" t="n">
        <x:f aca="0">IFERROR(C1431/C1430-1,0)</x:f>
        <x:v>-0.008164790500346797</x:v>
      </x:c>
      <x:c r="H1431" s="63" t="n">
        <x:f aca="0">IFERROR(D1431/D1430-1,0)</x:f>
        <x:v>-0.0010881392818280489</x:v>
      </x:c>
      <x:c r="I1431" s="63" t="n">
        <x:f aca="0">IFERROR(E1431/E1430-1,0)</x:f>
        <x:v>0.013244353182751523</x:v>
      </x:c>
      <x:c r="J1431" s="64" t="n">
        <x:f aca="0">Z1430*(1+F1431)</x:f>
        <x:v>0.14248214505403065</x:v>
      </x:c>
      <x:c r="K1431" s="64" t="n">
        <x:f aca="0">AA1430*(1+G1431)</x:f>
        <x:v>0.16219384333696993</x:v>
      </x:c>
      <x:c r="L1431" s="64" t="n">
        <x:f aca="0">AB1430*(1+H1431)</x:f>
        <x:v>0.932005977395709</x:v>
      </x:c>
      <x:c r="M1431" s="64" t="n">
        <x:f aca="0">AC1430*(1+I1431)</x:f>
        <x:v>0.11820243554013113</x:v>
      </x:c>
      <x:c r="N1431" s="64" t="n">
        <x:f aca="0">SUM(J1431:M1431)</x:f>
        <x:v>1.3548844013268408</x:v>
      </x:c>
      <x:c r="O1431" s="65" t="n">
        <x:f aca="0">IFERROR((J1431+K1431)/N1431,0)</x:f>
        <x:v>0.22487231242210096</x:v>
      </x:c>
      <x:c r="P1431" s="66" t="b">
        <x:f aca="0">AND(MONTH(A1431)=12,OR(A1432="",YEAR(A1431)&lt;&gt;YEAR(A1432)))</x:f>
        <x:v>0</x:v>
      </x:c>
      <x:c r="Q1431" s="66" t="b">
        <x:f aca="0">AND(MOD(MONTH(A1431),3)=0,OR(A1432="",MONTH(A1431)&lt;&gt;MONTH(A1432)))</x:f>
        <x:v>0</x:v>
      </x:c>
      <x:c r="R1431" s="66" t="b">
        <x:f aca="0">OR(O1431&gt;$E$7,O1431&lt;$E$6)</x:f>
        <x:v>0</x:v>
      </x:c>
      <x:c r="S1431" s="66" t="b">
        <x:f aca="0">AND(OR(P1431,Q1431,R1431),A1431-AH1430&gt;$E$8)</x:f>
        <x:v>0</x:v>
      </x:c>
      <x:c r="T1431" s="67" t="str">
        <x:f aca="0">IF(NOT(OR(P1431,Q1431,R1431)),"不调",IF(NOT(S1431),"间隔规则跳过",IF(P1431,"年末+季度",IF(AND(Q1431,R1431),"季度+动态",IF(Q1431,"季度","动态")))))</x:f>
        <x:v>不调</x:v>
      </x:c>
      <x:c r="U1431" s="64" t="n">
        <x:f aca="0">IF(OR(T1431="年末+季度",T1431="季度+动态"),N1431*$E$5/2,IF(T1431="季度",(J1431+K1431)/2,IF(T1431="动态",N1431*$E$5*IF(J1431+K1431=0,0.5,J1431/(J1431+K1431)),J1431)))</x:f>
        <x:v>0.14248214505403065</x:v>
      </x:c>
      <x:c r="V1431" s="64" t="n">
        <x:f aca="0">IF(OR(T1431="年末+季度",T1431="季度+动态"),N1431*$E$5/2,IF(T1431="季度",(J1431+K1431)/2,IF(T1431="动态",N1431*$E$5*IF(J1431+K1431=0,0.5,K1431/(J1431+K1431)),K1431)))</x:f>
        <x:v>0.16219384333696993</x:v>
      </x:c>
      <x:c r="W1431" s="64" t="n">
        <x:f aca="0">IF(OR(T1431="年末+季度",T1431="季度+动态",T1431="动态"),N1431*(1-$E$5)*IF(L1431+M1431=0,$B$7/($B$7+$B$8),L1431/(L1431+M1431)),L1431)</x:f>
        <x:v>0.932005977395709</x:v>
      </x:c>
      <x:c r="X1431" s="64" t="n">
        <x:f aca="0">IF(OR(T1431="年末+季度",T1431="季度+动态",T1431="动态"),N1431*(1-$E$5)*IF(L1431+M1431=0,$B$8/($B$7+$B$8),M1431/(L1431+M1431)),M1431)</x:f>
        <x:v>0.11820243554013113</x:v>
      </x:c>
      <x:c r="Y1431" s="64" t="n">
        <x:f aca="0">POWER(1-$H$5,(A1431-A1430)/$H$8)</x:f>
        <x:v>0.9999862671029998</x:v>
      </x:c>
      <x:c r="Z1431" s="64" t="n">
        <x:f aca="0">U1431*Y1431</x:f>
        <x:v>0.14248018836140824</x:v>
      </x:c>
      <x:c r="AA1431" s="64" t="n">
        <x:f aca="0">V1431*Y1431</x:f>
        <x:v>0.1621916159456253</x:v>
      </x:c>
      <x:c r="AB1431" s="64" t="n">
        <x:f aca="0">W1431*Y1431</x:f>
        <x:v>0.9319931782536178</x:v>
      </x:c>
      <x:c r="AC1431" s="64" t="n">
        <x:f aca="0">X1431*Y1431</x:f>
        <x:v>0.11820081227825868</x:v>
      </x:c>
      <x:c r="AD1431" s="64" t="n">
        <x:f aca="0">SUM(Z1431:AC1431)</x:f>
        <x:v>1.35486579483891</x:v>
      </x:c>
      <x:c r="AE1431" s="64" t="n">
        <x:f aca="0">MAX(AE1430,AD1431)</x:f>
        <x:v>1.3596209575528315</x:v>
      </x:c>
      <x:c r="AF1431" s="63" t="n">
        <x:f aca="0">AD1431/AE1431-1</x:f>
        <x:v>-0.0034974179292442953</x:v>
      </x:c>
      <x:c r="AG1431" s="63" t="n">
        <x:f aca="0">AD1431/AD1430-1</x:f>
        <x:v>-0.0004966008360771657</x:v>
      </x:c>
      <x:c r="AH1431" s="61" t="n">
        <x:f aca="0">IF(OR(T1431="年末+季度",T1431="季度+动态",T1431="季度",T1431="动态"),A1431,AH1430)</x:f>
        <x:v>45838</x:v>
      </x:c>
      <x:c r="AI1431" s="68" t="n">
        <x:f aca="0">YEAR(A1431)</x:f>
        <x:v>2025</x:v>
      </x:c>
      <x:c r="AJ1431" s="68" t="n">
        <x:f aca="0">MONTH(A1431)</x:f>
        <x:v>9</x:v>
      </x:c>
      <x:c r="AK1431" s="66" t="n">
        <x:f aca="0">IF(MONTH(A1431)&lt;&gt;MONTH(A1432),1,0)</x:f>
        <x:v>0</x:v>
      </x:c>
      <x:c r="AL1431" s="64" t="n">
        <x:f aca="0">IF(AK1430,AD1430,AL1430)</x:f>
        <x:v>1.3507460736642871</x:v>
      </x:c>
      <x:c r="AM1431" s="65" t="str">
        <x:f aca="0">IF(AK1431,AD1431/AL1431-1,"")</x:f>
      </x:c>
      <x:c r="AN1431" s="64" t="n">
        <x:f aca="0">IF(AI1431&lt;&gt;AI1430,AD1431,MAX(AN1430,AD1431))</x:f>
        <x:v>1.3596209575528315</x:v>
      </x:c>
      <x:c r="AO1431" s="65" t="n">
        <x:f aca="0">AD1431/AN1431-1</x:f>
        <x:v>-0.0034974179292442953</x:v>
      </x:c>
      <x:c r="AP1431" s="69" t="n">
        <x:f aca="0">IFERROR(SUM(Z1431:AC1431)/AD1431,0)</x:f>
        <x:v>1</x:v>
      </x:c>
      <x:c r="AQ1431" s="66" t="b">
        <x:f aca="0">AND(B1431&gt;0,C1431&gt;0,D1431&gt;0,E1431&gt;0)</x:f>
        <x:v>1</x:v>
      </x:c>
    </x:row>
    <x:row r="1432" ht="13.5" hidden="0">
      <x:c r="A1432" s="61" t="n">
        <x:f aca="0">'净值底稿'!A1394</x:f>
        <x:v>45924</x:v>
      </x:c>
      <x:c r="B1432" s="62" t="n">
        <x:f aca="0">'净值底稿'!W1394</x:f>
        <x:v>1.6349022929515058</x:v>
      </x:c>
      <x:c r="C1432" s="62" t="n">
        <x:f aca="0">'净值底稿'!T1394</x:f>
        <x:v>1.790415564948034</x:v>
      </x:c>
      <x:c r="D1432" s="62" t="n">
        <x:f aca="0">'净值底稿'!U1394</x:f>
        <x:v>1.7416</x:v>
      </x:c>
      <x:c r="E1432" s="62" t="n">
        <x:f aca="0">'净值底稿'!V1394</x:f>
        <x:v>2.9813</x:v>
      </x:c>
      <x:c r="F1432" s="63" t="n">
        <x:f aca="0">IFERROR(B1432/B1431-1,0)</x:f>
        <x:v>0.002646591468259629</x:v>
      </x:c>
      <x:c r="G1432" s="63" t="n">
        <x:f aca="0">IFERROR(C1432/C1431-1,0)</x:f>
        <x:v>0.015800504662693005</x:v>
      </x:c>
      <x:c r="H1432" s="63" t="n">
        <x:f aca="0">IFERROR(D1432/D1431-1,0)</x:f>
        <x:v>-0.0014906547414287319</x:v>
      </x:c>
      <x:c r="I1432" s="63" t="n">
        <x:f aca="0">IFERROR(E1432/E1431-1,0)</x:f>
        <x:v>0.006957814030465803</x:v>
      </x:c>
      <x:c r="J1432" s="64" t="n">
        <x:f aca="0">Z1431*(1+F1432)</x:f>
        <x:v>0.14285727521232158</x:v>
      </x:c>
      <x:c r="K1432" s="64" t="n">
        <x:f aca="0">AA1431*(1+G1432)</x:f>
        <x:v>0.1647543253296239</x:v>
      </x:c>
      <x:c r="L1432" s="64" t="n">
        <x:f aca="0">AB1431*(1+H1432)</x:f>
        <x:v>0.9306038982034749</x:v>
      </x:c>
      <x:c r="M1432" s="64" t="n">
        <x:f aca="0">AC1431*(1+I1432)</x:f>
        <x:v>0.11902323154834081</x:v>
      </x:c>
      <x:c r="N1432" s="64" t="n">
        <x:f aca="0">SUM(J1432:M1432)</x:f>
        <x:v>1.3572387302937612</x:v>
      </x:c>
      <x:c r="O1432" s="65" t="n">
        <x:f aca="0">IFERROR((J1432+K1432)/N1432,0)</x:f>
        <x:v>0.226645168367223</x:v>
      </x:c>
      <x:c r="P1432" s="66" t="b">
        <x:f aca="0">AND(MONTH(A1432)=12,OR(A1433="",YEAR(A1432)&lt;&gt;YEAR(A1433)))</x:f>
        <x:v>0</x:v>
      </x:c>
      <x:c r="Q1432" s="66" t="b">
        <x:f aca="0">AND(MOD(MONTH(A1432),3)=0,OR(A1433="",MONTH(A1432)&lt;&gt;MONTH(A1433)))</x:f>
        <x:v>0</x:v>
      </x:c>
      <x:c r="R1432" s="66" t="b">
        <x:f aca="0">OR(O1432&gt;$E$7,O1432&lt;$E$6)</x:f>
        <x:v>0</x:v>
      </x:c>
      <x:c r="S1432" s="66" t="b">
        <x:f aca="0">AND(OR(P1432,Q1432,R1432),A1432-AH1431&gt;$E$8)</x:f>
        <x:v>0</x:v>
      </x:c>
      <x:c r="T1432" s="67" t="str">
        <x:f aca="0">IF(NOT(OR(P1432,Q1432,R1432)),"不调",IF(NOT(S1432),"间隔规则跳过",IF(P1432,"年末+季度",IF(AND(Q1432,R1432),"季度+动态",IF(Q1432,"季度","动态")))))</x:f>
        <x:v>不调</x:v>
      </x:c>
      <x:c r="U1432" s="64" t="n">
        <x:f aca="0">IF(OR(T1432="年末+季度",T1432="季度+动态"),N1432*$E$5/2,IF(T1432="季度",(J1432+K1432)/2,IF(T1432="动态",N1432*$E$5*IF(J1432+K1432=0,0.5,J1432/(J1432+K1432)),J1432)))</x:f>
        <x:v>0.14285727521232158</x:v>
      </x:c>
      <x:c r="V1432" s="64" t="n">
        <x:f aca="0">IF(OR(T1432="年末+季度",T1432="季度+动态"),N1432*$E$5/2,IF(T1432="季度",(J1432+K1432)/2,IF(T1432="动态",N1432*$E$5*IF(J1432+K1432=0,0.5,K1432/(J1432+K1432)),K1432)))</x:f>
        <x:v>0.1647543253296239</x:v>
      </x:c>
      <x:c r="W1432" s="64" t="n">
        <x:f aca="0">IF(OR(T1432="年末+季度",T1432="季度+动态",T1432="动态"),N1432*(1-$E$5)*IF(L1432+M1432=0,$B$7/($B$7+$B$8),L1432/(L1432+M1432)),L1432)</x:f>
        <x:v>0.9306038982034749</x:v>
      </x:c>
      <x:c r="X1432" s="64" t="n">
        <x:f aca="0">IF(OR(T1432="年末+季度",T1432="季度+动态",T1432="动态"),N1432*(1-$E$5)*IF(L1432+M1432=0,$B$8/($B$7+$B$8),M1432/(L1432+M1432)),M1432)</x:f>
        <x:v>0.11902323154834081</x:v>
      </x:c>
      <x:c r="Y1432" s="64" t="n">
        <x:f aca="0">POWER(1-$H$5,(A1432-A1431)/$H$8)</x:f>
        <x:v>0.9999862671029998</x:v>
      </x:c>
      <x:c r="Z1432" s="64" t="n">
        <x:f aca="0">U1432*Y1432</x:f>
        <x:v>0.14285531336807536</x:v>
      </x:c>
      <x:c r="AA1432" s="64" t="n">
        <x:f aca="0">V1432*Y1432</x:f>
        <x:v>0.1647520627754438</x:v>
      </x:c>
      <x:c r="AB1432" s="64" t="n">
        <x:f aca="0">W1432*Y1432</x:f>
        <x:v>0.9305911183159928</x:v>
      </x:c>
      <x:c r="AC1432" s="64" t="n">
        <x:f aca="0">X1432*Y1432</x:f>
        <x:v>0.11902159701456132</x:v>
      </x:c>
      <x:c r="AD1432" s="64" t="n">
        <x:f aca="0">SUM(Z1432:AC1432)</x:f>
        <x:v>1.3572200914740735</x:v>
      </x:c>
      <x:c r="AE1432" s="64" t="n">
        <x:f aca="0">MAX(AE1431,AD1432)</x:f>
        <x:v>1.3596209575528315</x:v>
      </x:c>
      <x:c r="AF1432" s="63" t="n">
        <x:f aca="0">AD1432/AE1432-1</x:f>
        <x:v>-0.001765834856708337</x:v>
      </x:c>
      <x:c r="AG1432" s="63" t="n">
        <x:f aca="0">AD1432/AD1431-1</x:f>
        <x:v>0.0017376603971639426</x:v>
      </x:c>
      <x:c r="AH1432" s="61" t="n">
        <x:f aca="0">IF(OR(T1432="年末+季度",T1432="季度+动态",T1432="季度",T1432="动态"),A1432,AH1431)</x:f>
        <x:v>45838</x:v>
      </x:c>
      <x:c r="AI1432" s="68" t="n">
        <x:f aca="0">YEAR(A1432)</x:f>
        <x:v>2025</x:v>
      </x:c>
      <x:c r="AJ1432" s="68" t="n">
        <x:f aca="0">MONTH(A1432)</x:f>
        <x:v>9</x:v>
      </x:c>
      <x:c r="AK1432" s="66" t="n">
        <x:f aca="0">IF(MONTH(A1432)&lt;&gt;MONTH(A1433),1,0)</x:f>
        <x:v>0</x:v>
      </x:c>
      <x:c r="AL1432" s="64" t="n">
        <x:f aca="0">IF(AK1431,AD1431,AL1431)</x:f>
        <x:v>1.3507460736642871</x:v>
      </x:c>
      <x:c r="AM1432" s="65" t="str">
        <x:f aca="0">IF(AK1432,AD1432/AL1432-1,"")</x:f>
      </x:c>
      <x:c r="AN1432" s="64" t="n">
        <x:f aca="0">IF(AI1432&lt;&gt;AI1431,AD1432,MAX(AN1431,AD1432))</x:f>
        <x:v>1.3596209575528315</x:v>
      </x:c>
      <x:c r="AO1432" s="65" t="n">
        <x:f aca="0">AD1432/AN1432-1</x:f>
        <x:v>-0.001765834856708337</x:v>
      </x:c>
      <x:c r="AP1432" s="69" t="n">
        <x:f aca="0">IFERROR(SUM(Z1432:AC1432)/AD1432,0)</x:f>
        <x:v>1</x:v>
      </x:c>
      <x:c r="AQ1432" s="66" t="b">
        <x:f aca="0">AND(B1432&gt;0,C1432&gt;0,D1432&gt;0,E1432&gt;0)</x:f>
        <x:v>1</x:v>
      </x:c>
    </x:row>
    <x:row r="1433" ht="13.5" hidden="0">
      <x:c r="A1433" s="61" t="n">
        <x:f aca="0">'净值底稿'!A1395</x:f>
        <x:v>45925</x:v>
      </x:c>
      <x:c r="B1433" s="62" t="n">
        <x:f aca="0">'净值底稿'!W1395</x:f>
        <x:v>1.6268983554492205</x:v>
      </x:c>
      <x:c r="C1433" s="62" t="n">
        <x:f aca="0">'净值底稿'!T1395</x:f>
        <x:v>1.792392692984131</x:v>
      </x:c>
      <x:c r="D1433" s="62" t="n">
        <x:f aca="0">'净值底稿'!U1395</x:f>
        <x:v>1.7404</x:v>
      </x:c>
      <x:c r="E1433" s="62" t="n">
        <x:f aca="0">'净值底稿'!V1395</x:f>
        <x:v>2.9649</x:v>
      </x:c>
      <x:c r="F1433" s="63" t="n">
        <x:f aca="0">IFERROR(B1433/B1432-1,0)</x:f>
        <x:v>-0.004895667182554186</x:v>
      </x:c>
      <x:c r="G1433" s="63" t="n">
        <x:f aca="0">IFERROR(C1433/C1432-1,0)</x:f>
        <x:v>0.0011042844325106493</x:v>
      </x:c>
      <x:c r="H1433" s="63" t="n">
        <x:f aca="0">IFERROR(D1433/D1432-1,0)</x:f>
        <x:v>-0.0006890215893431417</x:v>
      </x:c>
      <x:c r="I1433" s="63" t="n">
        <x:f aca="0">IFERROR(E1433/E1432-1,0)</x:f>
        <x:v>-0.00550095595880995</x:v>
      </x:c>
      <x:c r="J1433" s="64" t="n">
        <x:f aca="0">Z1432*(1+F1433)</x:f>
        <x:v>0.1421559412985658</x:v>
      </x:c>
      <x:c r="K1433" s="64" t="n">
        <x:f aca="0">AA1432*(1+G1433)</x:f>
        <x:v>0.16493399591359073</x:v>
      </x:c>
      <x:c r="L1433" s="64" t="n">
        <x:f aca="0">AB1432*(1+H1433)</x:f>
        <x:v>0.9299499209446221</x:v>
      </x:c>
      <x:c r="M1433" s="64" t="n">
        <x:f aca="0">AC1432*(1+I1433)</x:f>
        <x:v>0.118366864451237</x:v>
      </x:c>
      <x:c r="N1433" s="64" t="n">
        <x:f aca="0">SUM(J1433:M1433)</x:f>
        <x:v>1.3554067226080158</x:v>
      </x:c>
      <x:c r="O1433" s="65" t="n">
        <x:f aca="0">IFERROR((J1433+K1433)/N1433,0)</x:f>
        <x:v>0.22656663279732533</x:v>
      </x:c>
      <x:c r="P1433" s="66" t="b">
        <x:f aca="0">AND(MONTH(A1433)=12,OR(A1434="",YEAR(A1433)&lt;&gt;YEAR(A1434)))</x:f>
        <x:v>0</x:v>
      </x:c>
      <x:c r="Q1433" s="66" t="b">
        <x:f aca="0">AND(MOD(MONTH(A1433),3)=0,OR(A1434="",MONTH(A1433)&lt;&gt;MONTH(A1434)))</x:f>
        <x:v>0</x:v>
      </x:c>
      <x:c r="R1433" s="66" t="b">
        <x:f aca="0">OR(O1433&gt;$E$7,O1433&lt;$E$6)</x:f>
        <x:v>0</x:v>
      </x:c>
      <x:c r="S1433" s="66" t="b">
        <x:f aca="0">AND(OR(P1433,Q1433,R1433),A1433-AH1432&gt;$E$8)</x:f>
        <x:v>0</x:v>
      </x:c>
      <x:c r="T1433" s="67" t="str">
        <x:f aca="0">IF(NOT(OR(P1433,Q1433,R1433)),"不调",IF(NOT(S1433),"间隔规则跳过",IF(P1433,"年末+季度",IF(AND(Q1433,R1433),"季度+动态",IF(Q1433,"季度","动态")))))</x:f>
        <x:v>不调</x:v>
      </x:c>
      <x:c r="U1433" s="64" t="n">
        <x:f aca="0">IF(OR(T1433="年末+季度",T1433="季度+动态"),N1433*$E$5/2,IF(T1433="季度",(J1433+K1433)/2,IF(T1433="动态",N1433*$E$5*IF(J1433+K1433=0,0.5,J1433/(J1433+K1433)),J1433)))</x:f>
        <x:v>0.1421559412985658</x:v>
      </x:c>
      <x:c r="V1433" s="64" t="n">
        <x:f aca="0">IF(OR(T1433="年末+季度",T1433="季度+动态"),N1433*$E$5/2,IF(T1433="季度",(J1433+K1433)/2,IF(T1433="动态",N1433*$E$5*IF(J1433+K1433=0,0.5,K1433/(J1433+K1433)),K1433)))</x:f>
        <x:v>0.16493399591359073</x:v>
      </x:c>
      <x:c r="W1433" s="64" t="n">
        <x:f aca="0">IF(OR(T1433="年末+季度",T1433="季度+动态",T1433="动态"),N1433*(1-$E$5)*IF(L1433+M1433=0,$B$7/($B$7+$B$8),L1433/(L1433+M1433)),L1433)</x:f>
        <x:v>0.9299499209446221</x:v>
      </x:c>
      <x:c r="X1433" s="64" t="n">
        <x:f aca="0">IF(OR(T1433="年末+季度",T1433="季度+动态",T1433="动态"),N1433*(1-$E$5)*IF(L1433+M1433=0,$B$8/($B$7+$B$8),M1433/(L1433+M1433)),M1433)</x:f>
        <x:v>0.118366864451237</x:v>
      </x:c>
      <x:c r="Y1433" s="64" t="n">
        <x:f aca="0">POWER(1-$H$5,(A1433-A1432)/$H$8)</x:f>
        <x:v>0.9999862671029998</x:v>
      </x:c>
      <x:c r="Z1433" s="64" t="n">
        <x:f aca="0">U1433*Y1433</x:f>
        <x:v>0.14215398908566595</x:v>
      </x:c>
      <x:c r="AA1433" s="64" t="n">
        <x:f aca="0">V1433*Y1433</x:f>
        <x:v>0.16493173089201302</x:v>
      </x:c>
      <x:c r="AB1433" s="64" t="n">
        <x:f aca="0">W1433*Y1433</x:f>
        <x:v>0.9299371500381425</x:v>
      </x:c>
      <x:c r="AC1433" s="64" t="n">
        <x:f aca="0">X1433*Y1433</x:f>
        <x:v>0.11836523893127925</x:v>
      </x:c>
      <x:c r="AD1433" s="64" t="n">
        <x:f aca="0">SUM(Z1433:AC1433)</x:f>
        <x:v>1.3553881089471007</x:v>
      </x:c>
      <x:c r="AE1433" s="64" t="n">
        <x:f aca="0">MAX(AE1432,AD1433)</x:f>
        <x:v>1.3596209575528315</x:v>
      </x:c>
      <x:c r="AF1433" s="63" t="n">
        <x:f aca="0">AD1433/AE1433-1</x:f>
        <x:v>-0.0031132563691497195</x:v>
      </x:c>
      <x:c r="AG1433" s="63" t="n">
        <x:f aca="0">AD1433/AD1432-1</x:f>
        <x:v>-0.0013498050452399601</x:v>
      </x:c>
      <x:c r="AH1433" s="61" t="n">
        <x:f aca="0">IF(OR(T1433="年末+季度",T1433="季度+动态",T1433="季度",T1433="动态"),A1433,AH1432)</x:f>
        <x:v>45838</x:v>
      </x:c>
      <x:c r="AI1433" s="68" t="n">
        <x:f aca="0">YEAR(A1433)</x:f>
        <x:v>2025</x:v>
      </x:c>
      <x:c r="AJ1433" s="68" t="n">
        <x:f aca="0">MONTH(A1433)</x:f>
        <x:v>9</x:v>
      </x:c>
      <x:c r="AK1433" s="66" t="n">
        <x:f aca="0">IF(MONTH(A1433)&lt;&gt;MONTH(A1434),1,0)</x:f>
        <x:v>0</x:v>
      </x:c>
      <x:c r="AL1433" s="64" t="n">
        <x:f aca="0">IF(AK1432,AD1432,AL1432)</x:f>
        <x:v>1.3507460736642871</x:v>
      </x:c>
      <x:c r="AM1433" s="65" t="str">
        <x:f aca="0">IF(AK1433,AD1433/AL1433-1,"")</x:f>
      </x:c>
      <x:c r="AN1433" s="64" t="n">
        <x:f aca="0">IF(AI1433&lt;&gt;AI1432,AD1433,MAX(AN1432,AD1433))</x:f>
        <x:v>1.3596209575528315</x:v>
      </x:c>
      <x:c r="AO1433" s="65" t="n">
        <x:f aca="0">AD1433/AN1433-1</x:f>
        <x:v>-0.0031132563691497195</x:v>
      </x:c>
      <x:c r="AP1433" s="69" t="n">
        <x:f aca="0">IFERROR(SUM(Z1433:AC1433)/AD1433,0)</x:f>
        <x:v>1</x:v>
      </x:c>
      <x:c r="AQ1433" s="66" t="b">
        <x:f aca="0">AND(B1433&gt;0,C1433&gt;0,D1433&gt;0,E1433&gt;0)</x:f>
        <x:v>1</x:v>
      </x:c>
    </x:row>
    <x:row r="1434" ht="13.5" hidden="0">
      <x:c r="A1434" s="61" t="n">
        <x:f aca="0">'净值底稿'!A1396</x:f>
        <x:v>45926</x:v>
      </x:c>
      <x:c r="B1434" s="62" t="n">
        <x:f aca="0">'净值底稿'!W1396</x:f>
        <x:v>1.6278948408584488</x:v>
      </x:c>
      <x:c r="C1434" s="62" t="n">
        <x:f aca="0">'净值底稿'!T1396</x:f>
        <x:v>1.7725188649549808</x:v>
      </x:c>
      <x:c r="D1434" s="62" t="n">
        <x:f aca="0">'净值底稿'!U1396</x:f>
        <x:v>1.7405</x:v>
      </x:c>
      <x:c r="E1434" s="62" t="n">
        <x:f aca="0">'净值底稿'!V1396</x:f>
        <x:v>2.9691</x:v>
      </x:c>
      <x:c r="F1434" s="63" t="n">
        <x:f aca="0">IFERROR(B1434/B1433-1,0)</x:f>
        <x:v>0.0006125062490172084</x:v>
      </x:c>
      <x:c r="G1434" s="63" t="n">
        <x:f aca="0">IFERROR(C1434/C1433-1,0)</x:f>
        <x:v>-0.011087876059158952</x:v>
      </x:c>
      <x:c r="H1434" s="63" t="n">
        <x:f aca="0">IFERROR(D1434/D1433-1,0)</x:f>
        <x:v>0.0000574580556194082</x:v>
      </x:c>
      <x:c r="I1434" s="63" t="n">
        <x:f aca="0">IFERROR(E1434/E1433-1,0)</x:f>
        <x:v>0.0014165739148030987</x:v>
      </x:c>
      <x:c r="J1434" s="64" t="n">
        <x:f aca="0">Z1433*(1+F1434)</x:f>
        <x:v>0.14224105929230366</x:v>
      </x:c>
      <x:c r="K1434" s="64" t="n">
        <x:f aca="0">AA1433*(1+G1434)</x:f>
        <x:v>0.1631029883016598</x:v>
      </x:c>
      <x:c r="L1434" s="64" t="n">
        <x:f aca="0">AB1433*(1+H1434)</x:f>
        <x:v>0.929990582418632</x:v>
      </x:c>
      <x:c r="M1434" s="64" t="n">
        <x:f aca="0">AC1433*(1+I1434)</x:f>
        <x:v>0.11853291204116873</x:v>
      </x:c>
      <x:c r="N1434" s="64" t="n">
        <x:f aca="0">SUM(J1434:M1434)</x:f>
        <x:v>1.353867542053764</x:v>
      </x:c>
      <x:c r="O1434" s="65" t="n">
        <x:f aca="0">IFERROR((J1434+K1434)/N1434,0)</x:f>
        <x:v>0.225534653952017</x:v>
      </x:c>
      <x:c r="P1434" s="66" t="b">
        <x:f aca="0">AND(MONTH(A1434)=12,OR(A1435="",YEAR(A1434)&lt;&gt;YEAR(A1435)))</x:f>
        <x:v>0</x:v>
      </x:c>
      <x:c r="Q1434" s="66" t="b">
        <x:f aca="0">AND(MOD(MONTH(A1434),3)=0,OR(A1435="",MONTH(A1434)&lt;&gt;MONTH(A1435)))</x:f>
        <x:v>0</x:v>
      </x:c>
      <x:c r="R1434" s="66" t="b">
        <x:f aca="0">OR(O1434&gt;$E$7,O1434&lt;$E$6)</x:f>
        <x:v>0</x:v>
      </x:c>
      <x:c r="S1434" s="66" t="b">
        <x:f aca="0">AND(OR(P1434,Q1434,R1434),A1434-AH1433&gt;$E$8)</x:f>
        <x:v>0</x:v>
      </x:c>
      <x:c r="T1434" s="67" t="str">
        <x:f aca="0">IF(NOT(OR(P1434,Q1434,R1434)),"不调",IF(NOT(S1434),"间隔规则跳过",IF(P1434,"年末+季度",IF(AND(Q1434,R1434),"季度+动态",IF(Q1434,"季度","动态")))))</x:f>
        <x:v>不调</x:v>
      </x:c>
      <x:c r="U1434" s="64" t="n">
        <x:f aca="0">IF(OR(T1434="年末+季度",T1434="季度+动态"),N1434*$E$5/2,IF(T1434="季度",(J1434+K1434)/2,IF(T1434="动态",N1434*$E$5*IF(J1434+K1434=0,0.5,J1434/(J1434+K1434)),J1434)))</x:f>
        <x:v>0.14224105929230366</x:v>
      </x:c>
      <x:c r="V1434" s="64" t="n">
        <x:f aca="0">IF(OR(T1434="年末+季度",T1434="季度+动态"),N1434*$E$5/2,IF(T1434="季度",(J1434+K1434)/2,IF(T1434="动态",N1434*$E$5*IF(J1434+K1434=0,0.5,K1434/(J1434+K1434)),K1434)))</x:f>
        <x:v>0.1631029883016598</x:v>
      </x:c>
      <x:c r="W1434" s="64" t="n">
        <x:f aca="0">IF(OR(T1434="年末+季度",T1434="季度+动态",T1434="动态"),N1434*(1-$E$5)*IF(L1434+M1434=0,$B$7/($B$7+$B$8),L1434/(L1434+M1434)),L1434)</x:f>
        <x:v>0.929990582418632</x:v>
      </x:c>
      <x:c r="X1434" s="64" t="n">
        <x:f aca="0">IF(OR(T1434="年末+季度",T1434="季度+动态",T1434="动态"),N1434*(1-$E$5)*IF(L1434+M1434=0,$B$8/($B$7+$B$8),M1434/(L1434+M1434)),M1434)</x:f>
        <x:v>0.11853291204116873</x:v>
      </x:c>
      <x:c r="Y1434" s="64" t="n">
        <x:f aca="0">POWER(1-$H$5,(A1434-A1433)/$H$8)</x:f>
        <x:v>0.9999862671029998</x:v>
      </x:c>
      <x:c r="Z1434" s="64" t="n">
        <x:f aca="0">U1434*Y1434</x:f>
        <x:v>0.1422391059104872</x:v>
      </x:c>
      <x:c r="AA1434" s="64" t="n">
        <x:f aca="0">V1434*Y1434</x:f>
        <x:v>0.16310074842512104</x:v>
      </x:c>
      <x:c r="AB1434" s="64" t="n">
        <x:f aca="0">W1434*Y1434</x:f>
        <x:v>0.9299778109537524</x:v>
      </x:c>
      <x:c r="AC1434" s="64" t="n">
        <x:f aca="0">X1434*Y1434</x:f>
        <x:v>0.11853128424089653</x:v>
      </x:c>
      <x:c r="AD1434" s="64" t="n">
        <x:f aca="0">SUM(Z1434:AC1434)</x:f>
        <x:v>1.3538489495302573</x:v>
      </x:c>
      <x:c r="AE1434" s="64" t="n">
        <x:f aca="0">MAX(AE1433,AD1434)</x:f>
        <x:v>1.3596209575528315</x:v>
      </x:c>
      <x:c r="AF1434" s="63" t="n">
        <x:f aca="0">AD1434/AE1434-1</x:f>
        <x:v>-0.004245306745611854</x:v>
      </x:c>
      <x:c r="AG1434" s="63" t="n">
        <x:f aca="0">AD1434/AD1433-1</x:f>
        <x:v>-0.0011355857460185748</x:v>
      </x:c>
      <x:c r="AH1434" s="61" t="n">
        <x:f aca="0">IF(OR(T1434="年末+季度",T1434="季度+动态",T1434="季度",T1434="动态"),A1434,AH1433)</x:f>
        <x:v>45838</x:v>
      </x:c>
      <x:c r="AI1434" s="68" t="n">
        <x:f aca="0">YEAR(A1434)</x:f>
        <x:v>2025</x:v>
      </x:c>
      <x:c r="AJ1434" s="68" t="n">
        <x:f aca="0">MONTH(A1434)</x:f>
        <x:v>9</x:v>
      </x:c>
      <x:c r="AK1434" s="66" t="n">
        <x:f aca="0">IF(MONTH(A1434)&lt;&gt;MONTH(A1435),1,0)</x:f>
        <x:v>0</x:v>
      </x:c>
      <x:c r="AL1434" s="64" t="n">
        <x:f aca="0">IF(AK1433,AD1433,AL1433)</x:f>
        <x:v>1.3507460736642871</x:v>
      </x:c>
      <x:c r="AM1434" s="65" t="str">
        <x:f aca="0">IF(AK1434,AD1434/AL1434-1,"")</x:f>
      </x:c>
      <x:c r="AN1434" s="64" t="n">
        <x:f aca="0">IF(AI1434&lt;&gt;AI1433,AD1434,MAX(AN1433,AD1434))</x:f>
        <x:v>1.3596209575528315</x:v>
      </x:c>
      <x:c r="AO1434" s="65" t="n">
        <x:f aca="0">AD1434/AN1434-1</x:f>
        <x:v>-0.004245306745611854</x:v>
      </x:c>
      <x:c r="AP1434" s="69" t="n">
        <x:f aca="0">IFERROR(SUM(Z1434:AC1434)/AD1434,0)</x:f>
        <x:v>1</x:v>
      </x:c>
      <x:c r="AQ1434" s="66" t="b">
        <x:f aca="0">AND(B1434&gt;0,C1434&gt;0,D1434&gt;0,E1434&gt;0)</x:f>
        <x:v>1</x:v>
      </x:c>
    </x:row>
    <x:row r="1435" ht="13.5" hidden="0">
      <x:c r="A1435" s="61" t="n">
        <x:f aca="0">'净值底稿'!A1397</x:f>
        <x:v>45929</x:v>
      </x:c>
      <x:c r="B1435" s="62" t="n">
        <x:f aca="0">'净值底稿'!W1397</x:f>
        <x:v>1.633996428866006</x:v>
      </x:c>
      <x:c r="C1435" s="62" t="n">
        <x:f aca="0">'净值底稿'!T1397</x:f>
        <x:v>1.7925981009135645</x:v>
      </x:c>
      <x:c r="D1435" s="62" t="n">
        <x:f aca="0">'净值底稿'!U1397</x:f>
        <x:v>1.7404</x:v>
      </x:c>
      <x:c r="E1435" s="62" t="n">
        <x:f aca="0">'净值底稿'!V1397</x:f>
        <x:v>3.002</x:v>
      </x:c>
      <x:c r="F1435" s="63" t="n">
        <x:f aca="0">IFERROR(B1435/B1434-1,0)</x:f>
        <x:v>0.003748146289559884</x:v>
      </x:c>
      <x:c r="G1435" s="63" t="n">
        <x:f aca="0">IFERROR(C1435/C1434-1,0)</x:f>
        <x:v>0.011328080256620465</x:v>
      </x:c>
      <x:c r="H1435" s="63" t="n">
        <x:f aca="0">IFERROR(D1435/D1434-1,0)</x:f>
        <x:v>-0.00005745475438090342</x:v>
      </x:c>
      <x:c r="I1435" s="63" t="n">
        <x:f aca="0">IFERROR(E1435/E1434-1,0)</x:f>
        <x:v>0.011080798895288124</x:v>
      </x:c>
      <x:c r="J1435" s="64" t="n">
        <x:f aca="0">Z1434*(1+F1435)</x:f>
        <x:v>0.1427722388875359</x:v>
      </x:c>
      <x:c r="K1435" s="64" t="n">
        <x:f aca="0">AA1434*(1+G1435)</x:f>
        <x:v>0.16494836679319566</x:v>
      </x:c>
      <x:c r="L1435" s="64" t="n">
        <x:f aca="0">AB1434*(1+H1435)</x:f>
        <x:v>0.9299243793070444</x:v>
      </x:c>
      <x:c r="M1435" s="64" t="n">
        <x:f aca="0">AC1434*(1+I1435)</x:f>
        <x:v>0.11984470556437013</x:v>
      </x:c>
      <x:c r="N1435" s="64" t="n">
        <x:f aca="0">SUM(J1435:M1435)</x:f>
        <x:v>1.357489690552146</x:v>
      </x:c>
      <x:c r="O1435" s="65" t="n">
        <x:f aca="0">IFERROR((J1435+K1435)/N1435,0)</x:f>
        <x:v>0.22668356733933584</x:v>
      </x:c>
      <x:c r="P1435" s="66" t="b">
        <x:f aca="0">AND(MONTH(A1435)=12,OR(A1436="",YEAR(A1435)&lt;&gt;YEAR(A1436)))</x:f>
        <x:v>0</x:v>
      </x:c>
      <x:c r="Q1435" s="66" t="b">
        <x:f aca="0">AND(MOD(MONTH(A1435),3)=0,OR(A1436="",MONTH(A1435)&lt;&gt;MONTH(A1436)))</x:f>
        <x:v>0</x:v>
      </x:c>
      <x:c r="R1435" s="66" t="b">
        <x:f aca="0">OR(O1435&gt;$E$7,O1435&lt;$E$6)</x:f>
        <x:v>0</x:v>
      </x:c>
      <x:c r="S1435" s="66" t="b">
        <x:f aca="0">AND(OR(P1435,Q1435,R1435),A1435-AH1434&gt;$E$8)</x:f>
        <x:v>0</x:v>
      </x:c>
      <x:c r="T1435" s="67" t="str">
        <x:f aca="0">IF(NOT(OR(P1435,Q1435,R1435)),"不调",IF(NOT(S1435),"间隔规则跳过",IF(P1435,"年末+季度",IF(AND(Q1435,R1435),"季度+动态",IF(Q1435,"季度","动态")))))</x:f>
        <x:v>不调</x:v>
      </x:c>
      <x:c r="U1435" s="64" t="n">
        <x:f aca="0">IF(OR(T1435="年末+季度",T1435="季度+动态"),N1435*$E$5/2,IF(T1435="季度",(J1435+K1435)/2,IF(T1435="动态",N1435*$E$5*IF(J1435+K1435=0,0.5,J1435/(J1435+K1435)),J1435)))</x:f>
        <x:v>0.1427722388875359</x:v>
      </x:c>
      <x:c r="V1435" s="64" t="n">
        <x:f aca="0">IF(OR(T1435="年末+季度",T1435="季度+动态"),N1435*$E$5/2,IF(T1435="季度",(J1435+K1435)/2,IF(T1435="动态",N1435*$E$5*IF(J1435+K1435=0,0.5,K1435/(J1435+K1435)),K1435)))</x:f>
        <x:v>0.16494836679319566</x:v>
      </x:c>
      <x:c r="W1435" s="64" t="n">
        <x:f aca="0">IF(OR(T1435="年末+季度",T1435="季度+动态",T1435="动态"),N1435*(1-$E$5)*IF(L1435+M1435=0,$B$7/($B$7+$B$8),L1435/(L1435+M1435)),L1435)</x:f>
        <x:v>0.9299243793070444</x:v>
      </x:c>
      <x:c r="X1435" s="64" t="n">
        <x:f aca="0">IF(OR(T1435="年末+季度",T1435="季度+动态",T1435="动态"),N1435*(1-$E$5)*IF(L1435+M1435=0,$B$8/($B$7+$B$8),M1435/(L1435+M1435)),M1435)</x:f>
        <x:v>0.11984470556437013</x:v>
      </x:c>
      <x:c r="Y1435" s="64" t="n">
        <x:f aca="0">POWER(1-$H$5,(A1435-A1434)/$H$8)</x:f>
        <x:v>0.9999588018747739</x:v>
      </x:c>
      <x:c r="Z1435" s="64" t="n">
        <x:f aca="0">U1435*Y1435</x:f>
        <x:v>0.1427663569389594</x:v>
      </x:c>
      <x:c r="AA1435" s="64" t="n">
        <x:f aca="0">V1435*Y1435</x:f>
        <x:v>0.16494157122972467</x:v>
      </x:c>
      <x:c r="AB1435" s="64" t="n">
        <x:f aca="0">W1435*Y1435</x:f>
        <x:v>0.9298860681660149</x:v>
      </x:c>
      <x:c r="AC1435" s="64" t="n">
        <x:f aca="0">X1435*Y1435</x:f>
        <x:v>0.1198397681871826</x:v>
      </x:c>
      <x:c r="AD1435" s="64" t="n">
        <x:f aca="0">SUM(Z1435:AC1435)</x:f>
        <x:v>1.3574337645218817</x:v>
      </x:c>
      <x:c r="AE1435" s="64" t="n">
        <x:f aca="0">MAX(AE1434,AD1435)</x:f>
        <x:v>1.3596209575528315</x:v>
      </x:c>
      <x:c r="AF1435" s="63" t="n">
        <x:f aca="0">AD1435/AE1435-1</x:f>
        <x:v>-0.0016086785208773158</x:v>
      </x:c>
      <x:c r="AG1435" s="63" t="n">
        <x:f aca="0">AD1435/AD1434-1</x:f>
        <x:v>0.002647869241888756</x:v>
      </x:c>
      <x:c r="AH1435" s="61" t="n">
        <x:f aca="0">IF(OR(T1435="年末+季度",T1435="季度+动态",T1435="季度",T1435="动态"),A1435,AH1434)</x:f>
        <x:v>45838</x:v>
      </x:c>
      <x:c r="AI1435" s="68" t="n">
        <x:f aca="0">YEAR(A1435)</x:f>
        <x:v>2025</x:v>
      </x:c>
      <x:c r="AJ1435" s="68" t="n">
        <x:f aca="0">MONTH(A1435)</x:f>
        <x:v>9</x:v>
      </x:c>
      <x:c r="AK1435" s="66" t="n">
        <x:f aca="0">IF(MONTH(A1435)&lt;&gt;MONTH(A1436),1,0)</x:f>
        <x:v>0</x:v>
      </x:c>
      <x:c r="AL1435" s="64" t="n">
        <x:f aca="0">IF(AK1434,AD1434,AL1434)</x:f>
        <x:v>1.3507460736642871</x:v>
      </x:c>
      <x:c r="AM1435" s="65" t="str">
        <x:f aca="0">IF(AK1435,AD1435/AL1435-1,"")</x:f>
      </x:c>
      <x:c r="AN1435" s="64" t="n">
        <x:f aca="0">IF(AI1435&lt;&gt;AI1434,AD1435,MAX(AN1434,AD1435))</x:f>
        <x:v>1.3596209575528315</x:v>
      </x:c>
      <x:c r="AO1435" s="65" t="n">
        <x:f aca="0">AD1435/AN1435-1</x:f>
        <x:v>-0.0016086785208773158</x:v>
      </x:c>
      <x:c r="AP1435" s="69" t="n">
        <x:f aca="0">IFERROR(SUM(Z1435:AC1435)/AD1435,0)</x:f>
        <x:v>1</x:v>
      </x:c>
      <x:c r="AQ1435" s="66" t="b">
        <x:f aca="0">AND(B1435&gt;0,C1435&gt;0,D1435&gt;0,E1435&gt;0)</x:f>
        <x:v>1</x:v>
      </x:c>
    </x:row>
    <x:row r="1436" ht="13.5" hidden="0">
      <x:c r="A1436" s="61" t="n">
        <x:f aca="0">'净值底稿'!A1398</x:f>
        <x:v>45930</x:v>
      </x:c>
      <x:c r="B1436" s="62" t="n">
        <x:f aca="0">'净值底稿'!W1398</x:f>
        <x:v>1.6306265806716516</x:v>
      </x:c>
      <x:c r="C1436" s="62" t="n">
        <x:f aca="0">'净值底稿'!T1398</x:f>
        <x:v>1.8056763439363421</x:v>
      </x:c>
      <x:c r="D1436" s="62" t="n">
        <x:f aca="0">'净值底稿'!U1398</x:f>
        <x:v>1.7415</x:v>
      </x:c>
      <x:c r="E1436" s="62" t="n">
        <x:f aca="0">'净值底稿'!V1398</x:f>
        <x:v>3.0334</x:v>
      </x:c>
      <x:c r="F1436" s="63" t="n">
        <x:f aca="0">IFERROR(B1436/B1435-1,0)</x:f>
        <x:v>-0.0020623351035675697</x:v>
      </x:c>
      <x:c r="G1436" s="63" t="n">
        <x:f aca="0">IFERROR(C1436/C1435-1,0)</x:f>
        <x:v>0.007295691664580328</x:v>
      </x:c>
      <x:c r="H1436" s="63" t="n">
        <x:f aca="0">IFERROR(D1436/D1435-1,0)</x:f>
        <x:v>0.0006320386118134902</x:v>
      </x:c>
      <x:c r="I1436" s="63" t="n">
        <x:f aca="0">IFERROR(E1436/E1435-1,0)</x:f>
        <x:v>0.010459693537641535</x:v>
      </x:c>
      <x:c r="J1436" s="64" t="n">
        <x:f aca="0">Z1435*(1+F1436)</x:f>
        <x:v>0.14247192486943572</x:v>
      </x:c>
      <x:c r="K1436" s="64" t="n">
        <x:f aca="0">AA1435*(1+G1436)</x:f>
        <x:v>0.16614493407608816</x:v>
      </x:c>
      <x:c r="L1436" s="64" t="n">
        <x:f aca="0">AB1435*(1+H1436)</x:f>
        <x:v>0.9304737920656833</x:v>
      </x:c>
      <x:c r="M1436" s="64" t="n">
        <x:f aca="0">AC1435*(1+I1436)</x:f>
        <x:v>0.12109325543604253</x:v>
      </x:c>
      <x:c r="N1436" s="64" t="n">
        <x:f aca="0">SUM(J1436:M1436)</x:f>
        <x:v>1.3601839064472496</x:v>
      </x:c>
      <x:c r="O1436" s="65" t="n">
        <x:f aca="0">IFERROR((J1436+K1436)/N1436,0)</x:f>
        <x:v>0.22689347924400882</x:v>
      </x:c>
      <x:c r="P1436" s="66" t="b">
        <x:f aca="0">AND(MONTH(A1436)=12,OR(A1437="",YEAR(A1436)&lt;&gt;YEAR(A1437)))</x:f>
        <x:v>0</x:v>
      </x:c>
      <x:c r="Q1436" s="66" t="b">
        <x:f aca="0">AND(MOD(MONTH(A1436),3)=0,OR(A1437="",MONTH(A1436)&lt;&gt;MONTH(A1437)))</x:f>
        <x:v>1</x:v>
      </x:c>
      <x:c r="R1436" s="66" t="b">
        <x:f aca="0">OR(O1436&gt;$E$7,O1436&lt;$E$6)</x:f>
        <x:v>0</x:v>
      </x:c>
      <x:c r="S1436" s="66" t="b">
        <x:f aca="0">AND(OR(P1436,Q1436,R1436),A1436-AH1435&gt;$E$8)</x:f>
        <x:v>1</x:v>
      </x:c>
      <x:c r="T1436" s="67" t="str">
        <x:f aca="0">IF(NOT(OR(P1436,Q1436,R1436)),"不调",IF(NOT(S1436),"间隔规则跳过",IF(P1436,"年末+季度",IF(AND(Q1436,R1436),"季度+动态",IF(Q1436,"季度","动态")))))</x:f>
        <x:v>季度</x:v>
      </x:c>
      <x:c r="U1436" s="64" t="n">
        <x:f aca="0">IF(OR(T1436="年末+季度",T1436="季度+动态"),N1436*$E$5/2,IF(T1436="季度",(J1436+K1436)/2,IF(T1436="动态",N1436*$E$5*IF(J1436+K1436=0,0.5,J1436/(J1436+K1436)),J1436)))</x:f>
        <x:v>0.15430842947276194</x:v>
      </x:c>
      <x:c r="V1436" s="64" t="n">
        <x:f aca="0">IF(OR(T1436="年末+季度",T1436="季度+动态"),N1436*$E$5/2,IF(T1436="季度",(J1436+K1436)/2,IF(T1436="动态",N1436*$E$5*IF(J1436+K1436=0,0.5,K1436/(J1436+K1436)),K1436)))</x:f>
        <x:v>0.15430842947276194</x:v>
      </x:c>
      <x:c r="W1436" s="64" t="n">
        <x:f aca="0">IF(OR(T1436="年末+季度",T1436="季度+动态",T1436="动态"),N1436*(1-$E$5)*IF(L1436+M1436=0,$B$7/($B$7+$B$8),L1436/(L1436+M1436)),L1436)</x:f>
        <x:v>0.9304737920656833</x:v>
      </x:c>
      <x:c r="X1436" s="64" t="n">
        <x:f aca="0">IF(OR(T1436="年末+季度",T1436="季度+动态",T1436="动态"),N1436*(1-$E$5)*IF(L1436+M1436=0,$B$8/($B$7+$B$8),M1436/(L1436+M1436)),M1436)</x:f>
        <x:v>0.12109325543604253</x:v>
      </x:c>
      <x:c r="Y1436" s="64" t="n">
        <x:f aca="0">POWER(1-$H$5,(A1436-A1435)/$H$8)</x:f>
        <x:v>0.9999862671029998</x:v>
      </x:c>
      <x:c r="Z1436" s="64" t="n">
        <x:f aca="0">U1436*Y1436</x:f>
        <x:v>0.1543063103709937</x:v>
      </x:c>
      <x:c r="AA1436" s="64" t="n">
        <x:f aca="0">V1436*Y1436</x:f>
        <x:v>0.1543063103709937</x:v>
      </x:c>
      <x:c r="AB1436" s="64" t="n">
        <x:f aca="0">W1436*Y1436</x:f>
        <x:v>0.9304610139649354</x:v>
      </x:c>
      <x:c r="AC1436" s="64" t="n">
        <x:f aca="0">X1436*Y1436</x:f>
        <x:v>0.12109159247483821</x:v>
      </x:c>
      <x:c r="AD1436" s="64" t="n">
        <x:f aca="0">SUM(Z1436:AC1436)</x:f>
        <x:v>1.360165227181761</x:v>
      </x:c>
      <x:c r="AE1436" s="64" t="n">
        <x:f aca="0">MAX(AE1435,AD1436)</x:f>
        <x:v>1.360165227181761</x:v>
      </x:c>
      <x:c r="AF1436" s="63" t="n">
        <x:f aca="0">AD1436/AE1436-1</x:f>
        <x:v>0</x:v>
      </x:c>
      <x:c r="AG1436" s="63" t="n">
        <x:f aca="0">AD1436/AD1435-1</x:f>
        <x:v>0.0020122253705994186</x:v>
      </x:c>
      <x:c r="AH1436" s="61" t="n">
        <x:f aca="0">IF(OR(T1436="年末+季度",T1436="季度+动态",T1436="季度",T1436="动态"),A1436,AH1435)</x:f>
        <x:v>45930</x:v>
      </x:c>
      <x:c r="AI1436" s="68" t="n">
        <x:f aca="0">YEAR(A1436)</x:f>
        <x:v>2025</x:v>
      </x:c>
      <x:c r="AJ1436" s="68" t="n">
        <x:f aca="0">MONTH(A1436)</x:f>
        <x:v>9</x:v>
      </x:c>
      <x:c r="AK1436" s="66" t="n">
        <x:f aca="0">IF(MONTH(A1436)&lt;&gt;MONTH(A1437),1,0)</x:f>
        <x:v>1</x:v>
      </x:c>
      <x:c r="AL1436" s="64" t="n">
        <x:f aca="0">IF(AK1435,AD1435,AL1435)</x:f>
        <x:v>1.3507460736642871</x:v>
      </x:c>
      <x:c r="AM1436" s="65" t="n">
        <x:f aca="0">IF(AK1436,AD1436/AL1436-1,"")</x:f>
        <x:v>0.006973296980920862</x:v>
      </x:c>
      <x:c r="AN1436" s="64" t="n">
        <x:f aca="0">IF(AI1436&lt;&gt;AI1435,AD1436,MAX(AN1435,AD1436))</x:f>
        <x:v>1.360165227181761</x:v>
      </x:c>
      <x:c r="AO1436" s="65" t="n">
        <x:f aca="0">AD1436/AN1436-1</x:f>
        <x:v>0</x:v>
      </x:c>
      <x:c r="AP1436" s="69" t="n">
        <x:f aca="0">IFERROR(SUM(Z1436:AC1436)/AD1436,0)</x:f>
        <x:v>1</x:v>
      </x:c>
      <x:c r="AQ1436" s="66" t="b">
        <x:f aca="0">AND(B1436&gt;0,C1436&gt;0,D1436&gt;0,E1436&gt;0)</x:f>
        <x:v>1</x:v>
      </x:c>
    </x:row>
    <x:row r="1437" ht="13.5" hidden="0">
      <x:c r="A1437" s="61" t="n">
        <x:f aca="0">'净值底稿'!A1399</x:f>
        <x:v>45939</x:v>
      </x:c>
      <x:c r="B1437" s="62" t="n">
        <x:f aca="0">'净值底稿'!W1399</x:f>
        <x:v>1.641085250311244</x:v>
      </x:c>
      <x:c r="C1437" s="62" t="n">
        <x:f aca="0">'净值底稿'!T1399</x:f>
        <x:v>1.8270322832670993</x:v>
      </x:c>
      <x:c r="D1437" s="62" t="n">
        <x:f aca="0">'净值底稿'!U1399</x:f>
        <x:v>1.7432</x:v>
      </x:c>
      <x:c r="E1437" s="62" t="n">
        <x:f aca="0">'净值底稿'!V1399</x:f>
        <x:v>3.1704</x:v>
      </x:c>
      <x:c r="F1437" s="63" t="n">
        <x:f aca="0">IFERROR(B1437/B1436-1,0)</x:f>
        <x:v>0.00641389620625743</x:v>
      </x:c>
      <x:c r="G1437" s="63" t="n">
        <x:f aca="0">IFERROR(C1437/C1436-1,0)</x:f>
        <x:v>0.011827113647732368</x:v>
      </x:c>
      <x:c r="H1437" s="63" t="n">
        <x:f aca="0">IFERROR(D1437/D1436-1,0)</x:f>
        <x:v>0.0009761699684180947</x:v>
      </x:c>
      <x:c r="I1437" s="63" t="n">
        <x:f aca="0">IFERROR(E1437/E1436-1,0)</x:f>
        <x:v>0.04516384255291084</x:v>
      </x:c>
      <x:c r="J1437" s="64" t="n">
        <x:f aca="0">Z1436*(1+F1437)</x:f>
        <x:v>0.15529601502968382</x:v>
      </x:c>
      <x:c r="K1437" s="64" t="n">
        <x:f aca="0">AA1436*(1+G1437)</x:f>
        <x:v>0.15613130864031372</x:v>
      </x:c>
      <x:c r="L1437" s="64" t="n">
        <x:f aca="0">AB1436*(1+H1437)</x:f>
        <x:v>0.9313693020635518</x:v>
      </x:c>
      <x:c r="M1437" s="64" t="n">
        <x:f aca="0">AC1436*(1+I1437)</x:f>
        <x:v>0.12656055409185304</x:v>
      </x:c>
      <x:c r="N1437" s="64" t="n">
        <x:f aca="0">SUM(J1437:M1437)</x:f>
        <x:v>1.3693571798254025</x:v>
      </x:c>
      <x:c r="O1437" s="65" t="n">
        <x:f aca="0">IFERROR((J1437+K1437)/N1437,0)</x:f>
        <x:v>0.22742592528686018</x:v>
      </x:c>
      <x:c r="P1437" s="66" t="b">
        <x:f aca="0">AND(MONTH(A1437)=12,OR(A1438="",YEAR(A1437)&lt;&gt;YEAR(A1438)))</x:f>
        <x:v>0</x:v>
      </x:c>
      <x:c r="Q1437" s="66" t="b">
        <x:f aca="0">AND(MOD(MONTH(A1437),3)=0,OR(A1438="",MONTH(A1437)&lt;&gt;MONTH(A1438)))</x:f>
        <x:v>0</x:v>
      </x:c>
      <x:c r="R1437" s="66" t="b">
        <x:f aca="0">OR(O1437&gt;$E$7,O1437&lt;$E$6)</x:f>
        <x:v>0</x:v>
      </x:c>
      <x:c r="S1437" s="66" t="b">
        <x:f aca="0">AND(OR(P1437,Q1437,R1437),A1437-AH1436&gt;$E$8)</x:f>
        <x:v>0</x:v>
      </x:c>
      <x:c r="T1437" s="67" t="str">
        <x:f aca="0">IF(NOT(OR(P1437,Q1437,R1437)),"不调",IF(NOT(S1437),"间隔规则跳过",IF(P1437,"年末+季度",IF(AND(Q1437,R1437),"季度+动态",IF(Q1437,"季度","动态")))))</x:f>
        <x:v>不调</x:v>
      </x:c>
      <x:c r="U1437" s="64" t="n">
        <x:f aca="0">IF(OR(T1437="年末+季度",T1437="季度+动态"),N1437*$E$5/2,IF(T1437="季度",(J1437+K1437)/2,IF(T1437="动态",N1437*$E$5*IF(J1437+K1437=0,0.5,J1437/(J1437+K1437)),J1437)))</x:f>
        <x:v>0.15529601502968382</x:v>
      </x:c>
      <x:c r="V1437" s="64" t="n">
        <x:f aca="0">IF(OR(T1437="年末+季度",T1437="季度+动态"),N1437*$E$5/2,IF(T1437="季度",(J1437+K1437)/2,IF(T1437="动态",N1437*$E$5*IF(J1437+K1437=0,0.5,K1437/(J1437+K1437)),K1437)))</x:f>
        <x:v>0.15613130864031372</x:v>
      </x:c>
      <x:c r="W1437" s="64" t="n">
        <x:f aca="0">IF(OR(T1437="年末+季度",T1437="季度+动态",T1437="动态"),N1437*(1-$E$5)*IF(L1437+M1437=0,$B$7/($B$7+$B$8),L1437/(L1437+M1437)),L1437)</x:f>
        <x:v>0.9313693020635518</x:v>
      </x:c>
      <x:c r="X1437" s="64" t="n">
        <x:f aca="0">IF(OR(T1437="年末+季度",T1437="季度+动态",T1437="动态"),N1437*(1-$E$5)*IF(L1437+M1437=0,$B$8/($B$7+$B$8),M1437/(L1437+M1437)),M1437)</x:f>
        <x:v>0.12656055409185304</x:v>
      </x:c>
      <x:c r="Y1437" s="64" t="n">
        <x:f aca="0">POWER(1-$H$5,(A1437-A1436)/$H$8)</x:f>
        <x:v>0.9998764107161084</x:v>
      </x:c>
      <x:c r="Z1437" s="64" t="n">
        <x:f aca="0">U1437*Y1437</x:f>
        <x:v>0.1552768221063951</x:v>
      </x:c>
      <x:c r="AA1437" s="64" t="n">
        <x:f aca="0">V1437*Y1437</x:f>
        <x:v>0.1561120124836858</x:v>
      </x:c>
      <x:c r="AB1437" s="64" t="n">
        <x:f aca="0">W1437*Y1437</x:f>
        <x:v>0.9312541947984713</x:v>
      </x:c>
      <x:c r="AC1437" s="64" t="n">
        <x:f aca="0">X1437*Y1437</x:f>
        <x:v>0.12654491256360392</x:v>
      </x:c>
      <x:c r="AD1437" s="64" t="n">
        <x:f aca="0">SUM(Z1437:AC1437)</x:f>
        <x:v>1.3691879419521562</x:v>
      </x:c>
      <x:c r="AE1437" s="64" t="n">
        <x:f aca="0">MAX(AE1436,AD1437)</x:f>
        <x:v>1.3691879419521562</x:v>
      </x:c>
      <x:c r="AF1437" s="63" t="n">
        <x:f aca="0">AD1437/AE1437-1</x:f>
        <x:v>0</x:v>
      </x:c>
      <x:c r="AG1437" s="63" t="n">
        <x:f aca="0">AD1437/AD1436-1</x:f>
        <x:v>0.006633543182904322</x:v>
      </x:c>
      <x:c r="AH1437" s="61" t="n">
        <x:f aca="0">IF(OR(T1437="年末+季度",T1437="季度+动态",T1437="季度",T1437="动态"),A1437,AH1436)</x:f>
        <x:v>45930</x:v>
      </x:c>
      <x:c r="AI1437" s="68" t="n">
        <x:f aca="0">YEAR(A1437)</x:f>
        <x:v>2025</x:v>
      </x:c>
      <x:c r="AJ1437" s="68" t="n">
        <x:f aca="0">MONTH(A1437)</x:f>
        <x:v>10</x:v>
      </x:c>
      <x:c r="AK1437" s="66" t="n">
        <x:f aca="0">IF(MONTH(A1437)&lt;&gt;MONTH(A1438),1,0)</x:f>
        <x:v>0</x:v>
      </x:c>
      <x:c r="AL1437" s="64" t="n">
        <x:f aca="0">IF(AK1436,AD1436,AL1436)</x:f>
        <x:v>1.360165227181761</x:v>
      </x:c>
      <x:c r="AM1437" s="65" t="str">
        <x:f aca="0">IF(AK1437,AD1437/AL1437-1,"")</x:f>
      </x:c>
      <x:c r="AN1437" s="64" t="n">
        <x:f aca="0">IF(AI1437&lt;&gt;AI1436,AD1437,MAX(AN1436,AD1437))</x:f>
        <x:v>1.3691879419521562</x:v>
      </x:c>
      <x:c r="AO1437" s="65" t="n">
        <x:f aca="0">AD1437/AN1437-1</x:f>
        <x:v>0</x:v>
      </x:c>
      <x:c r="AP1437" s="69" t="n">
        <x:f aca="0">IFERROR(SUM(Z1437:AC1437)/AD1437,0)</x:f>
        <x:v>1</x:v>
      </x:c>
      <x:c r="AQ1437" s="66" t="b">
        <x:f aca="0">AND(B1437&gt;0,C1437&gt;0,D1437&gt;0,E1437&gt;0)</x:f>
        <x:v>1</x:v>
      </x:c>
    </x:row>
    <x:row r="1438" ht="13.5" hidden="0">
      <x:c r="A1438" s="61" t="n">
        <x:f aca="0">'净值底稿'!A1400</x:f>
        <x:v>45940</x:v>
      </x:c>
      <x:c r="B1438" s="62" t="n">
        <x:f aca="0">'净值底稿'!W1400</x:f>
        <x:v>1.6484055211647297</x:v>
      </x:c>
      <x:c r="C1438" s="62" t="n">
        <x:f aca="0">'净值底稿'!T1400</x:f>
        <x:v>1.806578566139428</x:v>
      </x:c>
      <x:c r="D1438" s="62" t="n">
        <x:f aca="0">'净值底稿'!U1400</x:f>
        <x:v>1.743</x:v>
      </x:c>
      <x:c r="E1438" s="62" t="n">
        <x:f aca="0">'净值底稿'!V1400</x:f>
        <x:v>3.1245</x:v>
      </x:c>
      <x:c r="F1438" s="63" t="n">
        <x:f aca="0">IFERROR(B1438/B1437-1,0)</x:f>
        <x:v>0.0044606280216688</x:v>
      </x:c>
      <x:c r="G1438" s="63" t="n">
        <x:f aca="0">IFERROR(C1438/C1437-1,0)</x:f>
        <x:v>-0.011195049652377276</x:v>
      </x:c>
      <x:c r="H1438" s="63" t="n">
        <x:f aca="0">IFERROR(D1438/D1437-1,0)</x:f>
        <x:v>-0.00011473152822394361</x:v>
      </x:c>
      <x:c r="I1438" s="63" t="n">
        <x:f aca="0">IFERROR(E1438/E1437-1,0)</x:f>
        <x:v>-0.014477668433005353</x:v>
      </x:c>
      <x:c r="J1438" s="64" t="n">
        <x:f aca="0">Z1437*(1+F1438)</x:f>
        <x:v>0.15596945425019856</x:v>
      </x:c>
      <x:c r="K1438" s="64" t="n">
        <x:f aca="0">AA1437*(1+G1438)</x:f>
        <x:v>0.1543643307525984</x:v>
      </x:c>
      <x:c r="L1438" s="64" t="n">
        <x:f aca="0">AB1437*(1+H1438)</x:f>
        <x:v>0.9311473505815371</x:v>
      </x:c>
      <x:c r="M1438" s="64" t="n">
        <x:f aca="0">AC1437*(1+I1438)</x:f>
        <x:v>0.12471283727762442</x:v>
      </x:c>
      <x:c r="N1438" s="64" t="n">
        <x:f aca="0">SUM(J1438:M1438)</x:f>
        <x:v>1.3661939728619585</x:v>
      </x:c>
      <x:c r="O1438" s="65" t="n">
        <x:f aca="0">IFERROR((J1438+K1438)/N1438,0)</x:f>
        <x:v>0.22715206710559346</x:v>
      </x:c>
      <x:c r="P1438" s="66" t="b">
        <x:f aca="0">AND(MONTH(A1438)=12,OR(A1439="",YEAR(A1438)&lt;&gt;YEAR(A1439)))</x:f>
        <x:v>0</x:v>
      </x:c>
      <x:c r="Q1438" s="66" t="b">
        <x:f aca="0">AND(MOD(MONTH(A1438),3)=0,OR(A1439="",MONTH(A1438)&lt;&gt;MONTH(A1439)))</x:f>
        <x:v>0</x:v>
      </x:c>
      <x:c r="R1438" s="66" t="b">
        <x:f aca="0">OR(O1438&gt;$E$7,O1438&lt;$E$6)</x:f>
        <x:v>0</x:v>
      </x:c>
      <x:c r="S1438" s="66" t="b">
        <x:f aca="0">AND(OR(P1438,Q1438,R1438),A1438-AH1437&gt;$E$8)</x:f>
        <x:v>0</x:v>
      </x:c>
      <x:c r="T1438" s="67" t="str">
        <x:f aca="0">IF(NOT(OR(P1438,Q1438,R1438)),"不调",IF(NOT(S1438),"间隔规则跳过",IF(P1438,"年末+季度",IF(AND(Q1438,R1438),"季度+动态",IF(Q1438,"季度","动态")))))</x:f>
        <x:v>不调</x:v>
      </x:c>
      <x:c r="U1438" s="64" t="n">
        <x:f aca="0">IF(OR(T1438="年末+季度",T1438="季度+动态"),N1438*$E$5/2,IF(T1438="季度",(J1438+K1438)/2,IF(T1438="动态",N1438*$E$5*IF(J1438+K1438=0,0.5,J1438/(J1438+K1438)),J1438)))</x:f>
        <x:v>0.15596945425019856</x:v>
      </x:c>
      <x:c r="V1438" s="64" t="n">
        <x:f aca="0">IF(OR(T1438="年末+季度",T1438="季度+动态"),N1438*$E$5/2,IF(T1438="季度",(J1438+K1438)/2,IF(T1438="动态",N1438*$E$5*IF(J1438+K1438=0,0.5,K1438/(J1438+K1438)),K1438)))</x:f>
        <x:v>0.1543643307525984</x:v>
      </x:c>
      <x:c r="W1438" s="64" t="n">
        <x:f aca="0">IF(OR(T1438="年末+季度",T1438="季度+动态",T1438="动态"),N1438*(1-$E$5)*IF(L1438+M1438=0,$B$7/($B$7+$B$8),L1438/(L1438+M1438)),L1438)</x:f>
        <x:v>0.9311473505815371</x:v>
      </x:c>
      <x:c r="X1438" s="64" t="n">
        <x:f aca="0">IF(OR(T1438="年末+季度",T1438="季度+动态",T1438="动态"),N1438*(1-$E$5)*IF(L1438+M1438=0,$B$8/($B$7+$B$8),M1438/(L1438+M1438)),M1438)</x:f>
        <x:v>0.12471283727762442</x:v>
      </x:c>
      <x:c r="Y1438" s="64" t="n">
        <x:f aca="0">POWER(1-$H$5,(A1438-A1437)/$H$8)</x:f>
        <x:v>0.9999862671029998</x:v>
      </x:c>
      <x:c r="Z1438" s="64" t="n">
        <x:f aca="0">U1438*Y1438</x:f>
        <x:v>0.15596731233774816</x:v>
      </x:c>
      <x:c r="AA1438" s="64" t="n">
        <x:f aca="0">V1438*Y1438</x:f>
        <x:v>0.15436221088314367</x:v>
      </x:c>
      <x:c r="AB1438" s="64" t="n">
        <x:f aca="0">W1438*Y1438</x:f>
        <x:v>0.9311345632308795</x:v>
      </x:c>
      <x:c r="AC1438" s="64" t="n">
        <x:f aca="0">X1438*Y1438</x:f>
        <x:v>0.12471112460907548</x:v>
      </x:c>
      <x:c r="AD1438" s="64" t="n">
        <x:f aca="0">SUM(Z1438:AC1438)</x:f>
        <x:v>1.3661752110608467</x:v>
      </x:c>
      <x:c r="AE1438" s="64" t="n">
        <x:f aca="0">MAX(AE1437,AD1438)</x:f>
        <x:v>1.3691879419521562</x:v>
      </x:c>
      <x:c r="AF1438" s="63" t="n">
        <x:f aca="0">AD1438/AE1438-1</x:f>
        <x:v>-0.0022003779021118053</x:v>
      </x:c>
      <x:c r="AG1438" s="63" t="n">
        <x:f aca="0">AD1438/AD1437-1</x:f>
        <x:v>-0.0022003779021118053</x:v>
      </x:c>
      <x:c r="AH1438" s="61" t="n">
        <x:f aca="0">IF(OR(T1438="年末+季度",T1438="季度+动态",T1438="季度",T1438="动态"),A1438,AH1437)</x:f>
        <x:v>45930</x:v>
      </x:c>
      <x:c r="AI1438" s="68" t="n">
        <x:f aca="0">YEAR(A1438)</x:f>
        <x:v>2025</x:v>
      </x:c>
      <x:c r="AJ1438" s="68" t="n">
        <x:f aca="0">MONTH(A1438)</x:f>
        <x:v>10</x:v>
      </x:c>
      <x:c r="AK1438" s="66" t="n">
        <x:f aca="0">IF(MONTH(A1438)&lt;&gt;MONTH(A1439),1,0)</x:f>
        <x:v>0</x:v>
      </x:c>
      <x:c r="AL1438" s="64" t="n">
        <x:f aca="0">IF(AK1437,AD1437,AL1437)</x:f>
        <x:v>1.360165227181761</x:v>
      </x:c>
      <x:c r="AM1438" s="65" t="str">
        <x:f aca="0">IF(AK1438,AD1438/AL1438-1,"")</x:f>
      </x:c>
      <x:c r="AN1438" s="64" t="n">
        <x:f aca="0">IF(AI1438&lt;&gt;AI1437,AD1438,MAX(AN1437,AD1438))</x:f>
        <x:v>1.3691879419521562</x:v>
      </x:c>
      <x:c r="AO1438" s="65" t="n">
        <x:f aca="0">AD1438/AN1438-1</x:f>
        <x:v>-0.0022003779021118053</x:v>
      </x:c>
      <x:c r="AP1438" s="69" t="n">
        <x:f aca="0">IFERROR(SUM(Z1438:AC1438)/AD1438,0)</x:f>
        <x:v>1</x:v>
      </x:c>
      <x:c r="AQ1438" s="66" t="b">
        <x:f aca="0">AND(B1438&gt;0,C1438&gt;0,D1438&gt;0,E1438&gt;0)</x:f>
        <x:v>1</x:v>
      </x:c>
    </x:row>
    <x:row r="1439" ht="13.5" hidden="0">
      <x:c r="A1439" s="61" t="n">
        <x:f aca="0">'净值底稿'!A1401</x:f>
        <x:v>45943</x:v>
      </x:c>
      <x:c r="B1439" s="62" t="n">
        <x:f aca="0">'净值底稿'!W1401</x:f>
        <x:v>1.6472217084125773</x:v>
      </x:c>
      <x:c r="C1439" s="62" t="n">
        <x:f aca="0">'净值底稿'!T1401</x:f>
        <x:v>1.800280587266816</x:v>
      </x:c>
      <x:c r="D1439" s="62" t="n">
        <x:f aca="0">'净值底稿'!U1401</x:f>
        <x:v>1.7447</x:v>
      </x:c>
      <x:c r="E1439" s="62" t="n">
        <x:f aca="0">'净值底稿'!V1401</x:f>
        <x:v>3.2204</x:v>
      </x:c>
      <x:c r="F1439" s="63" t="n">
        <x:f aca="0">IFERROR(B1439/B1438-1,0)</x:f>
        <x:v>-0.0007181562649195561</x:v>
      </x:c>
      <x:c r="G1439" s="63" t="n">
        <x:f aca="0">IFERROR(C1439/C1438-1,0)</x:f>
        <x:v>-0.003486136164047693</x:v>
      </x:c>
      <x:c r="H1439" s="63" t="n">
        <x:f aca="0">IFERROR(D1439/D1438-1,0)</x:f>
        <x:v>0.0009753298909924712</x:v>
      </x:c>
      <x:c r="I1439" s="63" t="n">
        <x:f aca="0">IFERROR(E1439/E1438-1,0)</x:f>
        <x:v>0.030692910865738554</x:v>
      </x:c>
      <x:c r="J1439" s="64" t="n">
        <x:f aca="0">Z1438*(1+F1439)</x:f>
        <x:v>0.15585530343527015</x:v>
      </x:c>
      <x:c r="K1439" s="64" t="n">
        <x:f aca="0">AA1438*(1+G1439)</x:f>
        <x:v>0.15382408319742158</x:v>
      </x:c>
      <x:c r="L1439" s="64" t="n">
        <x:f aca="0">AB1438*(1+H1439)</x:f>
        <x:v>0.9320427266029349</x:v>
      </x:c>
      <x:c r="M1439" s="64" t="n">
        <x:f aca="0">AC1438*(1+I1439)</x:f>
        <x:v>0.12853887204066786</x:v>
      </x:c>
      <x:c r="N1439" s="64" t="n">
        <x:f aca="0">SUM(J1439:M1439)</x:f>
        <x:v>1.3702609852762946</x:v>
      </x:c>
      <x:c r="O1439" s="65" t="n">
        <x:f aca="0">IFERROR((J1439+K1439)/N1439,0)</x:f>
        <x:v>0.22600029480533526</x:v>
      </x:c>
      <x:c r="P1439" s="66" t="b">
        <x:f aca="0">AND(MONTH(A1439)=12,OR(A1440="",YEAR(A1439)&lt;&gt;YEAR(A1440)))</x:f>
        <x:v>0</x:v>
      </x:c>
      <x:c r="Q1439" s="66" t="b">
        <x:f aca="0">AND(MOD(MONTH(A1439),3)=0,OR(A1440="",MONTH(A1439)&lt;&gt;MONTH(A1440)))</x:f>
        <x:v>0</x:v>
      </x:c>
      <x:c r="R1439" s="66" t="b">
        <x:f aca="0">OR(O1439&gt;$E$7,O1439&lt;$E$6)</x:f>
        <x:v>0</x:v>
      </x:c>
      <x:c r="S1439" s="66" t="b">
        <x:f aca="0">AND(OR(P1439,Q1439,R1439),A1439-AH1438&gt;$E$8)</x:f>
        <x:v>0</x:v>
      </x:c>
      <x:c r="T1439" s="67" t="str">
        <x:f aca="0">IF(NOT(OR(P1439,Q1439,R1439)),"不调",IF(NOT(S1439),"间隔规则跳过",IF(P1439,"年末+季度",IF(AND(Q1439,R1439),"季度+动态",IF(Q1439,"季度","动态")))))</x:f>
        <x:v>不调</x:v>
      </x:c>
      <x:c r="U1439" s="64" t="n">
        <x:f aca="0">IF(OR(T1439="年末+季度",T1439="季度+动态"),N1439*$E$5/2,IF(T1439="季度",(J1439+K1439)/2,IF(T1439="动态",N1439*$E$5*IF(J1439+K1439=0,0.5,J1439/(J1439+K1439)),J1439)))</x:f>
        <x:v>0.15585530343527015</x:v>
      </x:c>
      <x:c r="V1439" s="64" t="n">
        <x:f aca="0">IF(OR(T1439="年末+季度",T1439="季度+动态"),N1439*$E$5/2,IF(T1439="季度",(J1439+K1439)/2,IF(T1439="动态",N1439*$E$5*IF(J1439+K1439=0,0.5,K1439/(J1439+K1439)),K1439)))</x:f>
        <x:v>0.15382408319742158</x:v>
      </x:c>
      <x:c r="W1439" s="64" t="n">
        <x:f aca="0">IF(OR(T1439="年末+季度",T1439="季度+动态",T1439="动态"),N1439*(1-$E$5)*IF(L1439+M1439=0,$B$7/($B$7+$B$8),L1439/(L1439+M1439)),L1439)</x:f>
        <x:v>0.9320427266029349</x:v>
      </x:c>
      <x:c r="X1439" s="64" t="n">
        <x:f aca="0">IF(OR(T1439="年末+季度",T1439="季度+动态",T1439="动态"),N1439*(1-$E$5)*IF(L1439+M1439=0,$B$8/($B$7+$B$8),M1439/(L1439+M1439)),M1439)</x:f>
        <x:v>0.12853887204066786</x:v>
      </x:c>
      <x:c r="Y1439" s="64" t="n">
        <x:f aca="0">POWER(1-$H$5,(A1439-A1438)/$H$8)</x:f>
        <x:v>0.9999588018747739</x:v>
      </x:c>
      <x:c r="Z1439" s="64" t="n">
        <x:f aca="0">U1439*Y1439</x:f>
        <x:v>0.1558488824889621</x:v>
      </x:c>
      <x:c r="AA1439" s="64" t="n">
        <x:f aca="0">V1439*Y1439</x:f>
        <x:v>0.15381774593357922</x:v>
      </x:c>
      <x:c r="AB1439" s="64" t="n">
        <x:f aca="0">W1439*Y1439</x:f>
        <x:v>0.9320043281899683</x:v>
      </x:c>
      <x:c r="AC1439" s="64" t="n">
        <x:f aca="0">X1439*Y1439</x:f>
        <x:v>0.12853357648012112</x:v>
      </x:c>
      <x:c r="AD1439" s="64" t="n">
        <x:f aca="0">SUM(Z1439:AC1439)</x:f>
        <x:v>1.370204533092631</x:v>
      </x:c>
      <x:c r="AE1439" s="64" t="n">
        <x:f aca="0">MAX(AE1438,AD1439)</x:f>
        <x:v>1.370204533092631</x:v>
      </x:c>
      <x:c r="AF1439" s="63" t="n">
        <x:f aca="0">AD1439/AE1439-1</x:f>
        <x:v>0</x:v>
      </x:c>
      <x:c r="AG1439" s="63" t="n">
        <x:f aca="0">AD1439/AD1438-1</x:f>
        <x:v>0.0029493450028679202</x:v>
      </x:c>
      <x:c r="AH1439" s="61" t="n">
        <x:f aca="0">IF(OR(T1439="年末+季度",T1439="季度+动态",T1439="季度",T1439="动态"),A1439,AH1438)</x:f>
        <x:v>45930</x:v>
      </x:c>
      <x:c r="AI1439" s="68" t="n">
        <x:f aca="0">YEAR(A1439)</x:f>
        <x:v>2025</x:v>
      </x:c>
      <x:c r="AJ1439" s="68" t="n">
        <x:f aca="0">MONTH(A1439)</x:f>
        <x:v>10</x:v>
      </x:c>
      <x:c r="AK1439" s="66" t="n">
        <x:f aca="0">IF(MONTH(A1439)&lt;&gt;MONTH(A1440),1,0)</x:f>
        <x:v>0</x:v>
      </x:c>
      <x:c r="AL1439" s="64" t="n">
        <x:f aca="0">IF(AK1438,AD1438,AL1438)</x:f>
        <x:v>1.360165227181761</x:v>
      </x:c>
      <x:c r="AM1439" s="65" t="str">
        <x:f aca="0">IF(AK1439,AD1439/AL1439-1,"")</x:f>
      </x:c>
      <x:c r="AN1439" s="64" t="n">
        <x:f aca="0">IF(AI1439&lt;&gt;AI1438,AD1439,MAX(AN1438,AD1439))</x:f>
        <x:v>1.370204533092631</x:v>
      </x:c>
      <x:c r="AO1439" s="65" t="n">
        <x:f aca="0">AD1439/AN1439-1</x:f>
        <x:v>0</x:v>
      </x:c>
      <x:c r="AP1439" s="69" t="n">
        <x:f aca="0">IFERROR(SUM(Z1439:AC1439)/AD1439,0)</x:f>
        <x:v>1</x:v>
      </x:c>
      <x:c r="AQ1439" s="66" t="b">
        <x:f aca="0">AND(B1439&gt;0,C1439&gt;0,D1439&gt;0,E1439&gt;0)</x:f>
        <x:v>1</x:v>
      </x:c>
    </x:row>
    <x:row r="1440" ht="13.5" hidden="0">
      <x:c r="A1440" s="61" t="n">
        <x:f aca="0">'净值底稿'!A1402</x:f>
        <x:v>45944</x:v>
      </x:c>
      <x:c r="B1440" s="62" t="n">
        <x:f aca="0">'净值底稿'!W1402</x:f>
        <x:v>1.657167253385385</x:v>
      </x:c>
      <x:c r="C1440" s="62" t="n">
        <x:f aca="0">'净值底稿'!T1402</x:f>
        <x:v>1.7695985640645828</x:v>
      </x:c>
      <x:c r="D1440" s="62" t="n">
        <x:f aca="0">'净值底稿'!U1402</x:f>
        <x:v>1.7446</x:v>
      </x:c>
      <x:c r="E1440" s="62" t="n">
        <x:f aca="0">'净值底稿'!V1402</x:f>
        <x:v>3.2703</x:v>
      </x:c>
      <x:c r="F1440" s="63" t="n">
        <x:f aca="0">IFERROR(B1440/B1439-1,0)</x:f>
        <x:v>0.006037769489082301</x:v>
      </x:c>
      <x:c r="G1440" s="63" t="n">
        <x:f aca="0">IFERROR(C1440/C1439-1,0)</x:f>
        <x:v>-0.017042911765667856</x:v>
      </x:c>
      <x:c r="H1440" s="63" t="n">
        <x:f aca="0">IFERROR(D1440/D1439-1,0)</x:f>
        <x:v>-0.000057316444087796015</x:v>
      </x:c>
      <x:c r="I1440" s="63" t="n">
        <x:f aca="0">IFERROR(E1440/E1439-1,0)</x:f>
        <x:v>0.015494969568997652</x:v>
      </x:c>
      <x:c r="J1440" s="64" t="n">
        <x:f aca="0">Z1439*(1+F1440)</x:f>
        <x:v>0.1567898621165615</x:v>
      </x:c>
      <x:c r="K1440" s="64" t="n">
        <x:f aca="0">AA1439*(1+G1440)</x:f>
        <x:v>0.1511962436616393</x:v>
      </x:c>
      <x:c r="L1440" s="64" t="n">
        <x:f aca="0">AB1439*(1+H1440)</x:f>
        <x:v>0.931950909016002</x:v>
      </x:c>
      <x:c r="M1440" s="64" t="n">
        <x:f aca="0">AC1439*(1+I1440)</x:f>
        <x:v>0.13052520033627502</x:v>
      </x:c>
      <x:c r="N1440" s="64" t="n">
        <x:f aca="0">SUM(J1440:M1440)</x:f>
        <x:v>1.3704622151304777</x:v>
      </x:c>
      <x:c r="O1440" s="65" t="n">
        <x:f aca="0">IFERROR((J1440+K1440)/N1440,0)</x:f>
        <x:v>0.22473155580497226</x:v>
      </x:c>
      <x:c r="P1440" s="66" t="b">
        <x:f aca="0">AND(MONTH(A1440)=12,OR(A1441="",YEAR(A1440)&lt;&gt;YEAR(A1441)))</x:f>
        <x:v>0</x:v>
      </x:c>
      <x:c r="Q1440" s="66" t="b">
        <x:f aca="0">AND(MOD(MONTH(A1440),3)=0,OR(A1441="",MONTH(A1440)&lt;&gt;MONTH(A1441)))</x:f>
        <x:v>0</x:v>
      </x:c>
      <x:c r="R1440" s="66" t="b">
        <x:f aca="0">OR(O1440&gt;$E$7,O1440&lt;$E$6)</x:f>
        <x:v>0</x:v>
      </x:c>
      <x:c r="S1440" s="66" t="b">
        <x:f aca="0">AND(OR(P1440,Q1440,R1440),A1440-AH1439&gt;$E$8)</x:f>
        <x:v>0</x:v>
      </x:c>
      <x:c r="T1440" s="67" t="str">
        <x:f aca="0">IF(NOT(OR(P1440,Q1440,R1440)),"不调",IF(NOT(S1440),"间隔规则跳过",IF(P1440,"年末+季度",IF(AND(Q1440,R1440),"季度+动态",IF(Q1440,"季度","动态")))))</x:f>
        <x:v>不调</x:v>
      </x:c>
      <x:c r="U1440" s="64" t="n">
        <x:f aca="0">IF(OR(T1440="年末+季度",T1440="季度+动态"),N1440*$E$5/2,IF(T1440="季度",(J1440+K1440)/2,IF(T1440="动态",N1440*$E$5*IF(J1440+K1440=0,0.5,J1440/(J1440+K1440)),J1440)))</x:f>
        <x:v>0.1567898621165615</x:v>
      </x:c>
      <x:c r="V1440" s="64" t="n">
        <x:f aca="0">IF(OR(T1440="年末+季度",T1440="季度+动态"),N1440*$E$5/2,IF(T1440="季度",(J1440+K1440)/2,IF(T1440="动态",N1440*$E$5*IF(J1440+K1440=0,0.5,K1440/(J1440+K1440)),K1440)))</x:f>
        <x:v>0.1511962436616393</x:v>
      </x:c>
      <x:c r="W1440" s="64" t="n">
        <x:f aca="0">IF(OR(T1440="年末+季度",T1440="季度+动态",T1440="动态"),N1440*(1-$E$5)*IF(L1440+M1440=0,$B$7/($B$7+$B$8),L1440/(L1440+M1440)),L1440)</x:f>
        <x:v>0.931950909016002</x:v>
      </x:c>
      <x:c r="X1440" s="64" t="n">
        <x:f aca="0">IF(OR(T1440="年末+季度",T1440="季度+动态",T1440="动态"),N1440*(1-$E$5)*IF(L1440+M1440=0,$B$8/($B$7+$B$8),M1440/(L1440+M1440)),M1440)</x:f>
        <x:v>0.13052520033627502</x:v>
      </x:c>
      <x:c r="Y1440" s="64" t="n">
        <x:f aca="0">POWER(1-$H$5,(A1440-A1439)/$H$8)</x:f>
        <x:v>0.9999862671029998</x:v>
      </x:c>
      <x:c r="Z1440" s="64" t="n">
        <x:f aca="0">U1440*Y1440</x:f>
        <x:v>0.15678770893753438</x:v>
      </x:c>
      <x:c r="AA1440" s="64" t="n">
        <x:f aca="0">V1440*Y1440</x:f>
        <x:v>0.15119416729919827</x:v>
      </x:c>
      <x:c r="AB1440" s="64" t="n">
        <x:f aca="0">W1440*Y1440</x:f>
        <x:v>0.9319381106301592</x:v>
      </x:c>
      <x:c r="AC1440" s="64" t="n">
        <x:f aca="0">X1440*Y1440</x:f>
        <x:v>0.13052340784714286</x:v>
      </x:c>
      <x:c r="AD1440" s="64" t="n">
        <x:f aca="0">SUM(Z1440:AC1440)</x:f>
        <x:v>1.3704433947140346</x:v>
      </x:c>
      <x:c r="AE1440" s="64" t="n">
        <x:f aca="0">MAX(AE1439,AD1440)</x:f>
        <x:v>1.3704433947140346</x:v>
      </x:c>
      <x:c r="AF1440" s="63" t="n">
        <x:f aca="0">AD1440/AE1440-1</x:f>
        <x:v>0</x:v>
      </x:c>
      <x:c r="AG1440" s="63" t="n">
        <x:f aca="0">AD1440/AD1439-1</x:f>
        <x:v>0.0001743255226756002</x:v>
      </x:c>
      <x:c r="AH1440" s="61" t="n">
        <x:f aca="0">IF(OR(T1440="年末+季度",T1440="季度+动态",T1440="季度",T1440="动态"),A1440,AH1439)</x:f>
        <x:v>45930</x:v>
      </x:c>
      <x:c r="AI1440" s="68" t="n">
        <x:f aca="0">YEAR(A1440)</x:f>
        <x:v>2025</x:v>
      </x:c>
      <x:c r="AJ1440" s="68" t="n">
        <x:f aca="0">MONTH(A1440)</x:f>
        <x:v>10</x:v>
      </x:c>
      <x:c r="AK1440" s="66" t="n">
        <x:f aca="0">IF(MONTH(A1440)&lt;&gt;MONTH(A1441),1,0)</x:f>
        <x:v>0</x:v>
      </x:c>
      <x:c r="AL1440" s="64" t="n">
        <x:f aca="0">IF(AK1439,AD1439,AL1439)</x:f>
        <x:v>1.360165227181761</x:v>
      </x:c>
      <x:c r="AM1440" s="65" t="str">
        <x:f aca="0">IF(AK1440,AD1440/AL1440-1,"")</x:f>
      </x:c>
      <x:c r="AN1440" s="64" t="n">
        <x:f aca="0">IF(AI1440&lt;&gt;AI1439,AD1440,MAX(AN1439,AD1440))</x:f>
        <x:v>1.3704433947140346</x:v>
      </x:c>
      <x:c r="AO1440" s="65" t="n">
        <x:f aca="0">AD1440/AN1440-1</x:f>
        <x:v>0</x:v>
      </x:c>
      <x:c r="AP1440" s="69" t="n">
        <x:f aca="0">IFERROR(SUM(Z1440:AC1440)/AD1440,0)</x:f>
        <x:v>1</x:v>
      </x:c>
      <x:c r="AQ1440" s="66" t="b">
        <x:f aca="0">AND(B1440&gt;0,C1440&gt;0,D1440&gt;0,E1440&gt;0)</x:f>
        <x:v>1</x:v>
      </x:c>
    </x:row>
    <x:row r="1441" ht="13.5" hidden="0">
      <x:c r="A1441" s="61" t="n">
        <x:f aca="0">'净值底稿'!A1403</x:f>
        <x:v>45945</x:v>
      </x:c>
      <x:c r="B1441" s="62" t="n">
        <x:f aca="0">'净值底稿'!W1403</x:f>
        <x:v>1.6685795531018328</x:v>
      </x:c>
      <x:c r="C1441" s="62" t="n">
        <x:f aca="0">'净值底稿'!T1403</x:f>
        <x:v>1.798004716767845</x:v>
      </x:c>
      <x:c r="D1441" s="62" t="n">
        <x:f aca="0">'净值底稿'!U1403</x:f>
        <x:v>1.7443</x:v>
      </x:c>
      <x:c r="E1441" s="62" t="n">
        <x:f aca="0">'净值底稿'!V1403</x:f>
        <x:v>3.3302</x:v>
      </x:c>
      <x:c r="F1441" s="63" t="n">
        <x:f aca="0">IFERROR(B1441/B1440-1,0)</x:f>
        <x:v>0.006886631203419036</x:v>
      </x:c>
      <x:c r="G1441" s="63" t="n">
        <x:f aca="0">IFERROR(C1441/C1440-1,0)</x:f>
        <x:v>0.016052314507995602</x:v>
      </x:c>
      <x:c r="H1441" s="63" t="n">
        <x:f aca="0">IFERROR(D1441/D1440-1,0)</x:f>
        <x:v>-0.0001719591883526661</x:v>
      </x:c>
      <x:c r="I1441" s="63" t="n">
        <x:f aca="0">IFERROR(E1441/E1440-1,0)</x:f>
        <x:v>0.01831636241323431</x:v>
      </x:c>
      <x:c r="J1441" s="64" t="n">
        <x:f aca="0">Z1440*(1+F1441)</x:f>
        <x:v>0.1578674480662162</x:v>
      </x:c>
      <x:c r="K1441" s="64" t="n">
        <x:f aca="0">AA1440*(1+G1441)</x:f>
        <x:v>0.1536211836244595</x:v>
      </x:c>
      <x:c r="L1441" s="64" t="n">
        <x:f aca="0">AB1440*(1+H1441)</x:f>
        <x:v>0.9317778553090603</x:v>
      </x:c>
      <x:c r="M1441" s="64" t="n">
        <x:f aca="0">AC1440*(1+I1441)</x:f>
        <x:v>0.1329141218886815</x:v>
      </x:c>
      <x:c r="N1441" s="64" t="n">
        <x:f aca="0">SUM(J1441:M1441)</x:f>
        <x:v>1.3761806088884176</x:v>
      </x:c>
      <x:c r="O1441" s="65" t="n">
        <x:f aca="0">IFERROR((J1441+K1441)/N1441,0)</x:f>
        <x:v>0.22634284314053402</x:v>
      </x:c>
      <x:c r="P1441" s="66" t="b">
        <x:f aca="0">AND(MONTH(A1441)=12,OR(A1442="",YEAR(A1441)&lt;&gt;YEAR(A1442)))</x:f>
        <x:v>0</x:v>
      </x:c>
      <x:c r="Q1441" s="66" t="b">
        <x:f aca="0">AND(MOD(MONTH(A1441),3)=0,OR(A1442="",MONTH(A1441)&lt;&gt;MONTH(A1442)))</x:f>
        <x:v>0</x:v>
      </x:c>
      <x:c r="R1441" s="66" t="b">
        <x:f aca="0">OR(O1441&gt;$E$7,O1441&lt;$E$6)</x:f>
        <x:v>0</x:v>
      </x:c>
      <x:c r="S1441" s="66" t="b">
        <x:f aca="0">AND(OR(P1441,Q1441,R1441),A1441-AH1440&gt;$E$8)</x:f>
        <x:v>0</x:v>
      </x:c>
      <x:c r="T1441" s="67" t="str">
        <x:f aca="0">IF(NOT(OR(P1441,Q1441,R1441)),"不调",IF(NOT(S1441),"间隔规则跳过",IF(P1441,"年末+季度",IF(AND(Q1441,R1441),"季度+动态",IF(Q1441,"季度","动态")))))</x:f>
        <x:v>不调</x:v>
      </x:c>
      <x:c r="U1441" s="64" t="n">
        <x:f aca="0">IF(OR(T1441="年末+季度",T1441="季度+动态"),N1441*$E$5/2,IF(T1441="季度",(J1441+K1441)/2,IF(T1441="动态",N1441*$E$5*IF(J1441+K1441=0,0.5,J1441/(J1441+K1441)),J1441)))</x:f>
        <x:v>0.1578674480662162</x:v>
      </x:c>
      <x:c r="V1441" s="64" t="n">
        <x:f aca="0">IF(OR(T1441="年末+季度",T1441="季度+动态"),N1441*$E$5/2,IF(T1441="季度",(J1441+K1441)/2,IF(T1441="动态",N1441*$E$5*IF(J1441+K1441=0,0.5,K1441/(J1441+K1441)),K1441)))</x:f>
        <x:v>0.1536211836244595</x:v>
      </x:c>
      <x:c r="W1441" s="64" t="n">
        <x:f aca="0">IF(OR(T1441="年末+季度",T1441="季度+动态",T1441="动态"),N1441*(1-$E$5)*IF(L1441+M1441=0,$B$7/($B$7+$B$8),L1441/(L1441+M1441)),L1441)</x:f>
        <x:v>0.9317778553090603</x:v>
      </x:c>
      <x:c r="X1441" s="64" t="n">
        <x:f aca="0">IF(OR(T1441="年末+季度",T1441="季度+动态",T1441="动态"),N1441*(1-$E$5)*IF(L1441+M1441=0,$B$8/($B$7+$B$8),M1441/(L1441+M1441)),M1441)</x:f>
        <x:v>0.1329141218886815</x:v>
      </x:c>
      <x:c r="Y1441" s="64" t="n">
        <x:f aca="0">POWER(1-$H$5,(A1441-A1440)/$H$8)</x:f>
        <x:v>0.9999862671029998</x:v>
      </x:c>
      <x:c r="Z1441" s="64" t="n">
        <x:f aca="0">U1441*Y1441</x:f>
        <x:v>0.1578652800888122</x:v>
      </x:c>
      <x:c r="AA1441" s="64" t="n">
        <x:f aca="0">V1441*Y1441</x:f>
        <x:v>0.15361907396056773</x:v>
      </x:c>
      <x:c r="AB1441" s="64" t="n">
        <x:f aca="0">W1441*Y1441</x:f>
        <x:v>0.9317650592997463</x:v>
      </x:c>
      <x:c r="AC1441" s="64" t="n">
        <x:f aca="0">X1441*Y1441</x:f>
        <x:v>0.13291229659273573</x:v>
      </x:c>
      <x:c r="AD1441" s="64" t="n">
        <x:f aca="0">SUM(Z1441:AC1441)</x:f>
        <x:v>1.376161709941862</x:v>
      </x:c>
      <x:c r="AE1441" s="64" t="n">
        <x:f aca="0">MAX(AE1440,AD1441)</x:f>
        <x:v>1.376161709941862</x:v>
      </x:c>
      <x:c r="AF1441" s="63" t="n">
        <x:f aca="0">AD1441/AE1441-1</x:f>
        <x:v>0</x:v>
      </x:c>
      <x:c r="AG1441" s="63" t="n">
        <x:f aca="0">AD1441/AD1440-1</x:f>
        <x:v>0.004172602275937409</x:v>
      </x:c>
      <x:c r="AH1441" s="61" t="n">
        <x:f aca="0">IF(OR(T1441="年末+季度",T1441="季度+动态",T1441="季度",T1441="动态"),A1441,AH1440)</x:f>
        <x:v>45930</x:v>
      </x:c>
      <x:c r="AI1441" s="68" t="n">
        <x:f aca="0">YEAR(A1441)</x:f>
        <x:v>2025</x:v>
      </x:c>
      <x:c r="AJ1441" s="68" t="n">
        <x:f aca="0">MONTH(A1441)</x:f>
        <x:v>10</x:v>
      </x:c>
      <x:c r="AK1441" s="66" t="n">
        <x:f aca="0">IF(MONTH(A1441)&lt;&gt;MONTH(A1442),1,0)</x:f>
        <x:v>0</x:v>
      </x:c>
      <x:c r="AL1441" s="64" t="n">
        <x:f aca="0">IF(AK1440,AD1440,AL1440)</x:f>
        <x:v>1.360165227181761</x:v>
      </x:c>
      <x:c r="AM1441" s="65" t="str">
        <x:f aca="0">IF(AK1441,AD1441/AL1441-1,"")</x:f>
      </x:c>
      <x:c r="AN1441" s="64" t="n">
        <x:f aca="0">IF(AI1441&lt;&gt;AI1440,AD1441,MAX(AN1440,AD1441))</x:f>
        <x:v>1.376161709941862</x:v>
      </x:c>
      <x:c r="AO1441" s="65" t="n">
        <x:f aca="0">AD1441/AN1441-1</x:f>
        <x:v>0</x:v>
      </x:c>
      <x:c r="AP1441" s="69" t="n">
        <x:f aca="0">IFERROR(SUM(Z1441:AC1441)/AD1441,0)</x:f>
        <x:v>1</x:v>
      </x:c>
      <x:c r="AQ1441" s="66" t="b">
        <x:f aca="0">AND(B1441&gt;0,C1441&gt;0,D1441&gt;0,E1441&gt;0)</x:f>
        <x:v>1</x:v>
      </x:c>
    </x:row>
    <x:row r="1442" ht="13.5" hidden="0">
      <x:c r="A1442" s="61" t="n">
        <x:f aca="0">'净值底稿'!A1404</x:f>
        <x:v>45946</x:v>
      </x:c>
      <x:c r="B1442" s="62" t="n">
        <x:f aca="0">'净值底稿'!W1404</x:f>
        <x:v>1.677272819869913</x:v>
      </x:c>
      <x:c r="C1442" s="62" t="n">
        <x:f aca="0">'净值底稿'!T1404</x:f>
        <x:v>1.7852847189415222</x:v>
      </x:c>
      <x:c r="D1442" s="62" t="n">
        <x:f aca="0">'净值底稿'!U1404</x:f>
        <x:v>1.7452</x:v>
      </x:c>
      <x:c r="E1442" s="62" t="n">
        <x:f aca="0">'净值底稿'!V1404</x:f>
        <x:v>3.3616</x:v>
      </x:c>
      <x:c r="F1442" s="63" t="n">
        <x:f aca="0">IFERROR(B1442/B1441-1,0)</x:f>
        <x:v>0.005209980400346925</x:v>
      </x:c>
      <x:c r="G1442" s="63" t="n">
        <x:f aca="0">IFERROR(C1442/C1441-1,0)</x:f>
        <x:v>-0.007074507484712722</x:v>
      </x:c>
      <x:c r="H1442" s="63" t="n">
        <x:f aca="0">IFERROR(D1442/D1441-1,0)</x:f>
        <x:v>0.000515966290202341</x:v>
      </x:c>
      <x:c r="I1442" s="63" t="n">
        <x:f aca="0">IFERROR(E1442/E1441-1,0)</x:f>
        <x:v>0.009428863131343501</x:v>
      </x:c>
      <x:c r="J1442" s="64" t="n">
        <x:f aca="0">Z1441*(1+F1442)</x:f>
        <x:v>0.1586877551039702</x:v>
      </x:c>
      <x:c r="K1442" s="64" t="n">
        <x:f aca="0">AA1441*(1+G1442)</x:f>
        <x:v>0.15253229467203905</x:v>
      </x:c>
      <x:c r="L1442" s="64" t="n">
        <x:f aca="0">AB1441*(1+H1442)</x:f>
        <x:v>0.9322458186607333</x:v>
      </x:c>
      <x:c r="M1442" s="64" t="n">
        <x:f aca="0">AC1441*(1+I1442)</x:f>
        <x:v>0.13416550844578118</x:v>
      </x:c>
      <x:c r="N1442" s="64" t="n">
        <x:f aca="0">SUM(J1442:M1442)</x:f>
        <x:v>1.3776313768825237</x:v>
      </x:c>
      <x:c r="O1442" s="65" t="n">
        <x:f aca="0">IFERROR((J1442+K1442)/N1442,0)</x:f>
        <x:v>0.22590952485437493</x:v>
      </x:c>
      <x:c r="P1442" s="66" t="b">
        <x:f aca="0">AND(MONTH(A1442)=12,OR(A1443="",YEAR(A1442)&lt;&gt;YEAR(A1443)))</x:f>
        <x:v>0</x:v>
      </x:c>
      <x:c r="Q1442" s="66" t="b">
        <x:f aca="0">AND(MOD(MONTH(A1442),3)=0,OR(A1443="",MONTH(A1442)&lt;&gt;MONTH(A1443)))</x:f>
        <x:v>0</x:v>
      </x:c>
      <x:c r="R1442" s="66" t="b">
        <x:f aca="0">OR(O1442&gt;$E$7,O1442&lt;$E$6)</x:f>
        <x:v>0</x:v>
      </x:c>
      <x:c r="S1442" s="66" t="b">
        <x:f aca="0">AND(OR(P1442,Q1442,R1442),A1442-AH1441&gt;$E$8)</x:f>
        <x:v>0</x:v>
      </x:c>
      <x:c r="T1442" s="67" t="str">
        <x:f aca="0">IF(NOT(OR(P1442,Q1442,R1442)),"不调",IF(NOT(S1442),"间隔规则跳过",IF(P1442,"年末+季度",IF(AND(Q1442,R1442),"季度+动态",IF(Q1442,"季度","动态")))))</x:f>
        <x:v>不调</x:v>
      </x:c>
      <x:c r="U1442" s="64" t="n">
        <x:f aca="0">IF(OR(T1442="年末+季度",T1442="季度+动态"),N1442*$E$5/2,IF(T1442="季度",(J1442+K1442)/2,IF(T1442="动态",N1442*$E$5*IF(J1442+K1442=0,0.5,J1442/(J1442+K1442)),J1442)))</x:f>
        <x:v>0.1586877551039702</x:v>
      </x:c>
      <x:c r="V1442" s="64" t="n">
        <x:f aca="0">IF(OR(T1442="年末+季度",T1442="季度+动态"),N1442*$E$5/2,IF(T1442="季度",(J1442+K1442)/2,IF(T1442="动态",N1442*$E$5*IF(J1442+K1442=0,0.5,K1442/(J1442+K1442)),K1442)))</x:f>
        <x:v>0.15253229467203905</x:v>
      </x:c>
      <x:c r="W1442" s="64" t="n">
        <x:f aca="0">IF(OR(T1442="年末+季度",T1442="季度+动态",T1442="动态"),N1442*(1-$E$5)*IF(L1442+M1442=0,$B$7/($B$7+$B$8),L1442/(L1442+M1442)),L1442)</x:f>
        <x:v>0.9322458186607333</x:v>
      </x:c>
      <x:c r="X1442" s="64" t="n">
        <x:f aca="0">IF(OR(T1442="年末+季度",T1442="季度+动态",T1442="动态"),N1442*(1-$E$5)*IF(L1442+M1442=0,$B$8/($B$7+$B$8),M1442/(L1442+M1442)),M1442)</x:f>
        <x:v>0.13416550844578118</x:v>
      </x:c>
      <x:c r="Y1442" s="64" t="n">
        <x:f aca="0">POWER(1-$H$5,(A1442-A1441)/$H$8)</x:f>
        <x:v>0.9999862671029998</x:v>
      </x:c>
      <x:c r="Z1442" s="64" t="n">
        <x:f aca="0">U1442*Y1442</x:f>
        <x:v>0.15868557586137416</x:v>
      </x:c>
      <x:c r="AA1442" s="64" t="n">
        <x:f aca="0">V1442*Y1442</x:f>
        <x:v>0.1525301999617471</x:v>
      </x:c>
      <x:c r="AB1442" s="64" t="n">
        <x:f aca="0">W1442*Y1442</x:f>
        <x:v>0.9322330162249267</x:v>
      </x:c>
      <x:c r="AC1442" s="64" t="n">
        <x:f aca="0">X1442*Y1442</x:f>
        <x:v>0.13416366596467272</x:v>
      </x:c>
      <x:c r="AD1442" s="64" t="n">
        <x:f aca="0">SUM(Z1442:AC1442)</x:f>
        <x:v>1.3776124580127207</x:v>
      </x:c>
      <x:c r="AE1442" s="64" t="n">
        <x:f aca="0">MAX(AE1441,AD1442)</x:f>
        <x:v>1.3776124580127207</x:v>
      </x:c>
      <x:c r="AF1442" s="63" t="n">
        <x:f aca="0">AD1442/AE1442-1</x:f>
        <x:v>0</x:v>
      </x:c>
      <x:c r="AG1442" s="63" t="n">
        <x:f aca="0">AD1442/AD1441-1</x:f>
        <x:v>0.0010541988346122189</x:v>
      </x:c>
      <x:c r="AH1442" s="61" t="n">
        <x:f aca="0">IF(OR(T1442="年末+季度",T1442="季度+动态",T1442="季度",T1442="动态"),A1442,AH1441)</x:f>
        <x:v>45930</x:v>
      </x:c>
      <x:c r="AI1442" s="68" t="n">
        <x:f aca="0">YEAR(A1442)</x:f>
        <x:v>2025</x:v>
      </x:c>
      <x:c r="AJ1442" s="68" t="n">
        <x:f aca="0">MONTH(A1442)</x:f>
        <x:v>10</x:v>
      </x:c>
      <x:c r="AK1442" s="66" t="n">
        <x:f aca="0">IF(MONTH(A1442)&lt;&gt;MONTH(A1443),1,0)</x:f>
        <x:v>0</x:v>
      </x:c>
      <x:c r="AL1442" s="64" t="n">
        <x:f aca="0">IF(AK1441,AD1441,AL1441)</x:f>
        <x:v>1.360165227181761</x:v>
      </x:c>
      <x:c r="AM1442" s="65" t="str">
        <x:f aca="0">IF(AK1442,AD1442/AL1442-1,"")</x:f>
      </x:c>
      <x:c r="AN1442" s="64" t="n">
        <x:f aca="0">IF(AI1442&lt;&gt;AI1441,AD1442,MAX(AN1441,AD1442))</x:f>
        <x:v>1.3776124580127207</x:v>
      </x:c>
      <x:c r="AO1442" s="65" t="n">
        <x:f aca="0">AD1442/AN1442-1</x:f>
        <x:v>0</x:v>
      </x:c>
      <x:c r="AP1442" s="69" t="n">
        <x:f aca="0">IFERROR(SUM(Z1442:AC1442)/AD1442,0)</x:f>
        <x:v>1</x:v>
      </x:c>
      <x:c r="AQ1442" s="66" t="b">
        <x:f aca="0">AND(B1442&gt;0,C1442&gt;0,D1442&gt;0,E1442&gt;0)</x:f>
        <x:v>1</x:v>
      </x:c>
    </x:row>
    <x:row r="1443" ht="13.5" hidden="0">
      <x:c r="A1443" s="61" t="n">
        <x:f aca="0">'净值底稿'!A1405</x:f>
        <x:v>45947</x:v>
      </x:c>
      <x:c r="B1443" s="62" t="n">
        <x:f aca="0">'净值底稿'!W1405</x:f>
        <x:v>1.662533202385406</x:v>
      </x:c>
      <x:c r="C1443" s="62" t="n">
        <x:f aca="0">'净值底稿'!T1405</x:f>
        <x:v>1.7400640083506245</x:v>
      </x:c>
      <x:c r="D1443" s="62" t="n">
        <x:f aca="0">'净值底稿'!U1405</x:f>
        <x:v>1.7471</x:v>
      </x:c>
      <x:c r="E1443" s="62" t="n">
        <x:f aca="0">'净值底稿'!V1405</x:f>
        <x:v>3.4573</x:v>
      </x:c>
      <x:c r="F1443" s="63" t="n">
        <x:f aca="0">IFERROR(B1443/B1442-1,0)</x:f>
        <x:v>-0.008787847337590637</x:v>
      </x:c>
      <x:c r="G1443" s="63" t="n">
        <x:f aca="0">IFERROR(C1443/C1442-1,0)</x:f>
        <x:v>-0.025329691175370983</x:v>
      </x:c>
      <x:c r="H1443" s="63" t="n">
        <x:f aca="0">IFERROR(D1443/D1442-1,0)</x:f>
        <x:v>0.001088700435480261</x:v>
      </x:c>
      <x:c r="I1443" s="63" t="n">
        <x:f aca="0">IFERROR(E1443/E1442-1,0)</x:f>
        <x:v>0.028468586387434547</x:v>
      </x:c>
      <x:c r="J1443" s="64" t="n">
        <x:f aca="0">Z1442*(1+F1443)</x:f>
        <x:v>0.15729107124602676</x:v>
      </x:c>
      <x:c r="K1443" s="64" t="n">
        <x:f aca="0">AA1442*(1+G1443)</x:f>
        <x:v>0.14866665710179847</x:v>
      </x:c>
      <x:c r="L1443" s="64" t="n">
        <x:f aca="0">AB1442*(1+H1443)</x:f>
        <x:v>0.9332479387156599</x:v>
      </x:c>
      <x:c r="M1443" s="64" t="n">
        <x:f aca="0">AC1442*(1+I1443)</x:f>
        <x:v>0.13798311587924292</x:v>
      </x:c>
      <x:c r="N1443" s="64" t="n">
        <x:f aca="0">SUM(J1443:M1443)</x:f>
        <x:v>1.3771887829427278</x:v>
      </x:c>
      <x:c r="O1443" s="65" t="n">
        <x:f aca="0">IFERROR((J1443+K1443)/N1443,0)</x:f>
        <x:v>0.22216106617864376</x:v>
      </x:c>
      <x:c r="P1443" s="66" t="b">
        <x:f aca="0">AND(MONTH(A1443)=12,OR(A1444="",YEAR(A1443)&lt;&gt;YEAR(A1444)))</x:f>
        <x:v>0</x:v>
      </x:c>
      <x:c r="Q1443" s="66" t="b">
        <x:f aca="0">AND(MOD(MONTH(A1443),3)=0,OR(A1444="",MONTH(A1443)&lt;&gt;MONTH(A1444)))</x:f>
        <x:v>0</x:v>
      </x:c>
      <x:c r="R1443" s="66" t="b">
        <x:f aca="0">OR(O1443&gt;$E$7,O1443&lt;$E$6)</x:f>
        <x:v>0</x:v>
      </x:c>
      <x:c r="S1443" s="66" t="b">
        <x:f aca="0">AND(OR(P1443,Q1443,R1443),A1443-AH1442&gt;$E$8)</x:f>
        <x:v>0</x:v>
      </x:c>
      <x:c r="T1443" s="67" t="str">
        <x:f aca="0">IF(NOT(OR(P1443,Q1443,R1443)),"不调",IF(NOT(S1443),"间隔规则跳过",IF(P1443,"年末+季度",IF(AND(Q1443,R1443),"季度+动态",IF(Q1443,"季度","动态")))))</x:f>
        <x:v>不调</x:v>
      </x:c>
      <x:c r="U1443" s="64" t="n">
        <x:f aca="0">IF(OR(T1443="年末+季度",T1443="季度+动态"),N1443*$E$5/2,IF(T1443="季度",(J1443+K1443)/2,IF(T1443="动态",N1443*$E$5*IF(J1443+K1443=0,0.5,J1443/(J1443+K1443)),J1443)))</x:f>
        <x:v>0.15729107124602676</x:v>
      </x:c>
      <x:c r="V1443" s="64" t="n">
        <x:f aca="0">IF(OR(T1443="年末+季度",T1443="季度+动态"),N1443*$E$5/2,IF(T1443="季度",(J1443+K1443)/2,IF(T1443="动态",N1443*$E$5*IF(J1443+K1443=0,0.5,K1443/(J1443+K1443)),K1443)))</x:f>
        <x:v>0.14866665710179847</x:v>
      </x:c>
      <x:c r="W1443" s="64" t="n">
        <x:f aca="0">IF(OR(T1443="年末+季度",T1443="季度+动态",T1443="动态"),N1443*(1-$E$5)*IF(L1443+M1443=0,$B$7/($B$7+$B$8),L1443/(L1443+M1443)),L1443)</x:f>
        <x:v>0.9332479387156599</x:v>
      </x:c>
      <x:c r="X1443" s="64" t="n">
        <x:f aca="0">IF(OR(T1443="年末+季度",T1443="季度+动态",T1443="动态"),N1443*(1-$E$5)*IF(L1443+M1443=0,$B$8/($B$7+$B$8),M1443/(L1443+M1443)),M1443)</x:f>
        <x:v>0.13798311587924292</x:v>
      </x:c>
      <x:c r="Y1443" s="64" t="n">
        <x:f aca="0">POWER(1-$H$5,(A1443-A1442)/$H$8)</x:f>
        <x:v>0.9999862671029998</x:v>
      </x:c>
      <x:c r="Z1443" s="64" t="n">
        <x:f aca="0">U1443*Y1443</x:f>
        <x:v>0.15728891118394628</x:v>
      </x:c>
      <x:c r="AA1443" s="64" t="n">
        <x:f aca="0">V1443*Y1443</x:f>
        <x:v>0.14866461547790913</x:v>
      </x:c>
      <x:c r="AB1443" s="64" t="n">
        <x:f aca="0">W1443*Y1443</x:f>
        <x:v>0.9332351225178418</x:v>
      </x:c>
      <x:c r="AC1443" s="64" t="n">
        <x:f aca="0">X1443*Y1443</x:f>
        <x:v>0.1379812209713248</x:v>
      </x:c>
      <x:c r="AD1443" s="64" t="n">
        <x:f aca="0">SUM(Z1443:AC1443)</x:f>
        <x:v>1.3771698701510218</x:v>
      </x:c>
      <x:c r="AE1443" s="64" t="n">
        <x:f aca="0">MAX(AE1442,AD1443)</x:f>
        <x:v>1.3776124580127207</x:v>
      </x:c>
      <x:c r="AF1443" s="63" t="n">
        <x:f aca="0">AD1443/AE1443-1</x:f>
        <x:v>-0.0003212716748637323</x:v>
      </x:c>
      <x:c r="AG1443" s="63" t="n">
        <x:f aca="0">AD1443/AD1442-1</x:f>
        <x:v>-0.0003212716748637323</x:v>
      </x:c>
      <x:c r="AH1443" s="61" t="n">
        <x:f aca="0">IF(OR(T1443="年末+季度",T1443="季度+动态",T1443="季度",T1443="动态"),A1443,AH1442)</x:f>
        <x:v>45930</x:v>
      </x:c>
      <x:c r="AI1443" s="68" t="n">
        <x:f aca="0">YEAR(A1443)</x:f>
        <x:v>2025</x:v>
      </x:c>
      <x:c r="AJ1443" s="68" t="n">
        <x:f aca="0">MONTH(A1443)</x:f>
        <x:v>10</x:v>
      </x:c>
      <x:c r="AK1443" s="66" t="n">
        <x:f aca="0">IF(MONTH(A1443)&lt;&gt;MONTH(A1444),1,0)</x:f>
        <x:v>0</x:v>
      </x:c>
      <x:c r="AL1443" s="64" t="n">
        <x:f aca="0">IF(AK1442,AD1442,AL1442)</x:f>
        <x:v>1.360165227181761</x:v>
      </x:c>
      <x:c r="AM1443" s="65" t="str">
        <x:f aca="0">IF(AK1443,AD1443/AL1443-1,"")</x:f>
      </x:c>
      <x:c r="AN1443" s="64" t="n">
        <x:f aca="0">IF(AI1443&lt;&gt;AI1442,AD1443,MAX(AN1442,AD1443))</x:f>
        <x:v>1.3776124580127207</x:v>
      </x:c>
      <x:c r="AO1443" s="65" t="n">
        <x:f aca="0">AD1443/AN1443-1</x:f>
        <x:v>-0.0003212716748637323</x:v>
      </x:c>
      <x:c r="AP1443" s="69" t="n">
        <x:f aca="0">IFERROR(SUM(Z1443:AC1443)/AD1443,0)</x:f>
        <x:v>1</x:v>
      </x:c>
      <x:c r="AQ1443" s="66" t="b">
        <x:f aca="0">AND(B1443&gt;0,C1443&gt;0,D1443&gt;0,E1443&gt;0)</x:f>
        <x:v>1</x:v>
      </x:c>
    </x:row>
    <x:row r="1444" ht="13.5" hidden="0">
      <x:c r="A1444" s="61" t="n">
        <x:f aca="0">'净值底稿'!A1406</x:f>
        <x:v>45950</x:v>
      </x:c>
      <x:c r="B1444" s="62" t="n">
        <x:f aca="0">'净值底稿'!W1406</x:f>
        <x:v>1.670320758344088</x:v>
      </x:c>
      <x:c r="C1444" s="62" t="n">
        <x:f aca="0">'净值底稿'!T1406</x:f>
        <x:v>1.7581700859055718</x:v>
      </x:c>
      <x:c r="D1444" s="62" t="n">
        <x:f aca="0">'净值底稿'!U1406</x:f>
        <x:v>1.7464</x:v>
      </x:c>
      <x:c r="E1444" s="62" t="n">
        <x:f aca="0">'净值底稿'!V1406</x:f>
        <x:v>3.3843</x:v>
      </x:c>
      <x:c r="F1444" s="63" t="n">
        <x:f aca="0">IFERROR(B1444/B1443-1,0)</x:f>
        <x:v>0.0046841506368164865</x:v>
      </x:c>
      <x:c r="G1444" s="63" t="n">
        <x:f aca="0">IFERROR(C1444/C1443-1,0)</x:f>
        <x:v>0.01040540892062336</x:v>
      </x:c>
      <x:c r="H1444" s="63" t="n">
        <x:f aca="0">IFERROR(D1444/D1443-1,0)</x:f>
        <x:v>-0.000400663957415226</x:v>
      </x:c>
      <x:c r="I1444" s="63" t="n">
        <x:f aca="0">IFERROR(E1444/E1443-1,0)</x:f>
        <x:v>-0.021114742718306156</x:v>
      </x:c>
      <x:c r="J1444" s="64" t="n">
        <x:f aca="0">Z1443*(1+F1444)</x:f>
        <x:v>0.15802567613743274</x:v>
      </x:c>
      <x:c r="K1444" s="64" t="n">
        <x:f aca="0">AA1443*(1+G1444)</x:f>
        <x:v>0.150211531593984</x:v>
      </x:c>
      <x:c r="L1444" s="64" t="n">
        <x:f aca="0">AB1443*(1+H1444)</x:f>
        <x:v>0.9328612088404549</x:v>
      </x:c>
      <x:c r="M1444" s="64" t="n">
        <x:f aca="0">AC1443*(1+I1444)</x:f>
        <x:v>0.13506778299055752</x:v>
      </x:c>
      <x:c r="N1444" s="64" t="n">
        <x:f aca="0">SUM(J1444:M1444)</x:f>
        <x:v>1.3761661995624292</x:v>
      </x:c>
      <x:c r="O1444" s="65" t="n">
        <x:f aca="0">IFERROR((J1444+K1444)/N1444,0)</x:f>
        <x:v>0.2239825450075906</x:v>
      </x:c>
      <x:c r="P1444" s="66" t="b">
        <x:f aca="0">AND(MONTH(A1444)=12,OR(A1445="",YEAR(A1444)&lt;&gt;YEAR(A1445)))</x:f>
        <x:v>0</x:v>
      </x:c>
      <x:c r="Q1444" s="66" t="b">
        <x:f aca="0">AND(MOD(MONTH(A1444),3)=0,OR(A1445="",MONTH(A1444)&lt;&gt;MONTH(A1445)))</x:f>
        <x:v>0</x:v>
      </x:c>
      <x:c r="R1444" s="66" t="b">
        <x:f aca="0">OR(O1444&gt;$E$7,O1444&lt;$E$6)</x:f>
        <x:v>0</x:v>
      </x:c>
      <x:c r="S1444" s="66" t="b">
        <x:f aca="0">AND(OR(P1444,Q1444,R1444),A1444-AH1443&gt;$E$8)</x:f>
        <x:v>0</x:v>
      </x:c>
      <x:c r="T1444" s="67" t="str">
        <x:f aca="0">IF(NOT(OR(P1444,Q1444,R1444)),"不调",IF(NOT(S1444),"间隔规则跳过",IF(P1444,"年末+季度",IF(AND(Q1444,R1444),"季度+动态",IF(Q1444,"季度","动态")))))</x:f>
        <x:v>不调</x:v>
      </x:c>
      <x:c r="U1444" s="64" t="n">
        <x:f aca="0">IF(OR(T1444="年末+季度",T1444="季度+动态"),N1444*$E$5/2,IF(T1444="季度",(J1444+K1444)/2,IF(T1444="动态",N1444*$E$5*IF(J1444+K1444=0,0.5,J1444/(J1444+K1444)),J1444)))</x:f>
        <x:v>0.15802567613743274</x:v>
      </x:c>
      <x:c r="V1444" s="64" t="n">
        <x:f aca="0">IF(OR(T1444="年末+季度",T1444="季度+动态"),N1444*$E$5/2,IF(T1444="季度",(J1444+K1444)/2,IF(T1444="动态",N1444*$E$5*IF(J1444+K1444=0,0.5,K1444/(J1444+K1444)),K1444)))</x:f>
        <x:v>0.150211531593984</x:v>
      </x:c>
      <x:c r="W1444" s="64" t="n">
        <x:f aca="0">IF(OR(T1444="年末+季度",T1444="季度+动态",T1444="动态"),N1444*(1-$E$5)*IF(L1444+M1444=0,$B$7/($B$7+$B$8),L1444/(L1444+M1444)),L1444)</x:f>
        <x:v>0.9328612088404549</x:v>
      </x:c>
      <x:c r="X1444" s="64" t="n">
        <x:f aca="0">IF(OR(T1444="年末+季度",T1444="季度+动态",T1444="动态"),N1444*(1-$E$5)*IF(L1444+M1444=0,$B$8/($B$7+$B$8),M1444/(L1444+M1444)),M1444)</x:f>
        <x:v>0.13506778299055752</x:v>
      </x:c>
      <x:c r="Y1444" s="64" t="n">
        <x:f aca="0">POWER(1-$H$5,(A1444-A1443)/$H$8)</x:f>
        <x:v>0.9999588018747739</x:v>
      </x:c>
      <x:c r="Z1444" s="64" t="n">
        <x:f aca="0">U1444*Y1444</x:f>
        <x:v>0.1580191657758383</x:v>
      </x:c>
      <x:c r="AA1444" s="64" t="n">
        <x:f aca="0">V1444*Y1444</x:f>
        <x:v>0.150205343160495</x:v>
      </x:c>
      <x:c r="AB1444" s="64" t="n">
        <x:f aca="0">W1444*Y1444</x:f>
        <x:v>0.9328227767075545</x:v>
      </x:c>
      <x:c r="AC1444" s="64" t="n">
        <x:f aca="0">X1444*Y1444</x:f>
        <x:v>0.13506221845111988</x:v>
      </x:c>
      <x:c r="AD1444" s="64" t="n">
        <x:f aca="0">SUM(Z1444:AC1444)</x:f>
        <x:v>1.3761095040950078</x:v>
      </x:c>
      <x:c r="AE1444" s="64" t="n">
        <x:f aca="0">MAX(AE1443,AD1444)</x:f>
        <x:v>1.3776124580127207</x:v>
      </x:c>
      <x:c r="AF1444" s="63" t="n">
        <x:f aca="0">AD1444/AE1444-1</x:f>
        <x:v>-0.0010909845573559007</x:v>
      </x:c>
      <x:c r="AG1444" s="63" t="n">
        <x:f aca="0">AD1444/AD1443-1</x:f>
        <x:v>-0.0007699602489108504</x:v>
      </x:c>
      <x:c r="AH1444" s="61" t="n">
        <x:f aca="0">IF(OR(T1444="年末+季度",T1444="季度+动态",T1444="季度",T1444="动态"),A1444,AH1443)</x:f>
        <x:v>45930</x:v>
      </x:c>
      <x:c r="AI1444" s="68" t="n">
        <x:f aca="0">YEAR(A1444)</x:f>
        <x:v>2025</x:v>
      </x:c>
      <x:c r="AJ1444" s="68" t="n">
        <x:f aca="0">MONTH(A1444)</x:f>
        <x:v>10</x:v>
      </x:c>
      <x:c r="AK1444" s="66" t="n">
        <x:f aca="0">IF(MONTH(A1444)&lt;&gt;MONTH(A1445),1,0)</x:f>
        <x:v>0</x:v>
      </x:c>
      <x:c r="AL1444" s="64" t="n">
        <x:f aca="0">IF(AK1443,AD1443,AL1443)</x:f>
        <x:v>1.360165227181761</x:v>
      </x:c>
      <x:c r="AM1444" s="65" t="str">
        <x:f aca="0">IF(AK1444,AD1444/AL1444-1,"")</x:f>
      </x:c>
      <x:c r="AN1444" s="64" t="n">
        <x:f aca="0">IF(AI1444&lt;&gt;AI1443,AD1444,MAX(AN1443,AD1444))</x:f>
        <x:v>1.3776124580127207</x:v>
      </x:c>
      <x:c r="AO1444" s="65" t="n">
        <x:f aca="0">AD1444/AN1444-1</x:f>
        <x:v>-0.0010909845573559007</x:v>
      </x:c>
      <x:c r="AP1444" s="69" t="n">
        <x:f aca="0">IFERROR(SUM(Z1444:AC1444)/AD1444,0)</x:f>
        <x:v>1</x:v>
      </x:c>
      <x:c r="AQ1444" s="66" t="b">
        <x:f aca="0">AND(B1444&gt;0,C1444&gt;0,D1444&gt;0,E1444&gt;0)</x:f>
        <x:v>1</x:v>
      </x:c>
    </x:row>
    <x:row r="1445" ht="13.5" hidden="0">
      <x:c r="A1445" s="61" t="n">
        <x:f aca="0">'净值底稿'!A1407</x:f>
        <x:v>45951</x:v>
      </x:c>
      <x:c r="B1445" s="62" t="n">
        <x:f aca="0">'净值底稿'!W1407</x:f>
        <x:v>1.6774921491127768</x:v>
      </x:c>
      <x:c r="C1445" s="62" t="n">
        <x:f aca="0">'净值底稿'!T1407</x:f>
        <x:v>1.7883776671691114</x:v>
      </x:c>
      <x:c r="D1445" s="62" t="n">
        <x:f aca="0">'净值底稿'!U1407</x:f>
        <x:v>1.7469</x:v>
      </x:c>
      <x:c r="E1445" s="62" t="n">
        <x:f aca="0">'净值底稿'!V1407</x:f>
        <x:v>3.4283</x:v>
      </x:c>
      <x:c r="F1445" s="63" t="n">
        <x:f aca="0">IFERROR(B1445/B1444-1,0)</x:f>
        <x:v>0.0042934213281276</x:v>
      </x:c>
      <x:c r="G1445" s="63" t="n">
        <x:f aca="0">IFERROR(C1445/C1444-1,0)</x:f>
        <x:v>0.01718126221444649</x:v>
      </x:c>
      <x:c r="H1445" s="63" t="n">
        <x:f aca="0">IFERROR(D1445/D1444-1,0)</x:f>
        <x:v>0.00028630325240497356</x:v>
      </x:c>
      <x:c r="I1445" s="63" t="n">
        <x:f aca="0">IFERROR(E1445/E1444-1,0)</x:f>
        <x:v>0.013001211476523888</x:v>
      </x:c>
      <x:c r="J1445" s="64" t="n">
        <x:f aca="0">Z1444*(1+F1445)</x:f>
        <x:v>0.1586976086324332</x:v>
      </x:c>
      <x:c r="K1445" s="64" t="n">
        <x:f aca="0">AA1444*(1+G1445)</x:f>
        <x:v>0.1527860605473464</x:v>
      </x:c>
      <x:c r="L1445" s="64" t="n">
        <x:f aca="0">AB1444*(1+H1445)</x:f>
        <x:v>0.9330898469024433</x:v>
      </x:c>
      <x:c r="M1445" s="64" t="n">
        <x:f aca="0">AC1444*(1+I1445)</x:f>
        <x:v>0.13681819091569136</x:v>
      </x:c>
      <x:c r="N1445" s="64" t="n">
        <x:f aca="0">SUM(J1445:M1445)</x:f>
        <x:v>1.3813917069979142</x:v>
      </x:c>
      <x:c r="O1445" s="65" t="n">
        <x:f aca="0">IFERROR((J1445+K1445)/N1445,0)</x:f>
        <x:v>0.22548540548046733</x:v>
      </x:c>
      <x:c r="P1445" s="66" t="b">
        <x:f aca="0">AND(MONTH(A1445)=12,OR(A1446="",YEAR(A1445)&lt;&gt;YEAR(A1446)))</x:f>
        <x:v>0</x:v>
      </x:c>
      <x:c r="Q1445" s="66" t="b">
        <x:f aca="0">AND(MOD(MONTH(A1445),3)=0,OR(A1446="",MONTH(A1445)&lt;&gt;MONTH(A1446)))</x:f>
        <x:v>0</x:v>
      </x:c>
      <x:c r="R1445" s="66" t="b">
        <x:f aca="0">OR(O1445&gt;$E$7,O1445&lt;$E$6)</x:f>
        <x:v>0</x:v>
      </x:c>
      <x:c r="S1445" s="66" t="b">
        <x:f aca="0">AND(OR(P1445,Q1445,R1445),A1445-AH1444&gt;$E$8)</x:f>
        <x:v>0</x:v>
      </x:c>
      <x:c r="T1445" s="67" t="str">
        <x:f aca="0">IF(NOT(OR(P1445,Q1445,R1445)),"不调",IF(NOT(S1445),"间隔规则跳过",IF(P1445,"年末+季度",IF(AND(Q1445,R1445),"季度+动态",IF(Q1445,"季度","动态")))))</x:f>
        <x:v>不调</x:v>
      </x:c>
      <x:c r="U1445" s="64" t="n">
        <x:f aca="0">IF(OR(T1445="年末+季度",T1445="季度+动态"),N1445*$E$5/2,IF(T1445="季度",(J1445+K1445)/2,IF(T1445="动态",N1445*$E$5*IF(J1445+K1445=0,0.5,J1445/(J1445+K1445)),J1445)))</x:f>
        <x:v>0.1586976086324332</x:v>
      </x:c>
      <x:c r="V1445" s="64" t="n">
        <x:f aca="0">IF(OR(T1445="年末+季度",T1445="季度+动态"),N1445*$E$5/2,IF(T1445="季度",(J1445+K1445)/2,IF(T1445="动态",N1445*$E$5*IF(J1445+K1445=0,0.5,K1445/(J1445+K1445)),K1445)))</x:f>
        <x:v>0.1527860605473464</x:v>
      </x:c>
      <x:c r="W1445" s="64" t="n">
        <x:f aca="0">IF(OR(T1445="年末+季度",T1445="季度+动态",T1445="动态"),N1445*(1-$E$5)*IF(L1445+M1445=0,$B$7/($B$7+$B$8),L1445/(L1445+M1445)),L1445)</x:f>
        <x:v>0.9330898469024433</x:v>
      </x:c>
      <x:c r="X1445" s="64" t="n">
        <x:f aca="0">IF(OR(T1445="年末+季度",T1445="季度+动态",T1445="动态"),N1445*(1-$E$5)*IF(L1445+M1445=0,$B$8/($B$7+$B$8),M1445/(L1445+M1445)),M1445)</x:f>
        <x:v>0.13681819091569136</x:v>
      </x:c>
      <x:c r="Y1445" s="64" t="n">
        <x:f aca="0">POWER(1-$H$5,(A1445-A1444)/$H$8)</x:f>
        <x:v>0.9999862671029998</x:v>
      </x:c>
      <x:c r="Z1445" s="64" t="n">
        <x:f aca="0">U1445*Y1445</x:f>
        <x:v>0.15869542925451968</x:v>
      </x:c>
      <x:c r="AA1445" s="64" t="n">
        <x:f aca="0">V1445*Y1445</x:f>
        <x:v>0.15278396235211383</x:v>
      </x:c>
      <x:c r="AB1445" s="64" t="n">
        <x:f aca="0">W1445*Y1445</x:f>
        <x:v>0.9330770328756839</x:v>
      </x:c>
      <x:c r="AC1445" s="64" t="n">
        <x:f aca="0">X1445*Y1445</x:f>
        <x:v>0.13681631200556776</x:v>
      </x:c>
      <x:c r="AD1445" s="64" t="n">
        <x:f aca="0">SUM(Z1445:AC1445)</x:f>
        <x:v>1.3813727364878852</x:v>
      </x:c>
      <x:c r="AE1445" s="64" t="n">
        <x:f aca="0">MAX(AE1444,AD1445)</x:f>
        <x:v>1.3813727364878852</x:v>
      </x:c>
      <x:c r="AF1445" s="63" t="n">
        <x:f aca="0">AD1445/AE1445-1</x:f>
        <x:v>0</x:v>
      </x:c>
      <x:c r="AG1445" s="63" t="n">
        <x:f aca="0">AD1445/AD1444-1</x:f>
        <x:v>0.003824719164583268</x:v>
      </x:c>
      <x:c r="AH1445" s="61" t="n">
        <x:f aca="0">IF(OR(T1445="年末+季度",T1445="季度+动态",T1445="季度",T1445="动态"),A1445,AH1444)</x:f>
        <x:v>45930</x:v>
      </x:c>
      <x:c r="AI1445" s="68" t="n">
        <x:f aca="0">YEAR(A1445)</x:f>
        <x:v>2025</x:v>
      </x:c>
      <x:c r="AJ1445" s="68" t="n">
        <x:f aca="0">MONTH(A1445)</x:f>
        <x:v>10</x:v>
      </x:c>
      <x:c r="AK1445" s="66" t="n">
        <x:f aca="0">IF(MONTH(A1445)&lt;&gt;MONTH(A1446),1,0)</x:f>
        <x:v>0</x:v>
      </x:c>
      <x:c r="AL1445" s="64" t="n">
        <x:f aca="0">IF(AK1444,AD1444,AL1444)</x:f>
        <x:v>1.360165227181761</x:v>
      </x:c>
      <x:c r="AM1445" s="65" t="str">
        <x:f aca="0">IF(AK1445,AD1445/AL1445-1,"")</x:f>
      </x:c>
      <x:c r="AN1445" s="64" t="n">
        <x:f aca="0">IF(AI1445&lt;&gt;AI1444,AD1445,MAX(AN1444,AD1445))</x:f>
        <x:v>1.3813727364878852</x:v>
      </x:c>
      <x:c r="AO1445" s="65" t="n">
        <x:f aca="0">AD1445/AN1445-1</x:f>
        <x:v>0</x:v>
      </x:c>
      <x:c r="AP1445" s="69" t="n">
        <x:f aca="0">IFERROR(SUM(Z1445:AC1445)/AD1445,0)</x:f>
        <x:v>1</x:v>
      </x:c>
      <x:c r="AQ1445" s="66" t="b">
        <x:f aca="0">AND(B1445&gt;0,C1445&gt;0,D1445&gt;0,E1445&gt;0)</x:f>
        <x:v>1</x:v>
      </x:c>
    </x:row>
    <x:row r="1446" ht="13.5" hidden="0">
      <x:c r="A1446" s="61" t="n">
        <x:f aca="0">'净值底稿'!A1408</x:f>
        <x:v>45952</x:v>
      </x:c>
      <x:c r="B1446" s="62" t="n">
        <x:f aca="0">'净值底稿'!W1408</x:f>
        <x:v>1.6793398418137353</x:v>
      </x:c>
      <x:c r="C1446" s="62" t="n">
        <x:f aca="0">'净值底稿'!T1408</x:f>
        <x:v>1.7824493702134259</x:v>
      </x:c>
      <x:c r="D1446" s="62" t="n">
        <x:f aca="0">'净值底稿'!U1408</x:f>
        <x:v>1.7472</x:v>
      </x:c>
      <x:c r="E1446" s="62" t="n">
        <x:f aca="0">'净值底稿'!V1408</x:f>
        <x:v>3.2986</x:v>
      </x:c>
      <x:c r="F1446" s="63" t="n">
        <x:f aca="0">IFERROR(B1446/B1445-1,0)</x:f>
        <x:v>0.0011014613105257975</x:v>
      </x:c>
      <x:c r="G1446" s="63" t="n">
        <x:f aca="0">IFERROR(C1446/C1445-1,0)</x:f>
        <x:v>-0.003314902139809006</x:v>
      </x:c>
      <x:c r="H1446" s="63" t="n">
        <x:f aca="0">IFERROR(D1446/D1445-1,0)</x:f>
        <x:v>0.00017173278378845858</x:v>
      </x:c>
      <x:c r="I1446" s="63" t="n">
        <x:f aca="0">IFERROR(E1446/E1445-1,0)</x:f>
        <x:v>-0.03783216171280235</x:v>
      </x:c>
      <x:c r="J1446" s="64" t="n">
        <x:f aca="0">Z1445*(1+F1446)</x:f>
        <x:v>0.15887022613000082</x:v>
      </x:c>
      <x:c r="K1446" s="64" t="n">
        <x:f aca="0">AA1445*(1+G1446)</x:f>
        <x:v>0.15227749846838431</x:v>
      </x:c>
      <x:c r="L1446" s="64" t="n">
        <x:f aca="0">AB1445*(1+H1446)</x:f>
        <x:v>0.9332372727920287</x:v>
      </x:c>
      <x:c r="M1446" s="64" t="n">
        <x:f aca="0">AC1445*(1+I1446)</x:f>
        <x:v>0.13164025516482392</x:v>
      </x:c>
      <x:c r="N1446" s="64" t="n">
        <x:f aca="0">SUM(J1446:M1446)</x:f>
        <x:v>1.3760252525552379</x:v>
      </x:c>
      <x:c r="O1446" s="65" t="n">
        <x:f aca="0">IFERROR((J1446+K1446)/N1446,0)</x:f>
        <x:v>0.22612065005390933</x:v>
      </x:c>
      <x:c r="P1446" s="66" t="b">
        <x:f aca="0">AND(MONTH(A1446)=12,OR(A1447="",YEAR(A1446)&lt;&gt;YEAR(A1447)))</x:f>
        <x:v>0</x:v>
      </x:c>
      <x:c r="Q1446" s="66" t="b">
        <x:f aca="0">AND(MOD(MONTH(A1446),3)=0,OR(A1447="",MONTH(A1446)&lt;&gt;MONTH(A1447)))</x:f>
        <x:v>0</x:v>
      </x:c>
      <x:c r="R1446" s="66" t="b">
        <x:f aca="0">OR(O1446&gt;$E$7,O1446&lt;$E$6)</x:f>
        <x:v>0</x:v>
      </x:c>
      <x:c r="S1446" s="66" t="b">
        <x:f aca="0">AND(OR(P1446,Q1446,R1446),A1446-AH1445&gt;$E$8)</x:f>
        <x:v>0</x:v>
      </x:c>
      <x:c r="T1446" s="67" t="str">
        <x:f aca="0">IF(NOT(OR(P1446,Q1446,R1446)),"不调",IF(NOT(S1446),"间隔规则跳过",IF(P1446,"年末+季度",IF(AND(Q1446,R1446),"季度+动态",IF(Q1446,"季度","动态")))))</x:f>
        <x:v>不调</x:v>
      </x:c>
      <x:c r="U1446" s="64" t="n">
        <x:f aca="0">IF(OR(T1446="年末+季度",T1446="季度+动态"),N1446*$E$5/2,IF(T1446="季度",(J1446+K1446)/2,IF(T1446="动态",N1446*$E$5*IF(J1446+K1446=0,0.5,J1446/(J1446+K1446)),J1446)))</x:f>
        <x:v>0.15887022613000082</x:v>
      </x:c>
      <x:c r="V1446" s="64" t="n">
        <x:f aca="0">IF(OR(T1446="年末+季度",T1446="季度+动态"),N1446*$E$5/2,IF(T1446="季度",(J1446+K1446)/2,IF(T1446="动态",N1446*$E$5*IF(J1446+K1446=0,0.5,K1446/(J1446+K1446)),K1446)))</x:f>
        <x:v>0.15227749846838431</x:v>
      </x:c>
      <x:c r="W1446" s="64" t="n">
        <x:f aca="0">IF(OR(T1446="年末+季度",T1446="季度+动态",T1446="动态"),N1446*(1-$E$5)*IF(L1446+M1446=0,$B$7/($B$7+$B$8),L1446/(L1446+M1446)),L1446)</x:f>
        <x:v>0.9332372727920287</x:v>
      </x:c>
      <x:c r="X1446" s="64" t="n">
        <x:f aca="0">IF(OR(T1446="年末+季度",T1446="季度+动态",T1446="动态"),N1446*(1-$E$5)*IF(L1446+M1446=0,$B$8/($B$7+$B$8),M1446/(L1446+M1446)),M1446)</x:f>
        <x:v>0.13164025516482392</x:v>
      </x:c>
      <x:c r="Y1446" s="64" t="n">
        <x:f aca="0">POWER(1-$H$5,(A1446-A1445)/$H$8)</x:f>
        <x:v>0.9999862671029998</x:v>
      </x:c>
      <x:c r="Z1446" s="64" t="n">
        <x:f aca="0">U1446*Y1446</x:f>
        <x:v>0.15886804438154897</x:v>
      </x:c>
      <x:c r="AA1446" s="64" t="n">
        <x:f aca="0">V1446*Y1446</x:f>
        <x:v>0.1522754072571824</x:v>
      </x:c>
      <x:c r="AB1446" s="64" t="n">
        <x:f aca="0">W1446*Y1446</x:f>
        <x:v>0.9332244567406847</x:v>
      </x:c>
      <x:c r="AC1446" s="64" t="n">
        <x:f aca="0">X1446*Y1446</x:f>
        <x:v>0.13163844736275865</x:v>
      </x:c>
      <x:c r="AD1446" s="64" t="n">
        <x:f aca="0">SUM(Z1446:AC1446)</x:f>
        <x:v>1.3760063557421747</x:v>
      </x:c>
      <x:c r="AE1446" s="64" t="n">
        <x:f aca="0">MAX(AE1445,AD1446)</x:f>
        <x:v>1.3813727364878852</x:v>
      </x:c>
      <x:c r="AF1446" s="63" t="n">
        <x:f aca="0">AD1446/AE1446-1</x:f>
        <x:v>-0.003884817329864565</x:v>
      </x:c>
      <x:c r="AG1446" s="63" t="n">
        <x:f aca="0">AD1446/AD1445-1</x:f>
        <x:v>-0.003884817329864565</x:v>
      </x:c>
      <x:c r="AH1446" s="61" t="n">
        <x:f aca="0">IF(OR(T1446="年末+季度",T1446="季度+动态",T1446="季度",T1446="动态"),A1446,AH1445)</x:f>
        <x:v>45930</x:v>
      </x:c>
      <x:c r="AI1446" s="68" t="n">
        <x:f aca="0">YEAR(A1446)</x:f>
        <x:v>2025</x:v>
      </x:c>
      <x:c r="AJ1446" s="68" t="n">
        <x:f aca="0">MONTH(A1446)</x:f>
        <x:v>10</x:v>
      </x:c>
      <x:c r="AK1446" s="66" t="n">
        <x:f aca="0">IF(MONTH(A1446)&lt;&gt;MONTH(A1447),1,0)</x:f>
        <x:v>0</x:v>
      </x:c>
      <x:c r="AL1446" s="64" t="n">
        <x:f aca="0">IF(AK1445,AD1445,AL1445)</x:f>
        <x:v>1.360165227181761</x:v>
      </x:c>
      <x:c r="AM1446" s="65" t="str">
        <x:f aca="0">IF(AK1446,AD1446/AL1446-1,"")</x:f>
      </x:c>
      <x:c r="AN1446" s="64" t="n">
        <x:f aca="0">IF(AI1446&lt;&gt;AI1445,AD1446,MAX(AN1445,AD1446))</x:f>
        <x:v>1.3813727364878852</x:v>
      </x:c>
      <x:c r="AO1446" s="65" t="n">
        <x:f aca="0">AD1446/AN1446-1</x:f>
        <x:v>-0.003884817329864565</x:v>
      </x:c>
      <x:c r="AP1446" s="69" t="n">
        <x:f aca="0">IFERROR(SUM(Z1446:AC1446)/AD1446,0)</x:f>
        <x:v>1</x:v>
      </x:c>
      <x:c r="AQ1446" s="66" t="b">
        <x:f aca="0">AND(B1446&gt;0,C1446&gt;0,D1446&gt;0,E1446&gt;0)</x:f>
        <x:v>1</x:v>
      </x:c>
    </x:row>
    <x:row r="1447" ht="13.5" hidden="0">
      <x:c r="A1447" s="61" t="n">
        <x:f aca="0">'净值底稿'!A1409</x:f>
        <x:v>45953</x:v>
      </x:c>
      <x:c r="B1447" s="62" t="n">
        <x:f aca="0">'净值底稿'!W1409</x:f>
        <x:v>1.6879138754326612</x:v>
      </x:c>
      <x:c r="C1447" s="62" t="n">
        <x:f aca="0">'净值底稿'!T1409</x:f>
        <x:v>1.7843119340649845</x:v>
      </x:c>
      <x:c r="D1447" s="62" t="n">
        <x:f aca="0">'净值底稿'!U1409</x:f>
        <x:v>1.7474</x:v>
      </x:c>
      <x:c r="E1447" s="62" t="n">
        <x:f aca="0">'净值底稿'!V1409</x:f>
        <x:v>3.272</x:v>
      </x:c>
      <x:c r="F1447" s="63" t="n">
        <x:f aca="0">IFERROR(B1447/B1446-1,0)</x:f>
        <x:v>0.005105597691093644</x:v>
      </x:c>
      <x:c r="G1447" s="63" t="n">
        <x:f aca="0">IFERROR(C1447/C1446-1,0)</x:f>
        <x:v>0.0010449462872179627</x:v>
      </x:c>
      <x:c r="H1447" s="63" t="n">
        <x:f aca="0">IFERROR(D1447/D1446-1,0)</x:f>
        <x:v>0.00011446886446875304</x:v>
      </x:c>
      <x:c r="I1447" s="63" t="n">
        <x:f aca="0">IFERROR(E1447/E1446-1,0)</x:f>
        <x:v>-0.00806402716303889</x:v>
      </x:c>
      <x:c r="J1447" s="64" t="n">
        <x:f aca="0">Z1446*(1+F1447)</x:f>
        <x:v>0.15967916070213198</x:v>
      </x:c>
      <x:c r="K1447" s="64" t="n">
        <x:f aca="0">AA1446*(1+G1447)</x:f>
        <x:v>0.15243452687863038</x:v>
      </x:c>
      <x:c r="L1447" s="64" t="n">
        <x:f aca="0">AB1446*(1+H1447)</x:f>
        <x:v>0.9333312818845423</x:v>
      </x:c>
      <x:c r="M1447" s="64" t="n">
        <x:f aca="0">AC1446*(1+I1447)</x:f>
        <x:v>0.1305769113475251</x:v>
      </x:c>
      <x:c r="N1447" s="64" t="n">
        <x:f aca="0">SUM(J1447:M1447)</x:f>
        <x:v>1.3760218808128297</x:v>
      </x:c>
      <x:c r="O1447" s="65" t="n">
        <x:f aca="0">IFERROR((J1447+K1447)/N1447,0)</x:f>
        <x:v>0.22682320094822453</x:v>
      </x:c>
      <x:c r="P1447" s="66" t="b">
        <x:f aca="0">AND(MONTH(A1447)=12,OR(A1448="",YEAR(A1447)&lt;&gt;YEAR(A1448)))</x:f>
        <x:v>0</x:v>
      </x:c>
      <x:c r="Q1447" s="66" t="b">
        <x:f aca="0">AND(MOD(MONTH(A1447),3)=0,OR(A1448="",MONTH(A1447)&lt;&gt;MONTH(A1448)))</x:f>
        <x:v>0</x:v>
      </x:c>
      <x:c r="R1447" s="66" t="b">
        <x:f aca="0">OR(O1447&gt;$E$7,O1447&lt;$E$6)</x:f>
        <x:v>0</x:v>
      </x:c>
      <x:c r="S1447" s="66" t="b">
        <x:f aca="0">AND(OR(P1447,Q1447,R1447),A1447-AH1446&gt;$E$8)</x:f>
        <x:v>0</x:v>
      </x:c>
      <x:c r="T1447" s="67" t="str">
        <x:f aca="0">IF(NOT(OR(P1447,Q1447,R1447)),"不调",IF(NOT(S1447),"间隔规则跳过",IF(P1447,"年末+季度",IF(AND(Q1447,R1447),"季度+动态",IF(Q1447,"季度","动态")))))</x:f>
        <x:v>不调</x:v>
      </x:c>
      <x:c r="U1447" s="64" t="n">
        <x:f aca="0">IF(OR(T1447="年末+季度",T1447="季度+动态"),N1447*$E$5/2,IF(T1447="季度",(J1447+K1447)/2,IF(T1447="动态",N1447*$E$5*IF(J1447+K1447=0,0.5,J1447/(J1447+K1447)),J1447)))</x:f>
        <x:v>0.15967916070213198</x:v>
      </x:c>
      <x:c r="V1447" s="64" t="n">
        <x:f aca="0">IF(OR(T1447="年末+季度",T1447="季度+动态"),N1447*$E$5/2,IF(T1447="季度",(J1447+K1447)/2,IF(T1447="动态",N1447*$E$5*IF(J1447+K1447=0,0.5,K1447/(J1447+K1447)),K1447)))</x:f>
        <x:v>0.15243452687863038</x:v>
      </x:c>
      <x:c r="W1447" s="64" t="n">
        <x:f aca="0">IF(OR(T1447="年末+季度",T1447="季度+动态",T1447="动态"),N1447*(1-$E$5)*IF(L1447+M1447=0,$B$7/($B$7+$B$8),L1447/(L1447+M1447)),L1447)</x:f>
        <x:v>0.9333312818845423</x:v>
      </x:c>
      <x:c r="X1447" s="64" t="n">
        <x:f aca="0">IF(OR(T1447="年末+季度",T1447="季度+动态",T1447="动态"),N1447*(1-$E$5)*IF(L1447+M1447=0,$B$8/($B$7+$B$8),M1447/(L1447+M1447)),M1447)</x:f>
        <x:v>0.1305769113475251</x:v>
      </x:c>
      <x:c r="Y1447" s="64" t="n">
        <x:f aca="0">POWER(1-$H$5,(A1447-A1446)/$H$8)</x:f>
        <x:v>0.9999862671029998</x:v>
      </x:c>
      <x:c r="Z1447" s="64" t="n">
        <x:f aca="0">U1447*Y1447</x:f>
        <x:v>0.15967696784466498</x:v>
      </x:c>
      <x:c r="AA1447" s="64" t="n">
        <x:f aca="0">V1447*Y1447</x:f>
        <x:v>0.15243243351097346</x:v>
      </x:c>
      <x:c r="AB1447" s="64" t="n">
        <x:f aca="0">W1447*Y1447</x:f>
        <x:v>0.933318464542181</x:v>
      </x:c>
      <x:c r="AC1447" s="64" t="n">
        <x:f aca="0">X1447*Y1447</x:f>
        <x:v>0.13057511814825096</x:v>
      </x:c>
      <x:c r="AD1447" s="64" t="n">
        <x:f aca="0">SUM(Z1447:AC1447)</x:f>
        <x:v>1.3760029840460706</x:v>
      </x:c>
      <x:c r="AE1447" s="64" t="n">
        <x:f aca="0">MAX(AE1446,AD1447)</x:f>
        <x:v>1.3813727364878852</x:v>
      </x:c>
      <x:c r="AF1447" s="63" t="n">
        <x:f aca="0">AD1447/AE1447-1</x:f>
        <x:v>-0.0038872581599279643</x:v>
      </x:c>
      <x:c r="AG1447" s="63" t="n">
        <x:f aca="0">AD1447/AD1446-1</x:f>
        <x:v>-0.000002450349222637982</x:v>
      </x:c>
      <x:c r="AH1447" s="61" t="n">
        <x:f aca="0">IF(OR(T1447="年末+季度",T1447="季度+动态",T1447="季度",T1447="动态"),A1447,AH1446)</x:f>
        <x:v>45930</x:v>
      </x:c>
      <x:c r="AI1447" s="68" t="n">
        <x:f aca="0">YEAR(A1447)</x:f>
        <x:v>2025</x:v>
      </x:c>
      <x:c r="AJ1447" s="68" t="n">
        <x:f aca="0">MONTH(A1447)</x:f>
        <x:v>10</x:v>
      </x:c>
      <x:c r="AK1447" s="66" t="n">
        <x:f aca="0">IF(MONTH(A1447)&lt;&gt;MONTH(A1448),1,0)</x:f>
        <x:v>0</x:v>
      </x:c>
      <x:c r="AL1447" s="64" t="n">
        <x:f aca="0">IF(AK1446,AD1446,AL1446)</x:f>
        <x:v>1.360165227181761</x:v>
      </x:c>
      <x:c r="AM1447" s="65" t="str">
        <x:f aca="0">IF(AK1447,AD1447/AL1447-1,"")</x:f>
      </x:c>
      <x:c r="AN1447" s="64" t="n">
        <x:f aca="0">IF(AI1447&lt;&gt;AI1446,AD1447,MAX(AN1446,AD1447))</x:f>
        <x:v>1.3813727364878852</x:v>
      </x:c>
      <x:c r="AO1447" s="65" t="n">
        <x:f aca="0">AD1447/AN1447-1</x:f>
        <x:v>-0.0038872581599279643</x:v>
      </x:c>
      <x:c r="AP1447" s="69" t="n">
        <x:f aca="0">IFERROR(SUM(Z1447:AC1447)/AD1447,0)</x:f>
        <x:v>1</x:v>
      </x:c>
      <x:c r="AQ1447" s="66" t="b">
        <x:f aca="0">AND(B1447&gt;0,C1447&gt;0,D1447&gt;0,E1447&gt;0)</x:f>
        <x:v>1</x:v>
      </x:c>
    </x:row>
    <x:row r="1448" ht="13.5" hidden="0">
      <x:c r="A1448" s="61" t="n">
        <x:f aca="0">'净值底稿'!A1410</x:f>
        <x:v>45954</x:v>
      </x:c>
      <x:c r="B1448" s="62" t="n">
        <x:f aca="0">'净值底稿'!W1410</x:f>
        <x:v>1.6839433743242995</x:v>
      </x:c>
      <x:c r="C1448" s="62" t="n">
        <x:f aca="0">'净值底稿'!T1410</x:f>
        <x:v>1.80559679879053</x:v>
      </x:c>
      <x:c r="D1448" s="62" t="n">
        <x:f aca="0">'净值底稿'!U1410</x:f>
        <x:v>1.7469</x:v>
      </x:c>
      <x:c r="E1448" s="62" t="n">
        <x:f aca="0">'净值底稿'!V1410</x:f>
        <x:v>3.2558</x:v>
      </x:c>
      <x:c r="F1448" s="63" t="n">
        <x:f aca="0">IFERROR(B1448/B1447-1,0)</x:f>
        <x:v>-0.002352312618642327</x:v>
      </x:c>
      <x:c r="G1448" s="63" t="n">
        <x:f aca="0">IFERROR(C1448/C1447-1,0)</x:f>
        <x:v>0.011928892207235808</x:v>
      </x:c>
      <x:c r="H1448" s="63" t="n">
        <x:f aca="0">IFERROR(D1448/D1447-1,0)</x:f>
        <x:v>-0.0002861394071191903</x:v>
      </x:c>
      <x:c r="I1448" s="63" t="n">
        <x:f aca="0">IFERROR(E1448/E1447-1,0)</x:f>
        <x:v>-0.004951100244498741</x:v>
      </x:c>
      <x:c r="J1448" s="64" t="n">
        <x:f aca="0">Z1447*(1+F1448)</x:f>
        <x:v>0.15930135769829742</x:v>
      </x:c>
      <x:c r="K1448" s="64" t="n">
        <x:f aca="0">AA1447*(1+G1448)</x:f>
        <x:v>0.1542507835792125</x:v>
      </x:c>
      <x:c r="L1448" s="64" t="n">
        <x:f aca="0">AB1447*(1+H1448)</x:f>
        <x:v>0.9330514053500836</x:v>
      </x:c>
      <x:c r="M1448" s="64" t="n">
        <x:f aca="0">AC1447*(1+I1448)</x:f>
        <x:v>0.1299286276488617</x:v>
      </x:c>
      <x:c r="N1448" s="64" t="n">
        <x:f aca="0">SUM(J1448:M1448)</x:f>
        <x:v>1.3765321742764551</x:v>
      </x:c>
      <x:c r="O1448" s="65" t="n">
        <x:f aca="0">IFERROR((J1448+K1448)/N1448,0)</x:f>
        <x:v>0.2277840991565068</x:v>
      </x:c>
      <x:c r="P1448" s="66" t="b">
        <x:f aca="0">AND(MONTH(A1448)=12,OR(A1449="",YEAR(A1448)&lt;&gt;YEAR(A1449)))</x:f>
        <x:v>0</x:v>
      </x:c>
      <x:c r="Q1448" s="66" t="b">
        <x:f aca="0">AND(MOD(MONTH(A1448),3)=0,OR(A1449="",MONTH(A1448)&lt;&gt;MONTH(A1449)))</x:f>
        <x:v>0</x:v>
      </x:c>
      <x:c r="R1448" s="66" t="b">
        <x:f aca="0">OR(O1448&gt;$E$7,O1448&lt;$E$6)</x:f>
        <x:v>0</x:v>
      </x:c>
      <x:c r="S1448" s="66" t="b">
        <x:f aca="0">AND(OR(P1448,Q1448,R1448),A1448-AH1447&gt;$E$8)</x:f>
        <x:v>0</x:v>
      </x:c>
      <x:c r="T1448" s="67" t="str">
        <x:f aca="0">IF(NOT(OR(P1448,Q1448,R1448)),"不调",IF(NOT(S1448),"间隔规则跳过",IF(P1448,"年末+季度",IF(AND(Q1448,R1448),"季度+动态",IF(Q1448,"季度","动态")))))</x:f>
        <x:v>不调</x:v>
      </x:c>
      <x:c r="U1448" s="64" t="n">
        <x:f aca="0">IF(OR(T1448="年末+季度",T1448="季度+动态"),N1448*$E$5/2,IF(T1448="季度",(J1448+K1448)/2,IF(T1448="动态",N1448*$E$5*IF(J1448+K1448=0,0.5,J1448/(J1448+K1448)),J1448)))</x:f>
        <x:v>0.15930135769829742</x:v>
      </x:c>
      <x:c r="V1448" s="64" t="n">
        <x:f aca="0">IF(OR(T1448="年末+季度",T1448="季度+动态"),N1448*$E$5/2,IF(T1448="季度",(J1448+K1448)/2,IF(T1448="动态",N1448*$E$5*IF(J1448+K1448=0,0.5,K1448/(J1448+K1448)),K1448)))</x:f>
        <x:v>0.1542507835792125</x:v>
      </x:c>
      <x:c r="W1448" s="64" t="n">
        <x:f aca="0">IF(OR(T1448="年末+季度",T1448="季度+动态",T1448="动态"),N1448*(1-$E$5)*IF(L1448+M1448=0,$B$7/($B$7+$B$8),L1448/(L1448+M1448)),L1448)</x:f>
        <x:v>0.9330514053500836</x:v>
      </x:c>
      <x:c r="X1448" s="64" t="n">
        <x:f aca="0">IF(OR(T1448="年末+季度",T1448="季度+动态",T1448="动态"),N1448*(1-$E$5)*IF(L1448+M1448=0,$B$8/($B$7+$B$8),M1448/(L1448+M1448)),M1448)</x:f>
        <x:v>0.1299286276488617</x:v>
      </x:c>
      <x:c r="Y1448" s="64" t="n">
        <x:f aca="0">POWER(1-$H$5,(A1448-A1447)/$H$8)</x:f>
        <x:v>0.9999862671029998</x:v>
      </x:c>
      <x:c r="Z1448" s="64" t="n">
        <x:f aca="0">U1448*Y1448</x:f>
        <x:v>0.15929917002916016</x:v>
      </x:c>
      <x:c r="AA1448" s="64" t="n">
        <x:f aca="0">V1448*Y1448</x:f>
        <x:v>0.15424866526908942</x:v>
      </x:c>
      <x:c r="AB1448" s="64" t="n">
        <x:f aca="0">W1448*Y1448</x:f>
        <x:v>0.9330385918512379</x:v>
      </x:c>
      <x:c r="AC1448" s="64" t="n">
        <x:f aca="0">X1448*Y1448</x:f>
        <x:v>0.12992684335240082</x:v>
      </x:c>
      <x:c r="AD1448" s="64" t="n">
        <x:f aca="0">SUM(Z1448:AC1448)</x:f>
        <x:v>1.3765132705018883</x:v>
      </x:c>
      <x:c r="AE1448" s="64" t="n">
        <x:f aca="0">MAX(AE1447,AD1448)</x:f>
        <x:v>1.3813727364878852</x:v>
      </x:c>
      <x:c r="AF1448" s="63" t="n">
        <x:f aca="0">AD1448/AE1448-1</x:f>
        <x:v>-0.0035178528268567932</x:v>
      </x:c>
      <x:c r="AG1448" s="63" t="n">
        <x:f aca="0">AD1448/AD1447-1</x:f>
        <x:v>0.0003708469107510659</x:v>
      </x:c>
      <x:c r="AH1448" s="61" t="n">
        <x:f aca="0">IF(OR(T1448="年末+季度",T1448="季度+动态",T1448="季度",T1448="动态"),A1448,AH1447)</x:f>
        <x:v>45930</x:v>
      </x:c>
      <x:c r="AI1448" s="68" t="n">
        <x:f aca="0">YEAR(A1448)</x:f>
        <x:v>2025</x:v>
      </x:c>
      <x:c r="AJ1448" s="68" t="n">
        <x:f aca="0">MONTH(A1448)</x:f>
        <x:v>10</x:v>
      </x:c>
      <x:c r="AK1448" s="66" t="n">
        <x:f aca="0">IF(MONTH(A1448)&lt;&gt;MONTH(A1449),1,0)</x:f>
        <x:v>0</x:v>
      </x:c>
      <x:c r="AL1448" s="64" t="n">
        <x:f aca="0">IF(AK1447,AD1447,AL1447)</x:f>
        <x:v>1.360165227181761</x:v>
      </x:c>
      <x:c r="AM1448" s="65" t="str">
        <x:f aca="0">IF(AK1448,AD1448/AL1448-1,"")</x:f>
      </x:c>
      <x:c r="AN1448" s="64" t="n">
        <x:f aca="0">IF(AI1448&lt;&gt;AI1447,AD1448,MAX(AN1447,AD1448))</x:f>
        <x:v>1.3813727364878852</x:v>
      </x:c>
      <x:c r="AO1448" s="65" t="n">
        <x:f aca="0">AD1448/AN1448-1</x:f>
        <x:v>-0.0035178528268567932</x:v>
      </x:c>
      <x:c r="AP1448" s="69" t="n">
        <x:f aca="0">IFERROR(SUM(Z1448:AC1448)/AD1448,0)</x:f>
        <x:v>1</x:v>
      </x:c>
      <x:c r="AQ1448" s="66" t="b">
        <x:f aca="0">AND(B1448&gt;0,C1448&gt;0,D1448&gt;0,E1448&gt;0)</x:f>
        <x:v>1</x:v>
      </x:c>
    </x:row>
    <x:row r="1449" ht="13.5" hidden="0">
      <x:c r="A1449" s="61" t="n">
        <x:f aca="0">'净值底稿'!A1411</x:f>
        <x:v>45957</x:v>
      </x:c>
      <x:c r="B1449" s="62" t="n">
        <x:f aca="0">'净值底稿'!W1411</x:f>
        <x:v>1.690660294627814</x:v>
      </x:c>
      <x:c r="C1449" s="62" t="n">
        <x:f aca="0">'净值底稿'!T1411</x:f>
        <x:v>1.8255087374504586</x:v>
      </x:c>
      <x:c r="D1449" s="62" t="n">
        <x:f aca="0">'净值底稿'!U1411</x:f>
        <x:v>1.7475</x:v>
      </x:c>
      <x:c r="E1449" s="62" t="n">
        <x:f aca="0">'净值底稿'!V1411</x:f>
        <x:v>3.2385</x:v>
      </x:c>
      <x:c r="F1449" s="63" t="n">
        <x:f aca="0">IFERROR(B1449/B1448-1,0)</x:f>
        <x:v>0.003988804140287572</x:v>
      </x:c>
      <x:c r="G1449" s="63" t="n">
        <x:f aca="0">IFERROR(C1449/C1448-1,0)</x:f>
        <x:v>0.01102789873867005</x:v>
      </x:c>
      <x:c r="H1449" s="63" t="n">
        <x:f aca="0">IFERROR(D1449/D1448-1,0)</x:f>
        <x:v>0.00034346556757691715</x:v>
      </x:c>
      <x:c r="I1449" s="63" t="n">
        <x:f aca="0">IFERROR(E1449/E1448-1,0)</x:f>
        <x:v>-0.005313594201117877</x:v>
      </x:c>
      <x:c r="J1449" s="64" t="n">
        <x:f aca="0">Z1448*(1+F1449)</x:f>
        <x:v>0.15993458321811685</x:v>
      </x:c>
      <x:c r="K1449" s="64" t="n">
        <x:f aca="0">AA1448*(1+G1449)</x:f>
        <x:v>0.15594970393025195</x:v>
      </x:c>
      <x:c r="L1449" s="64" t="n">
        <x:f aca="0">AB1448*(1+H1449)</x:f>
        <x:v>0.9333590584807593</x:v>
      </x:c>
      <x:c r="M1449" s="64" t="n">
        <x:f aca="0">AC1448*(1+I1449)</x:f>
        <x:v>0.12923646483099394</x:v>
      </x:c>
      <x:c r="N1449" s="64" t="n">
        <x:f aca="0">SUM(J1449:M1449)</x:f>
        <x:v>1.3784798104601221</x:v>
      </x:c>
      <x:c r="O1449" s="65" t="n">
        <x:f aca="0">IFERROR((J1449+K1449)/N1449,0)</x:f>
        <x:v>0.22915409043454174</x:v>
      </x:c>
      <x:c r="P1449" s="66" t="b">
        <x:f aca="0">AND(MONTH(A1449)=12,OR(A1450="",YEAR(A1449)&lt;&gt;YEAR(A1450)))</x:f>
        <x:v>0</x:v>
      </x:c>
      <x:c r="Q1449" s="66" t="b">
        <x:f aca="0">AND(MOD(MONTH(A1449),3)=0,OR(A1450="",MONTH(A1449)&lt;&gt;MONTH(A1450)))</x:f>
        <x:v>0</x:v>
      </x:c>
      <x:c r="R1449" s="66" t="b">
        <x:f aca="0">OR(O1449&gt;$E$7,O1449&lt;$E$6)</x:f>
        <x:v>0</x:v>
      </x:c>
      <x:c r="S1449" s="66" t="b">
        <x:f aca="0">AND(OR(P1449,Q1449,R1449),A1449-AH1448&gt;$E$8)</x:f>
        <x:v>0</x:v>
      </x:c>
      <x:c r="T1449" s="67" t="str">
        <x:f aca="0">IF(NOT(OR(P1449,Q1449,R1449)),"不调",IF(NOT(S1449),"间隔规则跳过",IF(P1449,"年末+季度",IF(AND(Q1449,R1449),"季度+动态",IF(Q1449,"季度","动态")))))</x:f>
        <x:v>不调</x:v>
      </x:c>
      <x:c r="U1449" s="64" t="n">
        <x:f aca="0">IF(OR(T1449="年末+季度",T1449="季度+动态"),N1449*$E$5/2,IF(T1449="季度",(J1449+K1449)/2,IF(T1449="动态",N1449*$E$5*IF(J1449+K1449=0,0.5,J1449/(J1449+K1449)),J1449)))</x:f>
        <x:v>0.15993458321811685</x:v>
      </x:c>
      <x:c r="V1449" s="64" t="n">
        <x:f aca="0">IF(OR(T1449="年末+季度",T1449="季度+动态"),N1449*$E$5/2,IF(T1449="季度",(J1449+K1449)/2,IF(T1449="动态",N1449*$E$5*IF(J1449+K1449=0,0.5,K1449/(J1449+K1449)),K1449)))</x:f>
        <x:v>0.15594970393025195</x:v>
      </x:c>
      <x:c r="W1449" s="64" t="n">
        <x:f aca="0">IF(OR(T1449="年末+季度",T1449="季度+动态",T1449="动态"),N1449*(1-$E$5)*IF(L1449+M1449=0,$B$7/($B$7+$B$8),L1449/(L1449+M1449)),L1449)</x:f>
        <x:v>0.9333590584807593</x:v>
      </x:c>
      <x:c r="X1449" s="64" t="n">
        <x:f aca="0">IF(OR(T1449="年末+季度",T1449="季度+动态",T1449="动态"),N1449*(1-$E$5)*IF(L1449+M1449=0,$B$8/($B$7+$B$8),M1449/(L1449+M1449)),M1449)</x:f>
        <x:v>0.12923646483099394</x:v>
      </x:c>
      <x:c r="Y1449" s="64" t="n">
        <x:f aca="0">POWER(1-$H$5,(A1449-A1448)/$H$8)</x:f>
        <x:v>0.9999588018747739</x:v>
      </x:c>
      <x:c r="Z1449" s="64" t="n">
        <x:f aca="0">U1449*Y1449</x:f>
        <x:v>0.15992799421312945</x:v>
      </x:c>
      <x:c r="AA1449" s="64" t="n">
        <x:f aca="0">V1449*Y1449</x:f>
        <x:v>0.15594327909482048</x:v>
      </x:c>
      <x:c r="AB1449" s="64" t="n">
        <x:f aca="0">W1449*Y1449</x:f>
        <x:v>0.9333206058373871</x:v>
      </x:c>
      <x:c r="AC1449" s="64" t="n">
        <x:f aca="0">X1449*Y1449</x:f>
        <x:v>0.12923114053093204</x:v>
      </x:c>
      <x:c r="AD1449" s="64" t="n">
        <x:f aca="0">SUM(Z1449:AC1449)</x:f>
        <x:v>1.3784230196762692</x:v>
      </x:c>
      <x:c r="AE1449" s="64" t="n">
        <x:f aca="0">MAX(AE1448,AD1449)</x:f>
        <x:v>1.3813727364878852</x:v>
      </x:c>
      <x:c r="AF1449" s="63" t="n">
        <x:f aca="0">AD1449/AE1449-1</x:f>
        <x:v>-0.0021353518378505187</x:v>
      </x:c>
      <x:c r="AG1449" s="63" t="n">
        <x:f aca="0">AD1449/AD1448-1</x:f>
        <x:v>0.0013873815932661238</x:v>
      </x:c>
      <x:c r="AH1449" s="61" t="n">
        <x:f aca="0">IF(OR(T1449="年末+季度",T1449="季度+动态",T1449="季度",T1449="动态"),A1449,AH1448)</x:f>
        <x:v>45930</x:v>
      </x:c>
      <x:c r="AI1449" s="68" t="n">
        <x:f aca="0">YEAR(A1449)</x:f>
        <x:v>2025</x:v>
      </x:c>
      <x:c r="AJ1449" s="68" t="n">
        <x:f aca="0">MONTH(A1449)</x:f>
        <x:v>10</x:v>
      </x:c>
      <x:c r="AK1449" s="66" t="n">
        <x:f aca="0">IF(MONTH(A1449)&lt;&gt;MONTH(A1450),1,0)</x:f>
        <x:v>0</x:v>
      </x:c>
      <x:c r="AL1449" s="64" t="n">
        <x:f aca="0">IF(AK1448,AD1448,AL1448)</x:f>
        <x:v>1.360165227181761</x:v>
      </x:c>
      <x:c r="AM1449" s="65" t="str">
        <x:f aca="0">IF(AK1449,AD1449/AL1449-1,"")</x:f>
      </x:c>
      <x:c r="AN1449" s="64" t="n">
        <x:f aca="0">IF(AI1449&lt;&gt;AI1448,AD1449,MAX(AN1448,AD1449))</x:f>
        <x:v>1.3813727364878852</x:v>
      </x:c>
      <x:c r="AO1449" s="65" t="n">
        <x:f aca="0">AD1449/AN1449-1</x:f>
        <x:v>-0.0021353518378505187</x:v>
      </x:c>
      <x:c r="AP1449" s="69" t="n">
        <x:f aca="0">IFERROR(SUM(Z1449:AC1449)/AD1449,0)</x:f>
        <x:v>1</x:v>
      </x:c>
      <x:c r="AQ1449" s="66" t="b">
        <x:f aca="0">AND(B1449&gt;0,C1449&gt;0,D1449&gt;0,E1449&gt;0)</x:f>
        <x:v>1</x:v>
      </x:c>
    </x:row>
    <x:row r="1450" ht="13.5" hidden="0">
      <x:c r="A1450" s="61" t="n">
        <x:f aca="0">'净值底稿'!A1412</x:f>
        <x:v>45958</x:v>
      </x:c>
      <x:c r="B1450" s="62" t="n">
        <x:f aca="0">'净值底稿'!W1412</x:f>
        <x:v>1.6847866204281825</x:v>
      </x:c>
      <x:c r="C1450" s="62" t="n">
        <x:f aca="0">'净值底稿'!T1412</x:f>
        <x:v>1.8227849528816906</x:v>
      </x:c>
      <x:c r="D1450" s="62" t="n">
        <x:f aca="0">'净值底稿'!U1412</x:f>
        <x:v>1.7502</x:v>
      </x:c>
      <x:c r="E1450" s="62" t="n">
        <x:f aca="0">'净值底稿'!V1412</x:f>
        <x:v>3.1236</x:v>
      </x:c>
      <x:c r="F1450" s="63" t="n">
        <x:f aca="0">IFERROR(B1450/B1449-1,0)</x:f>
        <x:v>-0.0034741894739560575</x:v>
      </x:c>
      <x:c r="G1450" s="63" t="n">
        <x:f aca="0">IFERROR(C1450/C1449-1,0)</x:f>
        <x:v>-0.0014920687657579146</x:v>
      </x:c>
      <x:c r="H1450" s="63" t="n">
        <x:f aca="0">IFERROR(D1450/D1449-1,0)</x:f>
        <x:v>0.0015450643776824258</x:v>
      </x:c>
      <x:c r="I1450" s="63" t="n">
        <x:f aca="0">IFERROR(E1450/E1449-1,0)</x:f>
        <x:v>-0.03547938860583599</x:v>
      </x:c>
      <x:c r="J1450" s="64" t="n">
        <x:f aca="0">Z1449*(1+F1450)</x:f>
        <x:v>0.15937237405904328</x:v>
      </x:c>
      <x:c r="K1450" s="64" t="n">
        <x:f aca="0">AA1449*(1+G1450)</x:f>
        <x:v>0.15571060099885323</x:v>
      </x:c>
      <x:c r="L1450" s="64" t="n">
        <x:f aca="0">AB1449*(1+H1450)</x:f>
        <x:v>0.9347626462584234</x:v>
      </x:c>
      <x:c r="M1450" s="64" t="n">
        <x:f aca="0">AC1449*(1+I1450)</x:f>
        <x:v>0.1246460986760597</x:v>
      </x:c>
      <x:c r="N1450" s="64" t="n">
        <x:f aca="0">SUM(J1450:M1450)</x:f>
        <x:v>1.3744917199923796</x:v>
      </x:c>
      <x:c r="O1450" s="65" t="n">
        <x:f aca="0">IFERROR((J1450+K1450)/N1450,0)</x:f>
        <x:v>0.22923599354941432</x:v>
      </x:c>
      <x:c r="P1450" s="66" t="b">
        <x:f aca="0">AND(MONTH(A1450)=12,OR(A1451="",YEAR(A1450)&lt;&gt;YEAR(A1451)))</x:f>
        <x:v>0</x:v>
      </x:c>
      <x:c r="Q1450" s="66" t="b">
        <x:f aca="0">AND(MOD(MONTH(A1450),3)=0,OR(A1451="",MONTH(A1450)&lt;&gt;MONTH(A1451)))</x:f>
        <x:v>0</x:v>
      </x:c>
      <x:c r="R1450" s="66" t="b">
        <x:f aca="0">OR(O1450&gt;$E$7,O1450&lt;$E$6)</x:f>
        <x:v>0</x:v>
      </x:c>
      <x:c r="S1450" s="66" t="b">
        <x:f aca="0">AND(OR(P1450,Q1450,R1450),A1450-AH1449&gt;$E$8)</x:f>
        <x:v>0</x:v>
      </x:c>
      <x:c r="T1450" s="67" t="str">
        <x:f aca="0">IF(NOT(OR(P1450,Q1450,R1450)),"不调",IF(NOT(S1450),"间隔规则跳过",IF(P1450,"年末+季度",IF(AND(Q1450,R1450),"季度+动态",IF(Q1450,"季度","动态")))))</x:f>
        <x:v>不调</x:v>
      </x:c>
      <x:c r="U1450" s="64" t="n">
        <x:f aca="0">IF(OR(T1450="年末+季度",T1450="季度+动态"),N1450*$E$5/2,IF(T1450="季度",(J1450+K1450)/2,IF(T1450="动态",N1450*$E$5*IF(J1450+K1450=0,0.5,J1450/(J1450+K1450)),J1450)))</x:f>
        <x:v>0.15937237405904328</x:v>
      </x:c>
      <x:c r="V1450" s="64" t="n">
        <x:f aca="0">IF(OR(T1450="年末+季度",T1450="季度+动态"),N1450*$E$5/2,IF(T1450="季度",(J1450+K1450)/2,IF(T1450="动态",N1450*$E$5*IF(J1450+K1450=0,0.5,K1450/(J1450+K1450)),K1450)))</x:f>
        <x:v>0.15571060099885323</x:v>
      </x:c>
      <x:c r="W1450" s="64" t="n">
        <x:f aca="0">IF(OR(T1450="年末+季度",T1450="季度+动态",T1450="动态"),N1450*(1-$E$5)*IF(L1450+M1450=0,$B$7/($B$7+$B$8),L1450/(L1450+M1450)),L1450)</x:f>
        <x:v>0.9347626462584234</x:v>
      </x:c>
      <x:c r="X1450" s="64" t="n">
        <x:f aca="0">IF(OR(T1450="年末+季度",T1450="季度+动态",T1450="动态"),N1450*(1-$E$5)*IF(L1450+M1450=0,$B$8/($B$7+$B$8),M1450/(L1450+M1450)),M1450)</x:f>
        <x:v>0.1246460986760597</x:v>
      </x:c>
      <x:c r="Y1450" s="64" t="n">
        <x:f aca="0">POWER(1-$H$5,(A1450-A1449)/$H$8)</x:f>
        <x:v>0.9999862671029998</x:v>
      </x:c>
      <x:c r="Z1450" s="64" t="n">
        <x:f aca="0">U1450*Y1450</x:f>
        <x:v>0.15937018541464565</x:v>
      </x:c>
      <x:c r="AA1450" s="64" t="n">
        <x:f aca="0">V1450*Y1450</x:f>
        <x:v>0.15570846264120786</x:v>
      </x:c>
      <x:c r="AB1450" s="64" t="n">
        <x:f aca="0">W1450*Y1450</x:f>
        <x:v>0.9347498092592826</x:v>
      </x:c>
      <x:c r="AC1450" s="64" t="n">
        <x:f aca="0">X1450*Y1450</x:f>
        <x:v>0.1246443869240251</x:v>
      </x:c>
      <x:c r="AD1450" s="64" t="n">
        <x:f aca="0">SUM(Z1450:AC1450)</x:f>
        <x:v>1.3744728442391612</x:v>
      </x:c>
      <x:c r="AE1450" s="64" t="n">
        <x:f aca="0">MAX(AE1449,AD1450)</x:f>
        <x:v>1.3813727364878852</x:v>
      </x:c>
      <x:c r="AF1450" s="63" t="n">
        <x:f aca="0">AD1450/AE1450-1</x:f>
        <x:v>-0.004994953256618362</x:v>
      </x:c>
      <x:c r="AG1450" s="63" t="n">
        <x:f aca="0">AD1450/AD1449-1</x:f>
        <x:v>-0.002865720740818589</x:v>
      </x:c>
      <x:c r="AH1450" s="61" t="n">
        <x:f aca="0">IF(OR(T1450="年末+季度",T1450="季度+动态",T1450="季度",T1450="动态"),A1450,AH1449)</x:f>
        <x:v>45930</x:v>
      </x:c>
      <x:c r="AI1450" s="68" t="n">
        <x:f aca="0">YEAR(A1450)</x:f>
        <x:v>2025</x:v>
      </x:c>
      <x:c r="AJ1450" s="68" t="n">
        <x:f aca="0">MONTH(A1450)</x:f>
        <x:v>10</x:v>
      </x:c>
      <x:c r="AK1450" s="66" t="n">
        <x:f aca="0">IF(MONTH(A1450)&lt;&gt;MONTH(A1451),1,0)</x:f>
        <x:v>0</x:v>
      </x:c>
      <x:c r="AL1450" s="64" t="n">
        <x:f aca="0">IF(AK1449,AD1449,AL1449)</x:f>
        <x:v>1.360165227181761</x:v>
      </x:c>
      <x:c r="AM1450" s="65" t="str">
        <x:f aca="0">IF(AK1450,AD1450/AL1450-1,"")</x:f>
      </x:c>
      <x:c r="AN1450" s="64" t="n">
        <x:f aca="0">IF(AI1450&lt;&gt;AI1449,AD1450,MAX(AN1449,AD1450))</x:f>
        <x:v>1.3813727364878852</x:v>
      </x:c>
      <x:c r="AO1450" s="65" t="n">
        <x:f aca="0">AD1450/AN1450-1</x:f>
        <x:v>-0.004994953256618362</x:v>
      </x:c>
      <x:c r="AP1450" s="69" t="n">
        <x:f aca="0">IFERROR(SUM(Z1450:AC1450)/AD1450,0)</x:f>
        <x:v>1</x:v>
      </x:c>
      <x:c r="AQ1450" s="66" t="b">
        <x:f aca="0">AND(B1450&gt;0,C1450&gt;0,D1450&gt;0,E1450&gt;0)</x:f>
        <x:v>1</x:v>
      </x:c>
    </x:row>
    <x:row r="1451" ht="13.5" hidden="0">
      <x:c r="A1451" s="61" t="n">
        <x:f aca="0">'净值底稿'!A1413</x:f>
        <x:v>45959</x:v>
      </x:c>
      <x:c r="B1451" s="62" t="n">
        <x:f aca="0">'净值底稿'!W1413</x:f>
        <x:v>1.6833726145317334</x:v>
      </x:c>
      <x:c r="C1451" s="62" t="n">
        <x:f aca="0">'净值底稿'!T1413</x:f>
        <x:v>1.8387163729343348</x:v>
      </x:c>
      <x:c r="D1451" s="62" t="n">
        <x:f aca="0">'净值底稿'!U1413</x:f>
        <x:v>1.751</x:v>
      </x:c>
      <x:c r="E1451" s="62" t="n">
        <x:f aca="0">'净值底稿'!V1413</x:f>
        <x:v>3.1748</x:v>
      </x:c>
      <x:c r="F1451" s="63" t="n">
        <x:f aca="0">IFERROR(B1451/B1450-1,0)</x:f>
        <x:v>-0.0008392789207275486</x:v>
      </x:c>
      <x:c r="G1451" s="63" t="n">
        <x:f aca="0">IFERROR(C1451/C1450-1,0)</x:f>
        <x:v>0.008740153372156056</x:v>
      </x:c>
      <x:c r="H1451" s="63" t="n">
        <x:f aca="0">IFERROR(D1451/D1450-1,0)</x:f>
        <x:v>0.00045709061821508357</x:v>
      </x:c>
      <x:c r="I1451" s="63" t="n">
        <x:f aca="0">IFERROR(E1451/E1450-1,0)</x:f>
        <x:v>0.01639134332180814</x:v>
      </x:c>
      <x:c r="J1451" s="64" t="n">
        <x:f aca="0">Z1450*(1+F1451)</x:f>
        <x:v>0.1592364293774347</x:v>
      </x:c>
      <x:c r="K1451" s="64" t="n">
        <x:f aca="0">AA1450*(1+G1451)</x:f>
        <x:v>0.15706937848603464</x:v>
      </x:c>
      <x:c r="L1451" s="64" t="n">
        <x:f aca="0">AB1450*(1+H1451)</x:f>
        <x:v>0.9351770746274733</x:v>
      </x:c>
      <x:c r="M1451" s="64" t="n">
        <x:f aca="0">AC1450*(1+I1451)</x:f>
        <x:v>0.1266874758632331</x:v>
      </x:c>
      <x:c r="N1451" s="64" t="n">
        <x:f aca="0">SUM(J1451:M1451)</x:f>
        <x:v>1.3781703583541758</x:v>
      </x:c>
      <x:c r="O1451" s="65" t="n">
        <x:f aca="0">IFERROR((J1451+K1451)/N1451,0)</x:f>
        <x:v>0.22951139962203568</x:v>
      </x:c>
      <x:c r="P1451" s="66" t="b">
        <x:f aca="0">AND(MONTH(A1451)=12,OR(A1452="",YEAR(A1451)&lt;&gt;YEAR(A1452)))</x:f>
        <x:v>0</x:v>
      </x:c>
      <x:c r="Q1451" s="66" t="b">
        <x:f aca="0">AND(MOD(MONTH(A1451),3)=0,OR(A1452="",MONTH(A1451)&lt;&gt;MONTH(A1452)))</x:f>
        <x:v>0</x:v>
      </x:c>
      <x:c r="R1451" s="66" t="b">
        <x:f aca="0">OR(O1451&gt;$E$7,O1451&lt;$E$6)</x:f>
        <x:v>0</x:v>
      </x:c>
      <x:c r="S1451" s="66" t="b">
        <x:f aca="0">AND(OR(P1451,Q1451,R1451),A1451-AH1450&gt;$E$8)</x:f>
        <x:v>0</x:v>
      </x:c>
      <x:c r="T1451" s="67" t="str">
        <x:f aca="0">IF(NOT(OR(P1451,Q1451,R1451)),"不调",IF(NOT(S1451),"间隔规则跳过",IF(P1451,"年末+季度",IF(AND(Q1451,R1451),"季度+动态",IF(Q1451,"季度","动态")))))</x:f>
        <x:v>不调</x:v>
      </x:c>
      <x:c r="U1451" s="64" t="n">
        <x:f aca="0">IF(OR(T1451="年末+季度",T1451="季度+动态"),N1451*$E$5/2,IF(T1451="季度",(J1451+K1451)/2,IF(T1451="动态",N1451*$E$5*IF(J1451+K1451=0,0.5,J1451/(J1451+K1451)),J1451)))</x:f>
        <x:v>0.1592364293774347</x:v>
      </x:c>
      <x:c r="V1451" s="64" t="n">
        <x:f aca="0">IF(OR(T1451="年末+季度",T1451="季度+动态"),N1451*$E$5/2,IF(T1451="季度",(J1451+K1451)/2,IF(T1451="动态",N1451*$E$5*IF(J1451+K1451=0,0.5,K1451/(J1451+K1451)),K1451)))</x:f>
        <x:v>0.15706937848603464</x:v>
      </x:c>
      <x:c r="W1451" s="64" t="n">
        <x:f aca="0">IF(OR(T1451="年末+季度",T1451="季度+动态",T1451="动态"),N1451*(1-$E$5)*IF(L1451+M1451=0,$B$7/($B$7+$B$8),L1451/(L1451+M1451)),L1451)</x:f>
        <x:v>0.9351770746274733</x:v>
      </x:c>
      <x:c r="X1451" s="64" t="n">
        <x:f aca="0">IF(OR(T1451="年末+季度",T1451="季度+动态",T1451="动态"),N1451*(1-$E$5)*IF(L1451+M1451=0,$B$8/($B$7+$B$8),M1451/(L1451+M1451)),M1451)</x:f>
        <x:v>0.1266874758632331</x:v>
      </x:c>
      <x:c r="Y1451" s="64" t="n">
        <x:f aca="0">POWER(1-$H$5,(A1451-A1450)/$H$8)</x:f>
        <x:v>0.9999862671029998</x:v>
      </x:c>
      <x:c r="Z1451" s="64" t="n">
        <x:f aca="0">U1451*Y1451</x:f>
        <x:v>0.1592342425999514</x:v>
      </x:c>
      <x:c r="AA1451" s="64" t="n">
        <x:f aca="0">V1451*Y1451</x:f>
        <x:v>0.157067221468438</x:v>
      </x:c>
      <x:c r="AB1451" s="64" t="n">
        <x:f aca="0">W1451*Y1451</x:f>
        <x:v>0.9351642319370305</x:v>
      </x:c>
      <x:c r="AC1451" s="64" t="n">
        <x:f aca="0">X1451*Y1451</x:f>
        <x:v>0.12668573607717584</x:v>
      </x:c>
      <x:c r="AD1451" s="64" t="n">
        <x:f aca="0">SUM(Z1451:AC1451)</x:f>
        <x:v>1.3781514320825956</x:v>
      </x:c>
      <x:c r="AE1451" s="64" t="n">
        <x:f aca="0">MAX(AE1450,AD1451)</x:f>
        <x:v>1.3813727364878852</x:v>
      </x:c>
      <x:c r="AF1451" s="63" t="n">
        <x:f aca="0">AD1451/AE1451-1</x:f>
        <x:v>-0.002331958869754236</x:v>
      </x:c>
      <x:c r="AG1451" s="63" t="n">
        <x:f aca="0">AD1451/AD1450-1</x:f>
        <x:v>0.002676362693415646</x:v>
      </x:c>
      <x:c r="AH1451" s="61" t="n">
        <x:f aca="0">IF(OR(T1451="年末+季度",T1451="季度+动态",T1451="季度",T1451="动态"),A1451,AH1450)</x:f>
        <x:v>45930</x:v>
      </x:c>
      <x:c r="AI1451" s="68" t="n">
        <x:f aca="0">YEAR(A1451)</x:f>
        <x:v>2025</x:v>
      </x:c>
      <x:c r="AJ1451" s="68" t="n">
        <x:f aca="0">MONTH(A1451)</x:f>
        <x:v>10</x:v>
      </x:c>
      <x:c r="AK1451" s="66" t="n">
        <x:f aca="0">IF(MONTH(A1451)&lt;&gt;MONTH(A1452),1,0)</x:f>
        <x:v>0</x:v>
      </x:c>
      <x:c r="AL1451" s="64" t="n">
        <x:f aca="0">IF(AK1450,AD1450,AL1450)</x:f>
        <x:v>1.360165227181761</x:v>
      </x:c>
      <x:c r="AM1451" s="65" t="str">
        <x:f aca="0">IF(AK1451,AD1451/AL1451-1,"")</x:f>
      </x:c>
      <x:c r="AN1451" s="64" t="n">
        <x:f aca="0">IF(AI1451&lt;&gt;AI1450,AD1451,MAX(AN1450,AD1451))</x:f>
        <x:v>1.3813727364878852</x:v>
      </x:c>
      <x:c r="AO1451" s="65" t="n">
        <x:f aca="0">AD1451/AN1451-1</x:f>
        <x:v>-0.002331958869754236</x:v>
      </x:c>
      <x:c r="AP1451" s="69" t="n">
        <x:f aca="0">IFERROR(SUM(Z1451:AC1451)/AD1451,0)</x:f>
        <x:v>1</x:v>
      </x:c>
      <x:c r="AQ1451" s="66" t="b">
        <x:f aca="0">AND(B1451&gt;0,C1451&gt;0,D1451&gt;0,E1451&gt;0)</x:f>
        <x:v>1</x:v>
      </x:c>
    </x:row>
    <x:row r="1452" ht="13.5" hidden="0">
      <x:c r="A1452" s="61" t="n">
        <x:f aca="0">'净值底稿'!A1414</x:f>
        <x:v>45960</x:v>
      </x:c>
      <x:c r="B1452" s="62" t="n">
        <x:f aca="0">'净值底稿'!W1414</x:f>
        <x:v>1.6832465545249273</x:v>
      </x:c>
      <x:c r="C1452" s="62" t="n">
        <x:f aca="0">'净值底稿'!T1414</x:f>
        <x:v>1.8173277359357138</x:v>
      </x:c>
      <x:c r="D1452" s="62" t="n">
        <x:f aca="0">'净值底稿'!U1414</x:f>
        <x:v>1.7521</x:v>
      </x:c>
      <x:c r="E1452" s="62" t="n">
        <x:f aca="0">'净值底稿'!V1414</x:f>
        <x:v>3.1557</x:v>
      </x:c>
      <x:c r="F1452" s="63" t="n">
        <x:f aca="0">IFERROR(B1452/B1451-1,0)</x:f>
        <x:v>-0.00007488538527822275</x:v>
      </x:c>
      <x:c r="G1452" s="63" t="n">
        <x:f aca="0">IFERROR(C1452/C1451-1,0)</x:f>
        <x:v>-0.011632374254919808</x:v>
      </x:c>
      <x:c r="H1452" s="63" t="n">
        <x:f aca="0">IFERROR(D1452/D1451-1,0)</x:f>
        <x:v>0.0006282124500285313</x:v>
      </x:c>
      <x:c r="I1452" s="63" t="n">
        <x:f aca="0">IFERROR(E1452/E1451-1,0)</x:f>
        <x:v>-0.0060161270001259926</x:v>
      </x:c>
      <x:c r="J1452" s="64" t="n">
        <x:f aca="0">Z1451*(1+F1452)</x:f>
        <x:v>0.15922231828234482</x:v>
      </x:c>
      <x:c r="K1452" s="64" t="n">
        <x:f aca="0">AA1451*(1+G1452)</x:f>
        <x:v>0.15524015676513675</x:v>
      </x:c>
      <x:c r="L1452" s="64" t="n">
        <x:f aca="0">AB1451*(1+H1452)</x:f>
        <x:v>0.9357517137503547</x:v>
      </x:c>
      <x:c r="M1452" s="64" t="n">
        <x:f aca="0">AC1451*(1+I1452)</x:f>
        <x:v>0.1259235785998311</x:v>
      </x:c>
      <x:c r="N1452" s="64" t="n">
        <x:f aca="0">SUM(J1452:M1452)</x:f>
        <x:v>1.3761377673976674</x:v>
      </x:c>
      <x:c r="O1452" s="65" t="n">
        <x:f aca="0">IFERROR((J1452+K1452)/N1452,0)</x:f>
        <x:v>0.22851089658133789</x:v>
      </x:c>
      <x:c r="P1452" s="66" t="b">
        <x:f aca="0">AND(MONTH(A1452)=12,OR(A1453="",YEAR(A1452)&lt;&gt;YEAR(A1453)))</x:f>
        <x:v>0</x:v>
      </x:c>
      <x:c r="Q1452" s="66" t="b">
        <x:f aca="0">AND(MOD(MONTH(A1452),3)=0,OR(A1453="",MONTH(A1452)&lt;&gt;MONTH(A1453)))</x:f>
        <x:v>0</x:v>
      </x:c>
      <x:c r="R1452" s="66" t="b">
        <x:f aca="0">OR(O1452&gt;$E$7,O1452&lt;$E$6)</x:f>
        <x:v>0</x:v>
      </x:c>
      <x:c r="S1452" s="66" t="b">
        <x:f aca="0">AND(OR(P1452,Q1452,R1452),A1452-AH1451&gt;$E$8)</x:f>
        <x:v>0</x:v>
      </x:c>
      <x:c r="T1452" s="67" t="str">
        <x:f aca="0">IF(NOT(OR(P1452,Q1452,R1452)),"不调",IF(NOT(S1452),"间隔规则跳过",IF(P1452,"年末+季度",IF(AND(Q1452,R1452),"季度+动态",IF(Q1452,"季度","动态")))))</x:f>
        <x:v>不调</x:v>
      </x:c>
      <x:c r="U1452" s="64" t="n">
        <x:f aca="0">IF(OR(T1452="年末+季度",T1452="季度+动态"),N1452*$E$5/2,IF(T1452="季度",(J1452+K1452)/2,IF(T1452="动态",N1452*$E$5*IF(J1452+K1452=0,0.5,J1452/(J1452+K1452)),J1452)))</x:f>
        <x:v>0.15922231828234482</x:v>
      </x:c>
      <x:c r="V1452" s="64" t="n">
        <x:f aca="0">IF(OR(T1452="年末+季度",T1452="季度+动态"),N1452*$E$5/2,IF(T1452="季度",(J1452+K1452)/2,IF(T1452="动态",N1452*$E$5*IF(J1452+K1452=0,0.5,K1452/(J1452+K1452)),K1452)))</x:f>
        <x:v>0.15524015676513675</x:v>
      </x:c>
      <x:c r="W1452" s="64" t="n">
        <x:f aca="0">IF(OR(T1452="年末+季度",T1452="季度+动态",T1452="动态"),N1452*(1-$E$5)*IF(L1452+M1452=0,$B$7/($B$7+$B$8),L1452/(L1452+M1452)),L1452)</x:f>
        <x:v>0.9357517137503547</x:v>
      </x:c>
      <x:c r="X1452" s="64" t="n">
        <x:f aca="0">IF(OR(T1452="年末+季度",T1452="季度+动态",T1452="动态"),N1452*(1-$E$5)*IF(L1452+M1452=0,$B$8/($B$7+$B$8),M1452/(L1452+M1452)),M1452)</x:f>
        <x:v>0.1259235785998311</x:v>
      </x:c>
      <x:c r="Y1452" s="64" t="n">
        <x:f aca="0">POWER(1-$H$5,(A1452-A1451)/$H$8)</x:f>
        <x:v>0.9999862671029998</x:v>
      </x:c>
      <x:c r="Z1452" s="64" t="n">
        <x:f aca="0">U1452*Y1452</x:f>
        <x:v>0.1592201316986477</x:v>
      </x:c>
      <x:c r="AA1452" s="64" t="n">
        <x:f aca="0">V1452*Y1452</x:f>
        <x:v>0.1552380248680536</x:v>
      </x:c>
      <x:c r="AB1452" s="64" t="n">
        <x:f aca="0">W1452*Y1452</x:f>
        <x:v>0.935738863168452</x:v>
      </x:c>
      <x:c r="AC1452" s="64" t="n">
        <x:f aca="0">X1452*Y1452</x:f>
        <x:v>0.12592184930429628</x:v>
      </x:c>
      <x:c r="AD1452" s="64" t="n">
        <x:f aca="0">SUM(Z1452:AC1452)</x:f>
        <x:v>1.3761188690394497</x:v>
      </x:c>
      <x:c r="AE1452" s="64" t="n">
        <x:f aca="0">MAX(AE1451,AD1452)</x:f>
        <x:v>1.3813727364878852</x:v>
      </x:c>
      <x:c r="AF1452" s="63" t="n">
        <x:f aca="0">AD1452/AE1452-1</x:f>
        <x:v>-0.0038033669766737166</x:v>
      </x:c>
      <x:c r="AG1452" s="63" t="n">
        <x:f aca="0">AD1452/AD1451-1</x:f>
        <x:v>-0.0014748473903730686</x:v>
      </x:c>
      <x:c r="AH1452" s="61" t="n">
        <x:f aca="0">IF(OR(T1452="年末+季度",T1452="季度+动态",T1452="季度",T1452="动态"),A1452,AH1451)</x:f>
        <x:v>45930</x:v>
      </x:c>
      <x:c r="AI1452" s="68" t="n">
        <x:f aca="0">YEAR(A1452)</x:f>
        <x:v>2025</x:v>
      </x:c>
      <x:c r="AJ1452" s="68" t="n">
        <x:f aca="0">MONTH(A1452)</x:f>
        <x:v>10</x:v>
      </x:c>
      <x:c r="AK1452" s="66" t="n">
        <x:f aca="0">IF(MONTH(A1452)&lt;&gt;MONTH(A1453),1,0)</x:f>
        <x:v>0</x:v>
      </x:c>
      <x:c r="AL1452" s="64" t="n">
        <x:f aca="0">IF(AK1451,AD1451,AL1451)</x:f>
        <x:v>1.360165227181761</x:v>
      </x:c>
      <x:c r="AM1452" s="65" t="str">
        <x:f aca="0">IF(AK1452,AD1452/AL1452-1,"")</x:f>
      </x:c>
      <x:c r="AN1452" s="64" t="n">
        <x:f aca="0">IF(AI1452&lt;&gt;AI1451,AD1452,MAX(AN1451,AD1452))</x:f>
        <x:v>1.3813727364878852</x:v>
      </x:c>
      <x:c r="AO1452" s="65" t="n">
        <x:f aca="0">AD1452/AN1452-1</x:f>
        <x:v>-0.0038033669766737166</x:v>
      </x:c>
      <x:c r="AP1452" s="69" t="n">
        <x:f aca="0">IFERROR(SUM(Z1452:AC1452)/AD1452,0)</x:f>
        <x:v>1</x:v>
      </x:c>
      <x:c r="AQ1452" s="66" t="b">
        <x:f aca="0">AND(B1452&gt;0,C1452&gt;0,D1452&gt;0,E1452&gt;0)</x:f>
        <x:v>1</x:v>
      </x:c>
    </x:row>
    <x:row r="1453" ht="13.5" hidden="0">
      <x:c r="A1453" s="61" t="n">
        <x:f aca="0">'净值底稿'!A1415</x:f>
        <x:v>45961</x:v>
      </x:c>
      <x:c r="B1453" s="62" t="n">
        <x:f aca="0">'净值底稿'!W1415</x:f>
        <x:v>1.6780100308401305</x:v>
      </x:c>
      <x:c r="C1453" s="62" t="n">
        <x:f aca="0">'净值底稿'!T1415</x:f>
        <x:v>1.8158052833013765</x:v>
      </x:c>
      <x:c r="D1453" s="62" t="n">
        <x:f aca="0">'净值底稿'!U1415</x:f>
        <x:v>1.7538</x:v>
      </x:c>
      <x:c r="E1453" s="62" t="n">
        <x:f aca="0">'净值底稿'!V1415</x:f>
        <x:v>3.205</x:v>
      </x:c>
      <x:c r="F1453" s="63" t="n">
        <x:f aca="0">IFERROR(B1453/B1452-1,0)</x:f>
        <x:v>-0.0031109665252069263</x:v>
      </x:c>
      <x:c r="G1453" s="63" t="n">
        <x:f aca="0">IFERROR(C1453/C1452-1,0)</x:f>
        <x:v>-0.0008377424744213657</x:v>
      </x:c>
      <x:c r="H1453" s="63" t="n">
        <x:f aca="0">IFERROR(D1453/D1452-1,0)</x:f>
        <x:v>0.0009702642543234496</x:v>
      </x:c>
      <x:c r="I1453" s="63" t="n">
        <x:f aca="0">IFERROR(E1453/E1452-1,0)</x:f>
        <x:v>0.01562252432106992</x:v>
      </x:c>
      <x:c r="J1453" s="64" t="n">
        <x:f aca="0">Z1452*(1+F1453)</x:f>
        <x:v>0.15872480319879417</x:v>
      </x:c>
      <x:c r="K1453" s="64" t="n">
        <x:f aca="0">AA1452*(1+G1453)</x:f>
        <x:v>0.15510797538097634</x:v>
      </x:c>
      <x:c r="L1453" s="64" t="n">
        <x:f aca="0">AB1452*(1+H1453)</x:f>
        <x:v>0.9366467771387657</x:v>
      </x:c>
      <x:c r="M1453" s="64" t="n">
        <x:f aca="0">AC1452*(1+I1453)</x:f>
        <x:v>0.12788906645760675</x:v>
      </x:c>
      <x:c r="N1453" s="64" t="n">
        <x:f aca="0">SUM(J1453:M1453)</x:f>
        <x:v>1.3783686221761429</x:v>
      </x:c>
      <x:c r="O1453" s="65" t="n">
        <x:f aca="0">IFERROR((J1453+K1453)/N1453,0)</x:f>
        <x:v>0.22768421562317429</x:v>
      </x:c>
      <x:c r="P1453" s="66" t="b">
        <x:f aca="0">AND(MONTH(A1453)=12,OR(A1454="",YEAR(A1453)&lt;&gt;YEAR(A1454)))</x:f>
        <x:v>0</x:v>
      </x:c>
      <x:c r="Q1453" s="66" t="b">
        <x:f aca="0">AND(MOD(MONTH(A1453),3)=0,OR(A1454="",MONTH(A1453)&lt;&gt;MONTH(A1454)))</x:f>
        <x:v>0</x:v>
      </x:c>
      <x:c r="R1453" s="66" t="b">
        <x:f aca="0">OR(O1453&gt;$E$7,O1453&lt;$E$6)</x:f>
        <x:v>0</x:v>
      </x:c>
      <x:c r="S1453" s="66" t="b">
        <x:f aca="0">AND(OR(P1453,Q1453,R1453),A1453-AH1452&gt;$E$8)</x:f>
        <x:v>0</x:v>
      </x:c>
      <x:c r="T1453" s="67" t="str">
        <x:f aca="0">IF(NOT(OR(P1453,Q1453,R1453)),"不调",IF(NOT(S1453),"间隔规则跳过",IF(P1453,"年末+季度",IF(AND(Q1453,R1453),"季度+动态",IF(Q1453,"季度","动态")))))</x:f>
        <x:v>不调</x:v>
      </x:c>
      <x:c r="U1453" s="64" t="n">
        <x:f aca="0">IF(OR(T1453="年末+季度",T1453="季度+动态"),N1453*$E$5/2,IF(T1453="季度",(J1453+K1453)/2,IF(T1453="动态",N1453*$E$5*IF(J1453+K1453=0,0.5,J1453/(J1453+K1453)),J1453)))</x:f>
        <x:v>0.15872480319879417</x:v>
      </x:c>
      <x:c r="V1453" s="64" t="n">
        <x:f aca="0">IF(OR(T1453="年末+季度",T1453="季度+动态"),N1453*$E$5/2,IF(T1453="季度",(J1453+K1453)/2,IF(T1453="动态",N1453*$E$5*IF(J1453+K1453=0,0.5,K1453/(J1453+K1453)),K1453)))</x:f>
        <x:v>0.15510797538097634</x:v>
      </x:c>
      <x:c r="W1453" s="64" t="n">
        <x:f aca="0">IF(OR(T1453="年末+季度",T1453="季度+动态",T1453="动态"),N1453*(1-$E$5)*IF(L1453+M1453=0,$B$7/($B$7+$B$8),L1453/(L1453+M1453)),L1453)</x:f>
        <x:v>0.9366467771387657</x:v>
      </x:c>
      <x:c r="X1453" s="64" t="n">
        <x:f aca="0">IF(OR(T1453="年末+季度",T1453="季度+动态",T1453="动态"),N1453*(1-$E$5)*IF(L1453+M1453=0,$B$8/($B$7+$B$8),M1453/(L1453+M1453)),M1453)</x:f>
        <x:v>0.12788906645760675</x:v>
      </x:c>
      <x:c r="Y1453" s="64" t="n">
        <x:f aca="0">POWER(1-$H$5,(A1453-A1452)/$H$8)</x:f>
        <x:v>0.9999862671029998</x:v>
      </x:c>
      <x:c r="Z1453" s="64" t="n">
        <x:f aca="0">U1453*Y1453</x:f>
        <x:v>0.15872262344742047</x:v>
      </x:c>
      <x:c r="AA1453" s="64" t="n">
        <x:f aca="0">V1453*Y1453</x:f>
        <x:v>0.15510584529912652</x:v>
      </x:c>
      <x:c r="AB1453" s="64" t="n">
        <x:f aca="0">W1453*Y1453</x:f>
        <x:v>0.9366339142650496</x:v>
      </x:c>
      <x:c r="AC1453" s="64" t="n">
        <x:f aca="0">X1453*Y1453</x:f>
        <x:v>0.12788731017022964</x:v>
      </x:c>
      <x:c r="AD1453" s="64" t="n">
        <x:f aca="0">SUM(Z1453:AC1453)</x:f>
        <x:v>1.3783496931818262</x:v>
      </x:c>
      <x:c r="AE1453" s="64" t="n">
        <x:f aca="0">MAX(AE1452,AD1453)</x:f>
        <x:v>1.3813727364878852</x:v>
      </x:c>
      <x:c r="AF1453" s="63" t="n">
        <x:f aca="0">AD1453/AE1453-1</x:f>
        <x:v>-0.0021884341758076076</x:v>
      </x:c>
      <x:c r="AG1453" s="63" t="n">
        <x:f aca="0">AD1453/AD1452-1</x:f>
        <x:v>0.0016210984331126443</x:v>
      </x:c>
      <x:c r="AH1453" s="61" t="n">
        <x:f aca="0">IF(OR(T1453="年末+季度",T1453="季度+动态",T1453="季度",T1453="动态"),A1453,AH1452)</x:f>
        <x:v>45930</x:v>
      </x:c>
      <x:c r="AI1453" s="68" t="n">
        <x:f aca="0">YEAR(A1453)</x:f>
        <x:v>2025</x:v>
      </x:c>
      <x:c r="AJ1453" s="68" t="n">
        <x:f aca="0">MONTH(A1453)</x:f>
        <x:v>10</x:v>
      </x:c>
      <x:c r="AK1453" s="66" t="n">
        <x:f aca="0">IF(MONTH(A1453)&lt;&gt;MONTH(A1454),1,0)</x:f>
        <x:v>1</x:v>
      </x:c>
      <x:c r="AL1453" s="64" t="n">
        <x:f aca="0">IF(AK1452,AD1452,AL1452)</x:f>
        <x:v>1.360165227181761</x:v>
      </x:c>
      <x:c r="AM1453" s="65" t="n">
        <x:f aca="0">IF(AK1453,AD1453/AL1453-1,"")</x:f>
        <x:v>0.013369306637652567</x:v>
      </x:c>
      <x:c r="AN1453" s="64" t="n">
        <x:f aca="0">IF(AI1453&lt;&gt;AI1452,AD1453,MAX(AN1452,AD1453))</x:f>
        <x:v>1.3813727364878852</x:v>
      </x:c>
      <x:c r="AO1453" s="65" t="n">
        <x:f aca="0">AD1453/AN1453-1</x:f>
        <x:v>-0.0021884341758076076</x:v>
      </x:c>
      <x:c r="AP1453" s="69" t="n">
        <x:f aca="0">IFERROR(SUM(Z1453:AC1453)/AD1453,0)</x:f>
        <x:v>1</x:v>
      </x:c>
      <x:c r="AQ1453" s="66" t="b">
        <x:f aca="0">AND(B1453&gt;0,C1453&gt;0,D1453&gt;0,E1453&gt;0)</x:f>
        <x:v>1</x:v>
      </x:c>
    </x:row>
    <x:row r="1454" ht="13.5" hidden="0">
      <x:c r="A1454" s="61" t="n">
        <x:f aca="0">'净值底稿'!A1416</x:f>
        <x:v>45964</x:v>
      </x:c>
      <x:c r="B1454" s="62" t="n">
        <x:f aca="0">'净值底稿'!W1416</x:f>
        <x:v>1.69245298885144</x:v>
      </x:c>
      <x:c r="C1454" s="62" t="n">
        <x:f aca="0">'净值底稿'!T1416</x:f>
        <x:v>1.8202436035827678</x:v>
      </x:c>
      <x:c r="D1454" s="62" t="n">
        <x:f aca="0">'净值底稿'!U1416</x:f>
        <x:v>1.7543</x:v>
      </x:c>
      <x:c r="E1454" s="62" t="n">
        <x:f aca="0">'净值底稿'!V1416</x:f>
        <x:v>3.2</x:v>
      </x:c>
      <x:c r="F1454" s="63" t="n">
        <x:f aca="0">IFERROR(B1454/B1453-1,0)</x:f>
        <x:v>0.008607194084577774</x:v>
      </x:c>
      <x:c r="G1454" s="63" t="n">
        <x:f aca="0">IFERROR(C1454/C1453-1,0)</x:f>
        <x:v>0.0024442710472358797</x:v>
      </x:c>
      <x:c r="H1454" s="63" t="n">
        <x:f aca="0">IFERROR(D1454/D1453-1,0)</x:f>
        <x:v>0.0002850952218040881</x:v>
      </x:c>
      <x:c r="I1454" s="63" t="n">
        <x:f aca="0">IFERROR(E1454/E1453-1,0)</x:f>
        <x:v>-0.0015600624024960652</x:v>
      </x:c>
      <x:c r="J1454" s="64" t="n">
        <x:f aca="0">Z1453*(1+F1454)</x:f>
        <x:v>0.16008877987304576</x:v>
      </x:c>
      <x:c r="K1454" s="64" t="n">
        <x:f aca="0">AA1453*(1+G1454)</x:f>
        <x:v>0.15548496602604822</x:v>
      </x:c>
      <x:c r="L1454" s="64" t="n">
        <x:f aca="0">AB1453*(1+H1454)</x:f>
        <x:v>0.9369009441185863</x:v>
      </x:c>
      <x:c r="M1454" s="64" t="n">
        <x:f aca="0">AC1453*(1+I1454)</x:f>
        <x:v>0.1276877979858767</x:v>
      </x:c>
      <x:c r="N1454" s="64" t="n">
        <x:f aca="0">SUM(J1454:M1454)</x:f>
        <x:v>1.380162488003557</x:v>
      </x:c>
      <x:c r="O1454" s="65" t="n">
        <x:f aca="0">IFERROR((J1454+K1454)/N1454,0)</x:f>
        <x:v>0.22864970511956173</x:v>
      </x:c>
      <x:c r="P1454" s="66" t="b">
        <x:f aca="0">AND(MONTH(A1454)=12,OR(A1455="",YEAR(A1454)&lt;&gt;YEAR(A1455)))</x:f>
        <x:v>0</x:v>
      </x:c>
      <x:c r="Q1454" s="66" t="b">
        <x:f aca="0">AND(MOD(MONTH(A1454),3)=0,OR(A1455="",MONTH(A1454)&lt;&gt;MONTH(A1455)))</x:f>
        <x:v>0</x:v>
      </x:c>
      <x:c r="R1454" s="66" t="b">
        <x:f aca="0">OR(O1454&gt;$E$7,O1454&lt;$E$6)</x:f>
        <x:v>0</x:v>
      </x:c>
      <x:c r="S1454" s="66" t="b">
        <x:f aca="0">AND(OR(P1454,Q1454,R1454),A1454-AH1453&gt;$E$8)</x:f>
        <x:v>0</x:v>
      </x:c>
      <x:c r="T1454" s="67" t="str">
        <x:f aca="0">IF(NOT(OR(P1454,Q1454,R1454)),"不调",IF(NOT(S1454),"间隔规则跳过",IF(P1454,"年末+季度",IF(AND(Q1454,R1454),"季度+动态",IF(Q1454,"季度","动态")))))</x:f>
        <x:v>不调</x:v>
      </x:c>
      <x:c r="U1454" s="64" t="n">
        <x:f aca="0">IF(OR(T1454="年末+季度",T1454="季度+动态"),N1454*$E$5/2,IF(T1454="季度",(J1454+K1454)/2,IF(T1454="动态",N1454*$E$5*IF(J1454+K1454=0,0.5,J1454/(J1454+K1454)),J1454)))</x:f>
        <x:v>0.16008877987304576</x:v>
      </x:c>
      <x:c r="V1454" s="64" t="n">
        <x:f aca="0">IF(OR(T1454="年末+季度",T1454="季度+动态"),N1454*$E$5/2,IF(T1454="季度",(J1454+K1454)/2,IF(T1454="动态",N1454*$E$5*IF(J1454+K1454=0,0.5,K1454/(J1454+K1454)),K1454)))</x:f>
        <x:v>0.15548496602604822</x:v>
      </x:c>
      <x:c r="W1454" s="64" t="n">
        <x:f aca="0">IF(OR(T1454="年末+季度",T1454="季度+动态",T1454="动态"),N1454*(1-$E$5)*IF(L1454+M1454=0,$B$7/($B$7+$B$8),L1454/(L1454+M1454)),L1454)</x:f>
        <x:v>0.9369009441185863</x:v>
      </x:c>
      <x:c r="X1454" s="64" t="n">
        <x:f aca="0">IF(OR(T1454="年末+季度",T1454="季度+动态",T1454="动态"),N1454*(1-$E$5)*IF(L1454+M1454=0,$B$8/($B$7+$B$8),M1454/(L1454+M1454)),M1454)</x:f>
        <x:v>0.1276877979858767</x:v>
      </x:c>
      <x:c r="Y1454" s="64" t="n">
        <x:f aca="0">POWER(1-$H$5,(A1454-A1453)/$H$8)</x:f>
        <x:v>0.9999588018747739</x:v>
      </x:c>
      <x:c r="Z1454" s="64" t="n">
        <x:f aca="0">U1454*Y1454</x:f>
        <x:v>0.16008218451544526</x:v>
      </x:c>
      <x:c r="AA1454" s="64" t="n">
        <x:f aca="0">V1454*Y1454</x:f>
        <x:v>0.1554785603369471</x:v>
      </x:c>
      <x:c r="AB1454" s="64" t="n">
        <x:f aca="0">W1454*Y1454</x:f>
        <x:v>0.936862345556166</x:v>
      </x:c>
      <x:c r="AC1454" s="64" t="n">
        <x:f aca="0">X1454*Y1454</x:f>
        <x:v>0.12768253748798544</x:v>
      </x:c>
      <x:c r="AD1454" s="64" t="n">
        <x:f aca="0">SUM(Z1454:AC1454)</x:f>
        <x:v>1.3801056278965438</x:v>
      </x:c>
      <x:c r="AE1454" s="64" t="n">
        <x:f aca="0">MAX(AE1453,AD1454)</x:f>
        <x:v>1.3813727364878852</x:v>
      </x:c>
      <x:c r="AF1454" s="63" t="n">
        <x:f aca="0">AD1454/AE1454-1</x:f>
        <x:v>-0.0009172821772659434</x:v>
      </x:c>
      <x:c r="AG1454" s="63" t="n">
        <x:f aca="0">AD1454/AD1453-1</x:f>
        <x:v>0.0012739399322272416</x:v>
      </x:c>
      <x:c r="AH1454" s="61" t="n">
        <x:f aca="0">IF(OR(T1454="年末+季度",T1454="季度+动态",T1454="季度",T1454="动态"),A1454,AH1453)</x:f>
        <x:v>45930</x:v>
      </x:c>
      <x:c r="AI1454" s="68" t="n">
        <x:f aca="0">YEAR(A1454)</x:f>
        <x:v>2025</x:v>
      </x:c>
      <x:c r="AJ1454" s="68" t="n">
        <x:f aca="0">MONTH(A1454)</x:f>
        <x:v>11</x:v>
      </x:c>
      <x:c r="AK1454" s="66" t="n">
        <x:f aca="0">IF(MONTH(A1454)&lt;&gt;MONTH(A1455),1,0)</x:f>
        <x:v>0</x:v>
      </x:c>
      <x:c r="AL1454" s="64" t="n">
        <x:f aca="0">IF(AK1453,AD1453,AL1453)</x:f>
        <x:v>1.3783496931818262</x:v>
      </x:c>
      <x:c r="AM1454" s="65" t="str">
        <x:f aca="0">IF(AK1454,AD1454/AL1454-1,"")</x:f>
      </x:c>
      <x:c r="AN1454" s="64" t="n">
        <x:f aca="0">IF(AI1454&lt;&gt;AI1453,AD1454,MAX(AN1453,AD1454))</x:f>
        <x:v>1.3813727364878852</x:v>
      </x:c>
      <x:c r="AO1454" s="65" t="n">
        <x:f aca="0">AD1454/AN1454-1</x:f>
        <x:v>-0.0009172821772659434</x:v>
      </x:c>
      <x:c r="AP1454" s="69" t="n">
        <x:f aca="0">IFERROR(SUM(Z1454:AC1454)/AD1454,0)</x:f>
        <x:v>1</x:v>
      </x:c>
      <x:c r="AQ1454" s="66" t="b">
        <x:f aca="0">AND(B1454&gt;0,C1454&gt;0,D1454&gt;0,E1454&gt;0)</x:f>
        <x:v>1</x:v>
      </x:c>
    </x:row>
    <x:row r="1455" ht="13.5" hidden="0">
      <x:c r="A1455" s="61" t="n">
        <x:f aca="0">'净值底稿'!A1417</x:f>
        <x:v>45965</x:v>
      </x:c>
      <x:c r="B1455" s="62" t="n">
        <x:f aca="0">'净值底稿'!W1417</x:f>
        <x:v>1.6949541127419425</x:v>
      </x:c>
      <x:c r="C1455" s="62" t="n">
        <x:f aca="0">'净值底稿'!T1417</x:f>
        <x:v>1.7985438171741053</x:v>
      </x:c>
      <x:c r="D1455" s="62" t="n">
        <x:f aca="0">'净值底稿'!U1417</x:f>
        <x:v>1.7542</x:v>
      </x:c>
      <x:c r="E1455" s="62" t="n">
        <x:f aca="0">'净值底稿'!V1417</x:f>
        <x:v>3.1881</x:v>
      </x:c>
      <x:c r="F1455" s="63" t="n">
        <x:f aca="0">IFERROR(B1455/B1454-1,0)</x:f>
        <x:v>0.0014778099639860542</x:v>
      </x:c>
      <x:c r="G1455" s="63" t="n">
        <x:f aca="0">IFERROR(C1455/C1454-1,0)</x:f>
        <x:v>-0.011921363913023009</x:v>
      </x:c>
      <x:c r="H1455" s="63" t="n">
        <x:f aca="0">IFERROR(D1455/D1454-1,0)</x:f>
        <x:v>-0.00005700279313680667</x:v>
      </x:c>
      <x:c r="I1455" s="63" t="n">
        <x:f aca="0">IFERROR(E1455/E1454-1,0)</x:f>
        <x:v>-0.003718750000000104</x:v>
      </x:c>
      <x:c r="J1455" s="64" t="n">
        <x:f aca="0">Z1454*(1+F1455)</x:f>
        <x:v>0.16031875556277883</x:v>
      </x:c>
      <x:c r="K1455" s="64" t="n">
        <x:f aca="0">AA1454*(1+G1455)</x:f>
        <x:v>0.15362504383849745</x:v>
      </x:c>
      <x:c r="L1455" s="64" t="n">
        <x:f aca="0">AB1454*(1+H1455)</x:f>
        <x:v>0.9368089417856846</x:v>
      </x:c>
      <x:c r="M1455" s="64" t="n">
        <x:f aca="0">AC1454*(1+I1455)</x:f>
        <x:v>0.12720771805170197</x:v>
      </x:c>
      <x:c r="N1455" s="64" t="n">
        <x:f aca="0">SUM(J1455:M1455)</x:f>
        <x:v>1.377960459238663</x:v>
      </x:c>
      <x:c r="O1455" s="65" t="n">
        <x:f aca="0">IFERROR((J1455+K1455)/N1455,0)</x:f>
        <x:v>0.22783222645933787</x:v>
      </x:c>
      <x:c r="P1455" s="66" t="b">
        <x:f aca="0">AND(MONTH(A1455)=12,OR(A1456="",YEAR(A1455)&lt;&gt;YEAR(A1456)))</x:f>
        <x:v>0</x:v>
      </x:c>
      <x:c r="Q1455" s="66" t="b">
        <x:f aca="0">AND(MOD(MONTH(A1455),3)=0,OR(A1456="",MONTH(A1455)&lt;&gt;MONTH(A1456)))</x:f>
        <x:v>0</x:v>
      </x:c>
      <x:c r="R1455" s="66" t="b">
        <x:f aca="0">OR(O1455&gt;$E$7,O1455&lt;$E$6)</x:f>
        <x:v>0</x:v>
      </x:c>
      <x:c r="S1455" s="66" t="b">
        <x:f aca="0">AND(OR(P1455,Q1455,R1455),A1455-AH1454&gt;$E$8)</x:f>
        <x:v>0</x:v>
      </x:c>
      <x:c r="T1455" s="67" t="str">
        <x:f aca="0">IF(NOT(OR(P1455,Q1455,R1455)),"不调",IF(NOT(S1455),"间隔规则跳过",IF(P1455,"年末+季度",IF(AND(Q1455,R1455),"季度+动态",IF(Q1455,"季度","动态")))))</x:f>
        <x:v>不调</x:v>
      </x:c>
      <x:c r="U1455" s="64" t="n">
        <x:f aca="0">IF(OR(T1455="年末+季度",T1455="季度+动态"),N1455*$E$5/2,IF(T1455="季度",(J1455+K1455)/2,IF(T1455="动态",N1455*$E$5*IF(J1455+K1455=0,0.5,J1455/(J1455+K1455)),J1455)))</x:f>
        <x:v>0.16031875556277883</x:v>
      </x:c>
      <x:c r="V1455" s="64" t="n">
        <x:f aca="0">IF(OR(T1455="年末+季度",T1455="季度+动态"),N1455*$E$5/2,IF(T1455="季度",(J1455+K1455)/2,IF(T1455="动态",N1455*$E$5*IF(J1455+K1455=0,0.5,K1455/(J1455+K1455)),K1455)))</x:f>
        <x:v>0.15362504383849745</x:v>
      </x:c>
      <x:c r="W1455" s="64" t="n">
        <x:f aca="0">IF(OR(T1455="年末+季度",T1455="季度+动态",T1455="动态"),N1455*(1-$E$5)*IF(L1455+M1455=0,$B$7/($B$7+$B$8),L1455/(L1455+M1455)),L1455)</x:f>
        <x:v>0.9368089417856846</x:v>
      </x:c>
      <x:c r="X1455" s="64" t="n">
        <x:f aca="0">IF(OR(T1455="年末+季度",T1455="季度+动态",T1455="动态"),N1455*(1-$E$5)*IF(L1455+M1455=0,$B$8/($B$7+$B$8),M1455/(L1455+M1455)),M1455)</x:f>
        <x:v>0.12720771805170197</x:v>
      </x:c>
      <x:c r="Y1455" s="64" t="n">
        <x:f aca="0">POWER(1-$H$5,(A1455-A1454)/$H$8)</x:f>
        <x:v>0.9999862671029998</x:v>
      </x:c>
      <x:c r="Z1455" s="64" t="n">
        <x:f aca="0">U1455*Y1455</x:f>
        <x:v>0.16031655392182148</x:v>
      </x:c>
      <x:c r="AA1455" s="64" t="n">
        <x:f aca="0">V1455*Y1455</x:f>
        <x:v>0.15362293412159375</x:v>
      </x:c>
      <x:c r="AB1455" s="64" t="n">
        <x:f aca="0">W1455*Y1455</x:f>
        <x:v>0.9367960766849782</x:v>
      </x:c>
      <x:c r="AC1455" s="64" t="n">
        <x:f aca="0">X1455*Y1455</x:f>
        <x:v>0.12720597112121235</x:v>
      </x:c>
      <x:c r="AD1455" s="64" t="n">
        <x:f aca="0">SUM(Z1455:AC1455)</x:f>
        <x:v>1.3779415358496059</x:v>
      </x:c>
      <x:c r="AE1455" s="64" t="n">
        <x:f aca="0">MAX(AE1454,AD1455)</x:f>
        <x:v>1.3813727364878852</x:v>
      </x:c>
      <x:c r="AF1455" s="63" t="n">
        <x:f aca="0">AD1455/AE1455-1</x:f>
        <x:v>-0.002483906441503314</x:v>
      </x:c>
      <x:c r="AG1455" s="63" t="n">
        <x:f aca="0">AD1455/AD1454-1</x:f>
        <x:v>-0.0015680626201316494</x:v>
      </x:c>
      <x:c r="AH1455" s="61" t="n">
        <x:f aca="0">IF(OR(T1455="年末+季度",T1455="季度+动态",T1455="季度",T1455="动态"),A1455,AH1454)</x:f>
        <x:v>45930</x:v>
      </x:c>
      <x:c r="AI1455" s="68" t="n">
        <x:f aca="0">YEAR(A1455)</x:f>
        <x:v>2025</x:v>
      </x:c>
      <x:c r="AJ1455" s="68" t="n">
        <x:f aca="0">MONTH(A1455)</x:f>
        <x:v>11</x:v>
      </x:c>
      <x:c r="AK1455" s="66" t="n">
        <x:f aca="0">IF(MONTH(A1455)&lt;&gt;MONTH(A1456),1,0)</x:f>
        <x:v>0</x:v>
      </x:c>
      <x:c r="AL1455" s="64" t="n">
        <x:f aca="0">IF(AK1454,AD1454,AL1454)</x:f>
        <x:v>1.3783496931818262</x:v>
      </x:c>
      <x:c r="AM1455" s="65" t="str">
        <x:f aca="0">IF(AK1455,AD1455/AL1455-1,"")</x:f>
      </x:c>
      <x:c r="AN1455" s="64" t="n">
        <x:f aca="0">IF(AI1455&lt;&gt;AI1454,AD1455,MAX(AN1454,AD1455))</x:f>
        <x:v>1.3813727364878852</x:v>
      </x:c>
      <x:c r="AO1455" s="65" t="n">
        <x:f aca="0">AD1455/AN1455-1</x:f>
        <x:v>-0.002483906441503314</x:v>
      </x:c>
      <x:c r="AP1455" s="69" t="n">
        <x:f aca="0">IFERROR(SUM(Z1455:AC1455)/AD1455,0)</x:f>
        <x:v>1</x:v>
      </x:c>
      <x:c r="AQ1455" s="66" t="b">
        <x:f aca="0">AND(B1455&gt;0,C1455&gt;0,D1455&gt;0,E1455&gt;0)</x:f>
        <x:v>1</x:v>
      </x:c>
    </x:row>
    <x:row r="1456" ht="13.5" hidden="0">
      <x:c r="A1456" s="61" t="n">
        <x:f aca="0">'净值底稿'!A1418</x:f>
        <x:v>45966</x:v>
      </x:c>
      <x:c r="B1456" s="62" t="n">
        <x:f aca="0">'净值底稿'!W1418</x:f>
        <x:v>1.6986842274390697</x:v>
      </x:c>
      <x:c r="C1456" s="62" t="n">
        <x:f aca="0">'净值底稿'!T1418</x:f>
        <x:v>1.8073030605543432</x:v>
      </x:c>
      <x:c r="D1456" s="62" t="n">
        <x:f aca="0">'净值底稿'!U1418</x:f>
        <x:v>1.7548</x:v>
      </x:c>
      <x:c r="E1456" s="62" t="n">
        <x:f aca="0">'净值底稿'!V1418</x:f>
        <x:v>3.1657</x:v>
      </x:c>
      <x:c r="F1456" s="63" t="n">
        <x:f aca="0">IFERROR(B1456/B1455-1,0)</x:f>
        <x:v>0.0022007172165225963</x:v>
      </x:c>
      <x:c r="G1456" s="63" t="n">
        <x:f aca="0">IFERROR(C1456/C1455-1,0)</x:f>
        <x:v>0.004870186256568765</x:v>
      </x:c>
      <x:c r="H1456" s="63" t="n">
        <x:f aca="0">IFERROR(D1456/D1455-1,0)</x:f>
        <x:v>0.00034203625584305897</x:v>
      </x:c>
      <x:c r="I1456" s="63" t="n">
        <x:f aca="0">IFERROR(E1456/E1455-1,0)</x:f>
        <x:v>-0.007026128415043353</x:v>
      </x:c>
      <x:c r="J1456" s="64" t="n">
        <x:f aca="0">Z1455*(1+F1456)</x:f>
        <x:v>0.1606693653221308</x:v>
      </x:c>
      <x:c r="K1456" s="64" t="n">
        <x:f aca="0">AA1455*(1+G1456)</x:f>
        <x:v>0.1543711064240465</x:v>
      </x:c>
      <x:c r="L1456" s="64" t="n">
        <x:f aca="0">AB1455*(1+H1456)</x:f>
        <x:v>0.937116494907536</x:v>
      </x:c>
      <x:c r="M1456" s="64" t="n">
        <x:f aca="0">AC1455*(1+I1456)</x:f>
        <x:v>0.12631220563295442</x:v>
      </x:c>
      <x:c r="N1456" s="64" t="n">
        <x:f aca="0">SUM(J1456:M1456)</x:f>
        <x:v>1.3784691722866678</x:v>
      </x:c>
      <x:c r="O1456" s="65" t="n">
        <x:f aca="0">IFERROR((J1456+K1456)/N1456,0)</x:f>
        <x:v>0.22854371942433344</x:v>
      </x:c>
      <x:c r="P1456" s="66" t="b">
        <x:f aca="0">AND(MONTH(A1456)=12,OR(A1457="",YEAR(A1456)&lt;&gt;YEAR(A1457)))</x:f>
        <x:v>0</x:v>
      </x:c>
      <x:c r="Q1456" s="66" t="b">
        <x:f aca="0">AND(MOD(MONTH(A1456),3)=0,OR(A1457="",MONTH(A1456)&lt;&gt;MONTH(A1457)))</x:f>
        <x:v>0</x:v>
      </x:c>
      <x:c r="R1456" s="66" t="b">
        <x:f aca="0">OR(O1456&gt;$E$7,O1456&lt;$E$6)</x:f>
        <x:v>0</x:v>
      </x:c>
      <x:c r="S1456" s="66" t="b">
        <x:f aca="0">AND(OR(P1456,Q1456,R1456),A1456-AH1455&gt;$E$8)</x:f>
        <x:v>0</x:v>
      </x:c>
      <x:c r="T1456" s="67" t="str">
        <x:f aca="0">IF(NOT(OR(P1456,Q1456,R1456)),"不调",IF(NOT(S1456),"间隔规则跳过",IF(P1456,"年末+季度",IF(AND(Q1456,R1456),"季度+动态",IF(Q1456,"季度","动态")))))</x:f>
        <x:v>不调</x:v>
      </x:c>
      <x:c r="U1456" s="64" t="n">
        <x:f aca="0">IF(OR(T1456="年末+季度",T1456="季度+动态"),N1456*$E$5/2,IF(T1456="季度",(J1456+K1456)/2,IF(T1456="动态",N1456*$E$5*IF(J1456+K1456=0,0.5,J1456/(J1456+K1456)),J1456)))</x:f>
        <x:v>0.1606693653221308</x:v>
      </x:c>
      <x:c r="V1456" s="64" t="n">
        <x:f aca="0">IF(OR(T1456="年末+季度",T1456="季度+动态"),N1456*$E$5/2,IF(T1456="季度",(J1456+K1456)/2,IF(T1456="动态",N1456*$E$5*IF(J1456+K1456=0,0.5,K1456/(J1456+K1456)),K1456)))</x:f>
        <x:v>0.1543711064240465</x:v>
      </x:c>
      <x:c r="W1456" s="64" t="n">
        <x:f aca="0">IF(OR(T1456="年末+季度",T1456="季度+动态",T1456="动态"),N1456*(1-$E$5)*IF(L1456+M1456=0,$B$7/($B$7+$B$8),L1456/(L1456+M1456)),L1456)</x:f>
        <x:v>0.937116494907536</x:v>
      </x:c>
      <x:c r="X1456" s="64" t="n">
        <x:f aca="0">IF(OR(T1456="年末+季度",T1456="季度+动态",T1456="动态"),N1456*(1-$E$5)*IF(L1456+M1456=0,$B$8/($B$7+$B$8),M1456/(L1456+M1456)),M1456)</x:f>
        <x:v>0.12631220563295442</x:v>
      </x:c>
      <x:c r="Y1456" s="64" t="n">
        <x:f aca="0">POWER(1-$H$5,(A1456-A1455)/$H$8)</x:f>
        <x:v>0.9999862671029998</x:v>
      </x:c>
      <x:c r="Z1456" s="64" t="n">
        <x:f aca="0">U1456*Y1456</x:f>
        <x:v>0.16066715886628574</x:v>
      </x:c>
      <x:c r="AA1456" s="64" t="n">
        <x:f aca="0">V1456*Y1456</x:f>
        <x:v>0.15436898646154218</x:v>
      </x:c>
      <x:c r="AB1456" s="64" t="n">
        <x:f aca="0">W1456*Y1456</x:f>
        <x:v>0.9371036255832342</x:v>
      </x:c>
      <x:c r="AC1456" s="64" t="n">
        <x:f aca="0">X1456*Y1456</x:f>
        <x:v>0.1263104710004446</x:v>
      </x:c>
      <x:c r="AD1456" s="64" t="n">
        <x:f aca="0">SUM(Z1456:AC1456)</x:f>
        <x:v>1.3784502419115068</x:v>
      </x:c>
      <x:c r="AE1456" s="64" t="n">
        <x:f aca="0">MAX(AE1455,AD1456)</x:f>
        <x:v>1.3813727364878852</x:v>
      </x:c>
      <x:c r="AF1456" s="63" t="n">
        <x:f aca="0">AD1456/AE1456-1</x:f>
        <x:v>-0.002115645183362158</x:v>
      </x:c>
      <x:c r="AG1456" s="63" t="n">
        <x:f aca="0">AD1456/AD1455-1</x:f>
        <x:v>0.0003691782624051232</x:v>
      </x:c>
      <x:c r="AH1456" s="61" t="n">
        <x:f aca="0">IF(OR(T1456="年末+季度",T1456="季度+动态",T1456="季度",T1456="动态"),A1456,AH1455)</x:f>
        <x:v>45930</x:v>
      </x:c>
      <x:c r="AI1456" s="68" t="n">
        <x:f aca="0">YEAR(A1456)</x:f>
        <x:v>2025</x:v>
      </x:c>
      <x:c r="AJ1456" s="68" t="n">
        <x:f aca="0">MONTH(A1456)</x:f>
        <x:v>11</x:v>
      </x:c>
      <x:c r="AK1456" s="66" t="n">
        <x:f aca="0">IF(MONTH(A1456)&lt;&gt;MONTH(A1457),1,0)</x:f>
        <x:v>0</x:v>
      </x:c>
      <x:c r="AL1456" s="64" t="n">
        <x:f aca="0">IF(AK1455,AD1455,AL1455)</x:f>
        <x:v>1.3783496931818262</x:v>
      </x:c>
      <x:c r="AM1456" s="65" t="str">
        <x:f aca="0">IF(AK1456,AD1456/AL1456-1,"")</x:f>
      </x:c>
      <x:c r="AN1456" s="64" t="n">
        <x:f aca="0">IF(AI1456&lt;&gt;AI1455,AD1456,MAX(AN1455,AD1456))</x:f>
        <x:v>1.3813727364878852</x:v>
      </x:c>
      <x:c r="AO1456" s="65" t="n">
        <x:f aca="0">AD1456/AN1456-1</x:f>
        <x:v>-0.002115645183362158</x:v>
      </x:c>
      <x:c r="AP1456" s="69" t="n">
        <x:f aca="0">IFERROR(SUM(Z1456:AC1456)/AD1456,0)</x:f>
        <x:v>1</x:v>
      </x:c>
      <x:c r="AQ1456" s="66" t="b">
        <x:f aca="0">AND(B1456&gt;0,C1456&gt;0,D1456&gt;0,E1456&gt;0)</x:f>
        <x:v>1</x:v>
      </x:c>
    </x:row>
    <x:row r="1457" ht="13.5" hidden="0">
      <x:c r="A1457" s="61" t="n">
        <x:f aca="0">'净值底稿'!A1419</x:f>
        <x:v>45967</x:v>
      </x:c>
      <x:c r="B1457" s="62" t="n">
        <x:f aca="0">'净值底稿'!W1419</x:f>
        <x:v>1.7078073231435547</x:v>
      </x:c>
      <x:c r="C1457" s="62" t="n">
        <x:f aca="0">'净值底稿'!T1419</x:f>
        <x:v>1.826602284291585</x:v>
      </x:c>
      <x:c r="D1457" s="62" t="n">
        <x:f aca="0">'净值底稿'!U1419</x:f>
        <x:v>1.7539</x:v>
      </x:c>
      <x:c r="E1457" s="62" t="n">
        <x:f aca="0">'净值底稿'!V1419</x:f>
        <x:v>3.1925</x:v>
      </x:c>
      <x:c r="F1457" s="63" t="n">
        <x:f aca="0">IFERROR(B1457/B1456-1,0)</x:f>
        <x:v>0.005370683707494495</x:v>
      </x:c>
      <x:c r="G1457" s="63" t="n">
        <x:f aca="0">IFERROR(C1457/C1456-1,0)</x:f>
        <x:v>0.010678465697569361</x:v>
      </x:c>
      <x:c r="H1457" s="63" t="n">
        <x:f aca="0">IFERROR(D1457/D1456-1,0)</x:f>
        <x:v>-0.0005128789605652884</x:v>
      </x:c>
      <x:c r="I1457" s="63" t="n">
        <x:f aca="0">IFERROR(E1457/E1456-1,0)</x:f>
        <x:v>0.008465742173926705</x:v>
      </x:c>
      <x:c r="J1457" s="64" t="n">
        <x:f aca="0">Z1456*(1+F1457)</x:f>
        <x:v>0.16153005135873832</x:v>
      </x:c>
      <x:c r="K1457" s="64" t="n">
        <x:f aca="0">AA1456*(1+G1457)</x:f>
        <x:v>0.1560174103882403</x:v>
      </x:c>
      <x:c r="L1457" s="64" t="n">
        <x:f aca="0">AB1456*(1+H1457)</x:f>
        <x:v>0.9366230048498031</x:v>
      </x:c>
      <x:c r="M1457" s="64" t="n">
        <x:f aca="0">AC1456*(1+I1457)</x:f>
        <x:v>0.1273797828818016</x:v>
      </x:c>
      <x:c r="N1457" s="64" t="n">
        <x:f aca="0">SUM(J1457:M1457)</x:f>
        <x:v>1.3815502494785832</x:v>
      </x:c>
      <x:c r="O1457" s="65" t="n">
        <x:f aca="0">IFERROR((J1457+K1457)/N1457,0)</x:f>
        <x:v>0.2298486514455957</x:v>
      </x:c>
      <x:c r="P1457" s="66" t="b">
        <x:f aca="0">AND(MONTH(A1457)=12,OR(A1458="",YEAR(A1457)&lt;&gt;YEAR(A1458)))</x:f>
        <x:v>0</x:v>
      </x:c>
      <x:c r="Q1457" s="66" t="b">
        <x:f aca="0">AND(MOD(MONTH(A1457),3)=0,OR(A1458="",MONTH(A1457)&lt;&gt;MONTH(A1458)))</x:f>
        <x:v>0</x:v>
      </x:c>
      <x:c r="R1457" s="66" t="b">
        <x:f aca="0">OR(O1457&gt;$E$7,O1457&lt;$E$6)</x:f>
        <x:v>0</x:v>
      </x:c>
      <x:c r="S1457" s="66" t="b">
        <x:f aca="0">AND(OR(P1457,Q1457,R1457),A1457-AH1456&gt;$E$8)</x:f>
        <x:v>0</x:v>
      </x:c>
      <x:c r="T1457" s="67" t="str">
        <x:f aca="0">IF(NOT(OR(P1457,Q1457,R1457)),"不调",IF(NOT(S1457),"间隔规则跳过",IF(P1457,"年末+季度",IF(AND(Q1457,R1457),"季度+动态",IF(Q1457,"季度","动态")))))</x:f>
        <x:v>不调</x:v>
      </x:c>
      <x:c r="U1457" s="64" t="n">
        <x:f aca="0">IF(OR(T1457="年末+季度",T1457="季度+动态"),N1457*$E$5/2,IF(T1457="季度",(J1457+K1457)/2,IF(T1457="动态",N1457*$E$5*IF(J1457+K1457=0,0.5,J1457/(J1457+K1457)),J1457)))</x:f>
        <x:v>0.16153005135873832</x:v>
      </x:c>
      <x:c r="V1457" s="64" t="n">
        <x:f aca="0">IF(OR(T1457="年末+季度",T1457="季度+动态"),N1457*$E$5/2,IF(T1457="季度",(J1457+K1457)/2,IF(T1457="动态",N1457*$E$5*IF(J1457+K1457=0,0.5,K1457/(J1457+K1457)),K1457)))</x:f>
        <x:v>0.1560174103882403</x:v>
      </x:c>
      <x:c r="W1457" s="64" t="n">
        <x:f aca="0">IF(OR(T1457="年末+季度",T1457="季度+动态",T1457="动态"),N1457*(1-$E$5)*IF(L1457+M1457=0,$B$7/($B$7+$B$8),L1457/(L1457+M1457)),L1457)</x:f>
        <x:v>0.9366230048498031</x:v>
      </x:c>
      <x:c r="X1457" s="64" t="n">
        <x:f aca="0">IF(OR(T1457="年末+季度",T1457="季度+动态",T1457="动态"),N1457*(1-$E$5)*IF(L1457+M1457=0,$B$8/($B$7+$B$8),M1457/(L1457+M1457)),M1457)</x:f>
        <x:v>0.1273797828818016</x:v>
      </x:c>
      <x:c r="Y1457" s="64" t="n">
        <x:f aca="0">POWER(1-$H$5,(A1457-A1456)/$H$8)</x:f>
        <x:v>0.9999862671029998</x:v>
      </x:c>
      <x:c r="Z1457" s="64" t="n">
        <x:f aca="0">U1457*Y1457</x:f>
        <x:v>0.16152783308318058</x:v>
      </x:c>
      <x:c r="AA1457" s="64" t="n">
        <x:f aca="0">V1457*Y1457</x:f>
        <x:v>0.1560152678172132</x:v>
      </x:c>
      <x:c r="AB1457" s="64" t="n">
        <x:f aca="0">W1457*Y1457</x:f>
        <x:v>0.9366101423025495</x:v>
      </x:c>
      <x:c r="AC1457" s="64" t="n">
        <x:f aca="0">X1457*Y1457</x:f>
        <x:v>0.12737803358836336</x:v>
      </x:c>
      <x:c r="AD1457" s="64" t="n">
        <x:f aca="0">SUM(Z1457:AC1457)</x:f>
        <x:v>1.3815312767913066</x:v>
      </x:c>
      <x:c r="AE1457" s="64" t="n">
        <x:f aca="0">MAX(AE1456,AD1457)</x:f>
        <x:v>1.3815312767913066</x:v>
      </x:c>
      <x:c r="AF1457" s="63" t="n">
        <x:f aca="0">AD1457/AE1457-1</x:f>
        <x:v>0</x:v>
      </x:c>
      <x:c r="AG1457" s="63" t="n">
        <x:f aca="0">AD1457/AD1456-1</x:f>
        <x:v>0.002235144066953909</x:v>
      </x:c>
      <x:c r="AH1457" s="61" t="n">
        <x:f aca="0">IF(OR(T1457="年末+季度",T1457="季度+动态",T1457="季度",T1457="动态"),A1457,AH1456)</x:f>
        <x:v>45930</x:v>
      </x:c>
      <x:c r="AI1457" s="68" t="n">
        <x:f aca="0">YEAR(A1457)</x:f>
        <x:v>2025</x:v>
      </x:c>
      <x:c r="AJ1457" s="68" t="n">
        <x:f aca="0">MONTH(A1457)</x:f>
        <x:v>11</x:v>
      </x:c>
      <x:c r="AK1457" s="66" t="n">
        <x:f aca="0">IF(MONTH(A1457)&lt;&gt;MONTH(A1458),1,0)</x:f>
        <x:v>0</x:v>
      </x:c>
      <x:c r="AL1457" s="64" t="n">
        <x:f aca="0">IF(AK1456,AD1456,AL1456)</x:f>
        <x:v>1.3783496931818262</x:v>
      </x:c>
      <x:c r="AM1457" s="65" t="str">
        <x:f aca="0">IF(AK1457,AD1457/AL1457-1,"")</x:f>
      </x:c>
      <x:c r="AN1457" s="64" t="n">
        <x:f aca="0">IF(AI1457&lt;&gt;AI1456,AD1457,MAX(AN1456,AD1457))</x:f>
        <x:v>1.3815312767913066</x:v>
      </x:c>
      <x:c r="AO1457" s="65" t="n">
        <x:f aca="0">AD1457/AN1457-1</x:f>
        <x:v>0</x:v>
      </x:c>
      <x:c r="AP1457" s="69" t="n">
        <x:f aca="0">IFERROR(SUM(Z1457:AC1457)/AD1457,0)</x:f>
        <x:v>1</x:v>
      </x:c>
      <x:c r="AQ1457" s="66" t="b">
        <x:f aca="0">AND(B1457&gt;0,C1457&gt;0,D1457&gt;0,E1457&gt;0)</x:f>
        <x:v>1</x:v>
      </x:c>
    </x:row>
    <x:row r="1458" ht="13.5" hidden="0">
      <x:c r="A1458" s="61" t="n">
        <x:f aca="0">'净值底稿'!A1420</x:f>
        <x:v>45968</x:v>
      </x:c>
      <x:c r="B1458" s="62" t="n">
        <x:f aca="0">'净值底稿'!W1420</x:f>
        <x:v>1.709462631447706</x:v>
      </x:c>
      <x:c r="C1458" s="62" t="n">
        <x:f aca="0">'净值底稿'!T1420</x:f>
        <x:v>1.8213555744791918</x:v>
      </x:c>
      <x:c r="D1458" s="62" t="n">
        <x:f aca="0">'净值底稿'!U1420</x:f>
        <x:v>1.7534</x:v>
      </x:c>
      <x:c r="E1458" s="62" t="n">
        <x:f aca="0">'净值底稿'!V1420</x:f>
        <x:v>3.1936</x:v>
      </x:c>
      <x:c r="F1458" s="63" t="n">
        <x:f aca="0">IFERROR(B1458/B1457-1,0)</x:f>
        <x:v>0.0009692594016428302</x:v>
      </x:c>
      <x:c r="G1458" s="63" t="n">
        <x:f aca="0">IFERROR(C1458/C1457-1,0)</x:f>
        <x:v>-0.002872387633319984</x:v>
      </x:c>
      <x:c r="H1458" s="63" t="n">
        <x:f aca="0">IFERROR(D1458/D1457-1,0)</x:f>
        <x:v>-0.0002850789668737974</x:v>
      </x:c>
      <x:c r="I1458" s="63" t="n">
        <x:f aca="0">IFERROR(E1458/E1457-1,0)</x:f>
        <x:v>0.0003445575567737613</x:v>
      </x:c>
      <x:c r="J1458" s="64" t="n">
        <x:f aca="0">Z1457*(1+F1458)</x:f>
        <x:v>0.16168439545402344</x:v>
      </x:c>
      <x:c r="K1458" s="64" t="n">
        <x:f aca="0">AA1457*(1+G1458)</x:f>
        <x:v>0.15556713149132592</x:v>
      </x:c>
      <x:c r="L1458" s="64" t="n">
        <x:f aca="0">AB1457*(1+H1458)</x:f>
        <x:v>0.9363431344508183</x:v>
      </x:c>
      <x:c r="M1458" s="64" t="n">
        <x:f aca="0">AC1457*(1+I1458)</x:f>
        <x:v>0.1274219226524032</x:v>
      </x:c>
      <x:c r="N1458" s="64" t="n">
        <x:f aca="0">SUM(J1458:M1458)</x:f>
        <x:v>1.3810165840485709</x:v>
      </x:c>
      <x:c r="O1458" s="65" t="n">
        <x:f aca="0">IFERROR((J1458+K1458)/N1458,0)</x:f>
        <x:v>0.22972318407306794</x:v>
      </x:c>
      <x:c r="P1458" s="66" t="b">
        <x:f aca="0">AND(MONTH(A1458)=12,OR(A1459="",YEAR(A1458)&lt;&gt;YEAR(A1459)))</x:f>
        <x:v>0</x:v>
      </x:c>
      <x:c r="Q1458" s="66" t="b">
        <x:f aca="0">AND(MOD(MONTH(A1458),3)=0,OR(A1459="",MONTH(A1458)&lt;&gt;MONTH(A1459)))</x:f>
        <x:v>0</x:v>
      </x:c>
      <x:c r="R1458" s="66" t="b">
        <x:f aca="0">OR(O1458&gt;$E$7,O1458&lt;$E$6)</x:f>
        <x:v>0</x:v>
      </x:c>
      <x:c r="S1458" s="66" t="b">
        <x:f aca="0">AND(OR(P1458,Q1458,R1458),A1458-AH1457&gt;$E$8)</x:f>
        <x:v>0</x:v>
      </x:c>
      <x:c r="T1458" s="67" t="str">
        <x:f aca="0">IF(NOT(OR(P1458,Q1458,R1458)),"不调",IF(NOT(S1458),"间隔规则跳过",IF(P1458,"年末+季度",IF(AND(Q1458,R1458),"季度+动态",IF(Q1458,"季度","动态")))))</x:f>
        <x:v>不调</x:v>
      </x:c>
      <x:c r="U1458" s="64" t="n">
        <x:f aca="0">IF(OR(T1458="年末+季度",T1458="季度+动态"),N1458*$E$5/2,IF(T1458="季度",(J1458+K1458)/2,IF(T1458="动态",N1458*$E$5*IF(J1458+K1458=0,0.5,J1458/(J1458+K1458)),J1458)))</x:f>
        <x:v>0.16168439545402344</x:v>
      </x:c>
      <x:c r="V1458" s="64" t="n">
        <x:f aca="0">IF(OR(T1458="年末+季度",T1458="季度+动态"),N1458*$E$5/2,IF(T1458="季度",(J1458+K1458)/2,IF(T1458="动态",N1458*$E$5*IF(J1458+K1458=0,0.5,K1458/(J1458+K1458)),K1458)))</x:f>
        <x:v>0.15556713149132592</x:v>
      </x:c>
      <x:c r="W1458" s="64" t="n">
        <x:f aca="0">IF(OR(T1458="年末+季度",T1458="季度+动态",T1458="动态"),N1458*(1-$E$5)*IF(L1458+M1458=0,$B$7/($B$7+$B$8),L1458/(L1458+M1458)),L1458)</x:f>
        <x:v>0.9363431344508183</x:v>
      </x:c>
      <x:c r="X1458" s="64" t="n">
        <x:f aca="0">IF(OR(T1458="年末+季度",T1458="季度+动态",T1458="动态"),N1458*(1-$E$5)*IF(L1458+M1458=0,$B$8/($B$7+$B$8),M1458/(L1458+M1458)),M1458)</x:f>
        <x:v>0.1274219226524032</x:v>
      </x:c>
      <x:c r="Y1458" s="64" t="n">
        <x:f aca="0">POWER(1-$H$5,(A1458-A1457)/$H$8)</x:f>
        <x:v>0.9999862671029998</x:v>
      </x:c>
      <x:c r="Z1458" s="64" t="n">
        <x:f aca="0">U1458*Y1458</x:f>
        <x:v>0.1616821750588741</x:v>
      </x:c>
      <x:c r="AA1458" s="64" t="n">
        <x:f aca="0">V1458*Y1458</x:f>
        <x:v>0.15556499510393254</x:v>
      </x:c>
      <x:c r="AB1458" s="64" t="n">
        <x:f aca="0">W1458*Y1458</x:f>
        <x:v>0.936330275746996</x:v>
      </x:c>
      <x:c r="AC1458" s="64" t="n">
        <x:f aca="0">X1458*Y1458</x:f>
        <x:v>0.12742017278026385</x:v>
      </x:c>
      <x:c r="AD1458" s="64" t="n">
        <x:f aca="0">SUM(Z1458:AC1458)</x:f>
        <x:v>1.3809976186900665</x:v>
      </x:c>
      <x:c r="AE1458" s="64" t="n">
        <x:f aca="0">MAX(AE1457,AD1458)</x:f>
        <x:v>1.3815312767913066</x:v>
      </x:c>
      <x:c r="AF1458" s="63" t="n">
        <x:f aca="0">AD1458/AE1458-1</x:f>
        <x:v>-0.0003862801445071451</x:v>
      </x:c>
      <x:c r="AG1458" s="63" t="n">
        <x:f aca="0">AD1458/AD1457-1</x:f>
        <x:v>-0.0003862801445071451</x:v>
      </x:c>
      <x:c r="AH1458" s="61" t="n">
        <x:f aca="0">IF(OR(T1458="年末+季度",T1458="季度+动态",T1458="季度",T1458="动态"),A1458,AH1457)</x:f>
        <x:v>45930</x:v>
      </x:c>
      <x:c r="AI1458" s="68" t="n">
        <x:f aca="0">YEAR(A1458)</x:f>
        <x:v>2025</x:v>
      </x:c>
      <x:c r="AJ1458" s="68" t="n">
        <x:f aca="0">MONTH(A1458)</x:f>
        <x:v>11</x:v>
      </x:c>
      <x:c r="AK1458" s="66" t="n">
        <x:f aca="0">IF(MONTH(A1458)&lt;&gt;MONTH(A1459),1,0)</x:f>
        <x:v>0</x:v>
      </x:c>
      <x:c r="AL1458" s="64" t="n">
        <x:f aca="0">IF(AK1457,AD1457,AL1457)</x:f>
        <x:v>1.3783496931818262</x:v>
      </x:c>
      <x:c r="AM1458" s="65" t="str">
        <x:f aca="0">IF(AK1458,AD1458/AL1458-1,"")</x:f>
      </x:c>
      <x:c r="AN1458" s="64" t="n">
        <x:f aca="0">IF(AI1458&lt;&gt;AI1457,AD1458,MAX(AN1457,AD1458))</x:f>
        <x:v>1.3815312767913066</x:v>
      </x:c>
      <x:c r="AO1458" s="65" t="n">
        <x:f aca="0">AD1458/AN1458-1</x:f>
        <x:v>-0.0003862801445071451</x:v>
      </x:c>
      <x:c r="AP1458" s="69" t="n">
        <x:f aca="0">IFERROR(SUM(Z1458:AC1458)/AD1458,0)</x:f>
        <x:v>1</x:v>
      </x:c>
      <x:c r="AQ1458" s="66" t="b">
        <x:f aca="0">AND(B1458&gt;0,C1458&gt;0,D1458&gt;0,E1458&gt;0)</x:f>
        <x:v>1</x:v>
      </x:c>
    </x:row>
    <x:row r="1459" ht="13.5" hidden="0">
      <x:c r="A1459" s="61" t="n">
        <x:f aca="0">'净值底稿'!A1421</x:f>
        <x:v>45971</x:v>
      </x:c>
      <x:c r="B1459" s="62" t="n">
        <x:f aca="0">'净值底稿'!W1421</x:f>
        <x:v>1.7250162015842547</x:v>
      </x:c>
      <x:c r="C1459" s="62" t="n">
        <x:f aca="0">'净值底稿'!T1421</x:f>
        <x:v>1.8251463595622037</x:v>
      </x:c>
      <x:c r="D1459" s="62" t="n">
        <x:f aca="0">'净值底稿'!U1421</x:f>
        <x:v>1.7539</x:v>
      </x:c>
      <x:c r="E1459" s="62" t="n">
        <x:f aca="0">'净值底稿'!V1421</x:f>
        <x:v>3.2499</x:v>
      </x:c>
      <x:c r="F1459" s="63" t="n">
        <x:f aca="0">IFERROR(B1459/B1458-1,0)</x:f>
        <x:v>0.009098514264319846</x:v>
      </x:c>
      <x:c r="G1459" s="63" t="n">
        <x:f aca="0">IFERROR(C1459/C1458-1,0)</x:f>
        <x:v>0.0020812987513960657</x:v>
      </x:c>
      <x:c r="H1459" s="63" t="n">
        <x:f aca="0">IFERROR(D1459/D1458-1,0)</x:f>
        <x:v>0.0002851602600661973</x:v>
      </x:c>
      <x:c r="I1459" s="63" t="n">
        <x:f aca="0">IFERROR(E1459/E1458-1,0)</x:f>
        <x:v>0.017629008016031955</x:v>
      </x:c>
      <x:c r="J1459" s="64" t="n">
        <x:f aca="0">Z1458*(1+F1459)</x:f>
        <x:v>0.16315324263493353</x:v>
      </x:c>
      <x:c r="K1459" s="64" t="n">
        <x:f aca="0">AA1458*(1+G1459)</x:f>
        <x:v>0.15588877233400328</x:v>
      </x:c>
      <x:c r="L1459" s="64" t="n">
        <x:f aca="0">AB1458*(1+H1459)</x:f>
        <x:v>0.9365972799319359</x:v>
      </x:c>
      <x:c r="M1459" s="64" t="n">
        <x:f aca="0">AC1458*(1+I1459)</x:f>
        <x:v>0.1296664640276113</x:v>
      </x:c>
      <x:c r="N1459" s="64" t="n">
        <x:f aca="0">SUM(J1459:M1459)</x:f>
        <x:v>1.3853057589284838</x:v>
      </x:c>
      <x:c r="O1459" s="65" t="n">
        <x:f aca="0">IFERROR((J1459+K1459)/N1459,0)</x:f>
        <x:v>0.23030440241272923</x:v>
      </x:c>
      <x:c r="P1459" s="66" t="b">
        <x:f aca="0">AND(MONTH(A1459)=12,OR(A1460="",YEAR(A1459)&lt;&gt;YEAR(A1460)))</x:f>
        <x:v>0</x:v>
      </x:c>
      <x:c r="Q1459" s="66" t="b">
        <x:f aca="0">AND(MOD(MONTH(A1459),3)=0,OR(A1460="",MONTH(A1459)&lt;&gt;MONTH(A1460)))</x:f>
        <x:v>0</x:v>
      </x:c>
      <x:c r="R1459" s="66" t="b">
        <x:f aca="0">OR(O1459&gt;$E$7,O1459&lt;$E$6)</x:f>
        <x:v>0</x:v>
      </x:c>
      <x:c r="S1459" s="66" t="b">
        <x:f aca="0">AND(OR(P1459,Q1459,R1459),A1459-AH1458&gt;$E$8)</x:f>
        <x:v>0</x:v>
      </x:c>
      <x:c r="T1459" s="67" t="str">
        <x:f aca="0">IF(NOT(OR(P1459,Q1459,R1459)),"不调",IF(NOT(S1459),"间隔规则跳过",IF(P1459,"年末+季度",IF(AND(Q1459,R1459),"季度+动态",IF(Q1459,"季度","动态")))))</x:f>
        <x:v>不调</x:v>
      </x:c>
      <x:c r="U1459" s="64" t="n">
        <x:f aca="0">IF(OR(T1459="年末+季度",T1459="季度+动态"),N1459*$E$5/2,IF(T1459="季度",(J1459+K1459)/2,IF(T1459="动态",N1459*$E$5*IF(J1459+K1459=0,0.5,J1459/(J1459+K1459)),J1459)))</x:f>
        <x:v>0.16315324263493353</x:v>
      </x:c>
      <x:c r="V1459" s="64" t="n">
        <x:f aca="0">IF(OR(T1459="年末+季度",T1459="季度+动态"),N1459*$E$5/2,IF(T1459="季度",(J1459+K1459)/2,IF(T1459="动态",N1459*$E$5*IF(J1459+K1459=0,0.5,K1459/(J1459+K1459)),K1459)))</x:f>
        <x:v>0.15588877233400328</x:v>
      </x:c>
      <x:c r="W1459" s="64" t="n">
        <x:f aca="0">IF(OR(T1459="年末+季度",T1459="季度+动态",T1459="动态"),N1459*(1-$E$5)*IF(L1459+M1459=0,$B$7/($B$7+$B$8),L1459/(L1459+M1459)),L1459)</x:f>
        <x:v>0.9365972799319359</x:v>
      </x:c>
      <x:c r="X1459" s="64" t="n">
        <x:f aca="0">IF(OR(T1459="年末+季度",T1459="季度+动态",T1459="动态"),N1459*(1-$E$5)*IF(L1459+M1459=0,$B$8/($B$7+$B$8),M1459/(L1459+M1459)),M1459)</x:f>
        <x:v>0.1296664640276113</x:v>
      </x:c>
      <x:c r="Y1459" s="64" t="n">
        <x:f aca="0">POWER(1-$H$5,(A1459-A1458)/$H$8)</x:f>
        <x:v>0.9999588018747739</x:v>
      </x:c>
      <x:c r="Z1459" s="64" t="n">
        <x:f aca="0">U1459*Y1459</x:f>
        <x:v>0.16314652102721242</x:v>
      </x:c>
      <x:c r="AA1459" s="64" t="n">
        <x:f aca="0">V1459*Y1459</x:f>
        <x:v>0.15588235000883932</x:v>
      </x:c>
      <x:c r="AB1459" s="64" t="n">
        <x:f aca="0">W1459*Y1459</x:f>
        <x:v>0.9365586938799109</x:v>
      </x:c>
      <x:c r="AC1459" s="64" t="n">
        <x:f aca="0">X1459*Y1459</x:f>
        <x:v>0.1296611220123887</x:v>
      </x:c>
      <x:c r="AD1459" s="64" t="n">
        <x:f aca="0">SUM(Z1459:AC1459)</x:f>
        <x:v>1.3852486869283513</x:v>
      </x:c>
      <x:c r="AE1459" s="64" t="n">
        <x:f aca="0">MAX(AE1458,AD1459)</x:f>
        <x:v>1.3852486869283513</x:v>
      </x:c>
      <x:c r="AF1459" s="63" t="n">
        <x:f aca="0">AD1459/AE1459-1</x:f>
        <x:v>0</x:v>
      </x:c>
      <x:c r="AG1459" s="63" t="n">
        <x:f aca="0">AD1459/AD1458-1</x:f>
        <x:v>0.0030782589200386568</x:v>
      </x:c>
      <x:c r="AH1459" s="61" t="n">
        <x:f aca="0">IF(OR(T1459="年末+季度",T1459="季度+动态",T1459="季度",T1459="动态"),A1459,AH1458)</x:f>
        <x:v>45930</x:v>
      </x:c>
      <x:c r="AI1459" s="68" t="n">
        <x:f aca="0">YEAR(A1459)</x:f>
        <x:v>2025</x:v>
      </x:c>
      <x:c r="AJ1459" s="68" t="n">
        <x:f aca="0">MONTH(A1459)</x:f>
        <x:v>11</x:v>
      </x:c>
      <x:c r="AK1459" s="66" t="n">
        <x:f aca="0">IF(MONTH(A1459)&lt;&gt;MONTH(A1460),1,0)</x:f>
        <x:v>0</x:v>
      </x:c>
      <x:c r="AL1459" s="64" t="n">
        <x:f aca="0">IF(AK1458,AD1458,AL1458)</x:f>
        <x:v>1.3783496931818262</x:v>
      </x:c>
      <x:c r="AM1459" s="65" t="str">
        <x:f aca="0">IF(AK1459,AD1459/AL1459-1,"")</x:f>
      </x:c>
      <x:c r="AN1459" s="64" t="n">
        <x:f aca="0">IF(AI1459&lt;&gt;AI1458,AD1459,MAX(AN1458,AD1459))</x:f>
        <x:v>1.3852486869283513</x:v>
      </x:c>
      <x:c r="AO1459" s="65" t="n">
        <x:f aca="0">AD1459/AN1459-1</x:f>
        <x:v>0</x:v>
      </x:c>
      <x:c r="AP1459" s="69" t="n">
        <x:f aca="0">IFERROR(SUM(Z1459:AC1459)/AD1459,0)</x:f>
        <x:v>1</x:v>
      </x:c>
      <x:c r="AQ1459" s="66" t="b">
        <x:f aca="0">AND(B1459&gt;0,C1459&gt;0,D1459&gt;0,E1459&gt;0)</x:f>
        <x:v>1</x:v>
      </x:c>
    </x:row>
    <x:row r="1460" ht="13.5" hidden="0">
      <x:c r="A1460" s="61" t="n">
        <x:f aca="0">'净值底稿'!A1422</x:f>
        <x:v>45972</x:v>
      </x:c>
      <x:c r="B1460" s="62" t="n">
        <x:f aca="0">'净值底稿'!W1422</x:f>
        <x:v>1.725312930058083</x:v>
      </x:c>
      <x:c r="C1460" s="62" t="n">
        <x:f aca="0">'净值底稿'!T1422</x:f>
        <x:v>1.8185777837883221</x:v>
      </x:c>
      <x:c r="D1460" s="62" t="n">
        <x:f aca="0">'净值底稿'!U1422</x:f>
        <x:v>1.7542</x:v>
      </x:c>
      <x:c r="E1460" s="62" t="n">
        <x:f aca="0">'净值底稿'!V1422</x:f>
        <x:v>3.2924</x:v>
      </x:c>
      <x:c r="F1460" s="63" t="n">
        <x:f aca="0">IFERROR(B1460/B1459-1,0)</x:f>
        <x:v>0.00017201489096496658</x:v>
      </x:c>
      <x:c r="G1460" s="63" t="n">
        <x:f aca="0">IFERROR(C1460/C1459-1,0)</x:f>
        <x:v>-0.003598930978585879</x:v>
      </x:c>
      <x:c r="H1460" s="63" t="n">
        <x:f aca="0">IFERROR(D1460/D1459-1,0)</x:f>
        <x:v>0.00017104738012418963</x:v>
      </x:c>
      <x:c r="I1460" s="63" t="n">
        <x:f aca="0">IFERROR(E1460/E1459-1,0)</x:f>
        <x:v>0.01307732545616802</x:v>
      </x:c>
      <x:c r="J1460" s="64" t="n">
        <x:f aca="0">Z1459*(1+F1460)</x:f>
        <x:v>0.16317458465823823</x:v>
      </x:c>
      <x:c r="K1460" s="64" t="n">
        <x:f aca="0">AA1459*(1+G1460)</x:f>
        <x:v>0.15532134019037774</x:v>
      </x:c>
      <x:c r="L1460" s="64" t="n">
        <x:f aca="0">AB1459*(1+H1460)</x:f>
        <x:v>0.9367188897908315</x:v>
      </x:c>
      <x:c r="M1460" s="64" t="n">
        <x:f aca="0">AC1459*(1+I1460)</x:f>
        <x:v>0.1313567427039566</x:v>
      </x:c>
      <x:c r="N1460" s="64" t="n">
        <x:f aca="0">SUM(J1460:M1460)</x:f>
        <x:v>1.386571557343404</x:v>
      </x:c>
      <x:c r="O1460" s="65" t="n">
        <x:f aca="0">IFERROR((J1460+K1460)/N1460,0)</x:f>
        <x:v>0.22970031597852542</x:v>
      </x:c>
      <x:c r="P1460" s="66" t="b">
        <x:f aca="0">AND(MONTH(A1460)=12,OR(A1461="",YEAR(A1460)&lt;&gt;YEAR(A1461)))</x:f>
        <x:v>0</x:v>
      </x:c>
      <x:c r="Q1460" s="66" t="b">
        <x:f aca="0">AND(MOD(MONTH(A1460),3)=0,OR(A1461="",MONTH(A1460)&lt;&gt;MONTH(A1461)))</x:f>
        <x:v>0</x:v>
      </x:c>
      <x:c r="R1460" s="66" t="b">
        <x:f aca="0">OR(O1460&gt;$E$7,O1460&lt;$E$6)</x:f>
        <x:v>0</x:v>
      </x:c>
      <x:c r="S1460" s="66" t="b">
        <x:f aca="0">AND(OR(P1460,Q1460,R1460),A1460-AH1459&gt;$E$8)</x:f>
        <x:v>0</x:v>
      </x:c>
      <x:c r="T1460" s="67" t="str">
        <x:f aca="0">IF(NOT(OR(P1460,Q1460,R1460)),"不调",IF(NOT(S1460),"间隔规则跳过",IF(P1460,"年末+季度",IF(AND(Q1460,R1460),"季度+动态",IF(Q1460,"季度","动态")))))</x:f>
        <x:v>不调</x:v>
      </x:c>
      <x:c r="U1460" s="64" t="n">
        <x:f aca="0">IF(OR(T1460="年末+季度",T1460="季度+动态"),N1460*$E$5/2,IF(T1460="季度",(J1460+K1460)/2,IF(T1460="动态",N1460*$E$5*IF(J1460+K1460=0,0.5,J1460/(J1460+K1460)),J1460)))</x:f>
        <x:v>0.16317458465823823</x:v>
      </x:c>
      <x:c r="V1460" s="64" t="n">
        <x:f aca="0">IF(OR(T1460="年末+季度",T1460="季度+动态"),N1460*$E$5/2,IF(T1460="季度",(J1460+K1460)/2,IF(T1460="动态",N1460*$E$5*IF(J1460+K1460=0,0.5,K1460/(J1460+K1460)),K1460)))</x:f>
        <x:v>0.15532134019037774</x:v>
      </x:c>
      <x:c r="W1460" s="64" t="n">
        <x:f aca="0">IF(OR(T1460="年末+季度",T1460="季度+动态",T1460="动态"),N1460*(1-$E$5)*IF(L1460+M1460=0,$B$7/($B$7+$B$8),L1460/(L1460+M1460)),L1460)</x:f>
        <x:v>0.9367188897908315</x:v>
      </x:c>
      <x:c r="X1460" s="64" t="n">
        <x:f aca="0">IF(OR(T1460="年末+季度",T1460="季度+动态",T1460="动态"),N1460*(1-$E$5)*IF(L1460+M1460=0,$B$8/($B$7+$B$8),M1460/(L1460+M1460)),M1460)</x:f>
        <x:v>0.1313567427039566</x:v>
      </x:c>
      <x:c r="Y1460" s="64" t="n">
        <x:f aca="0">POWER(1-$H$5,(A1460-A1459)/$H$8)</x:f>
        <x:v>0.9999862671029998</x:v>
      </x:c>
      <x:c r="Z1460" s="64" t="n">
        <x:f aca="0">U1460*Y1460</x:f>
        <x:v>0.16317234379847406</x:v>
      </x:c>
      <x:c r="AA1460" s="64" t="n">
        <x:f aca="0">V1460*Y1460</x:f>
        <x:v>0.15531920717841097</x:v>
      </x:c>
      <x:c r="AB1460" s="64" t="n">
        <x:f aca="0">W1460*Y1460</x:f>
        <x:v>0.9367060259267999</x:v>
      </x:c>
      <x:c r="AC1460" s="64" t="n">
        <x:f aca="0">X1460*Y1460</x:f>
        <x:v>0.13135493879533877</x:v>
      </x:c>
      <x:c r="AD1460" s="64" t="n">
        <x:f aca="0">SUM(Z1460:AC1460)</x:f>
        <x:v>1.3865525156990237</x:v>
      </x:c>
      <x:c r="AE1460" s="64" t="n">
        <x:f aca="0">MAX(AE1459,AD1460)</x:f>
        <x:v>1.3865525156990237</x:v>
      </x:c>
      <x:c r="AF1460" s="63" t="n">
        <x:f aca="0">AD1460/AE1460-1</x:f>
        <x:v>0</x:v>
      </x:c>
      <x:c r="AG1460" s="63" t="n">
        <x:f aca="0">AD1460/AD1459-1</x:f>
        <x:v>0.0009412236105874605</x:v>
      </x:c>
      <x:c r="AH1460" s="61" t="n">
        <x:f aca="0">IF(OR(T1460="年末+季度",T1460="季度+动态",T1460="季度",T1460="动态"),A1460,AH1459)</x:f>
        <x:v>45930</x:v>
      </x:c>
      <x:c r="AI1460" s="68" t="n">
        <x:f aca="0">YEAR(A1460)</x:f>
        <x:v>2025</x:v>
      </x:c>
      <x:c r="AJ1460" s="68" t="n">
        <x:f aca="0">MONTH(A1460)</x:f>
        <x:v>11</x:v>
      </x:c>
      <x:c r="AK1460" s="66" t="n">
        <x:f aca="0">IF(MONTH(A1460)&lt;&gt;MONTH(A1461),1,0)</x:f>
        <x:v>0</x:v>
      </x:c>
      <x:c r="AL1460" s="64" t="n">
        <x:f aca="0">IF(AK1459,AD1459,AL1459)</x:f>
        <x:v>1.3783496931818262</x:v>
      </x:c>
      <x:c r="AM1460" s="65" t="str">
        <x:f aca="0">IF(AK1460,AD1460/AL1460-1,"")</x:f>
      </x:c>
      <x:c r="AN1460" s="64" t="n">
        <x:f aca="0">IF(AI1460&lt;&gt;AI1459,AD1460,MAX(AN1459,AD1460))</x:f>
        <x:v>1.3865525156990237</x:v>
      </x:c>
      <x:c r="AO1460" s="65" t="n">
        <x:f aca="0">AD1460/AN1460-1</x:f>
        <x:v>0</x:v>
      </x:c>
      <x:c r="AP1460" s="69" t="n">
        <x:f aca="0">IFERROR(SUM(Z1460:AC1460)/AD1460,0)</x:f>
        <x:v>1</x:v>
      </x:c>
      <x:c r="AQ1460" s="66" t="b">
        <x:f aca="0">AND(B1460&gt;0,C1460&gt;0,D1460&gt;0,E1460&gt;0)</x:f>
        <x:v>1</x:v>
      </x:c>
    </x:row>
    <x:row r="1461" ht="13.5" hidden="0">
      <x:c r="A1461" s="61" t="n">
        <x:f aca="0">'净值底稿'!A1423</x:f>
        <x:v>45973</x:v>
      </x:c>
      <x:c r="B1461" s="62" t="n">
        <x:f aca="0">'净值底稿'!W1423</x:f>
        <x:v>1.73436418181815</x:v>
      </x:c>
      <x:c r="C1461" s="62" t="n">
        <x:f aca="0">'净值底稿'!T1423</x:f>
        <x:v>1.8113358959238741</x:v>
      </x:c>
      <x:c r="D1461" s="62" t="n">
        <x:f aca="0">'净值底稿'!U1423</x:f>
        <x:v>1.7548</x:v>
      </x:c>
      <x:c r="E1461" s="62" t="n">
        <x:f aca="0">'净值底稿'!V1423</x:f>
        <x:v>3.2857</x:v>
      </x:c>
      <x:c r="F1461" s="63" t="n">
        <x:f aca="0">IFERROR(B1461/B1460-1,0)</x:f>
        <x:v>0.0052461507720587</x:v>
      </x:c>
      <x:c r="G1461" s="63" t="n">
        <x:f aca="0">IFERROR(C1461/C1460-1,0)</x:f>
        <x:v>-0.0039821710839127444</x:v>
      </x:c>
      <x:c r="H1461" s="63" t="n">
        <x:f aca="0">IFERROR(D1461/D1460-1,0)</x:f>
        <x:v>0.00034203625584305897</x:v>
      </x:c>
      <x:c r="I1461" s="63" t="n">
        <x:f aca="0">IFERROR(E1461/E1460-1,0)</x:f>
        <x:v>-0.0020349896731868267</x:v>
      </x:c>
      <x:c r="J1461" s="64" t="n">
        <x:f aca="0">Z1460*(1+F1461)</x:f>
        <x:v>0.16402837051587105</x:v>
      </x:c>
      <x:c r="K1461" s="64" t="n">
        <x:f aca="0">AA1460*(1+G1461)</x:f>
        <x:v>0.15470069952280885</x:v>
      </x:c>
      <x:c r="L1461" s="64" t="n">
        <x:f aca="0">AB1460*(1+H1461)</x:f>
        <x:v>0.9370264133487335</x:v>
      </x:c>
      <x:c r="M1461" s="64" t="n">
        <x:f aca="0">AC1460*(1+I1461)</x:f>
        <x:v>0.13108763285136818</x:v>
      </x:c>
      <x:c r="N1461" s="64" t="n">
        <x:f aca="0">SUM(J1461:M1461)</x:f>
        <x:v>1.3868431162387815</x:v>
      </x:c>
      <x:c r="O1461" s="65" t="n">
        <x:f aca="0">IFERROR((J1461+K1461)/N1461,0)</x:f>
        <x:v>0.22982345032875534</x:v>
      </x:c>
      <x:c r="P1461" s="66" t="b">
        <x:f aca="0">AND(MONTH(A1461)=12,OR(A1462="",YEAR(A1461)&lt;&gt;YEAR(A1462)))</x:f>
        <x:v>0</x:v>
      </x:c>
      <x:c r="Q1461" s="66" t="b">
        <x:f aca="0">AND(MOD(MONTH(A1461),3)=0,OR(A1462="",MONTH(A1461)&lt;&gt;MONTH(A1462)))</x:f>
        <x:v>0</x:v>
      </x:c>
      <x:c r="R1461" s="66" t="b">
        <x:f aca="0">OR(O1461&gt;$E$7,O1461&lt;$E$6)</x:f>
        <x:v>0</x:v>
      </x:c>
      <x:c r="S1461" s="66" t="b">
        <x:f aca="0">AND(OR(P1461,Q1461,R1461),A1461-AH1460&gt;$E$8)</x:f>
        <x:v>0</x:v>
      </x:c>
      <x:c r="T1461" s="67" t="str">
        <x:f aca="0">IF(NOT(OR(P1461,Q1461,R1461)),"不调",IF(NOT(S1461),"间隔规则跳过",IF(P1461,"年末+季度",IF(AND(Q1461,R1461),"季度+动态",IF(Q1461,"季度","动态")))))</x:f>
        <x:v>不调</x:v>
      </x:c>
      <x:c r="U1461" s="64" t="n">
        <x:f aca="0">IF(OR(T1461="年末+季度",T1461="季度+动态"),N1461*$E$5/2,IF(T1461="季度",(J1461+K1461)/2,IF(T1461="动态",N1461*$E$5*IF(J1461+K1461=0,0.5,J1461/(J1461+K1461)),J1461)))</x:f>
        <x:v>0.16402837051587105</x:v>
      </x:c>
      <x:c r="V1461" s="64" t="n">
        <x:f aca="0">IF(OR(T1461="年末+季度",T1461="季度+动态"),N1461*$E$5/2,IF(T1461="季度",(J1461+K1461)/2,IF(T1461="动态",N1461*$E$5*IF(J1461+K1461=0,0.5,K1461/(J1461+K1461)),K1461)))</x:f>
        <x:v>0.15470069952280885</x:v>
      </x:c>
      <x:c r="W1461" s="64" t="n">
        <x:f aca="0">IF(OR(T1461="年末+季度",T1461="季度+动态",T1461="动态"),N1461*(1-$E$5)*IF(L1461+M1461=0,$B$7/($B$7+$B$8),L1461/(L1461+M1461)),L1461)</x:f>
        <x:v>0.9370264133487335</x:v>
      </x:c>
      <x:c r="X1461" s="64" t="n">
        <x:f aca="0">IF(OR(T1461="年末+季度",T1461="季度+动态",T1461="动态"),N1461*(1-$E$5)*IF(L1461+M1461=0,$B$8/($B$7+$B$8),M1461/(L1461+M1461)),M1461)</x:f>
        <x:v>0.13108763285136818</x:v>
      </x:c>
      <x:c r="Y1461" s="64" t="n">
        <x:f aca="0">POWER(1-$H$5,(A1461-A1460)/$H$8)</x:f>
        <x:v>0.9999862671029998</x:v>
      </x:c>
      <x:c r="Z1461" s="64" t="n">
        <x:f aca="0">U1461*Y1461</x:f>
        <x:v>0.16402611793115363</x:v>
      </x:c>
      <x:c r="AA1461" s="64" t="n">
        <x:f aca="0">V1461*Y1461</x:f>
        <x:v>0.15469857503403645</x:v>
      </x:c>
      <x:c r="AB1461" s="64" t="n">
        <x:f aca="0">W1461*Y1461</x:f>
        <x:v>0.9370135452615125</x:v>
      </x:c>
      <x:c r="AC1461" s="64" t="n">
        <x:f aca="0">X1461*Y1461</x:f>
        <x:v>0.13108583263840823</x:v>
      </x:c>
      <x:c r="AD1461" s="64" t="n">
        <x:f aca="0">SUM(Z1461:AC1461)</x:f>
        <x:v>1.386824070865111</x:v>
      </x:c>
      <x:c r="AE1461" s="64" t="n">
        <x:f aca="0">MAX(AE1460,AD1461)</x:f>
        <x:v>1.386824070865111</x:v>
      </x:c>
      <x:c r="AF1461" s="63" t="n">
        <x:f aca="0">AD1461/AE1461-1</x:f>
        <x:v>0</x:v>
      </x:c>
      <x:c r="AG1461" s="63" t="n">
        <x:f aca="0">AD1461/AD1460-1</x:f>
        <x:v>0.00019584917485104825</x:v>
      </x:c>
      <x:c r="AH1461" s="61" t="n">
        <x:f aca="0">IF(OR(T1461="年末+季度",T1461="季度+动态",T1461="季度",T1461="动态"),A1461,AH1460)</x:f>
        <x:v>45930</x:v>
      </x:c>
      <x:c r="AI1461" s="68" t="n">
        <x:f aca="0">YEAR(A1461)</x:f>
        <x:v>2025</x:v>
      </x:c>
      <x:c r="AJ1461" s="68" t="n">
        <x:f aca="0">MONTH(A1461)</x:f>
        <x:v>11</x:v>
      </x:c>
      <x:c r="AK1461" s="66" t="n">
        <x:f aca="0">IF(MONTH(A1461)&lt;&gt;MONTH(A1462),1,0)</x:f>
        <x:v>0</x:v>
      </x:c>
      <x:c r="AL1461" s="64" t="n">
        <x:f aca="0">IF(AK1460,AD1460,AL1460)</x:f>
        <x:v>1.3783496931818262</x:v>
      </x:c>
      <x:c r="AM1461" s="65" t="str">
        <x:f aca="0">IF(AK1461,AD1461/AL1461-1,"")</x:f>
      </x:c>
      <x:c r="AN1461" s="64" t="n">
        <x:f aca="0">IF(AI1461&lt;&gt;AI1460,AD1461,MAX(AN1460,AD1461))</x:f>
        <x:v>1.386824070865111</x:v>
      </x:c>
      <x:c r="AO1461" s="65" t="n">
        <x:f aca="0">AD1461/AN1461-1</x:f>
        <x:v>0</x:v>
      </x:c>
      <x:c r="AP1461" s="69" t="n">
        <x:f aca="0">IFERROR(SUM(Z1461:AC1461)/AD1461,0)</x:f>
        <x:v>1</x:v>
      </x:c>
      <x:c r="AQ1461" s="66" t="b">
        <x:f aca="0">AND(B1461&gt;0,C1461&gt;0,D1461&gt;0,E1461&gt;0)</x:f>
        <x:v>1</x:v>
      </x:c>
    </x:row>
    <x:row r="1462" ht="13.5" hidden="0">
      <x:c r="A1462" s="61" t="n">
        <x:f aca="0">'净值底稿'!A1424</x:f>
        <x:v>45974</x:v>
      </x:c>
      <x:c r="B1462" s="62" t="n">
        <x:f aca="0">'净值底稿'!W1424</x:f>
        <x:v>1.73628930594565</x:v>
      </x:c>
      <x:c r="C1462" s="62" t="n">
        <x:f aca="0">'净值底稿'!T1424</x:f>
        <x:v>1.8340543621076164</x:v>
      </x:c>
      <x:c r="D1462" s="62" t="n">
        <x:f aca="0">'净值底稿'!U1424</x:f>
        <x:v>1.7545</x:v>
      </x:c>
      <x:c r="E1462" s="62" t="n">
        <x:f aca="0">'净值底稿'!V1424</x:f>
        <x:v>3.3338</x:v>
      </x:c>
      <x:c r="F1462" s="63" t="n">
        <x:f aca="0">IFERROR(B1462/B1461-1,0)</x:f>
        <x:v>0.0011099884024827755</x:v>
      </x:c>
      <x:c r="G1462" s="63" t="n">
        <x:f aca="0">IFERROR(C1462/C1461-1,0)</x:f>
        <x:v>0.012542381694564009</x:v>
      </x:c>
      <x:c r="H1462" s="63" t="n">
        <x:f aca="0">IFERROR(D1462/D1461-1,0)</x:f>
        <x:v>-0.0001709596535217628</x:v>
      </x:c>
      <x:c r="I1462" s="63" t="n">
        <x:f aca="0">IFERROR(E1462/E1461-1,0)</x:f>
        <x:v>0.014639194083452711</x:v>
      </x:c>
      <x:c r="J1462" s="64" t="n">
        <x:f aca="0">Z1461*(1+F1462)</x:f>
        <x:v>0.16420818501976148</x:v>
      </x:c>
      <x:c r="K1462" s="64" t="n">
        <x:f aca="0">AA1461*(1+G1462)</x:f>
        <x:v>0.1566388636097185</x:v>
      </x:c>
      <x:c r="L1462" s="64" t="n">
        <x:f aca="0">AB1461*(1+H1462)</x:f>
        <x:v>0.9368533537504694</x:v>
      </x:c>
      <x:c r="M1462" s="64" t="n">
        <x:f aca="0">AC1461*(1+I1462)</x:f>
        <x:v>0.13300482358399288</x:v>
      </x:c>
      <x:c r="N1462" s="64" t="n">
        <x:f aca="0">SUM(J1462:M1462)</x:f>
        <x:v>1.3907052259639423</x:v>
      </x:c>
      <x:c r="O1462" s="65" t="n">
        <x:f aca="0">IFERROR((J1462+K1462)/N1462,0)</x:f>
        <x:v>0.23070816348381135</x:v>
      </x:c>
      <x:c r="P1462" s="66" t="b">
        <x:f aca="0">AND(MONTH(A1462)=12,OR(A1463="",YEAR(A1462)&lt;&gt;YEAR(A1463)))</x:f>
        <x:v>0</x:v>
      </x:c>
      <x:c r="Q1462" s="66" t="b">
        <x:f aca="0">AND(MOD(MONTH(A1462),3)=0,OR(A1463="",MONTH(A1462)&lt;&gt;MONTH(A1463)))</x:f>
        <x:v>0</x:v>
      </x:c>
      <x:c r="R1462" s="66" t="b">
        <x:f aca="0">OR(O1462&gt;$E$7,O1462&lt;$E$6)</x:f>
        <x:v>0</x:v>
      </x:c>
      <x:c r="S1462" s="66" t="b">
        <x:f aca="0">AND(OR(P1462,Q1462,R1462),A1462-AH1461&gt;$E$8)</x:f>
        <x:v>0</x:v>
      </x:c>
      <x:c r="T1462" s="67" t="str">
        <x:f aca="0">IF(NOT(OR(P1462,Q1462,R1462)),"不调",IF(NOT(S1462),"间隔规则跳过",IF(P1462,"年末+季度",IF(AND(Q1462,R1462),"季度+动态",IF(Q1462,"季度","动态")))))</x:f>
        <x:v>不调</x:v>
      </x:c>
      <x:c r="U1462" s="64" t="n">
        <x:f aca="0">IF(OR(T1462="年末+季度",T1462="季度+动态"),N1462*$E$5/2,IF(T1462="季度",(J1462+K1462)/2,IF(T1462="动态",N1462*$E$5*IF(J1462+K1462=0,0.5,J1462/(J1462+K1462)),J1462)))</x:f>
        <x:v>0.16420818501976148</x:v>
      </x:c>
      <x:c r="V1462" s="64" t="n">
        <x:f aca="0">IF(OR(T1462="年末+季度",T1462="季度+动态"),N1462*$E$5/2,IF(T1462="季度",(J1462+K1462)/2,IF(T1462="动态",N1462*$E$5*IF(J1462+K1462=0,0.5,K1462/(J1462+K1462)),K1462)))</x:f>
        <x:v>0.1566388636097185</x:v>
      </x:c>
      <x:c r="W1462" s="64" t="n">
        <x:f aca="0">IF(OR(T1462="年末+季度",T1462="季度+动态",T1462="动态"),N1462*(1-$E$5)*IF(L1462+M1462=0,$B$7/($B$7+$B$8),L1462/(L1462+M1462)),L1462)</x:f>
        <x:v>0.9368533537504694</x:v>
      </x:c>
      <x:c r="X1462" s="64" t="n">
        <x:f aca="0">IF(OR(T1462="年末+季度",T1462="季度+动态",T1462="动态"),N1462*(1-$E$5)*IF(L1462+M1462=0,$B$8/($B$7+$B$8),M1462/(L1462+M1462)),M1462)</x:f>
        <x:v>0.13300482358399288</x:v>
      </x:c>
      <x:c r="Y1462" s="64" t="n">
        <x:f aca="0">POWER(1-$H$5,(A1462-A1461)/$H$8)</x:f>
        <x:v>0.9999862671029998</x:v>
      </x:c>
      <x:c r="Z1462" s="64" t="n">
        <x:f aca="0">U1462*Y1462</x:f>
        <x:v>0.16420592996567002</x:v>
      </x:c>
      <x:c r="AA1462" s="64" t="n">
        <x:f aca="0">V1462*Y1462</x:f>
        <x:v>0.1566367125043383</x:v>
      </x:c>
      <x:c r="AB1462" s="64" t="n">
        <x:f aca="0">W1462*Y1462</x:f>
        <x:v>0.936840488039858</x:v>
      </x:c>
      <x:c r="AC1462" s="64" t="n">
        <x:f aca="0">X1462*Y1462</x:f>
        <x:v>0.13300299704245006</x:v>
      </x:c>
      <x:c r="AD1462" s="64" t="n">
        <x:f aca="0">SUM(Z1462:AC1462)</x:f>
        <x:v>1.3906861275523164</x:v>
      </x:c>
      <x:c r="AE1462" s="64" t="n">
        <x:f aca="0">MAX(AE1461,AD1462)</x:f>
        <x:v>1.3906861275523164</x:v>
      </x:c>
      <x:c r="AF1462" s="63" t="n">
        <x:f aca="0">AD1462/AE1462-1</x:f>
        <x:v>0</x:v>
      </x:c>
      <x:c r="AG1462" s="63" t="n">
        <x:f aca="0">AD1462/AD1461-1</x:f>
        <x:v>0.0027848209216589925</x:v>
      </x:c>
      <x:c r="AH1462" s="61" t="n">
        <x:f aca="0">IF(OR(T1462="年末+季度",T1462="季度+动态",T1462="季度",T1462="动态"),A1462,AH1461)</x:f>
        <x:v>45930</x:v>
      </x:c>
      <x:c r="AI1462" s="68" t="n">
        <x:f aca="0">YEAR(A1462)</x:f>
        <x:v>2025</x:v>
      </x:c>
      <x:c r="AJ1462" s="68" t="n">
        <x:f aca="0">MONTH(A1462)</x:f>
        <x:v>11</x:v>
      </x:c>
      <x:c r="AK1462" s="66" t="n">
        <x:f aca="0">IF(MONTH(A1462)&lt;&gt;MONTH(A1463),1,0)</x:f>
        <x:v>0</x:v>
      </x:c>
      <x:c r="AL1462" s="64" t="n">
        <x:f aca="0">IF(AK1461,AD1461,AL1461)</x:f>
        <x:v>1.3783496931818262</x:v>
      </x:c>
      <x:c r="AM1462" s="65" t="str">
        <x:f aca="0">IF(AK1462,AD1462/AL1462-1,"")</x:f>
      </x:c>
      <x:c r="AN1462" s="64" t="n">
        <x:f aca="0">IF(AI1462&lt;&gt;AI1461,AD1462,MAX(AN1461,AD1462))</x:f>
        <x:v>1.3906861275523164</x:v>
      </x:c>
      <x:c r="AO1462" s="65" t="n">
        <x:f aca="0">AD1462/AN1462-1</x:f>
        <x:v>0</x:v>
      </x:c>
      <x:c r="AP1462" s="69" t="n">
        <x:f aca="0">IFERROR(SUM(Z1462:AC1462)/AD1462,0)</x:f>
        <x:v>1</x:v>
      </x:c>
      <x:c r="AQ1462" s="66" t="b">
        <x:f aca="0">AND(B1462&gt;0,C1462&gt;0,D1462&gt;0,E1462&gt;0)</x:f>
        <x:v>1</x:v>
      </x:c>
    </x:row>
    <x:row r="1463" ht="13.5" hidden="0">
      <x:c r="A1463" s="61" t="n">
        <x:f aca="0">'净值底稿'!A1425</x:f>
        <x:v>45975</x:v>
      </x:c>
      <x:c r="B1463" s="62" t="n">
        <x:f aca="0">'净值底稿'!W1425</x:f>
        <x:v>1.7258686520773636</x:v>
      </x:c>
      <x:c r="C1463" s="62" t="n">
        <x:f aca="0">'净值底稿'!T1425</x:f>
        <x:v>1.814475644177554</x:v>
      </x:c>
      <x:c r="D1463" s="62" t="n">
        <x:f aca="0">'净值底稿'!U1425</x:f>
        <x:v>1.7546</x:v>
      </x:c>
      <x:c r="E1463" s="62" t="n">
        <x:f aca="0">'净值底稿'!V1425</x:f>
        <x:v>3.2985</x:v>
      </x:c>
      <x:c r="F1463" s="63" t="n">
        <x:f aca="0">IFERROR(B1463/B1462-1,0)</x:f>
        <x:v>-0.006001680614286076</x:v>
      </x:c>
      <x:c r="G1463" s="63" t="n">
        <x:f aca="0">IFERROR(C1463/C1462-1,0)</x:f>
        <x:v>-0.010675102294985028</x:v>
      </x:c>
      <x:c r="H1463" s="63" t="n">
        <x:f aca="0">IFERROR(D1463/D1462-1,0)</x:f>
        <x:v>0.000056996295240807626</x:v>
      </x:c>
      <x:c r="I1463" s="63" t="n">
        <x:f aca="0">IFERROR(E1463/E1462-1,0)</x:f>
        <x:v>-0.010588517607534875</x:v>
      </x:c>
      <x:c r="J1463" s="64" t="n">
        <x:f aca="0">Z1462*(1+F1463)</x:f>
        <x:v>0.16322041841904425</x:v>
      </x:c>
      <x:c r="K1463" s="64" t="n">
        <x:f aca="0">AA1462*(1+G1463)</x:f>
        <x:v>0.15496459957520434</x:v>
      </x:c>
      <x:c r="L1463" s="64" t="n">
        <x:f aca="0">AB1462*(1+H1463)</x:f>
        <x:v>0.9368938844769078</x:v>
      </x:c>
      <x:c r="M1463" s="64" t="n">
        <x:f aca="0">AC1462*(1+I1463)</x:f>
        <x:v>0.13159469246641117</x:v>
      </x:c>
      <x:c r="N1463" s="64" t="n">
        <x:f aca="0">SUM(J1463:M1463)</x:f>
        <x:v>1.3866735949375675</x:v>
      </x:c>
      <x:c r="O1463" s="65" t="n">
        <x:f aca="0">IFERROR((J1463+K1463)/N1463,0)</x:f>
        <x:v>0.2294592030567758</x:v>
      </x:c>
      <x:c r="P1463" s="66" t="b">
        <x:f aca="0">AND(MONTH(A1463)=12,OR(A1464="",YEAR(A1463)&lt;&gt;YEAR(A1464)))</x:f>
        <x:v>0</x:v>
      </x:c>
      <x:c r="Q1463" s="66" t="b">
        <x:f aca="0">AND(MOD(MONTH(A1463),3)=0,OR(A1464="",MONTH(A1463)&lt;&gt;MONTH(A1464)))</x:f>
        <x:v>0</x:v>
      </x:c>
      <x:c r="R1463" s="66" t="b">
        <x:f aca="0">OR(O1463&gt;$E$7,O1463&lt;$E$6)</x:f>
        <x:v>0</x:v>
      </x:c>
      <x:c r="S1463" s="66" t="b">
        <x:f aca="0">AND(OR(P1463,Q1463,R1463),A1463-AH1462&gt;$E$8)</x:f>
        <x:v>0</x:v>
      </x:c>
      <x:c r="T1463" s="67" t="str">
        <x:f aca="0">IF(NOT(OR(P1463,Q1463,R1463)),"不调",IF(NOT(S1463),"间隔规则跳过",IF(P1463,"年末+季度",IF(AND(Q1463,R1463),"季度+动态",IF(Q1463,"季度","动态")))))</x:f>
        <x:v>不调</x:v>
      </x:c>
      <x:c r="U1463" s="64" t="n">
        <x:f aca="0">IF(OR(T1463="年末+季度",T1463="季度+动态"),N1463*$E$5/2,IF(T1463="季度",(J1463+K1463)/2,IF(T1463="动态",N1463*$E$5*IF(J1463+K1463=0,0.5,J1463/(J1463+K1463)),J1463)))</x:f>
        <x:v>0.16322041841904425</x:v>
      </x:c>
      <x:c r="V1463" s="64" t="n">
        <x:f aca="0">IF(OR(T1463="年末+季度",T1463="季度+动态"),N1463*$E$5/2,IF(T1463="季度",(J1463+K1463)/2,IF(T1463="动态",N1463*$E$5*IF(J1463+K1463=0,0.5,K1463/(J1463+K1463)),K1463)))</x:f>
        <x:v>0.15496459957520434</x:v>
      </x:c>
      <x:c r="W1463" s="64" t="n">
        <x:f aca="0">IF(OR(T1463="年末+季度",T1463="季度+动态",T1463="动态"),N1463*(1-$E$5)*IF(L1463+M1463=0,$B$7/($B$7+$B$8),L1463/(L1463+M1463)),L1463)</x:f>
        <x:v>0.9368938844769078</x:v>
      </x:c>
      <x:c r="X1463" s="64" t="n">
        <x:f aca="0">IF(OR(T1463="年末+季度",T1463="季度+动态",T1463="动态"),N1463*(1-$E$5)*IF(L1463+M1463=0,$B$8/($B$7+$B$8),M1463/(L1463+M1463)),M1463)</x:f>
        <x:v>0.13159469246641117</x:v>
      </x:c>
      <x:c r="Y1463" s="64" t="n">
        <x:f aca="0">POWER(1-$H$5,(A1463-A1462)/$H$8)</x:f>
        <x:v>0.9999862671029998</x:v>
      </x:c>
      <x:c r="Z1463" s="64" t="n">
        <x:f aca="0">U1463*Y1463</x:f>
        <x:v>0.16321817692984977</x:v>
      </x:c>
      <x:c r="AA1463" s="64" t="n">
        <x:f aca="0">V1463*Y1463</x:f>
        <x:v>0.1549624714623197</x:v>
      </x:c>
      <x:c r="AB1463" s="64" t="n">
        <x:f aca="0">W1463*Y1463</x:f>
        <x:v>0.9368810182096922</x:v>
      </x:c>
      <x:c r="AC1463" s="64" t="n">
        <x:f aca="0">X1463*Y1463</x:f>
        <x:v>0.13159288529005375</x:v>
      </x:c>
      <x:c r="AD1463" s="64" t="n">
        <x:f aca="0">SUM(Z1463:AC1463)</x:f>
        <x:v>1.3866545518919153</x:v>
      </x:c>
      <x:c r="AE1463" s="64" t="n">
        <x:f aca="0">MAX(AE1462,AD1463)</x:f>
        <x:v>1.3906861275523164</x:v>
      </x:c>
      <x:c r="AF1463" s="63" t="n">
        <x:f aca="0">AD1463/AE1463-1</x:f>
        <x:v>-0.0028989831569664615</x:v>
      </x:c>
      <x:c r="AG1463" s="63" t="n">
        <x:f aca="0">AD1463/AD1462-1</x:f>
        <x:v>-0.0028989831569664615</x:v>
      </x:c>
      <x:c r="AH1463" s="61" t="n">
        <x:f aca="0">IF(OR(T1463="年末+季度",T1463="季度+动态",T1463="季度",T1463="动态"),A1463,AH1462)</x:f>
        <x:v>45930</x:v>
      </x:c>
      <x:c r="AI1463" s="68" t="n">
        <x:f aca="0">YEAR(A1463)</x:f>
        <x:v>2025</x:v>
      </x:c>
      <x:c r="AJ1463" s="68" t="n">
        <x:f aca="0">MONTH(A1463)</x:f>
        <x:v>11</x:v>
      </x:c>
      <x:c r="AK1463" s="66" t="n">
        <x:f aca="0">IF(MONTH(A1463)&lt;&gt;MONTH(A1464),1,0)</x:f>
        <x:v>0</x:v>
      </x:c>
      <x:c r="AL1463" s="64" t="n">
        <x:f aca="0">IF(AK1462,AD1462,AL1462)</x:f>
        <x:v>1.3783496931818262</x:v>
      </x:c>
      <x:c r="AM1463" s="65" t="str">
        <x:f aca="0">IF(AK1463,AD1463/AL1463-1,"")</x:f>
      </x:c>
      <x:c r="AN1463" s="64" t="n">
        <x:f aca="0">IF(AI1463&lt;&gt;AI1462,AD1463,MAX(AN1462,AD1463))</x:f>
        <x:v>1.3906861275523164</x:v>
      </x:c>
      <x:c r="AO1463" s="65" t="n">
        <x:f aca="0">AD1463/AN1463-1</x:f>
        <x:v>-0.0028989831569664615</x:v>
      </x:c>
      <x:c r="AP1463" s="69" t="n">
        <x:f aca="0">IFERROR(SUM(Z1463:AC1463)/AD1463,0)</x:f>
        <x:v>1</x:v>
      </x:c>
      <x:c r="AQ1463" s="66" t="b">
        <x:f aca="0">AND(B1463&gt;0,C1463&gt;0,D1463&gt;0,E1463&gt;0)</x:f>
        <x:v>1</x:v>
      </x:c>
    </x:row>
    <x:row r="1464" ht="13.5" hidden="0">
      <x:c r="A1464" s="61" t="n">
        <x:f aca="0">'净值底稿'!A1426</x:f>
        <x:v>45978</x:v>
      </x:c>
      <x:c r="B1464" s="62" t="n">
        <x:f aca="0">'净值底稿'!W1426</x:f>
        <x:v>1.7160724269512948</x:v>
      </x:c>
      <x:c r="C1464" s="62" t="n">
        <x:f aca="0">'净值底稿'!T1426</x:f>
        <x:v>1.812255727187557</x:v>
      </x:c>
      <x:c r="D1464" s="62" t="n">
        <x:f aca="0">'净值底稿'!U1426</x:f>
        <x:v>1.7554</x:v>
      </x:c>
      <x:c r="E1464" s="62" t="n">
        <x:f aca="0">'净值底稿'!V1426</x:f>
        <x:v>3.2391</x:v>
      </x:c>
      <x:c r="F1464" s="63" t="n">
        <x:f aca="0">IFERROR(B1464/B1463-1,0)</x:f>
        <x:v>-0.005676112787770693</x:v>
      </x:c>
      <x:c r="G1464" s="63" t="n">
        <x:f aca="0">IFERROR(C1464/C1463-1,0)</x:f>
        <x:v>-0.001223448216084111</x:v>
      </x:c>
      <x:c r="H1464" s="63" t="n">
        <x:f aca="0">IFERROR(D1464/D1463-1,0)</x:f>
        <x:v>0.0004559443747862435</x:v>
      </x:c>
      <x:c r="I1464" s="63" t="n">
        <x:f aca="0">IFERROR(E1464/E1463-1,0)</x:f>
        <x:v>-0.018008185538881394</x:v>
      </x:c>
      <x:c r="J1464" s="64" t="n">
        <x:f aca="0">Z1463*(1+F1464)</x:f>
        <x:v>0.16229173214858164</x:v>
      </x:c>
      <x:c r="K1464" s="64" t="n">
        <x:f aca="0">AA1463*(1+G1464)</x:f>
        <x:v>0.15477288290304914</x:v>
      </x:c>
      <x:c r="L1464" s="64" t="n">
        <x:f aca="0">AB1463*(1+H1464)</x:f>
        <x:v>0.9373081838397889</x:v>
      </x:c>
      <x:c r="M1464" s="64" t="n">
        <x:f aca="0">AC1463*(1+I1464)</x:f>
        <x:v>0.12922313619615372</x:v>
      </x:c>
      <x:c r="N1464" s="64" t="n">
        <x:f aca="0">SUM(J1464:M1464)</x:f>
        <x:v>1.3835959350875735</x:v>
      </x:c>
      <x:c r="O1464" s="65" t="n">
        <x:f aca="0">IFERROR((J1464+K1464)/N1464,0)</x:f>
        <x:v>0.22915983417627084</x:v>
      </x:c>
      <x:c r="P1464" s="66" t="b">
        <x:f aca="0">AND(MONTH(A1464)=12,OR(A1465="",YEAR(A1464)&lt;&gt;YEAR(A1465)))</x:f>
        <x:v>0</x:v>
      </x:c>
      <x:c r="Q1464" s="66" t="b">
        <x:f aca="0">AND(MOD(MONTH(A1464),3)=0,OR(A1465="",MONTH(A1464)&lt;&gt;MONTH(A1465)))</x:f>
        <x:v>0</x:v>
      </x:c>
      <x:c r="R1464" s="66" t="b">
        <x:f aca="0">OR(O1464&gt;$E$7,O1464&lt;$E$6)</x:f>
        <x:v>0</x:v>
      </x:c>
      <x:c r="S1464" s="66" t="b">
        <x:f aca="0">AND(OR(P1464,Q1464,R1464),A1464-AH1463&gt;$E$8)</x:f>
        <x:v>0</x:v>
      </x:c>
      <x:c r="T1464" s="67" t="str">
        <x:f aca="0">IF(NOT(OR(P1464,Q1464,R1464)),"不调",IF(NOT(S1464),"间隔规则跳过",IF(P1464,"年末+季度",IF(AND(Q1464,R1464),"季度+动态",IF(Q1464,"季度","动态")))))</x:f>
        <x:v>不调</x:v>
      </x:c>
      <x:c r="U1464" s="64" t="n">
        <x:f aca="0">IF(OR(T1464="年末+季度",T1464="季度+动态"),N1464*$E$5/2,IF(T1464="季度",(J1464+K1464)/2,IF(T1464="动态",N1464*$E$5*IF(J1464+K1464=0,0.5,J1464/(J1464+K1464)),J1464)))</x:f>
        <x:v>0.16229173214858164</x:v>
      </x:c>
      <x:c r="V1464" s="64" t="n">
        <x:f aca="0">IF(OR(T1464="年末+季度",T1464="季度+动态"),N1464*$E$5/2,IF(T1464="季度",(J1464+K1464)/2,IF(T1464="动态",N1464*$E$5*IF(J1464+K1464=0,0.5,K1464/(J1464+K1464)),K1464)))</x:f>
        <x:v>0.15477288290304914</x:v>
      </x:c>
      <x:c r="W1464" s="64" t="n">
        <x:f aca="0">IF(OR(T1464="年末+季度",T1464="季度+动态",T1464="动态"),N1464*(1-$E$5)*IF(L1464+M1464=0,$B$7/($B$7+$B$8),L1464/(L1464+M1464)),L1464)</x:f>
        <x:v>0.9373081838397889</x:v>
      </x:c>
      <x:c r="X1464" s="64" t="n">
        <x:f aca="0">IF(OR(T1464="年末+季度",T1464="季度+动态",T1464="动态"),N1464*(1-$E$5)*IF(L1464+M1464=0,$B$8/($B$7+$B$8),M1464/(L1464+M1464)),M1464)</x:f>
        <x:v>0.12922313619615372</x:v>
      </x:c>
      <x:c r="Y1464" s="64" t="n">
        <x:f aca="0">POWER(1-$H$5,(A1464-A1463)/$H$8)</x:f>
        <x:v>0.9999588018747739</x:v>
      </x:c>
      <x:c r="Z1464" s="64" t="n">
        <x:f aca="0">U1464*Y1464</x:f>
        <x:v>0.16228504603347743</x:v>
      </x:c>
      <x:c r="AA1464" s="64" t="n">
        <x:f aca="0">V1464*Y1464</x:f>
        <x:v>0.1547665065504377</x:v>
      </x:c>
      <x:c r="AB1464" s="64" t="n">
        <x:f aca="0">W1464*Y1464</x:f>
        <x:v>0.9372695684998557</x:v>
      </x:c>
      <x:c r="AC1464" s="64" t="n">
        <x:f aca="0">X1464*Y1464</x:f>
        <x:v>0.1292178124452066</x:v>
      </x:c>
      <x:c r="AD1464" s="64" t="n">
        <x:f aca="0">SUM(Z1464:AC1464)</x:f>
        <x:v>1.3835389335289774</x:v>
      </x:c>
      <x:c r="AE1464" s="64" t="n">
        <x:f aca="0">MAX(AE1463,AD1464)</x:f>
        <x:v>1.3906861275523164</x:v>
      </x:c>
      <x:c r="AF1464" s="63" t="n">
        <x:f aca="0">AD1464/AE1464-1</x:f>
        <x:v>-0.005139329343795462</x:v>
      </x:c>
      <x:c r="AG1464" s="63" t="n">
        <x:f aca="0">AD1464/AD1463-1</x:f>
        <x:v>-0.0022468597955324077</x:v>
      </x:c>
      <x:c r="AH1464" s="61" t="n">
        <x:f aca="0">IF(OR(T1464="年末+季度",T1464="季度+动态",T1464="季度",T1464="动态"),A1464,AH1463)</x:f>
        <x:v>45930</x:v>
      </x:c>
      <x:c r="AI1464" s="68" t="n">
        <x:f aca="0">YEAR(A1464)</x:f>
        <x:v>2025</x:v>
      </x:c>
      <x:c r="AJ1464" s="68" t="n">
        <x:f aca="0">MONTH(A1464)</x:f>
        <x:v>11</x:v>
      </x:c>
      <x:c r="AK1464" s="66" t="n">
        <x:f aca="0">IF(MONTH(A1464)&lt;&gt;MONTH(A1465),1,0)</x:f>
        <x:v>0</x:v>
      </x:c>
      <x:c r="AL1464" s="64" t="n">
        <x:f aca="0">IF(AK1463,AD1463,AL1463)</x:f>
        <x:v>1.3783496931818262</x:v>
      </x:c>
      <x:c r="AM1464" s="65" t="str">
        <x:f aca="0">IF(AK1464,AD1464/AL1464-1,"")</x:f>
      </x:c>
      <x:c r="AN1464" s="64" t="n">
        <x:f aca="0">IF(AI1464&lt;&gt;AI1463,AD1464,MAX(AN1463,AD1464))</x:f>
        <x:v>1.3906861275523164</x:v>
      </x:c>
      <x:c r="AO1464" s="65" t="n">
        <x:f aca="0">AD1464/AN1464-1</x:f>
        <x:v>-0.005139329343795462</x:v>
      </x:c>
      <x:c r="AP1464" s="69" t="n">
        <x:f aca="0">IFERROR(SUM(Z1464:AC1464)/AD1464,0)</x:f>
        <x:v>1</x:v>
      </x:c>
      <x:c r="AQ1464" s="66" t="b">
        <x:f aca="0">AND(B1464&gt;0,C1464&gt;0,D1464&gt;0,E1464&gt;0)</x:f>
        <x:v>1</x:v>
      </x:c>
    </x:row>
    <x:row r="1465" ht="13.5" hidden="0">
      <x:c r="A1465" s="61" t="n">
        <x:f aca="0">'净值底稿'!A1427</x:f>
        <x:v>45979</x:v>
      </x:c>
      <x:c r="B1465" s="62" t="n">
        <x:f aca="0">'净值底稿'!W1427</x:f>
        <x:v>1.697510336485118</x:v>
      </x:c>
      <x:c r="C1465" s="62" t="n">
        <x:f aca="0">'净值底稿'!T1427</x:f>
        <x:v>1.7968657411353586</x:v>
      </x:c>
      <x:c r="D1465" s="62" t="n">
        <x:f aca="0">'净值底稿'!U1427</x:f>
        <x:v>1.7557</x:v>
      </x:c>
      <x:c r="E1465" s="62" t="n">
        <x:f aca="0">'净值底稿'!V1427</x:f>
        <x:v>3.1908</x:v>
      </x:c>
      <x:c r="F1465" s="63" t="n">
        <x:f aca="0">IFERROR(B1465/B1464-1,0)</x:f>
        <x:v>-0.010816612501112988</x:v>
      </x:c>
      <x:c r="G1465" s="63" t="n">
        <x:f aca="0">IFERROR(C1465/C1464-1,0)</x:f>
        <x:v>-0.008492171287593164</x:v>
      </x:c>
      <x:c r="H1465" s="63" t="n">
        <x:f aca="0">IFERROR(D1465/D1464-1,0)</x:f>
        <x:v>0.00017090121909535405</x:v>
      </x:c>
      <x:c r="I1465" s="63" t="n">
        <x:f aca="0">IFERROR(E1465/E1464-1,0)</x:f>
        <x:v>-0.014911549504492028</x:v>
      </x:c>
      <x:c r="J1465" s="64" t="n">
        <x:f aca="0">Z1464*(1+F1465)</x:f>
        <x:v>0.16052967157580803</x:v>
      </x:c>
      <x:c r="K1465" s="64" t="n">
        <x:f aca="0">AA1464*(1+G1465)</x:f>
        <x:v>0.15345220286722897</x:v>
      </x:c>
      <x:c r="L1465" s="64" t="n">
        <x:f aca="0">AB1464*(1+H1465)</x:f>
        <x:v>0.9374297490117333</x:v>
      </x:c>
      <x:c r="M1465" s="64" t="n">
        <x:f aca="0">AC1464*(1+I1465)</x:f>
        <x:v>0.12729097463806774</x:v>
      </x:c>
      <x:c r="N1465" s="64" t="n">
        <x:f aca="0">SUM(J1465:M1465)</x:f>
        <x:v>1.378702598092838</x:v>
      </x:c>
      <x:c r="O1465" s="65" t="n">
        <x:f aca="0">IFERROR((J1465+K1465)/N1465,0)</x:f>
        <x:v>0.22773720371410683</x:v>
      </x:c>
      <x:c r="P1465" s="66" t="b">
        <x:f aca="0">AND(MONTH(A1465)=12,OR(A1466="",YEAR(A1465)&lt;&gt;YEAR(A1466)))</x:f>
        <x:v>0</x:v>
      </x:c>
      <x:c r="Q1465" s="66" t="b">
        <x:f aca="0">AND(MOD(MONTH(A1465),3)=0,OR(A1466="",MONTH(A1465)&lt;&gt;MONTH(A1466)))</x:f>
        <x:v>0</x:v>
      </x:c>
      <x:c r="R1465" s="66" t="b">
        <x:f aca="0">OR(O1465&gt;$E$7,O1465&lt;$E$6)</x:f>
        <x:v>0</x:v>
      </x:c>
      <x:c r="S1465" s="66" t="b">
        <x:f aca="0">AND(OR(P1465,Q1465,R1465),A1465-AH1464&gt;$E$8)</x:f>
        <x:v>0</x:v>
      </x:c>
      <x:c r="T1465" s="67" t="str">
        <x:f aca="0">IF(NOT(OR(P1465,Q1465,R1465)),"不调",IF(NOT(S1465),"间隔规则跳过",IF(P1465,"年末+季度",IF(AND(Q1465,R1465),"季度+动态",IF(Q1465,"季度","动态")))))</x:f>
        <x:v>不调</x:v>
      </x:c>
      <x:c r="U1465" s="64" t="n">
        <x:f aca="0">IF(OR(T1465="年末+季度",T1465="季度+动态"),N1465*$E$5/2,IF(T1465="季度",(J1465+K1465)/2,IF(T1465="动态",N1465*$E$5*IF(J1465+K1465=0,0.5,J1465/(J1465+K1465)),J1465)))</x:f>
        <x:v>0.16052967157580803</x:v>
      </x:c>
      <x:c r="V1465" s="64" t="n">
        <x:f aca="0">IF(OR(T1465="年末+季度",T1465="季度+动态"),N1465*$E$5/2,IF(T1465="季度",(J1465+K1465)/2,IF(T1465="动态",N1465*$E$5*IF(J1465+K1465=0,0.5,K1465/(J1465+K1465)),K1465)))</x:f>
        <x:v>0.15345220286722897</x:v>
      </x:c>
      <x:c r="W1465" s="64" t="n">
        <x:f aca="0">IF(OR(T1465="年末+季度",T1465="季度+动态",T1465="动态"),N1465*(1-$E$5)*IF(L1465+M1465=0,$B$7/($B$7+$B$8),L1465/(L1465+M1465)),L1465)</x:f>
        <x:v>0.9374297490117333</x:v>
      </x:c>
      <x:c r="X1465" s="64" t="n">
        <x:f aca="0">IF(OR(T1465="年末+季度",T1465="季度+动态",T1465="动态"),N1465*(1-$E$5)*IF(L1465+M1465=0,$B$8/($B$7+$B$8),M1465/(L1465+M1465)),M1465)</x:f>
        <x:v>0.12729097463806774</x:v>
      </x:c>
      <x:c r="Y1465" s="64" t="n">
        <x:f aca="0">POWER(1-$H$5,(A1465-A1464)/$H$8)</x:f>
        <x:v>0.9999862671029998</x:v>
      </x:c>
      <x:c r="Z1465" s="64" t="n">
        <x:f aca="0">U1465*Y1465</x:f>
        <x:v>0.1605274670383628</x:v>
      </x:c>
      <x:c r="AA1465" s="64" t="n">
        <x:f aca="0">V1465*Y1465</x:f>
        <x:v>0.15345009552393252</x:v>
      </x:c>
      <x:c r="AB1465" s="64" t="n">
        <x:f aca="0">W1465*Y1465</x:f>
        <x:v>0.9374168753855451</x:v>
      </x:c>
      <x:c r="AC1465" s="64" t="n">
        <x:f aca="0">X1465*Y1465</x:f>
        <x:v>0.12728922656422398</x:v>
      </x:c>
      <x:c r="AD1465" s="64" t="n">
        <x:f aca="0">SUM(Z1465:AC1465)</x:f>
        <x:v>1.3786836645120644</x:v>
      </x:c>
      <x:c r="AE1465" s="64" t="n">
        <x:f aca="0">MAX(AE1464,AD1465)</x:f>
        <x:v>1.3906861275523164</x:v>
      </x:c>
      <x:c r="AF1465" s="63" t="n">
        <x:f aca="0">AD1465/AE1465-1</x:f>
        <x:v>-0.008630605283578285</x:v>
      </x:c>
      <x:c r="AG1465" s="63" t="n">
        <x:f aca="0">AD1465/AD1464-1</x:f>
        <x:v>-0.003509311447079222</x:v>
      </x:c>
      <x:c r="AH1465" s="61" t="n">
        <x:f aca="0">IF(OR(T1465="年末+季度",T1465="季度+动态",T1465="季度",T1465="动态"),A1465,AH1464)</x:f>
        <x:v>45930</x:v>
      </x:c>
      <x:c r="AI1465" s="68" t="n">
        <x:f aca="0">YEAR(A1465)</x:f>
        <x:v>2025</x:v>
      </x:c>
      <x:c r="AJ1465" s="68" t="n">
        <x:f aca="0">MONTH(A1465)</x:f>
        <x:v>11</x:v>
      </x:c>
      <x:c r="AK1465" s="66" t="n">
        <x:f aca="0">IF(MONTH(A1465)&lt;&gt;MONTH(A1466),1,0)</x:f>
        <x:v>0</x:v>
      </x:c>
      <x:c r="AL1465" s="64" t="n">
        <x:f aca="0">IF(AK1464,AD1464,AL1464)</x:f>
        <x:v>1.3783496931818262</x:v>
      </x:c>
      <x:c r="AM1465" s="65" t="str">
        <x:f aca="0">IF(AK1465,AD1465/AL1465-1,"")</x:f>
      </x:c>
      <x:c r="AN1465" s="64" t="n">
        <x:f aca="0">IF(AI1465&lt;&gt;AI1464,AD1465,MAX(AN1464,AD1465))</x:f>
        <x:v>1.3906861275523164</x:v>
      </x:c>
      <x:c r="AO1465" s="65" t="n">
        <x:f aca="0">AD1465/AN1465-1</x:f>
        <x:v>-0.008630605283578285</x:v>
      </x:c>
      <x:c r="AP1465" s="69" t="n">
        <x:f aca="0">IFERROR(SUM(Z1465:AC1465)/AD1465,0)</x:f>
        <x:v>1</x:v>
      </x:c>
      <x:c r="AQ1465" s="66" t="b">
        <x:f aca="0">AND(B1465&gt;0,C1465&gt;0,D1465&gt;0,E1465&gt;0)</x:f>
        <x:v>1</x:v>
      </x:c>
    </x:row>
    <x:row r="1466" ht="13.5" hidden="0">
      <x:c r="A1466" s="61" t="n">
        <x:f aca="0">'净值底稿'!A1428</x:f>
        <x:v>45980</x:v>
      </x:c>
      <x:c r="B1466" s="62" t="n">
        <x:f aca="0">'净值底稿'!W1428</x:f>
        <x:v>1.701809466221787</x:v>
      </x:c>
      <x:c r="C1466" s="62" t="n">
        <x:f aca="0">'净值底稿'!T1428</x:f>
        <x:v>1.7848151386129925</x:v>
      </x:c>
      <x:c r="D1466" s="62" t="n">
        <x:f aca="0">'净值底稿'!U1428</x:f>
        <x:v>1.7555</x:v>
      </x:c>
      <x:c r="E1466" s="62" t="n">
        <x:f aca="0">'净值底稿'!V1428</x:f>
        <x:v>3.2518</x:v>
      </x:c>
      <x:c r="F1466" s="63" t="n">
        <x:f aca="0">IFERROR(B1466/B1465-1,0)</x:f>
        <x:v>0.0025326088709249905</x:v>
      </x:c>
      <x:c r="G1466" s="63" t="n">
        <x:f aca="0">IFERROR(C1466/C1465-1,0)</x:f>
        <x:v>-0.006706456830075647</x:v>
      </x:c>
      <x:c r="H1466" s="63" t="n">
        <x:f aca="0">IFERROR(D1466/D1465-1,0)</x:f>
        <x:v>-0.0001139146779062239</x:v>
      </x:c>
      <x:c r="I1466" s="63" t="n">
        <x:f aca="0">IFERROR(E1466/E1465-1,0)</x:f>
        <x:v>0.0191174627052777</x:v>
      </x:c>
      <x:c r="J1466" s="64" t="n">
        <x:f aca="0">Z1465*(1+F1466)</x:f>
        <x:v>0.16093402032541126</x:v>
      </x:c>
      <x:c r="K1466" s="64" t="n">
        <x:f aca="0">AA1465*(1+G1466)</x:f>
        <x:v>0.15242098908273027</x:v>
      </x:c>
      <x:c r="L1466" s="64" t="n">
        <x:f aca="0">AB1465*(1+H1466)</x:f>
        <x:v>0.9373100898441217</x:v>
      </x:c>
      <x:c r="M1466" s="64" t="n">
        <x:f aca="0">AC1465*(1+I1466)</x:f>
        <x:v>0.1297226736058492</x:v>
      </x:c>
      <x:c r="N1466" s="64" t="n">
        <x:f aca="0">SUM(J1466:M1466)</x:f>
        <x:v>1.3803877728581124</x:v>
      </x:c>
      <x:c r="O1466" s="65" t="n">
        <x:f aca="0">IFERROR((J1466+K1466)/N1466,0)</x:f>
        <x:v>0.22700506015011676</x:v>
      </x:c>
      <x:c r="P1466" s="66" t="b">
        <x:f aca="0">AND(MONTH(A1466)=12,OR(A1467="",YEAR(A1466)&lt;&gt;YEAR(A1467)))</x:f>
        <x:v>0</x:v>
      </x:c>
      <x:c r="Q1466" s="66" t="b">
        <x:f aca="0">AND(MOD(MONTH(A1466),3)=0,OR(A1467="",MONTH(A1466)&lt;&gt;MONTH(A1467)))</x:f>
        <x:v>0</x:v>
      </x:c>
      <x:c r="R1466" s="66" t="b">
        <x:f aca="0">OR(O1466&gt;$E$7,O1466&lt;$E$6)</x:f>
        <x:v>0</x:v>
      </x:c>
      <x:c r="S1466" s="66" t="b">
        <x:f aca="0">AND(OR(P1466,Q1466,R1466),A1466-AH1465&gt;$E$8)</x:f>
        <x:v>0</x:v>
      </x:c>
      <x:c r="T1466" s="67" t="str">
        <x:f aca="0">IF(NOT(OR(P1466,Q1466,R1466)),"不调",IF(NOT(S1466),"间隔规则跳过",IF(P1466,"年末+季度",IF(AND(Q1466,R1466),"季度+动态",IF(Q1466,"季度","动态")))))</x:f>
        <x:v>不调</x:v>
      </x:c>
      <x:c r="U1466" s="64" t="n">
        <x:f aca="0">IF(OR(T1466="年末+季度",T1466="季度+动态"),N1466*$E$5/2,IF(T1466="季度",(J1466+K1466)/2,IF(T1466="动态",N1466*$E$5*IF(J1466+K1466=0,0.5,J1466/(J1466+K1466)),J1466)))</x:f>
        <x:v>0.16093402032541126</x:v>
      </x:c>
      <x:c r="V1466" s="64" t="n">
        <x:f aca="0">IF(OR(T1466="年末+季度",T1466="季度+动态"),N1466*$E$5/2,IF(T1466="季度",(J1466+K1466)/2,IF(T1466="动态",N1466*$E$5*IF(J1466+K1466=0,0.5,K1466/(J1466+K1466)),K1466)))</x:f>
        <x:v>0.15242098908273027</x:v>
      </x:c>
      <x:c r="W1466" s="64" t="n">
        <x:f aca="0">IF(OR(T1466="年末+季度",T1466="季度+动态",T1466="动态"),N1466*(1-$E$5)*IF(L1466+M1466=0,$B$7/($B$7+$B$8),L1466/(L1466+M1466)),L1466)</x:f>
        <x:v>0.9373100898441217</x:v>
      </x:c>
      <x:c r="X1466" s="64" t="n">
        <x:f aca="0">IF(OR(T1466="年末+季度",T1466="季度+动态",T1466="动态"),N1466*(1-$E$5)*IF(L1466+M1466=0,$B$8/($B$7+$B$8),M1466/(L1466+M1466)),M1466)</x:f>
        <x:v>0.1297226736058492</x:v>
      </x:c>
      <x:c r="Y1466" s="64" t="n">
        <x:f aca="0">POWER(1-$H$5,(A1466-A1465)/$H$8)</x:f>
        <x:v>0.9999862671029998</x:v>
      </x:c>
      <x:c r="Z1466" s="64" t="n">
        <x:f aca="0">U1466*Y1466</x:f>
        <x:v>0.1609318102350863</x:v>
      </x:c>
      <x:c r="AA1466" s="64" t="n">
        <x:f aca="0">V1466*Y1466</x:f>
        <x:v>0.15241889590098653</x:v>
      </x:c>
      <x:c r="AB1466" s="64" t="n">
        <x:f aca="0">W1466*Y1466</x:f>
        <x:v>0.9372972178612006</x:v>
      </x:c>
      <x:c r="AC1466" s="64" t="n">
        <x:f aca="0">X1466*Y1466</x:f>
        <x:v>0.12972089213773397</x:v>
      </x:c>
      <x:c r="AD1466" s="64" t="n">
        <x:f aca="0">SUM(Z1466:AC1466)</x:f>
        <x:v>1.3803688161350074</x:v>
      </x:c>
      <x:c r="AE1466" s="64" t="n">
        <x:f aca="0">MAX(AE1465,AD1466)</x:f>
        <x:v>1.3906861275523164</x:v>
      </x:c>
      <x:c r="AF1466" s="63" t="n">
        <x:f aca="0">AD1466/AE1466-1</x:f>
        <x:v>-0.007418864122465951</x:v>
      </x:c>
      <x:c r="AG1466" s="63" t="n">
        <x:f aca="0">AD1466/AD1465-1</x:f>
        <x:v>0.001222290265939563</x:v>
      </x:c>
      <x:c r="AH1466" s="61" t="n">
        <x:f aca="0">IF(OR(T1466="年末+季度",T1466="季度+动态",T1466="季度",T1466="动态"),A1466,AH1465)</x:f>
        <x:v>45930</x:v>
      </x:c>
      <x:c r="AI1466" s="68" t="n">
        <x:f aca="0">YEAR(A1466)</x:f>
        <x:v>2025</x:v>
      </x:c>
      <x:c r="AJ1466" s="68" t="n">
        <x:f aca="0">MONTH(A1466)</x:f>
        <x:v>11</x:v>
      </x:c>
      <x:c r="AK1466" s="66" t="n">
        <x:f aca="0">IF(MONTH(A1466)&lt;&gt;MONTH(A1467),1,0)</x:f>
        <x:v>0</x:v>
      </x:c>
      <x:c r="AL1466" s="64" t="n">
        <x:f aca="0">IF(AK1465,AD1465,AL1465)</x:f>
        <x:v>1.3783496931818262</x:v>
      </x:c>
      <x:c r="AM1466" s="65" t="str">
        <x:f aca="0">IF(AK1466,AD1466/AL1466-1,"")</x:f>
      </x:c>
      <x:c r="AN1466" s="64" t="n">
        <x:f aca="0">IF(AI1466&lt;&gt;AI1465,AD1466,MAX(AN1465,AD1466))</x:f>
        <x:v>1.3906861275523164</x:v>
      </x:c>
      <x:c r="AO1466" s="65" t="n">
        <x:f aca="0">AD1466/AN1466-1</x:f>
        <x:v>-0.007418864122465951</x:v>
      </x:c>
      <x:c r="AP1466" s="69" t="n">
        <x:f aca="0">IFERROR(SUM(Z1466:AC1466)/AD1466,0)</x:f>
        <x:v>1</x:v>
      </x:c>
      <x:c r="AQ1466" s="66" t="b">
        <x:f aca="0">AND(B1466&gt;0,C1466&gt;0,D1466&gt;0,E1466&gt;0)</x:f>
        <x:v>1</x:v>
      </x:c>
    </x:row>
    <x:row r="1467" ht="13.5" hidden="0">
      <x:c r="A1467" s="61" t="n">
        <x:f aca="0">'净值底稿'!A1429</x:f>
        <x:v>45981</x:v>
      </x:c>
      <x:c r="B1467" s="62" t="n">
        <x:f aca="0">'净值底稿'!W1429</x:f>
        <x:v>1.701314524856364</x:v>
      </x:c>
      <x:c r="C1467" s="62" t="n">
        <x:f aca="0">'净值底稿'!T1429</x:f>
        <x:v>1.774406799768775</x:v>
      </x:c>
      <x:c r="D1467" s="62" t="n">
        <x:f aca="0">'净值底稿'!U1429</x:f>
        <x:v>1.7556</x:v>
      </x:c>
      <x:c r="E1467" s="62" t="n">
        <x:f aca="0">'净值底稿'!V1429</x:f>
        <x:v>3.2352</x:v>
      </x:c>
      <x:c r="F1467" s="63" t="n">
        <x:f aca="0">IFERROR(B1467/B1466-1,0)</x:f>
        <x:v>-0.00029083241998995035</x:v>
      </x:c>
      <x:c r="G1467" s="63" t="n">
        <x:f aca="0">IFERROR(C1467/C1466-1,0)</x:f>
        <x:v>-0.0058316060969239025</x:v>
      </x:c>
      <x:c r="H1467" s="63" t="n">
        <x:f aca="0">IFERROR(D1467/D1466-1,0)</x:f>
        <x:v>0.00005696382796926969</x:v>
      </x:c>
      <x:c r="I1467" s="63" t="n">
        <x:f aca="0">IFERROR(E1467/E1466-1,0)</x:f>
        <x:v>-0.005104864997847347</x:v>
      </x:c>
      <x:c r="J1467" s="64" t="n">
        <x:f aca="0">Z1466*(1+F1467)</x:f>
        <x:v>0.16088500604726225</x:v>
      </x:c>
      <x:c r="K1467" s="64" t="n">
        <x:f aca="0">AA1466*(1+G1467)</x:f>
        <x:v>0.15153004893836394</x:v>
      </x:c>
      <x:c r="L1467" s="64" t="n">
        <x:f aca="0">AB1466*(1+H1467)</x:f>
        <x:v>0.9373506098986749</x:v>
      </x:c>
      <x:c r="M1467" s="64" t="n">
        <x:f aca="0">AC1466*(1+I1467)</x:f>
        <x:v>0.12905868449597052</x:v>
      </x:c>
      <x:c r="N1467" s="64" t="n">
        <x:f aca="0">SUM(J1467:M1467)</x:f>
        <x:v>1.3788243493802714</x:v>
      </x:c>
      <x:c r="O1467" s="65" t="n">
        <x:f aca="0">IFERROR((J1467+K1467)/N1467,0)</x:f>
        <x:v>0.2265807498439121</x:v>
      </x:c>
      <x:c r="P1467" s="66" t="b">
        <x:f aca="0">AND(MONTH(A1467)=12,OR(A1468="",YEAR(A1467)&lt;&gt;YEAR(A1468)))</x:f>
        <x:v>0</x:v>
      </x:c>
      <x:c r="Q1467" s="66" t="b">
        <x:f aca="0">AND(MOD(MONTH(A1467),3)=0,OR(A1468="",MONTH(A1467)&lt;&gt;MONTH(A1468)))</x:f>
        <x:v>0</x:v>
      </x:c>
      <x:c r="R1467" s="66" t="b">
        <x:f aca="0">OR(O1467&gt;$E$7,O1467&lt;$E$6)</x:f>
        <x:v>0</x:v>
      </x:c>
      <x:c r="S1467" s="66" t="b">
        <x:f aca="0">AND(OR(P1467,Q1467,R1467),A1467-AH1466&gt;$E$8)</x:f>
        <x:v>0</x:v>
      </x:c>
      <x:c r="T1467" s="67" t="str">
        <x:f aca="0">IF(NOT(OR(P1467,Q1467,R1467)),"不调",IF(NOT(S1467),"间隔规则跳过",IF(P1467,"年末+季度",IF(AND(Q1467,R1467),"季度+动态",IF(Q1467,"季度","动态")))))</x:f>
        <x:v>不调</x:v>
      </x:c>
      <x:c r="U1467" s="64" t="n">
        <x:f aca="0">IF(OR(T1467="年末+季度",T1467="季度+动态"),N1467*$E$5/2,IF(T1467="季度",(J1467+K1467)/2,IF(T1467="动态",N1467*$E$5*IF(J1467+K1467=0,0.5,J1467/(J1467+K1467)),J1467)))</x:f>
        <x:v>0.16088500604726225</x:v>
      </x:c>
      <x:c r="V1467" s="64" t="n">
        <x:f aca="0">IF(OR(T1467="年末+季度",T1467="季度+动态"),N1467*$E$5/2,IF(T1467="季度",(J1467+K1467)/2,IF(T1467="动态",N1467*$E$5*IF(J1467+K1467=0,0.5,K1467/(J1467+K1467)),K1467)))</x:f>
        <x:v>0.15153004893836394</x:v>
      </x:c>
      <x:c r="W1467" s="64" t="n">
        <x:f aca="0">IF(OR(T1467="年末+季度",T1467="季度+动态",T1467="动态"),N1467*(1-$E$5)*IF(L1467+M1467=0,$B$7/($B$7+$B$8),L1467/(L1467+M1467)),L1467)</x:f>
        <x:v>0.9373506098986749</x:v>
      </x:c>
      <x:c r="X1467" s="64" t="n">
        <x:f aca="0">IF(OR(T1467="年末+季度",T1467="季度+动态",T1467="动态"),N1467*(1-$E$5)*IF(L1467+M1467=0,$B$8/($B$7+$B$8),M1467/(L1467+M1467)),M1467)</x:f>
        <x:v>0.12905868449597052</x:v>
      </x:c>
      <x:c r="Y1467" s="64" t="n">
        <x:f aca="0">POWER(1-$H$5,(A1467-A1466)/$H$8)</x:f>
        <x:v>0.9999862671029998</x:v>
      </x:c>
      <x:c r="Z1467" s="64" t="n">
        <x:f aca="0">U1467*Y1467</x:f>
        <x:v>0.16088279663004532</x:v>
      </x:c>
      <x:c r="AA1467" s="64" t="n">
        <x:f aca="0">V1467*Y1467</x:f>
        <x:v>0.15152796799180943</x:v>
      </x:c>
      <x:c r="AB1467" s="64" t="n">
        <x:f aca="0">W1467*Y1467</x:f>
        <x:v>0.937337737359296</x:v>
      </x:c>
      <x:c r="AC1467" s="64" t="n">
        <x:f aca="0">X1467*Y1467</x:f>
        <x:v>0.12905691214634935</x:v>
      </x:c>
      <x:c r="AD1467" s="64" t="n">
        <x:f aca="0">SUM(Z1467:AC1467)</x:f>
        <x:v>1.3788054141275001</x:v>
      </x:c>
      <x:c r="AE1467" s="64" t="n">
        <x:f aca="0">MAX(AE1466,AD1467)</x:f>
        <x:v>1.3906861275523164</x:v>
      </x:c>
      <x:c r="AF1467" s="63" t="n">
        <x:f aca="0">AD1467/AE1467-1</x:f>
        <x:v>-0.008543058846590346</x:v>
      </x:c>
      <x:c r="AG1467" s="63" t="n">
        <x:f aca="0">AD1467/AD1466-1</x:f>
        <x:v>-0.0011325973096703024</x:v>
      </x:c>
      <x:c r="AH1467" s="61" t="n">
        <x:f aca="0">IF(OR(T1467="年末+季度",T1467="季度+动态",T1467="季度",T1467="动态"),A1467,AH1466)</x:f>
        <x:v>45930</x:v>
      </x:c>
      <x:c r="AI1467" s="68" t="n">
        <x:f aca="0">YEAR(A1467)</x:f>
        <x:v>2025</x:v>
      </x:c>
      <x:c r="AJ1467" s="68" t="n">
        <x:f aca="0">MONTH(A1467)</x:f>
        <x:v>11</x:v>
      </x:c>
      <x:c r="AK1467" s="66" t="n">
        <x:f aca="0">IF(MONTH(A1467)&lt;&gt;MONTH(A1468),1,0)</x:f>
        <x:v>0</x:v>
      </x:c>
      <x:c r="AL1467" s="64" t="n">
        <x:f aca="0">IF(AK1466,AD1466,AL1466)</x:f>
        <x:v>1.3783496931818262</x:v>
      </x:c>
      <x:c r="AM1467" s="65" t="str">
        <x:f aca="0">IF(AK1467,AD1467/AL1467-1,"")</x:f>
      </x:c>
      <x:c r="AN1467" s="64" t="n">
        <x:f aca="0">IF(AI1467&lt;&gt;AI1466,AD1467,MAX(AN1466,AD1467))</x:f>
        <x:v>1.3906861275523164</x:v>
      </x:c>
      <x:c r="AO1467" s="65" t="n">
        <x:f aca="0">AD1467/AN1467-1</x:f>
        <x:v>-0.008543058846590346</x:v>
      </x:c>
      <x:c r="AP1467" s="69" t="n">
        <x:f aca="0">IFERROR(SUM(Z1467:AC1467)/AD1467,0)</x:f>
        <x:v>1</x:v>
      </x:c>
      <x:c r="AQ1467" s="66" t="b">
        <x:f aca="0">AND(B1467&gt;0,C1467&gt;0,D1467&gt;0,E1467&gt;0)</x:f>
        <x:v>1</x:v>
      </x:c>
    </x:row>
    <x:row r="1468" ht="13.5" hidden="0">
      <x:c r="A1468" s="61" t="n">
        <x:f aca="0">'净值底稿'!A1430</x:f>
        <x:v>45982</x:v>
      </x:c>
      <x:c r="B1468" s="62" t="n">
        <x:f aca="0">'净值底稿'!W1430</x:f>
        <x:v>1.6756733942628745</x:v>
      </x:c>
      <x:c r="C1468" s="62" t="n">
        <x:f aca="0">'净值底稿'!T1430</x:f>
        <x:v>1.7179003073040502</x:v>
      </x:c>
      <x:c r="D1468" s="62" t="n">
        <x:f aca="0">'净值底稿'!U1430</x:f>
        <x:v>1.7552</x:v>
      </x:c>
      <x:c r="E1468" s="62" t="n">
        <x:f aca="0">'净值底稿'!V1430</x:f>
        <x:v>3.2161</x:v>
      </x:c>
      <x:c r="F1468" s="63" t="n">
        <x:f aca="0">IFERROR(B1468/B1467-1,0)</x:f>
        <x:v>-0.015071364065180282</x:v>
      </x:c>
      <x:c r="G1468" s="63" t="n">
        <x:f aca="0">IFERROR(C1468/C1467-1,0)</x:f>
        <x:v>-0.03184528625120697</x:v>
      </x:c>
      <x:c r="H1468" s="63" t="n">
        <x:f aca="0">IFERROR(D1468/D1467-1,0)</x:f>
        <x:v>-0.00022784233310546576</x:v>
      </x:c>
      <x:c r="I1468" s="63" t="n">
        <x:f aca="0">IFERROR(E1468/E1467-1,0)</x:f>
        <x:v>-0.0059038081107813944</x:v>
      </x:c>
      <x:c r="J1468" s="64" t="n">
        <x:f aca="0">Z1467*(1+F1468)</x:f>
        <x:v>0.15845807343020954</x:v>
      </x:c>
      <x:c r="K1468" s="64" t="n">
        <x:f aca="0">AA1467*(1+G1468)</x:f>
        <x:v>0.14670251647604654</x:v>
      </x:c>
      <x:c r="L1468" s="64" t="n">
        <x:f aca="0">AB1467*(1+H1468)</x:f>
        <x:v>0.9371241721423083</x:v>
      </x:c>
      <x:c r="M1468" s="64" t="n">
        <x:f aca="0">AC1467*(1+I1468)</x:f>
        <x:v>0.12829498490166732</x:v>
      </x:c>
      <x:c r="N1468" s="64" t="n">
        <x:f aca="0">SUM(J1468:M1468)</x:f>
        <x:v>1.3705797469502317</x:v>
      </x:c>
      <x:c r="O1468" s="65" t="n">
        <x:f aca="0">IFERROR((J1468+K1468)/N1468,0)</x:f>
        <x:v>0.22265073636560676</x:v>
      </x:c>
      <x:c r="P1468" s="66" t="b">
        <x:f aca="0">AND(MONTH(A1468)=12,OR(A1469="",YEAR(A1468)&lt;&gt;YEAR(A1469)))</x:f>
        <x:v>0</x:v>
      </x:c>
      <x:c r="Q1468" s="66" t="b">
        <x:f aca="0">AND(MOD(MONTH(A1468),3)=0,OR(A1469="",MONTH(A1468)&lt;&gt;MONTH(A1469)))</x:f>
        <x:v>0</x:v>
      </x:c>
      <x:c r="R1468" s="66" t="b">
        <x:f aca="0">OR(O1468&gt;$E$7,O1468&lt;$E$6)</x:f>
        <x:v>0</x:v>
      </x:c>
      <x:c r="S1468" s="66" t="b">
        <x:f aca="0">AND(OR(P1468,Q1468,R1468),A1468-AH1467&gt;$E$8)</x:f>
        <x:v>0</x:v>
      </x:c>
      <x:c r="T1468" s="67" t="str">
        <x:f aca="0">IF(NOT(OR(P1468,Q1468,R1468)),"不调",IF(NOT(S1468),"间隔规则跳过",IF(P1468,"年末+季度",IF(AND(Q1468,R1468),"季度+动态",IF(Q1468,"季度","动态")))))</x:f>
        <x:v>不调</x:v>
      </x:c>
      <x:c r="U1468" s="64" t="n">
        <x:f aca="0">IF(OR(T1468="年末+季度",T1468="季度+动态"),N1468*$E$5/2,IF(T1468="季度",(J1468+K1468)/2,IF(T1468="动态",N1468*$E$5*IF(J1468+K1468=0,0.5,J1468/(J1468+K1468)),J1468)))</x:f>
        <x:v>0.15845807343020954</x:v>
      </x:c>
      <x:c r="V1468" s="64" t="n">
        <x:f aca="0">IF(OR(T1468="年末+季度",T1468="季度+动态"),N1468*$E$5/2,IF(T1468="季度",(J1468+K1468)/2,IF(T1468="动态",N1468*$E$5*IF(J1468+K1468=0,0.5,K1468/(J1468+K1468)),K1468)))</x:f>
        <x:v>0.14670251647604654</x:v>
      </x:c>
      <x:c r="W1468" s="64" t="n">
        <x:f aca="0">IF(OR(T1468="年末+季度",T1468="季度+动态",T1468="动态"),N1468*(1-$E$5)*IF(L1468+M1468=0,$B$7/($B$7+$B$8),L1468/(L1468+M1468)),L1468)</x:f>
        <x:v>0.9371241721423083</x:v>
      </x:c>
      <x:c r="X1468" s="64" t="n">
        <x:f aca="0">IF(OR(T1468="年末+季度",T1468="季度+动态",T1468="动态"),N1468*(1-$E$5)*IF(L1468+M1468=0,$B$8/($B$7+$B$8),M1468/(L1468+M1468)),M1468)</x:f>
        <x:v>0.12829498490166732</x:v>
      </x:c>
      <x:c r="Y1468" s="64" t="n">
        <x:f aca="0">POWER(1-$H$5,(A1468-A1467)/$H$8)</x:f>
        <x:v>0.9999862671029998</x:v>
      </x:c>
      <x:c r="Z1468" s="64" t="n">
        <x:f aca="0">U1468*Y1468</x:f>
        <x:v>0.15845589734180826</x:v>
      </x:c>
      <x:c r="AA1468" s="64" t="n">
        <x:f aca="0">V1468*Y1468</x:f>
        <x:v>0.1467005018254981</x:v>
      </x:c>
      <x:c r="AB1468" s="64" t="n">
        <x:f aca="0">W1468*Y1468</x:f>
        <x:v>0.9371113027125758</x:v>
      </x:c>
      <x:c r="AC1468" s="64" t="n">
        <x:f aca="0">X1468*Y1468</x:f>
        <x:v>0.12829322303985402</x:v>
      </x:c>
      <x:c r="AD1468" s="64" t="n">
        <x:f aca="0">SUM(Z1468:AC1468)</x:f>
        <x:v>1.3705609249197361</x:v>
      </x:c>
      <x:c r="AE1468" s="64" t="n">
        <x:f aca="0">MAX(AE1467,AD1468)</x:f>
        <x:v>1.3906861275523164</x:v>
      </x:c>
      <x:c r="AF1468" s="63" t="n">
        <x:f aca="0">AD1468/AE1468-1</x:f>
        <x:v>-0.014471419707049016</x:v>
      </x:c>
      <x:c r="AG1468" s="63" t="n">
        <x:f aca="0">AD1468/AD1467-1</x:f>
        <x:v>-0.005979443598994716</x:v>
      </x:c>
      <x:c r="AH1468" s="61" t="n">
        <x:f aca="0">IF(OR(T1468="年末+季度",T1468="季度+动态",T1468="季度",T1468="动态"),A1468,AH1467)</x:f>
        <x:v>45930</x:v>
      </x:c>
      <x:c r="AI1468" s="68" t="n">
        <x:f aca="0">YEAR(A1468)</x:f>
        <x:v>2025</x:v>
      </x:c>
      <x:c r="AJ1468" s="68" t="n">
        <x:f aca="0">MONTH(A1468)</x:f>
        <x:v>11</x:v>
      </x:c>
      <x:c r="AK1468" s="66" t="n">
        <x:f aca="0">IF(MONTH(A1468)&lt;&gt;MONTH(A1469),1,0)</x:f>
        <x:v>0</x:v>
      </x:c>
      <x:c r="AL1468" s="64" t="n">
        <x:f aca="0">IF(AK1467,AD1467,AL1467)</x:f>
        <x:v>1.3783496931818262</x:v>
      </x:c>
      <x:c r="AM1468" s="65" t="str">
        <x:f aca="0">IF(AK1468,AD1468/AL1468-1,"")</x:f>
      </x:c>
      <x:c r="AN1468" s="64" t="n">
        <x:f aca="0">IF(AI1468&lt;&gt;AI1467,AD1468,MAX(AN1467,AD1468))</x:f>
        <x:v>1.3906861275523164</x:v>
      </x:c>
      <x:c r="AO1468" s="65" t="n">
        <x:f aca="0">AD1468/AN1468-1</x:f>
        <x:v>-0.014471419707049016</x:v>
      </x:c>
      <x:c r="AP1468" s="69" t="n">
        <x:f aca="0">IFERROR(SUM(Z1468:AC1468)/AD1468,0)</x:f>
        <x:v>1</x:v>
      </x:c>
      <x:c r="AQ1468" s="66" t="b">
        <x:f aca="0">AND(B1468&gt;0,C1468&gt;0,D1468&gt;0,E1468&gt;0)</x:f>
        <x:v>1</x:v>
      </x:c>
    </x:row>
    <x:row r="1469" ht="13.5" hidden="0">
      <x:c r="A1469" s="61" t="n">
        <x:f aca="0">'净值底稿'!A1431</x:f>
        <x:v>45985</x:v>
      </x:c>
      <x:c r="B1469" s="62" t="n">
        <x:f aca="0">'净值底稿'!W1431</x:f>
        <x:v>1.6725608847129103</x:v>
      </x:c>
      <x:c r="C1469" s="62" t="n">
        <x:f aca="0">'净值底稿'!T1431</x:f>
        <x:v>1.7363561880419118</x:v>
      </x:c>
      <x:c r="D1469" s="62" t="n">
        <x:f aca="0">'净值底稿'!U1431</x:f>
        <x:v>1.7554</x:v>
      </x:c>
      <x:c r="E1469" s="62" t="n">
        <x:f aca="0">'净值底稿'!V1431</x:f>
        <x:v>3.2203</x:v>
      </x:c>
      <x:c r="F1469" s="63" t="n">
        <x:f aca="0">IFERROR(B1469/B1468-1,0)</x:f>
        <x:v>-0.0018574679055123333</x:v>
      </x:c>
      <x:c r="G1469" s="63" t="n">
        <x:f aca="0">IFERROR(C1469/C1468-1,0)</x:f>
        <x:v>0.01074327809325859</x:v>
      </x:c>
      <x:c r="H1469" s="63" t="n">
        <x:f aca="0">IFERROR(D1469/D1468-1,0)</x:f>
        <x:v>0.00011394712853229905</x:v>
      </x:c>
      <x:c r="I1469" s="63" t="n">
        <x:f aca="0">IFERROR(E1469/E1468-1,0)</x:f>
        <x:v>0.0013059295419919348</x:v>
      </x:c>
      <x:c r="J1469" s="64" t="n">
        <x:f aca="0">Z1468*(1+F1469)</x:f>
        <x:v>0.1581615705980567</x:v>
      </x:c>
      <x:c r="K1469" s="64" t="n">
        <x:f aca="0">AA1468*(1+G1469)</x:f>
        <x:v>0.14827654611303</x:v>
      </x:c>
      <x:c r="L1469" s="64" t="n">
        <x:f aca="0">AB1468*(1+H1469)</x:f>
        <x:v>0.9372180838546351</x:v>
      </x:c>
      <x:c r="M1469" s="64" t="n">
        <x:f aca="0">AC1468*(1+I1469)</x:f>
        <x:v>0.1284607649498591</x:v>
      </x:c>
      <x:c r="N1469" s="64" t="n">
        <x:f aca="0">SUM(J1469:M1469)</x:f>
        <x:v>1.372116965515581</x:v>
      </x:c>
      <x:c r="O1469" s="65" t="n">
        <x:f aca="0">IFERROR((J1469+K1469)/N1469,0)</x:f>
        <x:v>0.22333235752678035</x:v>
      </x:c>
      <x:c r="P1469" s="66" t="b">
        <x:f aca="0">AND(MONTH(A1469)=12,OR(A1470="",YEAR(A1469)&lt;&gt;YEAR(A1470)))</x:f>
        <x:v>0</x:v>
      </x:c>
      <x:c r="Q1469" s="66" t="b">
        <x:f aca="0">AND(MOD(MONTH(A1469),3)=0,OR(A1470="",MONTH(A1469)&lt;&gt;MONTH(A1470)))</x:f>
        <x:v>0</x:v>
      </x:c>
      <x:c r="R1469" s="66" t="b">
        <x:f aca="0">OR(O1469&gt;$E$7,O1469&lt;$E$6)</x:f>
        <x:v>0</x:v>
      </x:c>
      <x:c r="S1469" s="66" t="b">
        <x:f aca="0">AND(OR(P1469,Q1469,R1469),A1469-AH1468&gt;$E$8)</x:f>
        <x:v>0</x:v>
      </x:c>
      <x:c r="T1469" s="67" t="str">
        <x:f aca="0">IF(NOT(OR(P1469,Q1469,R1469)),"不调",IF(NOT(S1469),"间隔规则跳过",IF(P1469,"年末+季度",IF(AND(Q1469,R1469),"季度+动态",IF(Q1469,"季度","动态")))))</x:f>
        <x:v>不调</x:v>
      </x:c>
      <x:c r="U1469" s="64" t="n">
        <x:f aca="0">IF(OR(T1469="年末+季度",T1469="季度+动态"),N1469*$E$5/2,IF(T1469="季度",(J1469+K1469)/2,IF(T1469="动态",N1469*$E$5*IF(J1469+K1469=0,0.5,J1469/(J1469+K1469)),J1469)))</x:f>
        <x:v>0.1581615705980567</x:v>
      </x:c>
      <x:c r="V1469" s="64" t="n">
        <x:f aca="0">IF(OR(T1469="年末+季度",T1469="季度+动态"),N1469*$E$5/2,IF(T1469="季度",(J1469+K1469)/2,IF(T1469="动态",N1469*$E$5*IF(J1469+K1469=0,0.5,K1469/(J1469+K1469)),K1469)))</x:f>
        <x:v>0.14827654611303</x:v>
      </x:c>
      <x:c r="W1469" s="64" t="n">
        <x:f aca="0">IF(OR(T1469="年末+季度",T1469="季度+动态",T1469="动态"),N1469*(1-$E$5)*IF(L1469+M1469=0,$B$7/($B$7+$B$8),L1469/(L1469+M1469)),L1469)</x:f>
        <x:v>0.9372180838546351</x:v>
      </x:c>
      <x:c r="X1469" s="64" t="n">
        <x:f aca="0">IF(OR(T1469="年末+季度",T1469="季度+动态",T1469="动态"),N1469*(1-$E$5)*IF(L1469+M1469=0,$B$8/($B$7+$B$8),M1469/(L1469+M1469)),M1469)</x:f>
        <x:v>0.1284607649498591</x:v>
      </x:c>
      <x:c r="Y1469" s="64" t="n">
        <x:f aca="0">POWER(1-$H$5,(A1469-A1468)/$H$8)</x:f>
        <x:v>0.9999588018747739</x:v>
      </x:c>
      <x:c r="Z1469" s="64" t="n">
        <x:f aca="0">U1469*Y1469</x:f>
        <x:v>0.15815505463786525</x:v>
      </x:c>
      <x:c r="AA1469" s="64" t="n">
        <x:f aca="0">V1469*Y1469</x:f>
        <x:v>0.14827043739731516</x:v>
      </x:c>
      <x:c r="AB1469" s="64" t="n">
        <x:f aca="0">W1469*Y1469</x:f>
        <x:v>0.9371794722266523</x:v>
      </x:c>
      <x:c r="AC1469" s="64" t="n">
        <x:f aca="0">X1469*Y1469</x:f>
        <x:v>0.12845547260717807</x:v>
      </x:c>
      <x:c r="AD1469" s="64" t="n">
        <x:f aca="0">SUM(Z1469:AC1469)</x:f>
        <x:v>1.3720604368690108</x:v>
      </x:c>
      <x:c r="AE1469" s="64" t="n">
        <x:f aca="0">MAX(AE1468,AD1469)</x:f>
        <x:v>1.3906861275523164</x:v>
      </x:c>
      <x:c r="AF1469" s="63" t="n">
        <x:f aca="0">AD1469/AE1469-1</x:f>
        <x:v>-0.013393166376145405</x:v>
      </x:c>
      <x:c r="AG1469" s="63" t="n">
        <x:f aca="0">AD1469/AD1468-1</x:f>
        <x:v>0.0010940863131367884</x:v>
      </x:c>
      <x:c r="AH1469" s="61" t="n">
        <x:f aca="0">IF(OR(T1469="年末+季度",T1469="季度+动态",T1469="季度",T1469="动态"),A1469,AH1468)</x:f>
        <x:v>45930</x:v>
      </x:c>
      <x:c r="AI1469" s="68" t="n">
        <x:f aca="0">YEAR(A1469)</x:f>
        <x:v>2025</x:v>
      </x:c>
      <x:c r="AJ1469" s="68" t="n">
        <x:f aca="0">MONTH(A1469)</x:f>
        <x:v>11</x:v>
      </x:c>
      <x:c r="AK1469" s="66" t="n">
        <x:f aca="0">IF(MONTH(A1469)&lt;&gt;MONTH(A1470),1,0)</x:f>
        <x:v>0</x:v>
      </x:c>
      <x:c r="AL1469" s="64" t="n">
        <x:f aca="0">IF(AK1468,AD1468,AL1468)</x:f>
        <x:v>1.3783496931818262</x:v>
      </x:c>
      <x:c r="AM1469" s="65" t="str">
        <x:f aca="0">IF(AK1469,AD1469/AL1469-1,"")</x:f>
      </x:c>
      <x:c r="AN1469" s="64" t="n">
        <x:f aca="0">IF(AI1469&lt;&gt;AI1468,AD1469,MAX(AN1468,AD1469))</x:f>
        <x:v>1.3906861275523164</x:v>
      </x:c>
      <x:c r="AO1469" s="65" t="n">
        <x:f aca="0">AD1469/AN1469-1</x:f>
        <x:v>-0.013393166376145405</x:v>
      </x:c>
      <x:c r="AP1469" s="69" t="n">
        <x:f aca="0">IFERROR(SUM(Z1469:AC1469)/AD1469,0)</x:f>
        <x:v>1</x:v>
      </x:c>
      <x:c r="AQ1469" s="66" t="b">
        <x:f aca="0">AND(B1469&gt;0,C1469&gt;0,D1469&gt;0,E1469&gt;0)</x:f>
        <x:v>1</x:v>
      </x:c>
    </x:row>
    <x:row r="1470" ht="13.5" hidden="0">
      <x:c r="A1470" s="61" t="n">
        <x:f aca="0">'净值底稿'!A1432</x:f>
        <x:v>45986</x:v>
      </x:c>
      <x:c r="B1470" s="62" t="n">
        <x:f aca="0">'净值底稿'!W1432</x:f>
        <x:v>1.681315417057386</x:v>
      </x:c>
      <x:c r="C1470" s="62" t="n">
        <x:f aca="0">'净值底稿'!T1432</x:f>
        <x:v>1.7601665607352555</x:v>
      </x:c>
      <x:c r="D1470" s="62" t="n">
        <x:f aca="0">'净值底稿'!U1432</x:f>
        <x:v>1.7544</x:v>
      </x:c>
      <x:c r="E1470" s="62" t="n">
        <x:f aca="0">'净值底稿'!V1432</x:f>
        <x:v>3.2737</x:v>
      </x:c>
      <x:c r="F1470" s="63" t="n">
        <x:f aca="0">IFERROR(B1470/B1469-1,0)</x:f>
        <x:v>0.005234208467082668</x:v>
      </x:c>
      <x:c r="G1470" s="63" t="n">
        <x:f aca="0">IFERROR(C1470/C1469-1,0)</x:f>
        <x:v>0.013712838907893987</x:v>
      </x:c>
      <x:c r="H1470" s="63" t="n">
        <x:f aca="0">IFERROR(D1470/D1469-1,0)</x:f>
        <x:v>-0.0005696707303179949</x:v>
      </x:c>
      <x:c r="I1470" s="63" t="n">
        <x:f aca="0">IFERROR(E1470/E1469-1,0)</x:f>
        <x:v>0.0165823059963357</x:v>
      </x:c>
      <x:c r="J1470" s="64" t="n">
        <x:f aca="0">Z1469*(1+F1470)</x:f>
        <x:v>0.15898287116396267</x:v>
      </x:c>
      <x:c r="K1470" s="64" t="n">
        <x:f aca="0">AA1469*(1+G1470)</x:f>
        <x:v>0.1503036460201475</x:v>
      </x:c>
      <x:c r="L1470" s="64" t="n">
        <x:f aca="0">AB1469*(1+H1470)</x:f>
        <x:v>0.93664558851227</x:v>
      </x:c>
      <x:c r="M1470" s="64" t="n">
        <x:f aca="0">AC1469*(1+I1470)</x:f>
        <x:v>0.1305855605608542</x:v>
      </x:c>
      <x:c r="N1470" s="64" t="n">
        <x:f aca="0">SUM(J1470:M1470)</x:f>
        <x:v>1.3765176662572343</x:v>
      </x:c>
      <x:c r="O1470" s="65" t="n">
        <x:f aca="0">IFERROR((J1470+K1470)/N1470,0)</x:f>
        <x:v>0.22468764823415843</x:v>
      </x:c>
      <x:c r="P1470" s="66" t="b">
        <x:f aca="0">AND(MONTH(A1470)=12,OR(A1471="",YEAR(A1470)&lt;&gt;YEAR(A1471)))</x:f>
        <x:v>0</x:v>
      </x:c>
      <x:c r="Q1470" s="66" t="b">
        <x:f aca="0">AND(MOD(MONTH(A1470),3)=0,OR(A1471="",MONTH(A1470)&lt;&gt;MONTH(A1471)))</x:f>
        <x:v>0</x:v>
      </x:c>
      <x:c r="R1470" s="66" t="b">
        <x:f aca="0">OR(O1470&gt;$E$7,O1470&lt;$E$6)</x:f>
        <x:v>0</x:v>
      </x:c>
      <x:c r="S1470" s="66" t="b">
        <x:f aca="0">AND(OR(P1470,Q1470,R1470),A1470-AH1469&gt;$E$8)</x:f>
        <x:v>0</x:v>
      </x:c>
      <x:c r="T1470" s="67" t="str">
        <x:f aca="0">IF(NOT(OR(P1470,Q1470,R1470)),"不调",IF(NOT(S1470),"间隔规则跳过",IF(P1470,"年末+季度",IF(AND(Q1470,R1470),"季度+动态",IF(Q1470,"季度","动态")))))</x:f>
        <x:v>不调</x:v>
      </x:c>
      <x:c r="U1470" s="64" t="n">
        <x:f aca="0">IF(OR(T1470="年末+季度",T1470="季度+动态"),N1470*$E$5/2,IF(T1470="季度",(J1470+K1470)/2,IF(T1470="动态",N1470*$E$5*IF(J1470+K1470=0,0.5,J1470/(J1470+K1470)),J1470)))</x:f>
        <x:v>0.15898287116396267</x:v>
      </x:c>
      <x:c r="V1470" s="64" t="n">
        <x:f aca="0">IF(OR(T1470="年末+季度",T1470="季度+动态"),N1470*$E$5/2,IF(T1470="季度",(J1470+K1470)/2,IF(T1470="动态",N1470*$E$5*IF(J1470+K1470=0,0.5,K1470/(J1470+K1470)),K1470)))</x:f>
        <x:v>0.1503036460201475</x:v>
      </x:c>
      <x:c r="W1470" s="64" t="n">
        <x:f aca="0">IF(OR(T1470="年末+季度",T1470="季度+动态",T1470="动态"),N1470*(1-$E$5)*IF(L1470+M1470=0,$B$7/($B$7+$B$8),L1470/(L1470+M1470)),L1470)</x:f>
        <x:v>0.93664558851227</x:v>
      </x:c>
      <x:c r="X1470" s="64" t="n">
        <x:f aca="0">IF(OR(T1470="年末+季度",T1470="季度+动态",T1470="动态"),N1470*(1-$E$5)*IF(L1470+M1470=0,$B$8/($B$7+$B$8),M1470/(L1470+M1470)),M1470)</x:f>
        <x:v>0.1305855605608542</x:v>
      </x:c>
      <x:c r="Y1470" s="64" t="n">
        <x:f aca="0">POWER(1-$H$5,(A1470-A1469)/$H$8)</x:f>
        <x:v>0.9999862671029998</x:v>
      </x:c>
      <x:c r="Z1470" s="64" t="n">
        <x:f aca="0">U1470*Y1470</x:f>
        <x:v>0.15898068786856817</x:v>
      </x:c>
      <x:c r="AA1470" s="64" t="n">
        <x:f aca="0">V1470*Y1470</x:f>
        <x:v>0.15030158191565796</x:v>
      </x:c>
      <x:c r="AB1470" s="64" t="n">
        <x:f aca="0">W1470*Y1470</x:f>
        <x:v>0.9366327256548772</x:v>
      </x:c>
      <x:c r="AC1470" s="64" t="n">
        <x:f aca="0">X1470*Y1470</x:f>
        <x:v>0.13058376724280132</x:v>
      </x:c>
      <x:c r="AD1470" s="64" t="n">
        <x:f aca="0">SUM(Z1470:AC1470)</x:f>
        <x:v>1.3764987626819047</x:v>
      </x:c>
      <x:c r="AE1470" s="64" t="n">
        <x:f aca="0">MAX(AE1469,AD1470)</x:f>
        <x:v>1.3906861275523164</x:v>
      </x:c>
      <x:c r="AF1470" s="63" t="n">
        <x:f aca="0">AD1470/AE1470-1</x:f>
        <x:v>-0.010201701584082179</x:v>
      </x:c>
      <x:c r="AG1470" s="63" t="n">
        <x:f aca="0">AD1470/AD1469-1</x:f>
        <x:v>0.003234788857422455</x:v>
      </x:c>
      <x:c r="AH1470" s="61" t="n">
        <x:f aca="0">IF(OR(T1470="年末+季度",T1470="季度+动态",T1470="季度",T1470="动态"),A1470,AH1469)</x:f>
        <x:v>45930</x:v>
      </x:c>
      <x:c r="AI1470" s="68" t="n">
        <x:f aca="0">YEAR(A1470)</x:f>
        <x:v>2025</x:v>
      </x:c>
      <x:c r="AJ1470" s="68" t="n">
        <x:f aca="0">MONTH(A1470)</x:f>
        <x:v>11</x:v>
      </x:c>
      <x:c r="AK1470" s="66" t="n">
        <x:f aca="0">IF(MONTH(A1470)&lt;&gt;MONTH(A1471),1,0)</x:f>
        <x:v>0</x:v>
      </x:c>
      <x:c r="AL1470" s="64" t="n">
        <x:f aca="0">IF(AK1469,AD1469,AL1469)</x:f>
        <x:v>1.3783496931818262</x:v>
      </x:c>
      <x:c r="AM1470" s="65" t="str">
        <x:f aca="0">IF(AK1470,AD1470/AL1470-1,"")</x:f>
      </x:c>
      <x:c r="AN1470" s="64" t="n">
        <x:f aca="0">IF(AI1470&lt;&gt;AI1469,AD1470,MAX(AN1469,AD1470))</x:f>
        <x:v>1.3906861275523164</x:v>
      </x:c>
      <x:c r="AO1470" s="65" t="n">
        <x:f aca="0">AD1470/AN1470-1</x:f>
        <x:v>-0.010201701584082179</x:v>
      </x:c>
      <x:c r="AP1470" s="69" t="n">
        <x:f aca="0">IFERROR(SUM(Z1470:AC1470)/AD1470,0)</x:f>
        <x:v>1</x:v>
      </x:c>
      <x:c r="AQ1470" s="66" t="b">
        <x:f aca="0">AND(B1470&gt;0,C1470&gt;0,D1470&gt;0,E1470&gt;0)</x:f>
        <x:v>1</x:v>
      </x:c>
    </x:row>
    <x:row r="1471" ht="13.5" hidden="0">
      <x:c r="A1471" s="61" t="n">
        <x:f aca="0">'净值底稿'!A1433</x:f>
        <x:v>45987</x:v>
      </x:c>
      <x:c r="B1471" s="62" t="n">
        <x:f aca="0">'净值底稿'!W1433</x:f>
        <x:v>1.6764285842706588</x:v>
      </x:c>
      <x:c r="C1471" s="62" t="n">
        <x:f aca="0">'净值底稿'!T1433</x:f>
        <x:v>1.76057919048098</x:v>
      </x:c>
      <x:c r="D1471" s="62" t="n">
        <x:f aca="0">'净值底稿'!U1433</x:f>
        <x:v>1.7521</x:v>
      </x:c>
      <x:c r="E1471" s="62" t="n">
        <x:f aca="0">'净值底稿'!V1433</x:f>
        <x:v>3.2733</x:v>
      </x:c>
      <x:c r="F1471" s="63" t="n">
        <x:f aca="0">IFERROR(B1471/B1470-1,0)</x:f>
        <x:v>-0.002906553248218091</x:v>
      </x:c>
      <x:c r="G1471" s="63" t="n">
        <x:f aca="0">IFERROR(C1471/C1470-1,0)</x:f>
        <x:v>0.00023442653378902278</x:v>
      </x:c>
      <x:c r="H1471" s="63" t="n">
        <x:f aca="0">IFERROR(D1471/D1470-1,0)</x:f>
        <x:v>-0.00131098951208386</x:v>
      </x:c>
      <x:c r="I1471" s="63" t="n">
        <x:f aca="0">IFERROR(E1471/E1470-1,0)</x:f>
        <x:v>-0.00012218590585577616</x:v>
      </x:c>
      <x:c r="J1471" s="64" t="n">
        <x:f aca="0">Z1470*(1+F1471)</x:f>
        <x:v>0.15851860203383983</x:v>
      </x:c>
      <x:c r="K1471" s="64" t="n">
        <x:f aca="0">AA1470*(1+G1471)</x:f>
        <x:v>0.15033681659452944</x:v>
      </x:c>
      <x:c r="L1471" s="64" t="n">
        <x:f aca="0">AB1470*(1+H1471)</x:f>
        <x:v>0.9354048099748692</x:v>
      </x:c>
      <x:c r="M1471" s="64" t="n">
        <x:f aca="0">AC1470*(1+I1471)</x:f>
        <x:v>0.1305678117469107</x:v>
      </x:c>
      <x:c r="N1471" s="64" t="n">
        <x:f aca="0">SUM(J1471:M1471)</x:f>
        <x:v>1.3748280403501492</x:v>
      </x:c>
      <x:c r="O1471" s="65" t="n">
        <x:f aca="0">IFERROR((J1471+K1471)/N1471,0)</x:f>
        <x:v>0.22465021774629226</x:v>
      </x:c>
      <x:c r="P1471" s="66" t="b">
        <x:f aca="0">AND(MONTH(A1471)=12,OR(A1472="",YEAR(A1471)&lt;&gt;YEAR(A1472)))</x:f>
        <x:v>0</x:v>
      </x:c>
      <x:c r="Q1471" s="66" t="b">
        <x:f aca="0">AND(MOD(MONTH(A1471),3)=0,OR(A1472="",MONTH(A1471)&lt;&gt;MONTH(A1472)))</x:f>
        <x:v>0</x:v>
      </x:c>
      <x:c r="R1471" s="66" t="b">
        <x:f aca="0">OR(O1471&gt;$E$7,O1471&lt;$E$6)</x:f>
        <x:v>0</x:v>
      </x:c>
      <x:c r="S1471" s="66" t="b">
        <x:f aca="0">AND(OR(P1471,Q1471,R1471),A1471-AH1470&gt;$E$8)</x:f>
        <x:v>0</x:v>
      </x:c>
      <x:c r="T1471" s="67" t="str">
        <x:f aca="0">IF(NOT(OR(P1471,Q1471,R1471)),"不调",IF(NOT(S1471),"间隔规则跳过",IF(P1471,"年末+季度",IF(AND(Q1471,R1471),"季度+动态",IF(Q1471,"季度","动态")))))</x:f>
        <x:v>不调</x:v>
      </x:c>
      <x:c r="U1471" s="64" t="n">
        <x:f aca="0">IF(OR(T1471="年末+季度",T1471="季度+动态"),N1471*$E$5/2,IF(T1471="季度",(J1471+K1471)/2,IF(T1471="动态",N1471*$E$5*IF(J1471+K1471=0,0.5,J1471/(J1471+K1471)),J1471)))</x:f>
        <x:v>0.15851860203383983</x:v>
      </x:c>
      <x:c r="V1471" s="64" t="n">
        <x:f aca="0">IF(OR(T1471="年末+季度",T1471="季度+动态"),N1471*$E$5/2,IF(T1471="季度",(J1471+K1471)/2,IF(T1471="动态",N1471*$E$5*IF(J1471+K1471=0,0.5,K1471/(J1471+K1471)),K1471)))</x:f>
        <x:v>0.15033681659452944</x:v>
      </x:c>
      <x:c r="W1471" s="64" t="n">
        <x:f aca="0">IF(OR(T1471="年末+季度",T1471="季度+动态",T1471="动态"),N1471*(1-$E$5)*IF(L1471+M1471=0,$B$7/($B$7+$B$8),L1471/(L1471+M1471)),L1471)</x:f>
        <x:v>0.9354048099748692</x:v>
      </x:c>
      <x:c r="X1471" s="64" t="n">
        <x:f aca="0">IF(OR(T1471="年末+季度",T1471="季度+动态",T1471="动态"),N1471*(1-$E$5)*IF(L1471+M1471=0,$B$8/($B$7+$B$8),M1471/(L1471+M1471)),M1471)</x:f>
        <x:v>0.1305678117469107</x:v>
      </x:c>
      <x:c r="Y1471" s="64" t="n">
        <x:f aca="0">POWER(1-$H$5,(A1471-A1470)/$H$8)</x:f>
        <x:v>0.9999862671029998</x:v>
      </x:c>
      <x:c r="Z1471" s="64" t="n">
        <x:f aca="0">U1471*Y1471</x:f>
        <x:v>0.15851642511420547</x:v>
      </x:c>
      <x:c r="AA1471" s="64" t="n">
        <x:f aca="0">V1471*Y1471</x:f>
        <x:v>0.1503347520345118</x:v>
      </x:c>
      <x:c r="AB1471" s="64" t="n">
        <x:f aca="0">W1471*Y1471</x:f>
        <x:v>0.9353919641569602</x:v>
      </x:c>
      <x:c r="AC1471" s="64" t="n">
        <x:f aca="0">X1471*Y1471</x:f>
        <x:v>0.13056601867260043</x:v>
      </x:c>
      <x:c r="AD1471" s="64" t="n">
        <x:f aca="0">SUM(Z1471:AC1471)</x:f>
        <x:v>1.3748091599782777</x:v>
      </x:c>
      <x:c r="AE1471" s="64" t="n">
        <x:f aca="0">MAX(AE1470,AD1471)</x:f>
        <x:v>1.3906861275523164</x:v>
      </x:c>
      <x:c r="AF1471" s="63" t="n">
        <x:f aca="0">AD1471/AE1471-1</x:f>
        <x:v>-0.011416643381625624</x:v>
      </x:c>
      <x:c r="AG1471" s="63" t="n">
        <x:f aca="0">AD1471/AD1470-1</x:f>
        <x:v>-0.0012274640191721753</x:v>
      </x:c>
      <x:c r="AH1471" s="61" t="n">
        <x:f aca="0">IF(OR(T1471="年末+季度",T1471="季度+动态",T1471="季度",T1471="动态"),A1471,AH1470)</x:f>
        <x:v>45930</x:v>
      </x:c>
      <x:c r="AI1471" s="68" t="n">
        <x:f aca="0">YEAR(A1471)</x:f>
        <x:v>2025</x:v>
      </x:c>
      <x:c r="AJ1471" s="68" t="n">
        <x:f aca="0">MONTH(A1471)</x:f>
        <x:v>11</x:v>
      </x:c>
      <x:c r="AK1471" s="66" t="n">
        <x:f aca="0">IF(MONTH(A1471)&lt;&gt;MONTH(A1472),1,0)</x:f>
        <x:v>0</x:v>
      </x:c>
      <x:c r="AL1471" s="64" t="n">
        <x:f aca="0">IF(AK1470,AD1470,AL1470)</x:f>
        <x:v>1.3783496931818262</x:v>
      </x:c>
      <x:c r="AM1471" s="65" t="str">
        <x:f aca="0">IF(AK1471,AD1471/AL1471-1,"")</x:f>
      </x:c>
      <x:c r="AN1471" s="64" t="n">
        <x:f aca="0">IF(AI1471&lt;&gt;AI1470,AD1471,MAX(AN1470,AD1471))</x:f>
        <x:v>1.3906861275523164</x:v>
      </x:c>
      <x:c r="AO1471" s="65" t="n">
        <x:f aca="0">AD1471/AN1471-1</x:f>
        <x:v>-0.011416643381625624</x:v>
      </x:c>
      <x:c r="AP1471" s="69" t="n">
        <x:f aca="0">IFERROR(SUM(Z1471:AC1471)/AD1471,0)</x:f>
        <x:v>1</x:v>
      </x:c>
      <x:c r="AQ1471" s="66" t="b">
        <x:f aca="0">AND(B1471&gt;0,C1471&gt;0,D1471&gt;0,E1471&gt;0)</x:f>
        <x:v>1</x:v>
      </x:c>
    </x:row>
    <x:row r="1472" ht="13.5" hidden="0">
      <x:c r="A1472" s="61" t="n">
        <x:f aca="0">'净值底稿'!A1434</x:f>
        <x:v>45988</x:v>
      </x:c>
      <x:c r="B1472" s="62" t="n">
        <x:f aca="0">'净值底稿'!W1434</x:f>
        <x:v>1.6796887930880686</x:v>
      </x:c>
      <x:c r="C1472" s="62" t="n">
        <x:f aca="0">'净值底稿'!T1434</x:f>
        <x:v>1.765231346162044</x:v>
      </x:c>
      <x:c r="D1472" s="62" t="n">
        <x:f aca="0">'净值底稿'!U1434</x:f>
        <x:v>1.751</x:v>
      </x:c>
      <x:c r="E1472" s="62" t="n">
        <x:f aca="0">'净值底稿'!V1434</x:f>
        <x:v>3.2817</x:v>
      </x:c>
      <x:c r="F1472" s="63" t="n">
        <x:f aca="0">IFERROR(B1472/B1471-1,0)</x:f>
        <x:v>0.0019447346865826276</x:v>
      </x:c>
      <x:c r="G1472" s="63" t="n">
        <x:f aca="0">IFERROR(C1472/C1471-1,0)</x:f>
        <x:v>0.0026424006975755976</x:v>
      </x:c>
      <x:c r="H1472" s="63" t="n">
        <x:f aca="0">IFERROR(D1472/D1471-1,0)</x:f>
        <x:v>-0.0006278180469151406</x:v>
      </x:c>
      <x:c r="I1472" s="63" t="n">
        <x:f aca="0">IFERROR(E1472/E1471-1,0)</x:f>
        <x:v>0.002566217578590324</x:v>
      </x:c>
      <x:c r="J1472" s="64" t="n">
        <x:f aca="0">Z1471*(1+F1472)</x:f>
        <x:v>0.15882469750451814</x:v>
      </x:c>
      <x:c r="K1472" s="64" t="n">
        <x:f aca="0">AA1471*(1+G1472)</x:f>
        <x:v>0.15073199668815765</x:v>
      </x:c>
      <x:c r="L1472" s="64" t="n">
        <x:f aca="0">AB1471*(1+H1472)</x:f>
        <x:v>0.9348047082009231</x:v>
      </x:c>
      <x:c r="M1472" s="64" t="n">
        <x:f aca="0">AC1471*(1+I1472)</x:f>
        <x:v>0.1309010794848846</x:v>
      </x:c>
      <x:c r="N1472" s="64" t="n">
        <x:f aca="0">SUM(J1472:M1472)</x:f>
        <x:v>1.3752624818784835</x:v>
      </x:c>
      <x:c r="O1472" s="65" t="n">
        <x:f aca="0">IFERROR((J1472+K1472)/N1472,0)</x:f>
        <x:v>0.22508917262823128</x:v>
      </x:c>
      <x:c r="P1472" s="66" t="b">
        <x:f aca="0">AND(MONTH(A1472)=12,OR(A1473="",YEAR(A1472)&lt;&gt;YEAR(A1473)))</x:f>
        <x:v>0</x:v>
      </x:c>
      <x:c r="Q1472" s="66" t="b">
        <x:f aca="0">AND(MOD(MONTH(A1472),3)=0,OR(A1473="",MONTH(A1472)&lt;&gt;MONTH(A1473)))</x:f>
        <x:v>0</x:v>
      </x:c>
      <x:c r="R1472" s="66" t="b">
        <x:f aca="0">OR(O1472&gt;$E$7,O1472&lt;$E$6)</x:f>
        <x:v>0</x:v>
      </x:c>
      <x:c r="S1472" s="66" t="b">
        <x:f aca="0">AND(OR(P1472,Q1472,R1472),A1472-AH1471&gt;$E$8)</x:f>
        <x:v>0</x:v>
      </x:c>
      <x:c r="T1472" s="67" t="str">
        <x:f aca="0">IF(NOT(OR(P1472,Q1472,R1472)),"不调",IF(NOT(S1472),"间隔规则跳过",IF(P1472,"年末+季度",IF(AND(Q1472,R1472),"季度+动态",IF(Q1472,"季度","动态")))))</x:f>
        <x:v>不调</x:v>
      </x:c>
      <x:c r="U1472" s="64" t="n">
        <x:f aca="0">IF(OR(T1472="年末+季度",T1472="季度+动态"),N1472*$E$5/2,IF(T1472="季度",(J1472+K1472)/2,IF(T1472="动态",N1472*$E$5*IF(J1472+K1472=0,0.5,J1472/(J1472+K1472)),J1472)))</x:f>
        <x:v>0.15882469750451814</x:v>
      </x:c>
      <x:c r="V1472" s="64" t="n">
        <x:f aca="0">IF(OR(T1472="年末+季度",T1472="季度+动态"),N1472*$E$5/2,IF(T1472="季度",(J1472+K1472)/2,IF(T1472="动态",N1472*$E$5*IF(J1472+K1472=0,0.5,K1472/(J1472+K1472)),K1472)))</x:f>
        <x:v>0.15073199668815765</x:v>
      </x:c>
      <x:c r="W1472" s="64" t="n">
        <x:f aca="0">IF(OR(T1472="年末+季度",T1472="季度+动态",T1472="动态"),N1472*(1-$E$5)*IF(L1472+M1472=0,$B$7/($B$7+$B$8),L1472/(L1472+M1472)),L1472)</x:f>
        <x:v>0.9348047082009231</x:v>
      </x:c>
      <x:c r="X1472" s="64" t="n">
        <x:f aca="0">IF(OR(T1472="年末+季度",T1472="季度+动态",T1472="动态"),N1472*(1-$E$5)*IF(L1472+M1472=0,$B$8/($B$7+$B$8),M1472/(L1472+M1472)),M1472)</x:f>
        <x:v>0.1309010794848846</x:v>
      </x:c>
      <x:c r="Y1472" s="64" t="n">
        <x:f aca="0">POWER(1-$H$5,(A1472-A1471)/$H$8)</x:f>
        <x:v>0.9999862671029998</x:v>
      </x:c>
      <x:c r="Z1472" s="64" t="n">
        <x:f aca="0">U1472*Y1472</x:f>
        <x:v>0.1588225163813062</x:v>
      </x:c>
      <x:c r="AA1472" s="64" t="n">
        <x:f aca="0">V1472*Y1472</x:f>
        <x:v>0.1507299267011725</x:v>
      </x:c>
      <x:c r="AB1472" s="64" t="n">
        <x:f aca="0">W1472*Y1472</x:f>
        <x:v>0.93479187062415</x:v>
      </x:c>
      <x:c r="AC1472" s="64" t="n">
        <x:f aca="0">X1472*Y1472</x:f>
        <x:v>0.13089928183384283</x:v>
      </x:c>
      <x:c r="AD1472" s="64" t="n">
        <x:f aca="0">SUM(Z1472:AC1472)</x:f>
        <x:v>1.3752435955404716</x:v>
      </x:c>
      <x:c r="AE1472" s="64" t="n">
        <x:f aca="0">MAX(AE1471,AD1472)</x:f>
        <x:v>1.3906861275523164</x:v>
      </x:c>
      <x:c r="AF1472" s="63" t="n">
        <x:f aca="0">AD1472/AE1472-1</x:f>
        <x:v>-0.011104254012387682</x:v>
      </x:c>
      <x:c r="AG1472" s="63" t="n">
        <x:f aca="0">AD1472/AD1471-1</x:f>
        <x:v>0.0003159969942305718</x:v>
      </x:c>
      <x:c r="AH1472" s="61" t="n">
        <x:f aca="0">IF(OR(T1472="年末+季度",T1472="季度+动态",T1472="季度",T1472="动态"),A1472,AH1471)</x:f>
        <x:v>45930</x:v>
      </x:c>
      <x:c r="AI1472" s="68" t="n">
        <x:f aca="0">YEAR(A1472)</x:f>
        <x:v>2025</x:v>
      </x:c>
      <x:c r="AJ1472" s="68" t="n">
        <x:f aca="0">MONTH(A1472)</x:f>
        <x:v>11</x:v>
      </x:c>
      <x:c r="AK1472" s="66" t="n">
        <x:f aca="0">IF(MONTH(A1472)&lt;&gt;MONTH(A1473),1,0)</x:f>
        <x:v>0</x:v>
      </x:c>
      <x:c r="AL1472" s="64" t="n">
        <x:f aca="0">IF(AK1471,AD1471,AL1471)</x:f>
        <x:v>1.3783496931818262</x:v>
      </x:c>
      <x:c r="AM1472" s="65" t="str">
        <x:f aca="0">IF(AK1472,AD1472/AL1472-1,"")</x:f>
      </x:c>
      <x:c r="AN1472" s="64" t="n">
        <x:f aca="0">IF(AI1472&lt;&gt;AI1471,AD1472,MAX(AN1471,AD1472))</x:f>
        <x:v>1.3906861275523164</x:v>
      </x:c>
      <x:c r="AO1472" s="65" t="n">
        <x:f aca="0">AD1472/AN1472-1</x:f>
        <x:v>-0.011104254012387682</x:v>
      </x:c>
      <x:c r="AP1472" s="69" t="n">
        <x:f aca="0">IFERROR(SUM(Z1472:AC1472)/AD1472,0)</x:f>
        <x:v>1</x:v>
      </x:c>
      <x:c r="AQ1472" s="66" t="b">
        <x:f aca="0">AND(B1472&gt;0,C1472&gt;0,D1472&gt;0,E1472&gt;0)</x:f>
        <x:v>1</x:v>
      </x:c>
    </x:row>
    <x:row r="1473" ht="13.5" hidden="0">
      <x:c r="A1473" s="61" t="n">
        <x:f aca="0">'净值底稿'!A1435</x:f>
        <x:v>45989</x:v>
      </x:c>
      <x:c r="B1473" s="62" t="n">
        <x:f aca="0">'净值底稿'!W1435</x:f>
        <x:v>1.6787253246968827</x:v>
      </x:c>
      <x:c r="C1473" s="62" t="n">
        <x:f aca="0">'净值底稿'!T1435</x:f>
        <x:v>1.7831436264211833</x:v>
      </x:c>
      <x:c r="D1473" s="62" t="n">
        <x:f aca="0">'净值底稿'!U1435</x:f>
        <x:v>1.7516</x:v>
      </x:c>
      <x:c r="E1473" s="62" t="n">
        <x:f aca="0">'净值底稿'!V1435</x:f>
        <x:v>3.2966</x:v>
      </x:c>
      <x:c r="F1473" s="63" t="n">
        <x:f aca="0">IFERROR(B1473/B1472-1,0)</x:f>
        <x:v>-0.0005735993448016119</x:v>
      </x:c>
      <x:c r="G1473" s="63" t="n">
        <x:f aca="0">IFERROR(C1473/C1472-1,0)</x:f>
        <x:v>0.010147270666864161</x:v>
      </x:c>
      <x:c r="H1473" s="63" t="n">
        <x:f aca="0">IFERROR(D1473/D1472-1,0)</x:f>
        <x:v>0.00034266133637927965</x:v>
      </x:c>
      <x:c r="I1473" s="63" t="n">
        <x:f aca="0">IFERROR(E1473/E1472-1,0)</x:f>
        <x:v>0.004540329707164004</x:v>
      </x:c>
      <x:c r="J1473" s="64" t="n">
        <x:f aca="0">Z1472*(1+F1473)</x:f>
        <x:v>0.15873141588997014</x:v>
      </x:c>
      <x:c r="K1473" s="64" t="n">
        <x:f aca="0">AA1472*(1+G1473)</x:f>
        <x:v>0.1522594240650059</x:v>
      </x:c>
      <x:c r="L1473" s="64" t="n">
        <x:f aca="0">AB1472*(1+H1473)</x:f>
        <x:v>0.9351121876557746</x:v>
      </x:c>
      <x:c r="M1473" s="64" t="n">
        <x:f aca="0">AC1472*(1+I1473)</x:f>
        <x:v>0.13149360773179947</x:v>
      </x:c>
      <x:c r="N1473" s="64" t="n">
        <x:f aca="0">SUM(J1473:M1473)</x:f>
        <x:v>1.3775966353425502</x:v>
      </x:c>
      <x:c r="O1473" s="65" t="n">
        <x:f aca="0">IFERROR((J1473+K1473)/N1473,0)</x:f>
        <x:v>0.22574883821318692</x:v>
      </x:c>
      <x:c r="P1473" s="66" t="b">
        <x:f aca="0">AND(MONTH(A1473)=12,OR(A1474="",YEAR(A1473)&lt;&gt;YEAR(A1474)))</x:f>
        <x:v>0</x:v>
      </x:c>
      <x:c r="Q1473" s="66" t="b">
        <x:f aca="0">AND(MOD(MONTH(A1473),3)=0,OR(A1474="",MONTH(A1473)&lt;&gt;MONTH(A1474)))</x:f>
        <x:v>0</x:v>
      </x:c>
      <x:c r="R1473" s="66" t="b">
        <x:f aca="0">OR(O1473&gt;$E$7,O1473&lt;$E$6)</x:f>
        <x:v>0</x:v>
      </x:c>
      <x:c r="S1473" s="66" t="b">
        <x:f aca="0">AND(OR(P1473,Q1473,R1473),A1473-AH1472&gt;$E$8)</x:f>
        <x:v>0</x:v>
      </x:c>
      <x:c r="T1473" s="67" t="str">
        <x:f aca="0">IF(NOT(OR(P1473,Q1473,R1473)),"不调",IF(NOT(S1473),"间隔规则跳过",IF(P1473,"年末+季度",IF(AND(Q1473,R1473),"季度+动态",IF(Q1473,"季度","动态")))))</x:f>
        <x:v>不调</x:v>
      </x:c>
      <x:c r="U1473" s="64" t="n">
        <x:f aca="0">IF(OR(T1473="年末+季度",T1473="季度+动态"),N1473*$E$5/2,IF(T1473="季度",(J1473+K1473)/2,IF(T1473="动态",N1473*$E$5*IF(J1473+K1473=0,0.5,J1473/(J1473+K1473)),J1473)))</x:f>
        <x:v>0.15873141588997014</x:v>
      </x:c>
      <x:c r="V1473" s="64" t="n">
        <x:f aca="0">IF(OR(T1473="年末+季度",T1473="季度+动态"),N1473*$E$5/2,IF(T1473="季度",(J1473+K1473)/2,IF(T1473="动态",N1473*$E$5*IF(J1473+K1473=0,0.5,K1473/(J1473+K1473)),K1473)))</x:f>
        <x:v>0.1522594240650059</x:v>
      </x:c>
      <x:c r="W1473" s="64" t="n">
        <x:f aca="0">IF(OR(T1473="年末+季度",T1473="季度+动态",T1473="动态"),N1473*(1-$E$5)*IF(L1473+M1473=0,$B$7/($B$7+$B$8),L1473/(L1473+M1473)),L1473)</x:f>
        <x:v>0.9351121876557746</x:v>
      </x:c>
      <x:c r="X1473" s="64" t="n">
        <x:f aca="0">IF(OR(T1473="年末+季度",T1473="季度+动态",T1473="动态"),N1473*(1-$E$5)*IF(L1473+M1473=0,$B$8/($B$7+$B$8),M1473/(L1473+M1473)),M1473)</x:f>
        <x:v>0.13149360773179947</x:v>
      </x:c>
      <x:c r="Y1473" s="64" t="n">
        <x:f aca="0">POWER(1-$H$5,(A1473-A1472)/$H$8)</x:f>
        <x:v>0.9999862671029998</x:v>
      </x:c>
      <x:c r="Z1473" s="64" t="n">
        <x:f aca="0">U1473*Y1473</x:f>
        <x:v>0.15872923604778502</x:v>
      </x:c>
      <x:c r="AA1473" s="64" t="n">
        <x:f aca="0">V1473*Y1473</x:f>
        <x:v>0.1522573331020179</x:v>
      </x:c>
      <x:c r="AB1473" s="64" t="n">
        <x:f aca="0">W1473*Y1473</x:f>
        <x:v>0.9350993458564179</x:v>
      </x:c>
      <x:c r="AC1473" s="64" t="n">
        <x:f aca="0">X1473*Y1473</x:f>
        <x:v>0.1314918019436283</x:v>
      </x:c>
      <x:c r="AD1473" s="64" t="n">
        <x:f aca="0">SUM(Z1473:AC1473)</x:f>
        <x:v>1.3775777169498493</x:v>
      </x:c>
      <x:c r="AE1473" s="64" t="n">
        <x:f aca="0">MAX(AE1472,AD1473)</x:f>
        <x:v>1.3906861275523164</x:v>
      </x:c>
      <x:c r="AF1473" s="63" t="n">
        <x:f aca="0">AD1473/AE1473-1</x:f>
        <x:v>-0.009425858461347136</x:v>
      </x:c>
      <x:c r="AG1473" s="63" t="n">
        <x:f aca="0">AD1473/AD1472-1</x:f>
        <x:v>0.0016972421590957243</x:v>
      </x:c>
      <x:c r="AH1473" s="61" t="n">
        <x:f aca="0">IF(OR(T1473="年末+季度",T1473="季度+动态",T1473="季度",T1473="动态"),A1473,AH1472)</x:f>
        <x:v>45930</x:v>
      </x:c>
      <x:c r="AI1473" s="68" t="n">
        <x:f aca="0">YEAR(A1473)</x:f>
        <x:v>2025</x:v>
      </x:c>
      <x:c r="AJ1473" s="68" t="n">
        <x:f aca="0">MONTH(A1473)</x:f>
        <x:v>11</x:v>
      </x:c>
      <x:c r="AK1473" s="66" t="n">
        <x:f aca="0">IF(MONTH(A1473)&lt;&gt;MONTH(A1474),1,0)</x:f>
        <x:v>1</x:v>
      </x:c>
      <x:c r="AL1473" s="64" t="n">
        <x:f aca="0">IF(AK1472,AD1472,AL1472)</x:f>
        <x:v>1.3783496931818262</x:v>
      </x:c>
      <x:c r="AM1473" s="65" t="n">
        <x:f aca="0">IF(AK1473,AD1473/AL1473-1,"")</x:f>
        <x:v>-0.0005600728434849156</x:v>
      </x:c>
      <x:c r="AN1473" s="64" t="n">
        <x:f aca="0">IF(AI1473&lt;&gt;AI1472,AD1473,MAX(AN1472,AD1473))</x:f>
        <x:v>1.3906861275523164</x:v>
      </x:c>
      <x:c r="AO1473" s="65" t="n">
        <x:f aca="0">AD1473/AN1473-1</x:f>
        <x:v>-0.009425858461347136</x:v>
      </x:c>
      <x:c r="AP1473" s="69" t="n">
        <x:f aca="0">IFERROR(SUM(Z1473:AC1473)/AD1473,0)</x:f>
        <x:v>1</x:v>
      </x:c>
      <x:c r="AQ1473" s="66" t="b">
        <x:f aca="0">AND(B1473&gt;0,C1473&gt;0,D1473&gt;0,E1473&gt;0)</x:f>
        <x:v>1</x:v>
      </x:c>
    </x:row>
    <x:row r="1474" ht="13.5" hidden="0">
      <x:c r="A1474" s="61" t="n">
        <x:f aca="0">'净值底稿'!A1436</x:f>
        <x:v>45992</x:v>
      </x:c>
      <x:c r="B1474" s="62" t="n">
        <x:f aca="0">'净值底稿'!W1436</x:f>
        <x:v>1.6921860852450756</x:v>
      </x:c>
      <x:c r="C1474" s="62" t="n">
        <x:f aca="0">'净值底稿'!T1436</x:f>
        <x:v>1.7971636103305912</x:v>
      </x:c>
      <x:c r="D1474" s="62" t="n">
        <x:f aca="0">'净值底稿'!U1436</x:f>
        <x:v>1.7519</x:v>
      </x:c>
      <x:c r="E1474" s="62" t="n">
        <x:f aca="0">'净值底稿'!V1436</x:f>
        <x:v>3.332</x:v>
      </x:c>
      <x:c r="F1474" s="63" t="n">
        <x:f aca="0">IFERROR(B1474/B1473-1,0)</x:f>
        <x:v>0.00801844134365659</x:v>
      </x:c>
      <x:c r="G1474" s="63" t="n">
        <x:f aca="0">IFERROR(C1474/C1473-1,0)</x:f>
        <x:v>0.007862509615978786</x:v>
      </x:c>
      <x:c r="H1474" s="63" t="n">
        <x:f aca="0">IFERROR(D1474/D1473-1,0)</x:f>
        <x:v>0.00017127197990407517</x:v>
      </x:c>
      <x:c r="I1474" s="63" t="n">
        <x:f aca="0">IFERROR(E1474/E1473-1,0)</x:f>
        <x:v>0.01073833646787592</x:v>
      </x:c>
      <x:c r="J1474" s="64" t="n">
        <x:f aca="0">Z1473*(1+F1474)</x:f>
        <x:v>0.1600019971165576</x:v>
      </x:c>
      <x:c r="K1474" s="64" t="n">
        <x:f aca="0">AA1473*(1+G1474)</x:f>
        <x:v>0.15345445784763578</x:v>
      </x:c>
      <x:c r="L1474" s="64" t="n">
        <x:f aca="0">AB1473*(1+H1474)</x:f>
        <x:v>0.9352595021727896</x:v>
      </x:c>
      <x:c r="M1474" s="64" t="n">
        <x:f aca="0">AC1473*(1+I1474)</x:f>
        <x:v>0.1329038051556663</x:v>
      </x:c>
      <x:c r="N1474" s="64" t="n">
        <x:f aca="0">SUM(J1474:M1474)</x:f>
        <x:v>1.3816197622926494</x:v>
      </x:c>
      <x:c r="O1474" s="65" t="n">
        <x:f aca="0">IFERROR((J1474+K1474)/N1474,0)</x:f>
        <x:v>0.22687606497756382</x:v>
      </x:c>
      <x:c r="P1474" s="66" t="b">
        <x:f aca="0">AND(MONTH(A1474)=12,OR(A1475="",YEAR(A1474)&lt;&gt;YEAR(A1475)))</x:f>
        <x:v>0</x:v>
      </x:c>
      <x:c r="Q1474" s="66" t="b">
        <x:f aca="0">AND(MOD(MONTH(A1474),3)=0,OR(A1475="",MONTH(A1474)&lt;&gt;MONTH(A1475)))</x:f>
        <x:v>0</x:v>
      </x:c>
      <x:c r="R1474" s="66" t="b">
        <x:f aca="0">OR(O1474&gt;$E$7,O1474&lt;$E$6)</x:f>
        <x:v>0</x:v>
      </x:c>
      <x:c r="S1474" s="66" t="b">
        <x:f aca="0">AND(OR(P1474,Q1474,R1474),A1474-AH1473&gt;$E$8)</x:f>
        <x:v>0</x:v>
      </x:c>
      <x:c r="T1474" s="67" t="str">
        <x:f aca="0">IF(NOT(OR(P1474,Q1474,R1474)),"不调",IF(NOT(S1474),"间隔规则跳过",IF(P1474,"年末+季度",IF(AND(Q1474,R1474),"季度+动态",IF(Q1474,"季度","动态")))))</x:f>
        <x:v>不调</x:v>
      </x:c>
      <x:c r="U1474" s="64" t="n">
        <x:f aca="0">IF(OR(T1474="年末+季度",T1474="季度+动态"),N1474*$E$5/2,IF(T1474="季度",(J1474+K1474)/2,IF(T1474="动态",N1474*$E$5*IF(J1474+K1474=0,0.5,J1474/(J1474+K1474)),J1474)))</x:f>
        <x:v>0.1600019971165576</x:v>
      </x:c>
      <x:c r="V1474" s="64" t="n">
        <x:f aca="0">IF(OR(T1474="年末+季度",T1474="季度+动态"),N1474*$E$5/2,IF(T1474="季度",(J1474+K1474)/2,IF(T1474="动态",N1474*$E$5*IF(J1474+K1474=0,0.5,K1474/(J1474+K1474)),K1474)))</x:f>
        <x:v>0.15345445784763578</x:v>
      </x:c>
      <x:c r="W1474" s="64" t="n">
        <x:f aca="0">IF(OR(T1474="年末+季度",T1474="季度+动态",T1474="动态"),N1474*(1-$E$5)*IF(L1474+M1474=0,$B$7/($B$7+$B$8),L1474/(L1474+M1474)),L1474)</x:f>
        <x:v>0.9352595021727896</x:v>
      </x:c>
      <x:c r="X1474" s="64" t="n">
        <x:f aca="0">IF(OR(T1474="年末+季度",T1474="季度+动态",T1474="动态"),N1474*(1-$E$5)*IF(L1474+M1474=0,$B$8/($B$7+$B$8),M1474/(L1474+M1474)),M1474)</x:f>
        <x:v>0.1329038051556663</x:v>
      </x:c>
      <x:c r="Y1474" s="64" t="n">
        <x:f aca="0">POWER(1-$H$5,(A1474-A1473)/$H$8)</x:f>
        <x:v>0.9999588018747739</x:v>
      </x:c>
      <x:c r="Z1474" s="64" t="n">
        <x:f aca="0">U1474*Y1474</x:f>
        <x:v>0.15999540533424397</x:v>
      </x:c>
      <x:c r="AA1474" s="64" t="n">
        <x:f aca="0">V1474*Y1474</x:f>
        <x:v>0.1534481358116649</x:v>
      </x:c>
      <x:c r="AB1474" s="64" t="n">
        <x:f aca="0">W1474*Y1474</x:f>
        <x:v>0.9352209712347003</x:v>
      </x:c>
      <x:c r="AC1474" s="64" t="n">
        <x:f aca="0">X1474*Y1474</x:f>
        <x:v>0.1328983297680585</x:v>
      </x:c>
      <x:c r="AD1474" s="64" t="n">
        <x:f aca="0">SUM(Z1474:AC1474)</x:f>
        <x:v>1.3815628421486679</x:v>
      </x:c>
      <x:c r="AE1474" s="64" t="n">
        <x:f aca="0">MAX(AE1473,AD1474)</x:f>
        <x:v>1.3906861275523164</x:v>
      </x:c>
      <x:c r="AF1474" s="63" t="n">
        <x:f aca="0">AD1474/AE1474-1</x:f>
        <x:v>-0.006560276415287114</x:v>
      </x:c>
      <x:c r="AG1474" s="63" t="n">
        <x:f aca="0">AD1474/AD1473-1</x:f>
        <x:v>0.002892849637291084</x:v>
      </x:c>
      <x:c r="AH1474" s="61" t="n">
        <x:f aca="0">IF(OR(T1474="年末+季度",T1474="季度+动态",T1474="季度",T1474="动态"),A1474,AH1473)</x:f>
        <x:v>45930</x:v>
      </x:c>
      <x:c r="AI1474" s="68" t="n">
        <x:f aca="0">YEAR(A1474)</x:f>
        <x:v>2025</x:v>
      </x:c>
      <x:c r="AJ1474" s="68" t="n">
        <x:f aca="0">MONTH(A1474)</x:f>
        <x:v>12</x:v>
      </x:c>
      <x:c r="AK1474" s="66" t="n">
        <x:f aca="0">IF(MONTH(A1474)&lt;&gt;MONTH(A1475),1,0)</x:f>
        <x:v>0</x:v>
      </x:c>
      <x:c r="AL1474" s="64" t="n">
        <x:f aca="0">IF(AK1473,AD1473,AL1473)</x:f>
        <x:v>1.3775777169498493</x:v>
      </x:c>
      <x:c r="AM1474" s="65" t="str">
        <x:f aca="0">IF(AK1474,AD1474/AL1474-1,"")</x:f>
      </x:c>
      <x:c r="AN1474" s="64" t="n">
        <x:f aca="0">IF(AI1474&lt;&gt;AI1473,AD1474,MAX(AN1473,AD1474))</x:f>
        <x:v>1.3906861275523164</x:v>
      </x:c>
      <x:c r="AO1474" s="65" t="n">
        <x:f aca="0">AD1474/AN1474-1</x:f>
        <x:v>-0.006560276415287114</x:v>
      </x:c>
      <x:c r="AP1474" s="69" t="n">
        <x:f aca="0">IFERROR(SUM(Z1474:AC1474)/AD1474,0)</x:f>
        <x:v>1</x:v>
      </x:c>
      <x:c r="AQ1474" s="66" t="b">
        <x:f aca="0">AND(B1474&gt;0,C1474&gt;0,D1474&gt;0,E1474&gt;0)</x:f>
        <x:v>1</x:v>
      </x:c>
    </x:row>
    <x:row r="1475" ht="13.5" hidden="0">
      <x:c r="A1475" s="61" t="n">
        <x:f aca="0">'净值底稿'!A1437</x:f>
        <x:v>45993</x:v>
      </x:c>
      <x:c r="B1475" s="62" t="n">
        <x:f aca="0">'净值底稿'!W1437</x:f>
        <x:v>1.691834024236336</x:v>
      </x:c>
      <x:c r="C1475" s="62" t="n">
        <x:f aca="0">'净值底稿'!T1437</x:f>
        <x:v>1.785041741053499</x:v>
      </x:c>
      <x:c r="D1475" s="62" t="n">
        <x:f aca="0">'净值底稿'!U1437</x:f>
        <x:v>1.7508</x:v>
      </x:c>
      <x:c r="E1475" s="62" t="n">
        <x:f aca="0">'净值底稿'!V1437</x:f>
        <x:v>3.3203</x:v>
      </x:c>
      <x:c r="F1475" s="63" t="n">
        <x:f aca="0">IFERROR(B1475/B1474-1,0)</x:f>
        <x:v>-0.0002080510008971581</x:v>
      </x:c>
      <x:c r="G1475" s="63" t="n">
        <x:f aca="0">IFERROR(C1475/C1474-1,0)</x:f>
        <x:v>-0.006745000403642898</x:v>
      </x:c>
      <x:c r="H1475" s="63" t="n">
        <x:f aca="0">IFERROR(D1475/D1474-1,0)</x:f>
        <x:v>-0.0006278897197329325</x:v>
      </x:c>
      <x:c r="I1475" s="63" t="n">
        <x:f aca="0">IFERROR(E1475/E1474-1,0)</x:f>
        <x:v>-0.003511404561824638</x:v>
      </x:c>
      <x:c r="J1475" s="64" t="n">
        <x:f aca="0">Z1474*(1+F1475)</x:f>
        <x:v>0.15996211813002523</x:v>
      </x:c>
      <x:c r="K1475" s="64" t="n">
        <x:f aca="0">AA1474*(1+G1475)</x:f>
        <x:v>0.15241312807367696</x:v>
      </x:c>
      <x:c r="L1475" s="64" t="n">
        <x:f aca="0">AB1474*(1+H1475)</x:f>
        <x:v>0.9346337556011833</x:v>
      </x:c>
      <x:c r="M1475" s="64" t="n">
        <x:f aca="0">AC1474*(1+I1475)</x:f>
        <x:v>0.13243166996665204</x:v>
      </x:c>
      <x:c r="N1475" s="64" t="n">
        <x:f aca="0">SUM(J1475:M1475)</x:f>
        <x:v>1.3794406717715375</x:v>
      </x:c>
      <x:c r="O1475" s="65" t="n">
        <x:f aca="0">IFERROR((J1475+K1475)/N1475,0)</x:f>
        <x:v>0.2264506568466887</x:v>
      </x:c>
      <x:c r="P1475" s="66" t="b">
        <x:f aca="0">AND(MONTH(A1475)=12,OR(A1476="",YEAR(A1475)&lt;&gt;YEAR(A1476)))</x:f>
        <x:v>0</x:v>
      </x:c>
      <x:c r="Q1475" s="66" t="b">
        <x:f aca="0">AND(MOD(MONTH(A1475),3)=0,OR(A1476="",MONTH(A1475)&lt;&gt;MONTH(A1476)))</x:f>
        <x:v>0</x:v>
      </x:c>
      <x:c r="R1475" s="66" t="b">
        <x:f aca="0">OR(O1475&gt;$E$7,O1475&lt;$E$6)</x:f>
        <x:v>0</x:v>
      </x:c>
      <x:c r="S1475" s="66" t="b">
        <x:f aca="0">AND(OR(P1475,Q1475,R1475),A1475-AH1474&gt;$E$8)</x:f>
        <x:v>0</x:v>
      </x:c>
      <x:c r="T1475" s="67" t="str">
        <x:f aca="0">IF(NOT(OR(P1475,Q1475,R1475)),"不调",IF(NOT(S1475),"间隔规则跳过",IF(P1475,"年末+季度",IF(AND(Q1475,R1475),"季度+动态",IF(Q1475,"季度","动态")))))</x:f>
        <x:v>不调</x:v>
      </x:c>
      <x:c r="U1475" s="64" t="n">
        <x:f aca="0">IF(OR(T1475="年末+季度",T1475="季度+动态"),N1475*$E$5/2,IF(T1475="季度",(J1475+K1475)/2,IF(T1475="动态",N1475*$E$5*IF(J1475+K1475=0,0.5,J1475/(J1475+K1475)),J1475)))</x:f>
        <x:v>0.15996211813002523</x:v>
      </x:c>
      <x:c r="V1475" s="64" t="n">
        <x:f aca="0">IF(OR(T1475="年末+季度",T1475="季度+动态"),N1475*$E$5/2,IF(T1475="季度",(J1475+K1475)/2,IF(T1475="动态",N1475*$E$5*IF(J1475+K1475=0,0.5,K1475/(J1475+K1475)),K1475)))</x:f>
        <x:v>0.15241312807367696</x:v>
      </x:c>
      <x:c r="W1475" s="64" t="n">
        <x:f aca="0">IF(OR(T1475="年末+季度",T1475="季度+动态",T1475="动态"),N1475*(1-$E$5)*IF(L1475+M1475=0,$B$7/($B$7+$B$8),L1475/(L1475+M1475)),L1475)</x:f>
        <x:v>0.9346337556011833</x:v>
      </x:c>
      <x:c r="X1475" s="64" t="n">
        <x:f aca="0">IF(OR(T1475="年末+季度",T1475="季度+动态",T1475="动态"),N1475*(1-$E$5)*IF(L1475+M1475=0,$B$8/($B$7+$B$8),M1475/(L1475+M1475)),M1475)</x:f>
        <x:v>0.13243166996665204</x:v>
      </x:c>
      <x:c r="Y1475" s="64" t="n">
        <x:f aca="0">POWER(1-$H$5,(A1475-A1474)/$H$8)</x:f>
        <x:v>0.9999862671029998</x:v>
      </x:c>
      <x:c r="Z1475" s="64" t="n">
        <x:f aca="0">U1475*Y1475</x:f>
        <x:v>0.159959921386733</x:v>
      </x:c>
      <x:c r="AA1475" s="64" t="n">
        <x:f aca="0">V1475*Y1475</x:f>
        <x:v>0.15241103499988765</x:v>
      </x:c>
      <x:c r="AB1475" s="64" t="n">
        <x:f aca="0">W1475*Y1475</x:f>
        <x:v>0.9346209203720847</x:v>
      </x:c>
      <x:c r="AC1475" s="64" t="n">
        <x:f aca="0">X1475*Y1475</x:f>
        <x:v>0.13242985129616883</x:v>
      </x:c>
      <x:c r="AD1475" s="64" t="n">
        <x:f aca="0">SUM(Z1475:AC1475)</x:f>
        <x:v>1.3794217280548742</x:v>
      </x:c>
      <x:c r="AE1475" s="64" t="n">
        <x:f aca="0">MAX(AE1474,AD1475)</x:f>
        <x:v>1.3906861275523164</x:v>
      </x:c>
      <x:c r="AF1475" s="63" t="n">
        <x:f aca="0">AD1475/AE1475-1</x:f>
        <x:v>-0.008099886289416047</x:v>
      </x:c>
      <x:c r="AG1475" s="63" t="n">
        <x:f aca="0">AD1475/AD1474-1</x:f>
        <x:v>-0.0015497768385719368</x:v>
      </x:c>
      <x:c r="AH1475" s="61" t="n">
        <x:f aca="0">IF(OR(T1475="年末+季度",T1475="季度+动态",T1475="季度",T1475="动态"),A1475,AH1474)</x:f>
        <x:v>45930</x:v>
      </x:c>
      <x:c r="AI1475" s="68" t="n">
        <x:f aca="0">YEAR(A1475)</x:f>
        <x:v>2025</x:v>
      </x:c>
      <x:c r="AJ1475" s="68" t="n">
        <x:f aca="0">MONTH(A1475)</x:f>
        <x:v>12</x:v>
      </x:c>
      <x:c r="AK1475" s="66" t="n">
        <x:f aca="0">IF(MONTH(A1475)&lt;&gt;MONTH(A1476),1,0)</x:f>
        <x:v>0</x:v>
      </x:c>
      <x:c r="AL1475" s="64" t="n">
        <x:f aca="0">IF(AK1474,AD1474,AL1474)</x:f>
        <x:v>1.3775777169498493</x:v>
      </x:c>
      <x:c r="AM1475" s="65" t="str">
        <x:f aca="0">IF(AK1475,AD1475/AL1475-1,"")</x:f>
      </x:c>
      <x:c r="AN1475" s="64" t="n">
        <x:f aca="0">IF(AI1475&lt;&gt;AI1474,AD1475,MAX(AN1474,AD1475))</x:f>
        <x:v>1.3906861275523164</x:v>
      </x:c>
      <x:c r="AO1475" s="65" t="n">
        <x:f aca="0">AD1475/AN1475-1</x:f>
        <x:v>-0.008099886289416047</x:v>
      </x:c>
      <x:c r="AP1475" s="69" t="n">
        <x:f aca="0">IFERROR(SUM(Z1475:AC1475)/AD1475,0)</x:f>
        <x:v>1</x:v>
      </x:c>
      <x:c r="AQ1475" s="66" t="b">
        <x:f aca="0">AND(B1475&gt;0,C1475&gt;0,D1475&gt;0,E1475&gt;0)</x:f>
        <x:v>1</x:v>
      </x:c>
    </x:row>
    <x:row r="1476" ht="13.5" hidden="0">
      <x:c r="A1476" s="61" t="n">
        <x:f aca="0">'净值底稿'!A1438</x:f>
        <x:v>45994</x:v>
      </x:c>
      <x:c r="B1476" s="62" t="n">
        <x:f aca="0">'净值底稿'!W1438</x:f>
        <x:v>1.6881804778524234</x:v>
      </x:c>
      <x:c r="C1476" s="62" t="n">
        <x:f aca="0">'净值底稿'!T1438</x:f>
        <x:v>1.7727409184454148</x:v>
      </x:c>
      <x:c r="D1476" s="62" t="n">
        <x:f aca="0">'净值底稿'!U1438</x:f>
        <x:v>1.7496</x:v>
      </x:c>
      <x:c r="E1476" s="62" t="n">
        <x:f aca="0">'净值底稿'!V1438</x:f>
        <x:v>3.3041</x:v>
      </x:c>
      <x:c r="F1476" s="63" t="n">
        <x:f aca="0">IFERROR(B1476/B1475-1,0)</x:f>
        <x:v>-0.00215951821016358</x:v>
      </x:c>
      <x:c r="G1476" s="63" t="n">
        <x:f aca="0">IFERROR(C1476/C1475-1,0)</x:f>
        <x:v>-0.006891056004564078</x:v>
      </x:c>
      <x:c r="H1476" s="63" t="n">
        <x:f aca="0">IFERROR(D1476/D1475-1,0)</x:f>
        <x:v>-0.0006854009595612665</x:v>
      </x:c>
      <x:c r="I1476" s="63" t="n">
        <x:f aca="0">IFERROR(E1476/E1475-1,0)</x:f>
        <x:v>-0.004879077191820014</x:v>
      </x:c>
      <x:c r="J1476" s="64" t="n">
        <x:f aca="0">Z1475*(1+F1476)</x:f>
        <x:v>0.15961448502360204</x:v>
      </x:c>
      <x:c r="K1476" s="64" t="n">
        <x:f aca="0">AA1475*(1+G1476)</x:f>
        <x:v>0.15136076202198984</x:v>
      </x:c>
      <x:c r="L1476" s="64" t="n">
        <x:f aca="0">AB1475*(1+H1476)</x:f>
        <x:v>0.9339803302964356</x:v>
      </x:c>
      <x:c r="M1476" s="64" t="n">
        <x:f aca="0">AC1475*(1+I1476)</x:f>
        <x:v>0.13178371582919357</x:v>
      </x:c>
      <x:c r="N1476" s="64" t="n">
        <x:f aca="0">SUM(J1476:M1476)</x:f>
        <x:v>1.3767392931712212</x:v>
      </x:c>
      <x:c r="O1476" s="65" t="n">
        <x:f aca="0">IFERROR((J1476+K1476)/N1476,0)</x:f>
        <x:v>0.22587809368706435</x:v>
      </x:c>
      <x:c r="P1476" s="66" t="b">
        <x:f aca="0">AND(MONTH(A1476)=12,OR(A1477="",YEAR(A1476)&lt;&gt;YEAR(A1477)))</x:f>
        <x:v>0</x:v>
      </x:c>
      <x:c r="Q1476" s="66" t="b">
        <x:f aca="0">AND(MOD(MONTH(A1476),3)=0,OR(A1477="",MONTH(A1476)&lt;&gt;MONTH(A1477)))</x:f>
        <x:v>0</x:v>
      </x:c>
      <x:c r="R1476" s="66" t="b">
        <x:f aca="0">OR(O1476&gt;$E$7,O1476&lt;$E$6)</x:f>
        <x:v>0</x:v>
      </x:c>
      <x:c r="S1476" s="66" t="b">
        <x:f aca="0">AND(OR(P1476,Q1476,R1476),A1476-AH1475&gt;$E$8)</x:f>
        <x:v>0</x:v>
      </x:c>
      <x:c r="T1476" s="67" t="str">
        <x:f aca="0">IF(NOT(OR(P1476,Q1476,R1476)),"不调",IF(NOT(S1476),"间隔规则跳过",IF(P1476,"年末+季度",IF(AND(Q1476,R1476),"季度+动态",IF(Q1476,"季度","动态")))))</x:f>
        <x:v>不调</x:v>
      </x:c>
      <x:c r="U1476" s="64" t="n">
        <x:f aca="0">IF(OR(T1476="年末+季度",T1476="季度+动态"),N1476*$E$5/2,IF(T1476="季度",(J1476+K1476)/2,IF(T1476="动态",N1476*$E$5*IF(J1476+K1476=0,0.5,J1476/(J1476+K1476)),J1476)))</x:f>
        <x:v>0.15961448502360204</x:v>
      </x:c>
      <x:c r="V1476" s="64" t="n">
        <x:f aca="0">IF(OR(T1476="年末+季度",T1476="季度+动态"),N1476*$E$5/2,IF(T1476="季度",(J1476+K1476)/2,IF(T1476="动态",N1476*$E$5*IF(J1476+K1476=0,0.5,K1476/(J1476+K1476)),K1476)))</x:f>
        <x:v>0.15136076202198984</x:v>
      </x:c>
      <x:c r="W1476" s="64" t="n">
        <x:f aca="0">IF(OR(T1476="年末+季度",T1476="季度+动态",T1476="动态"),N1476*(1-$E$5)*IF(L1476+M1476=0,$B$7/($B$7+$B$8),L1476/(L1476+M1476)),L1476)</x:f>
        <x:v>0.9339803302964356</x:v>
      </x:c>
      <x:c r="X1476" s="64" t="n">
        <x:f aca="0">IF(OR(T1476="年末+季度",T1476="季度+动态",T1476="动态"),N1476*(1-$E$5)*IF(L1476+M1476=0,$B$8/($B$7+$B$8),M1476/(L1476+M1476)),M1476)</x:f>
        <x:v>0.13178371582919357</x:v>
      </x:c>
      <x:c r="Y1476" s="64" t="n">
        <x:f aca="0">POWER(1-$H$5,(A1476-A1475)/$H$8)</x:f>
        <x:v>0.9999862671029998</x:v>
      </x:c>
      <x:c r="Z1476" s="64" t="n">
        <x:f aca="0">U1476*Y1476</x:f>
        <x:v>0.15961229305431945</x:v>
      </x:c>
      <x:c r="AA1476" s="64" t="n">
        <x:f aca="0">V1476*Y1476</x:f>
        <x:v>0.15135868340023512</x:v>
      </x:c>
      <x:c r="AB1476" s="64" t="n">
        <x:f aca="0">W1476*Y1476</x:f>
        <x:v>0.9339675040407593</x:v>
      </x:c>
      <x:c r="AC1476" s="64" t="n">
        <x:f aca="0">X1476*Y1476</x:f>
        <x:v>0.13178190605699777</x:v>
      </x:c>
      <x:c r="AD1476" s="64" t="n">
        <x:f aca="0">SUM(Z1476:AC1476)</x:f>
        <x:v>1.3767203865523117</x:v>
      </x:c>
      <x:c r="AE1476" s="64" t="n">
        <x:f aca="0">MAX(AE1475,AD1476)</x:f>
        <x:v>1.3906861275523164</x:v>
      </x:c>
      <x:c r="AF1476" s="63" t="n">
        <x:f aca="0">AD1476/AE1476-1</x:f>
        <x:v>-0.010042338614957735</x:v>
      </x:c>
      <x:c r="AG1476" s="63" t="n">
        <x:f aca="0">AD1476/AD1475-1</x:f>
        <x:v>-0.0019583144499047966</x:v>
      </x:c>
      <x:c r="AH1476" s="61" t="n">
        <x:f aca="0">IF(OR(T1476="年末+季度",T1476="季度+动态",T1476="季度",T1476="动态"),A1476,AH1475)</x:f>
        <x:v>45930</x:v>
      </x:c>
      <x:c r="AI1476" s="68" t="n">
        <x:f aca="0">YEAR(A1476)</x:f>
        <x:v>2025</x:v>
      </x:c>
      <x:c r="AJ1476" s="68" t="n">
        <x:f aca="0">MONTH(A1476)</x:f>
        <x:v>12</x:v>
      </x:c>
      <x:c r="AK1476" s="66" t="n">
        <x:f aca="0">IF(MONTH(A1476)&lt;&gt;MONTH(A1477),1,0)</x:f>
        <x:v>0</x:v>
      </x:c>
      <x:c r="AL1476" s="64" t="n">
        <x:f aca="0">IF(AK1475,AD1475,AL1475)</x:f>
        <x:v>1.3775777169498493</x:v>
      </x:c>
      <x:c r="AM1476" s="65" t="str">
        <x:f aca="0">IF(AK1476,AD1476/AL1476-1,"")</x:f>
      </x:c>
      <x:c r="AN1476" s="64" t="n">
        <x:f aca="0">IF(AI1476&lt;&gt;AI1475,AD1476,MAX(AN1475,AD1476))</x:f>
        <x:v>1.3906861275523164</x:v>
      </x:c>
      <x:c r="AO1476" s="65" t="n">
        <x:f aca="0">AD1476/AN1476-1</x:f>
        <x:v>-0.010042338614957735</x:v>
      </x:c>
      <x:c r="AP1476" s="69" t="n">
        <x:f aca="0">IFERROR(SUM(Z1476:AC1476)/AD1476,0)</x:f>
        <x:v>1</x:v>
      </x:c>
      <x:c r="AQ1476" s="66" t="b">
        <x:f aca="0">AND(B1476&gt;0,C1476&gt;0,D1476&gt;0,E1476&gt;0)</x:f>
        <x:v>1</x:v>
      </x:c>
    </x:row>
    <x:row r="1477" ht="13.5" hidden="0">
      <x:c r="A1477" s="61" t="n">
        <x:f aca="0">'净值底稿'!A1439</x:f>
        <x:v>45995</x:v>
      </x:c>
      <x:c r="B1477" s="62" t="n">
        <x:f aca="0">'净值底稿'!W1439</x:f>
        <x:v>1.683515738965751</x:v>
      </x:c>
      <x:c r="C1477" s="62" t="n">
        <x:f aca="0">'净值底稿'!T1439</x:f>
        <x:v>1.7693107506943777</x:v>
      </x:c>
      <x:c r="D1477" s="62" t="n">
        <x:f aca="0">'净值底稿'!U1439</x:f>
        <x:v>1.7466</x:v>
      </x:c>
      <x:c r="E1477" s="62" t="n">
        <x:f aca="0">'净值底稿'!V1439</x:f>
        <x:v>3.3009</x:v>
      </x:c>
      <x:c r="F1477" s="63" t="n">
        <x:f aca="0">IFERROR(B1477/B1476-1,0)</x:f>
        <x:v>-0.0027631754707924117</x:v>
      </x:c>
      <x:c r="G1477" s="63" t="n">
        <x:f aca="0">IFERROR(C1477/C1476-1,0)</x:f>
        <x:v>-0.0019349515292088615</x:v>
      </x:c>
      <x:c r="H1477" s="63" t="n">
        <x:f aca="0">IFERROR(D1477/D1476-1,0)</x:f>
        <x:v>-0.0017146776406036235</x:v>
      </x:c>
      <x:c r="I1477" s="63" t="n">
        <x:f aca="0">IFERROR(E1477/E1476-1,0)</x:f>
        <x:v>-0.0009684936896583451</x:v>
      </x:c>
      <x:c r="J1477" s="64" t="n">
        <x:f aca="0">Z1476*(1+F1477)</x:f>
        <x:v>0.15917125628131482</x:v>
      </x:c>
      <x:c r="K1477" s="64" t="n">
        <x:f aca="0">AA1476*(1+G1477)</x:f>
        <x:v>0.15106581168433078</x:v>
      </x:c>
      <x:c r="L1477" s="64" t="n">
        <x:f aca="0">AB1476*(1+H1477)</x:f>
        <x:v>0.9323660508445303</x:v>
      </x:c>
      <x:c r="M1477" s="64" t="n">
        <x:f aca="0">AC1476*(1+I1477)</x:f>
        <x:v>0.1316542761125704</x:v>
      </x:c>
      <x:c r="N1477" s="64" t="n">
        <x:f aca="0">SUM(J1477:M1477)</x:f>
        <x:v>1.3742573949227461</x:v>
      </x:c>
      <x:c r="O1477" s="65" t="n">
        <x:f aca="0">IFERROR((J1477+K1477)/N1477,0)</x:f>
        <x:v>0.22574888016744896</x:v>
      </x:c>
      <x:c r="P1477" s="66" t="b">
        <x:f aca="0">AND(MONTH(A1477)=12,OR(A1478="",YEAR(A1477)&lt;&gt;YEAR(A1478)))</x:f>
        <x:v>0</x:v>
      </x:c>
      <x:c r="Q1477" s="66" t="b">
        <x:f aca="0">AND(MOD(MONTH(A1477),3)=0,OR(A1478="",MONTH(A1477)&lt;&gt;MONTH(A1478)))</x:f>
        <x:v>0</x:v>
      </x:c>
      <x:c r="R1477" s="66" t="b">
        <x:f aca="0">OR(O1477&gt;$E$7,O1477&lt;$E$6)</x:f>
        <x:v>0</x:v>
      </x:c>
      <x:c r="S1477" s="66" t="b">
        <x:f aca="0">AND(OR(P1477,Q1477,R1477),A1477-AH1476&gt;$E$8)</x:f>
        <x:v>0</x:v>
      </x:c>
      <x:c r="T1477" s="67" t="str">
        <x:f aca="0">IF(NOT(OR(P1477,Q1477,R1477)),"不调",IF(NOT(S1477),"间隔规则跳过",IF(P1477,"年末+季度",IF(AND(Q1477,R1477),"季度+动态",IF(Q1477,"季度","动态")))))</x:f>
        <x:v>不调</x:v>
      </x:c>
      <x:c r="U1477" s="64" t="n">
        <x:f aca="0">IF(OR(T1477="年末+季度",T1477="季度+动态"),N1477*$E$5/2,IF(T1477="季度",(J1477+K1477)/2,IF(T1477="动态",N1477*$E$5*IF(J1477+K1477=0,0.5,J1477/(J1477+K1477)),J1477)))</x:f>
        <x:v>0.15917125628131482</x:v>
      </x:c>
      <x:c r="V1477" s="64" t="n">
        <x:f aca="0">IF(OR(T1477="年末+季度",T1477="季度+动态"),N1477*$E$5/2,IF(T1477="季度",(J1477+K1477)/2,IF(T1477="动态",N1477*$E$5*IF(J1477+K1477=0,0.5,K1477/(J1477+K1477)),K1477)))</x:f>
        <x:v>0.15106581168433078</x:v>
      </x:c>
      <x:c r="W1477" s="64" t="n">
        <x:f aca="0">IF(OR(T1477="年末+季度",T1477="季度+动态",T1477="动态"),N1477*(1-$E$5)*IF(L1477+M1477=0,$B$7/($B$7+$B$8),L1477/(L1477+M1477)),L1477)</x:f>
        <x:v>0.9323660508445303</x:v>
      </x:c>
      <x:c r="X1477" s="64" t="n">
        <x:f aca="0">IF(OR(T1477="年末+季度",T1477="季度+动态",T1477="动态"),N1477*(1-$E$5)*IF(L1477+M1477=0,$B$8/($B$7+$B$8),M1477/(L1477+M1477)),M1477)</x:f>
        <x:v>0.1316542761125704</x:v>
      </x:c>
      <x:c r="Y1477" s="64" t="n">
        <x:f aca="0">POWER(1-$H$5,(A1477-A1476)/$H$8)</x:f>
        <x:v>0.9999862671029998</x:v>
      </x:c>
      <x:c r="Z1477" s="64" t="n">
        <x:f aca="0">U1477*Y1477</x:f>
        <x:v>0.1591690703988469</x:v>
      </x:c>
      <x:c r="AA1477" s="64" t="n">
        <x:f aca="0">V1477*Y1477</x:f>
        <x:v>0.15106373711309867</x:v>
      </x:c>
      <x:c r="AB1477" s="64" t="n">
        <x:f aca="0">W1477*Y1477</x:f>
        <x:v>0.9323532467575875</x:v>
      </x:c>
      <x:c r="AC1477" s="64" t="n">
        <x:f aca="0">X1477*Y1477</x:f>
        <x:v>0.13165246811795692</x:v>
      </x:c>
      <x:c r="AD1477" s="64" t="n">
        <x:f aca="0">SUM(Z1477:AC1477)</x:f>
        <x:v>1.37423852238749</x:v>
      </x:c>
      <x:c r="AE1477" s="64" t="n">
        <x:f aca="0">MAX(AE1476,AD1477)</x:f>
        <x:v>1.3906861275523164</x:v>
      </x:c>
      <x:c r="AF1477" s="63" t="n">
        <x:f aca="0">AD1477/AE1477-1</x:f>
        <x:v>-0.011826971477579273</x:v>
      </x:c>
      <x:c r="AG1477" s="63" t="n">
        <x:f aca="0">AD1477/AD1476-1</x:f>
        <x:v>-0.0018027365535255857</x:v>
      </x:c>
      <x:c r="AH1477" s="61" t="n">
        <x:f aca="0">IF(OR(T1477="年末+季度",T1477="季度+动态",T1477="季度",T1477="动态"),A1477,AH1476)</x:f>
        <x:v>45930</x:v>
      </x:c>
      <x:c r="AI1477" s="68" t="n">
        <x:f aca="0">YEAR(A1477)</x:f>
        <x:v>2025</x:v>
      </x:c>
      <x:c r="AJ1477" s="68" t="n">
        <x:f aca="0">MONTH(A1477)</x:f>
        <x:v>12</x:v>
      </x:c>
      <x:c r="AK1477" s="66" t="n">
        <x:f aca="0">IF(MONTH(A1477)&lt;&gt;MONTH(A1478),1,0)</x:f>
        <x:v>0</x:v>
      </x:c>
      <x:c r="AL1477" s="64" t="n">
        <x:f aca="0">IF(AK1476,AD1476,AL1476)</x:f>
        <x:v>1.3775777169498493</x:v>
      </x:c>
      <x:c r="AM1477" s="65" t="str">
        <x:f aca="0">IF(AK1477,AD1477/AL1477-1,"")</x:f>
      </x:c>
      <x:c r="AN1477" s="64" t="n">
        <x:f aca="0">IF(AI1477&lt;&gt;AI1476,AD1477,MAX(AN1476,AD1477))</x:f>
        <x:v>1.3906861275523164</x:v>
      </x:c>
      <x:c r="AO1477" s="65" t="n">
        <x:f aca="0">AD1477/AN1477-1</x:f>
        <x:v>-0.011826971477579273</x:v>
      </x:c>
      <x:c r="AP1477" s="69" t="n">
        <x:f aca="0">IFERROR(SUM(Z1477:AC1477)/AD1477,0)</x:f>
        <x:v>1</x:v>
      </x:c>
      <x:c r="AQ1477" s="66" t="b">
        <x:f aca="0">AND(B1477&gt;0,C1477&gt;0,D1477&gt;0,E1477&gt;0)</x:f>
        <x:v>1</x:v>
      </x:c>
    </x:row>
    <x:row r="1478" ht="13.5" hidden="0">
      <x:c r="A1478" s="61" t="n">
        <x:f aca="0">'净值底稿'!A1440</x:f>
        <x:v>45996</x:v>
      </x:c>
      <x:c r="B1478" s="62" t="n">
        <x:f aca="0">'净值底稿'!W1440</x:f>
        <x:v>1.684758068451587</x:v>
      </x:c>
      <x:c r="C1478" s="62" t="n">
        <x:f aca="0">'净值底稿'!T1440</x:f>
        <x:v>1.7931234765292432</x:v>
      </x:c>
      <x:c r="D1478" s="62" t="n">
        <x:f aca="0">'净值底稿'!U1440</x:f>
        <x:v>1.7473</x:v>
      </x:c>
      <x:c r="E1478" s="62" t="n">
        <x:f aca="0">'净值底稿'!V1440</x:f>
        <x:v>3.3244</x:v>
      </x:c>
      <x:c r="F1478" s="63" t="n">
        <x:f aca="0">IFERROR(B1478/B1477-1,0)</x:f>
        <x:v>0.0007379375535860877</x:v>
      </x:c>
      <x:c r="G1478" s="63" t="n">
        <x:f aca="0">IFERROR(C1478/C1477-1,0)</x:f>
        <x:v>0.013458758347294264</x:v>
      </x:c>
      <x:c r="H1478" s="63" t="n">
        <x:f aca="0">IFERROR(D1478/D1477-1,0)</x:f>
        <x:v>0.0004007786556738946</x:v>
      </x:c>
      <x:c r="I1478" s="63" t="n">
        <x:f aca="0">IFERROR(E1478/E1477-1,0)</x:f>
        <x:v>0.007119270501984243</x:v>
      </x:c>
      <x:c r="J1478" s="64" t="n">
        <x:f aca="0">Z1477*(1+F1478)</x:f>
        <x:v>0.1592865272332636</x:v>
      </x:c>
      <x:c r="K1478" s="64" t="n">
        <x:f aca="0">AA1477*(1+G1478)</x:f>
        <x:v>0.15309686744594306</x:v>
      </x:c>
      <x:c r="L1478" s="64" t="n">
        <x:f aca="0">AB1477*(1+H1478)</x:f>
        <x:v>0.9327269140384361</x:v>
      </x:c>
      <x:c r="M1478" s="64" t="n">
        <x:f aca="0">AC1477*(1+I1478)</x:f>
        <x:v>0.1325897376507425</x:v>
      </x:c>
      <x:c r="N1478" s="64" t="n">
        <x:f aca="0">SUM(J1478:M1478)</x:f>
        <x:v>1.3777000463683853</x:v>
      </x:c>
      <x:c r="O1478" s="65" t="n">
        <x:f aca="0">IFERROR((J1478+K1478)/N1478,0)</x:f>
        <x:v>0.226742675593754</x:v>
      </x:c>
      <x:c r="P1478" s="66" t="b">
        <x:f aca="0">AND(MONTH(A1478)=12,OR(A1479="",YEAR(A1478)&lt;&gt;YEAR(A1479)))</x:f>
        <x:v>0</x:v>
      </x:c>
      <x:c r="Q1478" s="66" t="b">
        <x:f aca="0">AND(MOD(MONTH(A1478),3)=0,OR(A1479="",MONTH(A1478)&lt;&gt;MONTH(A1479)))</x:f>
        <x:v>0</x:v>
      </x:c>
      <x:c r="R1478" s="66" t="b">
        <x:f aca="0">OR(O1478&gt;$E$7,O1478&lt;$E$6)</x:f>
        <x:v>0</x:v>
      </x:c>
      <x:c r="S1478" s="66" t="b">
        <x:f aca="0">AND(OR(P1478,Q1478,R1478),A1478-AH1477&gt;$E$8)</x:f>
        <x:v>0</x:v>
      </x:c>
      <x:c r="T1478" s="67" t="str">
        <x:f aca="0">IF(NOT(OR(P1478,Q1478,R1478)),"不调",IF(NOT(S1478),"间隔规则跳过",IF(P1478,"年末+季度",IF(AND(Q1478,R1478),"季度+动态",IF(Q1478,"季度","动态")))))</x:f>
        <x:v>不调</x:v>
      </x:c>
      <x:c r="U1478" s="64" t="n">
        <x:f aca="0">IF(OR(T1478="年末+季度",T1478="季度+动态"),N1478*$E$5/2,IF(T1478="季度",(J1478+K1478)/2,IF(T1478="动态",N1478*$E$5*IF(J1478+K1478=0,0.5,J1478/(J1478+K1478)),J1478)))</x:f>
        <x:v>0.1592865272332636</x:v>
      </x:c>
      <x:c r="V1478" s="64" t="n">
        <x:f aca="0">IF(OR(T1478="年末+季度",T1478="季度+动态"),N1478*$E$5/2,IF(T1478="季度",(J1478+K1478)/2,IF(T1478="动态",N1478*$E$5*IF(J1478+K1478=0,0.5,K1478/(J1478+K1478)),K1478)))</x:f>
        <x:v>0.15309686744594306</x:v>
      </x:c>
      <x:c r="W1478" s="64" t="n">
        <x:f aca="0">IF(OR(T1478="年末+季度",T1478="季度+动态",T1478="动态"),N1478*(1-$E$5)*IF(L1478+M1478=0,$B$7/($B$7+$B$8),L1478/(L1478+M1478)),L1478)</x:f>
        <x:v>0.9327269140384361</x:v>
      </x:c>
      <x:c r="X1478" s="64" t="n">
        <x:f aca="0">IF(OR(T1478="年末+季度",T1478="季度+动态",T1478="动态"),N1478*(1-$E$5)*IF(L1478+M1478=0,$B$8/($B$7+$B$8),M1478/(L1478+M1478)),M1478)</x:f>
        <x:v>0.1325897376507425</x:v>
      </x:c>
      <x:c r="Y1478" s="64" t="n">
        <x:f aca="0">POWER(1-$H$5,(A1478-A1477)/$H$8)</x:f>
        <x:v>0.9999862671029998</x:v>
      </x:c>
      <x:c r="Z1478" s="64" t="n">
        <x:f aca="0">U1478*Y1478</x:f>
        <x:v>0.15928433976779158</x:v>
      </x:c>
      <x:c r="AA1478" s="64" t="n">
        <x:f aca="0">V1478*Y1478</x:f>
        <x:v>0.15309476498243135</x:v>
      </x:c>
      <x:c r="AB1478" s="64" t="n">
        <x:f aca="0">W1478*Y1478</x:f>
        <x:v>0.9327141049957962</x:v>
      </x:c>
      <x:c r="AC1478" s="64" t="n">
        <x:f aca="0">X1478*Y1478</x:f>
        <x:v>0.13258791680953205</x:v>
      </x:c>
      <x:c r="AD1478" s="64" t="n">
        <x:f aca="0">SUM(Z1478:AC1478)</x:f>
        <x:v>1.377681126555551</x:v>
      </x:c>
      <x:c r="AE1478" s="64" t="n">
        <x:f aca="0">MAX(AE1477,AD1478)</x:f>
        <x:v>1.3906861275523164</x:v>
      </x:c>
      <x:c r="AF1478" s="63" t="n">
        <x:f aca="0">AD1478/AE1478-1</x:f>
        <x:v>-0.009351499766273474</x:v>
      </x:c>
      <x:c r="AG1478" s="63" t="n">
        <x:f aca="0">AD1478/AD1477-1</x:f>
        <x:v>0.0025050994510620317</x:v>
      </x:c>
      <x:c r="AH1478" s="61" t="n">
        <x:f aca="0">IF(OR(T1478="年末+季度",T1478="季度+动态",T1478="季度",T1478="动态"),A1478,AH1477)</x:f>
        <x:v>45930</x:v>
      </x:c>
      <x:c r="AI1478" s="68" t="n">
        <x:f aca="0">YEAR(A1478)</x:f>
        <x:v>2025</x:v>
      </x:c>
      <x:c r="AJ1478" s="68" t="n">
        <x:f aca="0">MONTH(A1478)</x:f>
        <x:v>12</x:v>
      </x:c>
      <x:c r="AK1478" s="66" t="n">
        <x:f aca="0">IF(MONTH(A1478)&lt;&gt;MONTH(A1479),1,0)</x:f>
        <x:v>0</x:v>
      </x:c>
      <x:c r="AL1478" s="64" t="n">
        <x:f aca="0">IF(AK1477,AD1477,AL1477)</x:f>
        <x:v>1.3775777169498493</x:v>
      </x:c>
      <x:c r="AM1478" s="65" t="str">
        <x:f aca="0">IF(AK1478,AD1478/AL1478-1,"")</x:f>
      </x:c>
      <x:c r="AN1478" s="64" t="n">
        <x:f aca="0">IF(AI1478&lt;&gt;AI1477,AD1478,MAX(AN1477,AD1478))</x:f>
        <x:v>1.3906861275523164</x:v>
      </x:c>
      <x:c r="AO1478" s="65" t="n">
        <x:f aca="0">AD1478/AN1478-1</x:f>
        <x:v>-0.009351499766273474</x:v>
      </x:c>
      <x:c r="AP1478" s="69" t="n">
        <x:f aca="0">IFERROR(SUM(Z1478:AC1478)/AD1478,0)</x:f>
        <x:v>1</x:v>
      </x:c>
      <x:c r="AQ1478" s="66" t="b">
        <x:f aca="0">AND(B1478&gt;0,C1478&gt;0,D1478&gt;0,E1478&gt;0)</x:f>
        <x:v>1</x:v>
      </x:c>
    </x:row>
    <x:row r="1479" ht="13.5" hidden="0">
      <x:c r="A1479" s="61" t="n">
        <x:f aca="0">'净值底稿'!A1441</x:f>
        <x:v>45999</x:v>
      </x:c>
      <x:c r="B1479" s="62" t="n">
        <x:f aca="0">'净值底稿'!W1441</x:f>
        <x:v>1.6773834815944029</x:v>
      </x:c>
      <x:c r="C1479" s="62" t="n">
        <x:f aca="0">'净值底稿'!T1441</x:f>
        <x:v>1.8111691749344092</x:v>
      </x:c>
      <x:c r="D1479" s="62" t="n">
        <x:f aca="0">'净值底稿'!U1441</x:f>
        <x:v>1.747</x:v>
      </x:c>
      <x:c r="E1479" s="62" t="n">
        <x:f aca="0">'净值底稿'!V1441</x:f>
        <x:v>3.3167</x:v>
      </x:c>
      <x:c r="F1479" s="63" t="n">
        <x:f aca="0">IFERROR(B1479/B1478-1,0)</x:f>
        <x:v>-0.004377237892655983</x:v>
      </x:c>
      <x:c r="G1479" s="63" t="n">
        <x:f aca="0">IFERROR(C1479/C1478-1,0)</x:f>
        <x:v>0.010063834778458736</x:v>
      </x:c>
      <x:c r="H1479" s="63" t="n">
        <x:f aca="0">IFERROR(D1479/D1478-1,0)</x:f>
        <x:v>-0.0001716934699249606</x:v>
      </x:c>
      <x:c r="I1479" s="63" t="n">
        <x:f aca="0">IFERROR(E1479/E1478-1,0)</x:f>
        <x:v>-0.002316207435928197</x:v>
      </x:c>
      <x:c r="J1479" s="64" t="n">
        <x:f aca="0">Z1478*(1+F1479)</x:f>
        <x:v>0.15858711432005332</x:v>
      </x:c>
      <x:c r="K1479" s="64" t="n">
        <x:f aca="0">AA1478*(1+G1479)</x:f>
        <x:v>0.1546354854026615</x:v>
      </x:c>
      <x:c r="L1479" s="64" t="n">
        <x:f aca="0">AB1478*(1+H1479)</x:f>
        <x:v>0.9325539640746615</x:v>
      </x:c>
      <x:c r="M1479" s="64" t="n">
        <x:f aca="0">AC1478*(1+I1479)</x:f>
        <x:v>0.13228081569070357</x:v>
      </x:c>
      <x:c r="N1479" s="64" t="n">
        <x:f aca="0">SUM(J1479:M1479)</x:f>
        <x:v>1.37805737948808</x:v>
      </x:c>
      <x:c r="O1479" s="65" t="n">
        <x:f aca="0">IFERROR((J1479+K1479)/N1479,0)</x:f>
        <x:v>0.22729285760152498</x:v>
      </x:c>
      <x:c r="P1479" s="66" t="b">
        <x:f aca="0">AND(MONTH(A1479)=12,OR(A1480="",YEAR(A1479)&lt;&gt;YEAR(A1480)))</x:f>
        <x:v>0</x:v>
      </x:c>
      <x:c r="Q1479" s="66" t="b">
        <x:f aca="0">AND(MOD(MONTH(A1479),3)=0,OR(A1480="",MONTH(A1479)&lt;&gt;MONTH(A1480)))</x:f>
        <x:v>0</x:v>
      </x:c>
      <x:c r="R1479" s="66" t="b">
        <x:f aca="0">OR(O1479&gt;$E$7,O1479&lt;$E$6)</x:f>
        <x:v>0</x:v>
      </x:c>
      <x:c r="S1479" s="66" t="b">
        <x:f aca="0">AND(OR(P1479,Q1479,R1479),A1479-AH1478&gt;$E$8)</x:f>
        <x:v>0</x:v>
      </x:c>
      <x:c r="T1479" s="67" t="str">
        <x:f aca="0">IF(NOT(OR(P1479,Q1479,R1479)),"不调",IF(NOT(S1479),"间隔规则跳过",IF(P1479,"年末+季度",IF(AND(Q1479,R1479),"季度+动态",IF(Q1479,"季度","动态")))))</x:f>
        <x:v>不调</x:v>
      </x:c>
      <x:c r="U1479" s="64" t="n">
        <x:f aca="0">IF(OR(T1479="年末+季度",T1479="季度+动态"),N1479*$E$5/2,IF(T1479="季度",(J1479+K1479)/2,IF(T1479="动态",N1479*$E$5*IF(J1479+K1479=0,0.5,J1479/(J1479+K1479)),J1479)))</x:f>
        <x:v>0.15858711432005332</x:v>
      </x:c>
      <x:c r="V1479" s="64" t="n">
        <x:f aca="0">IF(OR(T1479="年末+季度",T1479="季度+动态"),N1479*$E$5/2,IF(T1479="季度",(J1479+K1479)/2,IF(T1479="动态",N1479*$E$5*IF(J1479+K1479=0,0.5,K1479/(J1479+K1479)),K1479)))</x:f>
        <x:v>0.1546354854026615</x:v>
      </x:c>
      <x:c r="W1479" s="64" t="n">
        <x:f aca="0">IF(OR(T1479="年末+季度",T1479="季度+动态",T1479="动态"),N1479*(1-$E$5)*IF(L1479+M1479=0,$B$7/($B$7+$B$8),L1479/(L1479+M1479)),L1479)</x:f>
        <x:v>0.9325539640746615</x:v>
      </x:c>
      <x:c r="X1479" s="64" t="n">
        <x:f aca="0">IF(OR(T1479="年末+季度",T1479="季度+动态",T1479="动态"),N1479*(1-$E$5)*IF(L1479+M1479=0,$B$8/($B$7+$B$8),M1479/(L1479+M1479)),M1479)</x:f>
        <x:v>0.13228081569070357</x:v>
      </x:c>
      <x:c r="Y1479" s="64" t="n">
        <x:f aca="0">POWER(1-$H$5,(A1479-A1478)/$H$8)</x:f>
        <x:v>0.9999588018747739</x:v>
      </x:c>
      <x:c r="Z1479" s="64" t="n">
        <x:f aca="0">U1479*Y1479</x:f>
        <x:v>0.15858058082825832</x:v>
      </x:c>
      <x:c r="AA1479" s="64" t="n">
        <x:f aca="0">V1479*Y1479</x:f>
        <x:v>0.1546291147105695</x:v>
      </x:c>
      <x:c r="AB1479" s="64" t="n">
        <x:f aca="0">W1479*Y1479</x:f>
        <x:v>0.9325155445996695</x:v>
      </x:c>
      <x:c r="AC1479" s="64" t="n">
        <x:f aca="0">X1479*Y1479</x:f>
        <x:v>0.13227536596909373</x:v>
      </x:c>
      <x:c r="AD1479" s="64" t="n">
        <x:f aca="0">SUM(Z1479:AC1479)</x:f>
        <x:v>1.378000606107591</x:v>
      </x:c>
      <x:c r="AE1479" s="64" t="n">
        <x:f aca="0">MAX(AE1478,AD1479)</x:f>
        <x:v>1.3906861275523164</x:v>
      </x:c>
      <x:c r="AF1479" s="63" t="n">
        <x:f aca="0">AD1479/AE1479-1</x:f>
        <x:v>-0.009121771759564967</x:v>
      </x:c>
      <x:c r="AG1479" s="63" t="n">
        <x:f aca="0">AD1479/AD1478-1</x:f>
        <x:v>0.00023189658759315002</x:v>
      </x:c>
      <x:c r="AH1479" s="61" t="n">
        <x:f aca="0">IF(OR(T1479="年末+季度",T1479="季度+动态",T1479="季度",T1479="动态"),A1479,AH1478)</x:f>
        <x:v>45930</x:v>
      </x:c>
      <x:c r="AI1479" s="68" t="n">
        <x:f aca="0">YEAR(A1479)</x:f>
        <x:v>2025</x:v>
      </x:c>
      <x:c r="AJ1479" s="68" t="n">
        <x:f aca="0">MONTH(A1479)</x:f>
        <x:v>12</x:v>
      </x:c>
      <x:c r="AK1479" s="66" t="n">
        <x:f aca="0">IF(MONTH(A1479)&lt;&gt;MONTH(A1480),1,0)</x:f>
        <x:v>0</x:v>
      </x:c>
      <x:c r="AL1479" s="64" t="n">
        <x:f aca="0">IF(AK1478,AD1478,AL1478)</x:f>
        <x:v>1.3775777169498493</x:v>
      </x:c>
      <x:c r="AM1479" s="65" t="str">
        <x:f aca="0">IF(AK1479,AD1479/AL1479-1,"")</x:f>
      </x:c>
      <x:c r="AN1479" s="64" t="n">
        <x:f aca="0">IF(AI1479&lt;&gt;AI1478,AD1479,MAX(AN1478,AD1479))</x:f>
        <x:v>1.3906861275523164</x:v>
      </x:c>
      <x:c r="AO1479" s="65" t="n">
        <x:f aca="0">AD1479/AN1479-1</x:f>
        <x:v>-0.009121771759564967</x:v>
      </x:c>
      <x:c r="AP1479" s="69" t="n">
        <x:f aca="0">IFERROR(SUM(Z1479:AC1479)/AD1479,0)</x:f>
        <x:v>1</x:v>
      </x:c>
      <x:c r="AQ1479" s="66" t="b">
        <x:f aca="0">AND(B1479&gt;0,C1479&gt;0,D1479&gt;0,E1479&gt;0)</x:f>
        <x:v>1</x:v>
      </x:c>
    </x:row>
    <x:row r="1480" ht="13.5" hidden="0">
      <x:c r="A1480" s="61" t="n">
        <x:f aca="0">'净值底稿'!A1442</x:f>
        <x:v>46000</x:v>
      </x:c>
      <x:c r="B1480" s="62" t="n">
        <x:f aca="0">'净值底稿'!W1442</x:f>
        <x:v>1.6636588582094618</x:v>
      </x:c>
      <x:c r="C1480" s="62" t="n">
        <x:f aca="0">'净值底稿'!T1442</x:f>
        <x:v>1.8027861854299094</x:v>
      </x:c>
      <x:c r="D1480" s="62" t="n">
        <x:f aca="0">'净值底稿'!U1442</x:f>
        <x:v>1.7482</x:v>
      </x:c>
      <x:c r="E1480" s="62" t="n">
        <x:f aca="0">'净值底稿'!V1442</x:f>
        <x:v>3.293</x:v>
      </x:c>
      <x:c r="F1480" s="63" t="n">
        <x:f aca="0">IFERROR(B1480/B1479-1,0)</x:f>
        <x:v>-0.008182162001437732</x:v>
      </x:c>
      <x:c r="G1480" s="63" t="n">
        <x:f aca="0">IFERROR(C1480/C1479-1,0)</x:f>
        <x:v>-0.004628496123120773</x:v>
      </x:c>
      <x:c r="H1480" s="63" t="n">
        <x:f aca="0">IFERROR(D1480/D1479-1,0)</x:f>
        <x:v>0.0006868918145390701</x:v>
      </x:c>
      <x:c r="I1480" s="63" t="n">
        <x:f aca="0">IFERROR(E1480/E1479-1,0)</x:f>
        <x:v>-0.007145656827569513</x:v>
      </x:c>
      <x:c r="J1480" s="64" t="n">
        <x:f aca="0">Z1479*(1+F1480)</x:f>
        <x:v>0.15728304882563943</x:v>
      </x:c>
      <x:c r="K1480" s="64" t="n">
        <x:f aca="0">AA1479*(1+G1480)</x:f>
        <x:v>0.15391341445261003</x:v>
      </x:c>
      <x:c r="L1480" s="64" t="n">
        <x:f aca="0">AB1479*(1+H1480)</x:f>
        <x:v>0.9331560818941854</x:v>
      </x:c>
      <x:c r="M1480" s="64" t="n">
        <x:f aca="0">AC1479*(1+I1480)</x:f>
        <x:v>0.13133017159713742</x:v>
      </x:c>
      <x:c r="N1480" s="64" t="n">
        <x:f aca="0">SUM(J1480:M1480)</x:f>
        <x:v>1.3756827167695722</x:v>
      </x:c>
      <x:c r="O1480" s="65" t="n">
        <x:f aca="0">IFERROR((J1480+K1480)/N1480,0)</x:f>
        <x:v>0.22621238130330823</x:v>
      </x:c>
      <x:c r="P1480" s="66" t="b">
        <x:f aca="0">AND(MONTH(A1480)=12,OR(A1481="",YEAR(A1480)&lt;&gt;YEAR(A1481)))</x:f>
        <x:v>0</x:v>
      </x:c>
      <x:c r="Q1480" s="66" t="b">
        <x:f aca="0">AND(MOD(MONTH(A1480),3)=0,OR(A1481="",MONTH(A1480)&lt;&gt;MONTH(A1481)))</x:f>
        <x:v>0</x:v>
      </x:c>
      <x:c r="R1480" s="66" t="b">
        <x:f aca="0">OR(O1480&gt;$E$7,O1480&lt;$E$6)</x:f>
        <x:v>0</x:v>
      </x:c>
      <x:c r="S1480" s="66" t="b">
        <x:f aca="0">AND(OR(P1480,Q1480,R1480),A1480-AH1479&gt;$E$8)</x:f>
        <x:v>0</x:v>
      </x:c>
      <x:c r="T1480" s="67" t="str">
        <x:f aca="0">IF(NOT(OR(P1480,Q1480,R1480)),"不调",IF(NOT(S1480),"间隔规则跳过",IF(P1480,"年末+季度",IF(AND(Q1480,R1480),"季度+动态",IF(Q1480,"季度","动态")))))</x:f>
        <x:v>不调</x:v>
      </x:c>
      <x:c r="U1480" s="64" t="n">
        <x:f aca="0">IF(OR(T1480="年末+季度",T1480="季度+动态"),N1480*$E$5/2,IF(T1480="季度",(J1480+K1480)/2,IF(T1480="动态",N1480*$E$5*IF(J1480+K1480=0,0.5,J1480/(J1480+K1480)),J1480)))</x:f>
        <x:v>0.15728304882563943</x:v>
      </x:c>
      <x:c r="V1480" s="64" t="n">
        <x:f aca="0">IF(OR(T1480="年末+季度",T1480="季度+动态"),N1480*$E$5/2,IF(T1480="季度",(J1480+K1480)/2,IF(T1480="动态",N1480*$E$5*IF(J1480+K1480=0,0.5,K1480/(J1480+K1480)),K1480)))</x:f>
        <x:v>0.15391341445261003</x:v>
      </x:c>
      <x:c r="W1480" s="64" t="n">
        <x:f aca="0">IF(OR(T1480="年末+季度",T1480="季度+动态",T1480="动态"),N1480*(1-$E$5)*IF(L1480+M1480=0,$B$7/($B$7+$B$8),L1480/(L1480+M1480)),L1480)</x:f>
        <x:v>0.9331560818941854</x:v>
      </x:c>
      <x:c r="X1480" s="64" t="n">
        <x:f aca="0">IF(OR(T1480="年末+季度",T1480="季度+动态",T1480="动态"),N1480*(1-$E$5)*IF(L1480+M1480=0,$B$8/($B$7+$B$8),M1480/(L1480+M1480)),M1480)</x:f>
        <x:v>0.13133017159713742</x:v>
      </x:c>
      <x:c r="Y1480" s="64" t="n">
        <x:f aca="0">POWER(1-$H$5,(A1480-A1479)/$H$8)</x:f>
        <x:v>0.9999862671029998</x:v>
      </x:c>
      <x:c r="Z1480" s="64" t="n">
        <x:f aca="0">U1480*Y1480</x:f>
        <x:v>0.15728088887373</x:v>
      </x:c>
      <x:c r="AA1480" s="64" t="n">
        <x:f aca="0">V1480*Y1480</x:f>
        <x:v>0.1539113007755424</x:v>
      </x:c>
      <x:c r="AB1480" s="64" t="n">
        <x:f aca="0">W1480*Y1480</x:f>
        <x:v>0.9331432669578276</x:v>
      </x:c>
      <x:c r="AC1480" s="64" t="n">
        <x:f aca="0">X1480*Y1480</x:f>
        <x:v>0.13132836805341785</x:v>
      </x:c>
      <x:c r="AD1480" s="64" t="n">
        <x:f aca="0">SUM(Z1480:AC1480)</x:f>
        <x:v>1.375663824660518</x:v>
      </x:c>
      <x:c r="AE1480" s="64" t="n">
        <x:f aca="0">MAX(AE1479,AD1480)</x:f>
        <x:v>1.3906861275523164</x:v>
      </x:c>
      <x:c r="AF1480" s="63" t="n">
        <x:f aca="0">AD1480/AE1480-1</x:f>
        <x:v>-0.010802080062622399</x:v>
      </x:c>
      <x:c r="AG1480" s="63" t="n">
        <x:f aca="0">AD1480/AD1479-1</x:f>
        <x:v>-0.0016957767919083544</x:v>
      </x:c>
      <x:c r="AH1480" s="61" t="n">
        <x:f aca="0">IF(OR(T1480="年末+季度",T1480="季度+动态",T1480="季度",T1480="动态"),A1480,AH1479)</x:f>
        <x:v>45930</x:v>
      </x:c>
      <x:c r="AI1480" s="68" t="n">
        <x:f aca="0">YEAR(A1480)</x:f>
        <x:v>2025</x:v>
      </x:c>
      <x:c r="AJ1480" s="68" t="n">
        <x:f aca="0">MONTH(A1480)</x:f>
        <x:v>12</x:v>
      </x:c>
      <x:c r="AK1480" s="66" t="n">
        <x:f aca="0">IF(MONTH(A1480)&lt;&gt;MONTH(A1481),1,0)</x:f>
        <x:v>0</x:v>
      </x:c>
      <x:c r="AL1480" s="64" t="n">
        <x:f aca="0">IF(AK1479,AD1479,AL1479)</x:f>
        <x:v>1.3775777169498493</x:v>
      </x:c>
      <x:c r="AM1480" s="65" t="str">
        <x:f aca="0">IF(AK1480,AD1480/AL1480-1,"")</x:f>
      </x:c>
      <x:c r="AN1480" s="64" t="n">
        <x:f aca="0">IF(AI1480&lt;&gt;AI1479,AD1480,MAX(AN1479,AD1480))</x:f>
        <x:v>1.3906861275523164</x:v>
      </x:c>
      <x:c r="AO1480" s="65" t="n">
        <x:f aca="0">AD1480/AN1480-1</x:f>
        <x:v>-0.010802080062622399</x:v>
      </x:c>
      <x:c r="AP1480" s="69" t="n">
        <x:f aca="0">IFERROR(SUM(Z1480:AC1480)/AD1480,0)</x:f>
        <x:v>1</x:v>
      </x:c>
      <x:c r="AQ1480" s="66" t="b">
        <x:f aca="0">AND(B1480&gt;0,C1480&gt;0,D1480&gt;0,E1480&gt;0)</x:f>
        <x:v>1</x:v>
      </x:c>
    </x:row>
    <x:row r="1481" ht="13.5" hidden="0">
      <x:c r="A1481" s="61" t="n">
        <x:f aca="0">'净值底稿'!A1443</x:f>
        <x:v>46001</x:v>
      </x:c>
      <x:c r="B1481" s="62" t="n">
        <x:f aca="0">'净值底稿'!W1443</x:f>
        <x:v>1.661367522053296</x:v>
      </x:c>
      <x:c r="C1481" s="62" t="n">
        <x:f aca="0">'净值底稿'!T1443</x:f>
        <x:v>1.8055118875645986</x:v>
      </x:c>
      <x:c r="D1481" s="62" t="n">
        <x:f aca="0">'净值底稿'!U1443</x:f>
        <x:v>1.7489</x:v>
      </x:c>
      <x:c r="E1481" s="62" t="n">
        <x:f aca="0">'净值底稿'!V1443</x:f>
        <x:v>3.3059</x:v>
      </x:c>
      <x:c r="F1481" s="63" t="n">
        <x:f aca="0">IFERROR(B1481/B1480-1,0)</x:f>
        <x:v>-0.0013772872634669753</x:v>
      </x:c>
      <x:c r="G1481" s="63" t="n">
        <x:f aca="0">IFERROR(C1481/C1480-1,0)</x:f>
        <x:v>0.0015119386628976716</x:v>
      </x:c>
      <x:c r="H1481" s="63" t="n">
        <x:f aca="0">IFERROR(D1481/D1480-1,0)</x:f>
        <x:v>0.0004004118521907518</x:v>
      </x:c>
      <x:c r="I1481" s="63" t="n">
        <x:f aca="0">IFERROR(E1481/E1480-1,0)</x:f>
        <x:v>0.003917400546613825</x:v>
      </x:c>
      <x:c r="J1481" s="64" t="n">
        <x:f aca="0">Z1480*(1+F1481)</x:f>
        <x:v>0.15706426790869746</x:v>
      </x:c>
      <x:c r="K1481" s="64" t="n">
        <x:f aca="0">AA1480*(1+G1481)</x:f>
        <x:v>0.15414400522184182</x:v>
      </x:c>
      <x:c r="L1481" s="64" t="n">
        <x:f aca="0">AB1480*(1+H1481)</x:f>
        <x:v>0.9335169085817094</x:v>
      </x:c>
      <x:c r="M1481" s="64" t="n">
        <x:f aca="0">AC1480*(1+I1481)</x:f>
        <x:v>0.13184283387421622</x:v>
      </x:c>
      <x:c r="N1481" s="64" t="n">
        <x:f aca="0">SUM(J1481:M1481)</x:f>
        <x:v>1.3765680155864648</x:v>
      </x:c>
      <x:c r="O1481" s="65" t="n">
        <x:f aca="0">IFERROR((J1481+K1481)/N1481,0)</x:f>
        <x:v>0.2260754787317603</x:v>
      </x:c>
      <x:c r="P1481" s="66" t="b">
        <x:f aca="0">AND(MONTH(A1481)=12,OR(A1482="",YEAR(A1481)&lt;&gt;YEAR(A1482)))</x:f>
        <x:v>0</x:v>
      </x:c>
      <x:c r="Q1481" s="66" t="b">
        <x:f aca="0">AND(MOD(MONTH(A1481),3)=0,OR(A1482="",MONTH(A1481)&lt;&gt;MONTH(A1482)))</x:f>
        <x:v>0</x:v>
      </x:c>
      <x:c r="R1481" s="66" t="b">
        <x:f aca="0">OR(O1481&gt;$E$7,O1481&lt;$E$6)</x:f>
        <x:v>0</x:v>
      </x:c>
      <x:c r="S1481" s="66" t="b">
        <x:f aca="0">AND(OR(P1481,Q1481,R1481),A1481-AH1480&gt;$E$8)</x:f>
        <x:v>0</x:v>
      </x:c>
      <x:c r="T1481" s="67" t="str">
        <x:f aca="0">IF(NOT(OR(P1481,Q1481,R1481)),"不调",IF(NOT(S1481),"间隔规则跳过",IF(P1481,"年末+季度",IF(AND(Q1481,R1481),"季度+动态",IF(Q1481,"季度","动态")))))</x:f>
        <x:v>不调</x:v>
      </x:c>
      <x:c r="U1481" s="64" t="n">
        <x:f aca="0">IF(OR(T1481="年末+季度",T1481="季度+动态"),N1481*$E$5/2,IF(T1481="季度",(J1481+K1481)/2,IF(T1481="动态",N1481*$E$5*IF(J1481+K1481=0,0.5,J1481/(J1481+K1481)),J1481)))</x:f>
        <x:v>0.15706426790869746</x:v>
      </x:c>
      <x:c r="V1481" s="64" t="n">
        <x:f aca="0">IF(OR(T1481="年末+季度",T1481="季度+动态"),N1481*$E$5/2,IF(T1481="季度",(J1481+K1481)/2,IF(T1481="动态",N1481*$E$5*IF(J1481+K1481=0,0.5,K1481/(J1481+K1481)),K1481)))</x:f>
        <x:v>0.15414400522184182</x:v>
      </x:c>
      <x:c r="W1481" s="64" t="n">
        <x:f aca="0">IF(OR(T1481="年末+季度",T1481="季度+动态",T1481="动态"),N1481*(1-$E$5)*IF(L1481+M1481=0,$B$7/($B$7+$B$8),L1481/(L1481+M1481)),L1481)</x:f>
        <x:v>0.9335169085817094</x:v>
      </x:c>
      <x:c r="X1481" s="64" t="n">
        <x:f aca="0">IF(OR(T1481="年末+季度",T1481="季度+动态",T1481="动态"),N1481*(1-$E$5)*IF(L1481+M1481=0,$B$8/($B$7+$B$8),M1481/(L1481+M1481)),M1481)</x:f>
        <x:v>0.13184283387421622</x:v>
      </x:c>
      <x:c r="Y1481" s="64" t="n">
        <x:f aca="0">POWER(1-$H$5,(A1481-A1480)/$H$8)</x:f>
        <x:v>0.9999862671029998</x:v>
      </x:c>
      <x:c r="Z1481" s="64" t="n">
        <x:f aca="0">U1481*Y1481</x:f>
        <x:v>0.15706211096128386</x:v>
      </x:c>
      <x:c r="AA1481" s="64" t="n">
        <x:f aca="0">V1481*Y1481</x:f>
        <x:v>0.1541418883780949</x:v>
      </x:c>
      <x:c r="AB1481" s="64" t="n">
        <x:f aca="0">W1481*Y1481</x:f>
        <x:v>0.9335040886901559</x:v>
      </x:c>
      <x:c r="AC1481" s="64" t="n">
        <x:f aca="0">X1481*Y1481</x:f>
        <x:v>0.1318410232901584</x:v>
      </x:c>
      <x:c r="AD1481" s="64" t="n">
        <x:f aca="0">SUM(Z1481:AC1481)</x:f>
        <x:v>1.376549111319693</x:v>
      </x:c>
      <x:c r="AE1481" s="64" t="n">
        <x:f aca="0">MAX(AE1480,AD1481)</x:f>
        <x:v>1.3906861275523164</x:v>
      </x:c>
      <x:c r="AF1481" s="63" t="n">
        <x:f aca="0">AD1481/AE1481-1</x:f>
        <x:v>-0.010165497413499924</x:v>
      </x:c>
      <x:c r="AG1481" s="63" t="n">
        <x:f aca="0">AD1481/AD1480-1</x:f>
        <x:v>0.0006435341566051189</x:v>
      </x:c>
      <x:c r="AH1481" s="61" t="n">
        <x:f aca="0">IF(OR(T1481="年末+季度",T1481="季度+动态",T1481="季度",T1481="动态"),A1481,AH1480)</x:f>
        <x:v>45930</x:v>
      </x:c>
      <x:c r="AI1481" s="68" t="n">
        <x:f aca="0">YEAR(A1481)</x:f>
        <x:v>2025</x:v>
      </x:c>
      <x:c r="AJ1481" s="68" t="n">
        <x:f aca="0">MONTH(A1481)</x:f>
        <x:v>12</x:v>
      </x:c>
      <x:c r="AK1481" s="66" t="n">
        <x:f aca="0">IF(MONTH(A1481)&lt;&gt;MONTH(A1482),1,0)</x:f>
        <x:v>0</x:v>
      </x:c>
      <x:c r="AL1481" s="64" t="n">
        <x:f aca="0">IF(AK1480,AD1480,AL1480)</x:f>
        <x:v>1.3775777169498493</x:v>
      </x:c>
      <x:c r="AM1481" s="65" t="str">
        <x:f aca="0">IF(AK1481,AD1481/AL1481-1,"")</x:f>
      </x:c>
      <x:c r="AN1481" s="64" t="n">
        <x:f aca="0">IF(AI1481&lt;&gt;AI1480,AD1481,MAX(AN1480,AD1481))</x:f>
        <x:v>1.3906861275523164</x:v>
      </x:c>
      <x:c r="AO1481" s="65" t="n">
        <x:f aca="0">AD1481/AN1481-1</x:f>
        <x:v>-0.010165497413499924</x:v>
      </x:c>
      <x:c r="AP1481" s="69" t="n">
        <x:f aca="0">IFERROR(SUM(Z1481:AC1481)/AD1481,0)</x:f>
        <x:v>1</x:v>
      </x:c>
      <x:c r="AQ1481" s="66" t="b">
        <x:f aca="0">AND(B1481&gt;0,C1481&gt;0,D1481&gt;0,E1481&gt;0)</x:f>
        <x:v>1</x:v>
      </x:c>
    </x:row>
    <x:row r="1482" ht="13.5" hidden="0">
      <x:c r="A1482" s="61" t="n">
        <x:f aca="0">'净值底稿'!A1444</x:f>
        <x:v>46002</x:v>
      </x:c>
      <x:c r="B1482" s="62" t="n">
        <x:f aca="0">'净值底稿'!W1444</x:f>
        <x:v>1.652383594170695</x:v>
      </x:c>
      <x:c r="C1482" s="62" t="n">
        <x:f aca="0">'净值底稿'!T1444</x:f>
        <x:v>1.7831914215370603</x:v>
      </x:c>
      <x:c r="D1482" s="62" t="n">
        <x:f aca="0">'净值底稿'!U1444</x:f>
        <x:v>1.7505</x:v>
      </x:c>
      <x:c r="E1482" s="62" t="n">
        <x:f aca="0">'净值底稿'!V1444</x:f>
        <x:v>3.3114</x:v>
      </x:c>
      <x:c r="F1482" s="63" t="n">
        <x:f aca="0">IFERROR(B1482/B1481-1,0)</x:f>
        <x:v>-0.005407549963115765</x:v>
      </x:c>
      <x:c r="G1482" s="63" t="n">
        <x:f aca="0">IFERROR(C1482/C1481-1,0)</x:f>
        <x:v>-0.012362403250440912</x:v>
      </x:c>
      <x:c r="H1482" s="63" t="n">
        <x:f aca="0">IFERROR(D1482/D1481-1,0)</x:f>
        <x:v>0.0009148607696265465</x:v>
      </x:c>
      <x:c r="I1482" s="63" t="n">
        <x:f aca="0">IFERROR(E1482/E1481-1,0)</x:f>
        <x:v>0.001663692186696597</x:v>
      </x:c>
      <x:c r="J1482" s="64" t="n">
        <x:f aca="0">Z1481*(1+F1482)</x:f>
        <x:v>0.15621278974894828</x:v>
      </x:c>
      <x:c r="K1482" s="64" t="n">
        <x:f aca="0">AA1481*(1+G1482)</x:f>
        <x:v>0.15223632419618044</x:v>
      </x:c>
      <x:c r="L1482" s="64" t="n">
        <x:f aca="0">AB1481*(1+H1482)</x:f>
        <x:v>0.9343581149591845</x:v>
      </x:c>
      <x:c r="M1482" s="64" t="n">
        <x:f aca="0">AC1481*(1+I1482)</x:f>
        <x:v>0.13206036617049233</x:v>
      </x:c>
      <x:c r="N1482" s="64" t="n">
        <x:f aca="0">SUM(J1482:M1482)</x:f>
        <x:v>1.3748675950748055</x:v>
      </x:c>
      <x:c r="O1482" s="65" t="n">
        <x:f aca="0">IFERROR((J1482+K1482)/N1482,0)</x:f>
        <x:v>0.22434823182253144</x:v>
      </x:c>
      <x:c r="P1482" s="66" t="b">
        <x:f aca="0">AND(MONTH(A1482)=12,OR(A1483="",YEAR(A1482)&lt;&gt;YEAR(A1483)))</x:f>
        <x:v>0</x:v>
      </x:c>
      <x:c r="Q1482" s="66" t="b">
        <x:f aca="0">AND(MOD(MONTH(A1482),3)=0,OR(A1483="",MONTH(A1482)&lt;&gt;MONTH(A1483)))</x:f>
        <x:v>0</x:v>
      </x:c>
      <x:c r="R1482" s="66" t="b">
        <x:f aca="0">OR(O1482&gt;$E$7,O1482&lt;$E$6)</x:f>
        <x:v>0</x:v>
      </x:c>
      <x:c r="S1482" s="66" t="b">
        <x:f aca="0">AND(OR(P1482,Q1482,R1482),A1482-AH1481&gt;$E$8)</x:f>
        <x:v>0</x:v>
      </x:c>
      <x:c r="T1482" s="67" t="str">
        <x:f aca="0">IF(NOT(OR(P1482,Q1482,R1482)),"不调",IF(NOT(S1482),"间隔规则跳过",IF(P1482,"年末+季度",IF(AND(Q1482,R1482),"季度+动态",IF(Q1482,"季度","动态")))))</x:f>
        <x:v>不调</x:v>
      </x:c>
      <x:c r="U1482" s="64" t="n">
        <x:f aca="0">IF(OR(T1482="年末+季度",T1482="季度+动态"),N1482*$E$5/2,IF(T1482="季度",(J1482+K1482)/2,IF(T1482="动态",N1482*$E$5*IF(J1482+K1482=0,0.5,J1482/(J1482+K1482)),J1482)))</x:f>
        <x:v>0.15621278974894828</x:v>
      </x:c>
      <x:c r="V1482" s="64" t="n">
        <x:f aca="0">IF(OR(T1482="年末+季度",T1482="季度+动态"),N1482*$E$5/2,IF(T1482="季度",(J1482+K1482)/2,IF(T1482="动态",N1482*$E$5*IF(J1482+K1482=0,0.5,K1482/(J1482+K1482)),K1482)))</x:f>
        <x:v>0.15223632419618044</x:v>
      </x:c>
      <x:c r="W1482" s="64" t="n">
        <x:f aca="0">IF(OR(T1482="年末+季度",T1482="季度+动态",T1482="动态"),N1482*(1-$E$5)*IF(L1482+M1482=0,$B$7/($B$7+$B$8),L1482/(L1482+M1482)),L1482)</x:f>
        <x:v>0.9343581149591845</x:v>
      </x:c>
      <x:c r="X1482" s="64" t="n">
        <x:f aca="0">IF(OR(T1482="年末+季度",T1482="季度+动态",T1482="动态"),N1482*(1-$E$5)*IF(L1482+M1482=0,$B$8/($B$7+$B$8),M1482/(L1482+M1482)),M1482)</x:f>
        <x:v>0.13206036617049233</x:v>
      </x:c>
      <x:c r="Y1482" s="64" t="n">
        <x:f aca="0">POWER(1-$H$5,(A1482-A1481)/$H$8)</x:f>
        <x:v>0.9999862671029998</x:v>
      </x:c>
      <x:c r="Z1482" s="64" t="n">
        <x:f aca="0">U1482*Y1482</x:f>
        <x:v>0.15621064449479655</x:v>
      </x:c>
      <x:c r="AA1482" s="64" t="n">
        <x:f aca="0">V1482*Y1482</x:f>
        <x:v>0.15223423355042057</x:v>
      </x:c>
      <x:c r="AB1482" s="64" t="n">
        <x:f aca="0">W1482*Y1482</x:f>
        <x:v>0.9343452835154304</x:v>
      </x:c>
      <x:c r="AC1482" s="64" t="n">
        <x:f aca="0">X1482*Y1482</x:f>
        <x:v>0.1320585525990859</x:v>
      </x:c>
      <x:c r="AD1482" s="64" t="n">
        <x:f aca="0">SUM(Z1482:AC1482)</x:f>
        <x:v>1.3748487141597334</x:v>
      </x:c>
      <x:c r="AE1482" s="64" t="n">
        <x:f aca="0">MAX(AE1481,AD1482)</x:f>
        <x:v>1.3906861275523164</x:v>
      </x:c>
      <x:c r="AF1482" s="63" t="n">
        <x:f aca="0">AD1482/AE1482-1</x:f>
        <x:v>-0.011388201175528856</x:v>
      </x:c>
      <x:c r="AG1482" s="63" t="n">
        <x:f aca="0">AD1482/AD1481-1</x:f>
        <x:v>-0.001235260802521898</x:v>
      </x:c>
      <x:c r="AH1482" s="61" t="n">
        <x:f aca="0">IF(OR(T1482="年末+季度",T1482="季度+动态",T1482="季度",T1482="动态"),A1482,AH1481)</x:f>
        <x:v>45930</x:v>
      </x:c>
      <x:c r="AI1482" s="68" t="n">
        <x:f aca="0">YEAR(A1482)</x:f>
        <x:v>2025</x:v>
      </x:c>
      <x:c r="AJ1482" s="68" t="n">
        <x:f aca="0">MONTH(A1482)</x:f>
        <x:v>12</x:v>
      </x:c>
      <x:c r="AK1482" s="66" t="n">
        <x:f aca="0">IF(MONTH(A1482)&lt;&gt;MONTH(A1483),1,0)</x:f>
        <x:v>0</x:v>
      </x:c>
      <x:c r="AL1482" s="64" t="n">
        <x:f aca="0">IF(AK1481,AD1481,AL1481)</x:f>
        <x:v>1.3775777169498493</x:v>
      </x:c>
      <x:c r="AM1482" s="65" t="str">
        <x:f aca="0">IF(AK1482,AD1482/AL1482-1,"")</x:f>
      </x:c>
      <x:c r="AN1482" s="64" t="n">
        <x:f aca="0">IF(AI1482&lt;&gt;AI1481,AD1482,MAX(AN1481,AD1482))</x:f>
        <x:v>1.3906861275523164</x:v>
      </x:c>
      <x:c r="AO1482" s="65" t="n">
        <x:f aca="0">AD1482/AN1482-1</x:f>
        <x:v>-0.011388201175528856</x:v>
      </x:c>
      <x:c r="AP1482" s="69" t="n">
        <x:f aca="0">IFERROR(SUM(Z1482:AC1482)/AD1482,0)</x:f>
        <x:v>1</x:v>
      </x:c>
      <x:c r="AQ1482" s="66" t="b">
        <x:f aca="0">AND(B1482&gt;0,C1482&gt;0,D1482&gt;0,E1482&gt;0)</x:f>
        <x:v>1</x:v>
      </x:c>
    </x:row>
    <x:row r="1483" ht="13.5" hidden="0">
      <x:c r="A1483" s="61" t="n">
        <x:f aca="0">'净值底稿'!A1445</x:f>
        <x:v>46003</x:v>
      </x:c>
      <x:c r="B1483" s="62" t="n">
        <x:f aca="0">'净值底稿'!W1445</x:f>
        <x:v>1.6535533664197077</x:v>
      </x:c>
      <x:c r="C1483" s="62" t="n">
        <x:f aca="0">'净值底稿'!T1445</x:f>
        <x:v>1.79499640356185</x:v>
      </x:c>
      <x:c r="D1483" s="62" t="n">
        <x:f aca="0">'净值底稿'!U1445</x:f>
        <x:v>1.7498</x:v>
      </x:c>
      <x:c r="E1483" s="62" t="n">
        <x:f aca="0">'净值底稿'!V1445</x:f>
        <x:v>3.351</x:v>
      </x:c>
      <x:c r="F1483" s="63" t="n">
        <x:f aca="0">IFERROR(B1483/B1482-1,0)</x:f>
        <x:v>0.0007079302004324717</x:v>
      </x:c>
      <x:c r="G1483" s="63" t="n">
        <x:f aca="0">IFERROR(C1483/C1482-1,0)</x:f>
        <x:v>0.006620142897846737</x:v>
      </x:c>
      <x:c r="H1483" s="63" t="n">
        <x:f aca="0">IFERROR(D1483/D1482-1,0)</x:f>
        <x:v>-0.00039988574692939594</x:v>
      </x:c>
      <x:c r="I1483" s="63" t="n">
        <x:f aca="0">IFERROR(E1483/E1482-1,0)</x:f>
        <x:v>0.01195868816814638</x:v>
      </x:c>
      <x:c r="J1483" s="64" t="n">
        <x:f aca="0">Z1482*(1+F1483)</x:f>
        <x:v>0.15632123072766343</x:v>
      </x:c>
      <x:c r="K1483" s="64" t="n">
        <x:f aca="0">AA1482*(1+G1483)</x:f>
        <x:v>0.15324204593046853</x:v>
      </x:c>
      <x:c r="L1483" s="64" t="n">
        <x:f aca="0">AB1482*(1+H1483)</x:f>
        <x:v>0.9339716521538419</x:v>
      </x:c>
      <x:c r="M1483" s="64" t="n">
        <x:f aca="0">AC1482*(1+I1483)</x:f>
        <x:v>0.1336377996495551</x:v>
      </x:c>
      <x:c r="N1483" s="64" t="n">
        <x:f aca="0">SUM(J1483:M1483)</x:f>
        <x:v>1.377172728461529</x:v>
      </x:c>
      <x:c r="O1483" s="65" t="n">
        <x:f aca="0">IFERROR((J1483+K1483)/N1483,0)</x:f>
        <x:v>0.22478173598743287</x:v>
      </x:c>
      <x:c r="P1483" s="66" t="b">
        <x:f aca="0">AND(MONTH(A1483)=12,OR(A1484="",YEAR(A1483)&lt;&gt;YEAR(A1484)))</x:f>
        <x:v>0</x:v>
      </x:c>
      <x:c r="Q1483" s="66" t="b">
        <x:f aca="0">AND(MOD(MONTH(A1483),3)=0,OR(A1484="",MONTH(A1483)&lt;&gt;MONTH(A1484)))</x:f>
        <x:v>0</x:v>
      </x:c>
      <x:c r="R1483" s="66" t="b">
        <x:f aca="0">OR(O1483&gt;$E$7,O1483&lt;$E$6)</x:f>
        <x:v>0</x:v>
      </x:c>
      <x:c r="S1483" s="66" t="b">
        <x:f aca="0">AND(OR(P1483,Q1483,R1483),A1483-AH1482&gt;$E$8)</x:f>
        <x:v>0</x:v>
      </x:c>
      <x:c r="T1483" s="67" t="str">
        <x:f aca="0">IF(NOT(OR(P1483,Q1483,R1483)),"不调",IF(NOT(S1483),"间隔规则跳过",IF(P1483,"年末+季度",IF(AND(Q1483,R1483),"季度+动态",IF(Q1483,"季度","动态")))))</x:f>
        <x:v>不调</x:v>
      </x:c>
      <x:c r="U1483" s="64" t="n">
        <x:f aca="0">IF(OR(T1483="年末+季度",T1483="季度+动态"),N1483*$E$5/2,IF(T1483="季度",(J1483+K1483)/2,IF(T1483="动态",N1483*$E$5*IF(J1483+K1483=0,0.5,J1483/(J1483+K1483)),J1483)))</x:f>
        <x:v>0.15632123072766343</x:v>
      </x:c>
      <x:c r="V1483" s="64" t="n">
        <x:f aca="0">IF(OR(T1483="年末+季度",T1483="季度+动态"),N1483*$E$5/2,IF(T1483="季度",(J1483+K1483)/2,IF(T1483="动态",N1483*$E$5*IF(J1483+K1483=0,0.5,K1483/(J1483+K1483)),K1483)))</x:f>
        <x:v>0.15324204593046853</x:v>
      </x:c>
      <x:c r="W1483" s="64" t="n">
        <x:f aca="0">IF(OR(T1483="年末+季度",T1483="季度+动态",T1483="动态"),N1483*(1-$E$5)*IF(L1483+M1483=0,$B$7/($B$7+$B$8),L1483/(L1483+M1483)),L1483)</x:f>
        <x:v>0.9339716521538419</x:v>
      </x:c>
      <x:c r="X1483" s="64" t="n">
        <x:f aca="0">IF(OR(T1483="年末+季度",T1483="季度+动态",T1483="动态"),N1483*(1-$E$5)*IF(L1483+M1483=0,$B$8/($B$7+$B$8),M1483/(L1483+M1483)),M1483)</x:f>
        <x:v>0.1336377996495551</x:v>
      </x:c>
      <x:c r="Y1483" s="64" t="n">
        <x:f aca="0">POWER(1-$H$5,(A1483-A1482)/$H$8)</x:f>
        <x:v>0.9999862671029998</x:v>
      </x:c>
      <x:c r="Z1483" s="64" t="n">
        <x:f aca="0">U1483*Y1483</x:f>
        <x:v>0.15631908398430291</x:v>
      </x:c>
      <x:c r="AA1483" s="64" t="n">
        <x:f aca="0">V1483*Y1483</x:f>
        <x:v>0.15323994147323566</x:v>
      </x:c>
      <x:c r="AB1483" s="64" t="n">
        <x:f aca="0">W1483*Y1483</x:f>
        <x:v>0.9339588260173417</x:v>
      </x:c>
      <x:c r="AC1483" s="64" t="n">
        <x:f aca="0">X1483*Y1483</x:f>
        <x:v>0.13363596441541717</x:v>
      </x:c>
      <x:c r="AD1483" s="64" t="n">
        <x:f aca="0">SUM(Z1483:AC1483)</x:f>
        <x:v>1.3771538158902974</x:v>
      </x:c>
      <x:c r="AE1483" s="64" t="n">
        <x:f aca="0">MAX(AE1482,AD1483)</x:f>
        <x:v>1.3906861275523164</x:v>
      </x:c>
      <x:c r="AF1483" s="63" t="n">
        <x:f aca="0">AD1483/AE1483-1</x:f>
        <x:v>-0.009730672790873807</x:v>
      </x:c>
      <x:c r="AG1483" s="63" t="n">
        <x:f aca="0">AD1483/AD1482-1</x:f>
        <x:v>0.0016766220943609245</x:v>
      </x:c>
      <x:c r="AH1483" s="61" t="n">
        <x:f aca="0">IF(OR(T1483="年末+季度",T1483="季度+动态",T1483="季度",T1483="动态"),A1483,AH1482)</x:f>
        <x:v>45930</x:v>
      </x:c>
      <x:c r="AI1483" s="68" t="n">
        <x:f aca="0">YEAR(A1483)</x:f>
        <x:v>2025</x:v>
      </x:c>
      <x:c r="AJ1483" s="68" t="n">
        <x:f aca="0">MONTH(A1483)</x:f>
        <x:v>12</x:v>
      </x:c>
      <x:c r="AK1483" s="66" t="n">
        <x:f aca="0">IF(MONTH(A1483)&lt;&gt;MONTH(A1484),1,0)</x:f>
        <x:v>0</x:v>
      </x:c>
      <x:c r="AL1483" s="64" t="n">
        <x:f aca="0">IF(AK1482,AD1482,AL1482)</x:f>
        <x:v>1.3775777169498493</x:v>
      </x:c>
      <x:c r="AM1483" s="65" t="str">
        <x:f aca="0">IF(AK1483,AD1483/AL1483-1,"")</x:f>
      </x:c>
      <x:c r="AN1483" s="64" t="n">
        <x:f aca="0">IF(AI1483&lt;&gt;AI1482,AD1483,MAX(AN1482,AD1483))</x:f>
        <x:v>1.3906861275523164</x:v>
      </x:c>
      <x:c r="AO1483" s="65" t="n">
        <x:f aca="0">AD1483/AN1483-1</x:f>
        <x:v>-0.009730672790873807</x:v>
      </x:c>
      <x:c r="AP1483" s="69" t="n">
        <x:f aca="0">IFERROR(SUM(Z1483:AC1483)/AD1483,0)</x:f>
        <x:v>1</x:v>
      </x:c>
      <x:c r="AQ1483" s="66" t="b">
        <x:f aca="0">AND(B1483&gt;0,C1483&gt;0,D1483&gt;0,E1483&gt;0)</x:f>
        <x:v>1</x:v>
      </x:c>
    </x:row>
    <x:row r="1484" ht="13.5" hidden="0">
      <x:c r="A1484" s="61" t="n">
        <x:f aca="0">'净值底稿'!A1446</x:f>
        <x:v>46006</x:v>
      </x:c>
      <x:c r="B1484" s="62" t="n">
        <x:f aca="0">'净值底稿'!W1446</x:f>
        <x:v>1.6570356843992549</x:v>
      </x:c>
      <x:c r="C1484" s="62" t="n">
        <x:f aca="0">'净值底稿'!T1446</x:f>
        <x:v>1.7862368388552203</x:v>
      </x:c>
      <x:c r="D1484" s="62" t="n">
        <x:f aca="0">'净值底稿'!U1446</x:f>
        <x:v>1.7484</x:v>
      </x:c>
      <x:c r="E1484" s="62" t="n">
        <x:f aca="0">'净值底稿'!V1446</x:f>
        <x:v>3.3948</x:v>
      </x:c>
      <x:c r="F1484" s="63" t="n">
        <x:f aca="0">IFERROR(B1484/B1483-1,0)</x:f>
        <x:v>0.002105960442684074</x:v>
      </x:c>
      <x:c r="G1484" s="63" t="n">
        <x:f aca="0">IFERROR(C1484/C1483-1,0)</x:f>
        <x:v>-0.004879990115438604</x:v>
      </x:c>
      <x:c r="H1484" s="63" t="n">
        <x:f aca="0">IFERROR(D1484/D1483-1,0)</x:f>
        <x:v>-0.0008000914390215996</x:v>
      </x:c>
      <x:c r="I1484" s="63" t="n">
        <x:f aca="0">IFERROR(E1484/E1483-1,0)</x:f>
        <x:v>0.013070725156669738</x:v>
      </x:c>
      <x:c r="J1484" s="64" t="n">
        <x:f aca="0">Z1483*(1+F1484)</x:f>
        <x:v>0.15664828579161047</x:v>
      </x:c>
      <x:c r="K1484" s="64" t="n">
        <x:f aca="0">AA1483*(1+G1484)</x:f>
        <x:v>0.15249213207355589</x:v>
      </x:c>
      <x:c r="L1484" s="64" t="n">
        <x:f aca="0">AB1483*(1+H1484)</x:f>
        <x:v>0.9332115735562465</x:v>
      </x:c>
      <x:c r="M1484" s="64" t="n">
        <x:f aca="0">AC1483*(1+I1484)</x:f>
        <x:v>0.13538268337733758</x:v>
      </x:c>
      <x:c r="N1484" s="64" t="n">
        <x:f aca="0">SUM(J1484:M1484)</x:f>
        <x:v>1.3777346747987502</x:v>
      </x:c>
      <x:c r="O1484" s="65" t="n">
        <x:f aca="0">IFERROR((J1484+K1484)/N1484,0)</x:f>
        <x:v>0.22438312943696753</x:v>
      </x:c>
      <x:c r="P1484" s="66" t="b">
        <x:f aca="0">AND(MONTH(A1484)=12,OR(A1485="",YEAR(A1484)&lt;&gt;YEAR(A1485)))</x:f>
        <x:v>0</x:v>
      </x:c>
      <x:c r="Q1484" s="66" t="b">
        <x:f aca="0">AND(MOD(MONTH(A1484),3)=0,OR(A1485="",MONTH(A1484)&lt;&gt;MONTH(A1485)))</x:f>
        <x:v>0</x:v>
      </x:c>
      <x:c r="R1484" s="66" t="b">
        <x:f aca="0">OR(O1484&gt;$E$7,O1484&lt;$E$6)</x:f>
        <x:v>0</x:v>
      </x:c>
      <x:c r="S1484" s="66" t="b">
        <x:f aca="0">AND(OR(P1484,Q1484,R1484),A1484-AH1483&gt;$E$8)</x:f>
        <x:v>0</x:v>
      </x:c>
      <x:c r="T1484" s="67" t="str">
        <x:f aca="0">IF(NOT(OR(P1484,Q1484,R1484)),"不调",IF(NOT(S1484),"间隔规则跳过",IF(P1484,"年末+季度",IF(AND(Q1484,R1484),"季度+动态",IF(Q1484,"季度","动态")))))</x:f>
        <x:v>不调</x:v>
      </x:c>
      <x:c r="U1484" s="64" t="n">
        <x:f aca="0">IF(OR(T1484="年末+季度",T1484="季度+动态"),N1484*$E$5/2,IF(T1484="季度",(J1484+K1484)/2,IF(T1484="动态",N1484*$E$5*IF(J1484+K1484=0,0.5,J1484/(J1484+K1484)),J1484)))</x:f>
        <x:v>0.15664828579161047</x:v>
      </x:c>
      <x:c r="V1484" s="64" t="n">
        <x:f aca="0">IF(OR(T1484="年末+季度",T1484="季度+动态"),N1484*$E$5/2,IF(T1484="季度",(J1484+K1484)/2,IF(T1484="动态",N1484*$E$5*IF(J1484+K1484=0,0.5,K1484/(J1484+K1484)),K1484)))</x:f>
        <x:v>0.15249213207355589</x:v>
      </x:c>
      <x:c r="W1484" s="64" t="n">
        <x:f aca="0">IF(OR(T1484="年末+季度",T1484="季度+动态",T1484="动态"),N1484*(1-$E$5)*IF(L1484+M1484=0,$B$7/($B$7+$B$8),L1484/(L1484+M1484)),L1484)</x:f>
        <x:v>0.9332115735562465</x:v>
      </x:c>
      <x:c r="X1484" s="64" t="n">
        <x:f aca="0">IF(OR(T1484="年末+季度",T1484="季度+动态",T1484="动态"),N1484*(1-$E$5)*IF(L1484+M1484=0,$B$8/($B$7+$B$8),M1484/(L1484+M1484)),M1484)</x:f>
        <x:v>0.13538268337733758</x:v>
      </x:c>
      <x:c r="Y1484" s="64" t="n">
        <x:f aca="0">POWER(1-$H$5,(A1484-A1483)/$H$8)</x:f>
        <x:v>0.9999588018747739</x:v>
      </x:c>
      <x:c r="Z1484" s="64" t="n">
        <x:f aca="0">U1484*Y1484</x:f>
        <x:v>0.15664183217591598</x:v>
      </x:c>
      <x:c r="AA1484" s="64" t="n">
        <x:f aca="0">V1484*Y1484</x:f>
        <x:v>0.15248584968360274</x:v>
      </x:c>
      <x:c r="AB1484" s="64" t="n">
        <x:f aca="0">W1484*Y1484</x:f>
        <x:v>0.9331731269889767</x:v>
      </x:c>
      <x:c r="AC1484" s="64" t="n">
        <x:f aca="0">X1484*Y1484</x:f>
        <x:v>0.13537710586459437</x:v>
      </x:c>
      <x:c r="AD1484" s="64" t="n">
        <x:f aca="0">SUM(Z1484:AC1484)</x:f>
        <x:v>1.3776779147130898</x:v>
      </x:c>
      <x:c r="AE1484" s="64" t="n">
        <x:f aca="0">MAX(AE1483,AD1484)</x:f>
        <x:v>1.3906861275523164</x:v>
      </x:c>
      <x:c r="AF1484" s="63" t="n">
        <x:f aca="0">AD1484/AE1484-1</x:f>
        <x:v>-0.009353809304276095</x:v>
      </x:c>
      <x:c r="AG1484" s="63" t="n">
        <x:f aca="0">AD1484/AD1483-1</x:f>
        <x:v>0.0003805666562042287</x:v>
      </x:c>
      <x:c r="AH1484" s="61" t="n">
        <x:f aca="0">IF(OR(T1484="年末+季度",T1484="季度+动态",T1484="季度",T1484="动态"),A1484,AH1483)</x:f>
        <x:v>45930</x:v>
      </x:c>
      <x:c r="AI1484" s="68" t="n">
        <x:f aca="0">YEAR(A1484)</x:f>
        <x:v>2025</x:v>
      </x:c>
      <x:c r="AJ1484" s="68" t="n">
        <x:f aca="0">MONTH(A1484)</x:f>
        <x:v>12</x:v>
      </x:c>
      <x:c r="AK1484" s="66" t="n">
        <x:f aca="0">IF(MONTH(A1484)&lt;&gt;MONTH(A1485),1,0)</x:f>
        <x:v>0</x:v>
      </x:c>
      <x:c r="AL1484" s="64" t="n">
        <x:f aca="0">IF(AK1483,AD1483,AL1483)</x:f>
        <x:v>1.3775777169498493</x:v>
      </x:c>
      <x:c r="AM1484" s="65" t="str">
        <x:f aca="0">IF(AK1484,AD1484/AL1484-1,"")</x:f>
      </x:c>
      <x:c r="AN1484" s="64" t="n">
        <x:f aca="0">IF(AI1484&lt;&gt;AI1483,AD1484,MAX(AN1483,AD1484))</x:f>
        <x:v>1.3906861275523164</x:v>
      </x:c>
      <x:c r="AO1484" s="65" t="n">
        <x:f aca="0">AD1484/AN1484-1</x:f>
        <x:v>-0.009353809304276095</x:v>
      </x:c>
      <x:c r="AP1484" s="69" t="n">
        <x:f aca="0">IFERROR(SUM(Z1484:AC1484)/AD1484,0)</x:f>
        <x:v>1</x:v>
      </x:c>
      <x:c r="AQ1484" s="66" t="b">
        <x:f aca="0">AND(B1484&gt;0,C1484&gt;0,D1484&gt;0,E1484&gt;0)</x:f>
        <x:v>1</x:v>
      </x:c>
    </x:row>
    <x:row r="1485" ht="13.5" hidden="0">
      <x:c r="A1485" s="61" t="n">
        <x:f aca="0">'净值底稿'!A1447</x:f>
        <x:v>46007</x:v>
      </x:c>
      <x:c r="B1485" s="62" t="n">
        <x:f aca="0">'净值底稿'!W1447</x:f>
        <x:v>1.6437218873861024</x:v>
      </x:c>
      <x:c r="C1485" s="62" t="n">
        <x:f aca="0">'净值底稿'!T1447</x:f>
        <x:v>1.7600142071496556</x:v>
      </x:c>
      <x:c r="D1485" s="62" t="n">
        <x:f aca="0">'净值底稿'!U1447</x:f>
        <x:v>1.7484</x:v>
      </x:c>
      <x:c r="E1485" s="62" t="n">
        <x:f aca="0">'净值底稿'!V1447</x:f>
        <x:v>3.3547</x:v>
      </x:c>
      <x:c r="F1485" s="63" t="n">
        <x:f aca="0">IFERROR(B1485/B1484-1,0)</x:f>
        <x:v>-0.00803470748306745</x:v>
      </x:c>
      <x:c r="G1485" s="63" t="n">
        <x:f aca="0">IFERROR(C1485/C1484-1,0)</x:f>
        <x:v>-0.014680377839688119</x:v>
      </x:c>
      <x:c r="H1485" s="63" t="n">
        <x:f aca="0">IFERROR(D1485/D1484-1,0)</x:f>
        <x:v>0</x:v>
      </x:c>
      <x:c r="I1485" s="63" t="n">
        <x:f aca="0">IFERROR(E1485/E1484-1,0)</x:f>
        <x:v>-0.011812183339224736</x:v>
      </x:c>
      <x:c r="J1485" s="64" t="n">
        <x:f aca="0">Z1484*(1+F1485)</x:f>
        <x:v>0.15538326087477075</x:v>
      </x:c>
      <x:c r="K1485" s="64" t="n">
        <x:f aca="0">AA1484*(1+G1485)</x:f>
        <x:v>0.15024729979504156</x:v>
      </x:c>
      <x:c r="L1485" s="64" t="n">
        <x:f aca="0">AB1484*(1+H1485)</x:f>
        <x:v>0.9331731269889767</x:v>
      </x:c>
      <x:c r="M1485" s="64" t="n">
        <x:f aca="0">AC1484*(1+I1485)</x:f>
        <x:v>0.13377800667018813</x:v>
      </x:c>
      <x:c r="N1485" s="64" t="n">
        <x:f aca="0">SUM(J1485:M1485)</x:f>
        <x:v>1.372581694328977</x:v>
      </x:c>
      <x:c r="O1485" s="65" t="n">
        <x:f aca="0">IFERROR((J1485+K1485)/N1485,0)</x:f>
        <x:v>0.22266839338785435</x:v>
      </x:c>
      <x:c r="P1485" s="66" t="b">
        <x:f aca="0">AND(MONTH(A1485)=12,OR(A1486="",YEAR(A1485)&lt;&gt;YEAR(A1486)))</x:f>
        <x:v>0</x:v>
      </x:c>
      <x:c r="Q1485" s="66" t="b">
        <x:f aca="0">AND(MOD(MONTH(A1485),3)=0,OR(A1486="",MONTH(A1485)&lt;&gt;MONTH(A1486)))</x:f>
        <x:v>0</x:v>
      </x:c>
      <x:c r="R1485" s="66" t="b">
        <x:f aca="0">OR(O1485&gt;$E$7,O1485&lt;$E$6)</x:f>
        <x:v>0</x:v>
      </x:c>
      <x:c r="S1485" s="66" t="b">
        <x:f aca="0">AND(OR(P1485,Q1485,R1485),A1485-AH1484&gt;$E$8)</x:f>
        <x:v>0</x:v>
      </x:c>
      <x:c r="T1485" s="67" t="str">
        <x:f aca="0">IF(NOT(OR(P1485,Q1485,R1485)),"不调",IF(NOT(S1485),"间隔规则跳过",IF(P1485,"年末+季度",IF(AND(Q1485,R1485),"季度+动态",IF(Q1485,"季度","动态")))))</x:f>
        <x:v>不调</x:v>
      </x:c>
      <x:c r="U1485" s="64" t="n">
        <x:f aca="0">IF(OR(T1485="年末+季度",T1485="季度+动态"),N1485*$E$5/2,IF(T1485="季度",(J1485+K1485)/2,IF(T1485="动态",N1485*$E$5*IF(J1485+K1485=0,0.5,J1485/(J1485+K1485)),J1485)))</x:f>
        <x:v>0.15538326087477075</x:v>
      </x:c>
      <x:c r="V1485" s="64" t="n">
        <x:f aca="0">IF(OR(T1485="年末+季度",T1485="季度+动态"),N1485*$E$5/2,IF(T1485="季度",(J1485+K1485)/2,IF(T1485="动态",N1485*$E$5*IF(J1485+K1485=0,0.5,K1485/(J1485+K1485)),K1485)))</x:f>
        <x:v>0.15024729979504156</x:v>
      </x:c>
      <x:c r="W1485" s="64" t="n">
        <x:f aca="0">IF(OR(T1485="年末+季度",T1485="季度+动态",T1485="动态"),N1485*(1-$E$5)*IF(L1485+M1485=0,$B$7/($B$7+$B$8),L1485/(L1485+M1485)),L1485)</x:f>
        <x:v>0.9331731269889767</x:v>
      </x:c>
      <x:c r="X1485" s="64" t="n">
        <x:f aca="0">IF(OR(T1485="年末+季度",T1485="季度+动态",T1485="动态"),N1485*(1-$E$5)*IF(L1485+M1485=0,$B$8/($B$7+$B$8),M1485/(L1485+M1485)),M1485)</x:f>
        <x:v>0.13377800667018813</x:v>
      </x:c>
      <x:c r="Y1485" s="64" t="n">
        <x:f aca="0">POWER(1-$H$5,(A1485-A1484)/$H$8)</x:f>
        <x:v>0.9999862671029998</x:v>
      </x:c>
      <x:c r="Z1485" s="64" t="n">
        <x:f aca="0">U1485*Y1485</x:f>
        <x:v>0.1553811270124536</x:v>
      </x:c>
      <x:c r="AA1485" s="64" t="n">
        <x:f aca="0">V1485*Y1485</x:f>
        <x:v>0.15024523646434892</x:v>
      </x:c>
      <x:c r="AB1485" s="64" t="n">
        <x:f aca="0">W1485*Y1485</x:f>
        <x:v>0.9331603118185403</x:v>
      </x:c>
      <x:c r="AC1485" s="64" t="n">
        <x:f aca="0">X1485*Y1485</x:f>
        <x:v>0.13377616951060164</x:v>
      </x:c>
      <x:c r="AD1485" s="64" t="n">
        <x:f aca="0">SUM(Z1485:AC1485)</x:f>
        <x:v>1.3725628448059446</x:v>
      </x:c>
      <x:c r="AE1485" s="64" t="n">
        <x:f aca="0">MAX(AE1484,AD1485)</x:f>
        <x:v>1.3906861275523164</x:v>
      </x:c>
      <x:c r="AF1485" s="63" t="n">
        <x:f aca="0">AD1485/AE1485-1</x:f>
        <x:v>-0.013031900144333641</x:v>
      </x:c>
      <x:c r="AG1485" s="63" t="n">
        <x:f aca="0">AD1485/AD1484-1</x:f>
        <x:v>-0.0037128198489052577</x:v>
      </x:c>
      <x:c r="AH1485" s="61" t="n">
        <x:f aca="0">IF(OR(T1485="年末+季度",T1485="季度+动态",T1485="季度",T1485="动态"),A1485,AH1484)</x:f>
        <x:v>45930</x:v>
      </x:c>
      <x:c r="AI1485" s="68" t="n">
        <x:f aca="0">YEAR(A1485)</x:f>
        <x:v>2025</x:v>
      </x:c>
      <x:c r="AJ1485" s="68" t="n">
        <x:f aca="0">MONTH(A1485)</x:f>
        <x:v>12</x:v>
      </x:c>
      <x:c r="AK1485" s="66" t="n">
        <x:f aca="0">IF(MONTH(A1485)&lt;&gt;MONTH(A1486),1,0)</x:f>
        <x:v>0</x:v>
      </x:c>
      <x:c r="AL1485" s="64" t="n">
        <x:f aca="0">IF(AK1484,AD1484,AL1484)</x:f>
        <x:v>1.3775777169498493</x:v>
      </x:c>
      <x:c r="AM1485" s="65" t="str">
        <x:f aca="0">IF(AK1485,AD1485/AL1485-1,"")</x:f>
      </x:c>
      <x:c r="AN1485" s="64" t="n">
        <x:f aca="0">IF(AI1485&lt;&gt;AI1484,AD1485,MAX(AN1484,AD1485))</x:f>
        <x:v>1.3906861275523164</x:v>
      </x:c>
      <x:c r="AO1485" s="65" t="n">
        <x:f aca="0">AD1485/AN1485-1</x:f>
        <x:v>-0.013031900144333641</x:v>
      </x:c>
      <x:c r="AP1485" s="69" t="n">
        <x:f aca="0">IFERROR(SUM(Z1485:AC1485)/AD1485,0)</x:f>
        <x:v>1</x:v>
      </x:c>
      <x:c r="AQ1485" s="66" t="b">
        <x:f aca="0">AND(B1485&gt;0,C1485&gt;0,D1485&gt;0,E1485&gt;0)</x:f>
        <x:v>1</x:v>
      </x:c>
    </x:row>
    <x:row r="1486" ht="13.5" hidden="0">
      <x:c r="A1486" s="61" t="n">
        <x:f aca="0">'净值底稿'!A1448</x:f>
        <x:v>46008</x:v>
      </x:c>
      <x:c r="B1486" s="62" t="n">
        <x:f aca="0">'净值底稿'!W1448</x:f>
        <x:v>1.650485701605234</x:v>
      </x:c>
      <x:c r="C1486" s="62" t="n">
        <x:f aca="0">'净值底稿'!T1448</x:f>
        <x:v>1.7893397214848346</x:v>
      </x:c>
      <x:c r="D1486" s="62" t="n">
        <x:f aca="0">'净值底稿'!U1448</x:f>
        <x:v>1.7499</x:v>
      </x:c>
      <x:c r="E1486" s="62" t="n">
        <x:f aca="0">'净值底稿'!V1448</x:f>
        <x:v>3.3808</x:v>
      </x:c>
      <x:c r="F1486" s="63" t="n">
        <x:f aca="0">IFERROR(B1486/B1485-1,0)</x:f>
        <x:v>0.004114938342694607</x:v>
      </x:c>
      <x:c r="G1486" s="63" t="n">
        <x:f aca="0">IFERROR(C1486/C1485-1,0)</x:f>
        <x:v>0.01666208955362447</x:v>
      </x:c>
      <x:c r="H1486" s="63" t="n">
        <x:f aca="0">IFERROR(D1486/D1485-1,0)</x:f>
        <x:v>0.0008579272477693412</x:v>
      </x:c>
      <x:c r="I1486" s="63" t="n">
        <x:f aca="0">IFERROR(E1486/E1485-1,0)</x:f>
        <x:v>0.0077801293707335795</x:v>
      </x:c>
      <x:c r="J1486" s="64" t="n">
        <x:f aca="0">Z1485*(1+F1486)</x:f>
        <x:v>0.15602051076972825</x:v>
      </x:c>
      <x:c r="K1486" s="64" t="n">
        <x:f aca="0">AA1485*(1+G1486)</x:f>
        <x:v>0.1527486360493234</x:v>
      </x:c>
      <x:c r="L1486" s="64" t="n">
        <x:f aca="0">AB1485*(1+H1486)</x:f>
        <x:v>0.9339608954765863</x:v>
      </x:c>
      <x:c r="M1486" s="64" t="n">
        <x:f aca="0">AC1485*(1+I1486)</x:f>
        <x:v>0.13481696541611532</x:v>
      </x:c>
      <x:c r="N1486" s="64" t="n">
        <x:f aca="0">SUM(J1486:M1486)</x:f>
        <x:v>1.3775470077117533</x:v>
      </x:c>
      <x:c r="O1486" s="65" t="n">
        <x:f aca="0">IFERROR((J1486+K1486)/N1486,0)</x:f>
        <x:v>0.22414418171612802</x:v>
      </x:c>
      <x:c r="P1486" s="66" t="b">
        <x:f aca="0">AND(MONTH(A1486)=12,OR(A1487="",YEAR(A1486)&lt;&gt;YEAR(A1487)))</x:f>
        <x:v>0</x:v>
      </x:c>
      <x:c r="Q1486" s="66" t="b">
        <x:f aca="0">AND(MOD(MONTH(A1486),3)=0,OR(A1487="",MONTH(A1486)&lt;&gt;MONTH(A1487)))</x:f>
        <x:v>0</x:v>
      </x:c>
      <x:c r="R1486" s="66" t="b">
        <x:f aca="0">OR(O1486&gt;$E$7,O1486&lt;$E$6)</x:f>
        <x:v>0</x:v>
      </x:c>
      <x:c r="S1486" s="66" t="b">
        <x:f aca="0">AND(OR(P1486,Q1486,R1486),A1486-AH1485&gt;$E$8)</x:f>
        <x:v>0</x:v>
      </x:c>
      <x:c r="T1486" s="67" t="str">
        <x:f aca="0">IF(NOT(OR(P1486,Q1486,R1486)),"不调",IF(NOT(S1486),"间隔规则跳过",IF(P1486,"年末+季度",IF(AND(Q1486,R1486),"季度+动态",IF(Q1486,"季度","动态")))))</x:f>
        <x:v>不调</x:v>
      </x:c>
      <x:c r="U1486" s="64" t="n">
        <x:f aca="0">IF(OR(T1486="年末+季度",T1486="季度+动态"),N1486*$E$5/2,IF(T1486="季度",(J1486+K1486)/2,IF(T1486="动态",N1486*$E$5*IF(J1486+K1486=0,0.5,J1486/(J1486+K1486)),J1486)))</x:f>
        <x:v>0.15602051076972825</x:v>
      </x:c>
      <x:c r="V1486" s="64" t="n">
        <x:f aca="0">IF(OR(T1486="年末+季度",T1486="季度+动态"),N1486*$E$5/2,IF(T1486="季度",(J1486+K1486)/2,IF(T1486="动态",N1486*$E$5*IF(J1486+K1486=0,0.5,K1486/(J1486+K1486)),K1486)))</x:f>
        <x:v>0.1527486360493234</x:v>
      </x:c>
      <x:c r="W1486" s="64" t="n">
        <x:f aca="0">IF(OR(T1486="年末+季度",T1486="季度+动态",T1486="动态"),N1486*(1-$E$5)*IF(L1486+M1486=0,$B$7/($B$7+$B$8),L1486/(L1486+M1486)),L1486)</x:f>
        <x:v>0.9339608954765863</x:v>
      </x:c>
      <x:c r="X1486" s="64" t="n">
        <x:f aca="0">IF(OR(T1486="年末+季度",T1486="季度+动态",T1486="动态"),N1486*(1-$E$5)*IF(L1486+M1486=0,$B$8/($B$7+$B$8),M1486/(L1486+M1486)),M1486)</x:f>
        <x:v>0.13481696541611532</x:v>
      </x:c>
      <x:c r="Y1486" s="64" t="n">
        <x:f aca="0">POWER(1-$H$5,(A1486-A1485)/$H$8)</x:f>
        <x:v>0.9999862671029998</x:v>
      </x:c>
      <x:c r="Z1486" s="64" t="n">
        <x:f aca="0">U1486*Y1486</x:f>
        <x:v>0.15601836815612394</x:v>
      </x:c>
      <x:c r="AA1486" s="64" t="n">
        <x:f aca="0">V1486*Y1486</x:f>
        <x:v>0.15274653836803762</x:v>
      </x:c>
      <x:c r="AB1486" s="64" t="n">
        <x:f aca="0">W1486*Y1486</x:f>
        <x:v>0.9339480694878065</x:v>
      </x:c>
      <x:c r="AC1486" s="64" t="n">
        <x:f aca="0">X1486*Y1486</x:f>
        <x:v>0.13481511398861537</x:v>
      </x:c>
      <x:c r="AD1486" s="64" t="n">
        <x:f aca="0">SUM(Z1486:AC1486)</x:f>
        <x:v>1.3775280900005835</x:v>
      </x:c>
      <x:c r="AE1486" s="64" t="n">
        <x:f aca="0">MAX(AE1485,AD1486)</x:f>
        <x:v>1.3906861275523164</x:v>
      </x:c>
      <x:c r="AF1486" s="63" t="n">
        <x:f aca="0">AD1486/AE1486-1</x:f>
        <x:v>-0.009461543687713125</x:v>
      </x:c>
      <x:c r="AG1486" s="63" t="n">
        <x:f aca="0">AD1486/AD1485-1</x:f>
        <x:v>0.003617499346881159</x:v>
      </x:c>
      <x:c r="AH1486" s="61" t="n">
        <x:f aca="0">IF(OR(T1486="年末+季度",T1486="季度+动态",T1486="季度",T1486="动态"),A1486,AH1485)</x:f>
        <x:v>45930</x:v>
      </x:c>
      <x:c r="AI1486" s="68" t="n">
        <x:f aca="0">YEAR(A1486)</x:f>
        <x:v>2025</x:v>
      </x:c>
      <x:c r="AJ1486" s="68" t="n">
        <x:f aca="0">MONTH(A1486)</x:f>
        <x:v>12</x:v>
      </x:c>
      <x:c r="AK1486" s="66" t="n">
        <x:f aca="0">IF(MONTH(A1486)&lt;&gt;MONTH(A1487),1,0)</x:f>
        <x:v>0</x:v>
      </x:c>
      <x:c r="AL1486" s="64" t="n">
        <x:f aca="0">IF(AK1485,AD1485,AL1485)</x:f>
        <x:v>1.3775777169498493</x:v>
      </x:c>
      <x:c r="AM1486" s="65" t="str">
        <x:f aca="0">IF(AK1486,AD1486/AL1486-1,"")</x:f>
      </x:c>
      <x:c r="AN1486" s="64" t="n">
        <x:f aca="0">IF(AI1486&lt;&gt;AI1485,AD1486,MAX(AN1485,AD1486))</x:f>
        <x:v>1.3906861275523164</x:v>
      </x:c>
      <x:c r="AO1486" s="65" t="n">
        <x:f aca="0">AD1486/AN1486-1</x:f>
        <x:v>-0.009461543687713125</x:v>
      </x:c>
      <x:c r="AP1486" s="69" t="n">
        <x:f aca="0">IFERROR(SUM(Z1486:AC1486)/AD1486,0)</x:f>
        <x:v>1</x:v>
      </x:c>
      <x:c r="AQ1486" s="66" t="b">
        <x:f aca="0">AND(B1486&gt;0,C1486&gt;0,D1486&gt;0,E1486&gt;0)</x:f>
        <x:v>1</x:v>
      </x:c>
    </x:row>
    <x:row r="1487" ht="13.5" hidden="0">
      <x:c r="A1487" s="61" t="n">
        <x:f aca="0">'净值底稿'!A1449</x:f>
        <x:v>46009</x:v>
      </x:c>
      <x:c r="B1487" s="62" t="n">
        <x:f aca="0">'净值底稿'!W1449</x:f>
        <x:v>1.659566254694911</x:v>
      </x:c>
      <x:c r="C1487" s="62" t="n">
        <x:f aca="0">'净值底稿'!T1449</x:f>
        <x:v>1.7839888067951295</x:v>
      </x:c>
      <x:c r="D1487" s="62" t="n">
        <x:f aca="0">'净值底稿'!U1449</x:f>
        <x:v>1.7505</x:v>
      </x:c>
      <x:c r="E1487" s="62" t="n">
        <x:f aca="0">'净值底稿'!V1449</x:f>
        <x:v>3.3902</x:v>
      </x:c>
      <x:c r="F1487" s="63" t="n">
        <x:f aca="0">IFERROR(B1487/B1486-1,0)</x:f>
        <x:v>0.00550174598958697</x:v>
      </x:c>
      <x:c r="G1487" s="63" t="n">
        <x:f aca="0">IFERROR(C1487/C1486-1,0)</x:f>
        <x:v>-0.00299044090144307</x:v>
      </x:c>
      <x:c r="H1487" s="63" t="n">
        <x:f aca="0">IFERROR(D1487/D1486-1,0)</x:f>
        <x:v>0.00034287673581334666</x:v>
      </x:c>
      <x:c r="I1487" s="63" t="n">
        <x:f aca="0">IFERROR(E1487/E1486-1,0)</x:f>
        <x:v>0.002780407004259411</x:v>
      </x:c>
      <x:c r="J1487" s="64" t="n">
        <x:f aca="0">Z1486*(1+F1487)</x:f>
        <x:v>0.1568767415874288</x:v>
      </x:c>
      <x:c r="K1487" s="64" t="n">
        <x:f aca="0">AA1486*(1+G1487)</x:f>
        <x:v>0.152289758872148</x:v>
      </x:c>
      <x:c r="L1487" s="64" t="n">
        <x:f aca="0">AB1486*(1+H1487)</x:f>
        <x:v>0.9342682985532916</x:v>
      </x:c>
      <x:c r="M1487" s="64" t="n">
        <x:f aca="0">AC1486*(1+I1487)</x:f>
        <x:v>0.13518995487582935</x:v>
      </x:c>
      <x:c r="N1487" s="64" t="n">
        <x:f aca="0">SUM(J1487:M1487)</x:f>
        <x:v>1.3786247538886978</x:v>
      </x:c>
      <x:c r="O1487" s="65" t="n">
        <x:f aca="0">IFERROR((J1487+K1487)/N1487,0)</x:f>
        <x:v>0.22425718063418518</x:v>
      </x:c>
      <x:c r="P1487" s="66" t="b">
        <x:f aca="0">AND(MONTH(A1487)=12,OR(A1488="",YEAR(A1487)&lt;&gt;YEAR(A1488)))</x:f>
        <x:v>0</x:v>
      </x:c>
      <x:c r="Q1487" s="66" t="b">
        <x:f aca="0">AND(MOD(MONTH(A1487),3)=0,OR(A1488="",MONTH(A1487)&lt;&gt;MONTH(A1488)))</x:f>
        <x:v>0</x:v>
      </x:c>
      <x:c r="R1487" s="66" t="b">
        <x:f aca="0">OR(O1487&gt;$E$7,O1487&lt;$E$6)</x:f>
        <x:v>0</x:v>
      </x:c>
      <x:c r="S1487" s="66" t="b">
        <x:f aca="0">AND(OR(P1487,Q1487,R1487),A1487-AH1486&gt;$E$8)</x:f>
        <x:v>0</x:v>
      </x:c>
      <x:c r="T1487" s="67" t="str">
        <x:f aca="0">IF(NOT(OR(P1487,Q1487,R1487)),"不调",IF(NOT(S1487),"间隔规则跳过",IF(P1487,"年末+季度",IF(AND(Q1487,R1487),"季度+动态",IF(Q1487,"季度","动态")))))</x:f>
        <x:v>不调</x:v>
      </x:c>
      <x:c r="U1487" s="64" t="n">
        <x:f aca="0">IF(OR(T1487="年末+季度",T1487="季度+动态"),N1487*$E$5/2,IF(T1487="季度",(J1487+K1487)/2,IF(T1487="动态",N1487*$E$5*IF(J1487+K1487=0,0.5,J1487/(J1487+K1487)),J1487)))</x:f>
        <x:v>0.1568767415874288</x:v>
      </x:c>
      <x:c r="V1487" s="64" t="n">
        <x:f aca="0">IF(OR(T1487="年末+季度",T1487="季度+动态"),N1487*$E$5/2,IF(T1487="季度",(J1487+K1487)/2,IF(T1487="动态",N1487*$E$5*IF(J1487+K1487=0,0.5,K1487/(J1487+K1487)),K1487)))</x:f>
        <x:v>0.152289758872148</x:v>
      </x:c>
      <x:c r="W1487" s="64" t="n">
        <x:f aca="0">IF(OR(T1487="年末+季度",T1487="季度+动态",T1487="动态"),N1487*(1-$E$5)*IF(L1487+M1487=0,$B$7/($B$7+$B$8),L1487/(L1487+M1487)),L1487)</x:f>
        <x:v>0.9342682985532916</x:v>
      </x:c>
      <x:c r="X1487" s="64" t="n">
        <x:f aca="0">IF(OR(T1487="年末+季度",T1487="季度+动态",T1487="动态"),N1487*(1-$E$5)*IF(L1487+M1487=0,$B$8/($B$7+$B$8),M1487/(L1487+M1487)),M1487)</x:f>
        <x:v>0.13518995487582935</x:v>
      </x:c>
      <x:c r="Y1487" s="64" t="n">
        <x:f aca="0">POWER(1-$H$5,(A1487-A1486)/$H$8)</x:f>
        <x:v>0.9999862671029998</x:v>
      </x:c>
      <x:c r="Z1487" s="64" t="n">
        <x:f aca="0">U1487*Y1487</x:f>
        <x:v>0.15687458721529482</x:v>
      </x:c>
      <x:c r="AA1487" s="64" t="n">
        <x:f aca="0">V1487*Y1487</x:f>
        <x:v>0.15228766749257522</x:v>
      </x:c>
      <x:c r="AB1487" s="64" t="n">
        <x:f aca="0">W1487*Y1487</x:f>
        <x:v>0.934255468342977</x:v>
      </x:c>
      <x:c r="AC1487" s="64" t="n">
        <x:f aca="0">X1487*Y1487</x:f>
        <x:v>0.13518809832610357</x:v>
      </x:c>
      <x:c r="AD1487" s="64" t="n">
        <x:f aca="0">SUM(Z1487:AC1487)</x:f>
        <x:v>1.3786058213769508</x:v>
      </x:c>
      <x:c r="AE1487" s="64" t="n">
        <x:f aca="0">MAX(AE1486,AD1487)</x:f>
        <x:v>1.3906861275523164</x:v>
      </x:c>
      <x:c r="AF1487" s="63" t="n">
        <x:f aca="0">AD1487/AE1487-1</x:f>
        <x:v>-0.0086865799090321</x:v>
      </x:c>
      <x:c r="AG1487" s="63" t="n">
        <x:f aca="0">AD1487/AD1486-1</x:f>
        <x:v>0.0007823661703818541</x:v>
      </x:c>
      <x:c r="AH1487" s="61" t="n">
        <x:f aca="0">IF(OR(T1487="年末+季度",T1487="季度+动态",T1487="季度",T1487="动态"),A1487,AH1486)</x:f>
        <x:v>45930</x:v>
      </x:c>
      <x:c r="AI1487" s="68" t="n">
        <x:f aca="0">YEAR(A1487)</x:f>
        <x:v>2025</x:v>
      </x:c>
      <x:c r="AJ1487" s="68" t="n">
        <x:f aca="0">MONTH(A1487)</x:f>
        <x:v>12</x:v>
      </x:c>
      <x:c r="AK1487" s="66" t="n">
        <x:f aca="0">IF(MONTH(A1487)&lt;&gt;MONTH(A1488),1,0)</x:f>
        <x:v>0</x:v>
      </x:c>
      <x:c r="AL1487" s="64" t="n">
        <x:f aca="0">IF(AK1486,AD1486,AL1486)</x:f>
        <x:v>1.3775777169498493</x:v>
      </x:c>
      <x:c r="AM1487" s="65" t="str">
        <x:f aca="0">IF(AK1487,AD1487/AL1487-1,"")</x:f>
      </x:c>
      <x:c r="AN1487" s="64" t="n">
        <x:f aca="0">IF(AI1487&lt;&gt;AI1486,AD1487,MAX(AN1486,AD1487))</x:f>
        <x:v>1.3906861275523164</x:v>
      </x:c>
      <x:c r="AO1487" s="65" t="n">
        <x:f aca="0">AD1487/AN1487-1</x:f>
        <x:v>-0.0086865799090321</x:v>
      </x:c>
      <x:c r="AP1487" s="69" t="n">
        <x:f aca="0">IFERROR(SUM(Z1487:AC1487)/AD1487,0)</x:f>
        <x:v>1</x:v>
      </x:c>
      <x:c r="AQ1487" s="66" t="b">
        <x:f aca="0">AND(B1487&gt;0,C1487&gt;0,D1487&gt;0,E1487&gt;0)</x:f>
        <x:v>1</x:v>
      </x:c>
    </x:row>
    <x:row r="1488" ht="13.5" hidden="0">
      <x:c r="A1488" s="61" t="n">
        <x:f aca="0">'净值底稿'!A1450</x:f>
        <x:v>46010</x:v>
      </x:c>
      <x:c r="B1488" s="62" t="n">
        <x:f aca="0">'净值底稿'!W1450</x:f>
        <x:v>1.6621593858147956</x:v>
      </x:c>
      <x:c r="C1488" s="62" t="n">
        <x:f aca="0">'净值底稿'!T1450</x:f>
        <x:v>1.7990950873723108</x:v>
      </x:c>
      <x:c r="D1488" s="62" t="n">
        <x:f aca="0">'净值底稿'!U1450</x:f>
        <x:v>1.7517</x:v>
      </x:c>
      <x:c r="E1488" s="62" t="n">
        <x:f aca="0">'净值底稿'!V1450</x:f>
        <x:v>3.3898</x:v>
      </x:c>
      <x:c r="F1488" s="63" t="n">
        <x:f aca="0">IFERROR(B1488/B1487-1,0)</x:f>
        <x:v>0.0015625354592192497</x:v>
      </x:c>
      <x:c r="G1488" s="63" t="n">
        <x:f aca="0">IFERROR(C1488/C1487-1,0)</x:f>
        <x:v>0.008467699191633038</x:v>
      </x:c>
      <x:c r="H1488" s="63" t="n">
        <x:f aca="0">IFERROR(D1488/D1487-1,0)</x:f>
        <x:v>0.0006855184233076628</x:v>
      </x:c>
      <x:c r="I1488" s="63" t="n">
        <x:f aca="0">IFERROR(E1488/E1487-1,0)</x:f>
        <x:v>-0.00011798713940180949</x:v>
      </x:c>
      <x:c r="J1488" s="64" t="n">
        <x:f aca="0">Z1487*(1+F1488)</x:f>
        <x:v>0.1571197093204691</x:v>
      </x:c>
      <x:c r="K1488" s="64" t="n">
        <x:f aca="0">AA1487*(1+G1488)</x:f>
        <x:v>0.15357719365149777</x:v>
      </x:c>
      <x:c r="L1488" s="64" t="n">
        <x:f aca="0">AB1487*(1+H1488)</x:f>
        <x:v>0.934895917678602</x:v>
      </x:c>
      <x:c r="M1488" s="64" t="n">
        <x:f aca="0">AC1487*(1+I1488)</x:f>
        <x:v>0.1351721478691009</x:v>
      </x:c>
      <x:c r="N1488" s="64" t="n">
        <x:f aca="0">SUM(J1488:M1488)</x:f>
        <x:v>1.3807649685196697</x:v>
      </x:c>
      <x:c r="O1488" s="65" t="n">
        <x:f aca="0">IFERROR((J1488+K1488)/N1488,0)</x:f>
        <x:v>0.2250179502345484</x:v>
      </x:c>
      <x:c r="P1488" s="66" t="b">
        <x:f aca="0">AND(MONTH(A1488)=12,OR(A1489="",YEAR(A1488)&lt;&gt;YEAR(A1489)))</x:f>
        <x:v>0</x:v>
      </x:c>
      <x:c r="Q1488" s="66" t="b">
        <x:f aca="0">AND(MOD(MONTH(A1488),3)=0,OR(A1489="",MONTH(A1488)&lt;&gt;MONTH(A1489)))</x:f>
        <x:v>0</x:v>
      </x:c>
      <x:c r="R1488" s="66" t="b">
        <x:f aca="0">OR(O1488&gt;$E$7,O1488&lt;$E$6)</x:f>
        <x:v>0</x:v>
      </x:c>
      <x:c r="S1488" s="66" t="b">
        <x:f aca="0">AND(OR(P1488,Q1488,R1488),A1488-AH1487&gt;$E$8)</x:f>
        <x:v>0</x:v>
      </x:c>
      <x:c r="T1488" s="67" t="str">
        <x:f aca="0">IF(NOT(OR(P1488,Q1488,R1488)),"不调",IF(NOT(S1488),"间隔规则跳过",IF(P1488,"年末+季度",IF(AND(Q1488,R1488),"季度+动态",IF(Q1488,"季度","动态")))))</x:f>
        <x:v>不调</x:v>
      </x:c>
      <x:c r="U1488" s="64" t="n">
        <x:f aca="0">IF(OR(T1488="年末+季度",T1488="季度+动态"),N1488*$E$5/2,IF(T1488="季度",(J1488+K1488)/2,IF(T1488="动态",N1488*$E$5*IF(J1488+K1488=0,0.5,J1488/(J1488+K1488)),J1488)))</x:f>
        <x:v>0.1571197093204691</x:v>
      </x:c>
      <x:c r="V1488" s="64" t="n">
        <x:f aca="0">IF(OR(T1488="年末+季度",T1488="季度+动态"),N1488*$E$5/2,IF(T1488="季度",(J1488+K1488)/2,IF(T1488="动态",N1488*$E$5*IF(J1488+K1488=0,0.5,K1488/(J1488+K1488)),K1488)))</x:f>
        <x:v>0.15357719365149777</x:v>
      </x:c>
      <x:c r="W1488" s="64" t="n">
        <x:f aca="0">IF(OR(T1488="年末+季度",T1488="季度+动态",T1488="动态"),N1488*(1-$E$5)*IF(L1488+M1488=0,$B$7/($B$7+$B$8),L1488/(L1488+M1488)),L1488)</x:f>
        <x:v>0.934895917678602</x:v>
      </x:c>
      <x:c r="X1488" s="64" t="n">
        <x:f aca="0">IF(OR(T1488="年末+季度",T1488="季度+动态",T1488="动态"),N1488*(1-$E$5)*IF(L1488+M1488=0,$B$8/($B$7+$B$8),M1488/(L1488+M1488)),M1488)</x:f>
        <x:v>0.1351721478691009</x:v>
      </x:c>
      <x:c r="Y1488" s="64" t="n">
        <x:f aca="0">POWER(1-$H$5,(A1488-A1487)/$H$8)</x:f>
        <x:v>0.9999862671029998</x:v>
      </x:c>
      <x:c r="Z1488" s="64" t="n">
        <x:f aca="0">U1488*Y1488</x:f>
        <x:v>0.15711755161168428</x:v>
      </x:c>
      <x:c r="AA1488" s="64" t="n">
        <x:f aca="0">V1488*Y1488</x:f>
        <x:v>0.15357508459171576</x:v>
      </x:c>
      <x:c r="AB1488" s="64" t="n">
        <x:f aca="0">W1488*Y1488</x:f>
        <x:v>0.9348830788492586</x:v>
      </x:c>
      <x:c r="AC1488" s="64" t="n">
        <x:f aca="0">X1488*Y1488</x:f>
        <x:v>0.1351702915639169</x:v>
      </x:c>
      <x:c r="AD1488" s="64" t="n">
        <x:f aca="0">SUM(Z1488:AC1488)</x:f>
        <x:v>1.3807460066165755</x:v>
      </x:c>
      <x:c r="AE1488" s="64" t="n">
        <x:f aca="0">MAX(AE1487,AD1488)</x:f>
        <x:v>1.3906861275523164</x:v>
      </x:c>
      <x:c r="AF1488" s="63" t="n">
        <x:f aca="0">AD1488/AE1488-1</x:f>
        <x:v>-0.007147637945620344</x:v>
      </x:c>
      <x:c r="AG1488" s="63" t="n">
        <x:f aca="0">AD1488/AD1487-1</x:f>
        <x:v>0.0015524272467435374</x:v>
      </x:c>
      <x:c r="AH1488" s="61" t="n">
        <x:f aca="0">IF(OR(T1488="年末+季度",T1488="季度+动态",T1488="季度",T1488="动态"),A1488,AH1487)</x:f>
        <x:v>45930</x:v>
      </x:c>
      <x:c r="AI1488" s="68" t="n">
        <x:f aca="0">YEAR(A1488)</x:f>
        <x:v>2025</x:v>
      </x:c>
      <x:c r="AJ1488" s="68" t="n">
        <x:f aca="0">MONTH(A1488)</x:f>
        <x:v>12</x:v>
      </x:c>
      <x:c r="AK1488" s="66" t="n">
        <x:f aca="0">IF(MONTH(A1488)&lt;&gt;MONTH(A1489),1,0)</x:f>
        <x:v>0</x:v>
      </x:c>
      <x:c r="AL1488" s="64" t="n">
        <x:f aca="0">IF(AK1487,AD1487,AL1487)</x:f>
        <x:v>1.3775777169498493</x:v>
      </x:c>
      <x:c r="AM1488" s="65" t="str">
        <x:f aca="0">IF(AK1488,AD1488/AL1488-1,"")</x:f>
      </x:c>
      <x:c r="AN1488" s="64" t="n">
        <x:f aca="0">IF(AI1488&lt;&gt;AI1487,AD1488,MAX(AN1487,AD1488))</x:f>
        <x:v>1.3906861275523164</x:v>
      </x:c>
      <x:c r="AO1488" s="65" t="n">
        <x:f aca="0">AD1488/AN1488-1</x:f>
        <x:v>-0.007147637945620344</x:v>
      </x:c>
      <x:c r="AP1488" s="69" t="n">
        <x:f aca="0">IFERROR(SUM(Z1488:AC1488)/AD1488,0)</x:f>
        <x:v>1</x:v>
      </x:c>
      <x:c r="AQ1488" s="66" t="b">
        <x:f aca="0">AND(B1488&gt;0,C1488&gt;0,D1488&gt;0,E1488&gt;0)</x:f>
        <x:v>1</x:v>
      </x:c>
    </x:row>
    <x:row r="1489" ht="13.5" hidden="0">
      <x:c r="A1489" s="61" t="n">
        <x:f aca="0">'净值底稿'!A1451</x:f>
        <x:v>46013</x:v>
      </x:c>
      <x:c r="B1489" s="62" t="n">
        <x:f aca="0">'净值底稿'!W1451</x:f>
        <x:v>1.6590333741041405</x:v>
      </x:c>
      <x:c r="C1489" s="62" t="n">
        <x:f aca="0">'净值底稿'!T1451</x:f>
        <x:v>1.8168274567029714</x:v>
      </x:c>
      <x:c r="D1489" s="62" t="n">
        <x:f aca="0">'净值底稿'!U1451</x:f>
        <x:v>1.7513</x:v>
      </x:c>
      <x:c r="E1489" s="62" t="n">
        <x:f aca="0">'净值底稿'!V1451</x:f>
        <x:v>3.4477</x:v>
      </x:c>
      <x:c r="F1489" s="63" t="n">
        <x:f aca="0">IFERROR(B1489/B1488-1,0)</x:f>
        <x:v>-0.0018806931136285954</x:v>
      </x:c>
      <x:c r="G1489" s="63" t="n">
        <x:f aca="0">IFERROR(C1489/C1488-1,0)</x:f>
        <x:v>0.009856271330582977</x:v>
      </x:c>
      <x:c r="H1489" s="63" t="n">
        <x:f aca="0">IFERROR(D1489/D1488-1,0)</x:f>
        <x:v>-0.00022834960324258358</x:v>
      </x:c>
      <x:c r="I1489" s="63" t="n">
        <x:f aca="0">IFERROR(E1489/E1488-1,0)</x:f>
        <x:v>0.017080653725883632</x:v>
      </x:c>
      <x:c r="J1489" s="64" t="n">
        <x:f aca="0">Z1488*(1+F1489)</x:f>
        <x:v>0.156822061714338</x:v>
      </x:c>
      <x:c r="K1489" s="64" t="n">
        <x:f aca="0">AA1488*(1+G1489)</x:f>
        <x:v>0.15508876229506893</x:v>
      </x:c>
      <x:c r="L1489" s="64" t="n">
        <x:f aca="0">AB1488*(1+H1489)</x:f>
        <x:v>0.9346695986691251</x:v>
      </x:c>
      <x:c r="M1489" s="64" t="n">
        <x:f aca="0">AC1488*(1+I1489)</x:f>
        <x:v>0.1374790885081469</x:v>
      </x:c>
      <x:c r="N1489" s="64" t="n">
        <x:f aca="0">SUM(J1489:M1489)</x:f>
        <x:v>1.384059511186679</x:v>
      </x:c>
      <x:c r="O1489" s="65" t="n">
        <x:f aca="0">IFERROR((J1489+K1489)/N1489,0)</x:f>
        <x:v>0.2253594021704874</x:v>
      </x:c>
      <x:c r="P1489" s="66" t="b">
        <x:f aca="0">AND(MONTH(A1489)=12,OR(A1490="",YEAR(A1489)&lt;&gt;YEAR(A1490)))</x:f>
        <x:v>0</x:v>
      </x:c>
      <x:c r="Q1489" s="66" t="b">
        <x:f aca="0">AND(MOD(MONTH(A1489),3)=0,OR(A1490="",MONTH(A1489)&lt;&gt;MONTH(A1490)))</x:f>
        <x:v>0</x:v>
      </x:c>
      <x:c r="R1489" s="66" t="b">
        <x:f aca="0">OR(O1489&gt;$E$7,O1489&lt;$E$6)</x:f>
        <x:v>0</x:v>
      </x:c>
      <x:c r="S1489" s="66" t="b">
        <x:f aca="0">AND(OR(P1489,Q1489,R1489),A1489-AH1488&gt;$E$8)</x:f>
        <x:v>0</x:v>
      </x:c>
      <x:c r="T1489" s="67" t="str">
        <x:f aca="0">IF(NOT(OR(P1489,Q1489,R1489)),"不调",IF(NOT(S1489),"间隔规则跳过",IF(P1489,"年末+季度",IF(AND(Q1489,R1489),"季度+动态",IF(Q1489,"季度","动态")))))</x:f>
        <x:v>不调</x:v>
      </x:c>
      <x:c r="U1489" s="64" t="n">
        <x:f aca="0">IF(OR(T1489="年末+季度",T1489="季度+动态"),N1489*$E$5/2,IF(T1489="季度",(J1489+K1489)/2,IF(T1489="动态",N1489*$E$5*IF(J1489+K1489=0,0.5,J1489/(J1489+K1489)),J1489)))</x:f>
        <x:v>0.156822061714338</x:v>
      </x:c>
      <x:c r="V1489" s="64" t="n">
        <x:f aca="0">IF(OR(T1489="年末+季度",T1489="季度+动态"),N1489*$E$5/2,IF(T1489="季度",(J1489+K1489)/2,IF(T1489="动态",N1489*$E$5*IF(J1489+K1489=0,0.5,K1489/(J1489+K1489)),K1489)))</x:f>
        <x:v>0.15508876229506893</x:v>
      </x:c>
      <x:c r="W1489" s="64" t="n">
        <x:f aca="0">IF(OR(T1489="年末+季度",T1489="季度+动态",T1489="动态"),N1489*(1-$E$5)*IF(L1489+M1489=0,$B$7/($B$7+$B$8),L1489/(L1489+M1489)),L1489)</x:f>
        <x:v>0.9346695986691251</x:v>
      </x:c>
      <x:c r="X1489" s="64" t="n">
        <x:f aca="0">IF(OR(T1489="年末+季度",T1489="季度+动态",T1489="动态"),N1489*(1-$E$5)*IF(L1489+M1489=0,$B$8/($B$7+$B$8),M1489/(L1489+M1489)),M1489)</x:f>
        <x:v>0.1374790885081469</x:v>
      </x:c>
      <x:c r="Y1489" s="64" t="n">
        <x:f aca="0">POWER(1-$H$5,(A1489-A1488)/$H$8)</x:f>
        <x:v>0.9999588018747739</x:v>
      </x:c>
      <x:c r="Z1489" s="64" t="n">
        <x:f aca="0">U1489*Y1489</x:f>
        <x:v>0.15681560093940128</x:v>
      </x:c>
      <x:c r="AA1489" s="64" t="n">
        <x:f aca="0">V1489*Y1489</x:f>
        <x:v>0.15508237292881874</x:v>
      </x:c>
      <x:c r="AB1489" s="64" t="n">
        <x:f aca="0">W1489*Y1489</x:f>
        <x:v>0.9346310920339541</x:v>
      </x:c>
      <x:c r="AC1489" s="64" t="n">
        <x:f aca="0">X1489*Y1489</x:f>
        <x:v>0.13747342462744258</x:v>
      </x:c>
      <x:c r="AD1489" s="64" t="n">
        <x:f aca="0">SUM(Z1489:AC1489)</x:f>
        <x:v>1.3840024905296167</x:v>
      </x:c>
      <x:c r="AE1489" s="64" t="n">
        <x:f aca="0">MAX(AE1488,AD1489)</x:f>
        <x:v>1.3906861275523164</x:v>
      </x:c>
      <x:c r="AF1489" s="63" t="n">
        <x:f aca="0">AD1489/AE1489-1</x:f>
        <x:v>-0.004805999635923097</x:v>
      </x:c>
      <x:c r="AG1489" s="63" t="n">
        <x:f aca="0">AD1489/AD1488-1</x:f>
        <x:v>0.002358495985095077</x:v>
      </x:c>
      <x:c r="AH1489" s="61" t="n">
        <x:f aca="0">IF(OR(T1489="年末+季度",T1489="季度+动态",T1489="季度",T1489="动态"),A1489,AH1488)</x:f>
        <x:v>45930</x:v>
      </x:c>
      <x:c r="AI1489" s="68" t="n">
        <x:f aca="0">YEAR(A1489)</x:f>
        <x:v>2025</x:v>
      </x:c>
      <x:c r="AJ1489" s="68" t="n">
        <x:f aca="0">MONTH(A1489)</x:f>
        <x:v>12</x:v>
      </x:c>
      <x:c r="AK1489" s="66" t="n">
        <x:f aca="0">IF(MONTH(A1489)&lt;&gt;MONTH(A1490),1,0)</x:f>
        <x:v>0</x:v>
      </x:c>
      <x:c r="AL1489" s="64" t="n">
        <x:f aca="0">IF(AK1488,AD1488,AL1488)</x:f>
        <x:v>1.3775777169498493</x:v>
      </x:c>
      <x:c r="AM1489" s="65" t="str">
        <x:f aca="0">IF(AK1489,AD1489/AL1489-1,"")</x:f>
      </x:c>
      <x:c r="AN1489" s="64" t="n">
        <x:f aca="0">IF(AI1489&lt;&gt;AI1488,AD1489,MAX(AN1488,AD1489))</x:f>
        <x:v>1.3906861275523164</x:v>
      </x:c>
      <x:c r="AO1489" s="65" t="n">
        <x:f aca="0">AD1489/AN1489-1</x:f>
        <x:v>-0.004805999635923097</x:v>
      </x:c>
      <x:c r="AP1489" s="69" t="n">
        <x:f aca="0">IFERROR(SUM(Z1489:AC1489)/AD1489,0)</x:f>
        <x:v>1</x:v>
      </x:c>
      <x:c r="AQ1489" s="66" t="b">
        <x:f aca="0">AND(B1489&gt;0,C1489&gt;0,D1489&gt;0,E1489&gt;0)</x:f>
        <x:v>1</x:v>
      </x:c>
    </x:row>
    <x:row r="1490" ht="13.5" hidden="0">
      <x:c r="A1490" s="61" t="n">
        <x:f aca="0">'净值底稿'!A1452</x:f>
        <x:v>46014</x:v>
      </x:c>
      <x:c r="B1490" s="62" t="n">
        <x:f aca="0">'净值底稿'!W1452</x:f>
        <x:v>1.659890529814554</x:v>
      </x:c>
      <x:c r="C1490" s="62" t="n">
        <x:f aca="0">'净值底稿'!T1452</x:f>
        <x:v>1.8188641983295502</x:v>
      </x:c>
      <x:c r="D1490" s="62" t="n">
        <x:f aca="0">'净值底稿'!U1452</x:f>
        <x:v>1.7526</x:v>
      </x:c>
      <x:c r="E1490" s="62" t="n">
        <x:f aca="0">'净值底稿'!V1452</x:f>
        <x:v>3.4982</x:v>
      </x:c>
      <x:c r="F1490" s="63" t="n">
        <x:f aca="0">IFERROR(B1490/B1489-1,0)</x:f>
        <x:v>0.000516659715104506</x:v>
      </x:c>
      <x:c r="G1490" s="63" t="n">
        <x:f aca="0">IFERROR(C1490/C1489-1,0)</x:f>
        <x:v>0.0011210429581876014</x:v>
      </x:c>
      <x:c r="H1490" s="63" t="n">
        <x:f aca="0">IFERROR(D1490/D1489-1,0)</x:f>
        <x:v>0.0007423057157538437</x:v>
      </x:c>
      <x:c r="I1490" s="63" t="n">
        <x:f aca="0">IFERROR(E1490/E1489-1,0)</x:f>
        <x:v>0.014647446123502661</x:v>
      </x:c>
      <x:c r="J1490" s="64" t="n">
        <x:f aca="0">Z1489*(1+F1490)</x:f>
        <x:v>0.15689662124310658</x:v>
      </x:c>
      <x:c r="K1490" s="64" t="n">
        <x:f aca="0">AA1489*(1+G1490)</x:f>
        <x:v>0.1552562269309296</x:v>
      </x:c>
      <x:c r="L1490" s="64" t="n">
        <x:f aca="0">AB1489*(1+H1490)</x:f>
        <x:v>0.9353248740356922</x:v>
      </x:c>
      <x:c r="M1490" s="64" t="n">
        <x:f aca="0">AC1489*(1+I1490)</x:f>
        <x:v>0.13948705920808646</x:v>
      </x:c>
      <x:c r="N1490" s="64" t="n">
        <x:f aca="0">SUM(J1490:M1490)</x:f>
        <x:v>1.3869647814178148</x:v>
      </x:c>
      <x:c r="O1490" s="65" t="n">
        <x:f aca="0">IFERROR((J1490+K1490)/N1490,0)</x:f>
        <x:v>0.22506184176857053</x:v>
      </x:c>
      <x:c r="P1490" s="66" t="b">
        <x:f aca="0">AND(MONTH(A1490)=12,OR(A1491="",YEAR(A1490)&lt;&gt;YEAR(A1491)))</x:f>
        <x:v>0</x:v>
      </x:c>
      <x:c r="Q1490" s="66" t="b">
        <x:f aca="0">AND(MOD(MONTH(A1490),3)=0,OR(A1491="",MONTH(A1490)&lt;&gt;MONTH(A1491)))</x:f>
        <x:v>0</x:v>
      </x:c>
      <x:c r="R1490" s="66" t="b">
        <x:f aca="0">OR(O1490&gt;$E$7,O1490&lt;$E$6)</x:f>
        <x:v>0</x:v>
      </x:c>
      <x:c r="S1490" s="66" t="b">
        <x:f aca="0">AND(OR(P1490,Q1490,R1490),A1490-AH1489&gt;$E$8)</x:f>
        <x:v>0</x:v>
      </x:c>
      <x:c r="T1490" s="67" t="str">
        <x:f aca="0">IF(NOT(OR(P1490,Q1490,R1490)),"不调",IF(NOT(S1490),"间隔规则跳过",IF(P1490,"年末+季度",IF(AND(Q1490,R1490),"季度+动态",IF(Q1490,"季度","动态")))))</x:f>
        <x:v>不调</x:v>
      </x:c>
      <x:c r="U1490" s="64" t="n">
        <x:f aca="0">IF(OR(T1490="年末+季度",T1490="季度+动态"),N1490*$E$5/2,IF(T1490="季度",(J1490+K1490)/2,IF(T1490="动态",N1490*$E$5*IF(J1490+K1490=0,0.5,J1490/(J1490+K1490)),J1490)))</x:f>
        <x:v>0.15689662124310658</x:v>
      </x:c>
      <x:c r="V1490" s="64" t="n">
        <x:f aca="0">IF(OR(T1490="年末+季度",T1490="季度+动态"),N1490*$E$5/2,IF(T1490="季度",(J1490+K1490)/2,IF(T1490="动态",N1490*$E$5*IF(J1490+K1490=0,0.5,K1490/(J1490+K1490)),K1490)))</x:f>
        <x:v>0.1552562269309296</x:v>
      </x:c>
      <x:c r="W1490" s="64" t="n">
        <x:f aca="0">IF(OR(T1490="年末+季度",T1490="季度+动态",T1490="动态"),N1490*(1-$E$5)*IF(L1490+M1490=0,$B$7/($B$7+$B$8),L1490/(L1490+M1490)),L1490)</x:f>
        <x:v>0.9353248740356922</x:v>
      </x:c>
      <x:c r="X1490" s="64" t="n">
        <x:f aca="0">IF(OR(T1490="年末+季度",T1490="季度+动态",T1490="动态"),N1490*(1-$E$5)*IF(L1490+M1490=0,$B$8/($B$7+$B$8),M1490/(L1490+M1490)),M1490)</x:f>
        <x:v>0.13948705920808646</x:v>
      </x:c>
      <x:c r="Y1490" s="64" t="n">
        <x:f aca="0">POWER(1-$H$5,(A1490-A1489)/$H$8)</x:f>
        <x:v>0.9999862671029998</x:v>
      </x:c>
      <x:c r="Z1490" s="64" t="n">
        <x:f aca="0">U1490*Y1490</x:f>
        <x:v>0.15689446659796735</x:v>
      </x:c>
      <x:c r="AA1490" s="64" t="n">
        <x:f aca="0">V1490*Y1490</x:f>
        <x:v>0.15525409481315652</x:v>
      </x:c>
      <x:c r="AB1490" s="64" t="n">
        <x:f aca="0">W1490*Y1490</x:f>
        <x:v>0.9353120293155353</x:v>
      </x:c>
      <x:c r="AC1490" s="64" t="n">
        <x:f aca="0">X1490*Y1490</x:f>
        <x:v>0.1394851436466695</x:v>
      </x:c>
      <x:c r="AD1490" s="64" t="n">
        <x:f aca="0">SUM(Z1490:AC1490)</x:f>
        <x:v>1.3869457343733287</x:v>
      </x:c>
      <x:c r="AE1490" s="64" t="n">
        <x:f aca="0">MAX(AE1489,AD1490)</x:f>
        <x:v>1.3906861275523164</x:v>
      </x:c>
      <x:c r="AF1490" s="63" t="n">
        <x:f aca="0">AD1490/AE1490-1</x:f>
        <x:v>-0.0026896027111242837</x:v>
      </x:c>
      <x:c r="AG1490" s="63" t="n">
        <x:f aca="0">AD1490/AD1489-1</x:f>
        <x:v>0.002126617447476997</x:v>
      </x:c>
      <x:c r="AH1490" s="61" t="n">
        <x:f aca="0">IF(OR(T1490="年末+季度",T1490="季度+动态",T1490="季度",T1490="动态"),A1490,AH1489)</x:f>
        <x:v>45930</x:v>
      </x:c>
      <x:c r="AI1490" s="68" t="n">
        <x:f aca="0">YEAR(A1490)</x:f>
        <x:v>2025</x:v>
      </x:c>
      <x:c r="AJ1490" s="68" t="n">
        <x:f aca="0">MONTH(A1490)</x:f>
        <x:v>12</x:v>
      </x:c>
      <x:c r="AK1490" s="66" t="n">
        <x:f aca="0">IF(MONTH(A1490)&lt;&gt;MONTH(A1491),1,0)</x:f>
        <x:v>0</x:v>
      </x:c>
      <x:c r="AL1490" s="64" t="n">
        <x:f aca="0">IF(AK1489,AD1489,AL1489)</x:f>
        <x:v>1.3775777169498493</x:v>
      </x:c>
      <x:c r="AM1490" s="65" t="str">
        <x:f aca="0">IF(AK1490,AD1490/AL1490-1,"")</x:f>
      </x:c>
      <x:c r="AN1490" s="64" t="n">
        <x:f aca="0">IF(AI1490&lt;&gt;AI1489,AD1490,MAX(AN1489,AD1490))</x:f>
        <x:v>1.3906861275523164</x:v>
      </x:c>
      <x:c r="AO1490" s="65" t="n">
        <x:f aca="0">AD1490/AN1490-1</x:f>
        <x:v>-0.0026896027111242837</x:v>
      </x:c>
      <x:c r="AP1490" s="69" t="n">
        <x:f aca="0">IFERROR(SUM(Z1490:AC1490)/AD1490,0)</x:f>
        <x:v>1</x:v>
      </x:c>
      <x:c r="AQ1490" s="66" t="b">
        <x:f aca="0">AND(B1490&gt;0,C1490&gt;0,D1490&gt;0,E1490&gt;0)</x:f>
        <x:v>1</x:v>
      </x:c>
    </x:row>
    <x:row r="1491" ht="13.5" hidden="0">
      <x:c r="A1491" s="61" t="n">
        <x:f aca="0">'净值底稿'!A1453</x:f>
        <x:v>46015</x:v>
      </x:c>
      <x:c r="B1491" s="62" t="n">
        <x:f aca="0">'净值底稿'!W1453</x:f>
        <x:v>1.6621346713696186</x:v>
      </x:c>
      <x:c r="C1491" s="62" t="n">
        <x:f aca="0">'净值底稿'!T1453</x:f>
        <x:v>1.839801729072592</x:v>
      </x:c>
      <x:c r="D1491" s="62" t="n">
        <x:f aca="0">'净值底稿'!U1453</x:f>
        <x:v>1.7531</x:v>
      </x:c>
      <x:c r="E1491" s="62" t="n">
        <x:f aca="0">'净值底稿'!V1453</x:f>
        <x:v>3.5017</x:v>
      </x:c>
      <x:c r="F1491" s="63" t="n">
        <x:f aca="0">IFERROR(B1491/B1490-1,0)</x:f>
        <x:v>0.0013519816606912816</x:v>
      </x:c>
      <x:c r="G1491" s="63" t="n">
        <x:f aca="0">IFERROR(C1491/C1490-1,0)</x:f>
        <x:v>0.011511321605137459</x:v>
      </x:c>
      <x:c r="H1491" s="63" t="n">
        <x:f aca="0">IFERROR(D1491/D1490-1,0)</x:f>
        <x:v>0.000285290425653395</x:v>
      </x:c>
      <x:c r="I1491" s="63" t="n">
        <x:f aca="0">IFERROR(E1491/E1490-1,0)</x:f>
        <x:v>0.0010005145503402257</x:v>
      </x:c>
      <x:c r="J1491" s="64" t="n">
        <x:f aca="0">Z1490*(1+F1491)</x:f>
        <x:v>0.15710658503947175</x:v>
      </x:c>
      <x:c r="K1491" s="64" t="n">
        <x:f aca="0">AA1490*(1+G1491)</x:f>
        <x:v>0.15704127462906528</x:v>
      </x:c>
      <x:c r="L1491" s="64" t="n">
        <x:f aca="0">AB1490*(1+H1491)</x:f>
        <x:v>0.9355788648824974</x:v>
      </x:c>
      <x:c r="M1491" s="64" t="n">
        <x:f aca="0">AC1490*(1+I1491)</x:f>
        <x:v>0.1396247005624443</x:v>
      </x:c>
      <x:c r="N1491" s="64" t="n">
        <x:f aca="0">SUM(J1491:M1491)</x:f>
        <x:v>1.3893514251134786</x:v>
      </x:c>
      <x:c r="O1491" s="65" t="n">
        <x:f aca="0">IFERROR((J1491+K1491)/N1491,0)</x:f>
        <x:v>0.22611115804835213</x:v>
      </x:c>
      <x:c r="P1491" s="66" t="b">
        <x:f aca="0">AND(MONTH(A1491)=12,OR(A1492="",YEAR(A1491)&lt;&gt;YEAR(A1492)))</x:f>
        <x:v>0</x:v>
      </x:c>
      <x:c r="Q1491" s="66" t="b">
        <x:f aca="0">AND(MOD(MONTH(A1491),3)=0,OR(A1492="",MONTH(A1491)&lt;&gt;MONTH(A1492)))</x:f>
        <x:v>0</x:v>
      </x:c>
      <x:c r="R1491" s="66" t="b">
        <x:f aca="0">OR(O1491&gt;$E$7,O1491&lt;$E$6)</x:f>
        <x:v>0</x:v>
      </x:c>
      <x:c r="S1491" s="66" t="b">
        <x:f aca="0">AND(OR(P1491,Q1491,R1491),A1491-AH1490&gt;$E$8)</x:f>
        <x:v>0</x:v>
      </x:c>
      <x:c r="T1491" s="67" t="str">
        <x:f aca="0">IF(NOT(OR(P1491,Q1491,R1491)),"不调",IF(NOT(S1491),"间隔规则跳过",IF(P1491,"年末+季度",IF(AND(Q1491,R1491),"季度+动态",IF(Q1491,"季度","动态")))))</x:f>
        <x:v>不调</x:v>
      </x:c>
      <x:c r="U1491" s="64" t="n">
        <x:f aca="0">IF(OR(T1491="年末+季度",T1491="季度+动态"),N1491*$E$5/2,IF(T1491="季度",(J1491+K1491)/2,IF(T1491="动态",N1491*$E$5*IF(J1491+K1491=0,0.5,J1491/(J1491+K1491)),J1491)))</x:f>
        <x:v>0.15710658503947175</x:v>
      </x:c>
      <x:c r="V1491" s="64" t="n">
        <x:f aca="0">IF(OR(T1491="年末+季度",T1491="季度+动态"),N1491*$E$5/2,IF(T1491="季度",(J1491+K1491)/2,IF(T1491="动态",N1491*$E$5*IF(J1491+K1491=0,0.5,K1491/(J1491+K1491)),K1491)))</x:f>
        <x:v>0.15704127462906528</x:v>
      </x:c>
      <x:c r="W1491" s="64" t="n">
        <x:f aca="0">IF(OR(T1491="年末+季度",T1491="季度+动态",T1491="动态"),N1491*(1-$E$5)*IF(L1491+M1491=0,$B$7/($B$7+$B$8),L1491/(L1491+M1491)),L1491)</x:f>
        <x:v>0.9355788648824974</x:v>
      </x:c>
      <x:c r="X1491" s="64" t="n">
        <x:f aca="0">IF(OR(T1491="年末+季度",T1491="季度+动态",T1491="动态"),N1491*(1-$E$5)*IF(L1491+M1491=0,$B$8/($B$7+$B$8),M1491/(L1491+M1491)),M1491)</x:f>
        <x:v>0.1396247005624443</x:v>
      </x:c>
      <x:c r="Y1491" s="64" t="n">
        <x:f aca="0">POWER(1-$H$5,(A1491-A1490)/$H$8)</x:f>
        <x:v>0.9999862671029998</x:v>
      </x:c>
      <x:c r="Z1491" s="64" t="n">
        <x:f aca="0">U1491*Y1491</x:f>
        <x:v>0.15710442751092135</x:v>
      </x:c>
      <x:c r="AA1491" s="64" t="n">
        <x:f aca="0">V1491*Y1491</x:f>
        <x:v>0.15703911799741602</x:v>
      </x:c>
      <x:c r="AB1491" s="64" t="n">
        <x:f aca="0">W1491*Y1491</x:f>
        <x:v>0.9355660166743104</x:v>
      </x:c>
      <x:c r="AC1491" s="64" t="n">
        <x:f aca="0">X1491*Y1491</x:f>
        <x:v>0.1396227831108128</x:v>
      </x:c>
      <x:c r="AD1491" s="64" t="n">
        <x:f aca="0">SUM(Z1491:AC1491)</x:f>
        <x:v>1.3893323452934605</x:v>
      </x:c>
      <x:c r="AE1491" s="64" t="n">
        <x:f aca="0">MAX(AE1490,AD1491)</x:f>
        <x:v>1.3906861275523164</x:v>
      </x:c>
      <x:c r="AF1491" s="63" t="n">
        <x:f aca="0">AD1491/AE1491-1</x:f>
        <x:v>-0.0009734635530150859</x:v>
      </x:c>
      <x:c r="AG1491" s="63" t="n">
        <x:f aca="0">AD1491/AD1490-1</x:f>
        <x:v>0.0017207673386083755</x:v>
      </x:c>
      <x:c r="AH1491" s="61" t="n">
        <x:f aca="0">IF(OR(T1491="年末+季度",T1491="季度+动态",T1491="季度",T1491="动态"),A1491,AH1490)</x:f>
        <x:v>45930</x:v>
      </x:c>
      <x:c r="AI1491" s="68" t="n">
        <x:f aca="0">YEAR(A1491)</x:f>
        <x:v>2025</x:v>
      </x:c>
      <x:c r="AJ1491" s="68" t="n">
        <x:f aca="0">MONTH(A1491)</x:f>
        <x:v>12</x:v>
      </x:c>
      <x:c r="AK1491" s="66" t="n">
        <x:f aca="0">IF(MONTH(A1491)&lt;&gt;MONTH(A1492),1,0)</x:f>
        <x:v>0</x:v>
      </x:c>
      <x:c r="AL1491" s="64" t="n">
        <x:f aca="0">IF(AK1490,AD1490,AL1490)</x:f>
        <x:v>1.3775777169498493</x:v>
      </x:c>
      <x:c r="AM1491" s="65" t="str">
        <x:f aca="0">IF(AK1491,AD1491/AL1491-1,"")</x:f>
      </x:c>
      <x:c r="AN1491" s="64" t="n">
        <x:f aca="0">IF(AI1491&lt;&gt;AI1490,AD1491,MAX(AN1490,AD1491))</x:f>
        <x:v>1.3906861275523164</x:v>
      </x:c>
      <x:c r="AO1491" s="65" t="n">
        <x:f aca="0">AD1491/AN1491-1</x:f>
        <x:v>-0.0009734635530150859</x:v>
      </x:c>
      <x:c r="AP1491" s="69" t="n">
        <x:f aca="0">IFERROR(SUM(Z1491:AC1491)/AD1491,0)</x:f>
        <x:v>1</x:v>
      </x:c>
      <x:c r="AQ1491" s="66" t="b">
        <x:f aca="0">AND(B1491&gt;0,C1491&gt;0,D1491&gt;0,E1491&gt;0)</x:f>
        <x:v>1</x:v>
      </x:c>
    </x:row>
    <x:row r="1492" ht="13.5" hidden="0">
      <x:c r="A1492" s="61" t="n">
        <x:f aca="0">'净值底稿'!A1454</x:f>
        <x:v>46016</x:v>
      </x:c>
      <x:c r="B1492" s="62" t="n">
        <x:f aca="0">'净值底稿'!W1454</x:f>
        <x:v>1.6659084186572024</x:v>
      </x:c>
      <x:c r="C1492" s="62" t="n">
        <x:f aca="0">'净值底稿'!T1454</x:f>
        <x:v>1.853073392993473</x:v>
      </x:c>
      <x:c r="D1492" s="62" t="n">
        <x:f aca="0">'净值底稿'!U1454</x:f>
        <x:v>1.7533</x:v>
      </x:c>
      <x:c r="E1492" s="62" t="n">
        <x:f aca="0">'净值底稿'!V1454</x:f>
        <x:v>3.4846</x:v>
      </x:c>
      <x:c r="F1492" s="63" t="n">
        <x:f aca="0">IFERROR(B1492/B1491-1,0)</x:f>
        <x:v>0.0022704220979123946</x:v>
      </x:c>
      <x:c r="G1492" s="63" t="n">
        <x:f aca="0">IFERROR(C1492/C1491-1,0)</x:f>
        <x:v>0.0072136381389156234</x:v>
      </x:c>
      <x:c r="H1492" s="63" t="n">
        <x:f aca="0">IFERROR(D1492/D1491-1,0)</x:f>
        <x:v>0.00011408362329579091</x:v>
      </x:c>
      <x:c r="I1492" s="63" t="n">
        <x:f aca="0">IFERROR(E1492/E1491-1,0)</x:f>
        <x:v>-0.004883342376559963</x:v>
      </x:c>
      <x:c r="J1492" s="64" t="n">
        <x:f aca="0">Z1491*(1+F1492)</x:f>
        <x:v>0.15746112087482203</x:v>
      </x:c>
      <x:c r="K1492" s="64" t="n">
        <x:f aca="0">AA1491*(1+G1492)</x:f>
        <x:v>0.15817194136830384</x:v>
      </x:c>
      <x:c r="L1492" s="64" t="n">
        <x:f aca="0">AB1491*(1+H1492)</x:f>
        <x:v>0.935672749435325</x:v>
      </x:c>
      <x:c r="M1492" s="64" t="n">
        <x:f aca="0">AC1491*(1+I1492)</x:f>
        <x:v>0.13894095725731453</x:v>
      </x:c>
      <x:c r="N1492" s="64" t="n">
        <x:f aca="0">SUM(J1492:M1492)</x:f>
        <x:v>1.3902467689357654</x:v>
      </x:c>
      <x:c r="O1492" s="65" t="n">
        <x:f aca="0">IFERROR((J1492+K1492)/N1492,0)</x:f>
        <x:v>0.22703383981589337</x:v>
      </x:c>
      <x:c r="P1492" s="66" t="b">
        <x:f aca="0">AND(MONTH(A1492)=12,OR(A1493="",YEAR(A1492)&lt;&gt;YEAR(A1493)))</x:f>
        <x:v>0</x:v>
      </x:c>
      <x:c r="Q1492" s="66" t="b">
        <x:f aca="0">AND(MOD(MONTH(A1492),3)=0,OR(A1493="",MONTH(A1492)&lt;&gt;MONTH(A1493)))</x:f>
        <x:v>0</x:v>
      </x:c>
      <x:c r="R1492" s="66" t="b">
        <x:f aca="0">OR(O1492&gt;$E$7,O1492&lt;$E$6)</x:f>
        <x:v>0</x:v>
      </x:c>
      <x:c r="S1492" s="66" t="b">
        <x:f aca="0">AND(OR(P1492,Q1492,R1492),A1492-AH1491&gt;$E$8)</x:f>
        <x:v>0</x:v>
      </x:c>
      <x:c r="T1492" s="67" t="str">
        <x:f aca="0">IF(NOT(OR(P1492,Q1492,R1492)),"不调",IF(NOT(S1492),"间隔规则跳过",IF(P1492,"年末+季度",IF(AND(Q1492,R1492),"季度+动态",IF(Q1492,"季度","动态")))))</x:f>
        <x:v>不调</x:v>
      </x:c>
      <x:c r="U1492" s="64" t="n">
        <x:f aca="0">IF(OR(T1492="年末+季度",T1492="季度+动态"),N1492*$E$5/2,IF(T1492="季度",(J1492+K1492)/2,IF(T1492="动态",N1492*$E$5*IF(J1492+K1492=0,0.5,J1492/(J1492+K1492)),J1492)))</x:f>
        <x:v>0.15746112087482203</x:v>
      </x:c>
      <x:c r="V1492" s="64" t="n">
        <x:f aca="0">IF(OR(T1492="年末+季度",T1492="季度+动态"),N1492*$E$5/2,IF(T1492="季度",(J1492+K1492)/2,IF(T1492="动态",N1492*$E$5*IF(J1492+K1492=0,0.5,K1492/(J1492+K1492)),K1492)))</x:f>
        <x:v>0.15817194136830384</x:v>
      </x:c>
      <x:c r="W1492" s="64" t="n">
        <x:f aca="0">IF(OR(T1492="年末+季度",T1492="季度+动态",T1492="动态"),N1492*(1-$E$5)*IF(L1492+M1492=0,$B$7/($B$7+$B$8),L1492/(L1492+M1492)),L1492)</x:f>
        <x:v>0.935672749435325</x:v>
      </x:c>
      <x:c r="X1492" s="64" t="n">
        <x:f aca="0">IF(OR(T1492="年末+季度",T1492="季度+动态",T1492="动态"),N1492*(1-$E$5)*IF(L1492+M1492=0,$B$8/($B$7+$B$8),M1492/(L1492+M1492)),M1492)</x:f>
        <x:v>0.13894095725731453</x:v>
      </x:c>
      <x:c r="Y1492" s="64" t="n">
        <x:f aca="0">POWER(1-$H$5,(A1492-A1491)/$H$8)</x:f>
        <x:v>0.9999862671029998</x:v>
      </x:c>
      <x:c r="Z1492" s="64" t="n">
        <x:f aca="0">U1492*Y1492</x:f>
        <x:v>0.15745895847746752</x:v>
      </x:c>
      <x:c r="AA1492" s="64" t="n">
        <x:f aca="0">V1492*Y1492</x:f>
        <x:v>0.1581697692093247</x:v>
      </x:c>
      <x:c r="AB1492" s="64" t="n">
        <x:f aca="0">W1492*Y1492</x:f>
        <x:v>0.935659899937831</x:v>
      </x:c>
      <x:c r="AC1492" s="64" t="n">
        <x:f aca="0">X1492*Y1492</x:f>
        <x:v>0.1389390491954594</x:v>
      </x:c>
      <x:c r="AD1492" s="64" t="n">
        <x:f aca="0">SUM(Z1492:AC1492)</x:f>
        <x:v>1.3902276768200827</x:v>
      </x:c>
      <x:c r="AE1492" s="64" t="n">
        <x:f aca="0">MAX(AE1491,AD1492)</x:f>
        <x:v>1.3906861275523164</x:v>
      </x:c>
      <x:c r="AF1492" s="63" t="n">
        <x:f aca="0">AD1492/AE1492-1</x:f>
        <x:v>-0.00032965794592376696</x:v>
      </x:c>
      <x:c r="AG1492" s="63" t="n">
        <x:f aca="0">AD1492/AD1491-1</x:f>
        <x:v>0.0006444329390697945</x:v>
      </x:c>
      <x:c r="AH1492" s="61" t="n">
        <x:f aca="0">IF(OR(T1492="年末+季度",T1492="季度+动态",T1492="季度",T1492="动态"),A1492,AH1491)</x:f>
        <x:v>45930</x:v>
      </x:c>
      <x:c r="AI1492" s="68" t="n">
        <x:f aca="0">YEAR(A1492)</x:f>
        <x:v>2025</x:v>
      </x:c>
      <x:c r="AJ1492" s="68" t="n">
        <x:f aca="0">MONTH(A1492)</x:f>
        <x:v>12</x:v>
      </x:c>
      <x:c r="AK1492" s="66" t="n">
        <x:f aca="0">IF(MONTH(A1492)&lt;&gt;MONTH(A1493),1,0)</x:f>
        <x:v>0</x:v>
      </x:c>
      <x:c r="AL1492" s="64" t="n">
        <x:f aca="0">IF(AK1491,AD1491,AL1491)</x:f>
        <x:v>1.3775777169498493</x:v>
      </x:c>
      <x:c r="AM1492" s="65" t="str">
        <x:f aca="0">IF(AK1492,AD1492/AL1492-1,"")</x:f>
      </x:c>
      <x:c r="AN1492" s="64" t="n">
        <x:f aca="0">IF(AI1492&lt;&gt;AI1491,AD1492,MAX(AN1491,AD1492))</x:f>
        <x:v>1.3906861275523164</x:v>
      </x:c>
      <x:c r="AO1492" s="65" t="n">
        <x:f aca="0">AD1492/AN1492-1</x:f>
        <x:v>-0.00032965794592376696</x:v>
      </x:c>
      <x:c r="AP1492" s="69" t="n">
        <x:f aca="0">IFERROR(SUM(Z1492:AC1492)/AD1492,0)</x:f>
        <x:v>1</x:v>
      </x:c>
      <x:c r="AQ1492" s="66" t="b">
        <x:f aca="0">AND(B1492&gt;0,C1492&gt;0,D1492&gt;0,E1492&gt;0)</x:f>
        <x:v>1</x:v>
      </x:c>
    </x:row>
    <x:row r="1493" ht="13.5" hidden="0">
      <x:c r="A1493" s="61" t="n">
        <x:f aca="0">'净值底稿'!A1455</x:f>
        <x:v>46017</x:v>
      </x:c>
      <x:c r="B1493" s="62" t="n">
        <x:f aca="0">'净值底稿'!W1455</x:f>
        <x:v>1.666967133268895</x:v>
      </x:c>
      <x:c r="C1493" s="62" t="n">
        <x:f aca="0">'净值底稿'!T1455</x:f>
        <x:v>1.8563199954569152</x:v>
      </x:c>
      <x:c r="D1493" s="62" t="n">
        <x:f aca="0">'净值底稿'!U1455</x:f>
        <x:v>1.7539</x:v>
      </x:c>
      <x:c r="E1493" s="62" t="n">
        <x:f aca="0">'净值底稿'!V1455</x:f>
        <x:v>3.4995</x:v>
      </x:c>
      <x:c r="F1493" s="63" t="n">
        <x:f aca="0">IFERROR(B1493/B1492-1,0)</x:f>
        <x:v>0.0006355178951229501</x:v>
      </x:c>
      <x:c r="G1493" s="63" t="n">
        <x:f aca="0">IFERROR(C1493/C1492-1,0)</x:f>
        <x:v>0.0017520096482512848</x:v>
      </x:c>
      <x:c r="H1493" s="63" t="n">
        <x:f aca="0">IFERROR(D1493/D1492-1,0)</x:f>
        <x:v>0.0003422118291220855</x:v>
      </x:c>
      <x:c r="I1493" s="63" t="n">
        <x:f aca="0">IFERROR(E1493/E1492-1,0)</x:f>
        <x:v>0.00427595706824313</x:v>
      </x:c>
      <x:c r="J1493" s="64" t="n">
        <x:f aca="0">Z1492*(1+F1493)</x:f>
        <x:v>0.15755902646332737</x:v>
      </x:c>
      <x:c r="K1493" s="64" t="n">
        <x:f aca="0">AA1492*(1+G1493)</x:f>
        <x:v>0.15844688417104114</x:v>
      </x:c>
      <x:c r="L1493" s="64" t="n">
        <x:f aca="0">AB1492*(1+H1493)</x:f>
        <x:v>0.935980093823625</x:v>
      </x:c>
      <x:c r="M1493" s="64" t="n">
        <x:f aca="0">AC1492*(1+I1493)</x:f>
        <x:v>0.13953314660492172</x:v>
      </x:c>
      <x:c r="N1493" s="64" t="n">
        <x:f aca="0">SUM(J1493:M1493)</x:f>
        <x:v>1.3915191510629152</x:v>
      </x:c>
      <x:c r="O1493" s="65" t="n">
        <x:f aca="0">IFERROR((J1493+K1493)/N1493,0)</x:f>
        <x:v>0.22709418723629254</x:v>
      </x:c>
      <x:c r="P1493" s="66" t="b">
        <x:f aca="0">AND(MONTH(A1493)=12,OR(A1494="",YEAR(A1493)&lt;&gt;YEAR(A1494)))</x:f>
        <x:v>0</x:v>
      </x:c>
      <x:c r="Q1493" s="66" t="b">
        <x:f aca="0">AND(MOD(MONTH(A1493),3)=0,OR(A1494="",MONTH(A1493)&lt;&gt;MONTH(A1494)))</x:f>
        <x:v>0</x:v>
      </x:c>
      <x:c r="R1493" s="66" t="b">
        <x:f aca="0">OR(O1493&gt;$E$7,O1493&lt;$E$6)</x:f>
        <x:v>0</x:v>
      </x:c>
      <x:c r="S1493" s="66" t="b">
        <x:f aca="0">AND(OR(P1493,Q1493,R1493),A1493-AH1492&gt;$E$8)</x:f>
        <x:v>0</x:v>
      </x:c>
      <x:c r="T1493" s="67" t="str">
        <x:f aca="0">IF(NOT(OR(P1493,Q1493,R1493)),"不调",IF(NOT(S1493),"间隔规则跳过",IF(P1493,"年末+季度",IF(AND(Q1493,R1493),"季度+动态",IF(Q1493,"季度","动态")))))</x:f>
        <x:v>不调</x:v>
      </x:c>
      <x:c r="U1493" s="64" t="n">
        <x:f aca="0">IF(OR(T1493="年末+季度",T1493="季度+动态"),N1493*$E$5/2,IF(T1493="季度",(J1493+K1493)/2,IF(T1493="动态",N1493*$E$5*IF(J1493+K1493=0,0.5,J1493/(J1493+K1493)),J1493)))</x:f>
        <x:v>0.15755902646332737</x:v>
      </x:c>
      <x:c r="V1493" s="64" t="n">
        <x:f aca="0">IF(OR(T1493="年末+季度",T1493="季度+动态"),N1493*$E$5/2,IF(T1493="季度",(J1493+K1493)/2,IF(T1493="动态",N1493*$E$5*IF(J1493+K1493=0,0.5,K1493/(J1493+K1493)),K1493)))</x:f>
        <x:v>0.15844688417104114</x:v>
      </x:c>
      <x:c r="W1493" s="64" t="n">
        <x:f aca="0">IF(OR(T1493="年末+季度",T1493="季度+动态",T1493="动态"),N1493*(1-$E$5)*IF(L1493+M1493=0,$B$7/($B$7+$B$8),L1493/(L1493+M1493)),L1493)</x:f>
        <x:v>0.935980093823625</x:v>
      </x:c>
      <x:c r="X1493" s="64" t="n">
        <x:f aca="0">IF(OR(T1493="年末+季度",T1493="季度+动态",T1493="动态"),N1493*(1-$E$5)*IF(L1493+M1493=0,$B$8/($B$7+$B$8),M1493/(L1493+M1493)),M1493)</x:f>
        <x:v>0.13953314660492172</x:v>
      </x:c>
      <x:c r="Y1493" s="64" t="n">
        <x:f aca="0">POWER(1-$H$5,(A1493-A1492)/$H$8)</x:f>
        <x:v>0.9999862671029998</x:v>
      </x:c>
      <x:c r="Z1493" s="64" t="n">
        <x:f aca="0">U1493*Y1493</x:f>
        <x:v>0.15755686272144548</x:v>
      </x:c>
      <x:c r="AA1493" s="64" t="n">
        <x:f aca="0">V1493*Y1493</x:f>
        <x:v>0.1584447082363008</x:v>
      </x:c>
      <x:c r="AB1493" s="64" t="n">
        <x:f aca="0">W1493*Y1493</x:f>
        <x:v>0.9359672401054022</x:v>
      </x:c>
      <x:c r="AC1493" s="64" t="n">
        <x:f aca="0">X1493*Y1493</x:f>
        <x:v>0.1395312304105913</x:v>
      </x:c>
      <x:c r="AD1493" s="64" t="n">
        <x:f aca="0">SUM(Z1493:AC1493)</x:f>
        <x:v>1.3915000414737397</x:v>
      </x:c>
      <x:c r="AE1493" s="64" t="n">
        <x:f aca="0">MAX(AE1492,AD1493)</x:f>
        <x:v>1.3915000414737397</x:v>
      </x:c>
      <x:c r="AF1493" s="63" t="n">
        <x:f aca="0">AD1493/AE1493-1</x:f>
        <x:v>0</x:v>
      </x:c>
      <x:c r="AG1493" s="63" t="n">
        <x:f aca="0">AD1493/AD1492-1</x:f>
        <x:v>0.0009152203447475582</x:v>
      </x:c>
      <x:c r="AH1493" s="61" t="n">
        <x:f aca="0">IF(OR(T1493="年末+季度",T1493="季度+动态",T1493="季度",T1493="动态"),A1493,AH1492)</x:f>
        <x:v>45930</x:v>
      </x:c>
      <x:c r="AI1493" s="68" t="n">
        <x:f aca="0">YEAR(A1493)</x:f>
        <x:v>2025</x:v>
      </x:c>
      <x:c r="AJ1493" s="68" t="n">
        <x:f aca="0">MONTH(A1493)</x:f>
        <x:v>12</x:v>
      </x:c>
      <x:c r="AK1493" s="66" t="n">
        <x:f aca="0">IF(MONTH(A1493)&lt;&gt;MONTH(A1494),1,0)</x:f>
        <x:v>0</x:v>
      </x:c>
      <x:c r="AL1493" s="64" t="n">
        <x:f aca="0">IF(AK1492,AD1492,AL1492)</x:f>
        <x:v>1.3775777169498493</x:v>
      </x:c>
      <x:c r="AM1493" s="65" t="str">
        <x:f aca="0">IF(AK1493,AD1493/AL1493-1,"")</x:f>
      </x:c>
      <x:c r="AN1493" s="64" t="n">
        <x:f aca="0">IF(AI1493&lt;&gt;AI1492,AD1493,MAX(AN1492,AD1493))</x:f>
        <x:v>1.3915000414737397</x:v>
      </x:c>
      <x:c r="AO1493" s="65" t="n">
        <x:f aca="0">AD1493/AN1493-1</x:f>
        <x:v>0</x:v>
      </x:c>
      <x:c r="AP1493" s="69" t="n">
        <x:f aca="0">IFERROR(SUM(Z1493:AC1493)/AD1493,0)</x:f>
        <x:v>1</x:v>
      </x:c>
      <x:c r="AQ1493" s="66" t="b">
        <x:f aca="0">AND(B1493&gt;0,C1493&gt;0,D1493&gt;0,E1493&gt;0)</x:f>
        <x:v>1</x:v>
      </x:c>
    </x:row>
    <x:row r="1494" ht="13.5" hidden="0">
      <x:c r="A1494" s="61" t="n">
        <x:f aca="0">'净值底稿'!A1456</x:f>
        <x:v>46020</x:v>
      </x:c>
      <x:c r="B1494" s="62" t="n">
        <x:f aca="0">'净值底稿'!W1456</x:f>
        <x:v>1.663637615087216</x:v>
      </x:c>
      <x:c r="C1494" s="62" t="n">
        <x:f aca="0">'净值底稿'!T1456</x:f>
        <x:v>1.8506870191786537</x:v>
      </x:c>
      <x:c r="D1494" s="62" t="n">
        <x:f aca="0">'净值底稿'!U1456</x:f>
        <x:v>1.7515</x:v>
      </x:c>
      <x:c r="E1494" s="62" t="n">
        <x:f aca="0">'净值底稿'!V1456</x:f>
        <x:v>3.4894</x:v>
      </x:c>
      <x:c r="F1494" s="63" t="n">
        <x:f aca="0">IFERROR(B1494/B1493-1,0)</x:f>
        <x:v>-0.001997350826677513</x:v>
      </x:c>
      <x:c r="G1494" s="63" t="n">
        <x:f aca="0">IFERROR(C1494/C1493-1,0)</x:f>
        <x:v>-0.003034485590871938</x:v>
      </x:c>
      <x:c r="H1494" s="63" t="n">
        <x:f aca="0">IFERROR(D1494/D1493-1,0)</x:f>
        <x:v>-0.0013683790409942942</x:v>
      </x:c>
      <x:c r="I1494" s="63" t="n">
        <x:f aca="0">IFERROR(E1494/E1493-1,0)</x:f>
        <x:v>-0.0028861265895128163</x:v>
      </x:c>
      <x:c r="J1494" s="64" t="n">
        <x:f aca="0">Z1493*(1+F1494)</x:f>
        <x:v>0.1572421663914401</x:v>
      </x:c>
      <x:c r="K1494" s="64" t="n">
        <x:f aca="0">AA1493*(1+G1494)</x:f>
        <x:v>0.15796391005220783</x:v>
      </x:c>
      <x:c r="L1494" s="64" t="n">
        <x:f aca="0">AB1493*(1+H1494)</x:f>
        <x:v>0.9346864821509847</x:v>
      </x:c>
      <x:c r="M1494" s="64" t="n">
        <x:f aca="0">AC1493*(1+I1494)</x:f>
        <x:v>0.13912852561643585</x:v>
      </x:c>
      <x:c r="N1494" s="64" t="n">
        <x:f aca="0">SUM(J1494:M1494)</x:f>
        <x:v>1.3890210842110686</x:v>
      </x:c>
      <x:c r="O1494" s="65" t="n">
        <x:f aca="0">IFERROR((J1494+K1494)/N1494,0)</x:f>
        <x:v>0.22692677600547553</x:v>
      </x:c>
      <x:c r="P1494" s="66" t="b">
        <x:f aca="0">AND(MONTH(A1494)=12,OR(A1495="",YEAR(A1494)&lt;&gt;YEAR(A1495)))</x:f>
        <x:v>0</x:v>
      </x:c>
      <x:c r="Q1494" s="66" t="b">
        <x:f aca="0">AND(MOD(MONTH(A1494),3)=0,OR(A1495="",MONTH(A1494)&lt;&gt;MONTH(A1495)))</x:f>
        <x:v>0</x:v>
      </x:c>
      <x:c r="R1494" s="66" t="b">
        <x:f aca="0">OR(O1494&gt;$E$7,O1494&lt;$E$6)</x:f>
        <x:v>0</x:v>
      </x:c>
      <x:c r="S1494" s="66" t="b">
        <x:f aca="0">AND(OR(P1494,Q1494,R1494),A1494-AH1493&gt;$E$8)</x:f>
        <x:v>0</x:v>
      </x:c>
      <x:c r="T1494" s="67" t="str">
        <x:f aca="0">IF(NOT(OR(P1494,Q1494,R1494)),"不调",IF(NOT(S1494),"间隔规则跳过",IF(P1494,"年末+季度",IF(AND(Q1494,R1494),"季度+动态",IF(Q1494,"季度","动态")))))</x:f>
        <x:v>不调</x:v>
      </x:c>
      <x:c r="U1494" s="64" t="n">
        <x:f aca="0">IF(OR(T1494="年末+季度",T1494="季度+动态"),N1494*$E$5/2,IF(T1494="季度",(J1494+K1494)/2,IF(T1494="动态",N1494*$E$5*IF(J1494+K1494=0,0.5,J1494/(J1494+K1494)),J1494)))</x:f>
        <x:v>0.1572421663914401</x:v>
      </x:c>
      <x:c r="V1494" s="64" t="n">
        <x:f aca="0">IF(OR(T1494="年末+季度",T1494="季度+动态"),N1494*$E$5/2,IF(T1494="季度",(J1494+K1494)/2,IF(T1494="动态",N1494*$E$5*IF(J1494+K1494=0,0.5,K1494/(J1494+K1494)),K1494)))</x:f>
        <x:v>0.15796391005220783</x:v>
      </x:c>
      <x:c r="W1494" s="64" t="n">
        <x:f aca="0">IF(OR(T1494="年末+季度",T1494="季度+动态",T1494="动态"),N1494*(1-$E$5)*IF(L1494+M1494=0,$B$7/($B$7+$B$8),L1494/(L1494+M1494)),L1494)</x:f>
        <x:v>0.9346864821509847</x:v>
      </x:c>
      <x:c r="X1494" s="64" t="n">
        <x:f aca="0">IF(OR(T1494="年末+季度",T1494="季度+动态",T1494="动态"),N1494*(1-$E$5)*IF(L1494+M1494=0,$B$8/($B$7+$B$8),M1494/(L1494+M1494)),M1494)</x:f>
        <x:v>0.13912852561643585</x:v>
      </x:c>
      <x:c r="Y1494" s="64" t="n">
        <x:f aca="0">POWER(1-$H$5,(A1494-A1493)/$H$8)</x:f>
        <x:v>0.9999588018747739</x:v>
      </x:c>
      <x:c r="Z1494" s="64" t="n">
        <x:f aca="0">U1494*Y1494</x:f>
        <x:v>0.15723568830897827</x:v>
      </x:c>
      <x:c r="AA1494" s="64" t="n">
        <x:f aca="0">V1494*Y1494</x:f>
        <x:v>0.1579574022352603</x:v>
      </x:c>
      <x:c r="AB1494" s="64" t="n">
        <x:f aca="0">W1494*Y1494</x:f>
        <x:v>0.934647974820246</x:v>
      </x:c>
      <x:c r="AC1494" s="64" t="n">
        <x:f aca="0">X1494*Y1494</x:f>
        <x:v>0.13912279378201498</x:v>
      </x:c>
      <x:c r="AD1494" s="64" t="n">
        <x:f aca="0">SUM(Z1494:AC1494)</x:f>
        <x:v>1.3889638591464994</x:v>
      </x:c>
      <x:c r="AE1494" s="64" t="n">
        <x:f aca="0">MAX(AE1493,AD1494)</x:f>
        <x:v>1.3915000414737397</x:v>
      </x:c>
      <x:c r="AF1494" s="63" t="n">
        <x:f aca="0">AD1494/AE1494-1</x:f>
        <x:v>-0.0018226246867762974</x:v>
      </x:c>
      <x:c r="AG1494" s="63" t="n">
        <x:f aca="0">AD1494/AD1493-1</x:f>
        <x:v>-0.0018226246867762974</x:v>
      </x:c>
      <x:c r="AH1494" s="61" t="n">
        <x:f aca="0">IF(OR(T1494="年末+季度",T1494="季度+动态",T1494="季度",T1494="动态"),A1494,AH1493)</x:f>
        <x:v>45930</x:v>
      </x:c>
      <x:c r="AI1494" s="68" t="n">
        <x:f aca="0">YEAR(A1494)</x:f>
        <x:v>2025</x:v>
      </x:c>
      <x:c r="AJ1494" s="68" t="n">
        <x:f aca="0">MONTH(A1494)</x:f>
        <x:v>12</x:v>
      </x:c>
      <x:c r="AK1494" s="66" t="n">
        <x:f aca="0">IF(MONTH(A1494)&lt;&gt;MONTH(A1495),1,0)</x:f>
        <x:v>0</x:v>
      </x:c>
      <x:c r="AL1494" s="64" t="n">
        <x:f aca="0">IF(AK1493,AD1493,AL1493)</x:f>
        <x:v>1.3775777169498493</x:v>
      </x:c>
      <x:c r="AM1494" s="65" t="str">
        <x:f aca="0">IF(AK1494,AD1494/AL1494-1,"")</x:f>
      </x:c>
      <x:c r="AN1494" s="64" t="n">
        <x:f aca="0">IF(AI1494&lt;&gt;AI1493,AD1494,MAX(AN1493,AD1494))</x:f>
        <x:v>1.3915000414737397</x:v>
      </x:c>
      <x:c r="AO1494" s="65" t="n">
        <x:f aca="0">AD1494/AN1494-1</x:f>
        <x:v>-0.0018226246867762974</x:v>
      </x:c>
      <x:c r="AP1494" s="69" t="n">
        <x:f aca="0">IFERROR(SUM(Z1494:AC1494)/AD1494,0)</x:f>
        <x:v>1</x:v>
      </x:c>
      <x:c r="AQ1494" s="66" t="b">
        <x:f aca="0">AND(B1494&gt;0,C1494&gt;0,D1494&gt;0,E1494&gt;0)</x:f>
        <x:v>1</x:v>
      </x:c>
    </x:row>
    <x:row r="1495" ht="13.5" hidden="0">
      <x:c r="A1495" s="61" t="n">
        <x:f aca="0">'净值底稿'!A1457</x:f>
        <x:v>46021</x:v>
      </x:c>
      <x:c r="B1495" s="62" t="n">
        <x:f aca="0">'净值底稿'!W1457</x:f>
        <x:v>1.6649245209102164</x:v>
      </x:c>
      <x:c r="C1495" s="62" t="n">
        <x:f aca="0">'净值底稿'!T1457</x:f>
        <x:v>1.8524329370463923</x:v>
      </x:c>
      <x:c r="D1495" s="62" t="n">
        <x:f aca="0">'净值底稿'!U1457</x:f>
        <x:v>1.7513</x:v>
      </x:c>
      <x:c r="E1495" s="62" t="n">
        <x:f aca="0">'净值底稿'!V1457</x:f>
        <x:v>3.4121</x:v>
      </x:c>
      <x:c r="F1495" s="63" t="n">
        <x:f aca="0">IFERROR(B1495/B1494-1,0)</x:f>
        <x:v>0.000773549366358095</x:v>
      </x:c>
      <x:c r="G1495" s="63" t="n">
        <x:f aca="0">IFERROR(C1495/C1494-1,0)</x:f>
        <x:v>0.000943389049388399</x:v>
      </x:c>
      <x:c r="H1495" s="63" t="n">
        <x:f aca="0">IFERROR(D1495/D1494-1,0)</x:f>
        <x:v>-0.00011418783899508345</x:v>
      </x:c>
      <x:c r="I1495" s="63" t="n">
        <x:f aca="0">IFERROR(E1495/E1494-1,0)</x:f>
        <x:v>-0.022152805639938045</x:v>
      </x:c>
      <x:c r="J1495" s="64" t="n">
        <x:f aca="0">Z1494*(1+F1495)</x:f>
        <x:v>0.15735731787603857</x:v>
      </x:c>
      <x:c r="K1495" s="64" t="n">
        <x:f aca="0">AA1494*(1+G1495)</x:f>
        <x:v>0.1581064175187989</x:v>
      </x:c>
      <x:c r="L1495" s="64" t="n">
        <x:f aca="0">AB1494*(1+H1495)</x:f>
        <x:v>0.9345412493877802</x:v>
      </x:c>
      <x:c r="M1495" s="64" t="n">
        <x:f aca="0">AC1494*(1+I1495)</x:f>
        <x:v>0.1360408335712768</x:v>
      </x:c>
      <x:c r="N1495" s="64" t="n">
        <x:f aca="0">SUM(J1495:M1495)</x:f>
        <x:v>1.3860458183538944</x:v>
      </x:c>
      <x:c r="O1495" s="65" t="n">
        <x:f aca="0">IFERROR((J1495+K1495)/N1495,0)</x:f>
        <x:v>0.22759978870647346</x:v>
      </x:c>
      <x:c r="P1495" s="66" t="b">
        <x:f aca="0">AND(MONTH(A1495)=12,OR(A1496="",YEAR(A1495)&lt;&gt;YEAR(A1496)))</x:f>
        <x:v>0</x:v>
      </x:c>
      <x:c r="Q1495" s="66" t="b">
        <x:f aca="0">AND(MOD(MONTH(A1495),3)=0,OR(A1496="",MONTH(A1495)&lt;&gt;MONTH(A1496)))</x:f>
        <x:v>0</x:v>
      </x:c>
      <x:c r="R1495" s="66" t="b">
        <x:f aca="0">OR(O1495&gt;$E$7,O1495&lt;$E$6)</x:f>
        <x:v>0</x:v>
      </x:c>
      <x:c r="S1495" s="66" t="b">
        <x:f aca="0">AND(OR(P1495,Q1495,R1495),A1495-AH1494&gt;$E$8)</x:f>
        <x:v>0</x:v>
      </x:c>
      <x:c r="T1495" s="67" t="str">
        <x:f aca="0">IF(NOT(OR(P1495,Q1495,R1495)),"不调",IF(NOT(S1495),"间隔规则跳过",IF(P1495,"年末+季度",IF(AND(Q1495,R1495),"季度+动态",IF(Q1495,"季度","动态")))))</x:f>
        <x:v>不调</x:v>
      </x:c>
      <x:c r="U1495" s="64" t="n">
        <x:f aca="0">IF(OR(T1495="年末+季度",T1495="季度+动态"),N1495*$E$5/2,IF(T1495="季度",(J1495+K1495)/2,IF(T1495="动态",N1495*$E$5*IF(J1495+K1495=0,0.5,J1495/(J1495+K1495)),J1495)))</x:f>
        <x:v>0.15735731787603857</x:v>
      </x:c>
      <x:c r="V1495" s="64" t="n">
        <x:f aca="0">IF(OR(T1495="年末+季度",T1495="季度+动态"),N1495*$E$5/2,IF(T1495="季度",(J1495+K1495)/2,IF(T1495="动态",N1495*$E$5*IF(J1495+K1495=0,0.5,K1495/(J1495+K1495)),K1495)))</x:f>
        <x:v>0.1581064175187989</x:v>
      </x:c>
      <x:c r="W1495" s="64" t="n">
        <x:f aca="0">IF(OR(T1495="年末+季度",T1495="季度+动态",T1495="动态"),N1495*(1-$E$5)*IF(L1495+M1495=0,$B$7/($B$7+$B$8),L1495/(L1495+M1495)),L1495)</x:f>
        <x:v>0.9345412493877802</x:v>
      </x:c>
      <x:c r="X1495" s="64" t="n">
        <x:f aca="0">IF(OR(T1495="年末+季度",T1495="季度+动态",T1495="动态"),N1495*(1-$E$5)*IF(L1495+M1495=0,$B$8/($B$7+$B$8),M1495/(L1495+M1495)),M1495)</x:f>
        <x:v>0.1360408335712768</x:v>
      </x:c>
      <x:c r="Y1495" s="64" t="n">
        <x:f aca="0">POWER(1-$H$5,(A1495-A1494)/$H$8)</x:f>
        <x:v>0.9999862671029998</x:v>
      </x:c>
      <x:c r="Z1495" s="64" t="n">
        <x:f aca="0">U1495*Y1495</x:f>
        <x:v>0.15735515690419993</x:v>
      </x:c>
      <x:c r="AA1495" s="64" t="n">
        <x:f aca="0">V1495*Y1495</x:f>
        <x:v>0.15810424625965203</x:v>
      </x:c>
      <x:c r="AB1495" s="64" t="n">
        <x:f aca="0">W1495*Y1495</x:f>
        <x:v>0.9345284154290598</x:v>
      </x:c>
      <x:c r="AC1495" s="64" t="n">
        <x:f aca="0">X1495*Y1495</x:f>
        <x:v>0.13603896533652154</x:v>
      </x:c>
      <x:c r="AD1495" s="64" t="n">
        <x:f aca="0">SUM(Z1495:AC1495)</x:f>
        <x:v>1.3860267839294333</x:v>
      </x:c>
      <x:c r="AE1495" s="64" t="n">
        <x:f aca="0">MAX(AE1494,AD1495)</x:f>
        <x:v>1.3915000414737397</x:v>
      </x:c>
      <x:c r="AF1495" s="63" t="n">
        <x:f aca="0">AD1495/AE1495-1</x:f>
        <x:v>-0.003933350615289655</x:v>
      </x:c>
      <x:c r="AG1495" s="63" t="n">
        <x:f aca="0">AD1495/AD1494-1</x:f>
        <x:v>-0.0021145800142495785</x:v>
      </x:c>
      <x:c r="AH1495" s="61" t="n">
        <x:f aca="0">IF(OR(T1495="年末+季度",T1495="季度+动态",T1495="季度",T1495="动态"),A1495,AH1494)</x:f>
        <x:v>45930</x:v>
      </x:c>
      <x:c r="AI1495" s="68" t="n">
        <x:f aca="0">YEAR(A1495)</x:f>
        <x:v>2025</x:v>
      </x:c>
      <x:c r="AJ1495" s="68" t="n">
        <x:f aca="0">MONTH(A1495)</x:f>
        <x:v>12</x:v>
      </x:c>
      <x:c r="AK1495" s="66" t="n">
        <x:f aca="0">IF(MONTH(A1495)&lt;&gt;MONTH(A1496),1,0)</x:f>
        <x:v>0</x:v>
      </x:c>
      <x:c r="AL1495" s="64" t="n">
        <x:f aca="0">IF(AK1494,AD1494,AL1494)</x:f>
        <x:v>1.3775777169498493</x:v>
      </x:c>
      <x:c r="AM1495" s="65" t="str">
        <x:f aca="0">IF(AK1495,AD1495/AL1495-1,"")</x:f>
      </x:c>
      <x:c r="AN1495" s="64" t="n">
        <x:f aca="0">IF(AI1495&lt;&gt;AI1494,AD1495,MAX(AN1494,AD1495))</x:f>
        <x:v>1.3915000414737397</x:v>
      </x:c>
      <x:c r="AO1495" s="65" t="n">
        <x:f aca="0">AD1495/AN1495-1</x:f>
        <x:v>-0.003933350615289655</x:v>
      </x:c>
      <x:c r="AP1495" s="69" t="n">
        <x:f aca="0">IFERROR(SUM(Z1495:AC1495)/AD1495,0)</x:f>
        <x:v>1</x:v>
      </x:c>
      <x:c r="AQ1495" s="66" t="b">
        <x:f aca="0">AND(B1495&gt;0,C1495&gt;0,D1495&gt;0,E1495&gt;0)</x:f>
        <x:v>1</x:v>
      </x:c>
    </x:row>
    <x:row r="1496" ht="13.5" hidden="0">
      <x:c r="A1496" s="61" t="n">
        <x:f aca="0">'净值底稿'!A1458</x:f>
        <x:v>46022</x:v>
      </x:c>
      <x:c r="B1496" s="62" t="n">
        <x:f aca="0">'净值底稿'!W1458</x:f>
        <x:v>1.6647274631711388</x:v>
      </x:c>
      <x:c r="C1496" s="62" t="n">
        <x:f aca="0">'净值底稿'!T1458</x:f>
        <x:v>1.8492078131281686</x:v>
      </x:c>
      <x:c r="D1496" s="62" t="n">
        <x:f aca="0">'净值底稿'!U1458</x:f>
        <x:v>1.7513</x:v>
      </x:c>
      <x:c r="E1496" s="62" t="n">
        <x:f aca="0">'净值底稿'!V1458</x:f>
        <x:v>3.3881</x:v>
      </x:c>
      <x:c r="F1496" s="63" t="n">
        <x:f aca="0">IFERROR(B1496/B1495-1,0)</x:f>
        <x:v>-0.00011835836195728255</x:v>
      </x:c>
      <x:c r="G1496" s="63" t="n">
        <x:f aca="0">IFERROR(C1496/C1495-1,0)</x:f>
        <x:v>-0.0017410206079395696</x:v>
      </x:c>
      <x:c r="H1496" s="63" t="n">
        <x:f aca="0">IFERROR(D1496/D1495-1,0)</x:f>
        <x:v>0</x:v>
      </x:c>
      <x:c r="I1496" s="63" t="n">
        <x:f aca="0">IFERROR(E1496/E1495-1,0)</x:f>
        <x:v>-0.007033791506696807</x:v>
      </x:c>
      <x:c r="J1496" s="64" t="n">
        <x:f aca="0">Z1495*(1+F1496)</x:f>
        <x:v>0.15733653260558322</x:v>
      </x:c>
      <x:c r="K1496" s="64" t="n">
        <x:f aca="0">AA1495*(1+G1496)</x:f>
        <x:v>0.15782898350871122</x:v>
      </x:c>
      <x:c r="L1496" s="64" t="n">
        <x:f aca="0">AB1495*(1+H1496)</x:f>
        <x:v>0.9345284154290598</x:v>
      </x:c>
      <x:c r="M1496" s="64" t="n">
        <x:f aca="0">AC1495*(1+I1496)</x:f>
        <x:v>0.13508209561755768</x:v>
      </x:c>
      <x:c r="N1496" s="64" t="n">
        <x:f aca="0">SUM(J1496:M1496)</x:f>
        <x:v>1.3847760271609117</x:v>
      </x:c>
      <x:c r="O1496" s="65" t="n">
        <x:f aca="0">IFERROR((J1496+K1496)/N1496,0)</x:f>
        <x:v>0.22759313414780255</x:v>
      </x:c>
      <x:c r="P1496" s="66" t="b">
        <x:f aca="0">AND(MONTH(A1496)=12,OR(A1497="",YEAR(A1496)&lt;&gt;YEAR(A1497)))</x:f>
        <x:v>1</x:v>
      </x:c>
      <x:c r="Q1496" s="66" t="b">
        <x:f aca="0">AND(MOD(MONTH(A1496),3)=0,OR(A1497="",MONTH(A1496)&lt;&gt;MONTH(A1497)))</x:f>
        <x:v>1</x:v>
      </x:c>
      <x:c r="R1496" s="66" t="b">
        <x:f aca="0">OR(O1496&gt;$E$7,O1496&lt;$E$6)</x:f>
        <x:v>0</x:v>
      </x:c>
      <x:c r="S1496" s="66" t="b">
        <x:f aca="0">AND(OR(P1496,Q1496,R1496),A1496-AH1495&gt;$E$8)</x:f>
        <x:v>1</x:v>
      </x:c>
      <x:c r="T1496" s="67" t="str">
        <x:f aca="0">IF(NOT(OR(P1496,Q1496,R1496)),"不调",IF(NOT(S1496),"间隔规则跳过",IF(P1496,"年末+季度",IF(AND(Q1496,R1496),"季度+动态",IF(Q1496,"季度","动态")))))</x:f>
        <x:v>年末+季度</x:v>
      </x:c>
      <x:c r="U1496" s="64" t="n">
        <x:f aca="0">IF(OR(T1496="年末+季度",T1496="季度+动态"),N1496*$E$5/2,IF(T1496="季度",(J1496+K1496)/2,IF(T1496="动态",N1496*$E$5*IF(J1496+K1496=0,0.5,J1496/(J1496+K1496)),J1496)))</x:f>
        <x:v>0.1384776027160912</x:v>
      </x:c>
      <x:c r="V1496" s="64" t="n">
        <x:f aca="0">IF(OR(T1496="年末+季度",T1496="季度+动态"),N1496*$E$5/2,IF(T1496="季度",(J1496+K1496)/2,IF(T1496="动态",N1496*$E$5*IF(J1496+K1496=0,0.5,K1496/(J1496+K1496)),K1496)))</x:f>
        <x:v>0.1384776027160912</x:v>
      </x:c>
      <x:c r="W1496" s="64" t="n">
        <x:f aca="0">IF(OR(T1496="年末+季度",T1496="季度+动态",T1496="动态"),N1496*(1-$E$5)*IF(L1496+M1496=0,$B$7/($B$7+$B$8),L1496/(L1496+M1496)),L1496)</x:f>
        <x:v>0.9679131108167905</x:v>
      </x:c>
      <x:c r="X1496" s="64" t="n">
        <x:f aca="0">IF(OR(T1496="年末+季度",T1496="季度+动态",T1496="动态"),N1496*(1-$E$5)*IF(L1496+M1496=0,$B$8/($B$7+$B$8),M1496/(L1496+M1496)),M1496)</x:f>
        <x:v>0.1399077109119391</x:v>
      </x:c>
      <x:c r="Y1496" s="64" t="n">
        <x:f aca="0">POWER(1-$H$5,(A1496-A1495)/$H$8)</x:f>
        <x:v>0.9999862671029998</x:v>
      </x:c>
      <x:c r="Z1496" s="64" t="n">
        <x:f aca="0">U1496*Y1496</x:f>
        <x:v>0.13847570101743625</x:v>
      </x:c>
      <x:c r="AA1496" s="64" t="n">
        <x:f aca="0">V1496*Y1496</x:f>
        <x:v>0.13847570101743625</x:v>
      </x:c>
      <x:c r="AB1496" s="64" t="n">
        <x:f aca="0">W1496*Y1496</x:f>
        <x:v>0.9678998185657345</x:v>
      </x:c>
      <x:c r="AC1496" s="64" t="n">
        <x:f aca="0">X1496*Y1496</x:f>
        <x:v>0.1399057895737556</x:v>
      </x:c>
      <x:c r="AD1496" s="64" t="n">
        <x:f aca="0">SUM(Z1496:AC1496)</x:f>
        <x:v>1.3847570101743627</x:v>
      </x:c>
      <x:c r="AE1496" s="64" t="n">
        <x:f aca="0">MAX(AE1495,AD1496)</x:f>
        <x:v>1.3915000414737397</x:v>
      </x:c>
      <x:c r="AF1496" s="63" t="n">
        <x:f aca="0">AD1496/AE1496-1</x:f>
        <x:v>-0.004845872151204134</x:v>
      </x:c>
      <x:c r="AG1496" s="63" t="n">
        <x:f aca="0">AD1496/AD1495-1</x:f>
        <x:v>-0.0009161249766550528</x:v>
      </x:c>
      <x:c r="AH1496" s="61" t="n">
        <x:f aca="0">IF(OR(T1496="年末+季度",T1496="季度+动态",T1496="季度",T1496="动态"),A1496,AH1495)</x:f>
        <x:v>46022</x:v>
      </x:c>
      <x:c r="AI1496" s="68" t="n">
        <x:f aca="0">YEAR(A1496)</x:f>
        <x:v>2025</x:v>
      </x:c>
      <x:c r="AJ1496" s="68" t="n">
        <x:f aca="0">MONTH(A1496)</x:f>
        <x:v>12</x:v>
      </x:c>
      <x:c r="AK1496" s="66" t="n">
        <x:f aca="0">IF(MONTH(A1496)&lt;&gt;MONTH(A1497),1,0)</x:f>
        <x:v>1</x:v>
      </x:c>
      <x:c r="AL1496" s="64" t="n">
        <x:f aca="0">IF(AK1495,AD1495,AL1495)</x:f>
        <x:v>1.3775777169498493</x:v>
      </x:c>
      <x:c r="AM1496" s="65" t="n">
        <x:f aca="0">IF(AK1496,AD1496/AL1496-1,"")</x:f>
        <x:v>0.005211534083470415</x:v>
      </x:c>
      <x:c r="AN1496" s="64" t="n">
        <x:f aca="0">IF(AI1496&lt;&gt;AI1495,AD1496,MAX(AN1495,AD1496))</x:f>
        <x:v>1.3915000414737397</x:v>
      </x:c>
      <x:c r="AO1496" s="65" t="n">
        <x:f aca="0">AD1496/AN1496-1</x:f>
        <x:v>-0.004845872151204134</x:v>
      </x:c>
      <x:c r="AP1496" s="69" t="n">
        <x:f aca="0">IFERROR(SUM(Z1496:AC1496)/AD1496,0)</x:f>
        <x:v>1</x:v>
      </x:c>
      <x:c r="AQ1496" s="66" t="b">
        <x:f aca="0">AND(B1496&gt;0,C1496&gt;0,D1496&gt;0,E1496&gt;0)</x:f>
        <x:v>1</x:v>
      </x:c>
    </x:row>
    <x:row r="1497" ht="13.5" hidden="0">
      <x:c r="A1497" s="61" t="n">
        <x:f aca="0">'净值底稿'!A1459</x:f>
        <x:v>46027</x:v>
      </x:c>
      <x:c r="B1497" s="62" t="n">
        <x:f aca="0">'净值底稿'!W1459</x:f>
        <x:v>1.6715299138930793</x:v>
      </x:c>
      <x:c r="C1497" s="62" t="n">
        <x:f aca="0">'净值底稿'!T1459</x:f>
        <x:v>1.8863683240675544</x:v>
      </x:c>
      <x:c r="D1497" s="62" t="n">
        <x:f aca="0">'净值底稿'!U1459</x:f>
        <x:v>1.7507</x:v>
      </x:c>
      <x:c r="E1497" s="62" t="n">
        <x:f aca="0">'净值底稿'!V1459</x:f>
        <x:v>3.4505</x:v>
      </x:c>
      <x:c r="F1497" s="63" t="n">
        <x:f aca="0">IFERROR(B1497/B1496-1,0)</x:f>
        <x:v>0.0040862248460673545</x:v>
      </x:c>
      <x:c r="G1497" s="63" t="n">
        <x:f aca="0">IFERROR(C1497/C1496-1,0)</x:f>
        <x:v>0.020095367689650923</x:v>
      </x:c>
      <x:c r="H1497" s="63" t="n">
        <x:f aca="0">IFERROR(D1497/D1496-1,0)</x:f>
        <x:v>-0.00034260263804042346</x:v>
      </x:c>
      <x:c r="I1497" s="63" t="n">
        <x:f aca="0">IFERROR(E1497/E1496-1,0)</x:f>
        <x:v>0.018417402083763745</x:v>
      </x:c>
      <x:c r="J1497" s="64" t="n">
        <x:f aca="0">Z1496*(1+F1497)</x:f>
        <x:v>0.1390415438675103</x:v>
      </x:c>
      <x:c r="K1497" s="64" t="n">
        <x:f aca="0">AA1496*(1+G1497)</x:f>
        <x:v>0.1412584211454638</x:v>
      </x:c>
      <x:c r="L1497" s="64" t="n">
        <x:f aca="0">AB1496*(1+H1497)</x:f>
        <x:v>0.967568213534535</x:v>
      </x:c>
      <x:c r="M1497" s="64" t="n">
        <x:f aca="0">AC1496*(1+I1497)</x:f>
        <x:v>0.1424824907541819</x:v>
      </x:c>
      <x:c r="N1497" s="64" t="n">
        <x:f aca="0">SUM(J1497:M1497)</x:f>
        <x:v>1.3903506693016912</x:v>
      </x:c>
      <x:c r="O1497" s="65" t="n">
        <x:f aca="0">IFERROR((J1497+K1497)/N1497,0)</x:f>
        <x:v>0.20160379046946178</x:v>
      </x:c>
      <x:c r="P1497" s="66" t="b">
        <x:f aca="0">AND(MONTH(A1497)=12,OR(A1498="",YEAR(A1497)&lt;&gt;YEAR(A1498)))</x:f>
        <x:v>0</x:v>
      </x:c>
      <x:c r="Q1497" s="66" t="b">
        <x:f aca="0">AND(MOD(MONTH(A1497),3)=0,OR(A1498="",MONTH(A1497)&lt;&gt;MONTH(A1498)))</x:f>
        <x:v>0</x:v>
      </x:c>
      <x:c r="R1497" s="66" t="b">
        <x:f aca="0">OR(O1497&gt;$E$7,O1497&lt;$E$6)</x:f>
        <x:v>0</x:v>
      </x:c>
      <x:c r="S1497" s="66" t="b">
        <x:f aca="0">AND(OR(P1497,Q1497,R1497),A1497-AH1496&gt;$E$8)</x:f>
        <x:v>0</x:v>
      </x:c>
      <x:c r="T1497" s="67" t="str">
        <x:f aca="0">IF(NOT(OR(P1497,Q1497,R1497)),"不调",IF(NOT(S1497),"间隔规则跳过",IF(P1497,"年末+季度",IF(AND(Q1497,R1497),"季度+动态",IF(Q1497,"季度","动态")))))</x:f>
        <x:v>不调</x:v>
      </x:c>
      <x:c r="U1497" s="64" t="n">
        <x:f aca="0">IF(OR(T1497="年末+季度",T1497="季度+动态"),N1497*$E$5/2,IF(T1497="季度",(J1497+K1497)/2,IF(T1497="动态",N1497*$E$5*IF(J1497+K1497=0,0.5,J1497/(J1497+K1497)),J1497)))</x:f>
        <x:v>0.1390415438675103</x:v>
      </x:c>
      <x:c r="V1497" s="64" t="n">
        <x:f aca="0">IF(OR(T1497="年末+季度",T1497="季度+动态"),N1497*$E$5/2,IF(T1497="季度",(J1497+K1497)/2,IF(T1497="动态",N1497*$E$5*IF(J1497+K1497=0,0.5,K1497/(J1497+K1497)),K1497)))</x:f>
        <x:v>0.1412584211454638</x:v>
      </x:c>
      <x:c r="W1497" s="64" t="n">
        <x:f aca="0">IF(OR(T1497="年末+季度",T1497="季度+动态",T1497="动态"),N1497*(1-$E$5)*IF(L1497+M1497=0,$B$7/($B$7+$B$8),L1497/(L1497+M1497)),L1497)</x:f>
        <x:v>0.967568213534535</x:v>
      </x:c>
      <x:c r="X1497" s="64" t="n">
        <x:f aca="0">IF(OR(T1497="年末+季度",T1497="季度+动态",T1497="动态"),N1497*(1-$E$5)*IF(L1497+M1497=0,$B$8/($B$7+$B$8),M1497/(L1497+M1497)),M1497)</x:f>
        <x:v>0.1424824907541819</x:v>
      </x:c>
      <x:c r="Y1497" s="64" t="n">
        <x:f aca="0">POWER(1-$H$5,(A1497-A1496)/$H$8)</x:f>
        <x:v>0.9999313374008972</x:v>
      </x:c>
      <x:c r="Z1497" s="64" t="n">
        <x:f aca="0">U1497*Y1497</x:f>
        <x:v>0.1390319969137251</x:v>
      </x:c>
      <x:c r="AA1497" s="64" t="n">
        <x:f aca="0">V1497*Y1497</x:f>
        <x:v>0.1412487219751228</x:v>
      </x:c>
      <x:c r="AB1497" s="64" t="n">
        <x:f aca="0">W1497*Y1497</x:f>
        <x:v>0.9675017777861845</x:v>
      </x:c>
      <x:c r="AC1497" s="64" t="n">
        <x:f aca="0">X1497*Y1497</x:f>
        <x:v>0.14247270753604008</x:v>
      </x:c>
      <x:c r="AD1497" s="64" t="n">
        <x:f aca="0">SUM(Z1497:AC1497)</x:f>
        <x:v>1.3902552042110725</x:v>
      </x:c>
      <x:c r="AE1497" s="64" t="n">
        <x:f aca="0">MAX(AE1496,AD1497)</x:f>
        <x:v>1.3915000414737397</x:v>
      </x:c>
      <x:c r="AF1497" s="63" t="n">
        <x:f aca="0">AD1497/AE1497-1</x:f>
        <x:v>-0.0008946009526157317</x:v>
      </x:c>
      <x:c r="AG1497" s="63" t="n">
        <x:f aca="0">AD1497/AD1496-1</x:f>
        <x:v>0.003970511791103082</x:v>
      </x:c>
      <x:c r="AH1497" s="61" t="n">
        <x:f aca="0">IF(OR(T1497="年末+季度",T1497="季度+动态",T1497="季度",T1497="动态"),A1497,AH1496)</x:f>
        <x:v>46022</x:v>
      </x:c>
      <x:c r="AI1497" s="68" t="n">
        <x:f aca="0">YEAR(A1497)</x:f>
        <x:v>2026</x:v>
      </x:c>
      <x:c r="AJ1497" s="68" t="n">
        <x:f aca="0">MONTH(A1497)</x:f>
        <x:v>1</x:v>
      </x:c>
      <x:c r="AK1497" s="66" t="n">
        <x:f aca="0">IF(MONTH(A1497)&lt;&gt;MONTH(A1498),1,0)</x:f>
        <x:v>0</x:v>
      </x:c>
      <x:c r="AL1497" s="64" t="n">
        <x:f aca="0">IF(AK1496,AD1496,AL1496)</x:f>
        <x:v>1.3847570101743627</x:v>
      </x:c>
      <x:c r="AM1497" s="65" t="str">
        <x:f aca="0">IF(AK1497,AD1497/AL1497-1,"")</x:f>
      </x:c>
      <x:c r="AN1497" s="64" t="n">
        <x:f aca="0">IF(AI1497&lt;&gt;AI1496,AD1497,MAX(AN1496,AD1497))</x:f>
        <x:v>1.3902552042110725</x:v>
      </x:c>
      <x:c r="AO1497" s="65" t="n">
        <x:f aca="0">AD1497/AN1497-1</x:f>
        <x:v>0</x:v>
      </x:c>
      <x:c r="AP1497" s="69" t="n">
        <x:f aca="0">IFERROR(SUM(Z1497:AC1497)/AD1497,0)</x:f>
        <x:v>1</x:v>
      </x:c>
      <x:c r="AQ1497" s="66" t="b">
        <x:f aca="0">AND(B1497&gt;0,C1497&gt;0,D1497&gt;0,E1497&gt;0)</x:f>
        <x:v>1</x:v>
      </x:c>
    </x:row>
    <x:row r="1498" ht="13.5" hidden="0">
      <x:c r="A1498" s="61" t="n">
        <x:f aca="0">'净值底稿'!A1460</x:f>
        <x:v>46028</x:v>
      </x:c>
      <x:c r="B1498" s="62" t="n">
        <x:f aca="0">'净值底稿'!W1460</x:f>
        <x:v>1.6865924589960233</x:v>
      </x:c>
      <x:c r="C1498" s="62" t="n">
        <x:f aca="0">'净值底稿'!T1460</x:f>
        <x:v>1.9121203588822775</x:v>
      </x:c>
      <x:c r="D1498" s="62" t="n">
        <x:f aca="0">'净值底稿'!U1460</x:f>
        <x:v>1.7489</x:v>
      </x:c>
      <x:c r="E1498" s="62" t="n">
        <x:f aca="0">'净值底稿'!V1460</x:f>
        <x:v>3.4828</x:v>
      </x:c>
      <x:c r="F1498" s="63" t="n">
        <x:f aca="0">IFERROR(B1498/B1497-1,0)</x:f>
        <x:v>0.009011232750159248</x:v>
      </x:c>
      <x:c r="G1498" s="63" t="n">
        <x:f aca="0">IFERROR(C1498/C1497-1,0)</x:f>
        <x:v>0.013651647181603499</x:v>
      </x:c>
      <x:c r="H1498" s="63" t="n">
        <x:f aca="0">IFERROR(D1498/D1497-1,0)</x:f>
        <x:v>-0.001028160164505687</x:v>
      </x:c>
      <x:c r="I1498" s="63" t="n">
        <x:f aca="0">IFERROR(E1498/E1497-1,0)</x:f>
        <x:v>0.009360962179394416</x:v>
      </x:c>
      <x:c r="J1498" s="64" t="n">
        <x:f aca="0">Z1497*(1+F1498)</x:f>
        <x:v>0.14028484659763407</x:v>
      </x:c>
      <x:c r="K1498" s="64" t="n">
        <x:f aca="0">AA1497*(1+G1498)</x:f>
        <x:v>0.1431769996923796</x:v>
      </x:c>
      <x:c r="L1498" s="64" t="n">
        <x:f aca="0">AB1497*(1+H1498)</x:f>
        <x:v>0.9665070309991763</x:v>
      </x:c>
      <x:c r="M1498" s="64" t="n">
        <x:f aca="0">AC1497*(1+I1498)</x:f>
        <x:v>0.14380638916288088</x:v>
      </x:c>
      <x:c r="N1498" s="64" t="n">
        <x:f aca="0">SUM(J1498:M1498)</x:f>
        <x:v>1.393775266452071</x:v>
      </x:c>
      <x:c r="O1498" s="65" t="n">
        <x:f aca="0">IFERROR((J1498+K1498)/N1498,0)</x:f>
        <x:v>0.2033770099907002</x:v>
      </x:c>
      <x:c r="P1498" s="66" t="b">
        <x:f aca="0">AND(MONTH(A1498)=12,OR(A1499="",YEAR(A1498)&lt;&gt;YEAR(A1499)))</x:f>
        <x:v>0</x:v>
      </x:c>
      <x:c r="Q1498" s="66" t="b">
        <x:f aca="0">AND(MOD(MONTH(A1498),3)=0,OR(A1499="",MONTH(A1498)&lt;&gt;MONTH(A1499)))</x:f>
        <x:v>0</x:v>
      </x:c>
      <x:c r="R1498" s="66" t="b">
        <x:f aca="0">OR(O1498&gt;$E$7,O1498&lt;$E$6)</x:f>
        <x:v>0</x:v>
      </x:c>
      <x:c r="S1498" s="66" t="b">
        <x:f aca="0">AND(OR(P1498,Q1498,R1498),A1498-AH1497&gt;$E$8)</x:f>
        <x:v>0</x:v>
      </x:c>
      <x:c r="T1498" s="67" t="str">
        <x:f aca="0">IF(NOT(OR(P1498,Q1498,R1498)),"不调",IF(NOT(S1498),"间隔规则跳过",IF(P1498,"年末+季度",IF(AND(Q1498,R1498),"季度+动态",IF(Q1498,"季度","动态")))))</x:f>
        <x:v>不调</x:v>
      </x:c>
      <x:c r="U1498" s="64" t="n">
        <x:f aca="0">IF(OR(T1498="年末+季度",T1498="季度+动态"),N1498*$E$5/2,IF(T1498="季度",(J1498+K1498)/2,IF(T1498="动态",N1498*$E$5*IF(J1498+K1498=0,0.5,J1498/(J1498+K1498)),J1498)))</x:f>
        <x:v>0.14028484659763407</x:v>
      </x:c>
      <x:c r="V1498" s="64" t="n">
        <x:f aca="0">IF(OR(T1498="年末+季度",T1498="季度+动态"),N1498*$E$5/2,IF(T1498="季度",(J1498+K1498)/2,IF(T1498="动态",N1498*$E$5*IF(J1498+K1498=0,0.5,K1498/(J1498+K1498)),K1498)))</x:f>
        <x:v>0.1431769996923796</x:v>
      </x:c>
      <x:c r="W1498" s="64" t="n">
        <x:f aca="0">IF(OR(T1498="年末+季度",T1498="季度+动态",T1498="动态"),N1498*(1-$E$5)*IF(L1498+M1498=0,$B$7/($B$7+$B$8),L1498/(L1498+M1498)),L1498)</x:f>
        <x:v>0.9665070309991763</x:v>
      </x:c>
      <x:c r="X1498" s="64" t="n">
        <x:f aca="0">IF(OR(T1498="年末+季度",T1498="季度+动态",T1498="动态"),N1498*(1-$E$5)*IF(L1498+M1498=0,$B$8/($B$7+$B$8),M1498/(L1498+M1498)),M1498)</x:f>
        <x:v>0.14380638916288088</x:v>
      </x:c>
      <x:c r="Y1498" s="64" t="n">
        <x:f aca="0">POWER(1-$H$5,(A1498-A1497)/$H$8)</x:f>
        <x:v>0.9999862671029998</x:v>
      </x:c>
      <x:c r="Z1498" s="64" t="n">
        <x:f aca="0">U1498*Y1498</x:f>
        <x:v>0.14028292008028506</x:v>
      </x:c>
      <x:c r="AA1498" s="64" t="n">
        <x:f aca="0">V1498*Y1498</x:f>
        <x:v>0.14317503345739002</x:v>
      </x:c>
      <x:c r="AB1498" s="64" t="n">
        <x:f aca="0">W1498*Y1498</x:f>
        <x:v>0.9664937580576696</x:v>
      </x:c>
      <x:c r="AC1498" s="64" t="n">
        <x:f aca="0">X1498*Y1498</x:f>
        <x:v>0.14380441428455054</x:v>
      </x:c>
      <x:c r="AD1498" s="64" t="n">
        <x:f aca="0">SUM(Z1498:AC1498)</x:f>
        <x:v>1.3937561258798952</x:v>
      </x:c>
      <x:c r="AE1498" s="64" t="n">
        <x:f aca="0">MAX(AE1497,AD1498)</x:f>
        <x:v>1.3937561258798952</x:v>
      </x:c>
      <x:c r="AF1498" s="63" t="n">
        <x:f aca="0">AD1498/AE1498-1</x:f>
        <x:v>0</x:v>
      </x:c>
      <x:c r="AG1498" s="63" t="n">
        <x:f aca="0">AD1498/AD1497-1</x:f>
        <x:v>0.002518186343211326</x:v>
      </x:c>
      <x:c r="AH1498" s="61" t="n">
        <x:f aca="0">IF(OR(T1498="年末+季度",T1498="季度+动态",T1498="季度",T1498="动态"),A1498,AH1497)</x:f>
        <x:v>46022</x:v>
      </x:c>
      <x:c r="AI1498" s="68" t="n">
        <x:f aca="0">YEAR(A1498)</x:f>
        <x:v>2026</x:v>
      </x:c>
      <x:c r="AJ1498" s="68" t="n">
        <x:f aca="0">MONTH(A1498)</x:f>
        <x:v>1</x:v>
      </x:c>
      <x:c r="AK1498" s="66" t="n">
        <x:f aca="0">IF(MONTH(A1498)&lt;&gt;MONTH(A1499),1,0)</x:f>
        <x:v>0</x:v>
      </x:c>
      <x:c r="AL1498" s="64" t="n">
        <x:f aca="0">IF(AK1497,AD1497,AL1497)</x:f>
        <x:v>1.3847570101743627</x:v>
      </x:c>
      <x:c r="AM1498" s="65" t="str">
        <x:f aca="0">IF(AK1498,AD1498/AL1498-1,"")</x:f>
      </x:c>
      <x:c r="AN1498" s="64" t="n">
        <x:f aca="0">IF(AI1498&lt;&gt;AI1497,AD1498,MAX(AN1497,AD1498))</x:f>
        <x:v>1.3937561258798952</x:v>
      </x:c>
      <x:c r="AO1498" s="65" t="n">
        <x:f aca="0">AD1498/AN1498-1</x:f>
        <x:v>0</x:v>
      </x:c>
      <x:c r="AP1498" s="69" t="n">
        <x:f aca="0">IFERROR(SUM(Z1498:AC1498)/AD1498,0)</x:f>
        <x:v>1</x:v>
      </x:c>
      <x:c r="AQ1498" s="66" t="b">
        <x:f aca="0">AND(B1498&gt;0,C1498&gt;0,D1498&gt;0,E1498&gt;0)</x:f>
        <x:v>1</x:v>
      </x:c>
    </x:row>
    <x:row r="1499" ht="13.5" hidden="0">
      <x:c r="A1499" s="61" t="n">
        <x:f aca="0">'净值底稿'!A1461</x:f>
        <x:v>46029</x:v>
      </x:c>
      <x:c r="B1499" s="62" t="n">
        <x:f aca="0">'净值底稿'!W1461</x:f>
        <x:v>1.681318577089977</x:v>
      </x:c>
      <x:c r="C1499" s="62" t="n">
        <x:f aca="0">'净值底稿'!T1461</x:f>
        <x:v>1.9205964141218186</x:v>
      </x:c>
      <x:c r="D1499" s="62" t="n">
        <x:f aca="0">'净值底稿'!U1461</x:f>
        <x:v>1.7478</x:v>
      </x:c>
      <x:c r="E1499" s="62" t="n">
        <x:f aca="0">'净值底稿'!V1461</x:f>
        <x:v>3.4724</x:v>
      </x:c>
      <x:c r="F1499" s="63" t="n">
        <x:f aca="0">IFERROR(B1499/B1498-1,0)</x:f>
        <x:v>-0.003126945029260697</x:v>
      </x:c>
      <x:c r="G1499" s="63" t="n">
        <x:f aca="0">IFERROR(C1499/C1498-1,0)</x:f>
        <x:v>0.004432804242770372</x:v>
      </x:c>
      <x:c r="H1499" s="63" t="n">
        <x:f aca="0">IFERROR(D1499/D1498-1,0)</x:f>
        <x:v>-0.0006289667791182785</x:v>
      </x:c>
      <x:c r="I1499" s="63" t="n">
        <x:f aca="0">IFERROR(E1499/E1498-1,0)</x:f>
        <x:v>-0.002986103135408369</x:v>
      </x:c>
      <x:c r="J1499" s="64" t="n">
        <x:f aca="0">Z1498*(1+F1499)</x:f>
        <x:v>0.13984426310064985</x:v>
      </x:c>
      <x:c r="K1499" s="64" t="n">
        <x:f aca="0">AA1498*(1+G1499)</x:f>
        <x:v>0.14380970035315874</x:v>
      </x:c>
      <x:c r="L1499" s="64" t="n">
        <x:f aca="0">AB1498*(1+H1499)</x:f>
        <x:v>0.9658858655916261</x:v>
      </x:c>
      <x:c r="M1499" s="64" t="n">
        <x:f aca="0">AC1498*(1+I1499)</x:f>
        <x:v>0.1433749994721699</x:v>
      </x:c>
      <x:c r="N1499" s="64" t="n">
        <x:f aca="0">SUM(J1499:M1499)</x:f>
        <x:v>1.3929148285176045</x:v>
      </x:c>
      <x:c r="O1499" s="65" t="n">
        <x:f aca="0">IFERROR((J1499+K1499)/N1499,0)</x:f>
        <x:v>0.2036405655582577</x:v>
      </x:c>
      <x:c r="P1499" s="66" t="b">
        <x:f aca="0">AND(MONTH(A1499)=12,OR(A1500="",YEAR(A1499)&lt;&gt;YEAR(A1500)))</x:f>
        <x:v>0</x:v>
      </x:c>
      <x:c r="Q1499" s="66" t="b">
        <x:f aca="0">AND(MOD(MONTH(A1499),3)=0,OR(A1500="",MONTH(A1499)&lt;&gt;MONTH(A1500)))</x:f>
        <x:v>0</x:v>
      </x:c>
      <x:c r="R1499" s="66" t="b">
        <x:f aca="0">OR(O1499&gt;$E$7,O1499&lt;$E$6)</x:f>
        <x:v>0</x:v>
      </x:c>
      <x:c r="S1499" s="66" t="b">
        <x:f aca="0">AND(OR(P1499,Q1499,R1499),A1499-AH1498&gt;$E$8)</x:f>
        <x:v>0</x:v>
      </x:c>
      <x:c r="T1499" s="67" t="str">
        <x:f aca="0">IF(NOT(OR(P1499,Q1499,R1499)),"不调",IF(NOT(S1499),"间隔规则跳过",IF(P1499,"年末+季度",IF(AND(Q1499,R1499),"季度+动态",IF(Q1499,"季度","动态")))))</x:f>
        <x:v>不调</x:v>
      </x:c>
      <x:c r="U1499" s="64" t="n">
        <x:f aca="0">IF(OR(T1499="年末+季度",T1499="季度+动态"),N1499*$E$5/2,IF(T1499="季度",(J1499+K1499)/2,IF(T1499="动态",N1499*$E$5*IF(J1499+K1499=0,0.5,J1499/(J1499+K1499)),J1499)))</x:f>
        <x:v>0.13984426310064985</x:v>
      </x:c>
      <x:c r="V1499" s="64" t="n">
        <x:f aca="0">IF(OR(T1499="年末+季度",T1499="季度+动态"),N1499*$E$5/2,IF(T1499="季度",(J1499+K1499)/2,IF(T1499="动态",N1499*$E$5*IF(J1499+K1499=0,0.5,K1499/(J1499+K1499)),K1499)))</x:f>
        <x:v>0.14380970035315874</x:v>
      </x:c>
      <x:c r="W1499" s="64" t="n">
        <x:f aca="0">IF(OR(T1499="年末+季度",T1499="季度+动态",T1499="动态"),N1499*(1-$E$5)*IF(L1499+M1499=0,$B$7/($B$7+$B$8),L1499/(L1499+M1499)),L1499)</x:f>
        <x:v>0.9658858655916261</x:v>
      </x:c>
      <x:c r="X1499" s="64" t="n">
        <x:f aca="0">IF(OR(T1499="年末+季度",T1499="季度+动态",T1499="动态"),N1499*(1-$E$5)*IF(L1499+M1499=0,$B$8/($B$7+$B$8),M1499/(L1499+M1499)),M1499)</x:f>
        <x:v>0.1433749994721699</x:v>
      </x:c>
      <x:c r="Y1499" s="64" t="n">
        <x:f aca="0">POWER(1-$H$5,(A1499-A1498)/$H$8)</x:f>
        <x:v>0.9999862671029998</x:v>
      </x:c>
      <x:c r="Z1499" s="64" t="n">
        <x:f aca="0">U1499*Y1499</x:f>
        <x:v>0.1398423426337886</x:v>
      </x:c>
      <x:c r="AA1499" s="64" t="n">
        <x:f aca="0">V1499*Y1499</x:f>
        <x:v>0.14380772542935616</x:v>
      </x:c>
      <x:c r="AB1499" s="64" t="n">
        <x:f aca="0">W1499*Y1499</x:f>
        <x:v>0.96587260118052</x:v>
      </x:c>
      <x:c r="AC1499" s="64" t="n">
        <x:f aca="0">X1499*Y1499</x:f>
        <x:v>0.14337303051806974</x:v>
      </x:c>
      <x:c r="AD1499" s="64" t="n">
        <x:f aca="0">SUM(Z1499:AC1499)</x:f>
        <x:v>1.3928956997617346</x:v>
      </x:c>
      <x:c r="AE1499" s="64" t="n">
        <x:f aca="0">MAX(AE1498,AD1499)</x:f>
        <x:v>1.3937561258798952</x:v>
      </x:c>
      <x:c r="AF1499" s="63" t="n">
        <x:f aca="0">AD1499/AE1499-1</x:f>
        <x:v>-0.0006173433803688955</x:v>
      </x:c>
      <x:c r="AG1499" s="63" t="n">
        <x:f aca="0">AD1499/AD1498-1</x:f>
        <x:v>-0.0006173433803688955</x:v>
      </x:c>
      <x:c r="AH1499" s="61" t="n">
        <x:f aca="0">IF(OR(T1499="年末+季度",T1499="季度+动态",T1499="季度",T1499="动态"),A1499,AH1498)</x:f>
        <x:v>46022</x:v>
      </x:c>
      <x:c r="AI1499" s="68" t="n">
        <x:f aca="0">YEAR(A1499)</x:f>
        <x:v>2026</x:v>
      </x:c>
      <x:c r="AJ1499" s="68" t="n">
        <x:f aca="0">MONTH(A1499)</x:f>
        <x:v>1</x:v>
      </x:c>
      <x:c r="AK1499" s="66" t="n">
        <x:f aca="0">IF(MONTH(A1499)&lt;&gt;MONTH(A1500),1,0)</x:f>
        <x:v>0</x:v>
      </x:c>
      <x:c r="AL1499" s="64" t="n">
        <x:f aca="0">IF(AK1498,AD1498,AL1498)</x:f>
        <x:v>1.3847570101743627</x:v>
      </x:c>
      <x:c r="AM1499" s="65" t="str">
        <x:f aca="0">IF(AK1499,AD1499/AL1499-1,"")</x:f>
      </x:c>
      <x:c r="AN1499" s="64" t="n">
        <x:f aca="0">IF(AI1499&lt;&gt;AI1498,AD1499,MAX(AN1498,AD1499))</x:f>
        <x:v>1.3937561258798952</x:v>
      </x:c>
      <x:c r="AO1499" s="65" t="n">
        <x:f aca="0">AD1499/AN1499-1</x:f>
        <x:v>-0.0006173433803688955</x:v>
      </x:c>
      <x:c r="AP1499" s="69" t="n">
        <x:f aca="0">IFERROR(SUM(Z1499:AC1499)/AD1499,0)</x:f>
        <x:v>1</x:v>
      </x:c>
      <x:c r="AQ1499" s="66" t="b">
        <x:f aca="0">AND(B1499&gt;0,C1499&gt;0,D1499&gt;0,E1499&gt;0)</x:f>
        <x:v>1</x:v>
      </x:c>
    </x:row>
    <x:row r="1500" ht="13.5" hidden="0">
      <x:c r="A1500" s="61" t="n">
        <x:f aca="0">'净值底稿'!A1462</x:f>
        <x:v>46030</x:v>
      </x:c>
      <x:c r="B1500" s="62" t="n">
        <x:f aca="0">'净值底稿'!W1462</x:f>
        <x:v>1.6751002635680319</x:v>
      </x:c>
      <x:c r="C1500" s="62" t="n">
        <x:f aca="0">'净值底稿'!T1462</x:f>
        <x:v>1.9267355242722966</x:v>
      </x:c>
      <x:c r="D1500" s="62" t="n">
        <x:f aca="0">'净值底稿'!U1462</x:f>
        <x:v>1.7489</x:v>
      </x:c>
      <x:c r="E1500" s="62" t="n">
        <x:f aca="0">'净值底稿'!V1462</x:f>
        <x:v>3.4599</x:v>
      </x:c>
      <x:c r="F1500" s="63" t="n">
        <x:f aca="0">IFERROR(B1500/B1499-1,0)</x:f>
        <x:v>-0.003698474284812736</x:v>
      </x:c>
      <x:c r="G1500" s="63" t="n">
        <x:f aca="0">IFERROR(C1500/C1499-1,0)</x:f>
        <x:v>0.003196460279389246</x:v>
      </x:c>
      <x:c r="H1500" s="63" t="n">
        <x:f aca="0">IFERROR(D1500/D1499-1,0)</x:f>
        <x:v>0.000629362627302843</x:v>
      </x:c>
      <x:c r="I1500" s="63" t="n">
        <x:f aca="0">IFERROR(E1500/E1499-1,0)</x:f>
        <x:v>-0.0035998156894365696</x:v>
      </x:c>
      <x:c r="J1500" s="64" t="n">
        <x:f aca="0">Z1499*(1+F1500)</x:f>
        <x:v>0.13932513932562957</x:v>
      </x:c>
      <x:c r="K1500" s="64" t="n">
        <x:f aca="0">AA1499*(1+G1500)</x:f>
        <x:v>0.14426740111156042</x:v>
      </x:c>
      <x:c r="L1500" s="64" t="n">
        <x:f aca="0">AB1499*(1+H1500)</x:f>
        <x:v>0.9664804852984388</x:v>
      </x:c>
      <x:c r="M1500" s="64" t="n">
        <x:f aca="0">AC1499*(1+I1500)</x:f>
        <x:v>0.14285691403336873</x:v>
      </x:c>
      <x:c r="N1500" s="64" t="n">
        <x:f aca="0">SUM(J1500:M1500)</x:f>
        <x:v>1.3929299397689974</x:v>
      </x:c>
      <x:c r="O1500" s="65" t="n">
        <x:f aca="0">IFERROR((J1500+K1500)/N1500,0)</x:f>
        <x:v>0.20359426008476833</x:v>
      </x:c>
      <x:c r="P1500" s="66" t="b">
        <x:f aca="0">AND(MONTH(A1500)=12,OR(A1501="",YEAR(A1500)&lt;&gt;YEAR(A1501)))</x:f>
        <x:v>0</x:v>
      </x:c>
      <x:c r="Q1500" s="66" t="b">
        <x:f aca="0">AND(MOD(MONTH(A1500),3)=0,OR(A1501="",MONTH(A1500)&lt;&gt;MONTH(A1501)))</x:f>
        <x:v>0</x:v>
      </x:c>
      <x:c r="R1500" s="66" t="b">
        <x:f aca="0">OR(O1500&gt;$E$7,O1500&lt;$E$6)</x:f>
        <x:v>0</x:v>
      </x:c>
      <x:c r="S1500" s="66" t="b">
        <x:f aca="0">AND(OR(P1500,Q1500,R1500),A1500-AH1499&gt;$E$8)</x:f>
        <x:v>0</x:v>
      </x:c>
      <x:c r="T1500" s="67" t="str">
        <x:f aca="0">IF(NOT(OR(P1500,Q1500,R1500)),"不调",IF(NOT(S1500),"间隔规则跳过",IF(P1500,"年末+季度",IF(AND(Q1500,R1500),"季度+动态",IF(Q1500,"季度","动态")))))</x:f>
        <x:v>不调</x:v>
      </x:c>
      <x:c r="U1500" s="64" t="n">
        <x:f aca="0">IF(OR(T1500="年末+季度",T1500="季度+动态"),N1500*$E$5/2,IF(T1500="季度",(J1500+K1500)/2,IF(T1500="动态",N1500*$E$5*IF(J1500+K1500=0,0.5,J1500/(J1500+K1500)),J1500)))</x:f>
        <x:v>0.13932513932562957</x:v>
      </x:c>
      <x:c r="V1500" s="64" t="n">
        <x:f aca="0">IF(OR(T1500="年末+季度",T1500="季度+动态"),N1500*$E$5/2,IF(T1500="季度",(J1500+K1500)/2,IF(T1500="动态",N1500*$E$5*IF(J1500+K1500=0,0.5,K1500/(J1500+K1500)),K1500)))</x:f>
        <x:v>0.14426740111156042</x:v>
      </x:c>
      <x:c r="W1500" s="64" t="n">
        <x:f aca="0">IF(OR(T1500="年末+季度",T1500="季度+动态",T1500="动态"),N1500*(1-$E$5)*IF(L1500+M1500=0,$B$7/($B$7+$B$8),L1500/(L1500+M1500)),L1500)</x:f>
        <x:v>0.9664804852984388</x:v>
      </x:c>
      <x:c r="X1500" s="64" t="n">
        <x:f aca="0">IF(OR(T1500="年末+季度",T1500="季度+动态",T1500="动态"),N1500*(1-$E$5)*IF(L1500+M1500=0,$B$8/($B$7+$B$8),M1500/(L1500+M1500)),M1500)</x:f>
        <x:v>0.14285691403336873</x:v>
      </x:c>
      <x:c r="Y1500" s="64" t="n">
        <x:f aca="0">POWER(1-$H$5,(A1500-A1499)/$H$8)</x:f>
        <x:v>0.9999862671029998</x:v>
      </x:c>
      <x:c r="Z1500" s="64" t="n">
        <x:f aca="0">U1500*Y1500</x:f>
        <x:v>0.13932322598784166</x:v>
      </x:c>
      <x:c r="AA1500" s="64" t="n">
        <x:f aca="0">V1500*Y1500</x:f>
        <x:v>0.14426541990220046</x:v>
      </x:c>
      <x:c r="AB1500" s="64" t="n">
        <x:f aca="0">W1500*Y1500</x:f>
        <x:v>0.9664672127214814</x:v>
      </x:c>
      <x:c r="AC1500" s="64" t="n">
        <x:f aca="0">X1500*Y1500</x:f>
        <x:v>0.14285495219408254</x:v>
      </x:c>
      <x:c r="AD1500" s="64" t="n">
        <x:f aca="0">SUM(Z1500:AC1500)</x:f>
        <x:v>1.392910810805606</x:v>
      </x:c>
      <x:c r="AE1500" s="64" t="n">
        <x:f aca="0">MAX(AE1499,AD1500)</x:f>
        <x:v>1.3937561258798952</x:v>
      </x:c>
      <x:c r="AF1500" s="63" t="n">
        <x:f aca="0">AD1500/AE1500-1</x:f>
        <x:v>-0.0006065014234505339</x:v>
      </x:c>
      <x:c r="AG1500" s="63" t="n">
        <x:f aca="0">AD1500/AD1499-1</x:f>
        <x:v>0.000010848654263373447</x:v>
      </x:c>
      <x:c r="AH1500" s="61" t="n">
        <x:f aca="0">IF(OR(T1500="年末+季度",T1500="季度+动态",T1500="季度",T1500="动态"),A1500,AH1499)</x:f>
        <x:v>46022</x:v>
      </x:c>
      <x:c r="AI1500" s="68" t="n">
        <x:f aca="0">YEAR(A1500)</x:f>
        <x:v>2026</x:v>
      </x:c>
      <x:c r="AJ1500" s="68" t="n">
        <x:f aca="0">MONTH(A1500)</x:f>
        <x:v>1</x:v>
      </x:c>
      <x:c r="AK1500" s="66" t="n">
        <x:f aca="0">IF(MONTH(A1500)&lt;&gt;MONTH(A1501),1,0)</x:f>
        <x:v>0</x:v>
      </x:c>
      <x:c r="AL1500" s="64" t="n">
        <x:f aca="0">IF(AK1499,AD1499,AL1499)</x:f>
        <x:v>1.3847570101743627</x:v>
      </x:c>
      <x:c r="AM1500" s="65" t="str">
        <x:f aca="0">IF(AK1500,AD1500/AL1500-1,"")</x:f>
      </x:c>
      <x:c r="AN1500" s="64" t="n">
        <x:f aca="0">IF(AI1500&lt;&gt;AI1499,AD1500,MAX(AN1499,AD1500))</x:f>
        <x:v>1.3937561258798952</x:v>
      </x:c>
      <x:c r="AO1500" s="65" t="n">
        <x:f aca="0">AD1500/AN1500-1</x:f>
        <x:v>-0.0006065014234505339</x:v>
      </x:c>
      <x:c r="AP1500" s="69" t="n">
        <x:f aca="0">IFERROR(SUM(Z1500:AC1500)/AD1500,0)</x:f>
        <x:v>1</x:v>
      </x:c>
      <x:c r="AQ1500" s="66" t="b">
        <x:f aca="0">AND(B1500&gt;0,C1500&gt;0,D1500&gt;0,E1500&gt;0)</x:f>
        <x:v>1</x:v>
      </x:c>
    </x:row>
    <x:row r="1501" ht="13.5" hidden="0">
      <x:c r="A1501" s="61" t="n">
        <x:f aca="0">'净值底稿'!A1463</x:f>
        <x:v>46031</x:v>
      </x:c>
      <x:c r="B1501" s="62" t="n">
        <x:f aca="0">'净值底稿'!W1463</x:f>
        <x:v>1.6807362088990283</x:v>
      </x:c>
      <x:c r="C1501" s="62" t="n">
        <x:f aca="0">'净值底稿'!T1463</x:f>
        <x:v>1.9538614352276165</x:v>
      </x:c>
      <x:c r="D1501" s="62" t="n">
        <x:f aca="0">'净值底稿'!U1463</x:f>
        <x:v>1.7497</x:v>
      </x:c>
      <x:c r="E1501" s="62" t="n">
        <x:f aca="0">'净值底稿'!V1463</x:f>
        <x:v>3.4839</x:v>
      </x:c>
      <x:c r="F1501" s="63" t="n">
        <x:f aca="0">IFERROR(B1501/B1500-1,0)</x:f>
        <x:v>0.0033645420835834994</x:v>
      </x:c>
      <x:c r="G1501" s="63" t="n">
        <x:f aca="0">IFERROR(C1501/C1500-1,0)</x:f>
        <x:v>0.014078689375681241</x:v>
      </x:c>
      <x:c r="H1501" s="63" t="n">
        <x:f aca="0">IFERROR(D1501/D1500-1,0)</x:f>
        <x:v>0.0004574303848134953</x:v>
      </x:c>
      <x:c r="I1501" s="63" t="n">
        <x:f aca="0">IFERROR(E1501/E1500-1,0)</x:f>
        <x:v>0.006936616665221607</x:v>
      </x:c>
      <x:c r="J1501" s="64" t="n">
        <x:f aca="0">Z1500*(1+F1501)</x:f>
        <x:v>0.13979198484489838</x:v>
      </x:c>
      <x:c r="K1501" s="64" t="n">
        <x:f aca="0">AA1500*(1+G1501)</x:f>
        <x:v>0.14629648793665576</x:v>
      </x:c>
      <x:c r="L1501" s="64" t="n">
        <x:f aca="0">AB1500*(1+H1501)</x:f>
        <x:v>0.9669093041905062</x:v>
      </x:c>
      <x:c r="M1501" s="64" t="n">
        <x:f aca="0">AC1500*(1+I1501)</x:f>
        <x:v>0.14384588223618144</x:v>
      </x:c>
      <x:c r="N1501" s="64" t="n">
        <x:f aca="0">SUM(J1501:M1501)</x:f>
        <x:v>1.3968436592082418</x:v>
      </x:c>
      <x:c r="O1501" s="65" t="n">
        <x:f aca="0">IFERROR((J1501+K1501)/N1501,0)</x:f>
        <x:v>0.2048106607318636</x:v>
      </x:c>
      <x:c r="P1501" s="66" t="b">
        <x:f aca="0">AND(MONTH(A1501)=12,OR(A1502="",YEAR(A1501)&lt;&gt;YEAR(A1502)))</x:f>
        <x:v>0</x:v>
      </x:c>
      <x:c r="Q1501" s="66" t="b">
        <x:f aca="0">AND(MOD(MONTH(A1501),3)=0,OR(A1502="",MONTH(A1501)&lt;&gt;MONTH(A1502)))</x:f>
        <x:v>0</x:v>
      </x:c>
      <x:c r="R1501" s="66" t="b">
        <x:f aca="0">OR(O1501&gt;$E$7,O1501&lt;$E$6)</x:f>
        <x:v>0</x:v>
      </x:c>
      <x:c r="S1501" s="66" t="b">
        <x:f aca="0">AND(OR(P1501,Q1501,R1501),A1501-AH1500&gt;$E$8)</x:f>
        <x:v>0</x:v>
      </x:c>
      <x:c r="T1501" s="67" t="str">
        <x:f aca="0">IF(NOT(OR(P1501,Q1501,R1501)),"不调",IF(NOT(S1501),"间隔规则跳过",IF(P1501,"年末+季度",IF(AND(Q1501,R1501),"季度+动态",IF(Q1501,"季度","动态")))))</x:f>
        <x:v>不调</x:v>
      </x:c>
      <x:c r="U1501" s="64" t="n">
        <x:f aca="0">IF(OR(T1501="年末+季度",T1501="季度+动态"),N1501*$E$5/2,IF(T1501="季度",(J1501+K1501)/2,IF(T1501="动态",N1501*$E$5*IF(J1501+K1501=0,0.5,J1501/(J1501+K1501)),J1501)))</x:f>
        <x:v>0.13979198484489838</x:v>
      </x:c>
      <x:c r="V1501" s="64" t="n">
        <x:f aca="0">IF(OR(T1501="年末+季度",T1501="季度+动态"),N1501*$E$5/2,IF(T1501="季度",(J1501+K1501)/2,IF(T1501="动态",N1501*$E$5*IF(J1501+K1501=0,0.5,K1501/(J1501+K1501)),K1501)))</x:f>
        <x:v>0.14629648793665576</x:v>
      </x:c>
      <x:c r="W1501" s="64" t="n">
        <x:f aca="0">IF(OR(T1501="年末+季度",T1501="季度+动态",T1501="动态"),N1501*(1-$E$5)*IF(L1501+M1501=0,$B$7/($B$7+$B$8),L1501/(L1501+M1501)),L1501)</x:f>
        <x:v>0.9669093041905062</x:v>
      </x:c>
      <x:c r="X1501" s="64" t="n">
        <x:f aca="0">IF(OR(T1501="年末+季度",T1501="季度+动态",T1501="动态"),N1501*(1-$E$5)*IF(L1501+M1501=0,$B$8/($B$7+$B$8),M1501/(L1501+M1501)),M1501)</x:f>
        <x:v>0.14384588223618144</x:v>
      </x:c>
      <x:c r="Y1501" s="64" t="n">
        <x:f aca="0">POWER(1-$H$5,(A1501-A1500)/$H$8)</x:f>
        <x:v>0.9999862671029998</x:v>
      </x:c>
      <x:c r="Z1501" s="64" t="n">
        <x:f aca="0">U1501*Y1501</x:f>
        <x:v>0.13979006509596906</x:v>
      </x:c>
      <x:c r="AA1501" s="64" t="n">
        <x:f aca="0">V1501*Y1501</x:f>
        <x:v>0.14629447886205543</x:v>
      </x:c>
      <x:c r="AB1501" s="64" t="n">
        <x:f aca="0">W1501*Y1501</x:f>
        <x:v>0.9668960257246232</x:v>
      </x:c>
      <x:c r="AC1501" s="64" t="n">
        <x:f aca="0">X1501*Y1501</x:f>
        <x:v>0.14384390681549677</x:v>
      </x:c>
      <x:c r="AD1501" s="64" t="n">
        <x:f aca="0">SUM(Z1501:AC1501)</x:f>
        <x:v>1.3968244764981446</x:v>
      </x:c>
      <x:c r="AE1501" s="64" t="n">
        <x:f aca="0">MAX(AE1500,AD1501)</x:f>
        <x:v>1.3968244764981446</x:v>
      </x:c>
      <x:c r="AF1501" s="63" t="n">
        <x:f aca="0">AD1501/AE1501-1</x:f>
        <x:v>0</x:v>
      </x:c>
      <x:c r="AG1501" s="63" t="n">
        <x:f aca="0">AD1501/AD1500-1</x:f>
        <x:v>0.002809703006235509</x:v>
      </x:c>
      <x:c r="AH1501" s="61" t="n">
        <x:f aca="0">IF(OR(T1501="年末+季度",T1501="季度+动态",T1501="季度",T1501="动态"),A1501,AH1500)</x:f>
        <x:v>46022</x:v>
      </x:c>
      <x:c r="AI1501" s="68" t="n">
        <x:f aca="0">YEAR(A1501)</x:f>
        <x:v>2026</x:v>
      </x:c>
      <x:c r="AJ1501" s="68" t="n">
        <x:f aca="0">MONTH(A1501)</x:f>
        <x:v>1</x:v>
      </x:c>
      <x:c r="AK1501" s="66" t="n">
        <x:f aca="0">IF(MONTH(A1501)&lt;&gt;MONTH(A1502),1,0)</x:f>
        <x:v>0</x:v>
      </x:c>
      <x:c r="AL1501" s="64" t="n">
        <x:f aca="0">IF(AK1500,AD1500,AL1500)</x:f>
        <x:v>1.3847570101743627</x:v>
      </x:c>
      <x:c r="AM1501" s="65" t="str">
        <x:f aca="0">IF(AK1501,AD1501/AL1501-1,"")</x:f>
      </x:c>
      <x:c r="AN1501" s="64" t="n">
        <x:f aca="0">IF(AI1501&lt;&gt;AI1500,AD1501,MAX(AN1500,AD1501))</x:f>
        <x:v>1.3968244764981446</x:v>
      </x:c>
      <x:c r="AO1501" s="65" t="n">
        <x:f aca="0">AD1501/AN1501-1</x:f>
        <x:v>0</x:v>
      </x:c>
      <x:c r="AP1501" s="69" t="n">
        <x:f aca="0">IFERROR(SUM(Z1501:AC1501)/AD1501,0)</x:f>
        <x:v>1</x:v>
      </x:c>
      <x:c r="AQ1501" s="66" t="b">
        <x:f aca="0">AND(B1501&gt;0,C1501&gt;0,D1501&gt;0,E1501&gt;0)</x:f>
        <x:v>1</x:v>
      </x:c>
    </x:row>
    <x:row r="1502" ht="13.5" hidden="0">
      <x:c r="A1502" s="61" t="n">
        <x:f aca="0">'净值底稿'!A1464</x:f>
        <x:v>46034</x:v>
      </x:c>
      <x:c r="B1502" s="62" t="n">
        <x:f aca="0">'净值底稿'!W1464</x:f>
        <x:v>1.6858742793124137</x:v>
      </x:c>
      <x:c r="C1502" s="62" t="n">
        <x:f aca="0">'净值底稿'!T1464</x:f>
        <x:v>1.9877098340965478</x:v>
      </x:c>
      <x:c r="D1502" s="62" t="n">
        <x:f aca="0">'净值底稿'!U1464</x:f>
        <x:v>1.7507</x:v>
      </x:c>
      <x:c r="E1502" s="62" t="n">
        <x:f aca="0">'净值底稿'!V1464</x:f>
        <x:v>3.5536</x:v>
      </x:c>
      <x:c r="F1502" s="63" t="n">
        <x:f aca="0">IFERROR(B1502/B1501-1,0)</x:f>
        <x:v>0.0030570355932006965</x:v>
      </x:c>
      <x:c r="G1502" s="63" t="n">
        <x:f aca="0">IFERROR(C1502/C1501-1,0)</x:f>
        <x:v>0.017323848180148982</x:v>
      </x:c>
      <x:c r="H1502" s="63" t="n">
        <x:f aca="0">IFERROR(D1502/D1501-1,0)</x:f>
        <x:v>0.0005715265474079967</x:v>
      </x:c>
      <x:c r="I1502" s="63" t="n">
        <x:f aca="0">IFERROR(E1502/E1501-1,0)</x:f>
        <x:v>0.020006314762191613</x:v>
      </x:c>
      <x:c r="J1502" s="64" t="n">
        <x:f aca="0">Z1501*(1+F1502)</x:f>
        <x:v>0.14021740830054327</x:v>
      </x:c>
      <x:c r="K1502" s="64" t="n">
        <x:f aca="0">AA1501*(1+G1502)</x:f>
        <x:v>0.1488288622034557</x:v>
      </x:c>
      <x:c r="L1502" s="64" t="n">
        <x:f aca="0">AB1501*(1+H1502)</x:f>
        <x:v>0.967448632471908</x:v>
      </x:c>
      <x:c r="M1502" s="64" t="n">
        <x:f aca="0">AC1501*(1+I1502)</x:f>
        <x:v>0.14672169329187096</x:v>
      </x:c>
      <x:c r="N1502" s="64" t="n">
        <x:f aca="0">SUM(J1502:M1502)</x:f>
        <x:v>1.4032165962677778</x:v>
      </x:c>
      <x:c r="O1502" s="65" t="n">
        <x:f aca="0">IFERROR((J1502+K1502)/N1502,0)</x:f>
        <x:v>0.20598834939152894</x:v>
      </x:c>
      <x:c r="P1502" s="66" t="b">
        <x:f aca="0">AND(MONTH(A1502)=12,OR(A1503="",YEAR(A1502)&lt;&gt;YEAR(A1503)))</x:f>
        <x:v>0</x:v>
      </x:c>
      <x:c r="Q1502" s="66" t="b">
        <x:f aca="0">AND(MOD(MONTH(A1502),3)=0,OR(A1503="",MONTH(A1502)&lt;&gt;MONTH(A1503)))</x:f>
        <x:v>0</x:v>
      </x:c>
      <x:c r="R1502" s="66" t="b">
        <x:f aca="0">OR(O1502&gt;$E$7,O1502&lt;$E$6)</x:f>
        <x:v>0</x:v>
      </x:c>
      <x:c r="S1502" s="66" t="b">
        <x:f aca="0">AND(OR(P1502,Q1502,R1502),A1502-AH1501&gt;$E$8)</x:f>
        <x:v>0</x:v>
      </x:c>
      <x:c r="T1502" s="67" t="str">
        <x:f aca="0">IF(NOT(OR(P1502,Q1502,R1502)),"不调",IF(NOT(S1502),"间隔规则跳过",IF(P1502,"年末+季度",IF(AND(Q1502,R1502),"季度+动态",IF(Q1502,"季度","动态")))))</x:f>
        <x:v>不调</x:v>
      </x:c>
      <x:c r="U1502" s="64" t="n">
        <x:f aca="0">IF(OR(T1502="年末+季度",T1502="季度+动态"),N1502*$E$5/2,IF(T1502="季度",(J1502+K1502)/2,IF(T1502="动态",N1502*$E$5*IF(J1502+K1502=0,0.5,J1502/(J1502+K1502)),J1502)))</x:f>
        <x:v>0.14021740830054327</x:v>
      </x:c>
      <x:c r="V1502" s="64" t="n">
        <x:f aca="0">IF(OR(T1502="年末+季度",T1502="季度+动态"),N1502*$E$5/2,IF(T1502="季度",(J1502+K1502)/2,IF(T1502="动态",N1502*$E$5*IF(J1502+K1502=0,0.5,K1502/(J1502+K1502)),K1502)))</x:f>
        <x:v>0.1488288622034557</x:v>
      </x:c>
      <x:c r="W1502" s="64" t="n">
        <x:f aca="0">IF(OR(T1502="年末+季度",T1502="季度+动态",T1502="动态"),N1502*(1-$E$5)*IF(L1502+M1502=0,$B$7/($B$7+$B$8),L1502/(L1502+M1502)),L1502)</x:f>
        <x:v>0.967448632471908</x:v>
      </x:c>
      <x:c r="X1502" s="64" t="n">
        <x:f aca="0">IF(OR(T1502="年末+季度",T1502="季度+动态",T1502="动态"),N1502*(1-$E$5)*IF(L1502+M1502=0,$B$8/($B$7+$B$8),M1502/(L1502+M1502)),M1502)</x:f>
        <x:v>0.14672169329187096</x:v>
      </x:c>
      <x:c r="Y1502" s="64" t="n">
        <x:f aca="0">POWER(1-$H$5,(A1502-A1501)/$H$8)</x:f>
        <x:v>0.9999588018747739</x:v>
      </x:c>
      <x:c r="Z1502" s="64" t="n">
        <x:f aca="0">U1502*Y1502</x:f>
        <x:v>0.14021163160619723</x:v>
      </x:c>
      <x:c r="AA1502" s="64" t="n">
        <x:f aca="0">V1502*Y1502</x:f>
        <x:v>0.1488227307333534</x:v>
      </x:c>
      <x:c r="AB1502" s="64" t="n">
        <x:f aca="0">W1502*Y1502</x:f>
        <x:v>0.9674087754019977</x:v>
      </x:c>
      <x:c r="AC1502" s="64" t="n">
        <x:f aca="0">X1502*Y1502</x:f>
        <x:v>0.14671564863317735</x:v>
      </x:c>
      <x:c r="AD1502" s="64" t="n">
        <x:f aca="0">SUM(Z1502:AC1502)</x:f>
        <x:v>1.4031587863747257</x:v>
      </x:c>
      <x:c r="AE1502" s="64" t="n">
        <x:f aca="0">MAX(AE1501,AD1502)</x:f>
        <x:v>1.4031587863747257</x:v>
      </x:c>
      <x:c r="AF1502" s="63" t="n">
        <x:f aca="0">AD1502/AE1502-1</x:f>
        <x:v>0</x:v>
      </x:c>
      <x:c r="AG1502" s="63" t="n">
        <x:f aca="0">AD1502/AD1501-1</x:f>
        <x:v>0.004534793013121652</x:v>
      </x:c>
      <x:c r="AH1502" s="61" t="n">
        <x:f aca="0">IF(OR(T1502="年末+季度",T1502="季度+动态",T1502="季度",T1502="动态"),A1502,AH1501)</x:f>
        <x:v>46022</x:v>
      </x:c>
      <x:c r="AI1502" s="68" t="n">
        <x:f aca="0">YEAR(A1502)</x:f>
        <x:v>2026</x:v>
      </x:c>
      <x:c r="AJ1502" s="68" t="n">
        <x:f aca="0">MONTH(A1502)</x:f>
        <x:v>1</x:v>
      </x:c>
      <x:c r="AK1502" s="66" t="n">
        <x:f aca="0">IF(MONTH(A1502)&lt;&gt;MONTH(A1503),1,0)</x:f>
        <x:v>0</x:v>
      </x:c>
      <x:c r="AL1502" s="64" t="n">
        <x:f aca="0">IF(AK1501,AD1501,AL1501)</x:f>
        <x:v>1.3847570101743627</x:v>
      </x:c>
      <x:c r="AM1502" s="65" t="str">
        <x:f aca="0">IF(AK1502,AD1502/AL1502-1,"")</x:f>
      </x:c>
      <x:c r="AN1502" s="64" t="n">
        <x:f aca="0">IF(AI1502&lt;&gt;AI1501,AD1502,MAX(AN1501,AD1502))</x:f>
        <x:v>1.4031587863747257</x:v>
      </x:c>
      <x:c r="AO1502" s="65" t="n">
        <x:f aca="0">AD1502/AN1502-1</x:f>
        <x:v>0</x:v>
      </x:c>
      <x:c r="AP1502" s="69" t="n">
        <x:f aca="0">IFERROR(SUM(Z1502:AC1502)/AD1502,0)</x:f>
        <x:v>1</x:v>
      </x:c>
      <x:c r="AQ1502" s="66" t="b">
        <x:f aca="0">AND(B1502&gt;0,C1502&gt;0,D1502&gt;0,E1502&gt;0)</x:f>
        <x:v>1</x:v>
      </x:c>
    </x:row>
    <x:row r="1503" ht="13.5" hidden="0">
      <x:c r="A1503" s="61" t="n">
        <x:f aca="0">'净值底稿'!A1465</x:f>
        <x:v>46035</x:v>
      </x:c>
      <x:c r="B1503" s="62" t="n">
        <x:f aca="0">'净值底稿'!W1465</x:f>
        <x:v>1.689007782421182</x:v>
      </x:c>
      <x:c r="C1503" s="62" t="n">
        <x:f aca="0">'净值底稿'!T1465</x:f>
        <x:v>1.9666904628330497</x:v>
      </x:c>
      <x:c r="D1503" s="62" t="n">
        <x:f aca="0">'净值底稿'!U1465</x:f>
        <x:v>1.7514</x:v>
      </x:c>
      <x:c r="E1503" s="62" t="n">
        <x:f aca="0">'净值底稿'!V1465</x:f>
        <x:v>3.5597</x:v>
      </x:c>
      <x:c r="F1503" s="63" t="n">
        <x:f aca="0">IFERROR(B1503/B1502-1,0)</x:f>
        <x:v>0.00185868136623224</x:v>
      </x:c>
      <x:c r="G1503" s="63" t="n">
        <x:f aca="0">IFERROR(C1503/C1502-1,0)</x:f>
        <x:v>-0.010574667842830121</x:v>
      </x:c>
      <x:c r="H1503" s="63" t="n">
        <x:f aca="0">IFERROR(D1503/D1502-1,0)</x:f>
        <x:v>0.0003998400639744215</x:v>
      </x:c>
      <x:c r="I1503" s="63" t="n">
        <x:f aca="0">IFERROR(E1503/E1502-1,0)</x:f>
        <x:v>0.0017165691130121008</x:v>
      </x:c>
      <x:c r="J1503" s="64" t="n">
        <x:f aca="0">Z1502*(1+F1503)</x:f>
        <x:v>0.1404722403531927</x:v>
      </x:c>
      <x:c r="K1503" s="64" t="n">
        <x:f aca="0">AA1502*(1+G1503)</x:f>
        <x:v>0.14724897978838522</x:v>
      </x:c>
      <x:c r="L1503" s="64" t="n">
        <x:f aca="0">AB1502*(1+H1503)</x:f>
        <x:v>0.9677955841886438</x:v>
      </x:c>
      <x:c r="M1503" s="64" t="n">
        <x:f aca="0">AC1502*(1+I1503)</x:f>
        <x:v>0.14696749618401658</x:v>
      </x:c>
      <x:c r="N1503" s="64" t="n">
        <x:f aca="0">SUM(J1503:M1503)</x:f>
        <x:v>1.4024843005142382</x:v>
      </x:c>
      <x:c r="O1503" s="65" t="n">
        <x:f aca="0">IFERROR((J1503+K1503)/N1503,0)</x:f>
        <x:v>0.20515111651237833</x:v>
      </x:c>
      <x:c r="P1503" s="66" t="b">
        <x:f aca="0">AND(MONTH(A1503)=12,OR(A1504="",YEAR(A1503)&lt;&gt;YEAR(A1504)))</x:f>
        <x:v>0</x:v>
      </x:c>
      <x:c r="Q1503" s="66" t="b">
        <x:f aca="0">AND(MOD(MONTH(A1503),3)=0,OR(A1504="",MONTH(A1503)&lt;&gt;MONTH(A1504)))</x:f>
        <x:v>0</x:v>
      </x:c>
      <x:c r="R1503" s="66" t="b">
        <x:f aca="0">OR(O1503&gt;$E$7,O1503&lt;$E$6)</x:f>
        <x:v>0</x:v>
      </x:c>
      <x:c r="S1503" s="66" t="b">
        <x:f aca="0">AND(OR(P1503,Q1503,R1503),A1503-AH1502&gt;$E$8)</x:f>
        <x:v>0</x:v>
      </x:c>
      <x:c r="T1503" s="67" t="str">
        <x:f aca="0">IF(NOT(OR(P1503,Q1503,R1503)),"不调",IF(NOT(S1503),"间隔规则跳过",IF(P1503,"年末+季度",IF(AND(Q1503,R1503),"季度+动态",IF(Q1503,"季度","动态")))))</x:f>
        <x:v>不调</x:v>
      </x:c>
      <x:c r="U1503" s="64" t="n">
        <x:f aca="0">IF(OR(T1503="年末+季度",T1503="季度+动态"),N1503*$E$5/2,IF(T1503="季度",(J1503+K1503)/2,IF(T1503="动态",N1503*$E$5*IF(J1503+K1503=0,0.5,J1503/(J1503+K1503)),J1503)))</x:f>
        <x:v>0.1404722403531927</x:v>
      </x:c>
      <x:c r="V1503" s="64" t="n">
        <x:f aca="0">IF(OR(T1503="年末+季度",T1503="季度+动态"),N1503*$E$5/2,IF(T1503="季度",(J1503+K1503)/2,IF(T1503="动态",N1503*$E$5*IF(J1503+K1503=0,0.5,K1503/(J1503+K1503)),K1503)))</x:f>
        <x:v>0.14724897978838522</x:v>
      </x:c>
      <x:c r="W1503" s="64" t="n">
        <x:f aca="0">IF(OR(T1503="年末+季度",T1503="季度+动态",T1503="动态"),N1503*(1-$E$5)*IF(L1503+M1503=0,$B$7/($B$7+$B$8),L1503/(L1503+M1503)),L1503)</x:f>
        <x:v>0.9677955841886438</x:v>
      </x:c>
      <x:c r="X1503" s="64" t="n">
        <x:f aca="0">IF(OR(T1503="年末+季度",T1503="季度+动态",T1503="动态"),N1503*(1-$E$5)*IF(L1503+M1503=0,$B$8/($B$7+$B$8),M1503/(L1503+M1503)),M1503)</x:f>
        <x:v>0.14696749618401658</x:v>
      </x:c>
      <x:c r="Y1503" s="64" t="n">
        <x:f aca="0">POWER(1-$H$5,(A1503-A1502)/$H$8)</x:f>
        <x:v>0.9999862671029998</x:v>
      </x:c>
      <x:c r="Z1503" s="64" t="n">
        <x:f aca="0">U1503*Y1503</x:f>
        <x:v>0.14047031126238455</x:v>
      </x:c>
      <x:c r="AA1503" s="64" t="n">
        <x:f aca="0">V1503*Y1503</x:f>
        <x:v>0.1472469576333124</x:v>
      </x:c>
      <x:c r="AB1503" s="64" t="n">
        <x:f aca="0">W1503*Y1503</x:f>
        <x:v>0.9677822935515688</x:v>
      </x:c>
      <x:c r="AC1503" s="64" t="n">
        <x:f aca="0">X1503*Y1503</x:f>
        <x:v>0.1469654778945291</x:v>
      </x:c>
      <x:c r="AD1503" s="64" t="n">
        <x:f aca="0">SUM(Z1503:AC1503)</x:f>
        <x:v>1.4024650403417946</x:v>
      </x:c>
      <x:c r="AE1503" s="64" t="n">
        <x:f aca="0">MAX(AE1502,AD1503)</x:f>
        <x:v>1.4031587863747257</x:v>
      </x:c>
      <x:c r="AF1503" s="63" t="n">
        <x:f aca="0">AD1503/AE1503-1</x:f>
        <x:v>-0.000494417338698705</x:v>
      </x:c>
      <x:c r="AG1503" s="63" t="n">
        <x:f aca="0">AD1503/AD1502-1</x:f>
        <x:v>-0.000494417338698705</x:v>
      </x:c>
      <x:c r="AH1503" s="61" t="n">
        <x:f aca="0">IF(OR(T1503="年末+季度",T1503="季度+动态",T1503="季度",T1503="动态"),A1503,AH1502)</x:f>
        <x:v>46022</x:v>
      </x:c>
      <x:c r="AI1503" s="68" t="n">
        <x:f aca="0">YEAR(A1503)</x:f>
        <x:v>2026</x:v>
      </x:c>
      <x:c r="AJ1503" s="68" t="n">
        <x:f aca="0">MONTH(A1503)</x:f>
        <x:v>1</x:v>
      </x:c>
      <x:c r="AK1503" s="66" t="n">
        <x:f aca="0">IF(MONTH(A1503)&lt;&gt;MONTH(A1504),1,0)</x:f>
        <x:v>0</x:v>
      </x:c>
      <x:c r="AL1503" s="64" t="n">
        <x:f aca="0">IF(AK1502,AD1502,AL1502)</x:f>
        <x:v>1.3847570101743627</x:v>
      </x:c>
      <x:c r="AM1503" s="65" t="str">
        <x:f aca="0">IF(AK1503,AD1503/AL1503-1,"")</x:f>
      </x:c>
      <x:c r="AN1503" s="64" t="n">
        <x:f aca="0">IF(AI1503&lt;&gt;AI1502,AD1503,MAX(AN1502,AD1503))</x:f>
        <x:v>1.4031587863747257</x:v>
      </x:c>
      <x:c r="AO1503" s="65" t="n">
        <x:f aca="0">AD1503/AN1503-1</x:f>
        <x:v>-0.000494417338698705</x:v>
      </x:c>
      <x:c r="AP1503" s="69" t="n">
        <x:f aca="0">IFERROR(SUM(Z1503:AC1503)/AD1503,0)</x:f>
        <x:v>1</x:v>
      </x:c>
      <x:c r="AQ1503" s="66" t="b">
        <x:f aca="0">AND(B1503&gt;0,C1503&gt;0,D1503&gt;0,E1503&gt;0)</x:f>
        <x:v>1</x:v>
      </x:c>
    </x:row>
    <x:row r="1504" ht="13.5" hidden="0">
      <x:c r="A1504" s="61" t="n">
        <x:f aca="0">'净值底稿'!A1466</x:f>
        <x:v>46036</x:v>
      </x:c>
      <x:c r="B1504" s="62" t="n">
        <x:f aca="0">'净值底稿'!W1466</x:f>
        <x:v>1.6807114513495034</x:v>
      </x:c>
      <x:c r="C1504" s="62" t="n">
        <x:f aca="0">'净值底稿'!T1466</x:f>
        <x:v>1.9791993994474673</x:v>
      </x:c>
      <x:c r="D1504" s="62" t="n">
        <x:f aca="0">'净值底稿'!U1466</x:f>
        <x:v>1.7517</x:v>
      </x:c>
      <x:c r="E1504" s="62" t="n">
        <x:f aca="0">'净值底稿'!V1466</x:f>
        <x:v>3.6033</x:v>
      </x:c>
      <x:c r="F1504" s="63" t="n">
        <x:f aca="0">IFERROR(B1504/B1503-1,0)</x:f>
        <x:v>-0.004911955503121401</x:v>
      </x:c>
      <x:c r="G1504" s="63" t="n">
        <x:f aca="0">IFERROR(C1504/C1503-1,0)</x:f>
        <x:v>0.006360399285405771</x:v>
      </x:c>
      <x:c r="H1504" s="63" t="n">
        <x:f aca="0">IFERROR(D1504/D1503-1,0)</x:f>
        <x:v>0.0001712915381979485</x:v>
      </x:c>
      <x:c r="I1504" s="63" t="n">
        <x:f aca="0">IFERROR(E1504/E1503-1,0)</x:f>
        <x:v>0.012248223164873506</x:v>
      </x:c>
      <x:c r="J1504" s="64" t="n">
        <x:f aca="0">Z1503*(1+F1504)</x:f>
        <x:v>0.1397803273439541</x:v>
      </x:c>
      <x:c r="K1504" s="64" t="n">
        <x:f aca="0">AA1503*(1+G1504)</x:f>
        <x:v>0.14818350707742148</x:v>
      </x:c>
      <x:c r="L1504" s="64" t="n">
        <x:f aca="0">AB1503*(1+H1504)</x:f>
        <x:v>0.9679480664692719</x:v>
      </x:c>
      <x:c r="M1504" s="64" t="n">
        <x:f aca="0">AC1503*(1+I1504)</x:f>
        <x:v>0.14876554386531357</x:v>
      </x:c>
      <x:c r="N1504" s="64" t="n">
        <x:f aca="0">SUM(J1504:M1504)</x:f>
        <x:v>1.404677444755961</x:v>
      </x:c>
      <x:c r="O1504" s="65" t="n">
        <x:f aca="0">IFERROR((J1504+K1504)/N1504,0)</x:f>
        <x:v>0.20500352981136138</x:v>
      </x:c>
      <x:c r="P1504" s="66" t="b">
        <x:f aca="0">AND(MONTH(A1504)=12,OR(A1505="",YEAR(A1504)&lt;&gt;YEAR(A1505)))</x:f>
        <x:v>0</x:v>
      </x:c>
      <x:c r="Q1504" s="66" t="b">
        <x:f aca="0">AND(MOD(MONTH(A1504),3)=0,OR(A1505="",MONTH(A1504)&lt;&gt;MONTH(A1505)))</x:f>
        <x:v>0</x:v>
      </x:c>
      <x:c r="R1504" s="66" t="b">
        <x:f aca="0">OR(O1504&gt;$E$7,O1504&lt;$E$6)</x:f>
        <x:v>0</x:v>
      </x:c>
      <x:c r="S1504" s="66" t="b">
        <x:f aca="0">AND(OR(P1504,Q1504,R1504),A1504-AH1503&gt;$E$8)</x:f>
        <x:v>0</x:v>
      </x:c>
      <x:c r="T1504" s="67" t="str">
        <x:f aca="0">IF(NOT(OR(P1504,Q1504,R1504)),"不调",IF(NOT(S1504),"间隔规则跳过",IF(P1504,"年末+季度",IF(AND(Q1504,R1504),"季度+动态",IF(Q1504,"季度","动态")))))</x:f>
        <x:v>不调</x:v>
      </x:c>
      <x:c r="U1504" s="64" t="n">
        <x:f aca="0">IF(OR(T1504="年末+季度",T1504="季度+动态"),N1504*$E$5/2,IF(T1504="季度",(J1504+K1504)/2,IF(T1504="动态",N1504*$E$5*IF(J1504+K1504=0,0.5,J1504/(J1504+K1504)),J1504)))</x:f>
        <x:v>0.1397803273439541</x:v>
      </x:c>
      <x:c r="V1504" s="64" t="n">
        <x:f aca="0">IF(OR(T1504="年末+季度",T1504="季度+动态"),N1504*$E$5/2,IF(T1504="季度",(J1504+K1504)/2,IF(T1504="动态",N1504*$E$5*IF(J1504+K1504=0,0.5,K1504/(J1504+K1504)),K1504)))</x:f>
        <x:v>0.14818350707742148</x:v>
      </x:c>
      <x:c r="W1504" s="64" t="n">
        <x:f aca="0">IF(OR(T1504="年末+季度",T1504="季度+动态",T1504="动态"),N1504*(1-$E$5)*IF(L1504+M1504=0,$B$7/($B$7+$B$8),L1504/(L1504+M1504)),L1504)</x:f>
        <x:v>0.9679480664692719</x:v>
      </x:c>
      <x:c r="X1504" s="64" t="n">
        <x:f aca="0">IF(OR(T1504="年末+季度",T1504="季度+动态",T1504="动态"),N1504*(1-$E$5)*IF(L1504+M1504=0,$B$8/($B$7+$B$8),M1504/(L1504+M1504)),M1504)</x:f>
        <x:v>0.14876554386531357</x:v>
      </x:c>
      <x:c r="Y1504" s="64" t="n">
        <x:f aca="0">POWER(1-$H$5,(A1504-A1503)/$H$8)</x:f>
        <x:v>0.9999862671029998</x:v>
      </x:c>
      <x:c r="Z1504" s="64" t="n">
        <x:f aca="0">U1504*Y1504</x:f>
        <x:v>0.13977840775511602</x:v>
      </x:c>
      <x:c r="AA1504" s="64" t="n">
        <x:f aca="0">V1504*Y1504</x:f>
        <x:v>0.14818147208858165</x:v>
      </x:c>
      <x:c r="AB1504" s="64" t="n">
        <x:f aca="0">W1504*Y1504</x:f>
        <x:v>0.9679347737381735</x:v>
      </x:c>
      <x:c r="AC1504" s="64" t="n">
        <x:f aca="0">X1504*Y1504</x:f>
        <x:v>0.1487635008834225</x:v>
      </x:c>
      <x:c r="AD1504" s="64" t="n">
        <x:f aca="0">SUM(Z1504:AC1504)</x:f>
        <x:v>1.4046581544652936</x:v>
      </x:c>
      <x:c r="AE1504" s="64" t="n">
        <x:f aca="0">MAX(AE1503,AD1504)</x:f>
        <x:v>1.4046581544652936</x:v>
      </x:c>
      <x:c r="AF1504" s="63" t="n">
        <x:f aca="0">AD1504/AE1504-1</x:f>
        <x:v>0</x:v>
      </x:c>
      <x:c r="AG1504" s="63" t="n">
        <x:f aca="0">AD1504/AD1503-1</x:f>
        <x:v>0.0015637567143667042</x:v>
      </x:c>
      <x:c r="AH1504" s="61" t="n">
        <x:f aca="0">IF(OR(T1504="年末+季度",T1504="季度+动态",T1504="季度",T1504="动态"),A1504,AH1503)</x:f>
        <x:v>46022</x:v>
      </x:c>
      <x:c r="AI1504" s="68" t="n">
        <x:f aca="0">YEAR(A1504)</x:f>
        <x:v>2026</x:v>
      </x:c>
      <x:c r="AJ1504" s="68" t="n">
        <x:f aca="0">MONTH(A1504)</x:f>
        <x:v>1</x:v>
      </x:c>
      <x:c r="AK1504" s="66" t="n">
        <x:f aca="0">IF(MONTH(A1504)&lt;&gt;MONTH(A1505),1,0)</x:f>
        <x:v>0</x:v>
      </x:c>
      <x:c r="AL1504" s="64" t="n">
        <x:f aca="0">IF(AK1503,AD1503,AL1503)</x:f>
        <x:v>1.3847570101743627</x:v>
      </x:c>
      <x:c r="AM1504" s="65" t="str">
        <x:f aca="0">IF(AK1504,AD1504/AL1504-1,"")</x:f>
      </x:c>
      <x:c r="AN1504" s="64" t="n">
        <x:f aca="0">IF(AI1504&lt;&gt;AI1503,AD1504,MAX(AN1503,AD1504))</x:f>
        <x:v>1.4046581544652936</x:v>
      </x:c>
      <x:c r="AO1504" s="65" t="n">
        <x:f aca="0">AD1504/AN1504-1</x:f>
        <x:v>0</x:v>
      </x:c>
      <x:c r="AP1504" s="69" t="n">
        <x:f aca="0">IFERROR(SUM(Z1504:AC1504)/AD1504,0)</x:f>
        <x:v>1</x:v>
      </x:c>
      <x:c r="AQ1504" s="66" t="b">
        <x:f aca="0">AND(B1504&gt;0,C1504&gt;0,D1504&gt;0,E1504&gt;0)</x:f>
        <x:v>1</x:v>
      </x:c>
    </x:row>
    <x:row r="1505" ht="13.5" hidden="0">
      <x:c r="A1505" s="61" t="n">
        <x:f aca="0">'净值底稿'!A1467</x:f>
        <x:v>46037</x:v>
      </x:c>
      <x:c r="B1505" s="62" t="n">
        <x:f aca="0">'净值底稿'!W1467</x:f>
        <x:v>1.6776220900243781</x:v>
      </x:c>
      <x:c r="C1505" s="62" t="n">
        <x:f aca="0">'净值底稿'!T1467</x:f>
        <x:v>1.9818233728032217</x:v>
      </x:c>
      <x:c r="D1505" s="62" t="n">
        <x:f aca="0">'净值底稿'!U1467</x:f>
        <x:v>1.7525</x:v>
      </x:c>
      <x:c r="E1505" s="62" t="n">
        <x:f aca="0">'净值底稿'!V1467</x:f>
        <x:v>3.5908</x:v>
      </x:c>
      <x:c r="F1505" s="63" t="n">
        <x:f aca="0">IFERROR(B1505/B1504-1,0)</x:f>
        <x:v>-0.0018381271351752826</x:v>
      </x:c>
      <x:c r="G1505" s="63" t="n">
        <x:f aca="0">IFERROR(C1505/C1504-1,0)</x:f>
        <x:v>0.0013257751374051718</x:v>
      </x:c>
      <x:c r="H1505" s="63" t="n">
        <x:f aca="0">IFERROR(D1505/D1504-1,0)</x:f>
        <x:v>0.00045669920648516715</x:v>
      </x:c>
      <x:c r="I1505" s="63" t="n">
        <x:f aca="0">IFERROR(E1505/E1504-1,0)</x:f>
        <x:v>-0.0034690422668108845</x:v>
      </x:c>
      <x:c r="J1505" s="64" t="n">
        <x:f aca="0">Z1504*(1+F1505)</x:f>
        <x:v>0.13952147727090974</x:v>
      </x:c>
      <x:c r="K1505" s="64" t="n">
        <x:f aca="0">AA1504*(1+G1505)</x:f>
        <x:v>0.14837792740010078</x:v>
      </x:c>
      <x:c r="L1505" s="64" t="n">
        <x:f aca="0">AB1504*(1+H1505)</x:f>
        <x:v>0.9683768287812691</x:v>
      </x:c>
      <x:c r="M1505" s="64" t="n">
        <x:f aca="0">AC1504*(1+I1505)</x:f>
        <x:v>0.14824743401109913</x:v>
      </x:c>
      <x:c r="N1505" s="64" t="n">
        <x:f aca="0">SUM(J1505:M1505)</x:f>
        <x:v>1.4045236674633785</x:v>
      </x:c>
      <x:c r="O1505" s="65" t="n">
        <x:f aca="0">IFERROR((J1505+K1505)/N1505,0)</x:f>
        <x:v>0.2049801020377018</x:v>
      </x:c>
      <x:c r="P1505" s="66" t="b">
        <x:f aca="0">AND(MONTH(A1505)=12,OR(A1506="",YEAR(A1505)&lt;&gt;YEAR(A1506)))</x:f>
        <x:v>0</x:v>
      </x:c>
      <x:c r="Q1505" s="66" t="b">
        <x:f aca="0">AND(MOD(MONTH(A1505),3)=0,OR(A1506="",MONTH(A1505)&lt;&gt;MONTH(A1506)))</x:f>
        <x:v>0</x:v>
      </x:c>
      <x:c r="R1505" s="66" t="b">
        <x:f aca="0">OR(O1505&gt;$E$7,O1505&lt;$E$6)</x:f>
        <x:v>0</x:v>
      </x:c>
      <x:c r="S1505" s="66" t="b">
        <x:f aca="0">AND(OR(P1505,Q1505,R1505),A1505-AH1504&gt;$E$8)</x:f>
        <x:v>0</x:v>
      </x:c>
      <x:c r="T1505" s="67" t="str">
        <x:f aca="0">IF(NOT(OR(P1505,Q1505,R1505)),"不调",IF(NOT(S1505),"间隔规则跳过",IF(P1505,"年末+季度",IF(AND(Q1505,R1505),"季度+动态",IF(Q1505,"季度","动态")))))</x:f>
        <x:v>不调</x:v>
      </x:c>
      <x:c r="U1505" s="64" t="n">
        <x:f aca="0">IF(OR(T1505="年末+季度",T1505="季度+动态"),N1505*$E$5/2,IF(T1505="季度",(J1505+K1505)/2,IF(T1505="动态",N1505*$E$5*IF(J1505+K1505=0,0.5,J1505/(J1505+K1505)),J1505)))</x:f>
        <x:v>0.13952147727090974</x:v>
      </x:c>
      <x:c r="V1505" s="64" t="n">
        <x:f aca="0">IF(OR(T1505="年末+季度",T1505="季度+动态"),N1505*$E$5/2,IF(T1505="季度",(J1505+K1505)/2,IF(T1505="动态",N1505*$E$5*IF(J1505+K1505=0,0.5,K1505/(J1505+K1505)),K1505)))</x:f>
        <x:v>0.14837792740010078</x:v>
      </x:c>
      <x:c r="W1505" s="64" t="n">
        <x:f aca="0">IF(OR(T1505="年末+季度",T1505="季度+动态",T1505="动态"),N1505*(1-$E$5)*IF(L1505+M1505=0,$B$7/($B$7+$B$8),L1505/(L1505+M1505)),L1505)</x:f>
        <x:v>0.9683768287812691</x:v>
      </x:c>
      <x:c r="X1505" s="64" t="n">
        <x:f aca="0">IF(OR(T1505="年末+季度",T1505="季度+动态",T1505="动态"),N1505*(1-$E$5)*IF(L1505+M1505=0,$B$8/($B$7+$B$8),M1505/(L1505+M1505)),M1505)</x:f>
        <x:v>0.14824743401109913</x:v>
      </x:c>
      <x:c r="Y1505" s="64" t="n">
        <x:f aca="0">POWER(1-$H$5,(A1505-A1504)/$H$8)</x:f>
        <x:v>0.9999862671029998</x:v>
      </x:c>
      <x:c r="Z1505" s="64" t="n">
        <x:f aca="0">U1505*Y1505</x:f>
        <x:v>0.13951956123683307</x:v>
      </x:c>
      <x:c r="AA1505" s="64" t="n">
        <x:f aca="0">V1505*Y1505</x:f>
        <x:v>0.1483758897413067</x:v>
      </x:c>
      <x:c r="AB1505" s="64" t="n">
        <x:f aca="0">W1505*Y1505</x:f>
        <x:v>0.968363530162022</x:v>
      </x:c>
      <x:c r="AC1505" s="64" t="n">
        <x:f aca="0">X1505*Y1505</x:f>
        <x:v>0.1482453981443573</x:v>
      </x:c>
      <x:c r="AD1505" s="64" t="n">
        <x:f aca="0">SUM(Z1505:AC1505)</x:f>
        <x:v>1.404504379284519</x:v>
      </x:c>
      <x:c r="AE1505" s="64" t="n">
        <x:f aca="0">MAX(AE1504,AD1505)</x:f>
        <x:v>1.4046581544652936</x:v>
      </x:c>
      <x:c r="AF1505" s="63" t="n">
        <x:f aca="0">AD1505/AE1505-1</x:f>
        <x:v>-0.0001094751632528812</x:v>
      </x:c>
      <x:c r="AG1505" s="63" t="n">
        <x:f aca="0">AD1505/AD1504-1</x:f>
        <x:v>-0.0001094751632528812</x:v>
      </x:c>
      <x:c r="AH1505" s="61" t="n">
        <x:f aca="0">IF(OR(T1505="年末+季度",T1505="季度+动态",T1505="季度",T1505="动态"),A1505,AH1504)</x:f>
        <x:v>46022</x:v>
      </x:c>
      <x:c r="AI1505" s="68" t="n">
        <x:f aca="0">YEAR(A1505)</x:f>
        <x:v>2026</x:v>
      </x:c>
      <x:c r="AJ1505" s="68" t="n">
        <x:f aca="0">MONTH(A1505)</x:f>
        <x:v>1</x:v>
      </x:c>
      <x:c r="AK1505" s="66" t="n">
        <x:f aca="0">IF(MONTH(A1505)&lt;&gt;MONTH(A1506),1,0)</x:f>
        <x:v>0</x:v>
      </x:c>
      <x:c r="AL1505" s="64" t="n">
        <x:f aca="0">IF(AK1504,AD1504,AL1504)</x:f>
        <x:v>1.3847570101743627</x:v>
      </x:c>
      <x:c r="AM1505" s="65" t="str">
        <x:f aca="0">IF(AK1505,AD1505/AL1505-1,"")</x:f>
      </x:c>
      <x:c r="AN1505" s="64" t="n">
        <x:f aca="0">IF(AI1505&lt;&gt;AI1504,AD1505,MAX(AN1504,AD1505))</x:f>
        <x:v>1.4046581544652936</x:v>
      </x:c>
      <x:c r="AO1505" s="65" t="n">
        <x:f aca="0">AD1505/AN1505-1</x:f>
        <x:v>-0.0001094751632528812</x:v>
      </x:c>
      <x:c r="AP1505" s="69" t="n">
        <x:f aca="0">IFERROR(SUM(Z1505:AC1505)/AD1505,0)</x:f>
        <x:v>1</x:v>
      </x:c>
      <x:c r="AQ1505" s="66" t="b">
        <x:f aca="0">AND(B1505&gt;0,C1505&gt;0,D1505&gt;0,E1505&gt;0)</x:f>
        <x:v>1</x:v>
      </x:c>
    </x:row>
    <x:row r="1506" ht="13.5" hidden="0">
      <x:c r="A1506" s="61" t="n">
        <x:f aca="0">'净值底稿'!A1468</x:f>
        <x:v>46038</x:v>
      </x:c>
      <x:c r="B1506" s="62" t="n">
        <x:f aca="0">'净值底稿'!W1468</x:f>
        <x:v>1.6652253189171338</x:v>
      </x:c>
      <x:c r="C1506" s="62" t="n">
        <x:f aca="0">'净值底稿'!T1468</x:f>
        <x:v>1.9881699347909947</x:v>
      </x:c>
      <x:c r="D1506" s="62" t="n">
        <x:f aca="0">'净值底稿'!U1468</x:f>
        <x:v>1.7535</x:v>
      </x:c>
      <x:c r="E1506" s="62" t="n">
        <x:f aca="0">'净值底稿'!V1468</x:f>
        <x:v>3.5855</x:v>
      </x:c>
      <x:c r="F1506" s="63" t="n">
        <x:f aca="0">IFERROR(B1506/B1505-1,0)</x:f>
        <x:v>-0.007389489671696059</x:v>
      </x:c>
      <x:c r="G1506" s="63" t="n">
        <x:f aca="0">IFERROR(C1506/C1505-1,0)</x:f>
        <x:v>0.0032023852755334037</x:v>
      </x:c>
      <x:c r="H1506" s="63" t="n">
        <x:f aca="0">IFERROR(D1506/D1505-1,0)</x:f>
        <x:v>0.0005706134094152215</x:v>
      </x:c>
      <x:c r="I1506" s="63" t="n">
        <x:f aca="0">IFERROR(E1506/E1505-1,0)</x:f>
        <x:v>-0.0014759942074189514</x:v>
      </x:c>
      <x:c r="J1506" s="64" t="n">
        <x:f aca="0">Z1505*(1+F1506)</x:f>
        <x:v>0.13848858288007393</x:v>
      </x:c>
      <x:c r="K1506" s="64" t="n">
        <x:f aca="0">AA1505*(1+G1506)</x:f>
        <x:v>0.14885104650585843</x:v>
      </x:c>
      <x:c r="L1506" s="64" t="n">
        <x:f aca="0">AB1505*(1+H1506)</x:f>
        <x:v>0.9689160913775211</x:v>
      </x:c>
      <x:c r="M1506" s="64" t="n">
        <x:f aca="0">AC1505*(1+I1506)</x:f>
        <x:v>0.14802658879541972</x:v>
      </x:c>
      <x:c r="N1506" s="64" t="n">
        <x:f aca="0">SUM(J1506:M1506)</x:f>
        <x:v>1.4042823095588732</x:v>
      </x:c>
      <x:c r="O1506" s="65" t="n">
        <x:f aca="0">IFERROR((J1506+K1506)/N1506,0)</x:f>
        <x:v>0.2046167123448235</x:v>
      </x:c>
      <x:c r="P1506" s="66" t="b">
        <x:f aca="0">AND(MONTH(A1506)=12,OR(A1507="",YEAR(A1506)&lt;&gt;YEAR(A1507)))</x:f>
        <x:v>0</x:v>
      </x:c>
      <x:c r="Q1506" s="66" t="b">
        <x:f aca="0">AND(MOD(MONTH(A1506),3)=0,OR(A1507="",MONTH(A1506)&lt;&gt;MONTH(A1507)))</x:f>
        <x:v>0</x:v>
      </x:c>
      <x:c r="R1506" s="66" t="b">
        <x:f aca="0">OR(O1506&gt;$E$7,O1506&lt;$E$6)</x:f>
        <x:v>0</x:v>
      </x:c>
      <x:c r="S1506" s="66" t="b">
        <x:f aca="0">AND(OR(P1506,Q1506,R1506),A1506-AH1505&gt;$E$8)</x:f>
        <x:v>0</x:v>
      </x:c>
      <x:c r="T1506" s="67" t="str">
        <x:f aca="0">IF(NOT(OR(P1506,Q1506,R1506)),"不调",IF(NOT(S1506),"间隔规则跳过",IF(P1506,"年末+季度",IF(AND(Q1506,R1506),"季度+动态",IF(Q1506,"季度","动态")))))</x:f>
        <x:v>不调</x:v>
      </x:c>
      <x:c r="U1506" s="64" t="n">
        <x:f aca="0">IF(OR(T1506="年末+季度",T1506="季度+动态"),N1506*$E$5/2,IF(T1506="季度",(J1506+K1506)/2,IF(T1506="动态",N1506*$E$5*IF(J1506+K1506=0,0.5,J1506/(J1506+K1506)),J1506)))</x:f>
        <x:v>0.13848858288007393</x:v>
      </x:c>
      <x:c r="V1506" s="64" t="n">
        <x:f aca="0">IF(OR(T1506="年末+季度",T1506="季度+动态"),N1506*$E$5/2,IF(T1506="季度",(J1506+K1506)/2,IF(T1506="动态",N1506*$E$5*IF(J1506+K1506=0,0.5,K1506/(J1506+K1506)),K1506)))</x:f>
        <x:v>0.14885104650585843</x:v>
      </x:c>
      <x:c r="W1506" s="64" t="n">
        <x:f aca="0">IF(OR(T1506="年末+季度",T1506="季度+动态",T1506="动态"),N1506*(1-$E$5)*IF(L1506+M1506=0,$B$7/($B$7+$B$8),L1506/(L1506+M1506)),L1506)</x:f>
        <x:v>0.9689160913775211</x:v>
      </x:c>
      <x:c r="X1506" s="64" t="n">
        <x:f aca="0">IF(OR(T1506="年末+季度",T1506="季度+动态",T1506="动态"),N1506*(1-$E$5)*IF(L1506+M1506=0,$B$8/($B$7+$B$8),M1506/(L1506+M1506)),M1506)</x:f>
        <x:v>0.14802658879541972</x:v>
      </x:c>
      <x:c r="Y1506" s="64" t="n">
        <x:f aca="0">POWER(1-$H$5,(A1506-A1505)/$H$8)</x:f>
        <x:v>0.9999862671029998</x:v>
      </x:c>
      <x:c r="Z1506" s="64" t="n">
        <x:f aca="0">U1506*Y1506</x:f>
        <x:v>0.13848668103062953</x:v>
      </x:c>
      <x:c r="AA1506" s="64" t="n">
        <x:f aca="0">V1506*Y1506</x:f>
        <x:v>0.1488490023497684</x:v>
      </x:c>
      <x:c r="AB1506" s="64" t="n">
        <x:f aca="0">W1506*Y1506</x:f>
        <x:v>0.9689027853526363</x:v>
      </x:c>
      <x:c r="AC1506" s="64" t="n">
        <x:f aca="0">X1506*Y1506</x:f>
        <x:v>0.1480245559615225</x:v>
      </x:c>
      <x:c r="AD1506" s="64" t="n">
        <x:f aca="0">SUM(Z1506:AC1506)</x:f>
        <x:v>1.4042630246945569</x:v>
      </x:c>
      <x:c r="AE1506" s="64" t="n">
        <x:f aca="0">MAX(AE1505,AD1506)</x:f>
        <x:v>1.4046581544652936</x:v>
      </x:c>
      <x:c r="AF1506" s="63" t="n">
        <x:f aca="0">AD1506/AE1506-1</x:f>
        <x:v>-0.0002812995955497888</x:v>
      </x:c>
      <x:c r="AG1506" s="63" t="n">
        <x:f aca="0">AD1506/AD1505-1</x:f>
        <x:v>-0.00017184324486418934</x:v>
      </x:c>
      <x:c r="AH1506" s="61" t="n">
        <x:f aca="0">IF(OR(T1506="年末+季度",T1506="季度+动态",T1506="季度",T1506="动态"),A1506,AH1505)</x:f>
        <x:v>46022</x:v>
      </x:c>
      <x:c r="AI1506" s="68" t="n">
        <x:f aca="0">YEAR(A1506)</x:f>
        <x:v>2026</x:v>
      </x:c>
      <x:c r="AJ1506" s="68" t="n">
        <x:f aca="0">MONTH(A1506)</x:f>
        <x:v>1</x:v>
      </x:c>
      <x:c r="AK1506" s="66" t="n">
        <x:f aca="0">IF(MONTH(A1506)&lt;&gt;MONTH(A1507),1,0)</x:f>
        <x:v>0</x:v>
      </x:c>
      <x:c r="AL1506" s="64" t="n">
        <x:f aca="0">IF(AK1505,AD1505,AL1505)</x:f>
        <x:v>1.3847570101743627</x:v>
      </x:c>
      <x:c r="AM1506" s="65" t="str">
        <x:f aca="0">IF(AK1506,AD1506/AL1506-1,"")</x:f>
      </x:c>
      <x:c r="AN1506" s="64" t="n">
        <x:f aca="0">IF(AI1506&lt;&gt;AI1505,AD1506,MAX(AN1505,AD1506))</x:f>
        <x:v>1.4046581544652936</x:v>
      </x:c>
      <x:c r="AO1506" s="65" t="n">
        <x:f aca="0">AD1506/AN1506-1</x:f>
        <x:v>-0.0002812995955497888</x:v>
      </x:c>
      <x:c r="AP1506" s="69" t="n">
        <x:f aca="0">IFERROR(SUM(Z1506:AC1506)/AD1506,0)</x:f>
        <x:v>1</x:v>
      </x:c>
      <x:c r="AQ1506" s="66" t="b">
        <x:f aca="0">AND(B1506&gt;0,C1506&gt;0,D1506&gt;0,E1506&gt;0)</x:f>
        <x:v>1</x:v>
      </x:c>
    </x:row>
    <x:row r="1507" ht="13.5" hidden="0">
      <x:c r="A1507" s="61" t="n">
        <x:f aca="0">'净值底稿'!A1469</x:f>
        <x:v>46041</x:v>
      </x:c>
      <x:c r="B1507" s="62" t="n">
        <x:f aca="0">'净值底稿'!W1469</x:f>
        <x:v>1.67249281170002</x:v>
      </x:c>
      <x:c r="C1507" s="62" t="n">
        <x:f aca="0">'净值底稿'!T1469</x:f>
        <x:v>2.003014088924169</x:v>
      </x:c>
      <x:c r="D1507" s="62" t="n">
        <x:f aca="0">'净值底稿'!U1469</x:f>
        <x:v>1.7539</x:v>
      </x:c>
      <x:c r="E1507" s="62" t="n">
        <x:f aca="0">'净值底稿'!V1469</x:f>
        <x:v>3.6293</x:v>
      </x:c>
      <x:c r="F1507" s="63" t="n">
        <x:f aca="0">IFERROR(B1507/B1506-1,0)</x:f>
        <x:v>0.0043642699281152275</x:v>
      </x:c>
      <x:c r="G1507" s="63" t="n">
        <x:f aca="0">IFERROR(C1507/C1506-1,0)</x:f>
        <x:v>0.007466240120332035</x:v>
      </x:c>
      <x:c r="H1507" s="63" t="n">
        <x:f aca="0">IFERROR(D1507/D1506-1,0)</x:f>
        <x:v>0.00022811519817511616</x:v>
      </x:c>
      <x:c r="I1507" s="63" t="n">
        <x:f aca="0">IFERROR(E1507/E1506-1,0)</x:f>
        <x:v>0.012215869474271335</x:v>
      </x:c>
      <x:c r="J1507" s="64" t="n">
        <x:f aca="0">Z1506*(1+F1507)</x:f>
        <x:v>0.139091074288096</x:v>
      </x:c>
      <x:c r="K1507" s="64" t="n">
        <x:f aca="0">AA1506*(1+G1507)</x:f>
        <x:v>0.14996034474298361</x:v>
      </x:c>
      <x:c r="L1507" s="64" t="n">
        <x:f aca="0">AB1506*(1+H1507)</x:f>
        <x:v>0.9691238068035294</x:v>
      </x:c>
      <x:c r="M1507" s="64" t="n">
        <x:f aca="0">AC1506*(1+I1507)</x:f>
        <x:v>0.14983280461613543</x:v>
      </x:c>
      <x:c r="N1507" s="64" t="n">
        <x:f aca="0">SUM(J1507:M1507)</x:f>
        <x:v>1.4080080304507445</x:v>
      </x:c>
      <x:c r="O1507" s="65" t="n">
        <x:f aca="0">IFERROR((J1507+K1507)/N1507,0)</x:f>
        <x:v>0.20529103015026542</x:v>
      </x:c>
      <x:c r="P1507" s="66" t="b">
        <x:f aca="0">AND(MONTH(A1507)=12,OR(A1508="",YEAR(A1507)&lt;&gt;YEAR(A1508)))</x:f>
        <x:v>0</x:v>
      </x:c>
      <x:c r="Q1507" s="66" t="b">
        <x:f aca="0">AND(MOD(MONTH(A1507),3)=0,OR(A1508="",MONTH(A1507)&lt;&gt;MONTH(A1508)))</x:f>
        <x:v>0</x:v>
      </x:c>
      <x:c r="R1507" s="66" t="b">
        <x:f aca="0">OR(O1507&gt;$E$7,O1507&lt;$E$6)</x:f>
        <x:v>0</x:v>
      </x:c>
      <x:c r="S1507" s="66" t="b">
        <x:f aca="0">AND(OR(P1507,Q1507,R1507),A1507-AH1506&gt;$E$8)</x:f>
        <x:v>0</x:v>
      </x:c>
      <x:c r="T1507" s="67" t="str">
        <x:f aca="0">IF(NOT(OR(P1507,Q1507,R1507)),"不调",IF(NOT(S1507),"间隔规则跳过",IF(P1507,"年末+季度",IF(AND(Q1507,R1507),"季度+动态",IF(Q1507,"季度","动态")))))</x:f>
        <x:v>不调</x:v>
      </x:c>
      <x:c r="U1507" s="64" t="n">
        <x:f aca="0">IF(OR(T1507="年末+季度",T1507="季度+动态"),N1507*$E$5/2,IF(T1507="季度",(J1507+K1507)/2,IF(T1507="动态",N1507*$E$5*IF(J1507+K1507=0,0.5,J1507/(J1507+K1507)),J1507)))</x:f>
        <x:v>0.139091074288096</x:v>
      </x:c>
      <x:c r="V1507" s="64" t="n">
        <x:f aca="0">IF(OR(T1507="年末+季度",T1507="季度+动态"),N1507*$E$5/2,IF(T1507="季度",(J1507+K1507)/2,IF(T1507="动态",N1507*$E$5*IF(J1507+K1507=0,0.5,K1507/(J1507+K1507)),K1507)))</x:f>
        <x:v>0.14996034474298361</x:v>
      </x:c>
      <x:c r="W1507" s="64" t="n">
        <x:f aca="0">IF(OR(T1507="年末+季度",T1507="季度+动态",T1507="动态"),N1507*(1-$E$5)*IF(L1507+M1507=0,$B$7/($B$7+$B$8),L1507/(L1507+M1507)),L1507)</x:f>
        <x:v>0.9691238068035294</x:v>
      </x:c>
      <x:c r="X1507" s="64" t="n">
        <x:f aca="0">IF(OR(T1507="年末+季度",T1507="季度+动态",T1507="动态"),N1507*(1-$E$5)*IF(L1507+M1507=0,$B$8/($B$7+$B$8),M1507/(L1507+M1507)),M1507)</x:f>
        <x:v>0.14983280461613543</x:v>
      </x:c>
      <x:c r="Y1507" s="64" t="n">
        <x:f aca="0">POWER(1-$H$5,(A1507-A1506)/$H$8)</x:f>
        <x:v>0.9999588018747739</x:v>
      </x:c>
      <x:c r="Z1507" s="64" t="n">
        <x:f aca="0">U1507*Y1507</x:f>
        <x:v>0.13908534399659966</x:v>
      </x:c>
      <x:c r="AA1507" s="64" t="n">
        <x:f aca="0">V1507*Y1507</x:f>
        <x:v>0.14995416665792194</x:v>
      </x:c>
      <x:c r="AB1507" s="64" t="n">
        <x:f aca="0">W1507*Y1507</x:f>
        <x:v>0.9690838807195771</x:v>
      </x:c>
      <x:c r="AC1507" s="64" t="n">
        <x:f aca="0">X1507*Y1507</x:f>
        <x:v>0.14982663178548788</x:v>
      </x:c>
      <x:c r="AD1507" s="64" t="n">
        <x:f aca="0">SUM(Z1507:AC1507)</x:f>
        <x:v>1.4079500231595867</x:v>
      </x:c>
      <x:c r="AE1507" s="64" t="n">
        <x:f aca="0">MAX(AE1506,AD1507)</x:f>
        <x:v>1.4079500231595867</x:v>
      </x:c>
      <x:c r="AF1507" s="63" t="n">
        <x:f aca="0">AD1507/AE1507-1</x:f>
        <x:v>0</x:v>
      </x:c>
      <x:c r="AG1507" s="63" t="n">
        <x:f aca="0">AD1507/AD1506-1</x:f>
        <x:v>0.002625575408732095</x:v>
      </x:c>
      <x:c r="AH1507" s="61" t="n">
        <x:f aca="0">IF(OR(T1507="年末+季度",T1507="季度+动态",T1507="季度",T1507="动态"),A1507,AH1506)</x:f>
        <x:v>46022</x:v>
      </x:c>
      <x:c r="AI1507" s="68" t="n">
        <x:f aca="0">YEAR(A1507)</x:f>
        <x:v>2026</x:v>
      </x:c>
      <x:c r="AJ1507" s="68" t="n">
        <x:f aca="0">MONTH(A1507)</x:f>
        <x:v>1</x:v>
      </x:c>
      <x:c r="AK1507" s="66" t="n">
        <x:f aca="0">IF(MONTH(A1507)&lt;&gt;MONTH(A1508),1,0)</x:f>
        <x:v>0</x:v>
      </x:c>
      <x:c r="AL1507" s="64" t="n">
        <x:f aca="0">IF(AK1506,AD1506,AL1506)</x:f>
        <x:v>1.3847570101743627</x:v>
      </x:c>
      <x:c r="AM1507" s="65" t="str">
        <x:f aca="0">IF(AK1507,AD1507/AL1507-1,"")</x:f>
      </x:c>
      <x:c r="AN1507" s="64" t="n">
        <x:f aca="0">IF(AI1507&lt;&gt;AI1506,AD1507,MAX(AN1506,AD1507))</x:f>
        <x:v>1.4079500231595867</x:v>
      </x:c>
      <x:c r="AO1507" s="65" t="n">
        <x:f aca="0">AD1507/AN1507-1</x:f>
        <x:v>0</x:v>
      </x:c>
      <x:c r="AP1507" s="69" t="n">
        <x:f aca="0">IFERROR(SUM(Z1507:AC1507)/AD1507,0)</x:f>
        <x:v>1</x:v>
      </x:c>
      <x:c r="AQ1507" s="66" t="b">
        <x:f aca="0">AND(B1507&gt;0,C1507&gt;0,D1507&gt;0,E1507&gt;0)</x:f>
        <x:v>1</x:v>
      </x:c>
    </x:row>
    <x:row r="1508" ht="13.5" hidden="0">
      <x:c r="A1508" s="61" t="n">
        <x:f aca="0">'净值底稿'!A1470</x:f>
        <x:v>46042</x:v>
      </x:c>
      <x:c r="B1508" s="62" t="n">
        <x:f aca="0">'净值底稿'!W1470</x:f>
        <x:v>1.6884682507708484</x:v>
      </x:c>
      <x:c r="C1508" s="62" t="n">
        <x:f aca="0">'净值底稿'!T1470</x:f>
        <x:v>1.9921323650441365</x:v>
      </x:c>
      <x:c r="D1508" s="62" t="n">
        <x:f aca="0">'净值底稿'!U1470</x:f>
        <x:v>1.7554</x:v>
      </x:c>
      <x:c r="E1508" s="62" t="n">
        <x:f aca="0">'净值底稿'!V1470</x:f>
        <x:v>3.6655</x:v>
      </x:c>
      <x:c r="F1508" s="63" t="n">
        <x:f aca="0">IFERROR(B1508/B1507-1,0)</x:f>
        <x:v>0.009551873083741391</x:v>
      </x:c>
      <x:c r="G1508" s="63" t="n">
        <x:f aca="0">IFERROR(C1508/C1507-1,0)</x:f>
        <x:v>-0.005432674657759096</x:v>
      </x:c>
      <x:c r="H1508" s="63" t="n">
        <x:f aca="0">IFERROR(D1508/D1507-1,0)</x:f>
        <x:v>0.0008552369006216143</x:v>
      </x:c>
      <x:c r="I1508" s="63" t="n">
        <x:f aca="0">IFERROR(E1508/E1507-1,0)</x:f>
        <x:v>0.009974375223872345</x:v>
      </x:c>
      <x:c r="J1508" s="64" t="n">
        <x:f aca="0">Z1507*(1+F1508)</x:f>
        <x:v>0.1404138695502637</x:v>
      </x:c>
      <x:c r="K1508" s="64" t="n">
        <x:f aca="0">AA1507*(1+G1508)</x:f>
        <x:v>0.14913951445689405</x:v>
      </x:c>
      <x:c r="L1508" s="64" t="n">
        <x:f aca="0">AB1507*(1+H1508)</x:f>
        <x:v>0.9699126770141661</x:v>
      </x:c>
      <x:c r="M1508" s="64" t="n">
        <x:f aca="0">AC1507*(1+I1508)</x:f>
        <x:v>0.1513210588294453</x:v>
      </x:c>
      <x:c r="N1508" s="64" t="n">
        <x:f aca="0">SUM(J1508:M1508)</x:f>
        <x:v>1.410787119850769</x:v>
      </x:c>
      <x:c r="O1508" s="65" t="n">
        <x:f aca="0">IFERROR((J1508+K1508)/N1508,0)</x:f>
        <x:v>0.20524243518595936</x:v>
      </x:c>
      <x:c r="P1508" s="66" t="b">
        <x:f aca="0">AND(MONTH(A1508)=12,OR(A1509="",YEAR(A1508)&lt;&gt;YEAR(A1509)))</x:f>
        <x:v>0</x:v>
      </x:c>
      <x:c r="Q1508" s="66" t="b">
        <x:f aca="0">AND(MOD(MONTH(A1508),3)=0,OR(A1509="",MONTH(A1508)&lt;&gt;MONTH(A1509)))</x:f>
        <x:v>0</x:v>
      </x:c>
      <x:c r="R1508" s="66" t="b">
        <x:f aca="0">OR(O1508&gt;$E$7,O1508&lt;$E$6)</x:f>
        <x:v>0</x:v>
      </x:c>
      <x:c r="S1508" s="66" t="b">
        <x:f aca="0">AND(OR(P1508,Q1508,R1508),A1508-AH1507&gt;$E$8)</x:f>
        <x:v>0</x:v>
      </x:c>
      <x:c r="T1508" s="67" t="str">
        <x:f aca="0">IF(NOT(OR(P1508,Q1508,R1508)),"不调",IF(NOT(S1508),"间隔规则跳过",IF(P1508,"年末+季度",IF(AND(Q1508,R1508),"季度+动态",IF(Q1508,"季度","动态")))))</x:f>
        <x:v>不调</x:v>
      </x:c>
      <x:c r="U1508" s="64" t="n">
        <x:f aca="0">IF(OR(T1508="年末+季度",T1508="季度+动态"),N1508*$E$5/2,IF(T1508="季度",(J1508+K1508)/2,IF(T1508="动态",N1508*$E$5*IF(J1508+K1508=0,0.5,J1508/(J1508+K1508)),J1508)))</x:f>
        <x:v>0.1404138695502637</x:v>
      </x:c>
      <x:c r="V1508" s="64" t="n">
        <x:f aca="0">IF(OR(T1508="年末+季度",T1508="季度+动态"),N1508*$E$5/2,IF(T1508="季度",(J1508+K1508)/2,IF(T1508="动态",N1508*$E$5*IF(J1508+K1508=0,0.5,K1508/(J1508+K1508)),K1508)))</x:f>
        <x:v>0.14913951445689405</x:v>
      </x:c>
      <x:c r="W1508" s="64" t="n">
        <x:f aca="0">IF(OR(T1508="年末+季度",T1508="季度+动态",T1508="动态"),N1508*(1-$E$5)*IF(L1508+M1508=0,$B$7/($B$7+$B$8),L1508/(L1508+M1508)),L1508)</x:f>
        <x:v>0.9699126770141661</x:v>
      </x:c>
      <x:c r="X1508" s="64" t="n">
        <x:f aca="0">IF(OR(T1508="年末+季度",T1508="季度+动态",T1508="动态"),N1508*(1-$E$5)*IF(L1508+M1508=0,$B$8/($B$7+$B$8),M1508/(L1508+M1508)),M1508)</x:f>
        <x:v>0.1513210588294453</x:v>
      </x:c>
      <x:c r="Y1508" s="64" t="n">
        <x:f aca="0">POWER(1-$H$5,(A1508-A1507)/$H$8)</x:f>
        <x:v>0.9999862671029998</x:v>
      </x:c>
      <x:c r="Z1508" s="64" t="n">
        <x:f aca="0">U1508*Y1508</x:f>
        <x:v>0.14041194126105574</x:v>
      </x:c>
      <x:c r="AA1508" s="64" t="n">
        <x:f aca="0">V1508*Y1508</x:f>
        <x:v>0.14913746633930336</x:v>
      </x:c>
      <x:c r="AB1508" s="64" t="n">
        <x:f aca="0">W1508*Y1508</x:f>
        <x:v>0.9698993573032734</x:v>
      </x:c>
      <x:c r="AC1508" s="64" t="n">
        <x:f aca="0">X1508*Y1508</x:f>
        <x:v>0.15131898075293043</x:v>
      </x:c>
      <x:c r="AD1508" s="64" t="n">
        <x:f aca="0">SUM(Z1508:AC1508)</x:f>
        <x:v>1.4107677456565628</x:v>
      </x:c>
      <x:c r="AE1508" s="64" t="n">
        <x:f aca="0">MAX(AE1507,AD1508)</x:f>
        <x:v>1.4107677456565628</x:v>
      </x:c>
      <x:c r="AF1508" s="63" t="n">
        <x:f aca="0">AD1508/AE1508-1</x:f>
        <x:v>0</x:v>
      </x:c>
      <x:c r="AG1508" s="63" t="n">
        <x:f aca="0">AD1508/AD1507-1</x:f>
        <x:v>0.0020012944001044364</x:v>
      </x:c>
      <x:c r="AH1508" s="61" t="n">
        <x:f aca="0">IF(OR(T1508="年末+季度",T1508="季度+动态",T1508="季度",T1508="动态"),A1508,AH1507)</x:f>
        <x:v>46022</x:v>
      </x:c>
      <x:c r="AI1508" s="68" t="n">
        <x:f aca="0">YEAR(A1508)</x:f>
        <x:v>2026</x:v>
      </x:c>
      <x:c r="AJ1508" s="68" t="n">
        <x:f aca="0">MONTH(A1508)</x:f>
        <x:v>1</x:v>
      </x:c>
      <x:c r="AK1508" s="66" t="n">
        <x:f aca="0">IF(MONTH(A1508)&lt;&gt;MONTH(A1509),1,0)</x:f>
        <x:v>0</x:v>
      </x:c>
      <x:c r="AL1508" s="64" t="n">
        <x:f aca="0">IF(AK1507,AD1507,AL1507)</x:f>
        <x:v>1.3847570101743627</x:v>
      </x:c>
      <x:c r="AM1508" s="65" t="str">
        <x:f aca="0">IF(AK1508,AD1508/AL1508-1,"")</x:f>
      </x:c>
      <x:c r="AN1508" s="64" t="n">
        <x:f aca="0">IF(AI1508&lt;&gt;AI1507,AD1508,MAX(AN1507,AD1508))</x:f>
        <x:v>1.4107677456565628</x:v>
      </x:c>
      <x:c r="AO1508" s="65" t="n">
        <x:f aca="0">AD1508/AN1508-1</x:f>
        <x:v>0</x:v>
      </x:c>
      <x:c r="AP1508" s="69" t="n">
        <x:f aca="0">IFERROR(SUM(Z1508:AC1508)/AD1508,0)</x:f>
        <x:v>1</x:v>
      </x:c>
      <x:c r="AQ1508" s="66" t="b">
        <x:f aca="0">AND(B1508&gt;0,C1508&gt;0,D1508&gt;0,E1508&gt;0)</x:f>
        <x:v>1</x:v>
      </x:c>
    </x:row>
    <x:row r="1509" ht="13.5" hidden="0">
      <x:c r="A1509" s="61" t="n">
        <x:f aca="0">'净值底稿'!A1471</x:f>
        <x:v>46043</x:v>
      </x:c>
      <x:c r="B1509" s="62" t="n">
        <x:f aca="0">'净值底稿'!W1471</x:f>
        <x:v>1.6809421819577142</x:v>
      </x:c>
      <x:c r="C1509" s="62" t="n">
        <x:f aca="0">'净值底稿'!T1471</x:f>
        <x:v>2.015079532315224</x:v>
      </x:c>
      <x:c r="D1509" s="62" t="n">
        <x:f aca="0">'净值底稿'!U1471</x:f>
        <x:v>1.7565</x:v>
      </x:c>
      <x:c r="E1509" s="62" t="n">
        <x:f aca="0">'净值底稿'!V1471</x:f>
        <x:v>3.7723</x:v>
      </x:c>
      <x:c r="F1509" s="63" t="n">
        <x:f aca="0">IFERROR(B1509/B1508-1,0)</x:f>
        <x:v>-0.004457335108136173</x:v>
      </x:c>
      <x:c r="G1509" s="63" t="n">
        <x:f aca="0">IFERROR(C1509/C1508-1,0)</x:f>
        <x:v>0.011518896873390805</x:v>
      </x:c>
      <x:c r="H1509" s="63" t="n">
        <x:f aca="0">IFERROR(D1509/D1508-1,0)</x:f>
        <x:v>0.0006266378033497055</x:v>
      </x:c>
      <x:c r="I1509" s="63" t="n">
        <x:f aca="0">IFERROR(E1509/E1508-1,0)</x:f>
        <x:v>0.02913654344564165</x:v>
      </x:c>
      <x:c r="J1509" s="64" t="n">
        <x:f aca="0">Z1508*(1+F1509)</x:f>
        <x:v>0.1397860781856713</x:v>
      </x:c>
      <x:c r="K1509" s="64" t="n">
        <x:f aca="0">AA1508*(1+G1509)</x:f>
        <x:v>0.15085536543402459</x:v>
      </x:c>
      <x:c r="L1509" s="64" t="n">
        <x:f aca="0">AB1508*(1+H1509)</x:f>
        <x:v>0.9705071329060042</x:v>
      </x:c>
      <x:c r="M1509" s="64" t="n">
        <x:f aca="0">AC1508*(1+I1509)</x:f>
        <x:v>0.1557278928097884</x:v>
      </x:c>
      <x:c r="N1509" s="64" t="n">
        <x:f aca="0">SUM(J1509:M1509)</x:f>
        <x:v>1.4168764693354885</x:v>
      </x:c>
      <x:c r="O1509" s="65" t="n">
        <x:f aca="0">IFERROR((J1509+K1509)/N1509,0)</x:f>
        <x:v>0.2051282874053276</x:v>
      </x:c>
      <x:c r="P1509" s="66" t="b">
        <x:f aca="0">AND(MONTH(A1509)=12,OR(A1510="",YEAR(A1509)&lt;&gt;YEAR(A1510)))</x:f>
        <x:v>0</x:v>
      </x:c>
      <x:c r="Q1509" s="66" t="b">
        <x:f aca="0">AND(MOD(MONTH(A1509),3)=0,OR(A1510="",MONTH(A1509)&lt;&gt;MONTH(A1510)))</x:f>
        <x:v>0</x:v>
      </x:c>
      <x:c r="R1509" s="66" t="b">
        <x:f aca="0">OR(O1509&gt;$E$7,O1509&lt;$E$6)</x:f>
        <x:v>0</x:v>
      </x:c>
      <x:c r="S1509" s="66" t="b">
        <x:f aca="0">AND(OR(P1509,Q1509,R1509),A1509-AH1508&gt;$E$8)</x:f>
        <x:v>0</x:v>
      </x:c>
      <x:c r="T1509" s="67" t="str">
        <x:f aca="0">IF(NOT(OR(P1509,Q1509,R1509)),"不调",IF(NOT(S1509),"间隔规则跳过",IF(P1509,"年末+季度",IF(AND(Q1509,R1509),"季度+动态",IF(Q1509,"季度","动态")))))</x:f>
        <x:v>不调</x:v>
      </x:c>
      <x:c r="U1509" s="64" t="n">
        <x:f aca="0">IF(OR(T1509="年末+季度",T1509="季度+动态"),N1509*$E$5/2,IF(T1509="季度",(J1509+K1509)/2,IF(T1509="动态",N1509*$E$5*IF(J1509+K1509=0,0.5,J1509/(J1509+K1509)),J1509)))</x:f>
        <x:v>0.1397860781856713</x:v>
      </x:c>
      <x:c r="V1509" s="64" t="n">
        <x:f aca="0">IF(OR(T1509="年末+季度",T1509="季度+动态"),N1509*$E$5/2,IF(T1509="季度",(J1509+K1509)/2,IF(T1509="动态",N1509*$E$5*IF(J1509+K1509=0,0.5,K1509/(J1509+K1509)),K1509)))</x:f>
        <x:v>0.15085536543402459</x:v>
      </x:c>
      <x:c r="W1509" s="64" t="n">
        <x:f aca="0">IF(OR(T1509="年末+季度",T1509="季度+动态",T1509="动态"),N1509*(1-$E$5)*IF(L1509+M1509=0,$B$7/($B$7+$B$8),L1509/(L1509+M1509)),L1509)</x:f>
        <x:v>0.9705071329060042</x:v>
      </x:c>
      <x:c r="X1509" s="64" t="n">
        <x:f aca="0">IF(OR(T1509="年末+季度",T1509="季度+动态",T1509="动态"),N1509*(1-$E$5)*IF(L1509+M1509=0,$B$8/($B$7+$B$8),M1509/(L1509+M1509)),M1509)</x:f>
        <x:v>0.1557278928097884</x:v>
      </x:c>
      <x:c r="Y1509" s="64" t="n">
        <x:f aca="0">POWER(1-$H$5,(A1509-A1508)/$H$8)</x:f>
        <x:v>0.9999862671029998</x:v>
      </x:c>
      <x:c r="Z1509" s="64" t="n">
        <x:f aca="0">U1509*Y1509</x:f>
        <x:v>0.1397841585178575</x:v>
      </x:c>
      <x:c r="AA1509" s="64" t="n">
        <x:f aca="0">V1509*Y1509</x:f>
        <x:v>0.15085329375282916</x:v>
      </x:c>
      <x:c r="AB1509" s="64" t="n">
        <x:f aca="0">W1509*Y1509</x:f>
        <x:v>0.9704938050315101</x:v>
      </x:c>
      <x:c r="AC1509" s="64" t="n">
        <x:f aca="0">X1509*Y1509</x:f>
        <x:v>0.15572575421467638</x:v>
      </x:c>
      <x:c r="AD1509" s="64" t="n">
        <x:f aca="0">SUM(Z1509:AC1509)</x:f>
        <x:v>1.416857011516873</x:v>
      </x:c>
      <x:c r="AE1509" s="64" t="n">
        <x:f aca="0">MAX(AE1508,AD1509)</x:f>
        <x:v>1.416857011516873</x:v>
      </x:c>
      <x:c r="AF1509" s="63" t="n">
        <x:f aca="0">AD1509/AE1509-1</x:f>
        <x:v>0</x:v>
      </x:c>
      <x:c r="AG1509" s="63" t="n">
        <x:f aca="0">AD1509/AD1508-1</x:f>
        <x:v>0.004316278054313116</x:v>
      </x:c>
      <x:c r="AH1509" s="61" t="n">
        <x:f aca="0">IF(OR(T1509="年末+季度",T1509="季度+动态",T1509="季度",T1509="动态"),A1509,AH1508)</x:f>
        <x:v>46022</x:v>
      </x:c>
      <x:c r="AI1509" s="68" t="n">
        <x:f aca="0">YEAR(A1509)</x:f>
        <x:v>2026</x:v>
      </x:c>
      <x:c r="AJ1509" s="68" t="n">
        <x:f aca="0">MONTH(A1509)</x:f>
        <x:v>1</x:v>
      </x:c>
      <x:c r="AK1509" s="66" t="n">
        <x:f aca="0">IF(MONTH(A1509)&lt;&gt;MONTH(A1510),1,0)</x:f>
        <x:v>0</x:v>
      </x:c>
      <x:c r="AL1509" s="64" t="n">
        <x:f aca="0">IF(AK1508,AD1508,AL1508)</x:f>
        <x:v>1.3847570101743627</x:v>
      </x:c>
      <x:c r="AM1509" s="65" t="str">
        <x:f aca="0">IF(AK1509,AD1509/AL1509-1,"")</x:f>
      </x:c>
      <x:c r="AN1509" s="64" t="n">
        <x:f aca="0">IF(AI1509&lt;&gt;AI1508,AD1509,MAX(AN1508,AD1509))</x:f>
        <x:v>1.416857011516873</x:v>
      </x:c>
      <x:c r="AO1509" s="65" t="n">
        <x:f aca="0">AD1509/AN1509-1</x:f>
        <x:v>0</x:v>
      </x:c>
      <x:c r="AP1509" s="69" t="n">
        <x:f aca="0">IFERROR(SUM(Z1509:AC1509)/AD1509,0)</x:f>
        <x:v>1</x:v>
      </x:c>
      <x:c r="AQ1509" s="66" t="b">
        <x:f aca="0">AND(B1509&gt;0,C1509&gt;0,D1509&gt;0,E1509&gt;0)</x:f>
        <x:v>1</x:v>
      </x:c>
    </x:row>
    <x:row r="1510" ht="13.5" hidden="0">
      <x:c r="A1510" s="61" t="n">
        <x:f aca="0">'净值底稿'!A1472</x:f>
        <x:v>46044</x:v>
      </x:c>
      <x:c r="B1510" s="62" t="n">
        <x:f aca="0">'净值底稿'!W1472</x:f>
        <x:v>1.686650405719808</x:v>
      </x:c>
      <x:c r="C1510" s="62" t="n">
        <x:f aca="0">'净值底稿'!T1472</x:f>
        <x:v>2.025707075600317</x:v>
      </x:c>
      <x:c r="D1510" s="62" t="n">
        <x:f aca="0">'净值底稿'!U1472</x:f>
        <x:v>1.7569</x:v>
      </x:c>
      <x:c r="E1510" s="62" t="n">
        <x:f aca="0">'净值底稿'!V1472</x:f>
        <x:v>3.7595</x:v>
      </x:c>
      <x:c r="F1510" s="63" t="n">
        <x:f aca="0">IFERROR(B1510/B1509-1,0)</x:f>
        <x:v>0.003395847771186178</x:v>
      </x:c>
      <x:c r="G1510" s="63" t="n">
        <x:f aca="0">IFERROR(C1510/C1509-1,0)</x:f>
        <x:v>0.0052740068640777515</x:v>
      </x:c>
      <x:c r="H1510" s="63" t="n">
        <x:f aca="0">IFERROR(D1510/D1509-1,0)</x:f>
        <x:v>0.000227725590663308</x:v>
      </x:c>
      <x:c r="I1510" s="63" t="n">
        <x:f aca="0">IFERROR(E1510/E1509-1,0)</x:f>
        <x:v>-0.0033931553694032113</x:v>
      </x:c>
      <x:c r="J1510" s="64" t="n">
        <x:f aca="0">Z1509*(1+F1510)</x:f>
        <x:v>0.1402588442410075</x:v>
      </x:c>
      <x:c r="K1510" s="64" t="n">
        <x:f aca="0">AA1509*(1+G1510)</x:f>
        <x:v>0.15164889505955031</x:v>
      </x:c>
      <x:c r="L1510" s="64" t="n">
        <x:f aca="0">AB1509*(1+H1510)</x:f>
        <x:v>0.970714811306496</x:v>
      </x:c>
      <x:c r="M1510" s="64" t="n">
        <x:f aca="0">AC1509*(1+I1510)</x:f>
        <x:v>0.15519735253560848</x:v>
      </x:c>
      <x:c r="N1510" s="64" t="n">
        <x:f aca="0">SUM(J1510:M1510)</x:f>
        <x:v>1.4178199031426622</x:v>
      </x:c>
      <x:c r="O1510" s="65" t="n">
        <x:f aca="0">IFERROR((J1510+K1510)/N1510,0)</x:f>
        <x:v>0.20588492138778067</x:v>
      </x:c>
      <x:c r="P1510" s="66" t="b">
        <x:f aca="0">AND(MONTH(A1510)=12,OR(A1511="",YEAR(A1510)&lt;&gt;YEAR(A1511)))</x:f>
        <x:v>0</x:v>
      </x:c>
      <x:c r="Q1510" s="66" t="b">
        <x:f aca="0">AND(MOD(MONTH(A1510),3)=0,OR(A1511="",MONTH(A1510)&lt;&gt;MONTH(A1511)))</x:f>
        <x:v>0</x:v>
      </x:c>
      <x:c r="R1510" s="66" t="b">
        <x:f aca="0">OR(O1510&gt;$E$7,O1510&lt;$E$6)</x:f>
        <x:v>0</x:v>
      </x:c>
      <x:c r="S1510" s="66" t="b">
        <x:f aca="0">AND(OR(P1510,Q1510,R1510),A1510-AH1509&gt;$E$8)</x:f>
        <x:v>0</x:v>
      </x:c>
      <x:c r="T1510" s="67" t="str">
        <x:f aca="0">IF(NOT(OR(P1510,Q1510,R1510)),"不调",IF(NOT(S1510),"间隔规则跳过",IF(P1510,"年末+季度",IF(AND(Q1510,R1510),"季度+动态",IF(Q1510,"季度","动态")))))</x:f>
        <x:v>不调</x:v>
      </x:c>
      <x:c r="U1510" s="64" t="n">
        <x:f aca="0">IF(OR(T1510="年末+季度",T1510="季度+动态"),N1510*$E$5/2,IF(T1510="季度",(J1510+K1510)/2,IF(T1510="动态",N1510*$E$5*IF(J1510+K1510=0,0.5,J1510/(J1510+K1510)),J1510)))</x:f>
        <x:v>0.1402588442410075</x:v>
      </x:c>
      <x:c r="V1510" s="64" t="n">
        <x:f aca="0">IF(OR(T1510="年末+季度",T1510="季度+动态"),N1510*$E$5/2,IF(T1510="季度",(J1510+K1510)/2,IF(T1510="动态",N1510*$E$5*IF(J1510+K1510=0,0.5,K1510/(J1510+K1510)),K1510)))</x:f>
        <x:v>0.15164889505955031</x:v>
      </x:c>
      <x:c r="W1510" s="64" t="n">
        <x:f aca="0">IF(OR(T1510="年末+季度",T1510="季度+动态",T1510="动态"),N1510*(1-$E$5)*IF(L1510+M1510=0,$B$7/($B$7+$B$8),L1510/(L1510+M1510)),L1510)</x:f>
        <x:v>0.970714811306496</x:v>
      </x:c>
      <x:c r="X1510" s="64" t="n">
        <x:f aca="0">IF(OR(T1510="年末+季度",T1510="季度+动态",T1510="动态"),N1510*(1-$E$5)*IF(L1510+M1510=0,$B$8/($B$7+$B$8),M1510/(L1510+M1510)),M1510)</x:f>
        <x:v>0.15519735253560848</x:v>
      </x:c>
      <x:c r="Y1510" s="64" t="n">
        <x:f aca="0">POWER(1-$H$5,(A1510-A1509)/$H$8)</x:f>
        <x:v>0.9999862671029998</x:v>
      </x:c>
      <x:c r="Z1510" s="64" t="n">
        <x:f aca="0">U1510*Y1510</x:f>
        <x:v>0.14025691808074617</x:v>
      </x:c>
      <x:c r="AA1510" s="64" t="n">
        <x:f aca="0">V1510*Y1510</x:f>
        <x:v>0.15164681248089426</x:v>
      </x:c>
      <x:c r="AB1510" s="64" t="n">
        <x:f aca="0">W1510*Y1510</x:f>
        <x:v>0.9707014805799756</x:v>
      </x:c>
      <x:c r="AC1510" s="64" t="n">
        <x:f aca="0">X1510*Y1510</x:f>
        <x:v>0.1551952212263514</x:v>
      </x:c>
      <x:c r="AD1510" s="64" t="n">
        <x:f aca="0">SUM(Z1510:AC1510)</x:f>
        <x:v>1.4178004323679674</x:v>
      </x:c>
      <x:c r="AE1510" s="64" t="n">
        <x:f aca="0">MAX(AE1509,AD1510)</x:f>
        <x:v>1.4178004323679674</x:v>
      </x:c>
      <x:c r="AF1510" s="63" t="n">
        <x:f aca="0">AD1510/AE1510-1</x:f>
        <x:v>0</x:v>
      </x:c>
      <x:c r="AG1510" s="63" t="n">
        <x:f aca="0">AD1510/AD1509-1</x:f>
        <x:v>0.0006658546652384967</x:v>
      </x:c>
      <x:c r="AH1510" s="61" t="n">
        <x:f aca="0">IF(OR(T1510="年末+季度",T1510="季度+动态",T1510="季度",T1510="动态"),A1510,AH1509)</x:f>
        <x:v>46022</x:v>
      </x:c>
      <x:c r="AI1510" s="68" t="n">
        <x:f aca="0">YEAR(A1510)</x:f>
        <x:v>2026</x:v>
      </x:c>
      <x:c r="AJ1510" s="68" t="n">
        <x:f aca="0">MONTH(A1510)</x:f>
        <x:v>1</x:v>
      </x:c>
      <x:c r="AK1510" s="66" t="n">
        <x:f aca="0">IF(MONTH(A1510)&lt;&gt;MONTH(A1511),1,0)</x:f>
        <x:v>0</x:v>
      </x:c>
      <x:c r="AL1510" s="64" t="n">
        <x:f aca="0">IF(AK1509,AD1509,AL1509)</x:f>
        <x:v>1.3847570101743627</x:v>
      </x:c>
      <x:c r="AM1510" s="65" t="str">
        <x:f aca="0">IF(AK1510,AD1510/AL1510-1,"")</x:f>
      </x:c>
      <x:c r="AN1510" s="64" t="n">
        <x:f aca="0">IF(AI1510&lt;&gt;AI1509,AD1510,MAX(AN1509,AD1510))</x:f>
        <x:v>1.4178004323679674</x:v>
      </x:c>
      <x:c r="AO1510" s="65" t="n">
        <x:f aca="0">AD1510/AN1510-1</x:f>
        <x:v>0</x:v>
      </x:c>
      <x:c r="AP1510" s="69" t="n">
        <x:f aca="0">IFERROR(SUM(Z1510:AC1510)/AD1510,0)</x:f>
        <x:v>1</x:v>
      </x:c>
      <x:c r="AQ1510" s="66" t="b">
        <x:f aca="0">AND(B1510&gt;0,C1510&gt;0,D1510&gt;0,E1510&gt;0)</x:f>
        <x:v>1</x:v>
      </x:c>
    </x:row>
    <x:row r="1511" ht="13.5" hidden="0">
      <x:c r="A1511" s="61" t="n">
        <x:f aca="0">'净值底稿'!A1473</x:f>
        <x:v>46045</x:v>
      </x:c>
      <x:c r="B1511" s="62" t="n">
        <x:f aca="0">'净值底稿'!W1473</x:f>
        <x:v>1.6844080547672848</x:v>
      </x:c>
      <x:c r="C1511" s="62" t="n">
        <x:f aca="0">'净值底稿'!T1473</x:f>
        <x:v>2.0534277417186604</x:v>
      </x:c>
      <x:c r="D1511" s="62" t="n">
        <x:f aca="0">'净值底稿'!U1473</x:f>
        <x:v>1.7581</x:v>
      </x:c>
      <x:c r="E1511" s="62" t="n">
        <x:f aca="0">'净值底稿'!V1473</x:f>
        <x:v>3.8489</x:v>
      </x:c>
      <x:c r="F1511" s="63" t="n">
        <x:f aca="0">IFERROR(B1511/B1510-1,0)</x:f>
        <x:v>-0.0013294699037327273</x:v>
      </x:c>
      <x:c r="G1511" s="63" t="n">
        <x:f aca="0">IFERROR(C1511/C1510-1,0)</x:f>
        <x:v>0.01368443959753085</x:v>
      </x:c>
      <x:c r="H1511" s="63" t="n">
        <x:f aca="0">IFERROR(D1511/D1510-1,0)</x:f>
        <x:v>0.0006830212305766192</x:v>
      </x:c>
      <x:c r="I1511" s="63" t="n">
        <x:f aca="0">IFERROR(E1511/E1510-1,0)</x:f>
        <x:v>0.02377975794653553</x:v>
      </x:c>
      <x:c r="J1511" s="64" t="n">
        <x:f aca="0">Z1510*(1+F1511)</x:f>
        <x:v>0.1400704507293675</x:v>
      </x:c>
      <x:c r="K1511" s="64" t="n">
        <x:f aca="0">AA1510*(1+G1511)</x:f>
        <x:v>0.15372201412644715</x:v>
      </x:c>
      <x:c r="L1511" s="64" t="n">
        <x:f aca="0">AB1510*(1+H1511)</x:f>
        <x:v>0.9713644902997639</x:v>
      </x:c>
      <x:c r="M1511" s="64" t="n">
        <x:f aca="0">AC1510*(1+I1511)</x:f>
        <x:v>0.15888572602157308</x:v>
      </x:c>
      <x:c r="N1511" s="64" t="n">
        <x:f aca="0">SUM(J1511:M1511)</x:f>
        <x:v>1.4240426811771516</x:v>
      </x:c>
      <x:c r="O1511" s="65" t="n">
        <x:f aca="0">IFERROR((J1511+K1511)/N1511,0)</x:f>
        <x:v>0.20630874954742087</x:v>
      </x:c>
      <x:c r="P1511" s="66" t="b">
        <x:f aca="0">AND(MONTH(A1511)=12,OR(A1512="",YEAR(A1511)&lt;&gt;YEAR(A1512)))</x:f>
        <x:v>0</x:v>
      </x:c>
      <x:c r="Q1511" s="66" t="b">
        <x:f aca="0">AND(MOD(MONTH(A1511),3)=0,OR(A1512="",MONTH(A1511)&lt;&gt;MONTH(A1512)))</x:f>
        <x:v>0</x:v>
      </x:c>
      <x:c r="R1511" s="66" t="b">
        <x:f aca="0">OR(O1511&gt;$E$7,O1511&lt;$E$6)</x:f>
        <x:v>0</x:v>
      </x:c>
      <x:c r="S1511" s="66" t="b">
        <x:f aca="0">AND(OR(P1511,Q1511,R1511),A1511-AH1510&gt;$E$8)</x:f>
        <x:v>0</x:v>
      </x:c>
      <x:c r="T1511" s="67" t="str">
        <x:f aca="0">IF(NOT(OR(P1511,Q1511,R1511)),"不调",IF(NOT(S1511),"间隔规则跳过",IF(P1511,"年末+季度",IF(AND(Q1511,R1511),"季度+动态",IF(Q1511,"季度","动态")))))</x:f>
        <x:v>不调</x:v>
      </x:c>
      <x:c r="U1511" s="64" t="n">
        <x:f aca="0">IF(OR(T1511="年末+季度",T1511="季度+动态"),N1511*$E$5/2,IF(T1511="季度",(J1511+K1511)/2,IF(T1511="动态",N1511*$E$5*IF(J1511+K1511=0,0.5,J1511/(J1511+K1511)),J1511)))</x:f>
        <x:v>0.1400704507293675</x:v>
      </x:c>
      <x:c r="V1511" s="64" t="n">
        <x:f aca="0">IF(OR(T1511="年末+季度",T1511="季度+动态"),N1511*$E$5/2,IF(T1511="季度",(J1511+K1511)/2,IF(T1511="动态",N1511*$E$5*IF(J1511+K1511=0,0.5,K1511/(J1511+K1511)),K1511)))</x:f>
        <x:v>0.15372201412644715</x:v>
      </x:c>
      <x:c r="W1511" s="64" t="n">
        <x:f aca="0">IF(OR(T1511="年末+季度",T1511="季度+动态",T1511="动态"),N1511*(1-$E$5)*IF(L1511+M1511=0,$B$7/($B$7+$B$8),L1511/(L1511+M1511)),L1511)</x:f>
        <x:v>0.9713644902997639</x:v>
      </x:c>
      <x:c r="X1511" s="64" t="n">
        <x:f aca="0">IF(OR(T1511="年末+季度",T1511="季度+动态",T1511="动态"),N1511*(1-$E$5)*IF(L1511+M1511=0,$B$8/($B$7+$B$8),M1511/(L1511+M1511)),M1511)</x:f>
        <x:v>0.15888572602157308</x:v>
      </x:c>
      <x:c r="Y1511" s="64" t="n">
        <x:f aca="0">POWER(1-$H$5,(A1511-A1510)/$H$8)</x:f>
        <x:v>0.9999862671029998</x:v>
      </x:c>
      <x:c r="Z1511" s="64" t="n">
        <x:f aca="0">U1511*Y1511</x:f>
        <x:v>0.14006852715629486</x:v>
      </x:c>
      <x:c r="AA1511" s="64" t="n">
        <x:f aca="0">V1511*Y1511</x:f>
        <x:v>0.1537199030778605</x:v>
      </x:c>
      <x:c r="AB1511" s="64" t="n">
        <x:f aca="0">W1511*Y1511</x:f>
        <x:v>0.971351150651269</x:v>
      </x:c>
      <x:c r="AC1511" s="64" t="n">
        <x:f aca="0">X1511*Y1511</x:f>
        <x:v>0.1588835440602628</x:v>
      </x:c>
      <x:c r="AD1511" s="64" t="n">
        <x:f aca="0">SUM(Z1511:AC1511)</x:f>
        <x:v>1.424023124945687</x:v>
      </x:c>
      <x:c r="AE1511" s="64" t="n">
        <x:f aca="0">MAX(AE1510,AD1511)</x:f>
        <x:v>1.424023124945687</x:v>
      </x:c>
      <x:c r="AF1511" s="63" t="n">
        <x:f aca="0">AD1511/AE1511-1</x:f>
        <x:v>0</x:v>
      </x:c>
      <x:c r="AG1511" s="63" t="n">
        <x:f aca="0">AD1511/AD1510-1</x:f>
        <x:v>0.004388976357784458</x:v>
      </x:c>
      <x:c r="AH1511" s="61" t="n">
        <x:f aca="0">IF(OR(T1511="年末+季度",T1511="季度+动态",T1511="季度",T1511="动态"),A1511,AH1510)</x:f>
        <x:v>46022</x:v>
      </x:c>
      <x:c r="AI1511" s="68" t="n">
        <x:f aca="0">YEAR(A1511)</x:f>
        <x:v>2026</x:v>
      </x:c>
      <x:c r="AJ1511" s="68" t="n">
        <x:f aca="0">MONTH(A1511)</x:f>
        <x:v>1</x:v>
      </x:c>
      <x:c r="AK1511" s="66" t="n">
        <x:f aca="0">IF(MONTH(A1511)&lt;&gt;MONTH(A1512),1,0)</x:f>
        <x:v>0</x:v>
      </x:c>
      <x:c r="AL1511" s="64" t="n">
        <x:f aca="0">IF(AK1510,AD1510,AL1510)</x:f>
        <x:v>1.3847570101743627</x:v>
      </x:c>
      <x:c r="AM1511" s="65" t="str">
        <x:f aca="0">IF(AK1511,AD1511/AL1511-1,"")</x:f>
      </x:c>
      <x:c r="AN1511" s="64" t="n">
        <x:f aca="0">IF(AI1511&lt;&gt;AI1510,AD1511,MAX(AN1510,AD1511))</x:f>
        <x:v>1.424023124945687</x:v>
      </x:c>
      <x:c r="AO1511" s="65" t="n">
        <x:f aca="0">AD1511/AN1511-1</x:f>
        <x:v>0</x:v>
      </x:c>
      <x:c r="AP1511" s="69" t="n">
        <x:f aca="0">IFERROR(SUM(Z1511:AC1511)/AD1511,0)</x:f>
        <x:v>1</x:v>
      </x:c>
      <x:c r="AQ1511" s="66" t="b">
        <x:f aca="0">AND(B1511&gt;0,C1511&gt;0,D1511&gt;0,E1511&gt;0)</x:f>
        <x:v>1</x:v>
      </x:c>
    </x:row>
    <x:row r="1512" ht="13.5" hidden="0">
      <x:c r="A1512" s="61" t="n">
        <x:f aca="0">'净值底稿'!A1474</x:f>
        <x:v>46048</x:v>
      </x:c>
      <x:c r="B1512" s="62" t="n">
        <x:f aca="0">'净值底稿'!W1474</x:f>
        <x:v>1.6964189345864722</x:v>
      </x:c>
      <x:c r="C1512" s="62" t="n">
        <x:f aca="0">'净值底稿'!T1474</x:f>
        <x:v>2.0389717803000407</x:v>
      </x:c>
      <x:c r="D1512" s="62" t="n">
        <x:f aca="0">'净值底稿'!U1474</x:f>
        <x:v>1.7585</x:v>
      </x:c>
      <x:c r="E1512" s="62" t="n">
        <x:f aca="0">'净值底稿'!V1474</x:f>
        <x:v>3.9645</x:v>
      </x:c>
      <x:c r="F1512" s="63" t="n">
        <x:f aca="0">IFERROR(B1512/B1511-1,0)</x:f>
        <x:v>0.007130623595151819</x:v>
      </x:c>
      <x:c r="G1512" s="63" t="n">
        <x:f aca="0">IFERROR(C1512/C1511-1,0)</x:f>
        <x:v>-0.00703991726853781</x:v>
      </x:c>
      <x:c r="H1512" s="63" t="n">
        <x:f aca="0">IFERROR(D1512/D1511-1,0)</x:f>
        <x:v>0.00022751834366641077</x:v>
      </x:c>
      <x:c r="I1512" s="63" t="n">
        <x:f aca="0">IFERROR(E1512/E1511-1,0)</x:f>
        <x:v>0.030034555327496104</x:v>
      </x:c>
      <x:c r="J1512" s="64" t="n">
        <x:f aca="0">Z1511*(1+F1512)</x:f>
        <x:v>0.1410673031009737</x:v>
      </x:c>
      <x:c r="K1512" s="64" t="n">
        <x:f aca="0">AA1511*(1+G1512)</x:f>
        <x:v>0.1526377276776647</x:v>
      </x:c>
      <x:c r="L1512" s="64" t="n">
        <x:f aca="0">AB1511*(1+H1512)</x:f>
        <x:v>0.9715721508561836</x:v>
      </x:c>
      <x:c r="M1512" s="64" t="n">
        <x:f aca="0">AC1511*(1+I1512)</x:f>
        <x:v>0.16365554065496943</x:v>
      </x:c>
      <x:c r="N1512" s="64" t="n">
        <x:f aca="0">SUM(J1512:M1512)</x:f>
        <x:v>1.4289327222897914</x:v>
      </x:c>
      <x:c r="O1512" s="65" t="n">
        <x:f aca="0">IFERROR((J1512+K1512)/N1512,0)</x:f>
        <x:v>0.20554153893823018</x:v>
      </x:c>
      <x:c r="P1512" s="66" t="b">
        <x:f aca="0">AND(MONTH(A1512)=12,OR(A1513="",YEAR(A1512)&lt;&gt;YEAR(A1513)))</x:f>
        <x:v>0</x:v>
      </x:c>
      <x:c r="Q1512" s="66" t="b">
        <x:f aca="0">AND(MOD(MONTH(A1512),3)=0,OR(A1513="",MONTH(A1512)&lt;&gt;MONTH(A1513)))</x:f>
        <x:v>0</x:v>
      </x:c>
      <x:c r="R1512" s="66" t="b">
        <x:f aca="0">OR(O1512&gt;$E$7,O1512&lt;$E$6)</x:f>
        <x:v>0</x:v>
      </x:c>
      <x:c r="S1512" s="66" t="b">
        <x:f aca="0">AND(OR(P1512,Q1512,R1512),A1512-AH1511&gt;$E$8)</x:f>
        <x:v>0</x:v>
      </x:c>
      <x:c r="T1512" s="67" t="str">
        <x:f aca="0">IF(NOT(OR(P1512,Q1512,R1512)),"不调",IF(NOT(S1512),"间隔规则跳过",IF(P1512,"年末+季度",IF(AND(Q1512,R1512),"季度+动态",IF(Q1512,"季度","动态")))))</x:f>
        <x:v>不调</x:v>
      </x:c>
      <x:c r="U1512" s="64" t="n">
        <x:f aca="0">IF(OR(T1512="年末+季度",T1512="季度+动态"),N1512*$E$5/2,IF(T1512="季度",(J1512+K1512)/2,IF(T1512="动态",N1512*$E$5*IF(J1512+K1512=0,0.5,J1512/(J1512+K1512)),J1512)))</x:f>
        <x:v>0.1410673031009737</x:v>
      </x:c>
      <x:c r="V1512" s="64" t="n">
        <x:f aca="0">IF(OR(T1512="年末+季度",T1512="季度+动态"),N1512*$E$5/2,IF(T1512="季度",(J1512+K1512)/2,IF(T1512="动态",N1512*$E$5*IF(J1512+K1512=0,0.5,K1512/(J1512+K1512)),K1512)))</x:f>
        <x:v>0.1526377276776647</x:v>
      </x:c>
      <x:c r="W1512" s="64" t="n">
        <x:f aca="0">IF(OR(T1512="年末+季度",T1512="季度+动态",T1512="动态"),N1512*(1-$E$5)*IF(L1512+M1512=0,$B$7/($B$7+$B$8),L1512/(L1512+M1512)),L1512)</x:f>
        <x:v>0.9715721508561836</x:v>
      </x:c>
      <x:c r="X1512" s="64" t="n">
        <x:f aca="0">IF(OR(T1512="年末+季度",T1512="季度+动态",T1512="动态"),N1512*(1-$E$5)*IF(L1512+M1512=0,$B$8/($B$7+$B$8),M1512/(L1512+M1512)),M1512)</x:f>
        <x:v>0.16365554065496943</x:v>
      </x:c>
      <x:c r="Y1512" s="64" t="n">
        <x:f aca="0">POWER(1-$H$5,(A1512-A1511)/$H$8)</x:f>
        <x:v>0.9999588018747739</x:v>
      </x:c>
      <x:c r="Z1512" s="64" t="n">
        <x:f aca="0">U1512*Y1512</x:f>
        <x:v>0.14106149139255525</x:v>
      </x:c>
      <x:c r="AA1512" s="64" t="n">
        <x:f aca="0">V1512*Y1512</x:f>
        <x:v>0.15263143928944561</x:v>
      </x:c>
      <x:c r="AB1512" s="64" t="n">
        <x:f aca="0">W1512*Y1512</x:f>
        <x:v>0.9715321239050465</x:v>
      </x:c>
      <x:c r="AC1512" s="64" t="n">
        <x:f aca="0">X1512*Y1512</x:f>
        <x:v>0.1636487983535116</x:v>
      </x:c>
      <x:c r="AD1512" s="64" t="n">
        <x:f aca="0">SUM(Z1512:AC1512)</x:f>
        <x:v>1.428873852940559</x:v>
      </x:c>
      <x:c r="AE1512" s="64" t="n">
        <x:f aca="0">MAX(AE1511,AD1512)</x:f>
        <x:v>1.428873852940559</x:v>
      </x:c>
      <x:c r="AF1512" s="63" t="n">
        <x:f aca="0">AD1512/AE1512-1</x:f>
        <x:v>0</x:v>
      </x:c>
      <x:c r="AG1512" s="63" t="n">
        <x:f aca="0">AD1512/AD1511-1</x:f>
        <x:v>0.003406354791504418</x:v>
      </x:c>
      <x:c r="AH1512" s="61" t="n">
        <x:f aca="0">IF(OR(T1512="年末+季度",T1512="季度+动态",T1512="季度",T1512="动态"),A1512,AH1511)</x:f>
        <x:v>46022</x:v>
      </x:c>
      <x:c r="AI1512" s="68" t="n">
        <x:f aca="0">YEAR(A1512)</x:f>
        <x:v>2026</x:v>
      </x:c>
      <x:c r="AJ1512" s="68" t="n">
        <x:f aca="0">MONTH(A1512)</x:f>
        <x:v>1</x:v>
      </x:c>
      <x:c r="AK1512" s="66" t="n">
        <x:f aca="0">IF(MONTH(A1512)&lt;&gt;MONTH(A1513),1,0)</x:f>
        <x:v>0</x:v>
      </x:c>
      <x:c r="AL1512" s="64" t="n">
        <x:f aca="0">IF(AK1511,AD1511,AL1511)</x:f>
        <x:v>1.3847570101743627</x:v>
      </x:c>
      <x:c r="AM1512" s="65" t="str">
        <x:f aca="0">IF(AK1512,AD1512/AL1512-1,"")</x:f>
      </x:c>
      <x:c r="AN1512" s="64" t="n">
        <x:f aca="0">IF(AI1512&lt;&gt;AI1511,AD1512,MAX(AN1511,AD1512))</x:f>
        <x:v>1.428873852940559</x:v>
      </x:c>
      <x:c r="AO1512" s="65" t="n">
        <x:f aca="0">AD1512/AN1512-1</x:f>
        <x:v>0</x:v>
      </x:c>
      <x:c r="AP1512" s="69" t="n">
        <x:f aca="0">IFERROR(SUM(Z1512:AC1512)/AD1512,0)</x:f>
        <x:v>1</x:v>
      </x:c>
      <x:c r="AQ1512" s="66" t="b">
        <x:f aca="0">AND(B1512&gt;0,C1512&gt;0,D1512&gt;0,E1512&gt;0)</x:f>
        <x:v>1</x:v>
      </x:c>
    </x:row>
    <x:row r="1513" ht="13.5" hidden="0">
      <x:c r="A1513" s="61" t="n">
        <x:f aca="0">'净值底稿'!A1475</x:f>
        <x:v>46049</x:v>
      </x:c>
      <x:c r="B1513" s="62" t="n">
        <x:f aca="0">'净值底稿'!W1475</x:f>
        <x:v>1.6908626002838392</x:v>
      </x:c>
      <x:c r="C1513" s="62" t="n">
        <x:f aca="0">'净值底稿'!T1475</x:f>
        <x:v>2.0427384632801715</x:v>
      </x:c>
      <x:c r="D1513" s="62" t="n">
        <x:f aca="0">'净值底稿'!U1475</x:f>
        <x:v>1.7582</x:v>
      </x:c>
      <x:c r="E1513" s="62" t="n">
        <x:f aca="0">'净值底稿'!V1475</x:f>
        <x:v>3.9651</x:v>
      </x:c>
      <x:c r="F1513" s="63" t="n">
        <x:f aca="0">IFERROR(B1513/B1512-1,0)</x:f>
        <x:v>-0.0032753314581386306</x:v>
      </x:c>
      <x:c r="G1513" s="63" t="n">
        <x:f aca="0">IFERROR(C1513/C1512-1,0)</x:f>
        <x:v>0.001847344341164181</x:v>
      </x:c>
      <x:c r="H1513" s="63" t="n">
        <x:f aca="0">IFERROR(D1513/D1512-1,0)</x:f>
        <x:v>-0.0001705999431332872</x:v>
      </x:c>
      <x:c r="I1513" s="63" t="n">
        <x:f aca="0">IFERROR(E1513/E1512-1,0)</x:f>
        <x:v>0.000151343170639473</x:v>
      </x:c>
      <x:c r="J1513" s="64" t="n">
        <x:f aca="0">Z1512*(1+F1513)</x:f>
        <x:v>0.14059946825226527</x:v>
      </x:c>
      <x:c r="K1513" s="64" t="n">
        <x:f aca="0">AA1512*(1+G1513)</x:f>
        <x:v>0.1529134021151007</x:v>
      </x:c>
      <x:c r="L1513" s="64" t="n">
        <x:f aca="0">AB1512*(1+H1513)</x:f>
        <x:v>0.9713663805799562</x:v>
      </x:c>
      <x:c r="M1513" s="64" t="n">
        <x:f aca="0">AC1512*(1+I1513)</x:f>
        <x:v>0.16367356548152576</x:v>
      </x:c>
      <x:c r="N1513" s="64" t="n">
        <x:f aca="0">SUM(J1513:M1513)</x:f>
        <x:v>1.428552816428848</x:v>
      </x:c>
      <x:c r="O1513" s="65" t="n">
        <x:f aca="0">IFERROR((J1513+K1513)/N1513,0)</x:f>
        <x:v>0.20546168611469395</x:v>
      </x:c>
      <x:c r="P1513" s="66" t="b">
        <x:f aca="0">AND(MONTH(A1513)=12,OR(A1514="",YEAR(A1513)&lt;&gt;YEAR(A1514)))</x:f>
        <x:v>0</x:v>
      </x:c>
      <x:c r="Q1513" s="66" t="b">
        <x:f aca="0">AND(MOD(MONTH(A1513),3)=0,OR(A1514="",MONTH(A1513)&lt;&gt;MONTH(A1514)))</x:f>
        <x:v>0</x:v>
      </x:c>
      <x:c r="R1513" s="66" t="b">
        <x:f aca="0">OR(O1513&gt;$E$7,O1513&lt;$E$6)</x:f>
        <x:v>0</x:v>
      </x:c>
      <x:c r="S1513" s="66" t="b">
        <x:f aca="0">AND(OR(P1513,Q1513,R1513),A1513-AH1512&gt;$E$8)</x:f>
        <x:v>0</x:v>
      </x:c>
      <x:c r="T1513" s="67" t="str">
        <x:f aca="0">IF(NOT(OR(P1513,Q1513,R1513)),"不调",IF(NOT(S1513),"间隔规则跳过",IF(P1513,"年末+季度",IF(AND(Q1513,R1513),"季度+动态",IF(Q1513,"季度","动态")))))</x:f>
        <x:v>不调</x:v>
      </x:c>
      <x:c r="U1513" s="64" t="n">
        <x:f aca="0">IF(OR(T1513="年末+季度",T1513="季度+动态"),N1513*$E$5/2,IF(T1513="季度",(J1513+K1513)/2,IF(T1513="动态",N1513*$E$5*IF(J1513+K1513=0,0.5,J1513/(J1513+K1513)),J1513)))</x:f>
        <x:v>0.14059946825226527</x:v>
      </x:c>
      <x:c r="V1513" s="64" t="n">
        <x:f aca="0">IF(OR(T1513="年末+季度",T1513="季度+动态"),N1513*$E$5/2,IF(T1513="季度",(J1513+K1513)/2,IF(T1513="动态",N1513*$E$5*IF(J1513+K1513=0,0.5,K1513/(J1513+K1513)),K1513)))</x:f>
        <x:v>0.1529134021151007</x:v>
      </x:c>
      <x:c r="W1513" s="64" t="n">
        <x:f aca="0">IF(OR(T1513="年末+季度",T1513="季度+动态",T1513="动态"),N1513*(1-$E$5)*IF(L1513+M1513=0,$B$7/($B$7+$B$8),L1513/(L1513+M1513)),L1513)</x:f>
        <x:v>0.9713663805799562</x:v>
      </x:c>
      <x:c r="X1513" s="64" t="n">
        <x:f aca="0">IF(OR(T1513="年末+季度",T1513="季度+动态",T1513="动态"),N1513*(1-$E$5)*IF(L1513+M1513=0,$B$8/($B$7+$B$8),M1513/(L1513+M1513)),M1513)</x:f>
        <x:v>0.16367356548152576</x:v>
      </x:c>
      <x:c r="Y1513" s="64" t="n">
        <x:f aca="0">POWER(1-$H$5,(A1513-A1512)/$H$8)</x:f>
        <x:v>0.9999862671029998</x:v>
      </x:c>
      <x:c r="Z1513" s="64" t="n">
        <x:f aca="0">U1513*Y1513</x:f>
        <x:v>0.14059753741424946</x:v>
      </x:c>
      <x:c r="AA1513" s="64" t="n">
        <x:f aca="0">V1513*Y1513</x:f>
        <x:v>0.1529113021710995</x:v>
      </x:c>
      <x:c r="AB1513" s="64" t="n">
        <x:f aca="0">W1513*Y1513</x:f>
        <x:v>0.9713530409055021</x:v>
      </x:c>
      <x:c r="AC1513" s="64" t="n">
        <x:f aca="0">X1513*Y1513</x:f>
        <x:v>0.16367131776930935</x:v>
      </x:c>
      <x:c r="AD1513" s="64" t="n">
        <x:f aca="0">SUM(Z1513:AC1513)</x:f>
        <x:v>1.4285331982601606</x:v>
      </x:c>
      <x:c r="AE1513" s="64" t="n">
        <x:f aca="0">MAX(AE1512,AD1513)</x:f>
        <x:v>1.428873852940559</x:v>
      </x:c>
      <x:c r="AF1513" s="63" t="n">
        <x:f aca="0">AD1513/AE1513-1</x:f>
        <x:v>-0.00023840780604755807</x:v>
      </x:c>
      <x:c r="AG1513" s="63" t="n">
        <x:f aca="0">AD1513/AD1512-1</x:f>
        <x:v>-0.00023840780604755807</x:v>
      </x:c>
      <x:c r="AH1513" s="61" t="n">
        <x:f aca="0">IF(OR(T1513="年末+季度",T1513="季度+动态",T1513="季度",T1513="动态"),A1513,AH1512)</x:f>
        <x:v>46022</x:v>
      </x:c>
      <x:c r="AI1513" s="68" t="n">
        <x:f aca="0">YEAR(A1513)</x:f>
        <x:v>2026</x:v>
      </x:c>
      <x:c r="AJ1513" s="68" t="n">
        <x:f aca="0">MONTH(A1513)</x:f>
        <x:v>1</x:v>
      </x:c>
      <x:c r="AK1513" s="66" t="n">
        <x:f aca="0">IF(MONTH(A1513)&lt;&gt;MONTH(A1514),1,0)</x:f>
        <x:v>0</x:v>
      </x:c>
      <x:c r="AL1513" s="64" t="n">
        <x:f aca="0">IF(AK1512,AD1512,AL1512)</x:f>
        <x:v>1.3847570101743627</x:v>
      </x:c>
      <x:c r="AM1513" s="65" t="str">
        <x:f aca="0">IF(AK1513,AD1513/AL1513-1,"")</x:f>
      </x:c>
      <x:c r="AN1513" s="64" t="n">
        <x:f aca="0">IF(AI1513&lt;&gt;AI1512,AD1513,MAX(AN1512,AD1513))</x:f>
        <x:v>1.428873852940559</x:v>
      </x:c>
      <x:c r="AO1513" s="65" t="n">
        <x:f aca="0">AD1513/AN1513-1</x:f>
        <x:v>-0.00023840780604755807</x:v>
      </x:c>
      <x:c r="AP1513" s="69" t="n">
        <x:f aca="0">IFERROR(SUM(Z1513:AC1513)/AD1513,0)</x:f>
        <x:v>1</x:v>
      </x:c>
      <x:c r="AQ1513" s="66" t="b">
        <x:f aca="0">AND(B1513&gt;0,C1513&gt;0,D1513&gt;0,E1513&gt;0)</x:f>
        <x:v>1</x:v>
      </x:c>
    </x:row>
    <x:row r="1514" ht="13.5" hidden="0">
      <x:c r="A1514" s="61" t="n">
        <x:f aca="0">'净值底稿'!A1476</x:f>
        <x:v>46050</x:v>
      </x:c>
      <x:c r="B1514" s="62" t="n">
        <x:f aca="0">'净值底稿'!W1476</x:f>
        <x:v>1.7096973632757364</x:v>
      </x:c>
      <x:c r="C1514" s="62" t="n">
        <x:f aca="0">'净值底稿'!T1476</x:f>
        <x:v>2.043885195225866</x:v>
      </x:c>
      <x:c r="D1514" s="62" t="n">
        <x:f aca="0">'净值底稿'!U1476</x:f>
        <x:v>1.7587</x:v>
      </x:c>
      <x:c r="E1514" s="62" t="n">
        <x:f aca="0">'净值底稿'!V1476</x:f>
        <x:v>4.0988</x:v>
      </x:c>
      <x:c r="F1514" s="63" t="n">
        <x:f aca="0">IFERROR(B1514/B1513-1,0)</x:f>
        <x:v>0.011139144593260042</x:v>
      </x:c>
      <x:c r="G1514" s="63" t="n">
        <x:f aca="0">IFERROR(C1514/C1513-1,0)</x:f>
        <x:v>0.0005613699288029572</x:v>
      </x:c>
      <x:c r="H1514" s="63" t="n">
        <x:f aca="0">IFERROR(D1514/D1513-1,0)</x:f>
        <x:v>0.00028438175406653166</x:v>
      </x:c>
      <x:c r="I1514" s="63" t="n">
        <x:f aca="0">IFERROR(E1514/E1513-1,0)</x:f>
        <x:v>0.03371920002017603</x:v>
      </x:c>
      <x:c r="J1514" s="64" t="n">
        <x:f aca="0">Z1513*(1+F1514)</x:f>
        <x:v>0.14216367371296307</x:v>
      </x:c>
      <x:c r="K1514" s="64" t="n">
        <x:f aca="0">AA1513*(1+G1514)</x:f>
        <x:v>0.15299714197791245</x:v>
      </x:c>
      <x:c r="L1514" s="64" t="n">
        <x:f aca="0">AB1513*(1+H1514)</x:f>
        <x:v>0.9716292759870927</x:v>
      </x:c>
      <x:c r="M1514" s="64" t="n">
        <x:f aca="0">AC1513*(1+I1514)</x:f>
        <x:v>0.1691901836707385</x:v>
      </x:c>
      <x:c r="N1514" s="64" t="n">
        <x:f aca="0">SUM(J1514:M1514)</x:f>
        <x:v>1.4359802753487068</x:v>
      </x:c>
      <x:c r="O1514" s="65" t="n">
        <x:f aca="0">IFERROR((J1514+K1514)/N1514,0)</x:f>
        <x:v>0.20554656686993839</x:v>
      </x:c>
      <x:c r="P1514" s="66" t="b">
        <x:f aca="0">AND(MONTH(A1514)=12,OR(A1515="",YEAR(A1514)&lt;&gt;YEAR(A1515)))</x:f>
        <x:v>0</x:v>
      </x:c>
      <x:c r="Q1514" s="66" t="b">
        <x:f aca="0">AND(MOD(MONTH(A1514),3)=0,OR(A1515="",MONTH(A1514)&lt;&gt;MONTH(A1515)))</x:f>
        <x:v>0</x:v>
      </x:c>
      <x:c r="R1514" s="66" t="b">
        <x:f aca="0">OR(O1514&gt;$E$7,O1514&lt;$E$6)</x:f>
        <x:v>0</x:v>
      </x:c>
      <x:c r="S1514" s="66" t="b">
        <x:f aca="0">AND(OR(P1514,Q1514,R1514),A1514-AH1513&gt;$E$8)</x:f>
        <x:v>0</x:v>
      </x:c>
      <x:c r="T1514" s="67" t="str">
        <x:f aca="0">IF(NOT(OR(P1514,Q1514,R1514)),"不调",IF(NOT(S1514),"间隔规则跳过",IF(P1514,"年末+季度",IF(AND(Q1514,R1514),"季度+动态",IF(Q1514,"季度","动态")))))</x:f>
        <x:v>不调</x:v>
      </x:c>
      <x:c r="U1514" s="64" t="n">
        <x:f aca="0">IF(OR(T1514="年末+季度",T1514="季度+动态"),N1514*$E$5/2,IF(T1514="季度",(J1514+K1514)/2,IF(T1514="动态",N1514*$E$5*IF(J1514+K1514=0,0.5,J1514/(J1514+K1514)),J1514)))</x:f>
        <x:v>0.14216367371296307</x:v>
      </x:c>
      <x:c r="V1514" s="64" t="n">
        <x:f aca="0">IF(OR(T1514="年末+季度",T1514="季度+动态"),N1514*$E$5/2,IF(T1514="季度",(J1514+K1514)/2,IF(T1514="动态",N1514*$E$5*IF(J1514+K1514=0,0.5,K1514/(J1514+K1514)),K1514)))</x:f>
        <x:v>0.15299714197791245</x:v>
      </x:c>
      <x:c r="W1514" s="64" t="n">
        <x:f aca="0">IF(OR(T1514="年末+季度",T1514="季度+动态",T1514="动态"),N1514*(1-$E$5)*IF(L1514+M1514=0,$B$7/($B$7+$B$8),L1514/(L1514+M1514)),L1514)</x:f>
        <x:v>0.9716292759870927</x:v>
      </x:c>
      <x:c r="X1514" s="64" t="n">
        <x:f aca="0">IF(OR(T1514="年末+季度",T1514="季度+动态",T1514="动态"),N1514*(1-$E$5)*IF(L1514+M1514=0,$B$8/($B$7+$B$8),M1514/(L1514+M1514)),M1514)</x:f>
        <x:v>0.1691901836707385</x:v>
      </x:c>
      <x:c r="Y1514" s="64" t="n">
        <x:f aca="0">POWER(1-$H$5,(A1514-A1513)/$H$8)</x:f>
        <x:v>0.9999862671029998</x:v>
      </x:c>
      <x:c r="Z1514" s="64" t="n">
        <x:f aca="0">U1514*Y1514</x:f>
        <x:v>0.14216172139387478</x:v>
      </x:c>
      <x:c r="AA1514" s="64" t="n">
        <x:f aca="0">V1514*Y1514</x:f>
        <x:v>0.15299504088392032</x:v>
      </x:c>
      <x:c r="AB1514" s="64" t="n">
        <x:f aca="0">W1514*Y1514</x:f>
        <x:v>0.9716159327023232</x:v>
      </x:c>
      <x:c r="AC1514" s="64" t="n">
        <x:f aca="0">X1514*Y1514</x:f>
        <x:v>0.16918786019937268</x:v>
      </x:c>
      <x:c r="AD1514" s="64" t="n">
        <x:f aca="0">SUM(Z1514:AC1514)</x:f>
        <x:v>1.435960555179491</x:v>
      </x:c>
      <x:c r="AE1514" s="64" t="n">
        <x:f aca="0">MAX(AE1513,AD1514)</x:f>
        <x:v>1.435960555179491</x:v>
      </x:c>
      <x:c r="AF1514" s="63" t="n">
        <x:f aca="0">AD1514/AE1514-1</x:f>
        <x:v>0</x:v>
      </x:c>
      <x:c r="AG1514" s="63" t="n">
        <x:f aca="0">AD1514/AD1513-1</x:f>
        <x:v>0.005199288982836503</x:v>
      </x:c>
      <x:c r="AH1514" s="61" t="n">
        <x:f aca="0">IF(OR(T1514="年末+季度",T1514="季度+动态",T1514="季度",T1514="动态"),A1514,AH1513)</x:f>
        <x:v>46022</x:v>
      </x:c>
      <x:c r="AI1514" s="68" t="n">
        <x:f aca="0">YEAR(A1514)</x:f>
        <x:v>2026</x:v>
      </x:c>
      <x:c r="AJ1514" s="68" t="n">
        <x:f aca="0">MONTH(A1514)</x:f>
        <x:v>1</x:v>
      </x:c>
      <x:c r="AK1514" s="66" t="n">
        <x:f aca="0">IF(MONTH(A1514)&lt;&gt;MONTH(A1515),1,0)</x:f>
        <x:v>0</x:v>
      </x:c>
      <x:c r="AL1514" s="64" t="n">
        <x:f aca="0">IF(AK1513,AD1513,AL1513)</x:f>
        <x:v>1.3847570101743627</x:v>
      </x:c>
      <x:c r="AM1514" s="65" t="str">
        <x:f aca="0">IF(AK1514,AD1514/AL1514-1,"")</x:f>
      </x:c>
      <x:c r="AN1514" s="64" t="n">
        <x:f aca="0">IF(AI1514&lt;&gt;AI1513,AD1514,MAX(AN1513,AD1514))</x:f>
        <x:v>1.435960555179491</x:v>
      </x:c>
      <x:c r="AO1514" s="65" t="n">
        <x:f aca="0">AD1514/AN1514-1</x:f>
        <x:v>0</x:v>
      </x:c>
      <x:c r="AP1514" s="69" t="n">
        <x:f aca="0">IFERROR(SUM(Z1514:AC1514)/AD1514,0)</x:f>
        <x:v>1</x:v>
      </x:c>
      <x:c r="AQ1514" s="66" t="b">
        <x:f aca="0">AND(B1514&gt;0,C1514&gt;0,D1514&gt;0,E1514&gt;0)</x:f>
        <x:v>1</x:v>
      </x:c>
    </x:row>
    <x:row r="1515" ht="13.5" hidden="0">
      <x:c r="A1515" s="61" t="n">
        <x:f aca="0">'净值底稿'!A1477</x:f>
        <x:v>46051</x:v>
      </x:c>
      <x:c r="B1515" s="62" t="n">
        <x:f aca="0">'净值底稿'!W1477</x:f>
        <x:v>1.7276381073282674</x:v>
      </x:c>
      <x:c r="C1515" s="62" t="n">
        <x:f aca="0">'净值底稿'!T1477</x:f>
        <x:v>2.0265218581450513</x:v>
      </x:c>
      <x:c r="D1515" s="62" t="n">
        <x:f aca="0">'净值底稿'!U1477</x:f>
        <x:v>1.7589</x:v>
      </x:c>
      <x:c r="E1515" s="62" t="n">
        <x:f aca="0">'净值底稿'!V1477</x:f>
        <x:v>4.2992</x:v>
      </x:c>
      <x:c r="F1515" s="63" t="n">
        <x:f aca="0">IFERROR(B1515/B1514-1,0)</x:f>
        <x:v>0.010493520337515827</x:v>
      </x:c>
      <x:c r="G1515" s="63" t="n">
        <x:f aca="0">IFERROR(C1515/C1514-1,0)</x:f>
        <x:v>-0.008495260458548426</x:v>
      </x:c>
      <x:c r="H1515" s="63" t="n">
        <x:f aca="0">IFERROR(D1515/D1514-1,0)</x:f>
        <x:v>0.00011372036163082022</x:v>
      </x:c>
      <x:c r="I1515" s="63" t="n">
        <x:f aca="0">IFERROR(E1515/E1514-1,0)</x:f>
        <x:v>0.048892358739143216</x:v>
      </x:c>
      <x:c r="J1515" s="64" t="n">
        <x:f aca="0">Z1514*(1+F1515)</x:f>
        <x:v>0.14365349830853766</x:v>
      </x:c>
      <x:c r="K1515" s="64" t="n">
        <x:f aca="0">AA1514*(1+G1515)</x:f>
        <x:v>0.15169530816274515</x:v>
      </x:c>
      <x:c r="L1515" s="64" t="n">
        <x:f aca="0">AB1514*(1+H1515)</x:f>
        <x:v>0.9717264252175564</x:v>
      </x:c>
      <x:c r="M1515" s="64" t="n">
        <x:f aca="0">AC1514*(1+I1515)</x:f>
        <x:v>0.17745985375454842</x:v>
      </x:c>
      <x:c r="N1515" s="64" t="n">
        <x:f aca="0">SUM(J1515:M1515)</x:f>
        <x:v>1.4445350854433876</x:v>
      </x:c>
      <x:c r="O1515" s="65" t="n">
        <x:f aca="0">IFERROR((J1515+K1515)/N1515,0)</x:f>
        <x:v>0.20445942050665253</x:v>
      </x:c>
      <x:c r="P1515" s="66" t="b">
        <x:f aca="0">AND(MONTH(A1515)=12,OR(A1516="",YEAR(A1515)&lt;&gt;YEAR(A1516)))</x:f>
        <x:v>0</x:v>
      </x:c>
      <x:c r="Q1515" s="66" t="b">
        <x:f aca="0">AND(MOD(MONTH(A1515),3)=0,OR(A1516="",MONTH(A1515)&lt;&gt;MONTH(A1516)))</x:f>
        <x:v>0</x:v>
      </x:c>
      <x:c r="R1515" s="66" t="b">
        <x:f aca="0">OR(O1515&gt;$E$7,O1515&lt;$E$6)</x:f>
        <x:v>0</x:v>
      </x:c>
      <x:c r="S1515" s="66" t="b">
        <x:f aca="0">AND(OR(P1515,Q1515,R1515),A1515-AH1514&gt;$E$8)</x:f>
        <x:v>0</x:v>
      </x:c>
      <x:c r="T1515" s="67" t="str">
        <x:f aca="0">IF(NOT(OR(P1515,Q1515,R1515)),"不调",IF(NOT(S1515),"间隔规则跳过",IF(P1515,"年末+季度",IF(AND(Q1515,R1515),"季度+动态",IF(Q1515,"季度","动态")))))</x:f>
        <x:v>不调</x:v>
      </x:c>
      <x:c r="U1515" s="64" t="n">
        <x:f aca="0">IF(OR(T1515="年末+季度",T1515="季度+动态"),N1515*$E$5/2,IF(T1515="季度",(J1515+K1515)/2,IF(T1515="动态",N1515*$E$5*IF(J1515+K1515=0,0.5,J1515/(J1515+K1515)),J1515)))</x:f>
        <x:v>0.14365349830853766</x:v>
      </x:c>
      <x:c r="V1515" s="64" t="n">
        <x:f aca="0">IF(OR(T1515="年末+季度",T1515="季度+动态"),N1515*$E$5/2,IF(T1515="季度",(J1515+K1515)/2,IF(T1515="动态",N1515*$E$5*IF(J1515+K1515=0,0.5,K1515/(J1515+K1515)),K1515)))</x:f>
        <x:v>0.15169530816274515</x:v>
      </x:c>
      <x:c r="W1515" s="64" t="n">
        <x:f aca="0">IF(OR(T1515="年末+季度",T1515="季度+动态",T1515="动态"),N1515*(1-$E$5)*IF(L1515+M1515=0,$B$7/($B$7+$B$8),L1515/(L1515+M1515)),L1515)</x:f>
        <x:v>0.9717264252175564</x:v>
      </x:c>
      <x:c r="X1515" s="64" t="n">
        <x:f aca="0">IF(OR(T1515="年末+季度",T1515="季度+动态",T1515="动态"),N1515*(1-$E$5)*IF(L1515+M1515=0,$B$8/($B$7+$B$8),M1515/(L1515+M1515)),M1515)</x:f>
        <x:v>0.17745985375454842</x:v>
      </x:c>
      <x:c r="Y1515" s="64" t="n">
        <x:f aca="0">POWER(1-$H$5,(A1515-A1514)/$H$8)</x:f>
        <x:v>0.9999862671029998</x:v>
      </x:c>
      <x:c r="Z1515" s="64" t="n">
        <x:f aca="0">U1515*Y1515</x:f>
        <x:v>0.14365152552984167</x:v>
      </x:c>
      <x:c r="AA1515" s="64" t="n">
        <x:f aca="0">V1515*Y1515</x:f>
        <x:v>0.15169322494670273</x:v>
      </x:c>
      <x:c r="AB1515" s="64" t="n">
        <x:f aca="0">W1515*Y1515</x:f>
        <x:v>0.9717130805986465</x:v>
      </x:c>
      <x:c r="AC1515" s="64" t="n">
        <x:f aca="0">X1515*Y1515</x:f>
        <x:v>0.17745741671665513</x:v>
      </x:c>
      <x:c r="AD1515" s="64" t="n">
        <x:f aca="0">SUM(Z1515:AC1515)</x:f>
        <x:v>1.444515247791846</x:v>
      </x:c>
      <x:c r="AE1515" s="64" t="n">
        <x:f aca="0">MAX(AE1514,AD1515)</x:f>
        <x:v>1.444515247791846</x:v>
      </x:c>
      <x:c r="AF1515" s="63" t="n">
        <x:f aca="0">AD1515/AE1515-1</x:f>
        <x:v>0</x:v>
      </x:c>
      <x:c r="AG1515" s="63" t="n">
        <x:f aca="0">AD1515/AD1514-1</x:f>
        <x:v>0.005957470476120275</x:v>
      </x:c>
      <x:c r="AH1515" s="61" t="n">
        <x:f aca="0">IF(OR(T1515="年末+季度",T1515="季度+动态",T1515="季度",T1515="动态"),A1515,AH1514)</x:f>
        <x:v>46022</x:v>
      </x:c>
      <x:c r="AI1515" s="68" t="n">
        <x:f aca="0">YEAR(A1515)</x:f>
        <x:v>2026</x:v>
      </x:c>
      <x:c r="AJ1515" s="68" t="n">
        <x:f aca="0">MONTH(A1515)</x:f>
        <x:v>1</x:v>
      </x:c>
      <x:c r="AK1515" s="66" t="n">
        <x:f aca="0">IF(MONTH(A1515)&lt;&gt;MONTH(A1516),1,0)</x:f>
        <x:v>0</x:v>
      </x:c>
      <x:c r="AL1515" s="64" t="n">
        <x:f aca="0">IF(AK1514,AD1514,AL1514)</x:f>
        <x:v>1.3847570101743627</x:v>
      </x:c>
      <x:c r="AM1515" s="65" t="str">
        <x:f aca="0">IF(AK1515,AD1515/AL1515-1,"")</x:f>
      </x:c>
      <x:c r="AN1515" s="64" t="n">
        <x:f aca="0">IF(AI1515&lt;&gt;AI1514,AD1515,MAX(AN1514,AD1515))</x:f>
        <x:v>1.444515247791846</x:v>
      </x:c>
      <x:c r="AO1515" s="65" t="n">
        <x:f aca="0">AD1515/AN1515-1</x:f>
        <x:v>0</x:v>
      </x:c>
      <x:c r="AP1515" s="69" t="n">
        <x:f aca="0">IFERROR(SUM(Z1515:AC1515)/AD1515,0)</x:f>
        <x:v>1</x:v>
      </x:c>
      <x:c r="AQ1515" s="66" t="b">
        <x:f aca="0">AND(B1515&gt;0,C1515&gt;0,D1515&gt;0,E1515&gt;0)</x:f>
        <x:v>1</x:v>
      </x:c>
    </x:row>
    <x:row r="1516" ht="13.5" hidden="0">
      <x:c r="A1516" s="61" t="n">
        <x:f aca="0">'净值底稿'!A1478</x:f>
        <x:v>46052</x:v>
      </x:c>
      <x:c r="B1516" s="62" t="n">
        <x:f aca="0">'净值底稿'!W1478</x:f>
        <x:v>1.7121246936415808</x:v>
      </x:c>
      <x:c r="C1516" s="62" t="n">
        <x:f aca="0">'净值底稿'!T1478</x:f>
        <x:v>2.0129045752261825</x:v>
      </x:c>
      <x:c r="D1516" s="62" t="n">
        <x:f aca="0">'净值底稿'!U1478</x:f>
        <x:v>1.7587</x:v>
      </x:c>
      <x:c r="E1516" s="62" t="n">
        <x:f aca="0">'净值底稿'!V1478</x:f>
        <x:v>4.0398</x:v>
      </x:c>
      <x:c r="F1516" s="63" t="n">
        <x:f aca="0">IFERROR(B1516/B1515-1,0)</x:f>
        <x:v>-0.00897955053253463</x:v>
      </x:c>
      <x:c r="G1516" s="63" t="n">
        <x:f aca="0">IFERROR(C1516/C1515-1,0)</x:f>
        <x:v>-0.00671953419309923</x:v>
      </x:c>
      <x:c r="H1516" s="63" t="n">
        <x:f aca="0">IFERROR(D1516/D1515-1,0)</x:f>
        <x:v>-0.0001137074307805408</x:v>
      </x:c>
      <x:c r="I1516" s="63" t="n">
        <x:f aca="0">IFERROR(E1516/E1515-1,0)</x:f>
        <x:v>-0.06033680684778575</x:v>
      </x:c>
      <x:c r="J1516" s="64" t="n">
        <x:f aca="0">Z1515*(1+F1516)</x:f>
        <x:v>0.14236159939727078</x:v>
      </x:c>
      <x:c r="K1516" s="64" t="n">
        <x:f aca="0">AA1515*(1+G1516)</x:f>
        <x:v>0.15067391713481187</x:v>
      </x:c>
      <x:c r="L1516" s="64" t="n">
        <x:f aca="0">AB1515*(1+H1516)</x:f>
        <x:v>0.9716025896007957</x:v>
      </x:c>
      <x:c r="M1516" s="64" t="n">
        <x:f aca="0">AC1515*(1+I1516)</x:f>
        <x:v>0.16675020284051528</x:v>
      </x:c>
      <x:c r="N1516" s="64" t="n">
        <x:f aca="0">SUM(J1516:M1516)</x:f>
        <x:v>1.4313883089733936</x:v>
      </x:c>
      <x:c r="O1516" s="65" t="n">
        <x:f aca="0">IFERROR((J1516+K1516)/N1516,0)</x:f>
        <x:v>0.20472118899884736</x:v>
      </x:c>
      <x:c r="P1516" s="66" t="b">
        <x:f aca="0">AND(MONTH(A1516)=12,OR(A1517="",YEAR(A1516)&lt;&gt;YEAR(A1517)))</x:f>
        <x:v>0</x:v>
      </x:c>
      <x:c r="Q1516" s="66" t="b">
        <x:f aca="0">AND(MOD(MONTH(A1516),3)=0,OR(A1517="",MONTH(A1516)&lt;&gt;MONTH(A1517)))</x:f>
        <x:v>0</x:v>
      </x:c>
      <x:c r="R1516" s="66" t="b">
        <x:f aca="0">OR(O1516&gt;$E$7,O1516&lt;$E$6)</x:f>
        <x:v>0</x:v>
      </x:c>
      <x:c r="S1516" s="66" t="b">
        <x:f aca="0">AND(OR(P1516,Q1516,R1516),A1516-AH1515&gt;$E$8)</x:f>
        <x:v>0</x:v>
      </x:c>
      <x:c r="T1516" s="67" t="str">
        <x:f aca="0">IF(NOT(OR(P1516,Q1516,R1516)),"不调",IF(NOT(S1516),"间隔规则跳过",IF(P1516,"年末+季度",IF(AND(Q1516,R1516),"季度+动态",IF(Q1516,"季度","动态")))))</x:f>
        <x:v>不调</x:v>
      </x:c>
      <x:c r="U1516" s="64" t="n">
        <x:f aca="0">IF(OR(T1516="年末+季度",T1516="季度+动态"),N1516*$E$5/2,IF(T1516="季度",(J1516+K1516)/2,IF(T1516="动态",N1516*$E$5*IF(J1516+K1516=0,0.5,J1516/(J1516+K1516)),J1516)))</x:f>
        <x:v>0.14236159939727078</x:v>
      </x:c>
      <x:c r="V1516" s="64" t="n">
        <x:f aca="0">IF(OR(T1516="年末+季度",T1516="季度+动态"),N1516*$E$5/2,IF(T1516="季度",(J1516+K1516)/2,IF(T1516="动态",N1516*$E$5*IF(J1516+K1516=0,0.5,K1516/(J1516+K1516)),K1516)))</x:f>
        <x:v>0.15067391713481187</x:v>
      </x:c>
      <x:c r="W1516" s="64" t="n">
        <x:f aca="0">IF(OR(T1516="年末+季度",T1516="季度+动态",T1516="动态"),N1516*(1-$E$5)*IF(L1516+M1516=0,$B$7/($B$7+$B$8),L1516/(L1516+M1516)),L1516)</x:f>
        <x:v>0.9716025896007957</x:v>
      </x:c>
      <x:c r="X1516" s="64" t="n">
        <x:f aca="0">IF(OR(T1516="年末+季度",T1516="季度+动态",T1516="动态"),N1516*(1-$E$5)*IF(L1516+M1516=0,$B$8/($B$7+$B$8),M1516/(L1516+M1516)),M1516)</x:f>
        <x:v>0.16675020284051528</x:v>
      </x:c>
      <x:c r="Y1516" s="64" t="n">
        <x:f aca="0">POWER(1-$H$5,(A1516-A1515)/$H$8)</x:f>
        <x:v>0.9999862671029998</x:v>
      </x:c>
      <x:c r="Z1516" s="64" t="n">
        <x:f aca="0">U1516*Y1516</x:f>
        <x:v>0.14235964436008947</x:v>
      </x:c>
      <x:c r="AA1516" s="64" t="n">
        <x:f aca="0">V1516*Y1516</x:f>
        <x:v>0.15067184794542723</x:v>
      </x:c>
      <x:c r="AB1516" s="64" t="n">
        <x:f aca="0">W1516*Y1516</x:f>
        <x:v>0.9715892466825076</x:v>
      </x:c>
      <x:c r="AC1516" s="64" t="n">
        <x:f aca="0">X1516*Y1516</x:f>
        <x:v>0.1667479128771549</x:v>
      </x:c>
      <x:c r="AD1516" s="64" t="n">
        <x:f aca="0">SUM(Z1516:AC1516)</x:f>
        <x:v>1.4313686518651794</x:v>
      </x:c>
      <x:c r="AE1516" s="64" t="n">
        <x:f aca="0">MAX(AE1515,AD1516)</x:f>
        <x:v>1.444515247791846</x:v>
      </x:c>
      <x:c r="AF1516" s="63" t="n">
        <x:f aca="0">AD1516/AE1516-1</x:f>
        <x:v>-0.009101043375459694</x:v>
      </x:c>
      <x:c r="AG1516" s="63" t="n">
        <x:f aca="0">AD1516/AD1515-1</x:f>
        <x:v>-0.009101043375459694</x:v>
      </x:c>
      <x:c r="AH1516" s="61" t="n">
        <x:f aca="0">IF(OR(T1516="年末+季度",T1516="季度+动态",T1516="季度",T1516="动态"),A1516,AH1515)</x:f>
        <x:v>46022</x:v>
      </x:c>
      <x:c r="AI1516" s="68" t="n">
        <x:f aca="0">YEAR(A1516)</x:f>
        <x:v>2026</x:v>
      </x:c>
      <x:c r="AJ1516" s="68" t="n">
        <x:f aca="0">MONTH(A1516)</x:f>
        <x:v>1</x:v>
      </x:c>
      <x:c r="AK1516" s="66" t="n">
        <x:f aca="0">IF(MONTH(A1516)&lt;&gt;MONTH(A1517),1,0)</x:f>
        <x:v>1</x:v>
      </x:c>
      <x:c r="AL1516" s="64" t="n">
        <x:f aca="0">IF(AK1515,AD1515,AL1515)</x:f>
        <x:v>1.3847570101743627</x:v>
      </x:c>
      <x:c r="AM1516" s="65" t="n">
        <x:f aca="0">IF(AK1516,AD1516/AL1516-1,"")</x:f>
        <x:v>0.03366052047279222</x:v>
      </x:c>
      <x:c r="AN1516" s="64" t="n">
        <x:f aca="0">IF(AI1516&lt;&gt;AI1515,AD1516,MAX(AN1515,AD1516))</x:f>
        <x:v>1.444515247791846</x:v>
      </x:c>
      <x:c r="AO1516" s="65" t="n">
        <x:f aca="0">AD1516/AN1516-1</x:f>
        <x:v>-0.009101043375459694</x:v>
      </x:c>
      <x:c r="AP1516" s="69" t="n">
        <x:f aca="0">IFERROR(SUM(Z1516:AC1516)/AD1516,0)</x:f>
        <x:v>1</x:v>
      </x:c>
      <x:c r="AQ1516" s="66" t="b">
        <x:f aca="0">AND(B1516&gt;0,C1516&gt;0,D1516&gt;0,E1516&gt;0)</x:f>
        <x:v>1</x:v>
      </x:c>
    </x:row>
    <x:row r="1517" ht="13.5" hidden="0">
      <x:c r="A1517" s="61" t="n">
        <x:f aca="0">'净值底稿'!A1479</x:f>
        <x:v>46055</x:v>
      </x:c>
      <x:c r="B1517" s="62" t="n">
        <x:f aca="0">'净值底稿'!W1479</x:f>
        <x:v>1.673752362748327</x:v>
      </x:c>
      <x:c r="C1517" s="62" t="n">
        <x:f aca="0">'净值底稿'!T1479</x:f>
        <x:v>1.9520103424707367</x:v>
      </x:c>
      <x:c r="D1517" s="62" t="n">
        <x:f aca="0">'净值底稿'!U1479</x:f>
        <x:v>1.7588</x:v>
      </x:c>
      <x:c r="E1517" s="62" t="n">
        <x:f aca="0">'净值底稿'!V1479</x:f>
        <x:v>3.5806</x:v>
      </x:c>
      <x:c r="F1517" s="63" t="n">
        <x:f aca="0">IFERROR(B1517/B1516-1,0)</x:f>
        <x:v>-0.02241211229284834</x:v>
      </x:c>
      <x:c r="G1517" s="63" t="n">
        <x:f aca="0">IFERROR(C1517/C1516-1,0)</x:f>
        <x:v>-0.0302519222743598</x:v>
      </x:c>
      <x:c r="H1517" s="63" t="n">
        <x:f aca="0">IFERROR(D1517/D1516-1,0)</x:f>
        <x:v>0.00005686018081529909</x:v>
      </x:c>
      <x:c r="I1517" s="63" t="n">
        <x:f aca="0">IFERROR(E1517/E1516-1,0)</x:f>
        <x:v>-0.1136689935145303</x:v>
      </x:c>
      <x:c r="J1517" s="64" t="n">
        <x:f aca="0">Z1516*(1+F1517)</x:f>
        <x:v>0.13916906402472118</x:v>
      </x:c>
      <x:c r="K1517" s="64" t="n">
        <x:f aca="0">AA1516*(1+G1517)</x:f>
        <x:v>0.146113734912448</x:v>
      </x:c>
      <x:c r="L1517" s="64" t="n">
        <x:f aca="0">AB1516*(1+H1517)</x:f>
        <x:v>0.9716444914227521</x:v>
      </x:c>
      <x:c r="M1517" s="64" t="n">
        <x:f aca="0">AC1516*(1+I1517)</x:f>
        <x:v>0.14779384544976013</x:v>
      </x:c>
      <x:c r="N1517" s="64" t="n">
        <x:f aca="0">SUM(J1517:M1517)</x:f>
        <x:v>1.4047211358096814</x:v>
      </x:c>
      <x:c r="O1517" s="65" t="n">
        <x:f aca="0">IFERROR((J1517+K1517)/N1517,0)</x:f>
        <x:v>0.20308856445925985</x:v>
      </x:c>
      <x:c r="P1517" s="66" t="b">
        <x:f aca="0">AND(MONTH(A1517)=12,OR(A1518="",YEAR(A1517)&lt;&gt;YEAR(A1518)))</x:f>
        <x:v>0</x:v>
      </x:c>
      <x:c r="Q1517" s="66" t="b">
        <x:f aca="0">AND(MOD(MONTH(A1517),3)=0,OR(A1518="",MONTH(A1517)&lt;&gt;MONTH(A1518)))</x:f>
        <x:v>0</x:v>
      </x:c>
      <x:c r="R1517" s="66" t="b">
        <x:f aca="0">OR(O1517&gt;$E$7,O1517&lt;$E$6)</x:f>
        <x:v>0</x:v>
      </x:c>
      <x:c r="S1517" s="66" t="b">
        <x:f aca="0">AND(OR(P1517,Q1517,R1517),A1517-AH1516&gt;$E$8)</x:f>
        <x:v>0</x:v>
      </x:c>
      <x:c r="T1517" s="67" t="str">
        <x:f aca="0">IF(NOT(OR(P1517,Q1517,R1517)),"不调",IF(NOT(S1517),"间隔规则跳过",IF(P1517,"年末+季度",IF(AND(Q1517,R1517),"季度+动态",IF(Q1517,"季度","动态")))))</x:f>
        <x:v>不调</x:v>
      </x:c>
      <x:c r="U1517" s="64" t="n">
        <x:f aca="0">IF(OR(T1517="年末+季度",T1517="季度+动态"),N1517*$E$5/2,IF(T1517="季度",(J1517+K1517)/2,IF(T1517="动态",N1517*$E$5*IF(J1517+K1517=0,0.5,J1517/(J1517+K1517)),J1517)))</x:f>
        <x:v>0.13916906402472118</x:v>
      </x:c>
      <x:c r="V1517" s="64" t="n">
        <x:f aca="0">IF(OR(T1517="年末+季度",T1517="季度+动态"),N1517*$E$5/2,IF(T1517="季度",(J1517+K1517)/2,IF(T1517="动态",N1517*$E$5*IF(J1517+K1517=0,0.5,K1517/(J1517+K1517)),K1517)))</x:f>
        <x:v>0.146113734912448</x:v>
      </x:c>
      <x:c r="W1517" s="64" t="n">
        <x:f aca="0">IF(OR(T1517="年末+季度",T1517="季度+动态",T1517="动态"),N1517*(1-$E$5)*IF(L1517+M1517=0,$B$7/($B$7+$B$8),L1517/(L1517+M1517)),L1517)</x:f>
        <x:v>0.9716444914227521</x:v>
      </x:c>
      <x:c r="X1517" s="64" t="n">
        <x:f aca="0">IF(OR(T1517="年末+季度",T1517="季度+动态",T1517="动态"),N1517*(1-$E$5)*IF(L1517+M1517=0,$B$8/($B$7+$B$8),M1517/(L1517+M1517)),M1517)</x:f>
        <x:v>0.14779384544976013</x:v>
      </x:c>
      <x:c r="Y1517" s="64" t="n">
        <x:f aca="0">POWER(1-$H$5,(A1517-A1516)/$H$8)</x:f>
        <x:v>0.9999588018747739</x:v>
      </x:c>
      <x:c r="Z1517" s="64" t="n">
        <x:f aca="0">U1517*Y1517</x:f>
        <x:v>0.1391633305201939</x:v>
      </x:c>
      <x:c r="AA1517" s="64" t="n">
        <x:f aca="0">V1517*Y1517</x:f>
        <x:v>0.14610771530049982</x:v>
      </x:c>
      <x:c r="AB1517" s="64" t="n">
        <x:f aca="0">W1517*Y1517</x:f>
        <x:v>0.9716044614913193</x:v>
      </x:c>
      <x:c r="AC1517" s="64" t="n">
        <x:f aca="0">X1517*Y1517</x:f>
        <x:v>0.14778775662040763</x:v>
      </x:c>
      <x:c r="AD1517" s="64" t="n">
        <x:f aca="0">SUM(Z1517:AC1517)</x:f>
        <x:v>1.4046632639324206</x:v>
      </x:c>
      <x:c r="AE1517" s="64" t="n">
        <x:f aca="0">MAX(AE1516,AD1517)</x:f>
        <x:v>1.444515247791846</x:v>
      </x:c>
      <x:c r="AF1517" s="63" t="n">
        <x:f aca="0">AD1517/AE1517-1</x:f>
        <x:v>-0.02758848265557945</x:v>
      </x:c>
      <x:c r="AG1517" s="63" t="n">
        <x:f aca="0">AD1517/AD1516-1</x:f>
        <x:v>-0.018657239627233424</x:v>
      </x:c>
      <x:c r="AH1517" s="61" t="n">
        <x:f aca="0">IF(OR(T1517="年末+季度",T1517="季度+动态",T1517="季度",T1517="动态"),A1517,AH1516)</x:f>
        <x:v>46022</x:v>
      </x:c>
      <x:c r="AI1517" s="68" t="n">
        <x:f aca="0">YEAR(A1517)</x:f>
        <x:v>2026</x:v>
      </x:c>
      <x:c r="AJ1517" s="68" t="n">
        <x:f aca="0">MONTH(A1517)</x:f>
        <x:v>2</x:v>
      </x:c>
      <x:c r="AK1517" s="66" t="n">
        <x:f aca="0">IF(MONTH(A1517)&lt;&gt;MONTH(A1518),1,0)</x:f>
        <x:v>0</x:v>
      </x:c>
      <x:c r="AL1517" s="64" t="n">
        <x:f aca="0">IF(AK1516,AD1516,AL1516)</x:f>
        <x:v>1.4313686518651794</x:v>
      </x:c>
      <x:c r="AM1517" s="65" t="str">
        <x:f aca="0">IF(AK1517,AD1517/AL1517-1,"")</x:f>
      </x:c>
      <x:c r="AN1517" s="64" t="n">
        <x:f aca="0">IF(AI1517&lt;&gt;AI1516,AD1517,MAX(AN1516,AD1517))</x:f>
        <x:v>1.444515247791846</x:v>
      </x:c>
      <x:c r="AO1517" s="65" t="n">
        <x:f aca="0">AD1517/AN1517-1</x:f>
        <x:v>-0.02758848265557945</x:v>
      </x:c>
      <x:c r="AP1517" s="69" t="n">
        <x:f aca="0">IFERROR(SUM(Z1517:AC1517)/AD1517,0)</x:f>
        <x:v>1</x:v>
      </x:c>
      <x:c r="AQ1517" s="66" t="b">
        <x:f aca="0">AND(B1517&gt;0,C1517&gt;0,D1517&gt;0,E1517&gt;0)</x:f>
        <x:v>1</x:v>
      </x:c>
    </x:row>
    <x:row r="1518" ht="13.5" hidden="0">
      <x:c r="A1518" s="61" t="n">
        <x:f aca="0">'净值底稿'!A1480</x:f>
        <x:v>46056</x:v>
      </x:c>
      <x:c r="B1518" s="62" t="n">
        <x:f aca="0">'净值底稿'!W1480</x:f>
        <x:v>1.6825308234964804</x:v>
      </x:c>
      <x:c r="C1518" s="62" t="n">
        <x:f aca="0">'净值底稿'!T1480</x:f>
        <x:v>1.9972166915413778</x:v>
      </x:c>
      <x:c r="D1518" s="62" t="n">
        <x:f aca="0">'净值底稿'!U1480</x:f>
        <x:v>1.7585</x:v>
      </x:c>
      <x:c r="E1518" s="62" t="n">
        <x:f aca="0">'净值底稿'!V1480</x:f>
        <x:v>3.8065</x:v>
      </x:c>
      <x:c r="F1518" s="63" t="n">
        <x:f aca="0">IFERROR(B1518/B1517-1,0)</x:f>
        <x:v>0.005244778704144082</x:v>
      </x:c>
      <x:c r="G1518" s="63" t="n">
        <x:f aca="0">IFERROR(C1518/C1517-1,0)</x:f>
        <x:v>0.023158867597710353</x:v>
      </x:c>
      <x:c r="H1518" s="63" t="n">
        <x:f aca="0">IFERROR(D1518/D1517-1,0)</x:f>
        <x:v>-0.00017057084375704523</x:v>
      </x:c>
      <x:c r="I1518" s="63" t="n">
        <x:f aca="0">IFERROR(E1518/E1517-1,0)</x:f>
        <x:v>0.06308998491872875</x:v>
      </x:c>
      <x:c r="J1518" s="64" t="n">
        <x:f aca="0">Z1517*(1+F1518)</x:f>
        <x:v>0.13989321139250396</x:v>
      </x:c>
      <x:c r="K1518" s="64" t="n">
        <x:f aca="0">AA1517*(1+G1518)</x:f>
        <x:v>0.14949140453414805</x:v>
      </x:c>
      <x:c r="L1518" s="64" t="n">
        <x:f aca="0">AB1517*(1+H1518)</x:f>
        <x:v>0.9714387340985247</x:v>
      </x:c>
      <x:c r="M1518" s="64" t="n">
        <x:f aca="0">AC1517*(1+I1518)</x:f>
        <x:v>0.1571116839567619</x:v>
      </x:c>
      <x:c r="N1518" s="64" t="n">
        <x:f aca="0">SUM(J1518:M1518)</x:f>
        <x:v>1.4179350339819385</x:v>
      </x:c>
      <x:c r="O1518" s="65" t="n">
        <x:f aca="0">IFERROR((J1518+K1518)/N1518,0)</x:f>
        <x:v>0.20408876922519015</x:v>
      </x:c>
      <x:c r="P1518" s="66" t="b">
        <x:f aca="0">AND(MONTH(A1518)=12,OR(A1519="",YEAR(A1518)&lt;&gt;YEAR(A1519)))</x:f>
        <x:v>0</x:v>
      </x:c>
      <x:c r="Q1518" s="66" t="b">
        <x:f aca="0">AND(MOD(MONTH(A1518),3)=0,OR(A1519="",MONTH(A1518)&lt;&gt;MONTH(A1519)))</x:f>
        <x:v>0</x:v>
      </x:c>
      <x:c r="R1518" s="66" t="b">
        <x:f aca="0">OR(O1518&gt;$E$7,O1518&lt;$E$6)</x:f>
        <x:v>0</x:v>
      </x:c>
      <x:c r="S1518" s="66" t="b">
        <x:f aca="0">AND(OR(P1518,Q1518,R1518),A1518-AH1517&gt;$E$8)</x:f>
        <x:v>0</x:v>
      </x:c>
      <x:c r="T1518" s="67" t="str">
        <x:f aca="0">IF(NOT(OR(P1518,Q1518,R1518)),"不调",IF(NOT(S1518),"间隔规则跳过",IF(P1518,"年末+季度",IF(AND(Q1518,R1518),"季度+动态",IF(Q1518,"季度","动态")))))</x:f>
        <x:v>不调</x:v>
      </x:c>
      <x:c r="U1518" s="64" t="n">
        <x:f aca="0">IF(OR(T1518="年末+季度",T1518="季度+动态"),N1518*$E$5/2,IF(T1518="季度",(J1518+K1518)/2,IF(T1518="动态",N1518*$E$5*IF(J1518+K1518=0,0.5,J1518/(J1518+K1518)),J1518)))</x:f>
        <x:v>0.13989321139250396</x:v>
      </x:c>
      <x:c r="V1518" s="64" t="n">
        <x:f aca="0">IF(OR(T1518="年末+季度",T1518="季度+动态"),N1518*$E$5/2,IF(T1518="季度",(J1518+K1518)/2,IF(T1518="动态",N1518*$E$5*IF(J1518+K1518=0,0.5,K1518/(J1518+K1518)),K1518)))</x:f>
        <x:v>0.14949140453414805</x:v>
      </x:c>
      <x:c r="W1518" s="64" t="n">
        <x:f aca="0">IF(OR(T1518="年末+季度",T1518="季度+动态",T1518="动态"),N1518*(1-$E$5)*IF(L1518+M1518=0,$B$7/($B$7+$B$8),L1518/(L1518+M1518)),L1518)</x:f>
        <x:v>0.9714387340985247</x:v>
      </x:c>
      <x:c r="X1518" s="64" t="n">
        <x:f aca="0">IF(OR(T1518="年末+季度",T1518="季度+动态",T1518="动态"),N1518*(1-$E$5)*IF(L1518+M1518=0,$B$8/($B$7+$B$8),M1518/(L1518+M1518)),M1518)</x:f>
        <x:v>0.1571116839567619</x:v>
      </x:c>
      <x:c r="Y1518" s="64" t="n">
        <x:f aca="0">POWER(1-$H$5,(A1518-A1517)/$H$8)</x:f>
        <x:v>0.9999862671029998</x:v>
      </x:c>
      <x:c r="Z1518" s="64" t="n">
        <x:f aca="0">U1518*Y1518</x:f>
        <x:v>0.13989129025344088</x:v>
      </x:c>
      <x:c r="AA1518" s="64" t="n">
        <x:f aca="0">V1518*Y1518</x:f>
        <x:v>0.14948935158408716</x:v>
      </x:c>
      <x:c r="AB1518" s="64" t="n">
        <x:f aca="0">W1518*Y1518</x:f>
        <x:v>0.9714253934304472</x:v>
      </x:c>
      <x:c r="AC1518" s="64" t="n">
        <x:f aca="0">X1518*Y1518</x:f>
        <x:v>0.1571095263581886</x:v>
      </x:c>
      <x:c r="AD1518" s="64" t="n">
        <x:f aca="0">SUM(Z1518:AC1518)</x:f>
        <x:v>1.4179155616261638</x:v>
      </x:c>
      <x:c r="AE1518" s="64" t="n">
        <x:f aca="0">MAX(AE1517,AD1518)</x:f>
        <x:v>1.444515247791846</x:v>
      </x:c>
      <x:c r="AF1518" s="63" t="n">
        <x:f aca="0">AD1518/AE1518-1</x:f>
        <x:v>-0.01841426472053076</x:v>
      </x:c>
      <x:c r="AG1518" s="63" t="n">
        <x:f aca="0">AD1518/AD1517-1</x:f>
        <x:v>0.009434501516500715</x:v>
      </x:c>
      <x:c r="AH1518" s="61" t="n">
        <x:f aca="0">IF(OR(T1518="年末+季度",T1518="季度+动态",T1518="季度",T1518="动态"),A1518,AH1517)</x:f>
        <x:v>46022</x:v>
      </x:c>
      <x:c r="AI1518" s="68" t="n">
        <x:f aca="0">YEAR(A1518)</x:f>
        <x:v>2026</x:v>
      </x:c>
      <x:c r="AJ1518" s="68" t="n">
        <x:f aca="0">MONTH(A1518)</x:f>
        <x:v>2</x:v>
      </x:c>
      <x:c r="AK1518" s="66" t="n">
        <x:f aca="0">IF(MONTH(A1518)&lt;&gt;MONTH(A1519),1,0)</x:f>
        <x:v>0</x:v>
      </x:c>
      <x:c r="AL1518" s="64" t="n">
        <x:f aca="0">IF(AK1517,AD1517,AL1517)</x:f>
        <x:v>1.4313686518651794</x:v>
      </x:c>
      <x:c r="AM1518" s="65" t="str">
        <x:f aca="0">IF(AK1518,AD1518/AL1518-1,"")</x:f>
      </x:c>
      <x:c r="AN1518" s="64" t="n">
        <x:f aca="0">IF(AI1518&lt;&gt;AI1517,AD1518,MAX(AN1517,AD1518))</x:f>
        <x:v>1.444515247791846</x:v>
      </x:c>
      <x:c r="AO1518" s="65" t="n">
        <x:f aca="0">AD1518/AN1518-1</x:f>
        <x:v>-0.01841426472053076</x:v>
      </x:c>
      <x:c r="AP1518" s="69" t="n">
        <x:f aca="0">IFERROR(SUM(Z1518:AC1518)/AD1518,0)</x:f>
        <x:v>1</x:v>
      </x:c>
      <x:c r="AQ1518" s="66" t="b">
        <x:f aca="0">AND(B1518&gt;0,C1518&gt;0,D1518&gt;0,E1518&gt;0)</x:f>
        <x:v>1</x:v>
      </x:c>
    </x:row>
    <x:row r="1519" ht="13.5" hidden="0">
      <x:c r="A1519" s="61" t="n">
        <x:f aca="0">'净值底稿'!A1481</x:f>
        <x:v>46057</x:v>
      </x:c>
      <x:c r="B1519" s="62" t="n">
        <x:f aca="0">'净值底稿'!W1481</x:f>
        <x:v>1.7141400220514673</x:v>
      </x:c>
      <x:c r="C1519" s="62" t="n">
        <x:f aca="0">'净值底稿'!T1481</x:f>
        <x:v>2.004033440146485</x:v>
      </x:c>
      <x:c r="D1519" s="62" t="n">
        <x:f aca="0">'净值底稿'!U1481</x:f>
        <x:v>1.7584</x:v>
      </x:c>
      <x:c r="E1519" s="62" t="n">
        <x:f aca="0">'净值底稿'!V1481</x:f>
        <x:v>3.9535</x:v>
      </x:c>
      <x:c r="F1519" s="63" t="n">
        <x:f aca="0">IFERROR(B1519/B1518-1,0)</x:f>
        <x:v>0.018786698058404383</x:v>
      </x:c>
      <x:c r="G1519" s="63" t="n">
        <x:f aca="0">IFERROR(C1519/C1518-1,0)</x:f>
        <x:v>0.003413124191269601</x:v>
      </x:c>
      <x:c r="H1519" s="63" t="n">
        <x:f aca="0">IFERROR(D1519/D1518-1,0)</x:f>
        <x:v>-0.00005686664771109573</x:v>
      </x:c>
      <x:c r="I1519" s="63" t="n">
        <x:f aca="0">IFERROR(E1519/E1518-1,0)</x:f>
        <x:v>0.03861815315906991</x:v>
      </x:c>
      <x:c r="J1519" s="64" t="n">
        <x:f aca="0">Z1518*(1+F1519)</x:f>
        <x:v>0.14251938568443287</x:v>
      </x:c>
      <x:c r="K1519" s="64" t="n">
        <x:f aca="0">AA1518*(1+G1519)</x:f>
        <x:v>0.14999957730631602</x:v>
      </x:c>
      <x:c r="L1519" s="64" t="n">
        <x:f aca="0">AB1518*(1+H1519)</x:f>
        <x:v>0.9713701517248213</x:v>
      </x:c>
      <x:c r="M1519" s="64" t="n">
        <x:f aca="0">AC1518*(1+I1519)</x:f>
        <x:v>0.16317680610983804</x:v>
      </x:c>
      <x:c r="N1519" s="64" t="n">
        <x:f aca="0">SUM(J1519:M1519)</x:f>
        <x:v>1.4270659208254082</x:v>
      </x:c>
      <x:c r="O1519" s="65" t="n">
        <x:f aca="0">IFERROR((J1519+K1519)/N1519,0)</x:f>
        <x:v>0.2049792926325066</x:v>
      </x:c>
      <x:c r="P1519" s="66" t="b">
        <x:f aca="0">AND(MONTH(A1519)=12,OR(A1520="",YEAR(A1519)&lt;&gt;YEAR(A1520)))</x:f>
        <x:v>0</x:v>
      </x:c>
      <x:c r="Q1519" s="66" t="b">
        <x:f aca="0">AND(MOD(MONTH(A1519),3)=0,OR(A1520="",MONTH(A1519)&lt;&gt;MONTH(A1520)))</x:f>
        <x:v>0</x:v>
      </x:c>
      <x:c r="R1519" s="66" t="b">
        <x:f aca="0">OR(O1519&gt;$E$7,O1519&lt;$E$6)</x:f>
        <x:v>0</x:v>
      </x:c>
      <x:c r="S1519" s="66" t="b">
        <x:f aca="0">AND(OR(P1519,Q1519,R1519),A1519-AH1518&gt;$E$8)</x:f>
        <x:v>0</x:v>
      </x:c>
      <x:c r="T1519" s="67" t="str">
        <x:f aca="0">IF(NOT(OR(P1519,Q1519,R1519)),"不调",IF(NOT(S1519),"间隔规则跳过",IF(P1519,"年末+季度",IF(AND(Q1519,R1519),"季度+动态",IF(Q1519,"季度","动态")))))</x:f>
        <x:v>不调</x:v>
      </x:c>
      <x:c r="U1519" s="64" t="n">
        <x:f aca="0">IF(OR(T1519="年末+季度",T1519="季度+动态"),N1519*$E$5/2,IF(T1519="季度",(J1519+K1519)/2,IF(T1519="动态",N1519*$E$5*IF(J1519+K1519=0,0.5,J1519/(J1519+K1519)),J1519)))</x:f>
        <x:v>0.14251938568443287</x:v>
      </x:c>
      <x:c r="V1519" s="64" t="n">
        <x:f aca="0">IF(OR(T1519="年末+季度",T1519="季度+动态"),N1519*$E$5/2,IF(T1519="季度",(J1519+K1519)/2,IF(T1519="动态",N1519*$E$5*IF(J1519+K1519=0,0.5,K1519/(J1519+K1519)),K1519)))</x:f>
        <x:v>0.14999957730631602</x:v>
      </x:c>
      <x:c r="W1519" s="64" t="n">
        <x:f aca="0">IF(OR(T1519="年末+季度",T1519="季度+动态",T1519="动态"),N1519*(1-$E$5)*IF(L1519+M1519=0,$B$7/($B$7+$B$8),L1519/(L1519+M1519)),L1519)</x:f>
        <x:v>0.9713701517248213</x:v>
      </x:c>
      <x:c r="X1519" s="64" t="n">
        <x:f aca="0">IF(OR(T1519="年末+季度",T1519="季度+动态",T1519="动态"),N1519*(1-$E$5)*IF(L1519+M1519=0,$B$8/($B$7+$B$8),M1519/(L1519+M1519)),M1519)</x:f>
        <x:v>0.16317680610983804</x:v>
      </x:c>
      <x:c r="Y1519" s="64" t="n">
        <x:f aca="0">POWER(1-$H$5,(A1519-A1518)/$H$8)</x:f>
        <x:v>0.9999862671029998</x:v>
      </x:c>
      <x:c r="Z1519" s="64" t="n">
        <x:f aca="0">U1519*Y1519</x:f>
        <x:v>0.14251742848038873</x:v>
      </x:c>
      <x:c r="AA1519" s="64" t="n">
        <x:f aca="0">V1519*Y1519</x:f>
        <x:v>0.1499975173775708</x:v>
      </x:c>
      <x:c r="AB1519" s="64" t="n">
        <x:f aca="0">W1519*Y1519</x:f>
        <x:v>0.9713568119985786</x:v>
      </x:c>
      <x:c r="AC1519" s="64" t="n">
        <x:f aca="0">X1519*Y1519</x:f>
        <x:v>0.1631745652195669</x:v>
      </x:c>
      <x:c r="AD1519" s="64" t="n">
        <x:f aca="0">SUM(Z1519:AC1519)</x:f>
        <x:v>1.427046323076105</x:v>
      </x:c>
      <x:c r="AE1519" s="64" t="n">
        <x:f aca="0">MAX(AE1518,AD1519)</x:f>
        <x:v>1.444515247791846</x:v>
      </x:c>
      <x:c r="AF1519" s="63" t="n">
        <x:f aca="0">AD1519/AE1519-1</x:f>
        <x:v>-0.012093278172345179</x:v>
      </x:c>
      <x:c r="AG1519" s="63" t="n">
        <x:f aca="0">AD1519/AD1518-1</x:f>
        <x:v>0.006439566429096377</x:v>
      </x:c>
      <x:c r="AH1519" s="61" t="n">
        <x:f aca="0">IF(OR(T1519="年末+季度",T1519="季度+动态",T1519="季度",T1519="动态"),A1519,AH1518)</x:f>
        <x:v>46022</x:v>
      </x:c>
      <x:c r="AI1519" s="68" t="n">
        <x:f aca="0">YEAR(A1519)</x:f>
        <x:v>2026</x:v>
      </x:c>
      <x:c r="AJ1519" s="68" t="n">
        <x:f aca="0">MONTH(A1519)</x:f>
        <x:v>2</x:v>
      </x:c>
      <x:c r="AK1519" s="66" t="n">
        <x:f aca="0">IF(MONTH(A1519)&lt;&gt;MONTH(A1520),1,0)</x:f>
        <x:v>0</x:v>
      </x:c>
      <x:c r="AL1519" s="64" t="n">
        <x:f aca="0">IF(AK1518,AD1518,AL1518)</x:f>
        <x:v>1.4313686518651794</x:v>
      </x:c>
      <x:c r="AM1519" s="65" t="str">
        <x:f aca="0">IF(AK1519,AD1519/AL1519-1,"")</x:f>
      </x:c>
      <x:c r="AN1519" s="64" t="n">
        <x:f aca="0">IF(AI1519&lt;&gt;AI1518,AD1519,MAX(AN1518,AD1519))</x:f>
        <x:v>1.444515247791846</x:v>
      </x:c>
      <x:c r="AO1519" s="65" t="n">
        <x:f aca="0">AD1519/AN1519-1</x:f>
        <x:v>-0.012093278172345179</x:v>
      </x:c>
      <x:c r="AP1519" s="69" t="n">
        <x:f aca="0">IFERROR(SUM(Z1519:AC1519)/AD1519,0)</x:f>
        <x:v>1</x:v>
      </x:c>
      <x:c r="AQ1519" s="66" t="b">
        <x:f aca="0">AND(B1519&gt;0,C1519&gt;0,D1519&gt;0,E1519&gt;0)</x:f>
        <x:v>1</x:v>
      </x:c>
    </x:row>
    <x:row r="1520" ht="13.5" hidden="0">
      <x:c r="A1520" s="61" t="n">
        <x:f aca="0">'净值底稿'!A1482</x:f>
        <x:v>46058</x:v>
      </x:c>
      <x:c r="B1520" s="62" t="n">
        <x:f aca="0">'净值底稿'!W1482</x:f>
        <x:v>1.7165405599691577</x:v>
      </x:c>
      <x:c r="C1520" s="62" t="n">
        <x:f aca="0">'净值底稿'!T1482</x:f>
        <x:v>1.9782809504948962</x:v>
      </x:c>
      <x:c r="D1520" s="62" t="n">
        <x:f aca="0">'净值底稿'!U1482</x:f>
        <x:v>1.7591</x:v>
      </x:c>
      <x:c r="E1520" s="62" t="n">
        <x:f aca="0">'净值底稿'!V1482</x:f>
        <x:v>3.8375</x:v>
      </x:c>
      <x:c r="F1520" s="63" t="n">
        <x:f aca="0">IFERROR(B1520/B1519-1,0)</x:f>
        <x:v>0.001400432804093521</x:v>
      </x:c>
      <x:c r="G1520" s="63" t="n">
        <x:f aca="0">IFERROR(C1520/C1519-1,0)</x:f>
        <x:v>-0.012850329308729869</x:v>
      </x:c>
      <x:c r="H1520" s="63" t="n">
        <x:f aca="0">IFERROR(D1520/D1519-1,0)</x:f>
        <x:v>0.0003980891719745916</x:v>
      </x:c>
      <x:c r="I1520" s="63" t="n">
        <x:f aca="0">IFERROR(E1520/E1519-1,0)</x:f>
        <x:v>-0.02934109017326425</x:v>
      </x:c>
      <x:c r="J1520" s="64" t="n">
        <x:f aca="0">Z1519*(1+F1520)</x:f>
        <x:v>0.14271701456238772</x:v>
      </x:c>
      <x:c r="K1520" s="64" t="n">
        <x:f aca="0">AA1519*(1+G1520)</x:f>
        <x:v>0.1480699998837771</x:v>
      </x:c>
      <x:c r="L1520" s="64" t="n">
        <x:f aca="0">AB1519*(1+H1520)</x:f>
        <x:v>0.971743498627559</x:v>
      </x:c>
      <x:c r="M1520" s="64" t="n">
        <x:f aca="0">AC1519*(1+I1520)</x:f>
        <x:v>0.1583868455874764</x:v>
      </x:c>
      <x:c r="N1520" s="64" t="n">
        <x:f aca="0">SUM(J1520:M1520)</x:f>
        <x:v>1.4209173586612003</x:v>
      </x:c>
      <x:c r="O1520" s="65" t="n">
        <x:f aca="0">IFERROR((J1520+K1520)/N1520,0)</x:f>
        <x:v>0.2046473798589854</x:v>
      </x:c>
      <x:c r="P1520" s="66" t="b">
        <x:f aca="0">AND(MONTH(A1520)=12,OR(A1521="",YEAR(A1520)&lt;&gt;YEAR(A1521)))</x:f>
        <x:v>0</x:v>
      </x:c>
      <x:c r="Q1520" s="66" t="b">
        <x:f aca="0">AND(MOD(MONTH(A1520),3)=0,OR(A1521="",MONTH(A1520)&lt;&gt;MONTH(A1521)))</x:f>
        <x:v>0</x:v>
      </x:c>
      <x:c r="R1520" s="66" t="b">
        <x:f aca="0">OR(O1520&gt;$E$7,O1520&lt;$E$6)</x:f>
        <x:v>0</x:v>
      </x:c>
      <x:c r="S1520" s="66" t="b">
        <x:f aca="0">AND(OR(P1520,Q1520,R1520),A1520-AH1519&gt;$E$8)</x:f>
        <x:v>0</x:v>
      </x:c>
      <x:c r="T1520" s="67" t="str">
        <x:f aca="0">IF(NOT(OR(P1520,Q1520,R1520)),"不调",IF(NOT(S1520),"间隔规则跳过",IF(P1520,"年末+季度",IF(AND(Q1520,R1520),"季度+动态",IF(Q1520,"季度","动态")))))</x:f>
        <x:v>不调</x:v>
      </x:c>
      <x:c r="U1520" s="64" t="n">
        <x:f aca="0">IF(OR(T1520="年末+季度",T1520="季度+动态"),N1520*$E$5/2,IF(T1520="季度",(J1520+K1520)/2,IF(T1520="动态",N1520*$E$5*IF(J1520+K1520=0,0.5,J1520/(J1520+K1520)),J1520)))</x:f>
        <x:v>0.14271701456238772</x:v>
      </x:c>
      <x:c r="V1520" s="64" t="n">
        <x:f aca="0">IF(OR(T1520="年末+季度",T1520="季度+动态"),N1520*$E$5/2,IF(T1520="季度",(J1520+K1520)/2,IF(T1520="动态",N1520*$E$5*IF(J1520+K1520=0,0.5,K1520/(J1520+K1520)),K1520)))</x:f>
        <x:v>0.1480699998837771</x:v>
      </x:c>
      <x:c r="W1520" s="64" t="n">
        <x:f aca="0">IF(OR(T1520="年末+季度",T1520="季度+动态",T1520="动态"),N1520*(1-$E$5)*IF(L1520+M1520=0,$B$7/($B$7+$B$8),L1520/(L1520+M1520)),L1520)</x:f>
        <x:v>0.971743498627559</x:v>
      </x:c>
      <x:c r="X1520" s="64" t="n">
        <x:f aca="0">IF(OR(T1520="年末+季度",T1520="季度+动态",T1520="动态"),N1520*(1-$E$5)*IF(L1520+M1520=0,$B$8/($B$7+$B$8),M1520/(L1520+M1520)),M1520)</x:f>
        <x:v>0.1583868455874764</x:v>
      </x:c>
      <x:c r="Y1520" s="64" t="n">
        <x:f aca="0">POWER(1-$H$5,(A1520-A1519)/$H$8)</x:f>
        <x:v>0.9999862671029998</x:v>
      </x:c>
      <x:c r="Z1520" s="64" t="n">
        <x:f aca="0">U1520*Y1520</x:f>
        <x:v>0.14271505464432654</x:v>
      </x:c>
      <x:c r="AA1520" s="64" t="n">
        <x:f aca="0">V1520*Y1520</x:f>
        <x:v>0.14806796645371986</x:v>
      </x:c>
      <x:c r="AB1520" s="64" t="n">
        <x:f aca="0">W1520*Y1520</x:f>
        <x:v>0.9717301537741817</x:v>
      </x:c>
      <x:c r="AC1520" s="64" t="n">
        <x:f aca="0">X1520*Y1520</x:f>
        <x:v>0.15838467047723975</x:v>
      </x:c>
      <x:c r="AD1520" s="64" t="n">
        <x:f aca="0">SUM(Z1520:AC1520)</x:f>
        <x:v>1.4208978453494678</x:v>
      </x:c>
      <x:c r="AE1520" s="64" t="n">
        <x:f aca="0">MAX(AE1519,AD1520)</x:f>
        <x:v>1.444515247791846</x:v>
      </x:c>
      <x:c r="AF1520" s="63" t="n">
        <x:f aca="0">AD1520/AE1520-1</x:f>
        <x:v>-0.016349707958071558</x:v>
      </x:c>
      <x:c r="AG1520" s="63" t="n">
        <x:f aca="0">AD1520/AD1519-1</x:f>
        <x:v>-0.004308534086954974</x:v>
      </x:c>
      <x:c r="AH1520" s="61" t="n">
        <x:f aca="0">IF(OR(T1520="年末+季度",T1520="季度+动态",T1520="季度",T1520="动态"),A1520,AH1519)</x:f>
        <x:v>46022</x:v>
      </x:c>
      <x:c r="AI1520" s="68" t="n">
        <x:f aca="0">YEAR(A1520)</x:f>
        <x:v>2026</x:v>
      </x:c>
      <x:c r="AJ1520" s="68" t="n">
        <x:f aca="0">MONTH(A1520)</x:f>
        <x:v>2</x:v>
      </x:c>
      <x:c r="AK1520" s="66" t="n">
        <x:f aca="0">IF(MONTH(A1520)&lt;&gt;MONTH(A1521),1,0)</x:f>
        <x:v>0</x:v>
      </x:c>
      <x:c r="AL1520" s="64" t="n">
        <x:f aca="0">IF(AK1519,AD1519,AL1519)</x:f>
        <x:v>1.4313686518651794</x:v>
      </x:c>
      <x:c r="AM1520" s="65" t="str">
        <x:f aca="0">IF(AK1520,AD1520/AL1520-1,"")</x:f>
      </x:c>
      <x:c r="AN1520" s="64" t="n">
        <x:f aca="0">IF(AI1520&lt;&gt;AI1519,AD1520,MAX(AN1519,AD1520))</x:f>
        <x:v>1.444515247791846</x:v>
      </x:c>
      <x:c r="AO1520" s="65" t="n">
        <x:f aca="0">AD1520/AN1520-1</x:f>
        <x:v>-0.016349707958071558</x:v>
      </x:c>
      <x:c r="AP1520" s="69" t="n">
        <x:f aca="0">IFERROR(SUM(Z1520:AC1520)/AD1520,0)</x:f>
        <x:v>1</x:v>
      </x:c>
      <x:c r="AQ1520" s="66" t="b">
        <x:f aca="0">AND(B1520&gt;0,C1520&gt;0,D1520&gt;0,E1520&gt;0)</x:f>
        <x:v>1</x:v>
      </x:c>
    </x:row>
    <x:row r="1521" ht="13.5" hidden="0">
      <x:c r="A1521" s="61" t="n">
        <x:f aca="0">'净值底稿'!A1483</x:f>
        <x:v>46059</x:v>
      </x:c>
      <x:c r="B1521" s="62" t="n">
        <x:f aca="0">'净值底稿'!W1483</x:f>
        <x:v>1.7126274389208398</x:v>
      </x:c>
      <x:c r="C1521" s="62" t="n">
        <x:f aca="0">'净值底稿'!T1483</x:f>
        <x:v>1.979821182827926</x:v>
      </x:c>
      <x:c r="D1521" s="62" t="n">
        <x:f aca="0">'净值底稿'!U1483</x:f>
        <x:v>1.7603</x:v>
      </x:c>
      <x:c r="E1521" s="62" t="n">
        <x:f aca="0">'净值底稿'!V1483</x:f>
        <x:v>3.7946</x:v>
      </x:c>
      <x:c r="F1521" s="63" t="n">
        <x:f aca="0">IFERROR(B1521/B1520-1,0)</x:f>
        <x:v>-0.002279655453284568</x:v>
      </x:c>
      <x:c r="G1521" s="63" t="n">
        <x:f aca="0">IFERROR(C1521/C1520-1,0)</x:f>
        <x:v>0.0007785710784125044</x:v>
      </x:c>
      <x:c r="H1521" s="63" t="n">
        <x:f aca="0">IFERROR(D1521/D1520-1,0)</x:f>
        <x:v>0.0006821670172245664</x:v>
      </x:c>
      <x:c r="I1521" s="63" t="n">
        <x:f aca="0">IFERROR(E1521/E1520-1,0)</x:f>
        <x:v>-0.01117915309446249</x:v>
      </x:c>
      <x:c r="J1521" s="64" t="n">
        <x:f aca="0">Z1520*(1+F1521)</x:f>
        <x:v>0.1423897134917408</x:v>
      </x:c>
      <x:c r="K1521" s="64" t="n">
        <x:f aca="0">AA1520*(1+G1521)</x:f>
        <x:v>0.1481832478900401</x:v>
      </x:c>
      <x:c r="L1521" s="64" t="n">
        <x:f aca="0">AB1520*(1+H1521)</x:f>
        <x:v>0.972393036034729</x:v>
      </x:c>
      <x:c r="M1521" s="64" t="n">
        <x:f aca="0">AC1520*(1+I1521)</x:f>
        <x:v>0.1566140639981587</x:v>
      </x:c>
      <x:c r="N1521" s="64" t="n">
        <x:f aca="0">SUM(J1521:M1521)</x:f>
        <x:v>1.4195800614146687</x:v>
      </x:c>
      <x:c r="O1521" s="65" t="n">
        <x:f aca="0">IFERROR((J1521+K1521)/N1521,0)</x:f>
        <x:v>0.2046893791197752</x:v>
      </x:c>
      <x:c r="P1521" s="66" t="b">
        <x:f aca="0">AND(MONTH(A1521)=12,OR(A1522="",YEAR(A1521)&lt;&gt;YEAR(A1522)))</x:f>
        <x:v>0</x:v>
      </x:c>
      <x:c r="Q1521" s="66" t="b">
        <x:f aca="0">AND(MOD(MONTH(A1521),3)=0,OR(A1522="",MONTH(A1521)&lt;&gt;MONTH(A1522)))</x:f>
        <x:v>0</x:v>
      </x:c>
      <x:c r="R1521" s="66" t="b">
        <x:f aca="0">OR(O1521&gt;$E$7,O1521&lt;$E$6)</x:f>
        <x:v>0</x:v>
      </x:c>
      <x:c r="S1521" s="66" t="b">
        <x:f aca="0">AND(OR(P1521,Q1521,R1521),A1521-AH1520&gt;$E$8)</x:f>
        <x:v>0</x:v>
      </x:c>
      <x:c r="T1521" s="67" t="str">
        <x:f aca="0">IF(NOT(OR(P1521,Q1521,R1521)),"不调",IF(NOT(S1521),"间隔规则跳过",IF(P1521,"年末+季度",IF(AND(Q1521,R1521),"季度+动态",IF(Q1521,"季度","动态")))))</x:f>
        <x:v>不调</x:v>
      </x:c>
      <x:c r="U1521" s="64" t="n">
        <x:f aca="0">IF(OR(T1521="年末+季度",T1521="季度+动态"),N1521*$E$5/2,IF(T1521="季度",(J1521+K1521)/2,IF(T1521="动态",N1521*$E$5*IF(J1521+K1521=0,0.5,J1521/(J1521+K1521)),J1521)))</x:f>
        <x:v>0.1423897134917408</x:v>
      </x:c>
      <x:c r="V1521" s="64" t="n">
        <x:f aca="0">IF(OR(T1521="年末+季度",T1521="季度+动态"),N1521*$E$5/2,IF(T1521="季度",(J1521+K1521)/2,IF(T1521="动态",N1521*$E$5*IF(J1521+K1521=0,0.5,K1521/(J1521+K1521)),K1521)))</x:f>
        <x:v>0.1481832478900401</x:v>
      </x:c>
      <x:c r="W1521" s="64" t="n">
        <x:f aca="0">IF(OR(T1521="年末+季度",T1521="季度+动态",T1521="动态"),N1521*(1-$E$5)*IF(L1521+M1521=0,$B$7/($B$7+$B$8),L1521/(L1521+M1521)),L1521)</x:f>
        <x:v>0.972393036034729</x:v>
      </x:c>
      <x:c r="X1521" s="64" t="n">
        <x:f aca="0">IF(OR(T1521="年末+季度",T1521="季度+动态",T1521="动态"),N1521*(1-$E$5)*IF(L1521+M1521=0,$B$8/($B$7+$B$8),M1521/(L1521+M1521)),M1521)</x:f>
        <x:v>0.1566140639981587</x:v>
      </x:c>
      <x:c r="Y1521" s="64" t="n">
        <x:f aca="0">POWER(1-$H$5,(A1521-A1520)/$H$8)</x:f>
        <x:v>0.9999862671029998</x:v>
      </x:c>
      <x:c r="Z1521" s="64" t="n">
        <x:f aca="0">U1521*Y1521</x:f>
        <x:v>0.1423877580684715</x:v>
      </x:c>
      <x:c r="AA1521" s="64" t="n">
        <x:f aca="0">V1521*Y1521</x:f>
        <x:v>0.14818121290475966</x:v>
      </x:c>
      <x:c r="AB1521" s="64" t="n">
        <x:f aca="0">W1521*Y1521</x:f>
        <x:v>0.9723796822613214</x:v>
      </x:c>
      <x:c r="AC1521" s="64" t="n">
        <x:f aca="0">X1521*Y1521</x:f>
        <x:v>0.15661191323334903</x:v>
      </x:c>
      <x:c r="AD1521" s="64" t="n">
        <x:f aca="0">SUM(Z1521:AC1521)</x:f>
        <x:v>1.4195605664679016</x:v>
      </x:c>
      <x:c r="AE1521" s="64" t="n">
        <x:f aca="0">MAX(AE1520,AD1521)</x:f>
        <x:v>1.444515247791846</x:v>
      </x:c>
      <x:c r="AF1521" s="63" t="n">
        <x:f aca="0">AD1521/AE1521-1</x:f>
        <x:v>-0.01727547103576177</x:v>
      </x:c>
      <x:c r="AG1521" s="63" t="n">
        <x:f aca="0">AD1521/AD1520-1</x:f>
        <x:v>-0.0009411506153964577</x:v>
      </x:c>
      <x:c r="AH1521" s="61" t="n">
        <x:f aca="0">IF(OR(T1521="年末+季度",T1521="季度+动态",T1521="季度",T1521="动态"),A1521,AH1520)</x:f>
        <x:v>46022</x:v>
      </x:c>
      <x:c r="AI1521" s="68" t="n">
        <x:f aca="0">YEAR(A1521)</x:f>
        <x:v>2026</x:v>
      </x:c>
      <x:c r="AJ1521" s="68" t="n">
        <x:f aca="0">MONTH(A1521)</x:f>
        <x:v>2</x:v>
      </x:c>
      <x:c r="AK1521" s="66" t="n">
        <x:f aca="0">IF(MONTH(A1521)&lt;&gt;MONTH(A1522),1,0)</x:f>
        <x:v>0</x:v>
      </x:c>
      <x:c r="AL1521" s="64" t="n">
        <x:f aca="0">IF(AK1520,AD1520,AL1520)</x:f>
        <x:v>1.4313686518651794</x:v>
      </x:c>
      <x:c r="AM1521" s="65" t="str">
        <x:f aca="0">IF(AK1521,AD1521/AL1521-1,"")</x:f>
      </x:c>
      <x:c r="AN1521" s="64" t="n">
        <x:f aca="0">IF(AI1521&lt;&gt;AI1520,AD1521,MAX(AN1520,AD1521))</x:f>
        <x:v>1.444515247791846</x:v>
      </x:c>
      <x:c r="AO1521" s="65" t="n">
        <x:f aca="0">AD1521/AN1521-1</x:f>
        <x:v>-0.01727547103576177</x:v>
      </x:c>
      <x:c r="AP1521" s="69" t="n">
        <x:f aca="0">IFERROR(SUM(Z1521:AC1521)/AD1521,0)</x:f>
        <x:v>1</x:v>
      </x:c>
      <x:c r="AQ1521" s="66" t="b">
        <x:f aca="0">AND(B1521&gt;0,C1521&gt;0,D1521&gt;0,E1521&gt;0)</x:f>
        <x:v>1</x:v>
      </x:c>
    </x:row>
    <x:row r="1522" ht="13.5" hidden="0">
      <x:c r="A1522" s="61" t="n">
        <x:f aca="0">'净值底稿'!A1484</x:f>
        <x:v>46062</x:v>
      </x:c>
      <x:c r="B1522" s="62" t="n">
        <x:f aca="0">'净值底稿'!W1484</x:f>
        <x:v>1.723495200170297</x:v>
      </x:c>
      <x:c r="C1522" s="62" t="n">
        <x:f aca="0">'净值底稿'!T1484</x:f>
        <x:v>2.0148526405147855</x:v>
      </x:c>
      <x:c r="D1522" s="62" t="n">
        <x:f aca="0">'净值底稿'!U1484</x:f>
        <x:v>1.7614</x:v>
      </x:c>
      <x:c r="E1522" s="62" t="n">
        <x:f aca="0">'净值底稿'!V1484</x:f>
        <x:v>3.8737</x:v>
      </x:c>
      <x:c r="F1522" s="63" t="n">
        <x:f aca="0">IFERROR(B1522/B1521-1,0)</x:f>
        <x:v>0.006345665731190886</x:v>
      </x:c>
      <x:c r="G1522" s="63" t="n">
        <x:f aca="0">IFERROR(C1522/C1521-1,0)</x:f>
        <x:v>0.01769425339556241</x:v>
      </x:c>
      <x:c r="H1522" s="63" t="n">
        <x:f aca="0">IFERROR(D1522/D1521-1,0)</x:f>
        <x:v>0.0006248934840653586</x:v>
      </x:c>
      <x:c r="I1522" s="63" t="n">
        <x:f aca="0">IFERROR(E1522/E1521-1,0)</x:f>
        <x:v>0.020845411901122546</x:v>
      </x:c>
      <x:c r="J1522" s="64" t="n">
        <x:f aca="0">Z1521*(1+F1522)</x:f>
        <x:v>0.14329130318538771</x:v>
      </x:c>
      <x:c r="K1522" s="64" t="n">
        <x:f aca="0">AA1521*(1+G1522)</x:f>
        <x:v>0.15080316883435826</x:v>
      </x:c>
      <x:c r="L1522" s="64" t="n">
        <x:f aca="0">AB1521*(1+H1522)</x:f>
        <x:v>0.9729873159888041</x:v>
      </x:c>
      <x:c r="M1522" s="64" t="n">
        <x:f aca="0">AC1521*(1+I1522)</x:f>
        <x:v>0.15987655307332105</x:v>
      </x:c>
      <x:c r="N1522" s="64" t="n">
        <x:f aca="0">SUM(J1522:M1522)</x:f>
        <x:v>1.4269583410818711</x:v>
      </x:c>
      <x:c r="O1522" s="65" t="n">
        <x:f aca="0">IFERROR((J1522+K1522)/N1522,0)</x:f>
        <x:v>0.20609884924655444</x:v>
      </x:c>
      <x:c r="P1522" s="66" t="b">
        <x:f aca="0">AND(MONTH(A1522)=12,OR(A1523="",YEAR(A1522)&lt;&gt;YEAR(A1523)))</x:f>
        <x:v>0</x:v>
      </x:c>
      <x:c r="Q1522" s="66" t="b">
        <x:f aca="0">AND(MOD(MONTH(A1522),3)=0,OR(A1523="",MONTH(A1522)&lt;&gt;MONTH(A1523)))</x:f>
        <x:v>0</x:v>
      </x:c>
      <x:c r="R1522" s="66" t="b">
        <x:f aca="0">OR(O1522&gt;$E$7,O1522&lt;$E$6)</x:f>
        <x:v>0</x:v>
      </x:c>
      <x:c r="S1522" s="66" t="b">
        <x:f aca="0">AND(OR(P1522,Q1522,R1522),A1522-AH1521&gt;$E$8)</x:f>
        <x:v>0</x:v>
      </x:c>
      <x:c r="T1522" s="67" t="str">
        <x:f aca="0">IF(NOT(OR(P1522,Q1522,R1522)),"不调",IF(NOT(S1522),"间隔规则跳过",IF(P1522,"年末+季度",IF(AND(Q1522,R1522),"季度+动态",IF(Q1522,"季度","动态")))))</x:f>
        <x:v>不调</x:v>
      </x:c>
      <x:c r="U1522" s="64" t="n">
        <x:f aca="0">IF(OR(T1522="年末+季度",T1522="季度+动态"),N1522*$E$5/2,IF(T1522="季度",(J1522+K1522)/2,IF(T1522="动态",N1522*$E$5*IF(J1522+K1522=0,0.5,J1522/(J1522+K1522)),J1522)))</x:f>
        <x:v>0.14329130318538771</x:v>
      </x:c>
      <x:c r="V1522" s="64" t="n">
        <x:f aca="0">IF(OR(T1522="年末+季度",T1522="季度+动态"),N1522*$E$5/2,IF(T1522="季度",(J1522+K1522)/2,IF(T1522="动态",N1522*$E$5*IF(J1522+K1522=0,0.5,K1522/(J1522+K1522)),K1522)))</x:f>
        <x:v>0.15080316883435826</x:v>
      </x:c>
      <x:c r="W1522" s="64" t="n">
        <x:f aca="0">IF(OR(T1522="年末+季度",T1522="季度+动态",T1522="动态"),N1522*(1-$E$5)*IF(L1522+M1522=0,$B$7/($B$7+$B$8),L1522/(L1522+M1522)),L1522)</x:f>
        <x:v>0.9729873159888041</x:v>
      </x:c>
      <x:c r="X1522" s="64" t="n">
        <x:f aca="0">IF(OR(T1522="年末+季度",T1522="季度+动态",T1522="动态"),N1522*(1-$E$5)*IF(L1522+M1522=0,$B$8/($B$7+$B$8),M1522/(L1522+M1522)),M1522)</x:f>
        <x:v>0.15987655307332105</x:v>
      </x:c>
      <x:c r="Y1522" s="64" t="n">
        <x:f aca="0">POWER(1-$H$5,(A1522-A1521)/$H$8)</x:f>
        <x:v>0.9999588018747739</x:v>
      </x:c>
      <x:c r="Z1522" s="64" t="n">
        <x:f aca="0">U1522*Y1522</x:f>
        <x:v>0.14328539985233527</x:v>
      </x:c>
      <x:c r="AA1522" s="64" t="n">
        <x:f aca="0">V1522*Y1522</x:f>
        <x:v>0.15079695602652413</x:v>
      </x:c>
      <x:c r="AB1522" s="64" t="n">
        <x:f aca="0">W1522*Y1522</x:f>
        <x:v>0.9729472307355166</x:v>
      </x:c>
      <x:c r="AC1522" s="64" t="n">
        <x:f aca="0">X1522*Y1522</x:f>
        <x:v>0.15986996645906681</x:v>
      </x:c>
      <x:c r="AD1522" s="64" t="n">
        <x:f aca="0">SUM(Z1522:AC1522)</x:f>
        <x:v>1.4268995530734427</x:v>
      </x:c>
      <x:c r="AE1522" s="64" t="n">
        <x:f aca="0">MAX(AE1521,AD1522)</x:f>
        <x:v>1.444515247791846</x:v>
      </x:c>
      <x:c r="AF1522" s="63" t="n">
        <x:f aca="0">AD1522/AE1522-1</x:f>
        <x:v>-0.012194883193743622</x:v>
      </x:c>
      <x:c r="AG1522" s="63" t="n">
        <x:f aca="0">AD1522/AD1521-1</x:f>
        <x:v>0.005169900304994979</x:v>
      </x:c>
      <x:c r="AH1522" s="61" t="n">
        <x:f aca="0">IF(OR(T1522="年末+季度",T1522="季度+动态",T1522="季度",T1522="动态"),A1522,AH1521)</x:f>
        <x:v>46022</x:v>
      </x:c>
      <x:c r="AI1522" s="68" t="n">
        <x:f aca="0">YEAR(A1522)</x:f>
        <x:v>2026</x:v>
      </x:c>
      <x:c r="AJ1522" s="68" t="n">
        <x:f aca="0">MONTH(A1522)</x:f>
        <x:v>2</x:v>
      </x:c>
      <x:c r="AK1522" s="66" t="n">
        <x:f aca="0">IF(MONTH(A1522)&lt;&gt;MONTH(A1523),1,0)</x:f>
        <x:v>0</x:v>
      </x:c>
      <x:c r="AL1522" s="64" t="n">
        <x:f aca="0">IF(AK1521,AD1521,AL1521)</x:f>
        <x:v>1.4313686518651794</x:v>
      </x:c>
      <x:c r="AM1522" s="65" t="str">
        <x:f aca="0">IF(AK1522,AD1522/AL1522-1,"")</x:f>
      </x:c>
      <x:c r="AN1522" s="64" t="n">
        <x:f aca="0">IF(AI1522&lt;&gt;AI1521,AD1522,MAX(AN1521,AD1522))</x:f>
        <x:v>1.444515247791846</x:v>
      </x:c>
      <x:c r="AO1522" s="65" t="n">
        <x:f aca="0">AD1522/AN1522-1</x:f>
        <x:v>-0.012194883193743622</x:v>
      </x:c>
      <x:c r="AP1522" s="69" t="n">
        <x:f aca="0">IFERROR(SUM(Z1522:AC1522)/AD1522,0)</x:f>
        <x:v>1</x:v>
      </x:c>
      <x:c r="AQ1522" s="66" t="b">
        <x:f aca="0">AND(B1522&gt;0,C1522&gt;0,D1522&gt;0,E1522&gt;0)</x:f>
        <x:v>1</x:v>
      </x:c>
    </x:row>
    <x:row r="1523" ht="13.5" hidden="0">
      <x:c r="A1523" s="61" t="n">
        <x:f aca="0">'净值底稿'!A1485</x:f>
        <x:v>46063</x:v>
      </x:c>
      <x:c r="B1523" s="62" t="n">
        <x:f aca="0">'净值底稿'!W1485</x:f>
        <x:v>1.7290198243082362</x:v>
      </x:c>
      <x:c r="C1523" s="62" t="n">
        <x:f aca="0">'净值底稿'!T1485</x:f>
        <x:v>2.018201652786767</x:v>
      </x:c>
      <x:c r="D1523" s="62" t="n">
        <x:f aca="0">'净值底稿'!U1485</x:f>
        <x:v>1.7615</x:v>
      </x:c>
      <x:c r="E1523" s="62" t="n">
        <x:f aca="0">'净值底稿'!V1485</x:f>
        <x:v>3.8768</x:v>
      </x:c>
      <x:c r="F1523" s="63" t="n">
        <x:f aca="0">IFERROR(B1523/B1522-1,0)</x:f>
        <x:v>0.003205476950207453</x:v>
      </x:c>
      <x:c r="G1523" s="63" t="n">
        <x:f aca="0">IFERROR(C1523/C1522-1,0)</x:f>
        <x:v>0.001662162385794197</x:v>
      </x:c>
      <x:c r="H1523" s="63" t="n">
        <x:f aca="0">IFERROR(D1523/D1522-1,0)</x:f>
        <x:v>0.00005677302146023244</x:v>
      </x:c>
      <x:c r="I1523" s="63" t="n">
        <x:f aca="0">IFERROR(E1523/E1522-1,0)</x:f>
        <x:v>0.0008002684771664104</x:v>
      </x:c>
      <x:c r="J1523" s="64" t="n">
        <x:f aca="0">Z1522*(1+F1523)</x:f>
        <x:v>0.14374469789886318</x:v>
      </x:c>
      <x:c r="K1523" s="64" t="n">
        <x:f aca="0">AA1522*(1+G1523)</x:f>
        <x:v>0.15104760505472367</x:v>
      </x:c>
      <x:c r="L1523" s="64" t="n">
        <x:f aca="0">AB1522*(1+H1523)</x:f>
        <x:v>0.9730024678895268</x:v>
      </x:c>
      <x:c r="M1523" s="64" t="n">
        <x:f aca="0">AC1522*(1+I1523)</x:f>
        <x:v>0.15999790535366964</x:v>
      </x:c>
      <x:c r="N1523" s="64" t="n">
        <x:f aca="0">SUM(J1523:M1523)</x:f>
        <x:v>1.4277926761967832</x:v>
      </x:c>
      <x:c r="O1523" s="65" t="n">
        <x:f aca="0">IFERROR((J1523+K1523)/N1523,0)</x:f>
        <x:v>0.206467162822845</x:v>
      </x:c>
      <x:c r="P1523" s="66" t="b">
        <x:f aca="0">AND(MONTH(A1523)=12,OR(A1524="",YEAR(A1523)&lt;&gt;YEAR(A1524)))</x:f>
        <x:v>0</x:v>
      </x:c>
      <x:c r="Q1523" s="66" t="b">
        <x:f aca="0">AND(MOD(MONTH(A1523),3)=0,OR(A1524="",MONTH(A1523)&lt;&gt;MONTH(A1524)))</x:f>
        <x:v>0</x:v>
      </x:c>
      <x:c r="R1523" s="66" t="b">
        <x:f aca="0">OR(O1523&gt;$E$7,O1523&lt;$E$6)</x:f>
        <x:v>0</x:v>
      </x:c>
      <x:c r="S1523" s="66" t="b">
        <x:f aca="0">AND(OR(P1523,Q1523,R1523),A1523-AH1522&gt;$E$8)</x:f>
        <x:v>0</x:v>
      </x:c>
      <x:c r="T1523" s="67" t="str">
        <x:f aca="0">IF(NOT(OR(P1523,Q1523,R1523)),"不调",IF(NOT(S1523),"间隔规则跳过",IF(P1523,"年末+季度",IF(AND(Q1523,R1523),"季度+动态",IF(Q1523,"季度","动态")))))</x:f>
        <x:v>不调</x:v>
      </x:c>
      <x:c r="U1523" s="64" t="n">
        <x:f aca="0">IF(OR(T1523="年末+季度",T1523="季度+动态"),N1523*$E$5/2,IF(T1523="季度",(J1523+K1523)/2,IF(T1523="动态",N1523*$E$5*IF(J1523+K1523=0,0.5,J1523/(J1523+K1523)),J1523)))</x:f>
        <x:v>0.14374469789886318</x:v>
      </x:c>
      <x:c r="V1523" s="64" t="n">
        <x:f aca="0">IF(OR(T1523="年末+季度",T1523="季度+动态"),N1523*$E$5/2,IF(T1523="季度",(J1523+K1523)/2,IF(T1523="动态",N1523*$E$5*IF(J1523+K1523=0,0.5,K1523/(J1523+K1523)),K1523)))</x:f>
        <x:v>0.15104760505472367</x:v>
      </x:c>
      <x:c r="W1523" s="64" t="n">
        <x:f aca="0">IF(OR(T1523="年末+季度",T1523="季度+动态",T1523="动态"),N1523*(1-$E$5)*IF(L1523+M1523=0,$B$7/($B$7+$B$8),L1523/(L1523+M1523)),L1523)</x:f>
        <x:v>0.9730024678895268</x:v>
      </x:c>
      <x:c r="X1523" s="64" t="n">
        <x:f aca="0">IF(OR(T1523="年末+季度",T1523="季度+动态",T1523="动态"),N1523*(1-$E$5)*IF(L1523+M1523=0,$B$8/($B$7+$B$8),M1523/(L1523+M1523)),M1523)</x:f>
        <x:v>0.15999790535366964</x:v>
      </x:c>
      <x:c r="Y1523" s="64" t="n">
        <x:f aca="0">POWER(1-$H$5,(A1523-A1522)/$H$8)</x:f>
        <x:v>0.9999862671029998</x:v>
      </x:c>
      <x:c r="Z1523" s="64" t="n">
        <x:f aca="0">U1523*Y1523</x:f>
        <x:v>0.1437427238677326</x:v>
      </x:c>
      <x:c r="AA1523" s="64" t="n">
        <x:f aca="0">V1523*Y1523</x:f>
        <x:v>0.1510455307335213</x:v>
      </x:c>
      <x:c r="AB1523" s="64" t="n">
        <x:f aca="0">W1523*Y1523</x:f>
        <x:v>0.9729891057468543</x:v>
      </x:c>
      <x:c r="AC1523" s="64" t="n">
        <x:f aca="0">X1523*Y1523</x:f>
        <x:v>0.15999570811891517</x:v>
      </x:c>
      <x:c r="AD1523" s="64" t="n">
        <x:f aca="0">SUM(Z1523:AC1523)</x:f>
        <x:v>1.4277730684670233</x:v>
      </x:c>
      <x:c r="AE1523" s="64" t="n">
        <x:f aca="0">MAX(AE1522,AD1523)</x:f>
        <x:v>1.444515247791846</x:v>
      </x:c>
      <x:c r="AF1523" s="63" t="n">
        <x:f aca="0">AD1523/AE1523-1</x:f>
        <x:v>-0.011590171409000649</x:v>
      </x:c>
      <x:c r="AG1523" s="63" t="n">
        <x:f aca="0">AD1523/AD1522-1</x:f>
        <x:v>0.0006121772143659054</x:v>
      </x:c>
      <x:c r="AH1523" s="61" t="n">
        <x:f aca="0">IF(OR(T1523="年末+季度",T1523="季度+动态",T1523="季度",T1523="动态"),A1523,AH1522)</x:f>
        <x:v>46022</x:v>
      </x:c>
      <x:c r="AI1523" s="68" t="n">
        <x:f aca="0">YEAR(A1523)</x:f>
        <x:v>2026</x:v>
      </x:c>
      <x:c r="AJ1523" s="68" t="n">
        <x:f aca="0">MONTH(A1523)</x:f>
        <x:v>2</x:v>
      </x:c>
      <x:c r="AK1523" s="66" t="n">
        <x:f aca="0">IF(MONTH(A1523)&lt;&gt;MONTH(A1524),1,0)</x:f>
        <x:v>0</x:v>
      </x:c>
      <x:c r="AL1523" s="64" t="n">
        <x:f aca="0">IF(AK1522,AD1522,AL1522)</x:f>
        <x:v>1.4313686518651794</x:v>
      </x:c>
      <x:c r="AM1523" s="65" t="str">
        <x:f aca="0">IF(AK1523,AD1523/AL1523-1,"")</x:f>
      </x:c>
      <x:c r="AN1523" s="64" t="n">
        <x:f aca="0">IF(AI1523&lt;&gt;AI1522,AD1523,MAX(AN1522,AD1523))</x:f>
        <x:v>1.444515247791846</x:v>
      </x:c>
      <x:c r="AO1523" s="65" t="n">
        <x:f aca="0">AD1523/AN1523-1</x:f>
        <x:v>-0.011590171409000649</x:v>
      </x:c>
      <x:c r="AP1523" s="69" t="n">
        <x:f aca="0">IFERROR(SUM(Z1523:AC1523)/AD1523,0)</x:f>
        <x:v>1</x:v>
      </x:c>
      <x:c r="AQ1523" s="66" t="b">
        <x:f aca="0">AND(B1523&gt;0,C1523&gt;0,D1523&gt;0,E1523&gt;0)</x:f>
        <x:v>1</x:v>
      </x:c>
    </x:row>
    <x:row r="1524" ht="13.5" hidden="0">
      <x:c r="A1524" s="61" t="n">
        <x:f aca="0">'净值底稿'!A1486</x:f>
        <x:v>46064</x:v>
      </x:c>
      <x:c r="B1524" s="62" t="n">
        <x:f aca="0">'净值底稿'!W1486</x:f>
        <x:v>1.7364977283665621</x:v>
      </x:c>
      <x:c r="C1524" s="62" t="n">
        <x:f aca="0">'净值底稿'!T1486</x:f>
        <x:v>2.020431251874411</x:v>
      </x:c>
      <x:c r="D1524" s="62" t="n">
        <x:f aca="0">'净值底稿'!U1486</x:f>
        <x:v>1.762</x:v>
      </x:c>
      <x:c r="E1524" s="62" t="n">
        <x:f aca="0">'净值底稿'!V1486</x:f>
        <x:v>3.8979</x:v>
      </x:c>
      <x:c r="F1524" s="63" t="n">
        <x:f aca="0">IFERROR(B1524/B1523-1,0)</x:f>
        <x:v>0.004324938299257397</x:v>
      </x:c>
      <x:c r="G1524" s="63" t="n">
        <x:f aca="0">IFERROR(C1524/C1523-1,0)</x:f>
        <x:v>0.0011047454472972174</x:v>
      </x:c>
      <x:c r="H1524" s="63" t="n">
        <x:f aca="0">IFERROR(D1524/D1523-1,0)</x:f>
        <x:v>0.0002838489923360221</x:v>
      </x:c>
      <x:c r="I1524" s="63" t="n">
        <x:f aca="0">IFERROR(E1524/E1523-1,0)</x:f>
        <x:v>0.0054426330994634675</x:v>
      </x:c>
      <x:c r="J1524" s="64" t="n">
        <x:f aca="0">Z1523*(1+F1524)</x:f>
        <x:v>0.14436440227942773</x:v>
      </x:c>
      <x:c r="K1524" s="64" t="n">
        <x:f aca="0">AA1523*(1+G1524)</x:f>
        <x:v>0.15121239759593377</x:v>
      </x:c>
      <x:c r="L1524" s="64" t="n">
        <x:f aca="0">AB1523*(1+H1524)</x:f>
        <x:v>0.9732652877240744</x:v>
      </x:c>
      <x:c r="M1524" s="64" t="n">
        <x:f aca="0">AC1523*(1+I1524)</x:f>
        <x:v>0.16086650605569527</x:v>
      </x:c>
      <x:c r="N1524" s="64" t="n">
        <x:f aca="0">SUM(J1524:M1524)</x:f>
        <x:v>1.4297085936551313</x:v>
      </x:c>
      <x:c r="O1524" s="65" t="n">
        <x:f aca="0">IFERROR((J1524+K1524)/N1524,0)</x:f>
        <x:v>0.20673919229911225</x:v>
      </x:c>
      <x:c r="P1524" s="66" t="b">
        <x:f aca="0">AND(MONTH(A1524)=12,OR(A1525="",YEAR(A1524)&lt;&gt;YEAR(A1525)))</x:f>
        <x:v>0</x:v>
      </x:c>
      <x:c r="Q1524" s="66" t="b">
        <x:f aca="0">AND(MOD(MONTH(A1524),3)=0,OR(A1525="",MONTH(A1524)&lt;&gt;MONTH(A1525)))</x:f>
        <x:v>0</x:v>
      </x:c>
      <x:c r="R1524" s="66" t="b">
        <x:f aca="0">OR(O1524&gt;$E$7,O1524&lt;$E$6)</x:f>
        <x:v>0</x:v>
      </x:c>
      <x:c r="S1524" s="66" t="b">
        <x:f aca="0">AND(OR(P1524,Q1524,R1524),A1524-AH1523&gt;$E$8)</x:f>
        <x:v>0</x:v>
      </x:c>
      <x:c r="T1524" s="67" t="str">
        <x:f aca="0">IF(NOT(OR(P1524,Q1524,R1524)),"不调",IF(NOT(S1524),"间隔规则跳过",IF(P1524,"年末+季度",IF(AND(Q1524,R1524),"季度+动态",IF(Q1524,"季度","动态")))))</x:f>
        <x:v>不调</x:v>
      </x:c>
      <x:c r="U1524" s="64" t="n">
        <x:f aca="0">IF(OR(T1524="年末+季度",T1524="季度+动态"),N1524*$E$5/2,IF(T1524="季度",(J1524+K1524)/2,IF(T1524="动态",N1524*$E$5*IF(J1524+K1524=0,0.5,J1524/(J1524+K1524)),J1524)))</x:f>
        <x:v>0.14436440227942773</x:v>
      </x:c>
      <x:c r="V1524" s="64" t="n">
        <x:f aca="0">IF(OR(T1524="年末+季度",T1524="季度+动态"),N1524*$E$5/2,IF(T1524="季度",(J1524+K1524)/2,IF(T1524="动态",N1524*$E$5*IF(J1524+K1524=0,0.5,K1524/(J1524+K1524)),K1524)))</x:f>
        <x:v>0.15121239759593377</x:v>
      </x:c>
      <x:c r="W1524" s="64" t="n">
        <x:f aca="0">IF(OR(T1524="年末+季度",T1524="季度+动态",T1524="动态"),N1524*(1-$E$5)*IF(L1524+M1524=0,$B$7/($B$7+$B$8),L1524/(L1524+M1524)),L1524)</x:f>
        <x:v>0.9732652877240744</x:v>
      </x:c>
      <x:c r="X1524" s="64" t="n">
        <x:f aca="0">IF(OR(T1524="年末+季度",T1524="季度+动态",T1524="动态"),N1524*(1-$E$5)*IF(L1524+M1524=0,$B$8/($B$7+$B$8),M1524/(L1524+M1524)),M1524)</x:f>
        <x:v>0.16086650605569527</x:v>
      </x:c>
      <x:c r="Y1524" s="64" t="n">
        <x:f aca="0">POWER(1-$H$5,(A1524-A1523)/$H$8)</x:f>
        <x:v>0.9999862671029998</x:v>
      </x:c>
      <x:c r="Z1524" s="64" t="n">
        <x:f aca="0">U1524*Y1524</x:f>
        <x:v>0.14436241973796074</x:v>
      </x:c>
      <x:c r="AA1524" s="64" t="n">
        <x:f aca="0">V1524*Y1524</x:f>
        <x:v>0.15121032101165244</x:v>
      </x:c>
      <x:c r="AB1524" s="64" t="n">
        <x:f aca="0">W1524*Y1524</x:f>
        <x:v>0.9732519219721242</x:v>
      </x:c>
      <x:c r="AC1524" s="64" t="n">
        <x:f aca="0">X1524*Y1524</x:f>
        <x:v>0.1608642968925368</x:v>
      </x:c>
      <x:c r="AD1524" s="64" t="n">
        <x:f aca="0">SUM(Z1524:AC1524)</x:f>
        <x:v>1.4296889596142743</x:v>
      </x:c>
      <x:c r="AE1524" s="64" t="n">
        <x:f aca="0">MAX(AE1523,AD1524)</x:f>
        <x:v>1.444515247791846</x:v>
      </x:c>
      <x:c r="AF1524" s="63" t="n">
        <x:f aca="0">AD1524/AE1524-1</x:f>
        <x:v>-0.010263850243350303</x:v>
      </x:c>
      <x:c r="AG1524" s="63" t="n">
        <x:f aca="0">AD1524/AD1523-1</x:f>
        <x:v>0.0013418737119814672</x:v>
      </x:c>
      <x:c r="AH1524" s="61" t="n">
        <x:f aca="0">IF(OR(T1524="年末+季度",T1524="季度+动态",T1524="季度",T1524="动态"),A1524,AH1523)</x:f>
        <x:v>46022</x:v>
      </x:c>
      <x:c r="AI1524" s="68" t="n">
        <x:f aca="0">YEAR(A1524)</x:f>
        <x:v>2026</x:v>
      </x:c>
      <x:c r="AJ1524" s="68" t="n">
        <x:f aca="0">MONTH(A1524)</x:f>
        <x:v>2</x:v>
      </x:c>
      <x:c r="AK1524" s="66" t="n">
        <x:f aca="0">IF(MONTH(A1524)&lt;&gt;MONTH(A1525),1,0)</x:f>
        <x:v>0</x:v>
      </x:c>
      <x:c r="AL1524" s="64" t="n">
        <x:f aca="0">IF(AK1523,AD1523,AL1523)</x:f>
        <x:v>1.4313686518651794</x:v>
      </x:c>
      <x:c r="AM1524" s="65" t="str">
        <x:f aca="0">IF(AK1524,AD1524/AL1524-1,"")</x:f>
      </x:c>
      <x:c r="AN1524" s="64" t="n">
        <x:f aca="0">IF(AI1524&lt;&gt;AI1523,AD1524,MAX(AN1523,AD1524))</x:f>
        <x:v>1.444515247791846</x:v>
      </x:c>
      <x:c r="AO1524" s="65" t="n">
        <x:f aca="0">AD1524/AN1524-1</x:f>
        <x:v>-0.010263850243350303</x:v>
      </x:c>
      <x:c r="AP1524" s="69" t="n">
        <x:f aca="0">IFERROR(SUM(Z1524:AC1524)/AD1524,0)</x:f>
        <x:v>1</x:v>
      </x:c>
      <x:c r="AQ1524" s="66" t="b">
        <x:f aca="0">AND(B1524&gt;0,C1524&gt;0,D1524&gt;0,E1524&gt;0)</x:f>
        <x:v>1</x:v>
      </x:c>
    </x:row>
    <x:row r="1525" ht="13.5" hidden="0">
      <x:c r="A1525" s="61" t="n">
        <x:f aca="0">'净值底稿'!A1487</x:f>
        <x:v>46065</x:v>
      </x:c>
      <x:c r="B1525" s="62" t="n">
        <x:f aca="0">'净值底稿'!W1487</x:f>
        <x:v>1.7313427507532466</x:v>
      </x:c>
      <x:c r="C1525" s="62" t="n">
        <x:f aca="0">'净值底稿'!T1487</x:f>
        <x:v>2.0342494436184846</x:v>
      </x:c>
      <x:c r="D1525" s="62" t="n">
        <x:f aca="0">'净值底稿'!U1487</x:f>
        <x:v>1.7626</x:v>
      </x:c>
      <x:c r="E1525" s="62" t="n">
        <x:f aca="0">'净值底稿'!V1487</x:f>
        <x:v>3.8967</x:v>
      </x:c>
      <x:c r="F1525" s="63" t="n">
        <x:f aca="0">IFERROR(B1525/B1524-1,0)</x:f>
        <x:v>-0.0029686060218255816</x:v>
      </x:c>
      <x:c r="G1525" s="63" t="n">
        <x:f aca="0">IFERROR(C1525/C1524-1,0)</x:f>
        <x:v>0.006839228868220193</x:v>
      </x:c>
      <x:c r="H1525" s="63" t="n">
        <x:f aca="0">IFERROR(D1525/D1524-1,0)</x:f>
        <x:v>0.00034052213393875874</x:v>
      </x:c>
      <x:c r="I1525" s="63" t="n">
        <x:f aca="0">IFERROR(E1525/E1524-1,0)</x:f>
        <x:v>-0.0003078580774262818</x:v>
      </x:c>
      <x:c r="J1525" s="64" t="n">
        <x:f aca="0">Z1524*(1+F1525)</x:f>
        <x:v>0.14393386458940133</x:v>
      </x:c>
      <x:c r="K1525" s="64" t="n">
        <x:f aca="0">AA1524*(1+G1525)</x:f>
        <x:v>0.15224448300428817</x:v>
      </x:c>
      <x:c r="L1525" s="64" t="n">
        <x:f aca="0">AB1524*(1+H1525)</x:f>
        <x:v>0.9735833357934541</x:v>
      </x:c>
      <x:c r="M1525" s="64" t="n">
        <x:f aca="0">AC1524*(1+I1525)</x:f>
        <x:v>0.16081477351936896</x:v>
      </x:c>
      <x:c r="N1525" s="64" t="n">
        <x:f aca="0">SUM(J1525:M1525)</x:f>
        <x:v>1.4305764569065127</x:v>
      </x:c>
      <x:c r="O1525" s="65" t="n">
        <x:f aca="0">IFERROR((J1525+K1525)/N1525,0)</x:f>
        <x:v>0.2070342666159538</x:v>
      </x:c>
      <x:c r="P1525" s="66" t="b">
        <x:f aca="0">AND(MONTH(A1525)=12,OR(A1526="",YEAR(A1525)&lt;&gt;YEAR(A1526)))</x:f>
        <x:v>0</x:v>
      </x:c>
      <x:c r="Q1525" s="66" t="b">
        <x:f aca="0">AND(MOD(MONTH(A1525),3)=0,OR(A1526="",MONTH(A1525)&lt;&gt;MONTH(A1526)))</x:f>
        <x:v>0</x:v>
      </x:c>
      <x:c r="R1525" s="66" t="b">
        <x:f aca="0">OR(O1525&gt;$E$7,O1525&lt;$E$6)</x:f>
        <x:v>0</x:v>
      </x:c>
      <x:c r="S1525" s="66" t="b">
        <x:f aca="0">AND(OR(P1525,Q1525,R1525),A1525-AH1524&gt;$E$8)</x:f>
        <x:v>0</x:v>
      </x:c>
      <x:c r="T1525" s="67" t="str">
        <x:f aca="0">IF(NOT(OR(P1525,Q1525,R1525)),"不调",IF(NOT(S1525),"间隔规则跳过",IF(P1525,"年末+季度",IF(AND(Q1525,R1525),"季度+动态",IF(Q1525,"季度","动态")))))</x:f>
        <x:v>不调</x:v>
      </x:c>
      <x:c r="U1525" s="64" t="n">
        <x:f aca="0">IF(OR(T1525="年末+季度",T1525="季度+动态"),N1525*$E$5/2,IF(T1525="季度",(J1525+K1525)/2,IF(T1525="动态",N1525*$E$5*IF(J1525+K1525=0,0.5,J1525/(J1525+K1525)),J1525)))</x:f>
        <x:v>0.14393386458940133</x:v>
      </x:c>
      <x:c r="V1525" s="64" t="n">
        <x:f aca="0">IF(OR(T1525="年末+季度",T1525="季度+动态"),N1525*$E$5/2,IF(T1525="季度",(J1525+K1525)/2,IF(T1525="动态",N1525*$E$5*IF(J1525+K1525=0,0.5,K1525/(J1525+K1525)),K1525)))</x:f>
        <x:v>0.15224448300428817</x:v>
      </x:c>
      <x:c r="W1525" s="64" t="n">
        <x:f aca="0">IF(OR(T1525="年末+季度",T1525="季度+动态",T1525="动态"),N1525*(1-$E$5)*IF(L1525+M1525=0,$B$7/($B$7+$B$8),L1525/(L1525+M1525)),L1525)</x:f>
        <x:v>0.9735833357934541</x:v>
      </x:c>
      <x:c r="X1525" s="64" t="n">
        <x:f aca="0">IF(OR(T1525="年末+季度",T1525="季度+动态",T1525="动态"),N1525*(1-$E$5)*IF(L1525+M1525=0,$B$8/($B$7+$B$8),M1525/(L1525+M1525)),M1525)</x:f>
        <x:v>0.16081477351936896</x:v>
      </x:c>
      <x:c r="Y1525" s="64" t="n">
        <x:f aca="0">POWER(1-$H$5,(A1525-A1524)/$H$8)</x:f>
        <x:v>0.9999862671029998</x:v>
      </x:c>
      <x:c r="Z1525" s="64" t="n">
        <x:f aca="0">U1525*Y1525</x:f>
        <x:v>0.14393188796046408</x:v>
      </x:c>
      <x:c r="AA1525" s="64" t="n">
        <x:f aca="0">V1525*Y1525</x:f>
        <x:v>0.15224239224648423</x:v>
      </x:c>
      <x:c r="AB1525" s="64" t="n">
        <x:f aca="0">W1525*Y1525</x:f>
        <x:v>0.9735699656737825</x:v>
      </x:c>
      <x:c r="AC1525" s="64" t="n">
        <x:f aca="0">X1525*Y1525</x:f>
        <x:v>0.1608125650666481</x:v>
      </x:c>
      <x:c r="AD1525" s="64" t="n">
        <x:f aca="0">SUM(Z1525:AC1525)</x:f>
        <x:v>1.430556810947379</x:v>
      </x:c>
      <x:c r="AE1525" s="64" t="n">
        <x:f aca="0">MAX(AE1524,AD1525)</x:f>
        <x:v>1.444515247791846</x:v>
      </x:c>
      <x:c r="AF1525" s="63" t="n">
        <x:f aca="0">AD1525/AE1525-1</x:f>
        <x:v>-0.00966305953904223</x:v>
      </x:c>
      <x:c r="AG1525" s="63" t="n">
        <x:f aca="0">AD1525/AD1524-1</x:f>
        <x:v>0.0006070210777446849</x:v>
      </x:c>
      <x:c r="AH1525" s="61" t="n">
        <x:f aca="0">IF(OR(T1525="年末+季度",T1525="季度+动态",T1525="季度",T1525="动态"),A1525,AH1524)</x:f>
        <x:v>46022</x:v>
      </x:c>
      <x:c r="AI1525" s="68" t="n">
        <x:f aca="0">YEAR(A1525)</x:f>
        <x:v>2026</x:v>
      </x:c>
      <x:c r="AJ1525" s="68" t="n">
        <x:f aca="0">MONTH(A1525)</x:f>
        <x:v>2</x:v>
      </x:c>
      <x:c r="AK1525" s="66" t="n">
        <x:f aca="0">IF(MONTH(A1525)&lt;&gt;MONTH(A1526),1,0)</x:f>
        <x:v>0</x:v>
      </x:c>
      <x:c r="AL1525" s="64" t="n">
        <x:f aca="0">IF(AK1524,AD1524,AL1524)</x:f>
        <x:v>1.4313686518651794</x:v>
      </x:c>
      <x:c r="AM1525" s="65" t="str">
        <x:f aca="0">IF(AK1525,AD1525/AL1525-1,"")</x:f>
      </x:c>
      <x:c r="AN1525" s="64" t="n">
        <x:f aca="0">IF(AI1525&lt;&gt;AI1524,AD1525,MAX(AN1524,AD1525))</x:f>
        <x:v>1.444515247791846</x:v>
      </x:c>
      <x:c r="AO1525" s="65" t="n">
        <x:f aca="0">AD1525/AN1525-1</x:f>
        <x:v>-0.00966305953904223</x:v>
      </x:c>
      <x:c r="AP1525" s="69" t="n">
        <x:f aca="0">IFERROR(SUM(Z1525:AC1525)/AD1525,0)</x:f>
        <x:v>1</x:v>
      </x:c>
      <x:c r="AQ1525" s="66" t="b">
        <x:f aca="0">AND(B1525&gt;0,C1525&gt;0,D1525&gt;0,E1525&gt;0)</x:f>
        <x:v>1</x:v>
      </x:c>
    </x:row>
    <x:row r="1526" ht="13.5" hidden="0">
      <x:c r="A1526" s="61" t="n">
        <x:f aca="0">'净值底稿'!A1488</x:f>
        <x:v>46066</x:v>
      </x:c>
      <x:c r="B1526" s="62" t="n">
        <x:f aca="0">'净值底稿'!W1488</x:f>
        <x:v>1.70687219513331</x:v>
      </x:c>
      <x:c r="C1526" s="62" t="n">
        <x:f aca="0">'净值底稿'!T1488</x:f>
        <x:v>2.0140077603603737</x:v>
      </x:c>
      <x:c r="D1526" s="62" t="n">
        <x:f aca="0">'净值底稿'!U1488</x:f>
        <x:v>1.7627</x:v>
      </x:c>
      <x:c r="E1526" s="62" t="n">
        <x:f aca="0">'净值底稿'!V1488</x:f>
        <x:v>3.8481</x:v>
      </x:c>
      <x:c r="F1526" s="63" t="n">
        <x:f aca="0">IFERROR(B1526/B1525-1,0)</x:f>
        <x:v>-0.01413385975093051</x:v>
      </x:c>
      <x:c r="G1526" s="63" t="n">
        <x:f aca="0">IFERROR(C1526/C1525-1,0)</x:f>
        <x:v>-0.009950443059778102</x:v>
      </x:c>
      <x:c r="H1526" s="63" t="n">
        <x:f aca="0">IFERROR(D1526/D1525-1,0)</x:f>
        <x:v>0.00005673436968112178</x:v>
      </x:c>
      <x:c r="I1526" s="63" t="n">
        <x:f aca="0">IFERROR(E1526/E1525-1,0)</x:f>
        <x:v>-0.012472091769959226</x:v>
      </x:c>
      <x:c r="J1526" s="64" t="n">
        <x:f aca="0">Z1525*(1+F1526)</x:f>
        <x:v>0.14189757484234425</x:v>
      </x:c>
      <x:c r="K1526" s="64" t="n">
        <x:f aca="0">AA1525*(1+G1526)</x:f>
        <x:v>0.15072751299115117</x:v>
      </x:c>
      <x:c r="L1526" s="64" t="n">
        <x:f aca="0">AB1525*(1+H1526)</x:f>
        <x:v>0.9736252005521255</x:v>
      </x:c>
      <x:c r="M1526" s="64" t="n">
        <x:f aca="0">AC1525*(1+I1526)</x:f>
        <x:v>0.15880689599737433</x:v>
      </x:c>
      <x:c r="N1526" s="64" t="n">
        <x:f aca="0">SUM(J1526:M1526)</x:f>
        <x:v>1.4250571843829953</x:v>
      </x:c>
      <x:c r="O1526" s="65" t="n">
        <x:f aca="0">IFERROR((J1526+K1526)/N1526,0)</x:f>
        <x:v>0.20534269855296564</x:v>
      </x:c>
      <x:c r="P1526" s="66" t="b">
        <x:f aca="0">AND(MONTH(A1526)=12,OR(A1527="",YEAR(A1526)&lt;&gt;YEAR(A1527)))</x:f>
        <x:v>0</x:v>
      </x:c>
      <x:c r="Q1526" s="66" t="b">
        <x:f aca="0">AND(MOD(MONTH(A1526),3)=0,OR(A1527="",MONTH(A1526)&lt;&gt;MONTH(A1527)))</x:f>
        <x:v>0</x:v>
      </x:c>
      <x:c r="R1526" s="66" t="b">
        <x:f aca="0">OR(O1526&gt;$E$7,O1526&lt;$E$6)</x:f>
        <x:v>0</x:v>
      </x:c>
      <x:c r="S1526" s="66" t="b">
        <x:f aca="0">AND(OR(P1526,Q1526,R1526),A1526-AH1525&gt;$E$8)</x:f>
        <x:v>0</x:v>
      </x:c>
      <x:c r="T1526" s="67" t="str">
        <x:f aca="0">IF(NOT(OR(P1526,Q1526,R1526)),"不调",IF(NOT(S1526),"间隔规则跳过",IF(P1526,"年末+季度",IF(AND(Q1526,R1526),"季度+动态",IF(Q1526,"季度","动态")))))</x:f>
        <x:v>不调</x:v>
      </x:c>
      <x:c r="U1526" s="64" t="n">
        <x:f aca="0">IF(OR(T1526="年末+季度",T1526="季度+动态"),N1526*$E$5/2,IF(T1526="季度",(J1526+K1526)/2,IF(T1526="动态",N1526*$E$5*IF(J1526+K1526=0,0.5,J1526/(J1526+K1526)),J1526)))</x:f>
        <x:v>0.14189757484234425</x:v>
      </x:c>
      <x:c r="V1526" s="64" t="n">
        <x:f aca="0">IF(OR(T1526="年末+季度",T1526="季度+动态"),N1526*$E$5/2,IF(T1526="季度",(J1526+K1526)/2,IF(T1526="动态",N1526*$E$5*IF(J1526+K1526=0,0.5,K1526/(J1526+K1526)),K1526)))</x:f>
        <x:v>0.15072751299115117</x:v>
      </x:c>
      <x:c r="W1526" s="64" t="n">
        <x:f aca="0">IF(OR(T1526="年末+季度",T1526="季度+动态",T1526="动态"),N1526*(1-$E$5)*IF(L1526+M1526=0,$B$7/($B$7+$B$8),L1526/(L1526+M1526)),L1526)</x:f>
        <x:v>0.9736252005521255</x:v>
      </x:c>
      <x:c r="X1526" s="64" t="n">
        <x:f aca="0">IF(OR(T1526="年末+季度",T1526="季度+动态",T1526="动态"),N1526*(1-$E$5)*IF(L1526+M1526=0,$B$8/($B$7+$B$8),M1526/(L1526+M1526)),M1526)</x:f>
        <x:v>0.15880689599737433</x:v>
      </x:c>
      <x:c r="Y1526" s="64" t="n">
        <x:f aca="0">POWER(1-$H$5,(A1526-A1525)/$H$8)</x:f>
        <x:v>0.9999862671029998</x:v>
      </x:c>
      <x:c r="Z1526" s="64" t="n">
        <x:f aca="0">U1526*Y1526</x:f>
        <x:v>0.14189562617756435</x:v>
      </x:c>
      <x:c r="AA1526" s="64" t="n">
        <x:f aca="0">V1526*Y1526</x:f>
        <x:v>0.15072544306574015</x:v>
      </x:c>
      <x:c r="AB1526" s="64" t="n">
        <x:f aca="0">W1526*Y1526</x:f>
        <x:v>0.9736118298575295</x:v>
      </x:c>
      <x:c r="AC1526" s="64" t="n">
        <x:f aca="0">X1526*Y1526</x:f>
        <x:v>0.15880471511862868</x:v>
      </x:c>
      <x:c r="AD1526" s="64" t="n">
        <x:f aca="0">SUM(Z1526:AC1526)</x:f>
        <x:v>1.4250376142194627</x:v>
      </x:c>
      <x:c r="AE1526" s="64" t="n">
        <x:f aca="0">MAX(AE1525,AD1526)</x:f>
        <x:v>1.444515247791846</x:v>
      </x:c>
      <x:c r="AF1526" s="63" t="n">
        <x:f aca="0">AD1526/AE1526-1</x:f>
        <x:v>-0.013483854602544088</x:v>
      </x:c>
      <x:c r="AG1526" s="63" t="n">
        <x:f aca="0">AD1526/AD1525-1</x:f>
        <x:v>-0.0038580758804407367</x:v>
      </x:c>
      <x:c r="AH1526" s="61" t="n">
        <x:f aca="0">IF(OR(T1526="年末+季度",T1526="季度+动态",T1526="季度",T1526="动态"),A1526,AH1525)</x:f>
        <x:v>46022</x:v>
      </x:c>
      <x:c r="AI1526" s="68" t="n">
        <x:f aca="0">YEAR(A1526)</x:f>
        <x:v>2026</x:v>
      </x:c>
      <x:c r="AJ1526" s="68" t="n">
        <x:f aca="0">MONTH(A1526)</x:f>
        <x:v>2</x:v>
      </x:c>
      <x:c r="AK1526" s="66" t="n">
        <x:f aca="0">IF(MONTH(A1526)&lt;&gt;MONTH(A1527),1,0)</x:f>
        <x:v>0</x:v>
      </x:c>
      <x:c r="AL1526" s="64" t="n">
        <x:f aca="0">IF(AK1525,AD1525,AL1525)</x:f>
        <x:v>1.4313686518651794</x:v>
      </x:c>
      <x:c r="AM1526" s="65" t="str">
        <x:f aca="0">IF(AK1526,AD1526/AL1526-1,"")</x:f>
      </x:c>
      <x:c r="AN1526" s="64" t="n">
        <x:f aca="0">IF(AI1526&lt;&gt;AI1525,AD1526,MAX(AN1525,AD1526))</x:f>
        <x:v>1.444515247791846</x:v>
      </x:c>
      <x:c r="AO1526" s="65" t="n">
        <x:f aca="0">AD1526/AN1526-1</x:f>
        <x:v>-0.013483854602544088</x:v>
      </x:c>
      <x:c r="AP1526" s="69" t="n">
        <x:f aca="0">IFERROR(SUM(Z1526:AC1526)/AD1526,0)</x:f>
        <x:v>1</x:v>
      </x:c>
      <x:c r="AQ1526" s="66" t="b">
        <x:f aca="0">AND(B1526&gt;0,C1526&gt;0,D1526&gt;0,E1526&gt;0)</x:f>
        <x:v>1</x:v>
      </x:c>
    </x:row>
    <x:row r="1527" ht="13.5" hidden="0">
      <x:c r="A1527" s="61" t="n">
        <x:f aca="0">'净值底稿'!A1489</x:f>
        <x:v>46077</x:v>
      </x:c>
      <x:c r="B1527" s="62" t="n">
        <x:f aca="0">'净值底稿'!W1489</x:f>
        <x:v>1.7313698041228525</x:v>
      </x:c>
      <x:c r="C1527" s="62" t="n">
        <x:f aca="0">'净值底稿'!T1489</x:f>
        <x:v>2.032369430395161</x:v>
      </x:c>
      <x:c r="D1527" s="62" t="n">
        <x:f aca="0">'净值底稿'!U1489</x:f>
        <x:v>1.7639</x:v>
      </x:c>
      <x:c r="E1527" s="62" t="n">
        <x:f aca="0">'净值底稿'!V1489</x:f>
        <x:v>3.9802</x:v>
      </x:c>
      <x:c r="F1527" s="63" t="n">
        <x:f aca="0">IFERROR(B1527/B1526-1,0)</x:f>
        <x:v>0.014352339360492739</x:v>
      </x:c>
      <x:c r="G1527" s="63" t="n">
        <x:f aca="0">IFERROR(C1527/C1526-1,0)</x:f>
        <x:v>0.009116980776430417</x:v>
      </x:c>
      <x:c r="H1527" s="63" t="n">
        <x:f aca="0">IFERROR(D1527/D1526-1,0)</x:f>
        <x:v>0.0006807738129006591</x:v>
      </x:c>
      <x:c r="I1527" s="63" t="n">
        <x:f aca="0">IFERROR(E1527/E1526-1,0)</x:f>
        <x:v>0.03432862971336492</x:v>
      </x:c>
      <x:c r="J1527" s="64" t="n">
        <x:f aca="0">Z1526*(1+F1527)</x:f>
        <x:v>0.14393216035823436</x:v>
      </x:c>
      <x:c r="K1527" s="64" t="n">
        <x:f aca="0">AA1526*(1+G1527)</x:f>
        <x:v>0.15209960403268946</x:v>
      </x:c>
      <x:c r="L1527" s="64" t="n">
        <x:f aca="0">AB1526*(1+H1527)</x:f>
        <x:v>0.9742746392952267</x:v>
      </x:c>
      <x:c r="M1527" s="64" t="n">
        <x:f aca="0">AC1526*(1+I1527)</x:f>
        <x:v>0.16425626338067248</x:v>
      </x:c>
      <x:c r="N1527" s="64" t="n">
        <x:f aca="0">SUM(J1527:M1527)</x:f>
        <x:v>1.434562667066823</x:v>
      </x:c>
      <x:c r="O1527" s="65" t="n">
        <x:f aca="0">IFERROR((J1527+K1527)/N1527,0)</x:f>
        <x:v>0.2063568021020684</x:v>
      </x:c>
      <x:c r="P1527" s="66" t="b">
        <x:f aca="0">AND(MONTH(A1527)=12,OR(A1528="",YEAR(A1527)&lt;&gt;YEAR(A1528)))</x:f>
        <x:v>0</x:v>
      </x:c>
      <x:c r="Q1527" s="66" t="b">
        <x:f aca="0">AND(MOD(MONTH(A1527),3)=0,OR(A1528="",MONTH(A1527)&lt;&gt;MONTH(A1528)))</x:f>
        <x:v>0</x:v>
      </x:c>
      <x:c r="R1527" s="66" t="b">
        <x:f aca="0">OR(O1527&gt;$E$7,O1527&lt;$E$6)</x:f>
        <x:v>0</x:v>
      </x:c>
      <x:c r="S1527" s="66" t="b">
        <x:f aca="0">AND(OR(P1527,Q1527,R1527),A1527-AH1526&gt;$E$8)</x:f>
        <x:v>0</x:v>
      </x:c>
      <x:c r="T1527" s="67" t="str">
        <x:f aca="0">IF(NOT(OR(P1527,Q1527,R1527)),"不调",IF(NOT(S1527),"间隔规则跳过",IF(P1527,"年末+季度",IF(AND(Q1527,R1527),"季度+动态",IF(Q1527,"季度","动态")))))</x:f>
        <x:v>不调</x:v>
      </x:c>
      <x:c r="U1527" s="64" t="n">
        <x:f aca="0">IF(OR(T1527="年末+季度",T1527="季度+动态"),N1527*$E$5/2,IF(T1527="季度",(J1527+K1527)/2,IF(T1527="动态",N1527*$E$5*IF(J1527+K1527=0,0.5,J1527/(J1527+K1527)),J1527)))</x:f>
        <x:v>0.14393216035823436</x:v>
      </x:c>
      <x:c r="V1527" s="64" t="n">
        <x:f aca="0">IF(OR(T1527="年末+季度",T1527="季度+动态"),N1527*$E$5/2,IF(T1527="季度",(J1527+K1527)/2,IF(T1527="动态",N1527*$E$5*IF(J1527+K1527=0,0.5,K1527/(J1527+K1527)),K1527)))</x:f>
        <x:v>0.15209960403268946</x:v>
      </x:c>
      <x:c r="W1527" s="64" t="n">
        <x:f aca="0">IF(OR(T1527="年末+季度",T1527="季度+动态",T1527="动态"),N1527*(1-$E$5)*IF(L1527+M1527=0,$B$7/($B$7+$B$8),L1527/(L1527+M1527)),L1527)</x:f>
        <x:v>0.9742746392952267</x:v>
      </x:c>
      <x:c r="X1527" s="64" t="n">
        <x:f aca="0">IF(OR(T1527="年末+季度",T1527="季度+动态",T1527="动态"),N1527*(1-$E$5)*IF(L1527+M1527=0,$B$8/($B$7+$B$8),M1527/(L1527+M1527)),M1527)</x:f>
        <x:v>0.16425626338067248</x:v>
      </x:c>
      <x:c r="Y1527" s="64" t="n">
        <x:f aca="0">POWER(1-$H$5,(A1527-A1526)/$H$8)</x:f>
        <x:v>0.9998489485051548</x:v>
      </x:c>
      <x:c r="Z1527" s="64" t="n">
        <x:f aca="0">U1527*Y1527</x:f>
        <x:v>0.14391041919025596</x:v>
      </x:c>
      <x:c r="AA1527" s="64" t="n">
        <x:f aca="0">V1527*Y1527</x:f>
        <x:v>0.15207662916013495</x:v>
      </x:c>
      <x:c r="AB1527" s="64" t="n">
        <x:f aca="0">W1527*Y1527</x:f>
        <x:v>0.9741274736545714</x:v>
      </x:c>
      <x:c r="AC1527" s="64" t="n">
        <x:f aca="0">X1527*Y1527</x:f>
        <x:v>0.16423145222655114</x:v>
      </x:c>
      <x:c r="AD1527" s="64" t="n">
        <x:f aca="0">SUM(Z1527:AC1527)</x:f>
        <x:v>1.4343459742315134</x:v>
      </x:c>
      <x:c r="AE1527" s="64" t="n">
        <x:f aca="0">MAX(AE1526,AD1527)</x:f>
        <x:v>1.444515247791846</x:v>
      </x:c>
      <x:c r="AF1527" s="63" t="n">
        <x:f aca="0">AD1527/AE1527-1</x:f>
        <x:v>-0.007039921230238111</x:v>
      </x:c>
      <x:c r="AG1527" s="63" t="n">
        <x:f aca="0">AD1527/AD1526-1</x:f>
        <x:v>0.00653201004602888</x:v>
      </x:c>
      <x:c r="AH1527" s="61" t="n">
        <x:f aca="0">IF(OR(T1527="年末+季度",T1527="季度+动态",T1527="季度",T1527="动态"),A1527,AH1526)</x:f>
        <x:v>46022</x:v>
      </x:c>
      <x:c r="AI1527" s="68" t="n">
        <x:f aca="0">YEAR(A1527)</x:f>
        <x:v>2026</x:v>
      </x:c>
      <x:c r="AJ1527" s="68" t="n">
        <x:f aca="0">MONTH(A1527)</x:f>
        <x:v>2</x:v>
      </x:c>
      <x:c r="AK1527" s="66" t="n">
        <x:f aca="0">IF(MONTH(A1527)&lt;&gt;MONTH(A1528),1,0)</x:f>
        <x:v>0</x:v>
      </x:c>
      <x:c r="AL1527" s="64" t="n">
        <x:f aca="0">IF(AK1526,AD1526,AL1526)</x:f>
        <x:v>1.4313686518651794</x:v>
      </x:c>
      <x:c r="AM1527" s="65" t="str">
        <x:f aca="0">IF(AK1527,AD1527/AL1527-1,"")</x:f>
      </x:c>
      <x:c r="AN1527" s="64" t="n">
        <x:f aca="0">IF(AI1527&lt;&gt;AI1526,AD1527,MAX(AN1526,AD1527))</x:f>
        <x:v>1.444515247791846</x:v>
      </x:c>
      <x:c r="AO1527" s="65" t="n">
        <x:f aca="0">AD1527/AN1527-1</x:f>
        <x:v>-0.007039921230238111</x:v>
      </x:c>
      <x:c r="AP1527" s="69" t="n">
        <x:f aca="0">IFERROR(SUM(Z1527:AC1527)/AD1527,0)</x:f>
        <x:v>1</x:v>
      </x:c>
      <x:c r="AQ1527" s="66" t="b">
        <x:f aca="0">AND(B1527&gt;0,C1527&gt;0,D1527&gt;0,E1527&gt;0)</x:f>
        <x:v>1</x:v>
      </x:c>
    </x:row>
    <x:row r="1528" ht="13.5" hidden="0">
      <x:c r="A1528" s="61" t="n">
        <x:f aca="0">'净值底稿'!A1490</x:f>
        <x:v>46078</x:v>
      </x:c>
      <x:c r="B1528" s="62" t="n">
        <x:f aca="0">'净值底稿'!W1490</x:f>
        <x:v>1.7369460736272448</x:v>
      </x:c>
      <x:c r="C1528" s="62" t="n">
        <x:f aca="0">'净值底稿'!T1490</x:f>
        <x:v>2.0581974201246</x:v>
      </x:c>
      <x:c r="D1528" s="62" t="n">
        <x:f aca="0">'净值底稿'!U1490</x:f>
        <x:v>1.763</x:v>
      </x:c>
      <x:c r="E1528" s="62" t="n">
        <x:f aca="0">'净值底稿'!V1490</x:f>
        <x:v>3.9731</x:v>
      </x:c>
      <x:c r="F1528" s="63" t="n">
        <x:f aca="0">IFERROR(B1528/B1527-1,0)</x:f>
        <x:v>0.0032207270169051228</x:v>
      </x:c>
      <x:c r="G1528" s="63" t="n">
        <x:f aca="0">IFERROR(C1528/C1527-1,0)</x:f>
        <x:v>0.012708314415267097</x:v>
      </x:c>
      <x:c r="H1528" s="63" t="n">
        <x:f aca="0">IFERROR(D1528/D1527-1,0)</x:f>
        <x:v>-0.000510233006406291</x:v>
      </x:c>
      <x:c r="I1528" s="63" t="n">
        <x:f aca="0">IFERROR(E1528/E1527-1,0)</x:f>
        <x:v>-0.0017838299582935147</x:v>
      </x:c>
      <x:c r="J1528" s="64" t="n">
        <x:f aca="0">Z1527*(1+F1528)</x:f>
        <x:v>0.14437391536535615</x:v>
      </x:c>
      <x:c r="K1528" s="64" t="n">
        <x:f aca="0">AA1527*(1+G1528)</x:f>
        <x:v>0.15400926677871593</x:v>
      </x:c>
      <x:c r="L1528" s="64" t="n">
        <x:f aca="0">AB1527*(1+H1528)</x:f>
        <x:v>0.9736304416650656</x:v>
      </x:c>
      <x:c r="M1528" s="64" t="n">
        <x:f aca="0">AC1527*(1+I1528)</x:f>
        <x:v>0.16393849124197538</x:v>
      </x:c>
      <x:c r="N1528" s="64" t="n">
        <x:f aca="0">SUM(J1528:M1528)</x:f>
        <x:v>1.4359521150511132</x:v>
      </x:c>
      <x:c r="O1528" s="65" t="n">
        <x:f aca="0">IFERROR((J1528+K1528)/N1528,0)</x:f>
        <x:v>0.2077946604322882</x:v>
      </x:c>
      <x:c r="P1528" s="66" t="b">
        <x:f aca="0">AND(MONTH(A1528)=12,OR(A1529="",YEAR(A1528)&lt;&gt;YEAR(A1529)))</x:f>
        <x:v>0</x:v>
      </x:c>
      <x:c r="Q1528" s="66" t="b">
        <x:f aca="0">AND(MOD(MONTH(A1528),3)=0,OR(A1529="",MONTH(A1528)&lt;&gt;MONTH(A1529)))</x:f>
        <x:v>0</x:v>
      </x:c>
      <x:c r="R1528" s="66" t="b">
        <x:f aca="0">OR(O1528&gt;$E$7,O1528&lt;$E$6)</x:f>
        <x:v>0</x:v>
      </x:c>
      <x:c r="S1528" s="66" t="b">
        <x:f aca="0">AND(OR(P1528,Q1528,R1528),A1528-AH1527&gt;$E$8)</x:f>
        <x:v>0</x:v>
      </x:c>
      <x:c r="T1528" s="67" t="str">
        <x:f aca="0">IF(NOT(OR(P1528,Q1528,R1528)),"不调",IF(NOT(S1528),"间隔规则跳过",IF(P1528,"年末+季度",IF(AND(Q1528,R1528),"季度+动态",IF(Q1528,"季度","动态")))))</x:f>
        <x:v>不调</x:v>
      </x:c>
      <x:c r="U1528" s="64" t="n">
        <x:f aca="0">IF(OR(T1528="年末+季度",T1528="季度+动态"),N1528*$E$5/2,IF(T1528="季度",(J1528+K1528)/2,IF(T1528="动态",N1528*$E$5*IF(J1528+K1528=0,0.5,J1528/(J1528+K1528)),J1528)))</x:f>
        <x:v>0.14437391536535615</x:v>
      </x:c>
      <x:c r="V1528" s="64" t="n">
        <x:f aca="0">IF(OR(T1528="年末+季度",T1528="季度+动态"),N1528*$E$5/2,IF(T1528="季度",(J1528+K1528)/2,IF(T1528="动态",N1528*$E$5*IF(J1528+K1528=0,0.5,K1528/(J1528+K1528)),K1528)))</x:f>
        <x:v>0.15400926677871593</x:v>
      </x:c>
      <x:c r="W1528" s="64" t="n">
        <x:f aca="0">IF(OR(T1528="年末+季度",T1528="季度+动态",T1528="动态"),N1528*(1-$E$5)*IF(L1528+M1528=0,$B$7/($B$7+$B$8),L1528/(L1528+M1528)),L1528)</x:f>
        <x:v>0.9736304416650656</x:v>
      </x:c>
      <x:c r="X1528" s="64" t="n">
        <x:f aca="0">IF(OR(T1528="年末+季度",T1528="季度+动态",T1528="动态"),N1528*(1-$E$5)*IF(L1528+M1528=0,$B$8/($B$7+$B$8),M1528/(L1528+M1528)),M1528)</x:f>
        <x:v>0.16393849124197538</x:v>
      </x:c>
      <x:c r="Y1528" s="64" t="n">
        <x:f aca="0">POWER(1-$H$5,(A1528-A1527)/$H$8)</x:f>
        <x:v>0.9999862671029998</x:v>
      </x:c>
      <x:c r="Z1528" s="64" t="n">
        <x:f aca="0">U1528*Y1528</x:f>
        <x:v>0.1443719326932469</x:v>
      </x:c>
      <x:c r="AA1528" s="64" t="n">
        <x:f aca="0">V1528*Y1528</x:f>
        <x:v>0.15400715178531818</x:v>
      </x:c>
      <x:c r="AB1528" s="64" t="n">
        <x:f aca="0">W1528*Y1528</x:f>
        <x:v>0.9736170708984939</x:v>
      </x:c>
      <x:c r="AC1528" s="64" t="n">
        <x:f aca="0">X1528*Y1528</x:f>
        <x:v>0.16393623989156078</x:v>
      </x:c>
      <x:c r="AD1528" s="64" t="n">
        <x:f aca="0">SUM(Z1528:AC1528)</x:f>
        <x:v>1.4359323952686196</x:v>
      </x:c>
      <x:c r="AE1528" s="64" t="n">
        <x:f aca="0">MAX(AE1527,AD1528)</x:f>
        <x:v>1.444515247791846</x:v>
      </x:c>
      <x:c r="AF1528" s="63" t="n">
        <x:f aca="0">AD1528/AE1528-1</x:f>
        <x:v>-0.005941683576096923</x:v>
      </x:c>
      <x:c r="AG1528" s="63" t="n">
        <x:f aca="0">AD1528/AD1527-1</x:f>
        <x:v>0.0011060239758096113</x:v>
      </x:c>
      <x:c r="AH1528" s="61" t="n">
        <x:f aca="0">IF(OR(T1528="年末+季度",T1528="季度+动态",T1528="季度",T1528="动态"),A1528,AH1527)</x:f>
        <x:v>46022</x:v>
      </x:c>
      <x:c r="AI1528" s="68" t="n">
        <x:f aca="0">YEAR(A1528)</x:f>
        <x:v>2026</x:v>
      </x:c>
      <x:c r="AJ1528" s="68" t="n">
        <x:f aca="0">MONTH(A1528)</x:f>
        <x:v>2</x:v>
      </x:c>
      <x:c r="AK1528" s="66" t="n">
        <x:f aca="0">IF(MONTH(A1528)&lt;&gt;MONTH(A1529),1,0)</x:f>
        <x:v>0</x:v>
      </x:c>
      <x:c r="AL1528" s="64" t="n">
        <x:f aca="0">IF(AK1527,AD1527,AL1527)</x:f>
        <x:v>1.4313686518651794</x:v>
      </x:c>
      <x:c r="AM1528" s="65" t="str">
        <x:f aca="0">IF(AK1528,AD1528/AL1528-1,"")</x:f>
      </x:c>
      <x:c r="AN1528" s="64" t="n">
        <x:f aca="0">IF(AI1528&lt;&gt;AI1527,AD1528,MAX(AN1527,AD1528))</x:f>
        <x:v>1.444515247791846</x:v>
      </x:c>
      <x:c r="AO1528" s="65" t="n">
        <x:f aca="0">AD1528/AN1528-1</x:f>
        <x:v>-0.005941683576096923</x:v>
      </x:c>
      <x:c r="AP1528" s="69" t="n">
        <x:f aca="0">IFERROR(SUM(Z1528:AC1528)/AD1528,0)</x:f>
        <x:v>1</x:v>
      </x:c>
      <x:c r="AQ1528" s="66" t="b">
        <x:f aca="0">AND(B1528&gt;0,C1528&gt;0,D1528&gt;0,E1528&gt;0)</x:f>
        <x:v>1</x:v>
      </x:c>
    </x:row>
    <x:row r="1529" ht="13.5" hidden="0">
      <x:c r="A1529" s="61" t="n">
        <x:f aca="0">'净值底稿'!A1491</x:f>
        <x:v>46079</x:v>
      </x:c>
      <x:c r="B1529" s="62" t="n">
        <x:f aca="0">'净值底稿'!W1491</x:f>
        <x:v>1.7307268380679712</x:v>
      </x:c>
      <x:c r="C1529" s="62" t="n">
        <x:f aca="0">'净值底稿'!T1491</x:f>
        <x:v>2.066227573294781</x:v>
      </x:c>
      <x:c r="D1529" s="62" t="n">
        <x:f aca="0">'净值底稿'!U1491</x:f>
        <x:v>1.7615</x:v>
      </x:c>
      <x:c r="E1529" s="62" t="n">
        <x:f aca="0">'净值底稿'!V1491</x:f>
        <x:v>3.9691</x:v>
      </x:c>
      <x:c r="F1529" s="63" t="n">
        <x:f aca="0">IFERROR(B1529/B1528-1,0)</x:f>
        <x:v>-0.003580557654438876</x:v>
      </x:c>
      <x:c r="G1529" s="63" t="n">
        <x:f aca="0">IFERROR(C1529/C1528-1,0)</x:f>
        <x:v>0.003901546611449369</x:v>
      </x:c>
      <x:c r="H1529" s="63" t="n">
        <x:f aca="0">IFERROR(D1529/D1528-1,0)</x:f>
        <x:v>-0.0008508224617128635</x:v>
      </x:c>
      <x:c r="I1529" s="63" t="n">
        <x:f aca="0">IFERROR(E1529/E1528-1,0)</x:f>
        <x:v>-0.0010067705318265174</x:v>
      </x:c>
      <x:c r="J1529" s="64" t="n">
        <x:f aca="0">Z1528*(1+F1529)</x:f>
        <x:v>0.14385500066455598</x:v>
      </x:c>
      <x:c r="K1529" s="64" t="n">
        <x:f aca="0">AA1528*(1+G1529)</x:f>
        <x:v>0.15460801786650516</x:v>
      </x:c>
      <x:c r="L1529" s="64" t="n">
        <x:f aca="0">AB1528*(1+H1529)</x:f>
        <x:v>0.9727886956254664</x:v>
      </x:c>
      <x:c r="M1529" s="64" t="n">
        <x:f aca="0">AC1528*(1+I1529)</x:f>
        <x:v>0.16377119371613952</x:v>
      </x:c>
      <x:c r="N1529" s="64" t="n">
        <x:f aca="0">SUM(J1529:M1529)</x:f>
        <x:v>1.435022907872667</x:v>
      </x:c>
      <x:c r="O1529" s="65" t="n">
        <x:f aca="0">IFERROR((J1529+K1529)/N1529,0)</x:f>
        <x:v>0.20798484602138803</x:v>
      </x:c>
      <x:c r="P1529" s="66" t="b">
        <x:f aca="0">AND(MONTH(A1529)=12,OR(A1530="",YEAR(A1529)&lt;&gt;YEAR(A1530)))</x:f>
        <x:v>0</x:v>
      </x:c>
      <x:c r="Q1529" s="66" t="b">
        <x:f aca="0">AND(MOD(MONTH(A1529),3)=0,OR(A1530="",MONTH(A1529)&lt;&gt;MONTH(A1530)))</x:f>
        <x:v>0</x:v>
      </x:c>
      <x:c r="R1529" s="66" t="b">
        <x:f aca="0">OR(O1529&gt;$E$7,O1529&lt;$E$6)</x:f>
        <x:v>0</x:v>
      </x:c>
      <x:c r="S1529" s="66" t="b">
        <x:f aca="0">AND(OR(P1529,Q1529,R1529),A1529-AH1528&gt;$E$8)</x:f>
        <x:v>0</x:v>
      </x:c>
      <x:c r="T1529" s="67" t="str">
        <x:f aca="0">IF(NOT(OR(P1529,Q1529,R1529)),"不调",IF(NOT(S1529),"间隔规则跳过",IF(P1529,"年末+季度",IF(AND(Q1529,R1529),"季度+动态",IF(Q1529,"季度","动态")))))</x:f>
        <x:v>不调</x:v>
      </x:c>
      <x:c r="U1529" s="64" t="n">
        <x:f aca="0">IF(OR(T1529="年末+季度",T1529="季度+动态"),N1529*$E$5/2,IF(T1529="季度",(J1529+K1529)/2,IF(T1529="动态",N1529*$E$5*IF(J1529+K1529=0,0.5,J1529/(J1529+K1529)),J1529)))</x:f>
        <x:v>0.14385500066455598</x:v>
      </x:c>
      <x:c r="V1529" s="64" t="n">
        <x:f aca="0">IF(OR(T1529="年末+季度",T1529="季度+动态"),N1529*$E$5/2,IF(T1529="季度",(J1529+K1529)/2,IF(T1529="动态",N1529*$E$5*IF(J1529+K1529=0,0.5,K1529/(J1529+K1529)),K1529)))</x:f>
        <x:v>0.15460801786650516</x:v>
      </x:c>
      <x:c r="W1529" s="64" t="n">
        <x:f aca="0">IF(OR(T1529="年末+季度",T1529="季度+动态",T1529="动态"),N1529*(1-$E$5)*IF(L1529+M1529=0,$B$7/($B$7+$B$8),L1529/(L1529+M1529)),L1529)</x:f>
        <x:v>0.9727886956254664</x:v>
      </x:c>
      <x:c r="X1529" s="64" t="n">
        <x:f aca="0">IF(OR(T1529="年末+季度",T1529="季度+动态",T1529="动态"),N1529*(1-$E$5)*IF(L1529+M1529=0,$B$8/($B$7+$B$8),M1529/(L1529+M1529)),M1529)</x:f>
        <x:v>0.16377119371613952</x:v>
      </x:c>
      <x:c r="Y1529" s="64" t="n">
        <x:f aca="0">POWER(1-$H$5,(A1529-A1528)/$H$8)</x:f>
        <x:v>0.9999862671029998</x:v>
      </x:c>
      <x:c r="Z1529" s="64" t="n">
        <x:f aca="0">U1529*Y1529</x:f>
        <x:v>0.1438530251186489</x:v>
      </x:c>
      <x:c r="AA1529" s="64" t="n">
        <x:f aca="0">V1529*Y1529</x:f>
        <x:v>0.15460589465052038</x:v>
      </x:c>
      <x:c r="AB1529" s="64" t="n">
        <x:f aca="0">W1529*Y1529</x:f>
        <x:v>0.9727753364185064</x:v>
      </x:c>
      <x:c r="AC1529" s="64" t="n">
        <x:f aca="0">X1529*Y1529</x:f>
        <x:v>0.1637689446632046</x:v>
      </x:c>
      <x:c r="AD1529" s="64" t="n">
        <x:f aca="0">SUM(Z1529:AC1529)</x:f>
        <x:v>1.4350032008508804</x:v>
      </x:c>
      <x:c r="AE1529" s="64" t="n">
        <x:f aca="0">MAX(AE1528,AD1529)</x:f>
        <x:v>1.444515247791846</x:v>
      </x:c>
      <x:c r="AF1529" s="63" t="n">
        <x:f aca="0">AD1529/AE1529-1</x:f>
        <x:v>-0.006584940488171487</x:v>
      </x:c>
      <x:c r="AG1529" s="63" t="n">
        <x:f aca="0">AD1529/AD1528-1</x:f>
        <x:v>-0.0006471017861292561</x:v>
      </x:c>
      <x:c r="AH1529" s="61" t="n">
        <x:f aca="0">IF(OR(T1529="年末+季度",T1529="季度+动态",T1529="季度",T1529="动态"),A1529,AH1528)</x:f>
        <x:v>46022</x:v>
      </x:c>
      <x:c r="AI1529" s="68" t="n">
        <x:f aca="0">YEAR(A1529)</x:f>
        <x:v>2026</x:v>
      </x:c>
      <x:c r="AJ1529" s="68" t="n">
        <x:f aca="0">MONTH(A1529)</x:f>
        <x:v>2</x:v>
      </x:c>
      <x:c r="AK1529" s="66" t="n">
        <x:f aca="0">IF(MONTH(A1529)&lt;&gt;MONTH(A1530),1,0)</x:f>
        <x:v>0</x:v>
      </x:c>
      <x:c r="AL1529" s="64" t="n">
        <x:f aca="0">IF(AK1528,AD1528,AL1528)</x:f>
        <x:v>1.4313686518651794</x:v>
      </x:c>
      <x:c r="AM1529" s="65" t="str">
        <x:f aca="0">IF(AK1529,AD1529/AL1529-1,"")</x:f>
      </x:c>
      <x:c r="AN1529" s="64" t="n">
        <x:f aca="0">IF(AI1529&lt;&gt;AI1528,AD1529,MAX(AN1528,AD1529))</x:f>
        <x:v>1.444515247791846</x:v>
      </x:c>
      <x:c r="AO1529" s="65" t="n">
        <x:f aca="0">AD1529/AN1529-1</x:f>
        <x:v>-0.006584940488171487</x:v>
      </x:c>
      <x:c r="AP1529" s="69" t="n">
        <x:f aca="0">IFERROR(SUM(Z1529:AC1529)/AD1529,0)</x:f>
        <x:v>1</x:v>
      </x:c>
      <x:c r="AQ1529" s="66" t="b">
        <x:f aca="0">AND(B1529&gt;0,C1529&gt;0,D1529&gt;0,E1529&gt;0)</x:f>
        <x:v>1</x:v>
      </x:c>
    </x:row>
    <x:row r="1530" ht="13.5" hidden="0">
      <x:c r="A1530" s="61" t="n">
        <x:f aca="0">'净值底稿'!A1492</x:f>
        <x:v>46080</x:v>
      </x:c>
      <x:c r="B1530" s="62" t="n">
        <x:f aca="0">'净值底稿'!W1492</x:f>
        <x:v>1.74091736678703</x:v>
      </x:c>
      <x:c r="C1530" s="62" t="n">
        <x:f aca="0">'净值底稿'!T1492</x:f>
        <x:v>2.0794242715818436</x:v>
      </x:c>
      <x:c r="D1530" s="62" t="n">
        <x:f aca="0">'净值底稿'!U1492</x:f>
        <x:v>1.7619</x:v>
      </x:c>
      <x:c r="E1530" s="62" t="n">
        <x:f aca="0">'净值底稿'!V1492</x:f>
        <x:v>3.964</x:v>
      </x:c>
      <x:c r="F1530" s="63" t="n">
        <x:f aca="0">IFERROR(B1530/B1529-1,0)</x:f>
        <x:v>0.005888005255892725</x:v>
      </x:c>
      <x:c r="G1530" s="63" t="n">
        <x:f aca="0">IFERROR(C1530/C1529-1,0)</x:f>
        <x:v>0.0063868561515803</x:v>
      </x:c>
      <x:c r="H1530" s="63" t="n">
        <x:f aca="0">IFERROR(D1530/D1529-1,0)</x:f>
        <x:v>0.0002270791938687733</x:v>
      </x:c>
      <x:c r="I1530" s="63" t="n">
        <x:f aca="0">IFERROR(E1530/E1529-1,0)</x:f>
        <x:v>-0.0012849260537654006</x:v>
      </x:c>
      <x:c r="J1530" s="64" t="n">
        <x:f aca="0">Z1529*(1+F1530)</x:f>
        <x:v>0.14470003248662355</x:v>
      </x:c>
      <x:c r="K1530" s="64" t="n">
        <x:f aca="0">AA1529*(1+G1530)</x:f>
        <x:v>0.15559334025983965</x:v>
      </x:c>
      <x:c r="L1530" s="64" t="n">
        <x:f aca="0">AB1529*(1+H1530)</x:f>
        <x:v>0.9729962334577158</x:v>
      </x:c>
      <x:c r="M1530" s="64" t="n">
        <x:f aca="0">AC1529*(1+I1530)</x:f>
        <x:v>0.16355851367940918</x:v>
      </x:c>
      <x:c r="N1530" s="64" t="n">
        <x:f aca="0">SUM(J1530:M1530)</x:f>
        <x:v>1.436848119883588</x:v>
      </x:c>
      <x:c r="O1530" s="65" t="n">
        <x:f aca="0">IFERROR((J1530+K1530)/N1530,0)</x:f>
        <x:v>0.20899451277480366</x:v>
      </x:c>
      <x:c r="P1530" s="66" t="b">
        <x:f aca="0">AND(MONTH(A1530)=12,OR(A1531="",YEAR(A1530)&lt;&gt;YEAR(A1531)))</x:f>
        <x:v>0</x:v>
      </x:c>
      <x:c r="Q1530" s="66" t="b">
        <x:f aca="0">AND(MOD(MONTH(A1530),3)=0,OR(A1531="",MONTH(A1530)&lt;&gt;MONTH(A1531)))</x:f>
        <x:v>0</x:v>
      </x:c>
      <x:c r="R1530" s="66" t="b">
        <x:f aca="0">OR(O1530&gt;$E$7,O1530&lt;$E$6)</x:f>
        <x:v>0</x:v>
      </x:c>
      <x:c r="S1530" s="66" t="b">
        <x:f aca="0">AND(OR(P1530,Q1530,R1530),A1530-AH1529&gt;$E$8)</x:f>
        <x:v>0</x:v>
      </x:c>
      <x:c r="T1530" s="67" t="str">
        <x:f aca="0">IF(NOT(OR(P1530,Q1530,R1530)),"不调",IF(NOT(S1530),"间隔规则跳过",IF(P1530,"年末+季度",IF(AND(Q1530,R1530),"季度+动态",IF(Q1530,"季度","动态")))))</x:f>
        <x:v>不调</x:v>
      </x:c>
      <x:c r="U1530" s="64" t="n">
        <x:f aca="0">IF(OR(T1530="年末+季度",T1530="季度+动态"),N1530*$E$5/2,IF(T1530="季度",(J1530+K1530)/2,IF(T1530="动态",N1530*$E$5*IF(J1530+K1530=0,0.5,J1530/(J1530+K1530)),J1530)))</x:f>
        <x:v>0.14470003248662355</x:v>
      </x:c>
      <x:c r="V1530" s="64" t="n">
        <x:f aca="0">IF(OR(T1530="年末+季度",T1530="季度+动态"),N1530*$E$5/2,IF(T1530="季度",(J1530+K1530)/2,IF(T1530="动态",N1530*$E$5*IF(J1530+K1530=0,0.5,K1530/(J1530+K1530)),K1530)))</x:f>
        <x:v>0.15559334025983965</x:v>
      </x:c>
      <x:c r="W1530" s="64" t="n">
        <x:f aca="0">IF(OR(T1530="年末+季度",T1530="季度+动态",T1530="动态"),N1530*(1-$E$5)*IF(L1530+M1530=0,$B$7/($B$7+$B$8),L1530/(L1530+M1530)),L1530)</x:f>
        <x:v>0.9729962334577158</x:v>
      </x:c>
      <x:c r="X1530" s="64" t="n">
        <x:f aca="0">IF(OR(T1530="年末+季度",T1530="季度+动态",T1530="动态"),N1530*(1-$E$5)*IF(L1530+M1530=0,$B$8/($B$7+$B$8),M1530/(L1530+M1530)),M1530)</x:f>
        <x:v>0.16355851367940918</x:v>
      </x:c>
      <x:c r="Y1530" s="64" t="n">
        <x:f aca="0">POWER(1-$H$5,(A1530-A1529)/$H$8)</x:f>
        <x:v>0.9999862671029998</x:v>
      </x:c>
      <x:c r="Z1530" s="64" t="n">
        <x:f aca="0">U1530*Y1530</x:f>
        <x:v>0.1446980453359815</x:v>
      </x:c>
      <x:c r="AA1530" s="64" t="n">
        <x:f aca="0">V1530*Y1530</x:f>
        <x:v>0.15559120351252392</x:v>
      </x:c>
      <x:c r="AB1530" s="64" t="n">
        <x:f aca="0">W1530*Y1530</x:f>
        <x:v>0.9729828714006601</x:v>
      </x:c>
      <x:c r="AC1530" s="64" t="n">
        <x:f aca="0">X1530*Y1530</x:f>
        <x:v>0.1635562675471873</x:v>
      </x:c>
      <x:c r="AD1530" s="64" t="n">
        <x:f aca="0">SUM(Z1530:AC1530)</x:f>
        <x:v>1.4368283877963528</x:v>
      </x:c>
      <x:c r="AE1530" s="64" t="n">
        <x:f aca="0">MAX(AE1529,AD1530)</x:f>
        <x:v>1.444515247791846</x:v>
      </x:c>
      <x:c r="AF1530" s="63" t="n">
        <x:f aca="0">AD1530/AE1530-1</x:f>
        <x:v>-0.005321411461210679</x:v>
      </x:c>
      <x:c r="AG1530" s="63" t="n">
        <x:f aca="0">AD1530/AD1529-1</x:f>
        <x:v>0.0012719044420181902</x:v>
      </x:c>
      <x:c r="AH1530" s="61" t="n">
        <x:f aca="0">IF(OR(T1530="年末+季度",T1530="季度+动态",T1530="季度",T1530="动态"),A1530,AH1529)</x:f>
        <x:v>46022</x:v>
      </x:c>
      <x:c r="AI1530" s="68" t="n">
        <x:f aca="0">YEAR(A1530)</x:f>
        <x:v>2026</x:v>
      </x:c>
      <x:c r="AJ1530" s="68" t="n">
        <x:f aca="0">MONTH(A1530)</x:f>
        <x:v>2</x:v>
      </x:c>
      <x:c r="AK1530" s="66" t="n">
        <x:f aca="0">IF(MONTH(A1530)&lt;&gt;MONTH(A1531),1,0)</x:f>
        <x:v>1</x:v>
      </x:c>
      <x:c r="AL1530" s="64" t="n">
        <x:f aca="0">IF(AK1529,AD1529,AL1529)</x:f>
        <x:v>1.4313686518651794</x:v>
      </x:c>
      <x:c r="AM1530" s="65" t="n">
        <x:f aca="0">IF(AK1530,AD1530/AL1530-1,"")</x:f>
        <x:v>0.0038143464467095267</x:v>
      </x:c>
      <x:c r="AN1530" s="64" t="n">
        <x:f aca="0">IF(AI1530&lt;&gt;AI1529,AD1530,MAX(AN1529,AD1530))</x:f>
        <x:v>1.444515247791846</x:v>
      </x:c>
      <x:c r="AO1530" s="65" t="n">
        <x:f aca="0">AD1530/AN1530-1</x:f>
        <x:v>-0.005321411461210679</x:v>
      </x:c>
      <x:c r="AP1530" s="69" t="n">
        <x:f aca="0">IFERROR(SUM(Z1530:AC1530)/AD1530,0)</x:f>
        <x:v>1</x:v>
      </x:c>
      <x:c r="AQ1530" s="66" t="b">
        <x:f aca="0">AND(B1530&gt;0,C1530&gt;0,D1530&gt;0,E1530&gt;0)</x:f>
        <x:v>1</x:v>
      </x:c>
    </x:row>
    <x:row r="1531" ht="13.5" hidden="0">
      <x:c r="A1531" s="61" t="n">
        <x:f aca="0">'净值底稿'!A1493</x:f>
        <x:v>46083</x:v>
      </x:c>
      <x:c r="B1531" s="62" t="n">
        <x:f aca="0">'净值底稿'!W1493</x:f>
        <x:v>1.7548499448232593</x:v>
      </x:c>
      <x:c r="C1531" s="62" t="n">
        <x:f aca="0">'净值底稿'!T1493</x:f>
        <x:v>2.062760791797907</x:v>
      </x:c>
      <x:c r="D1531" s="62" t="n">
        <x:f aca="0">'净值底稿'!U1493</x:f>
        <x:v>1.7635</x:v>
      </x:c>
      <x:c r="E1531" s="62" t="n">
        <x:f aca="0">'净值底稿'!V1493</x:f>
        <x:v>4.1518</x:v>
      </x:c>
      <x:c r="F1531" s="63" t="n">
        <x:f aca="0">IFERROR(B1531/B1530-1,0)</x:f>
        <x:v>0.008003009391504223</x:v>
      </x:c>
      <x:c r="G1531" s="63" t="n">
        <x:f aca="0">IFERROR(C1531/C1530-1,0)</x:f>
        <x:v>-0.008013506436211904</x:v>
      </x:c>
      <x:c r="H1531" s="63" t="n">
        <x:f aca="0">IFERROR(D1531/D1530-1,0)</x:f>
        <x:v>0.0009081105624610952</x:v>
      </x:c>
      <x:c r="I1531" s="63" t="n">
        <x:f aca="0">IFERROR(E1531/E1530-1,0)</x:f>
        <x:v>0.047376387487386484</x:v>
      </x:c>
      <x:c r="J1531" s="64" t="n">
        <x:f aca="0">Z1530*(1+F1531)</x:f>
        <x:v>0.14585606515173766</x:v>
      </x:c>
      <x:c r="K1531" s="64" t="n">
        <x:f aca="0">AA1530*(1+G1531)</x:f>
        <x:v>0.15434437240175836</x:v>
      </x:c>
      <x:c r="L1531" s="64" t="n">
        <x:f aca="0">AB1530*(1+H1531)</x:f>
        <x:v>0.9738664474232728</x:v>
      </x:c>
      <x:c r="M1531" s="64" t="n">
        <x:f aca="0">AC1530*(1+I1531)</x:f>
        <x:v>0.17130497265449351</x:v>
      </x:c>
      <x:c r="N1531" s="64" t="n">
        <x:f aca="0">SUM(J1531:M1531)</x:f>
        <x:v>1.4453718576312622</x:v>
      </x:c>
      <x:c r="O1531" s="65" t="n">
        <x:f aca="0">IFERROR((J1531+K1531)/N1531,0)</x:f>
        <x:v>0.2076977187348019</x:v>
      </x:c>
      <x:c r="P1531" s="66" t="b">
        <x:f aca="0">AND(MONTH(A1531)=12,OR(A1532="",YEAR(A1531)&lt;&gt;YEAR(A1532)))</x:f>
        <x:v>0</x:v>
      </x:c>
      <x:c r="Q1531" s="66" t="b">
        <x:f aca="0">AND(MOD(MONTH(A1531),3)=0,OR(A1532="",MONTH(A1531)&lt;&gt;MONTH(A1532)))</x:f>
        <x:v>0</x:v>
      </x:c>
      <x:c r="R1531" s="66" t="b">
        <x:f aca="0">OR(O1531&gt;$E$7,O1531&lt;$E$6)</x:f>
        <x:v>0</x:v>
      </x:c>
      <x:c r="S1531" s="66" t="b">
        <x:f aca="0">AND(OR(P1531,Q1531,R1531),A1531-AH1530&gt;$E$8)</x:f>
        <x:v>0</x:v>
      </x:c>
      <x:c r="T1531" s="67" t="str">
        <x:f aca="0">IF(NOT(OR(P1531,Q1531,R1531)),"不调",IF(NOT(S1531),"间隔规则跳过",IF(P1531,"年末+季度",IF(AND(Q1531,R1531),"季度+动态",IF(Q1531,"季度","动态")))))</x:f>
        <x:v>不调</x:v>
      </x:c>
      <x:c r="U1531" s="64" t="n">
        <x:f aca="0">IF(OR(T1531="年末+季度",T1531="季度+动态"),N1531*$E$5/2,IF(T1531="季度",(J1531+K1531)/2,IF(T1531="动态",N1531*$E$5*IF(J1531+K1531=0,0.5,J1531/(J1531+K1531)),J1531)))</x:f>
        <x:v>0.14585606515173766</x:v>
      </x:c>
      <x:c r="V1531" s="64" t="n">
        <x:f aca="0">IF(OR(T1531="年末+季度",T1531="季度+动态"),N1531*$E$5/2,IF(T1531="季度",(J1531+K1531)/2,IF(T1531="动态",N1531*$E$5*IF(J1531+K1531=0,0.5,K1531/(J1531+K1531)),K1531)))</x:f>
        <x:v>0.15434437240175836</x:v>
      </x:c>
      <x:c r="W1531" s="64" t="n">
        <x:f aca="0">IF(OR(T1531="年末+季度",T1531="季度+动态",T1531="动态"),N1531*(1-$E$5)*IF(L1531+M1531=0,$B$7/($B$7+$B$8),L1531/(L1531+M1531)),L1531)</x:f>
        <x:v>0.9738664474232728</x:v>
      </x:c>
      <x:c r="X1531" s="64" t="n">
        <x:f aca="0">IF(OR(T1531="年末+季度",T1531="季度+动态",T1531="动态"),N1531*(1-$E$5)*IF(L1531+M1531=0,$B$8/($B$7+$B$8),M1531/(L1531+M1531)),M1531)</x:f>
        <x:v>0.17130497265449351</x:v>
      </x:c>
      <x:c r="Y1531" s="64" t="n">
        <x:f aca="0">POWER(1-$H$5,(A1531-A1530)/$H$8)</x:f>
        <x:v>0.9999588018747739</x:v>
      </x:c>
      <x:c r="Z1531" s="64" t="n">
        <x:f aca="0">U1531*Y1531</x:f>
        <x:v>0.14585005615530056</x:v>
      </x:c>
      <x:c r="AA1531" s="64" t="n">
        <x:f aca="0">V1531*Y1531</x:f>
        <x:v>0.1543380137029762</x:v>
      </x:c>
      <x:c r="AB1531" s="64" t="n">
        <x:f aca="0">W1531*Y1531</x:f>
        <x:v>0.9738263259514184</x:v>
      </x:c>
      <x:c r="AC1531" s="64" t="n">
        <x:f aca="0">X1531*Y1531</x:f>
        <x:v>0.17129791521077825</x:v>
      </x:c>
      <x:c r="AD1531" s="64" t="n">
        <x:f aca="0">SUM(Z1531:AC1531)</x:f>
        <x:v>1.4453123110204733</x:v>
      </x:c>
      <x:c r="AE1531" s="64" t="n">
        <x:f aca="0">MAX(AE1530,AD1531)</x:f>
        <x:v>1.4453123110204733</x:v>
      </x:c>
      <x:c r="AF1531" s="63" t="n">
        <x:f aca="0">AD1531/AE1531-1</x:f>
        <x:v>0</x:v>
      </x:c>
      <x:c r="AG1531" s="63" t="n">
        <x:f aca="0">AD1531/AD1530-1</x:f>
        <x:v>0.005904618321977972</x:v>
      </x:c>
      <x:c r="AH1531" s="61" t="n">
        <x:f aca="0">IF(OR(T1531="年末+季度",T1531="季度+动态",T1531="季度",T1531="动态"),A1531,AH1530)</x:f>
        <x:v>46022</x:v>
      </x:c>
      <x:c r="AI1531" s="68" t="n">
        <x:f aca="0">YEAR(A1531)</x:f>
        <x:v>2026</x:v>
      </x:c>
      <x:c r="AJ1531" s="68" t="n">
        <x:f aca="0">MONTH(A1531)</x:f>
        <x:v>3</x:v>
      </x:c>
      <x:c r="AK1531" s="66" t="n">
        <x:f aca="0">IF(MONTH(A1531)&lt;&gt;MONTH(A1532),1,0)</x:f>
        <x:v>0</x:v>
      </x:c>
      <x:c r="AL1531" s="64" t="n">
        <x:f aca="0">IF(AK1530,AD1530,AL1530)</x:f>
        <x:v>1.4368283877963528</x:v>
      </x:c>
      <x:c r="AM1531" s="65" t="str">
        <x:f aca="0">IF(AK1531,AD1531/AL1531-1,"")</x:f>
      </x:c>
      <x:c r="AN1531" s="64" t="n">
        <x:f aca="0">IF(AI1531&lt;&gt;AI1530,AD1531,MAX(AN1530,AD1531))</x:f>
        <x:v>1.4453123110204733</x:v>
      </x:c>
      <x:c r="AO1531" s="65" t="n">
        <x:f aca="0">AD1531/AN1531-1</x:f>
        <x:v>0</x:v>
      </x:c>
      <x:c r="AP1531" s="69" t="n">
        <x:f aca="0">IFERROR(SUM(Z1531:AC1531)/AD1531,0)</x:f>
        <x:v>1</x:v>
      </x:c>
      <x:c r="AQ1531" s="66" t="b">
        <x:f aca="0">AND(B1531&gt;0,C1531&gt;0,D1531&gt;0,E1531&gt;0)</x:f>
        <x:v>1</x:v>
      </x:c>
    </x:row>
    <x:row r="1532" ht="13.5" hidden="0">
      <x:c r="A1532" s="61" t="n">
        <x:f aca="0">'净值底稿'!A1494</x:f>
        <x:v>46084</x:v>
      </x:c>
      <x:c r="B1532" s="62" t="n">
        <x:f aca="0">'净值底稿'!W1494</x:f>
        <x:v>1.7597852306388984</x:v>
      </x:c>
      <x:c r="C1532" s="62" t="n">
        <x:f aca="0">'净值底稿'!T1494</x:f>
        <x:v>1.9921100194482453</x:v>
      </x:c>
      <x:c r="D1532" s="62" t="n">
        <x:f aca="0">'净值底稿'!U1494</x:f>
        <x:v>1.7637</x:v>
      </x:c>
      <x:c r="E1532" s="62" t="n">
        <x:f aca="0">'净值底稿'!V1494</x:f>
        <x:v>4.0995</x:v>
      </x:c>
      <x:c r="F1532" s="63" t="n">
        <x:f aca="0">IFERROR(B1532/B1531-1,0)</x:f>
        <x:v>0.002812369131730108</x:v>
      </x:c>
      <x:c r="G1532" s="63" t="n">
        <x:f aca="0">IFERROR(C1532/C1531-1,0)</x:f>
        <x:v>-0.0342505891282151</x:v>
      </x:c>
      <x:c r="H1532" s="63" t="n">
        <x:f aca="0">IFERROR(D1532/D1531-1,0)</x:f>
        <x:v>0.00011341083073435065</x:v>
      </x:c>
      <x:c r="I1532" s="63" t="n">
        <x:f aca="0">IFERROR(E1532/E1531-1,0)</x:f>
        <x:v>-0.012596945902981771</x:v>
      </x:c>
      <x:c r="J1532" s="64" t="n">
        <x:f aca="0">Z1531*(1+F1532)</x:f>
        <x:v>0.14626024035109284</x:v>
      </x:c>
      <x:c r="K1532" s="64" t="n">
        <x:f aca="0">AA1531*(1+G1532)</x:f>
        <x:v>0.14905184580877073</x:v>
      </x:c>
      <x:c r="L1532" s="64" t="n">
        <x:f aca="0">AB1531*(1+H1532)</x:f>
        <x:v>0.9739367684040355</x:v>
      </x:c>
      <x:c r="M1532" s="64" t="n">
        <x:f aca="0">AC1531*(1+I1532)</x:f>
        <x:v>0.16914008463957453</x:v>
      </x:c>
      <x:c r="N1532" s="64" t="n">
        <x:f aca="0">SUM(J1532:M1532)</x:f>
        <x:v>1.4383889392034737</x:v>
      </x:c>
      <x:c r="O1532" s="65" t="n">
        <x:f aca="0">IFERROR((J1532+K1532)/N1532,0)</x:f>
        <x:v>0.2053075340828166</x:v>
      </x:c>
      <x:c r="P1532" s="66" t="b">
        <x:f aca="0">AND(MONTH(A1532)=12,OR(A1533="",YEAR(A1532)&lt;&gt;YEAR(A1533)))</x:f>
        <x:v>0</x:v>
      </x:c>
      <x:c r="Q1532" s="66" t="b">
        <x:f aca="0">AND(MOD(MONTH(A1532),3)=0,OR(A1533="",MONTH(A1532)&lt;&gt;MONTH(A1533)))</x:f>
        <x:v>0</x:v>
      </x:c>
      <x:c r="R1532" s="66" t="b">
        <x:f aca="0">OR(O1532&gt;$E$7,O1532&lt;$E$6)</x:f>
        <x:v>0</x:v>
      </x:c>
      <x:c r="S1532" s="66" t="b">
        <x:f aca="0">AND(OR(P1532,Q1532,R1532),A1532-AH1531&gt;$E$8)</x:f>
        <x:v>0</x:v>
      </x:c>
      <x:c r="T1532" s="67" t="str">
        <x:f aca="0">IF(NOT(OR(P1532,Q1532,R1532)),"不调",IF(NOT(S1532),"间隔规则跳过",IF(P1532,"年末+季度",IF(AND(Q1532,R1532),"季度+动态",IF(Q1532,"季度","动态")))))</x:f>
        <x:v>不调</x:v>
      </x:c>
      <x:c r="U1532" s="64" t="n">
        <x:f aca="0">IF(OR(T1532="年末+季度",T1532="季度+动态"),N1532*$E$5/2,IF(T1532="季度",(J1532+K1532)/2,IF(T1532="动态",N1532*$E$5*IF(J1532+K1532=0,0.5,J1532/(J1532+K1532)),J1532)))</x:f>
        <x:v>0.14626024035109284</x:v>
      </x:c>
      <x:c r="V1532" s="64" t="n">
        <x:f aca="0">IF(OR(T1532="年末+季度",T1532="季度+动态"),N1532*$E$5/2,IF(T1532="季度",(J1532+K1532)/2,IF(T1532="动态",N1532*$E$5*IF(J1532+K1532=0,0.5,K1532/(J1532+K1532)),K1532)))</x:f>
        <x:v>0.14905184580877073</x:v>
      </x:c>
      <x:c r="W1532" s="64" t="n">
        <x:f aca="0">IF(OR(T1532="年末+季度",T1532="季度+动态",T1532="动态"),N1532*(1-$E$5)*IF(L1532+M1532=0,$B$7/($B$7+$B$8),L1532/(L1532+M1532)),L1532)</x:f>
        <x:v>0.9739367684040355</x:v>
      </x:c>
      <x:c r="X1532" s="64" t="n">
        <x:f aca="0">IF(OR(T1532="年末+季度",T1532="季度+动态",T1532="动态"),N1532*(1-$E$5)*IF(L1532+M1532=0,$B$8/($B$7+$B$8),M1532/(L1532+M1532)),M1532)</x:f>
        <x:v>0.16914008463957453</x:v>
      </x:c>
      <x:c r="Y1532" s="64" t="n">
        <x:f aca="0">POWER(1-$H$5,(A1532-A1531)/$H$8)</x:f>
        <x:v>0.9999862671029998</x:v>
      </x:c>
      <x:c r="Z1532" s="64" t="n">
        <x:f aca="0">U1532*Y1532</x:f>
        <x:v>0.14625823177427685</x:v>
      </x:c>
      <x:c r="AA1532" s="64" t="n">
        <x:f aca="0">V1532*Y1532</x:f>
        <x:v>0.14904979889512454</x:v>
      </x:c>
      <x:c r="AB1532" s="64" t="n">
        <x:f aca="0">W1532*Y1532</x:f>
        <x:v>0.9739233934307103</x:v>
      </x:c>
      <x:c r="AC1532" s="64" t="n">
        <x:f aca="0">X1532*Y1532</x:f>
        <x:v>0.16913776185621357</x:v>
      </x:c>
      <x:c r="AD1532" s="64" t="n">
        <x:f aca="0">SUM(Z1532:AC1532)</x:f>
        <x:v>1.4383691859563252</x:v>
      </x:c>
      <x:c r="AE1532" s="64" t="n">
        <x:f aca="0">MAX(AE1531,AD1532)</x:f>
        <x:v>1.4453123110204733</x:v>
      </x:c>
      <x:c r="AF1532" s="63" t="n">
        <x:f aca="0">AD1532/AE1532-1</x:f>
        <x:v>-0.004803892564400725</x:v>
      </x:c>
      <x:c r="AG1532" s="63" t="n">
        <x:f aca="0">AD1532/AD1531-1</x:f>
        <x:v>-0.004803892564400725</x:v>
      </x:c>
      <x:c r="AH1532" s="61" t="n">
        <x:f aca="0">IF(OR(T1532="年末+季度",T1532="季度+动态",T1532="季度",T1532="动态"),A1532,AH1531)</x:f>
        <x:v>46022</x:v>
      </x:c>
      <x:c r="AI1532" s="68" t="n">
        <x:f aca="0">YEAR(A1532)</x:f>
        <x:v>2026</x:v>
      </x:c>
      <x:c r="AJ1532" s="68" t="n">
        <x:f aca="0">MONTH(A1532)</x:f>
        <x:v>3</x:v>
      </x:c>
      <x:c r="AK1532" s="66" t="n">
        <x:f aca="0">IF(MONTH(A1532)&lt;&gt;MONTH(A1533),1,0)</x:f>
        <x:v>0</x:v>
      </x:c>
      <x:c r="AL1532" s="64" t="n">
        <x:f aca="0">IF(AK1531,AD1531,AL1531)</x:f>
        <x:v>1.4368283877963528</x:v>
      </x:c>
      <x:c r="AM1532" s="65" t="str">
        <x:f aca="0">IF(AK1532,AD1532/AL1532-1,"")</x:f>
      </x:c>
      <x:c r="AN1532" s="64" t="n">
        <x:f aca="0">IF(AI1532&lt;&gt;AI1531,AD1532,MAX(AN1531,AD1532))</x:f>
        <x:v>1.4453123110204733</x:v>
      </x:c>
      <x:c r="AO1532" s="65" t="n">
        <x:f aca="0">AD1532/AN1532-1</x:f>
        <x:v>-0.004803892564400725</x:v>
      </x:c>
      <x:c r="AP1532" s="69" t="n">
        <x:f aca="0">IFERROR(SUM(Z1532:AC1532)/AD1532,0)</x:f>
        <x:v>1</x:v>
      </x:c>
      <x:c r="AQ1532" s="66" t="b">
        <x:f aca="0">AND(B1532&gt;0,C1532&gt;0,D1532&gt;0,E1532&gt;0)</x:f>
        <x:v>1</x:v>
      </x:c>
    </x:row>
    <x:row r="1533" ht="13.5" hidden="0">
      <x:c r="A1533" s="61" t="n">
        <x:f aca="0">'净值底稿'!A1495</x:f>
        <x:v>46085</x:v>
      </x:c>
      <x:c r="B1533" s="62" t="n">
        <x:f aca="0">'净值底稿'!W1495</x:f>
        <x:v>1.7337936526269313</x:v>
      </x:c>
      <x:c r="C1533" s="62" t="n">
        <x:f aca="0">'净值底稿'!T1495</x:f>
        <x:v>1.9790723051594954</x:v>
      </x:c>
      <x:c r="D1533" s="62" t="n">
        <x:f aca="0">'净值底稿'!U1495</x:f>
        <x:v>1.7645</x:v>
      </x:c>
      <x:c r="E1533" s="62" t="n">
        <x:f aca="0">'净值底稿'!V1495</x:f>
        <x:v>3.9984</x:v>
      </x:c>
      <x:c r="F1533" s="63" t="n">
        <x:f aca="0">IFERROR(B1533/B1532-1,0)</x:f>
        <x:v>-0.014769744375301208</x:v>
      </x:c>
      <x:c r="G1533" s="63" t="n">
        <x:f aca="0">IFERROR(C1533/C1532-1,0)</x:f>
        <x:v>-0.006544675826870683</x:v>
      </x:c>
      <x:c r="H1533" s="63" t="n">
        <x:f aca="0">IFERROR(D1533/D1532-1,0)</x:f>
        <x:v>0.00045359188070537293</x:v>
      </x:c>
      <x:c r="I1533" s="63" t="n">
        <x:f aca="0">IFERROR(E1533/E1532-1,0)</x:f>
        <x:v>-0.024661544090742726</x:v>
      </x:c>
      <x:c r="J1533" s="64" t="n">
        <x:f aca="0">Z1532*(1+F1533)</x:f>
        <x:v>0.14409803507818722</x:v>
      </x:c>
      <x:c r="K1533" s="64" t="n">
        <x:f aca="0">AA1532*(1+G1533)</x:f>
        <x:v>0.14807431627929568</x:v>
      </x:c>
      <x:c r="L1533" s="64" t="n">
        <x:f aca="0">AB1532*(1+H1533)</x:f>
        <x:v>0.9743651571743995</x:v>
      </x:c>
      <x:c r="M1533" s="64" t="n">
        <x:f aca="0">AC1532*(1+I1533)</x:f>
        <x:v>0.16496656348478703</x:v>
      </x:c>
      <x:c r="N1533" s="64" t="n">
        <x:f aca="0">SUM(J1533:M1533)</x:f>
        <x:v>1.4315040720166694</x:v>
      </x:c>
      <x:c r="O1533" s="65" t="n">
        <x:f aca="0">IFERROR((J1533+K1533)/N1533,0)</x:f>
        <x:v>0.2041016557821434</x:v>
      </x:c>
      <x:c r="P1533" s="66" t="b">
        <x:f aca="0">AND(MONTH(A1533)=12,OR(A1534="",YEAR(A1533)&lt;&gt;YEAR(A1534)))</x:f>
        <x:v>0</x:v>
      </x:c>
      <x:c r="Q1533" s="66" t="b">
        <x:f aca="0">AND(MOD(MONTH(A1533),3)=0,OR(A1534="",MONTH(A1533)&lt;&gt;MONTH(A1534)))</x:f>
        <x:v>0</x:v>
      </x:c>
      <x:c r="R1533" s="66" t="b">
        <x:f aca="0">OR(O1533&gt;$E$7,O1533&lt;$E$6)</x:f>
        <x:v>0</x:v>
      </x:c>
      <x:c r="S1533" s="66" t="b">
        <x:f aca="0">AND(OR(P1533,Q1533,R1533),A1533-AH1532&gt;$E$8)</x:f>
        <x:v>0</x:v>
      </x:c>
      <x:c r="T1533" s="67" t="str">
        <x:f aca="0">IF(NOT(OR(P1533,Q1533,R1533)),"不调",IF(NOT(S1533),"间隔规则跳过",IF(P1533,"年末+季度",IF(AND(Q1533,R1533),"季度+动态",IF(Q1533,"季度","动态")))))</x:f>
        <x:v>不调</x:v>
      </x:c>
      <x:c r="U1533" s="64" t="n">
        <x:f aca="0">IF(OR(T1533="年末+季度",T1533="季度+动态"),N1533*$E$5/2,IF(T1533="季度",(J1533+K1533)/2,IF(T1533="动态",N1533*$E$5*IF(J1533+K1533=0,0.5,J1533/(J1533+K1533)),J1533)))</x:f>
        <x:v>0.14409803507818722</x:v>
      </x:c>
      <x:c r="V1533" s="64" t="n">
        <x:f aca="0">IF(OR(T1533="年末+季度",T1533="季度+动态"),N1533*$E$5/2,IF(T1533="季度",(J1533+K1533)/2,IF(T1533="动态",N1533*$E$5*IF(J1533+K1533=0,0.5,K1533/(J1533+K1533)),K1533)))</x:f>
        <x:v>0.14807431627929568</x:v>
      </x:c>
      <x:c r="W1533" s="64" t="n">
        <x:f aca="0">IF(OR(T1533="年末+季度",T1533="季度+动态",T1533="动态"),N1533*(1-$E$5)*IF(L1533+M1533=0,$B$7/($B$7+$B$8),L1533/(L1533+M1533)),L1533)</x:f>
        <x:v>0.9743651571743995</x:v>
      </x:c>
      <x:c r="X1533" s="64" t="n">
        <x:f aca="0">IF(OR(T1533="年末+季度",T1533="季度+动态",T1533="动态"),N1533*(1-$E$5)*IF(L1533+M1533=0,$B$8/($B$7+$B$8),M1533/(L1533+M1533)),M1533)</x:f>
        <x:v>0.16496656348478703</x:v>
      </x:c>
      <x:c r="Y1533" s="64" t="n">
        <x:f aca="0">POWER(1-$H$5,(A1533-A1532)/$H$8)</x:f>
        <x:v>0.9999862671029998</x:v>
      </x:c>
      <x:c r="Z1533" s="64" t="n">
        <x:f aca="0">U1533*Y1533</x:f>
        <x:v>0.14409605619471355</x:v>
      </x:c>
      <x:c r="AA1533" s="64" t="n">
        <x:f aca="0">V1533*Y1533</x:f>
        <x:v>0.14807228278996185</x:v>
      </x:c>
      <x:c r="AB1533" s="64" t="n">
        <x:f aca="0">W1533*Y1533</x:f>
        <x:v>0.9743517763180555</x:v>
      </x:c>
      <x:c r="AC1533" s="64" t="n">
        <x:f aca="0">X1533*Y1533</x:f>
        <x:v>0.1649642980159622</x:v>
      </x:c>
      <x:c r="AD1533" s="64" t="n">
        <x:f aca="0">SUM(Z1533:AC1533)</x:f>
        <x:v>1.431484413318693</x:v>
      </x:c>
      <x:c r="AE1533" s="64" t="n">
        <x:f aca="0">MAX(AE1532,AD1533)</x:f>
        <x:v>1.4453123110204733</x:v>
      </x:c>
      <x:c r="AF1533" s="63" t="n">
        <x:f aca="0">AD1533/AE1533-1</x:f>
        <x:v>-0.009567411552743876</x:v>
      </x:c>
      <x:c r="AG1533" s="63" t="n">
        <x:f aca="0">AD1533/AD1532-1</x:f>
        <x:v>-0.004786512881986393</x:v>
      </x:c>
      <x:c r="AH1533" s="61" t="n">
        <x:f aca="0">IF(OR(T1533="年末+季度",T1533="季度+动态",T1533="季度",T1533="动态"),A1533,AH1532)</x:f>
        <x:v>46022</x:v>
      </x:c>
      <x:c r="AI1533" s="68" t="n">
        <x:f aca="0">YEAR(A1533)</x:f>
        <x:v>2026</x:v>
      </x:c>
      <x:c r="AJ1533" s="68" t="n">
        <x:f aca="0">MONTH(A1533)</x:f>
        <x:v>3</x:v>
      </x:c>
      <x:c r="AK1533" s="66" t="n">
        <x:f aca="0">IF(MONTH(A1533)&lt;&gt;MONTH(A1534),1,0)</x:f>
        <x:v>0</x:v>
      </x:c>
      <x:c r="AL1533" s="64" t="n">
        <x:f aca="0">IF(AK1532,AD1532,AL1532)</x:f>
        <x:v>1.4368283877963528</x:v>
      </x:c>
      <x:c r="AM1533" s="65" t="str">
        <x:f aca="0">IF(AK1533,AD1533/AL1533-1,"")</x:f>
      </x:c>
      <x:c r="AN1533" s="64" t="n">
        <x:f aca="0">IF(AI1533&lt;&gt;AI1532,AD1533,MAX(AN1532,AD1533))</x:f>
        <x:v>1.4453123110204733</x:v>
      </x:c>
      <x:c r="AO1533" s="65" t="n">
        <x:f aca="0">AD1533/AN1533-1</x:f>
        <x:v>-0.009567411552743876</x:v>
      </x:c>
      <x:c r="AP1533" s="69" t="n">
        <x:f aca="0">IFERROR(SUM(Z1533:AC1533)/AD1533,0)</x:f>
        <x:v>1</x:v>
      </x:c>
      <x:c r="AQ1533" s="66" t="b">
        <x:f aca="0">AND(B1533&gt;0,C1533&gt;0,D1533&gt;0,E1533&gt;0)</x:f>
        <x:v>1</x:v>
      </x:c>
    </x:row>
    <x:row r="1534" ht="13.5" hidden="0">
      <x:c r="A1534" s="61" t="n">
        <x:f aca="0">'净值底稿'!A1496</x:f>
        <x:v>46086</x:v>
      </x:c>
      <x:c r="B1534" s="62" t="n">
        <x:f aca="0">'净值底稿'!W1496</x:f>
        <x:v>1.7378906934895664</x:v>
      </x:c>
      <x:c r="C1534" s="62" t="n">
        <x:f aca="0">'净值底稿'!T1496</x:f>
        <x:v>1.9997477333311946</x:v>
      </x:c>
      <x:c r="D1534" s="62" t="n">
        <x:f aca="0">'净值底稿'!U1496</x:f>
        <x:v>1.7646</x:v>
      </x:c>
      <x:c r="E1534" s="62" t="n">
        <x:f aca="0">'净值底稿'!V1496</x:f>
        <x:v>3.9866</x:v>
      </x:c>
      <x:c r="F1534" s="63" t="n">
        <x:f aca="0">IFERROR(B1534/B1533-1,0)</x:f>
        <x:v>0.0023630498683782086</x:v>
      </x:c>
      <x:c r="G1534" s="63" t="n">
        <x:f aca="0">IFERROR(C1534/C1533-1,0)</x:f>
        <x:v>0.010447030216024888</x:v>
      </x:c>
      <x:c r="H1534" s="63" t="n">
        <x:f aca="0">IFERROR(D1534/D1533-1,0)</x:f>
        <x:v>0.0000566732785491908</x:v>
      </x:c>
      <x:c r="I1534" s="63" t="n">
        <x:f aca="0">IFERROR(E1534/E1533-1,0)</x:f>
        <x:v>-0.002951180472188897</x:v>
      </x:c>
      <x:c r="J1534" s="64" t="n">
        <x:f aca="0">Z1533*(1+F1534)</x:f>
        <x:v>0.14443656236133828</x:v>
      </x:c>
      <x:c r="K1534" s="64" t="n">
        <x:f aca="0">AA1533*(1+G1534)</x:f>
        <x:v>0.14961919840242435</x:v>
      </x:c>
      <x:c r="L1534" s="64" t="n">
        <x:f aca="0">AB1533*(1+H1534)</x:f>
        <x:v>0.9744069960276797</x:v>
      </x:c>
      <x:c r="M1534" s="64" t="n">
        <x:f aca="0">AC1533*(1+I1534)</x:f>
        <x:v>0.16447745860104915</x:v>
      </x:c>
      <x:c r="N1534" s="64" t="n">
        <x:f aca="0">SUM(J1534:M1534)</x:f>
        <x:v>1.4329402153924915</x:v>
      </x:c>
      <x:c r="O1534" s="65" t="n">
        <x:f aca="0">IFERROR((J1534+K1534)/N1534,0)</x:f>
        <x:v>0.20521146493415907</x:v>
      </x:c>
      <x:c r="P1534" s="66" t="b">
        <x:f aca="0">AND(MONTH(A1534)=12,OR(A1535="",YEAR(A1534)&lt;&gt;YEAR(A1535)))</x:f>
        <x:v>0</x:v>
      </x:c>
      <x:c r="Q1534" s="66" t="b">
        <x:f aca="0">AND(MOD(MONTH(A1534),3)=0,OR(A1535="",MONTH(A1534)&lt;&gt;MONTH(A1535)))</x:f>
        <x:v>0</x:v>
      </x:c>
      <x:c r="R1534" s="66" t="b">
        <x:f aca="0">OR(O1534&gt;$E$7,O1534&lt;$E$6)</x:f>
        <x:v>0</x:v>
      </x:c>
      <x:c r="S1534" s="66" t="b">
        <x:f aca="0">AND(OR(P1534,Q1534,R1534),A1534-AH1533&gt;$E$8)</x:f>
        <x:v>0</x:v>
      </x:c>
      <x:c r="T1534" s="67" t="str">
        <x:f aca="0">IF(NOT(OR(P1534,Q1534,R1534)),"不调",IF(NOT(S1534),"间隔规则跳过",IF(P1534,"年末+季度",IF(AND(Q1534,R1534),"季度+动态",IF(Q1534,"季度","动态")))))</x:f>
        <x:v>不调</x:v>
      </x:c>
      <x:c r="U1534" s="64" t="n">
        <x:f aca="0">IF(OR(T1534="年末+季度",T1534="季度+动态"),N1534*$E$5/2,IF(T1534="季度",(J1534+K1534)/2,IF(T1534="动态",N1534*$E$5*IF(J1534+K1534=0,0.5,J1534/(J1534+K1534)),J1534)))</x:f>
        <x:v>0.14443656236133828</x:v>
      </x:c>
      <x:c r="V1534" s="64" t="n">
        <x:f aca="0">IF(OR(T1534="年末+季度",T1534="季度+动态"),N1534*$E$5/2,IF(T1534="季度",(J1534+K1534)/2,IF(T1534="动态",N1534*$E$5*IF(J1534+K1534=0,0.5,K1534/(J1534+K1534)),K1534)))</x:f>
        <x:v>0.14961919840242435</x:v>
      </x:c>
      <x:c r="W1534" s="64" t="n">
        <x:f aca="0">IF(OR(T1534="年末+季度",T1534="季度+动态",T1534="动态"),N1534*(1-$E$5)*IF(L1534+M1534=0,$B$7/($B$7+$B$8),L1534/(L1534+M1534)),L1534)</x:f>
        <x:v>0.9744069960276797</x:v>
      </x:c>
      <x:c r="X1534" s="64" t="n">
        <x:f aca="0">IF(OR(T1534="年末+季度",T1534="季度+动态",T1534="动态"),N1534*(1-$E$5)*IF(L1534+M1534=0,$B$8/($B$7+$B$8),M1534/(L1534+M1534)),M1534)</x:f>
        <x:v>0.16447745860104915</x:v>
      </x:c>
      <x:c r="Y1534" s="64" t="n">
        <x:f aca="0">POWER(1-$H$5,(A1534-A1533)/$H$8)</x:f>
        <x:v>0.9999862671029998</x:v>
      </x:c>
      <x:c r="Z1534" s="64" t="n">
        <x:f aca="0">U1534*Y1534</x:f>
        <x:v>0.14443457882890431</x:v>
      </x:c>
      <x:c r="AA1534" s="64" t="n">
        <x:f aca="0">V1534*Y1534</x:f>
        <x:v>0.14961714369738344</x:v>
      </x:c>
      <x:c r="AB1534" s="64" t="n">
        <x:f aca="0">W1534*Y1534</x:f>
        <x:v>0.9743936145967669</x:v>
      </x:c>
      <x:c r="AC1534" s="64" t="n">
        <x:f aca="0">X1534*Y1534</x:f>
        <x:v>0.16447519984905132</x:v>
      </x:c>
      <x:c r="AD1534" s="64" t="n">
        <x:f aca="0">SUM(Z1534:AC1534)</x:f>
        <x:v>1.4329205369721059</x:v>
      </x:c>
      <x:c r="AE1534" s="64" t="n">
        <x:f aca="0">MAX(AE1533,AD1534)</x:f>
        <x:v>1.4453123110204733</x:v>
      </x:c>
      <x:c r="AF1534" s="63" t="n">
        <x:f aca="0">AD1534/AE1534-1</x:f>
        <x:v>-0.008573769111271279</x:v>
      </x:c>
      <x:c r="AG1534" s="63" t="n">
        <x:f aca="0">AD1534/AD1533-1</x:f>
        <x:v>0.0010032408596636344</x:v>
      </x:c>
      <x:c r="AH1534" s="61" t="n">
        <x:f aca="0">IF(OR(T1534="年末+季度",T1534="季度+动态",T1534="季度",T1534="动态"),A1534,AH1533)</x:f>
        <x:v>46022</x:v>
      </x:c>
      <x:c r="AI1534" s="68" t="n">
        <x:f aca="0">YEAR(A1534)</x:f>
        <x:v>2026</x:v>
      </x:c>
      <x:c r="AJ1534" s="68" t="n">
        <x:f aca="0">MONTH(A1534)</x:f>
        <x:v>3</x:v>
      </x:c>
      <x:c r="AK1534" s="66" t="n">
        <x:f aca="0">IF(MONTH(A1534)&lt;&gt;MONTH(A1535),1,0)</x:f>
        <x:v>0</x:v>
      </x:c>
      <x:c r="AL1534" s="64" t="n">
        <x:f aca="0">IF(AK1533,AD1533,AL1533)</x:f>
        <x:v>1.4368283877963528</x:v>
      </x:c>
      <x:c r="AM1534" s="65" t="str">
        <x:f aca="0">IF(AK1534,AD1534/AL1534-1,"")</x:f>
      </x:c>
      <x:c r="AN1534" s="64" t="n">
        <x:f aca="0">IF(AI1534&lt;&gt;AI1533,AD1534,MAX(AN1533,AD1534))</x:f>
        <x:v>1.4453123110204733</x:v>
      </x:c>
      <x:c r="AO1534" s="65" t="n">
        <x:f aca="0">AD1534/AN1534-1</x:f>
        <x:v>-0.008573769111271279</x:v>
      </x:c>
      <x:c r="AP1534" s="69" t="n">
        <x:f aca="0">IFERROR(SUM(Z1534:AC1534)/AD1534,0)</x:f>
        <x:v>1</x:v>
      </x:c>
      <x:c r="AQ1534" s="66" t="b">
        <x:f aca="0">AND(B1534&gt;0,C1534&gt;0,D1534&gt;0,E1534&gt;0)</x:f>
        <x:v>1</x:v>
      </x:c>
    </x:row>
    <x:row r="1535" ht="13.5" hidden="0">
      <x:c r="A1535" s="61" t="n">
        <x:f aca="0">'净值底稿'!A1497</x:f>
        <x:v>46087</x:v>
      </x:c>
      <x:c r="B1535" s="62" t="n">
        <x:f aca="0">'净值底稿'!W1497</x:f>
        <x:v>1.746213384580918</x:v>
      </x:c>
      <x:c r="C1535" s="62" t="n">
        <x:f aca="0">'净值底稿'!T1497</x:f>
        <x:v>2.0192127824974246</x:v>
      </x:c>
      <x:c r="D1535" s="62" t="n">
        <x:f aca="0">'净值底稿'!U1497</x:f>
        <x:v>1.7647</x:v>
      </x:c>
      <x:c r="E1535" s="62" t="n">
        <x:f aca="0">'净值底稿'!V1497</x:f>
        <x:v>3.9519</x:v>
      </x:c>
      <x:c r="F1535" s="63" t="n">
        <x:f aca="0">IFERROR(B1535/B1534-1,0)</x:f>
        <x:v>0.00478896119446981</x:v>
      </x:c>
      <x:c r="G1535" s="63" t="n">
        <x:f aca="0">IFERROR(C1535/C1534-1,0)</x:f>
        <x:v>0.009733752333753065</x:v>
      </x:c>
      <x:c r="H1535" s="63" t="n">
        <x:f aca="0">IFERROR(D1535/D1534-1,0)</x:f>
        <x:v>0.00005667006687071208</x:v>
      </x:c>
      <x:c r="I1535" s="63" t="n">
        <x:f aca="0">IFERROR(E1535/E1534-1,0)</x:f>
        <x:v>-0.0087041589324236</x:v>
      </x:c>
      <x:c r="J1535" s="64" t="n">
        <x:f aca="0">Z1534*(1+F1535)</x:f>
        <x:v>0.14512627042205553</x:v>
      </x:c>
      <x:c r="K1535" s="64" t="n">
        <x:f aca="0">AA1534*(1+G1535)</x:f>
        <x:v>0.15107347991901732</x:v>
      </x:c>
      <x:c r="L1535" s="64" t="n">
        <x:f aca="0">AB1534*(1+H1535)</x:f>
        <x:v>0.9744488335480644</x:v>
      </x:c>
      <x:c r="M1535" s="64" t="n">
        <x:f aca="0">AC1534*(1+I1535)</x:f>
        <x:v>0.16304358156912305</x:v>
      </x:c>
      <x:c r="N1535" s="64" t="n">
        <x:f aca="0">SUM(J1535:M1535)</x:f>
        <x:v>1.4336921654582604</x:v>
      </x:c>
      <x:c r="O1535" s="65" t="n">
        <x:f aca="0">IFERROR((J1535+K1535)/N1535,0)</x:f>
        <x:v>0.2065992668979931</x:v>
      </x:c>
      <x:c r="P1535" s="66" t="b">
        <x:f aca="0">AND(MONTH(A1535)=12,OR(A1536="",YEAR(A1535)&lt;&gt;YEAR(A1536)))</x:f>
        <x:v>0</x:v>
      </x:c>
      <x:c r="Q1535" s="66" t="b">
        <x:f aca="0">AND(MOD(MONTH(A1535),3)=0,OR(A1536="",MONTH(A1535)&lt;&gt;MONTH(A1536)))</x:f>
        <x:v>0</x:v>
      </x:c>
      <x:c r="R1535" s="66" t="b">
        <x:f aca="0">OR(O1535&gt;$E$7,O1535&lt;$E$6)</x:f>
        <x:v>0</x:v>
      </x:c>
      <x:c r="S1535" s="66" t="b">
        <x:f aca="0">AND(OR(P1535,Q1535,R1535),A1535-AH1534&gt;$E$8)</x:f>
        <x:v>0</x:v>
      </x:c>
      <x:c r="T1535" s="67" t="str">
        <x:f aca="0">IF(NOT(OR(P1535,Q1535,R1535)),"不调",IF(NOT(S1535),"间隔规则跳过",IF(P1535,"年末+季度",IF(AND(Q1535,R1535),"季度+动态",IF(Q1535,"季度","动态")))))</x:f>
        <x:v>不调</x:v>
      </x:c>
      <x:c r="U1535" s="64" t="n">
        <x:f aca="0">IF(OR(T1535="年末+季度",T1535="季度+动态"),N1535*$E$5/2,IF(T1535="季度",(J1535+K1535)/2,IF(T1535="动态",N1535*$E$5*IF(J1535+K1535=0,0.5,J1535/(J1535+K1535)),J1535)))</x:f>
        <x:v>0.14512627042205553</x:v>
      </x:c>
      <x:c r="V1535" s="64" t="n">
        <x:f aca="0">IF(OR(T1535="年末+季度",T1535="季度+动态"),N1535*$E$5/2,IF(T1535="季度",(J1535+K1535)/2,IF(T1535="动态",N1535*$E$5*IF(J1535+K1535=0,0.5,K1535/(J1535+K1535)),K1535)))</x:f>
        <x:v>0.15107347991901732</x:v>
      </x:c>
      <x:c r="W1535" s="64" t="n">
        <x:f aca="0">IF(OR(T1535="年末+季度",T1535="季度+动态",T1535="动态"),N1535*(1-$E$5)*IF(L1535+M1535=0,$B$7/($B$7+$B$8),L1535/(L1535+M1535)),L1535)</x:f>
        <x:v>0.9744488335480644</x:v>
      </x:c>
      <x:c r="X1535" s="64" t="n">
        <x:f aca="0">IF(OR(T1535="年末+季度",T1535="季度+动态",T1535="动态"),N1535*(1-$E$5)*IF(L1535+M1535=0,$B$8/($B$7+$B$8),M1535/(L1535+M1535)),M1535)</x:f>
        <x:v>0.16304358156912305</x:v>
      </x:c>
      <x:c r="Y1535" s="64" t="n">
        <x:f aca="0">POWER(1-$H$5,(A1535-A1534)/$H$8)</x:f>
        <x:v>0.9999862671029998</x:v>
      </x:c>
      <x:c r="Z1535" s="64" t="n">
        <x:f aca="0">U1535*Y1535</x:f>
        <x:v>0.1451242774179318</x:v>
      </x:c>
      <x:c r="AA1535" s="64" t="n">
        <x:f aca="0">V1535*Y1535</x:f>
        <x:v>0.1510714052424781</x:v>
      </x:c>
      <x:c r="AB1535" s="64" t="n">
        <x:f aca="0">W1535*Y1535</x:f>
        <x:v>0.9744354515426014</x:v>
      </x:c>
      <x:c r="AC1535" s="64" t="n">
        <x:f aca="0">X1535*Y1535</x:f>
        <x:v>0.16304134250841082</x:v>
      </x:c>
      <x:c r="AD1535" s="64" t="n">
        <x:f aca="0">SUM(Z1535:AC1535)</x:f>
        <x:v>1.433672476711422</x:v>
      </x:c>
      <x:c r="AE1535" s="64" t="n">
        <x:f aca="0">MAX(AE1534,AD1535)</x:f>
        <x:v>1.4453123110204733</x:v>
      </x:c>
      <x:c r="AF1535" s="63" t="n">
        <x:f aca="0">AD1535/AE1535-1</x:f>
        <x:v>-0.008053508034421286</x:v>
      </x:c>
      <x:c r="AG1535" s="63" t="n">
        <x:f aca="0">AD1535/AD1534-1</x:f>
        <x:v>0.0005247602500728643</x:v>
      </x:c>
      <x:c r="AH1535" s="61" t="n">
        <x:f aca="0">IF(OR(T1535="年末+季度",T1535="季度+动态",T1535="季度",T1535="动态"),A1535,AH1534)</x:f>
        <x:v>46022</x:v>
      </x:c>
      <x:c r="AI1535" s="68" t="n">
        <x:f aca="0">YEAR(A1535)</x:f>
        <x:v>2026</x:v>
      </x:c>
      <x:c r="AJ1535" s="68" t="n">
        <x:f aca="0">MONTH(A1535)</x:f>
        <x:v>3</x:v>
      </x:c>
      <x:c r="AK1535" s="66" t="n">
        <x:f aca="0">IF(MONTH(A1535)&lt;&gt;MONTH(A1536),1,0)</x:f>
        <x:v>0</x:v>
      </x:c>
      <x:c r="AL1535" s="64" t="n">
        <x:f aca="0">IF(AK1534,AD1534,AL1534)</x:f>
        <x:v>1.4368283877963528</x:v>
      </x:c>
      <x:c r="AM1535" s="65" t="str">
        <x:f aca="0">IF(AK1535,AD1535/AL1535-1,"")</x:f>
      </x:c>
      <x:c r="AN1535" s="64" t="n">
        <x:f aca="0">IF(AI1535&lt;&gt;AI1534,AD1535,MAX(AN1534,AD1535))</x:f>
        <x:v>1.4453123110204733</x:v>
      </x:c>
      <x:c r="AO1535" s="65" t="n">
        <x:f aca="0">AD1535/AN1535-1</x:f>
        <x:v>-0.008053508034421286</x:v>
      </x:c>
      <x:c r="AP1535" s="69" t="n">
        <x:f aca="0">IFERROR(SUM(Z1535:AC1535)/AD1535,0)</x:f>
        <x:v>1</x:v>
      </x:c>
      <x:c r="AQ1535" s="66" t="b">
        <x:f aca="0">AND(B1535&gt;0,C1535&gt;0,D1535&gt;0,E1535&gt;0)</x:f>
        <x:v>1</x:v>
      </x:c>
    </x:row>
    <x:row r="1536" ht="13.5" hidden="0">
      <x:c r="A1536" s="61" t="n">
        <x:f aca="0">'净值底稿'!A1498</x:f>
        <x:v>46090</x:v>
      </x:c>
      <x:c r="B1536" s="62" t="n">
        <x:f aca="0">'净值底稿'!W1498</x:f>
        <x:v>1.739120034406706</x:v>
      </x:c>
      <x:c r="C1536" s="62" t="n">
        <x:f aca="0">'净值底稿'!T1498</x:f>
        <x:v>2.003179403056388</x:v>
      </x:c>
      <x:c r="D1536" s="62" t="n">
        <x:f aca="0">'净值底稿'!U1498</x:f>
        <x:v>1.7628</x:v>
      </x:c>
      <x:c r="E1536" s="62" t="n">
        <x:f aca="0">'净值底稿'!V1498</x:f>
        <x:v>3.9543</x:v>
      </x:c>
      <x:c r="F1536" s="63" t="n">
        <x:f aca="0">IFERROR(B1536/B1535-1,0)</x:f>
        <x:v>-0.004062132518766859</x:v>
      </x:c>
      <x:c r="G1536" s="63" t="n">
        <x:f aca="0">IFERROR(C1536/C1535-1,0)</x:f>
        <x:v>-0.007940411025531446</x:v>
      </x:c>
      <x:c r="H1536" s="63" t="n">
        <x:f aca="0">IFERROR(D1536/D1535-1,0)</x:f>
        <x:v>-0.001076670255567569</x:v>
      </x:c>
      <x:c r="I1536" s="63" t="n">
        <x:f aca="0">IFERROR(E1536/E1535-1,0)</x:f>
        <x:v>0.0006073028163666727</x:v>
      </x:c>
      <x:c r="J1536" s="64" t="n">
        <x:f aca="0">Z1535*(1+F1536)</x:f>
        <x:v>0.14453476337136986</x:v>
      </x:c>
      <x:c r="K1536" s="64" t="n">
        <x:f aca="0">AA1535*(1+G1536)</x:f>
        <x:v>0.1498718361906482</x:v>
      </x:c>
      <x:c r="L1536" s="64" t="n">
        <x:f aca="0">AB1535*(1+H1536)</x:f>
        <x:v>0.9733863058759549</x:v>
      </x:c>
      <x:c r="M1536" s="64" t="n">
        <x:f aca="0">AC1535*(1+I1536)</x:f>
        <x:v>0.16314035797490037</x:v>
      </x:c>
      <x:c r="N1536" s="64" t="n">
        <x:f aca="0">SUM(J1536:M1536)</x:f>
        <x:v>1.4309332634128735</x:v>
      </x:c>
      <x:c r="O1536" s="65" t="n">
        <x:f aca="0">IFERROR((J1536+K1536)/N1536,0)</x:f>
        <x:v>0.20574446558034318</x:v>
      </x:c>
      <x:c r="P1536" s="66" t="b">
        <x:f aca="0">AND(MONTH(A1536)=12,OR(A1537="",YEAR(A1536)&lt;&gt;YEAR(A1537)))</x:f>
        <x:v>0</x:v>
      </x:c>
      <x:c r="Q1536" s="66" t="b">
        <x:f aca="0">AND(MOD(MONTH(A1536),3)=0,OR(A1537="",MONTH(A1536)&lt;&gt;MONTH(A1537)))</x:f>
        <x:v>0</x:v>
      </x:c>
      <x:c r="R1536" s="66" t="b">
        <x:f aca="0">OR(O1536&gt;$E$7,O1536&lt;$E$6)</x:f>
        <x:v>0</x:v>
      </x:c>
      <x:c r="S1536" s="66" t="b">
        <x:f aca="0">AND(OR(P1536,Q1536,R1536),A1536-AH1535&gt;$E$8)</x:f>
        <x:v>0</x:v>
      </x:c>
      <x:c r="T1536" s="67" t="str">
        <x:f aca="0">IF(NOT(OR(P1536,Q1536,R1536)),"不调",IF(NOT(S1536),"间隔规则跳过",IF(P1536,"年末+季度",IF(AND(Q1536,R1536),"季度+动态",IF(Q1536,"季度","动态")))))</x:f>
        <x:v>不调</x:v>
      </x:c>
      <x:c r="U1536" s="64" t="n">
        <x:f aca="0">IF(OR(T1536="年末+季度",T1536="季度+动态"),N1536*$E$5/2,IF(T1536="季度",(J1536+K1536)/2,IF(T1536="动态",N1536*$E$5*IF(J1536+K1536=0,0.5,J1536/(J1536+K1536)),J1536)))</x:f>
        <x:v>0.14453476337136986</x:v>
      </x:c>
      <x:c r="V1536" s="64" t="n">
        <x:f aca="0">IF(OR(T1536="年末+季度",T1536="季度+动态"),N1536*$E$5/2,IF(T1536="季度",(J1536+K1536)/2,IF(T1536="动态",N1536*$E$5*IF(J1536+K1536=0,0.5,K1536/(J1536+K1536)),K1536)))</x:f>
        <x:v>0.1498718361906482</x:v>
      </x:c>
      <x:c r="W1536" s="64" t="n">
        <x:f aca="0">IF(OR(T1536="年末+季度",T1536="季度+动态",T1536="动态"),N1536*(1-$E$5)*IF(L1536+M1536=0,$B$7/($B$7+$B$8),L1536/(L1536+M1536)),L1536)</x:f>
        <x:v>0.9733863058759549</x:v>
      </x:c>
      <x:c r="X1536" s="64" t="n">
        <x:f aca="0">IF(OR(T1536="年末+季度",T1536="季度+动态",T1536="动态"),N1536*(1-$E$5)*IF(L1536+M1536=0,$B$8/($B$7+$B$8),M1536/(L1536+M1536)),M1536)</x:f>
        <x:v>0.16314035797490037</x:v>
      </x:c>
      <x:c r="Y1536" s="64" t="n">
        <x:f aca="0">POWER(1-$H$5,(A1536-A1535)/$H$8)</x:f>
        <x:v>0.9999588018747739</x:v>
      </x:c>
      <x:c r="Z1536" s="64" t="n">
        <x:f aca="0">U1536*Y1536</x:f>
        <x:v>0.14452880881008898</x:v>
      </x:c>
      <x:c r="AA1536" s="64" t="n">
        <x:f aca="0">V1536*Y1536</x:f>
        <x:v>0.14986566175197297</x:v>
      </x:c>
      <x:c r="AB1536" s="64" t="n">
        <x:f aca="0">W1536*Y1536</x:f>
        <x:v>0.973346204185032</x:v>
      </x:c>
      <x:c r="AC1536" s="64" t="n">
        <x:f aca="0">X1536*Y1536</x:f>
        <x:v>0.1631336368980031</x:v>
      </x:c>
      <x:c r="AD1536" s="64" t="n">
        <x:f aca="0">SUM(Z1536:AC1536)</x:f>
        <x:v>1.430874311645097</x:v>
      </x:c>
      <x:c r="AE1536" s="64" t="n">
        <x:f aca="0">MAX(AE1535,AD1536)</x:f>
        <x:v>1.4453123110204733</x:v>
      </x:c>
      <x:c r="AF1536" s="63" t="n">
        <x:f aca="0">AD1536/AE1536-1</x:f>
        <x:v>-0.009989536009128885</x:v>
      </x:c>
      <x:c r="AG1536" s="63" t="n">
        <x:f aca="0">AD1536/AD1535-1</x:f>
        <x:v>-0.001951746379858954</x:v>
      </x:c>
      <x:c r="AH1536" s="61" t="n">
        <x:f aca="0">IF(OR(T1536="年末+季度",T1536="季度+动态",T1536="季度",T1536="动态"),A1536,AH1535)</x:f>
        <x:v>46022</x:v>
      </x:c>
      <x:c r="AI1536" s="68" t="n">
        <x:f aca="0">YEAR(A1536)</x:f>
        <x:v>2026</x:v>
      </x:c>
      <x:c r="AJ1536" s="68" t="n">
        <x:f aca="0">MONTH(A1536)</x:f>
        <x:v>3</x:v>
      </x:c>
      <x:c r="AK1536" s="66" t="n">
        <x:f aca="0">IF(MONTH(A1536)&lt;&gt;MONTH(A1537),1,0)</x:f>
        <x:v>0</x:v>
      </x:c>
      <x:c r="AL1536" s="64" t="n">
        <x:f aca="0">IF(AK1535,AD1535,AL1535)</x:f>
        <x:v>1.4368283877963528</x:v>
      </x:c>
      <x:c r="AM1536" s="65" t="str">
        <x:f aca="0">IF(AK1536,AD1536/AL1536-1,"")</x:f>
      </x:c>
      <x:c r="AN1536" s="64" t="n">
        <x:f aca="0">IF(AI1536&lt;&gt;AI1535,AD1536,MAX(AN1535,AD1536))</x:f>
        <x:v>1.4453123110204733</x:v>
      </x:c>
      <x:c r="AO1536" s="65" t="n">
        <x:f aca="0">AD1536/AN1536-1</x:f>
        <x:v>-0.009989536009128885</x:v>
      </x:c>
      <x:c r="AP1536" s="69" t="n">
        <x:f aca="0">IFERROR(SUM(Z1536:AC1536)/AD1536,0)</x:f>
        <x:v>1</x:v>
      </x:c>
      <x:c r="AQ1536" s="66" t="b">
        <x:f aca="0">AND(B1536&gt;0,C1536&gt;0,D1536&gt;0,E1536&gt;0)</x:f>
        <x:v>1</x:v>
      </x:c>
    </x:row>
    <x:row r="1537" ht="13.5" hidden="0">
      <x:c r="A1537" s="61" t="n">
        <x:f aca="0">'净值底稿'!A1499</x:f>
        <x:v>46091</x:v>
      </x:c>
      <x:c r="B1537" s="62" t="n">
        <x:f aca="0">'净值底稿'!W1499</x:f>
        <x:v>1.7368302227111372</x:v>
      </x:c>
      <x:c r="C1537" s="62" t="n">
        <x:f aca="0">'净值底稿'!T1499</x:f>
        <x:v>2.0386145317753757</x:v>
      </x:c>
      <x:c r="D1537" s="62" t="n">
        <x:f aca="0">'净值底稿'!U1499</x:f>
        <x:v>1.7631</x:v>
      </x:c>
      <x:c r="E1537" s="62" t="n">
        <x:f aca="0">'净值底稿'!V1499</x:f>
        <x:v>3.9703</x:v>
      </x:c>
      <x:c r="F1537" s="63" t="n">
        <x:f aca="0">IFERROR(B1537/B1536-1,0)</x:f>
        <x:v>-0.0013166495988011784</x:v>
      </x:c>
      <x:c r="G1537" s="63" t="n">
        <x:f aca="0">IFERROR(C1537/C1536-1,0)</x:f>
        <x:v>0.017689443424249385</x:v>
      </x:c>
      <x:c r="H1537" s="63" t="n">
        <x:f aca="0">IFERROR(D1537/D1536-1,0)</x:f>
        <x:v>0.00017018379850242127</x:v>
      </x:c>
      <x:c r="I1537" s="63" t="n">
        <x:f aca="0">IFERROR(E1537/E1536-1,0)</x:f>
        <x:v>0.004046228156690201</x:v>
      </x:c>
      <x:c r="J1537" s="64" t="n">
        <x:f aca="0">Z1536*(1+F1537)</x:f>
        <x:v>0.14433851501195397</x:v>
      </x:c>
      <x:c r="K1537" s="64" t="n">
        <x:f aca="0">AA1536*(1+G1537)</x:f>
        <x:v>0.1525167018967722</x:v>
      </x:c>
      <x:c r="L1537" s="64" t="n">
        <x:f aca="0">AB1536*(1+H1537)</x:f>
        <x:v>0.9735118519393181</x:v>
      </x:c>
      <x:c r="M1537" s="64" t="n">
        <x:f aca="0">AC1536*(1+I1537)</x:f>
        <x:v>0.16379371281292307</x:v>
      </x:c>
      <x:c r="N1537" s="64" t="n">
        <x:f aca="0">SUM(J1537:M1537)</x:f>
        <x:v>1.4341607816609674</x:v>
      </x:c>
      <x:c r="O1537" s="65" t="n">
        <x:f aca="0">IFERROR((J1537+K1537)/N1537,0)</x:f>
        <x:v>0.20698879840022158</x:v>
      </x:c>
      <x:c r="P1537" s="66" t="b">
        <x:f aca="0">AND(MONTH(A1537)=12,OR(A1538="",YEAR(A1537)&lt;&gt;YEAR(A1538)))</x:f>
        <x:v>0</x:v>
      </x:c>
      <x:c r="Q1537" s="66" t="b">
        <x:f aca="0">AND(MOD(MONTH(A1537),3)=0,OR(A1538="",MONTH(A1537)&lt;&gt;MONTH(A1538)))</x:f>
        <x:v>0</x:v>
      </x:c>
      <x:c r="R1537" s="66" t="b">
        <x:f aca="0">OR(O1537&gt;$E$7,O1537&lt;$E$6)</x:f>
        <x:v>0</x:v>
      </x:c>
      <x:c r="S1537" s="66" t="b">
        <x:f aca="0">AND(OR(P1537,Q1537,R1537),A1537-AH1536&gt;$E$8)</x:f>
        <x:v>0</x:v>
      </x:c>
      <x:c r="T1537" s="67" t="str">
        <x:f aca="0">IF(NOT(OR(P1537,Q1537,R1537)),"不调",IF(NOT(S1537),"间隔规则跳过",IF(P1537,"年末+季度",IF(AND(Q1537,R1537),"季度+动态",IF(Q1537,"季度","动态")))))</x:f>
        <x:v>不调</x:v>
      </x:c>
      <x:c r="U1537" s="64" t="n">
        <x:f aca="0">IF(OR(T1537="年末+季度",T1537="季度+动态"),N1537*$E$5/2,IF(T1537="季度",(J1537+K1537)/2,IF(T1537="动态",N1537*$E$5*IF(J1537+K1537=0,0.5,J1537/(J1537+K1537)),J1537)))</x:f>
        <x:v>0.14433851501195397</x:v>
      </x:c>
      <x:c r="V1537" s="64" t="n">
        <x:f aca="0">IF(OR(T1537="年末+季度",T1537="季度+动态"),N1537*$E$5/2,IF(T1537="季度",(J1537+K1537)/2,IF(T1537="动态",N1537*$E$5*IF(J1537+K1537=0,0.5,K1537/(J1537+K1537)),K1537)))</x:f>
        <x:v>0.1525167018967722</x:v>
      </x:c>
      <x:c r="W1537" s="64" t="n">
        <x:f aca="0">IF(OR(T1537="年末+季度",T1537="季度+动态",T1537="动态"),N1537*(1-$E$5)*IF(L1537+M1537=0,$B$7/($B$7+$B$8),L1537/(L1537+M1537)),L1537)</x:f>
        <x:v>0.9735118519393181</x:v>
      </x:c>
      <x:c r="X1537" s="64" t="n">
        <x:f aca="0">IF(OR(T1537="年末+季度",T1537="季度+动态",T1537="动态"),N1537*(1-$E$5)*IF(L1537+M1537=0,$B$8/($B$7+$B$8),M1537/(L1537+M1537)),M1537)</x:f>
        <x:v>0.16379371281292307</x:v>
      </x:c>
      <x:c r="Y1537" s="64" t="n">
        <x:f aca="0">POWER(1-$H$5,(A1537-A1536)/$H$8)</x:f>
        <x:v>0.9999862671029998</x:v>
      </x:c>
      <x:c r="Z1537" s="64" t="n">
        <x:f aca="0">U1537*Y1537</x:f>
        <x:v>0.14433653282599415</x:v>
      </x:c>
      <x:c r="AA1537" s="64" t="n">
        <x:f aca="0">V1537*Y1537</x:f>
        <x:v>0.15251460740061423</x:v>
      </x:c>
      <x:c r="AB1537" s="64" t="n">
        <x:f aca="0">W1537*Y1537</x:f>
        <x:v>0.9734984828013269</x:v>
      </x:c>
      <x:c r="AC1537" s="64" t="n">
        <x:f aca="0">X1537*Y1537</x:f>
        <x:v>0.16379146345073572</x:v>
      </x:c>
      <x:c r="AD1537" s="64" t="n">
        <x:f aca="0">SUM(Z1537:AC1537)</x:f>
        <x:v>1.4341410864786712</x:v>
      </x:c>
      <x:c r="AE1537" s="64" t="n">
        <x:f aca="0">MAX(AE1536,AD1537)</x:f>
        <x:v>1.4453123110204733</x:v>
      </x:c>
      <x:c r="AF1537" s="63" t="n">
        <x:f aca="0">AD1537/AE1537-1</x:f>
        <x:v>-0.007729280693606344</x:v>
      </x:c>
      <x:c r="AG1537" s="63" t="n">
        <x:f aca="0">AD1537/AD1536-1</x:f>
        <x:v>0.002283062046042561</x:v>
      </x:c>
      <x:c r="AH1537" s="61" t="n">
        <x:f aca="0">IF(OR(T1537="年末+季度",T1537="季度+动态",T1537="季度",T1537="动态"),A1537,AH1536)</x:f>
        <x:v>46022</x:v>
      </x:c>
      <x:c r="AI1537" s="68" t="n">
        <x:f aca="0">YEAR(A1537)</x:f>
        <x:v>2026</x:v>
      </x:c>
      <x:c r="AJ1537" s="68" t="n">
        <x:f aca="0">MONTH(A1537)</x:f>
        <x:v>3</x:v>
      </x:c>
      <x:c r="AK1537" s="66" t="n">
        <x:f aca="0">IF(MONTH(A1537)&lt;&gt;MONTH(A1538),1,0)</x:f>
        <x:v>0</x:v>
      </x:c>
      <x:c r="AL1537" s="64" t="n">
        <x:f aca="0">IF(AK1536,AD1536,AL1536)</x:f>
        <x:v>1.4368283877963528</x:v>
      </x:c>
      <x:c r="AM1537" s="65" t="str">
        <x:f aca="0">IF(AK1537,AD1537/AL1537-1,"")</x:f>
      </x:c>
      <x:c r="AN1537" s="64" t="n">
        <x:f aca="0">IF(AI1537&lt;&gt;AI1536,AD1537,MAX(AN1536,AD1537))</x:f>
        <x:v>1.4453123110204733</x:v>
      </x:c>
      <x:c r="AO1537" s="65" t="n">
        <x:f aca="0">AD1537/AN1537-1</x:f>
        <x:v>-0.007729280693606344</x:v>
      </x:c>
      <x:c r="AP1537" s="69" t="n">
        <x:f aca="0">IFERROR(SUM(Z1537:AC1537)/AD1537,0)</x:f>
        <x:v>1</x:v>
      </x:c>
      <x:c r="AQ1537" s="66" t="b">
        <x:f aca="0">AND(B1537&gt;0,C1537&gt;0,D1537&gt;0,E1537&gt;0)</x:f>
        <x:v>1</x:v>
      </x:c>
    </x:row>
    <x:row r="1538" ht="13.5" hidden="0">
      <x:c r="A1538" s="61" t="n">
        <x:f aca="0">'净值底稿'!A1500</x:f>
        <x:v>46092</x:v>
      </x:c>
      <x:c r="B1538" s="62" t="n">
        <x:f aca="0">'净值底稿'!W1500</x:f>
        <x:v>1.7557377680145232</x:v>
      </x:c>
      <x:c r="C1538" s="62" t="n">
        <x:f aca="0">'净值底稿'!T1500</x:f>
        <x:v>2.0421578404631315</x:v>
      </x:c>
      <x:c r="D1538" s="62" t="n">
        <x:f aca="0">'净值底稿'!U1500</x:f>
        <x:v>1.7629</x:v>
      </x:c>
      <x:c r="E1538" s="62" t="n">
        <x:f aca="0">'净值底稿'!V1500</x:f>
        <x:v>3.9898</x:v>
      </x:c>
      <x:c r="F1538" s="63" t="n">
        <x:f aca="0">IFERROR(B1538/B1537-1,0)</x:f>
        <x:v>0.010886236925260251</x:v>
      </x:c>
      <x:c r="G1538" s="63" t="n">
        <x:f aca="0">IFERROR(C1538/C1537-1,0)</x:f>
        <x:v>0.0017380964535116394</x:v>
      </x:c>
      <x:c r="H1538" s="63" t="n">
        <x:f aca="0">IFERROR(D1538/D1537-1,0)</x:f>
        <x:v>-0.00011343656060347485</x:v>
      </x:c>
      <x:c r="I1538" s="63" t="n">
        <x:f aca="0">IFERROR(E1538/E1537-1,0)</x:f>
        <x:v>0.004911467647281009</x:v>
      </x:c>
      <x:c r="J1538" s="64" t="n">
        <x:f aca="0">Z1537*(1+F1538)</x:f>
        <x:v>0.14590781451930854</x:v>
      </x:c>
      <x:c r="K1538" s="64" t="n">
        <x:f aca="0">AA1537*(1+G1538)</x:f>
        <x:v>0.15277969249884596</x:v>
      </x:c>
      <x:c r="L1538" s="64" t="n">
        <x:f aca="0">AB1537*(1+H1538)</x:f>
        <x:v>0.9733880524816853</x:v>
      </x:c>
      <x:c r="M1538" s="64" t="n">
        <x:f aca="0">AC1537*(1+I1538)</x:f>
        <x:v>0.16459591992437483</x:v>
      </x:c>
      <x:c r="N1538" s="64" t="n">
        <x:f aca="0">SUM(J1538:M1538)</x:f>
        <x:v>1.4366714794242146</x:v>
      </x:c>
      <x:c r="O1538" s="65" t="n">
        <x:f aca="0">IFERROR((J1538+K1538)/N1538,0)</x:f>
        <x:v>0.20790244067339717</x:v>
      </x:c>
      <x:c r="P1538" s="66" t="b">
        <x:f aca="0">AND(MONTH(A1538)=12,OR(A1539="",YEAR(A1538)&lt;&gt;YEAR(A1539)))</x:f>
        <x:v>0</x:v>
      </x:c>
      <x:c r="Q1538" s="66" t="b">
        <x:f aca="0">AND(MOD(MONTH(A1538),3)=0,OR(A1539="",MONTH(A1538)&lt;&gt;MONTH(A1539)))</x:f>
        <x:v>0</x:v>
      </x:c>
      <x:c r="R1538" s="66" t="b">
        <x:f aca="0">OR(O1538&gt;$E$7,O1538&lt;$E$6)</x:f>
        <x:v>0</x:v>
      </x:c>
      <x:c r="S1538" s="66" t="b">
        <x:f aca="0">AND(OR(P1538,Q1538,R1538),A1538-AH1537&gt;$E$8)</x:f>
        <x:v>0</x:v>
      </x:c>
      <x:c r="T1538" s="67" t="str">
        <x:f aca="0">IF(NOT(OR(P1538,Q1538,R1538)),"不调",IF(NOT(S1538),"间隔规则跳过",IF(P1538,"年末+季度",IF(AND(Q1538,R1538),"季度+动态",IF(Q1538,"季度","动态")))))</x:f>
        <x:v>不调</x:v>
      </x:c>
      <x:c r="U1538" s="64" t="n">
        <x:f aca="0">IF(OR(T1538="年末+季度",T1538="季度+动态"),N1538*$E$5/2,IF(T1538="季度",(J1538+K1538)/2,IF(T1538="动态",N1538*$E$5*IF(J1538+K1538=0,0.5,J1538/(J1538+K1538)),J1538)))</x:f>
        <x:v>0.14590781451930854</x:v>
      </x:c>
      <x:c r="V1538" s="64" t="n">
        <x:f aca="0">IF(OR(T1538="年末+季度",T1538="季度+动态"),N1538*$E$5/2,IF(T1538="季度",(J1538+K1538)/2,IF(T1538="动态",N1538*$E$5*IF(J1538+K1538=0,0.5,K1538/(J1538+K1538)),K1538)))</x:f>
        <x:v>0.15277969249884596</x:v>
      </x:c>
      <x:c r="W1538" s="64" t="n">
        <x:f aca="0">IF(OR(T1538="年末+季度",T1538="季度+动态",T1538="动态"),N1538*(1-$E$5)*IF(L1538+M1538=0,$B$7/($B$7+$B$8),L1538/(L1538+M1538)),L1538)</x:f>
        <x:v>0.9733880524816853</x:v>
      </x:c>
      <x:c r="X1538" s="64" t="n">
        <x:f aca="0">IF(OR(T1538="年末+季度",T1538="季度+动态",T1538="动态"),N1538*(1-$E$5)*IF(L1538+M1538=0,$B$8/($B$7+$B$8),M1538/(L1538+M1538)),M1538)</x:f>
        <x:v>0.16459591992437483</x:v>
      </x:c>
      <x:c r="Y1538" s="64" t="n">
        <x:f aca="0">POWER(1-$H$5,(A1538-A1537)/$H$8)</x:f>
        <x:v>0.9999862671029998</x:v>
      </x:c>
      <x:c r="Z1538" s="64" t="n">
        <x:f aca="0">U1538*Y1538</x:f>
        <x:v>0.1459058107823202</x:v>
      </x:c>
      <x:c r="AA1538" s="64" t="n">
        <x:f aca="0">V1538*Y1538</x:f>
        <x:v>0.15277759439106514</x:v>
      </x:c>
      <x:c r="AB1538" s="64" t="n">
        <x:f aca="0">W1538*Y1538</x:f>
        <x:v>0.9733746850438193</x:v>
      </x:c>
      <x:c r="AC1538" s="64" t="n">
        <x:f aca="0">X1538*Y1538</x:f>
        <x:v>0.16459365954555985</x:v>
      </x:c>
      <x:c r="AD1538" s="64" t="n">
        <x:f aca="0">SUM(Z1538:AC1538)</x:f>
        <x:v>1.4366517497627647</x:v>
      </x:c>
      <x:c r="AE1538" s="64" t="n">
        <x:f aca="0">MAX(AE1537,AD1538)</x:f>
        <x:v>1.4453123110204733</x:v>
      </x:c>
      <x:c r="AF1538" s="63" t="n">
        <x:f aca="0">AD1538/AE1538-1</x:f>
        <x:v>-0.005992172896938652</x:v>
      </x:c>
      <x:c r="AG1538" s="63" t="n">
        <x:f aca="0">AD1538/AD1537-1</x:f>
        <x:v>0.0017506389767119046</x:v>
      </x:c>
      <x:c r="AH1538" s="61" t="n">
        <x:f aca="0">IF(OR(T1538="年末+季度",T1538="季度+动态",T1538="季度",T1538="动态"),A1538,AH1537)</x:f>
        <x:v>46022</x:v>
      </x:c>
      <x:c r="AI1538" s="68" t="n">
        <x:f aca="0">YEAR(A1538)</x:f>
        <x:v>2026</x:v>
      </x:c>
      <x:c r="AJ1538" s="68" t="n">
        <x:f aca="0">MONTH(A1538)</x:f>
        <x:v>3</x:v>
      </x:c>
      <x:c r="AK1538" s="66" t="n">
        <x:f aca="0">IF(MONTH(A1538)&lt;&gt;MONTH(A1539),1,0)</x:f>
        <x:v>0</x:v>
      </x:c>
      <x:c r="AL1538" s="64" t="n">
        <x:f aca="0">IF(AK1537,AD1537,AL1537)</x:f>
        <x:v>1.4368283877963528</x:v>
      </x:c>
      <x:c r="AM1538" s="65" t="str">
        <x:f aca="0">IF(AK1538,AD1538/AL1538-1,"")</x:f>
      </x:c>
      <x:c r="AN1538" s="64" t="n">
        <x:f aca="0">IF(AI1538&lt;&gt;AI1537,AD1538,MAX(AN1537,AD1538))</x:f>
        <x:v>1.4453123110204733</x:v>
      </x:c>
      <x:c r="AO1538" s="65" t="n">
        <x:f aca="0">AD1538/AN1538-1</x:f>
        <x:v>-0.005992172896938652</x:v>
      </x:c>
      <x:c r="AP1538" s="69" t="n">
        <x:f aca="0">IFERROR(SUM(Z1538:AC1538)/AD1538,0)</x:f>
        <x:v>1</x:v>
      </x:c>
      <x:c r="AQ1538" s="66" t="b">
        <x:f aca="0">AND(B1538&gt;0,C1538&gt;0,D1538&gt;0,E1538&gt;0)</x:f>
        <x:v>1</x:v>
      </x:c>
    </x:row>
    <x:row r="1539" ht="13.5" hidden="0">
      <x:c r="A1539" s="61" t="n">
        <x:f aca="0">'净值底稿'!A1501</x:f>
        <x:v>46093</x:v>
      </x:c>
      <x:c r="B1539" s="62" t="n">
        <x:f aca="0">'净值底稿'!W1501</x:f>
        <x:v>1.7648484793101407</x:v>
      </x:c>
      <x:c r="C1539" s="62" t="n">
        <x:f aca="0">'净值底稿'!T1501</x:f>
        <x:v>2.029551776209081</x:v>
      </x:c>
      <x:c r="D1539" s="62" t="n">
        <x:f aca="0">'净值底稿'!U1501</x:f>
        <x:v>1.7637</x:v>
      </x:c>
      <x:c r="E1539" s="62" t="n">
        <x:f aca="0">'净值底稿'!V1501</x:f>
        <x:v>3.9753</x:v>
      </x:c>
      <x:c r="F1539" s="63" t="n">
        <x:f aca="0">IFERROR(B1539/B1538-1,0)</x:f>
        <x:v>0.0051891070873986145</x:v>
      </x:c>
      <x:c r="G1539" s="63" t="n">
        <x:f aca="0">IFERROR(C1539/C1538-1,0)</x:f>
        <x:v>-0.006172913770069566</x:v>
      </x:c>
      <x:c r="H1539" s="63" t="n">
        <x:f aca="0">IFERROR(D1539/D1538-1,0)</x:f>
        <x:v>0.0004537977196665821</x:v>
      </x:c>
      <x:c r="I1539" s="63" t="n">
        <x:f aca="0">IFERROR(E1539/E1538-1,0)</x:f>
        <x:v>-0.003634267381823597</x:v>
      </x:c>
      <x:c r="J1539" s="64" t="n">
        <x:f aca="0">Z1538*(1+F1539)</x:f>
        <x:v>0.14666293165914338</x:v>
      </x:c>
      <x:c r="K1539" s="64" t="n">
        <x:f aca="0">AA1538*(1+G1539)</x:f>
        <x:v>0.15183451147489044</x:v>
      </x:c>
      <x:c r="L1539" s="64" t="n">
        <x:f aca="0">AB1538*(1+H1539)</x:f>
        <x:v>0.9738164002562734</x:v>
      </x:c>
      <x:c r="M1539" s="64" t="n">
        <x:f aca="0">AC1538*(1+I1539)</x:f>
        <x:v>0.16399548217741844</x:v>
      </x:c>
      <x:c r="N1539" s="64" t="n">
        <x:f aca="0">SUM(J1539:M1539)</x:f>
        <x:v>1.4363093255677257</x:v>
      </x:c>
      <x:c r="O1539" s="65" t="n">
        <x:f aca="0">IFERROR((J1539+K1539)/N1539,0)</x:f>
        <x:v>0.2078225336426383</x:v>
      </x:c>
      <x:c r="P1539" s="66" t="b">
        <x:f aca="0">AND(MONTH(A1539)=12,OR(A1540="",YEAR(A1539)&lt;&gt;YEAR(A1540)))</x:f>
        <x:v>0</x:v>
      </x:c>
      <x:c r="Q1539" s="66" t="b">
        <x:f aca="0">AND(MOD(MONTH(A1539),3)=0,OR(A1540="",MONTH(A1539)&lt;&gt;MONTH(A1540)))</x:f>
        <x:v>0</x:v>
      </x:c>
      <x:c r="R1539" s="66" t="b">
        <x:f aca="0">OR(O1539&gt;$E$7,O1539&lt;$E$6)</x:f>
        <x:v>0</x:v>
      </x:c>
      <x:c r="S1539" s="66" t="b">
        <x:f aca="0">AND(OR(P1539,Q1539,R1539),A1539-AH1538&gt;$E$8)</x:f>
        <x:v>0</x:v>
      </x:c>
      <x:c r="T1539" s="67" t="str">
        <x:f aca="0">IF(NOT(OR(P1539,Q1539,R1539)),"不调",IF(NOT(S1539),"间隔规则跳过",IF(P1539,"年末+季度",IF(AND(Q1539,R1539),"季度+动态",IF(Q1539,"季度","动态")))))</x:f>
        <x:v>不调</x:v>
      </x:c>
      <x:c r="U1539" s="64" t="n">
        <x:f aca="0">IF(OR(T1539="年末+季度",T1539="季度+动态"),N1539*$E$5/2,IF(T1539="季度",(J1539+K1539)/2,IF(T1539="动态",N1539*$E$5*IF(J1539+K1539=0,0.5,J1539/(J1539+K1539)),J1539)))</x:f>
        <x:v>0.14666293165914338</x:v>
      </x:c>
      <x:c r="V1539" s="64" t="n">
        <x:f aca="0">IF(OR(T1539="年末+季度",T1539="季度+动态"),N1539*$E$5/2,IF(T1539="季度",(J1539+K1539)/2,IF(T1539="动态",N1539*$E$5*IF(J1539+K1539=0,0.5,K1539/(J1539+K1539)),K1539)))</x:f>
        <x:v>0.15183451147489044</x:v>
      </x:c>
      <x:c r="W1539" s="64" t="n">
        <x:f aca="0">IF(OR(T1539="年末+季度",T1539="季度+动态",T1539="动态"),N1539*(1-$E$5)*IF(L1539+M1539=0,$B$7/($B$7+$B$8),L1539/(L1539+M1539)),L1539)</x:f>
        <x:v>0.9738164002562734</x:v>
      </x:c>
      <x:c r="X1539" s="64" t="n">
        <x:f aca="0">IF(OR(T1539="年末+季度",T1539="季度+动态",T1539="动态"),N1539*(1-$E$5)*IF(L1539+M1539=0,$B$8/($B$7+$B$8),M1539/(L1539+M1539)),M1539)</x:f>
        <x:v>0.16399548217741844</x:v>
      </x:c>
      <x:c r="Y1539" s="64" t="n">
        <x:f aca="0">POWER(1-$H$5,(A1539-A1538)/$H$8)</x:f>
        <x:v>0.9999862671029998</x:v>
      </x:c>
      <x:c r="Z1539" s="64" t="n">
        <x:f aca="0">U1539*Y1539</x:f>
        <x:v>0.14666091755220914</x:v>
      </x:c>
      <x:c r="AA1539" s="64" t="n">
        <x:f aca="0">V1539*Y1539</x:f>
        <x:v>0.15183242634718327</x:v>
      </x:c>
      <x:c r="AB1539" s="64" t="n">
        <x:f aca="0">W1539*Y1539</x:f>
        <x:v>0.9738030269359514</x:v>
      </x:c>
      <x:c r="AC1539" s="64" t="n">
        <x:f aca="0">X1539*Y1539</x:f>
        <x:v>0.1639932300443532</x:v>
      </x:c>
      <x:c r="AD1539" s="64" t="n">
        <x:f aca="0">SUM(Z1539:AC1539)</x:f>
        <x:v>1.436289600879697</x:v>
      </x:c>
      <x:c r="AE1539" s="64" t="n">
        <x:f aca="0">MAX(AE1538,AD1539)</x:f>
        <x:v>1.4453123110204733</x:v>
      </x:c>
      <x:c r="AF1539" s="63" t="n">
        <x:f aca="0">AD1539/AE1539-1</x:f>
        <x:v>-0.006242740805553426</x:v>
      </x:c>
      <x:c r="AG1539" s="63" t="n">
        <x:f aca="0">AD1539/AD1538-1</x:f>
        <x:v>-0.00025207840600716125</x:v>
      </x:c>
      <x:c r="AH1539" s="61" t="n">
        <x:f aca="0">IF(OR(T1539="年末+季度",T1539="季度+动态",T1539="季度",T1539="动态"),A1539,AH1538)</x:f>
        <x:v>46022</x:v>
      </x:c>
      <x:c r="AI1539" s="68" t="n">
        <x:f aca="0">YEAR(A1539)</x:f>
        <x:v>2026</x:v>
      </x:c>
      <x:c r="AJ1539" s="68" t="n">
        <x:f aca="0">MONTH(A1539)</x:f>
        <x:v>3</x:v>
      </x:c>
      <x:c r="AK1539" s="66" t="n">
        <x:f aca="0">IF(MONTH(A1539)&lt;&gt;MONTH(A1540),1,0)</x:f>
        <x:v>0</x:v>
      </x:c>
      <x:c r="AL1539" s="64" t="n">
        <x:f aca="0">IF(AK1538,AD1538,AL1538)</x:f>
        <x:v>1.4368283877963528</x:v>
      </x:c>
      <x:c r="AM1539" s="65" t="str">
        <x:f aca="0">IF(AK1539,AD1539/AL1539-1,"")</x:f>
      </x:c>
      <x:c r="AN1539" s="64" t="n">
        <x:f aca="0">IF(AI1539&lt;&gt;AI1538,AD1539,MAX(AN1538,AD1539))</x:f>
        <x:v>1.4453123110204733</x:v>
      </x:c>
      <x:c r="AO1539" s="65" t="n">
        <x:f aca="0">AD1539/AN1539-1</x:f>
        <x:v>-0.006242740805553426</x:v>
      </x:c>
      <x:c r="AP1539" s="69" t="n">
        <x:f aca="0">IFERROR(SUM(Z1539:AC1539)/AD1539,0)</x:f>
        <x:v>1</x:v>
      </x:c>
      <x:c r="AQ1539" s="66" t="b">
        <x:f aca="0">AND(B1539&gt;0,C1539&gt;0,D1539&gt;0,E1539&gt;0)</x:f>
        <x:v>1</x:v>
      </x:c>
    </x:row>
    <x:row r="1540" ht="13.5" hidden="0">
      <x:c r="A1540" s="61" t="n">
        <x:f aca="0">'净值底稿'!A1502</x:f>
        <x:v>46094</x:v>
      </x:c>
      <x:c r="B1540" s="62" t="n">
        <x:f aca="0">'净值底稿'!W1502</x:f>
        <x:v>1.7586382229833544</x:v>
      </x:c>
      <x:c r="C1540" s="62" t="n">
        <x:f aca="0">'净值底稿'!T1502</x:f>
        <x:v>2.008467747807336</x:v>
      </x:c>
      <x:c r="D1540" s="62" t="n">
        <x:f aca="0">'净值底稿'!U1502</x:f>
        <x:v>1.7637</x:v>
      </x:c>
      <x:c r="E1540" s="62" t="n">
        <x:f aca="0">'净值底稿'!V1502</x:f>
        <x:v>3.9239</x:v>
      </x:c>
      <x:c r="F1540" s="63" t="n">
        <x:f aca="0">IFERROR(B1540/B1539-1,0)</x:f>
        <x:v>-0.0035188609104923607</x:v>
      </x:c>
      <x:c r="G1540" s="63" t="n">
        <x:f aca="0">IFERROR(C1540/C1539-1,0)</x:f>
        <x:v>-0.01038851467052837</x:v>
      </x:c>
      <x:c r="H1540" s="63" t="n">
        <x:f aca="0">IFERROR(D1540/D1539-1,0)</x:f>
        <x:v>0</x:v>
      </x:c>
      <x:c r="I1540" s="63" t="n">
        <x:f aca="0">IFERROR(E1540/E1539-1,0)</x:f>
        <x:v>-0.01292984177294787</x:v>
      </x:c>
      <x:c r="J1540" s="64" t="n">
        <x:f aca="0">Z1539*(1+F1540)</x:f>
        <x:v>0.14614483818233773</x:v>
      </x:c>
      <x:c r="K1540" s="64" t="n">
        <x:f aca="0">AA1539*(1+G1540)</x:f>
        <x:v>0.15025511295861363</x:v>
      </x:c>
      <x:c r="L1540" s="64" t="n">
        <x:f aca="0">AB1539*(1+H1540)</x:f>
        <x:v>0.9738030269359514</x:v>
      </x:c>
      <x:c r="M1540" s="64" t="n">
        <x:f aca="0">AC1539*(1+I1540)</x:f>
        <x:v>0.16187282352804508</x:v>
      </x:c>
      <x:c r="N1540" s="64" t="n">
        <x:f aca="0">SUM(J1540:M1540)</x:f>
        <x:v>1.432075801604948</x:v>
      </x:c>
      <x:c r="O1540" s="65" t="n">
        <x:f aca="0">IFERROR((J1540+K1540)/N1540,0)</x:f>
        <x:v>0.20697225021802035</x:v>
      </x:c>
      <x:c r="P1540" s="66" t="b">
        <x:f aca="0">AND(MONTH(A1540)=12,OR(A1541="",YEAR(A1540)&lt;&gt;YEAR(A1541)))</x:f>
        <x:v>0</x:v>
      </x:c>
      <x:c r="Q1540" s="66" t="b">
        <x:f aca="0">AND(MOD(MONTH(A1540),3)=0,OR(A1541="",MONTH(A1540)&lt;&gt;MONTH(A1541)))</x:f>
        <x:v>0</x:v>
      </x:c>
      <x:c r="R1540" s="66" t="b">
        <x:f aca="0">OR(O1540&gt;$E$7,O1540&lt;$E$6)</x:f>
        <x:v>0</x:v>
      </x:c>
      <x:c r="S1540" s="66" t="b">
        <x:f aca="0">AND(OR(P1540,Q1540,R1540),A1540-AH1539&gt;$E$8)</x:f>
        <x:v>0</x:v>
      </x:c>
      <x:c r="T1540" s="67" t="str">
        <x:f aca="0">IF(NOT(OR(P1540,Q1540,R1540)),"不调",IF(NOT(S1540),"间隔规则跳过",IF(P1540,"年末+季度",IF(AND(Q1540,R1540),"季度+动态",IF(Q1540,"季度","动态")))))</x:f>
        <x:v>不调</x:v>
      </x:c>
      <x:c r="U1540" s="64" t="n">
        <x:f aca="0">IF(OR(T1540="年末+季度",T1540="季度+动态"),N1540*$E$5/2,IF(T1540="季度",(J1540+K1540)/2,IF(T1540="动态",N1540*$E$5*IF(J1540+K1540=0,0.5,J1540/(J1540+K1540)),J1540)))</x:f>
        <x:v>0.14614483818233773</x:v>
      </x:c>
      <x:c r="V1540" s="64" t="n">
        <x:f aca="0">IF(OR(T1540="年末+季度",T1540="季度+动态"),N1540*$E$5/2,IF(T1540="季度",(J1540+K1540)/2,IF(T1540="动态",N1540*$E$5*IF(J1540+K1540=0,0.5,K1540/(J1540+K1540)),K1540)))</x:f>
        <x:v>0.15025511295861363</x:v>
      </x:c>
      <x:c r="W1540" s="64" t="n">
        <x:f aca="0">IF(OR(T1540="年末+季度",T1540="季度+动态",T1540="动态"),N1540*(1-$E$5)*IF(L1540+M1540=0,$B$7/($B$7+$B$8),L1540/(L1540+M1540)),L1540)</x:f>
        <x:v>0.9738030269359514</x:v>
      </x:c>
      <x:c r="X1540" s="64" t="n">
        <x:f aca="0">IF(OR(T1540="年末+季度",T1540="季度+动态",T1540="动态"),N1540*(1-$E$5)*IF(L1540+M1540=0,$B$8/($B$7+$B$8),M1540/(L1540+M1540)),M1540)</x:f>
        <x:v>0.16187282352804508</x:v>
      </x:c>
      <x:c r="Y1540" s="64" t="n">
        <x:f aca="0">POWER(1-$H$5,(A1540-A1539)/$H$8)</x:f>
        <x:v>0.9999862671029998</x:v>
      </x:c>
      <x:c r="Z1540" s="64" t="n">
        <x:f aca="0">U1540*Y1540</x:f>
        <x:v>0.14614283119032787</x:v>
      </x:c>
      <x:c r="AA1540" s="64" t="n">
        <x:f aca="0">V1540*Y1540</x:f>
        <x:v>0.1502530495206236</x:v>
      </x:c>
      <x:c r="AB1540" s="64" t="n">
        <x:f aca="0">W1540*Y1540</x:f>
        <x:v>0.9737896537992841</x:v>
      </x:c>
      <x:c r="AC1540" s="64" t="n">
        <x:f aca="0">X1540*Y1540</x:f>
        <x:v>0.16187060054523242</x:v>
      </x:c>
      <x:c r="AD1540" s="64" t="n">
        <x:f aca="0">SUM(Z1540:AC1540)</x:f>
        <x:v>1.432056135055468</x:v>
      </x:c>
      <x:c r="AE1540" s="64" t="n">
        <x:f aca="0">MAX(AE1539,AD1540)</x:f>
        <x:v>1.4453123110204733</x:v>
      </x:c>
      <x:c r="AF1540" s="63" t="n">
        <x:f aca="0">AD1540/AE1540-1</x:f>
        <x:v>-0.009171841866928987</x:v>
      </x:c>
      <x:c r="AG1540" s="63" t="n">
        <x:f aca="0">AD1540/AD1539-1</x:f>
        <x:v>-0.0029475015495734613</x:v>
      </x:c>
      <x:c r="AH1540" s="61" t="n">
        <x:f aca="0">IF(OR(T1540="年末+季度",T1540="季度+动态",T1540="季度",T1540="动态"),A1540,AH1539)</x:f>
        <x:v>46022</x:v>
      </x:c>
      <x:c r="AI1540" s="68" t="n">
        <x:f aca="0">YEAR(A1540)</x:f>
        <x:v>2026</x:v>
      </x:c>
      <x:c r="AJ1540" s="68" t="n">
        <x:f aca="0">MONTH(A1540)</x:f>
        <x:v>3</x:v>
      </x:c>
      <x:c r="AK1540" s="66" t="n">
        <x:f aca="0">IF(MONTH(A1540)&lt;&gt;MONTH(A1541),1,0)</x:f>
        <x:v>0</x:v>
      </x:c>
      <x:c r="AL1540" s="64" t="n">
        <x:f aca="0">IF(AK1539,AD1539,AL1539)</x:f>
        <x:v>1.4368283877963528</x:v>
      </x:c>
      <x:c r="AM1540" s="65" t="str">
        <x:f aca="0">IF(AK1540,AD1540/AL1540-1,"")</x:f>
      </x:c>
      <x:c r="AN1540" s="64" t="n">
        <x:f aca="0">IF(AI1540&lt;&gt;AI1539,AD1540,MAX(AN1539,AD1540))</x:f>
        <x:v>1.4453123110204733</x:v>
      </x:c>
      <x:c r="AO1540" s="65" t="n">
        <x:f aca="0">AD1540/AN1540-1</x:f>
        <x:v>-0.009171841866928987</x:v>
      </x:c>
      <x:c r="AP1540" s="69" t="n">
        <x:f aca="0">IFERROR(SUM(Z1540:AC1540)/AD1540,0)</x:f>
        <x:v>1</x:v>
      </x:c>
      <x:c r="AQ1540" s="66" t="b">
        <x:f aca="0">AND(B1540&gt;0,C1540&gt;0,D1540&gt;0,E1540&gt;0)</x:f>
        <x:v>1</x:v>
      </x:c>
    </x:row>
    <x:row r="1541" ht="13.5" hidden="0">
      <x:c r="A1541" s="61" t="n">
        <x:f aca="0">'净值底稿'!A1503</x:f>
        <x:v>46097</x:v>
      </x:c>
      <x:c r="B1541" s="62" t="n">
        <x:f aca="0">'净值底稿'!W1503</x:f>
        <x:v>1.7540313406333714</x:v>
      </x:c>
      <x:c r="C1541" s="62" t="n">
        <x:f aca="0">'净值底稿'!T1503</x:f>
        <x:v>2.006502271615409</x:v>
      </x:c>
      <x:c r="D1541" s="62" t="n">
        <x:f aca="0">'净值底稿'!U1503</x:f>
        <x:v>1.7627</x:v>
      </x:c>
      <x:c r="E1541" s="62" t="n">
        <x:f aca="0">'净值底稿'!V1503</x:f>
        <x:v>3.8666</x:v>
      </x:c>
      <x:c r="F1541" s="63" t="n">
        <x:f aca="0">IFERROR(B1541/B1540-1,0)</x:f>
        <x:v>-0.0026195736506670064</x:v>
      </x:c>
      <x:c r="G1541" s="63" t="n">
        <x:f aca="0">IFERROR(C1541/C1540-1,0)</x:f>
        <x:v>-0.0009785948487710527</x:v>
      </x:c>
      <x:c r="H1541" s="63" t="n">
        <x:f aca="0">IFERROR(D1541/D1540-1,0)</x:f>
        <x:v>-0.0005669898508817717</x:v>
      </x:c>
      <x:c r="I1541" s="63" t="n">
        <x:f aca="0">IFERROR(E1541/E1540-1,0)</x:f>
        <x:v>-0.014602818624327885</x:v>
      </x:c>
      <x:c r="J1541" s="64" t="n">
        <x:f aca="0">Z1540*(1+F1541)</x:f>
        <x:v>0.1457599992805078</x:v>
      </x:c>
      <x:c r="K1541" s="64" t="n">
        <x:f aca="0">AA1540*(1+G1541)</x:f>
        <x:v>0.15010601266035056</x:v>
      </x:c>
      <x:c r="L1541" s="64" t="n">
        <x:f aca="0">AB1540*(1+H1541)</x:f>
        <x:v>0.9732375249486862</x:v>
      </x:c>
      <x:c r="M1541" s="64" t="n">
        <x:f aca="0">AC1540*(1+I1541)</x:f>
        <x:v>0.15950683352485936</x:v>
      </x:c>
      <x:c r="N1541" s="64" t="n">
        <x:f aca="0">SUM(J1541:M1541)</x:f>
        <x:v>1.428610370414404</x:v>
      </x:c>
      <x:c r="O1541" s="65" t="n">
        <x:f aca="0">IFERROR((J1541+K1541)/N1541,0)</x:f>
        <x:v>0.20710056294427925</x:v>
      </x:c>
      <x:c r="P1541" s="66" t="b">
        <x:f aca="0">AND(MONTH(A1541)=12,OR(A1542="",YEAR(A1541)&lt;&gt;YEAR(A1542)))</x:f>
        <x:v>0</x:v>
      </x:c>
      <x:c r="Q1541" s="66" t="b">
        <x:f aca="0">AND(MOD(MONTH(A1541),3)=0,OR(A1542="",MONTH(A1541)&lt;&gt;MONTH(A1542)))</x:f>
        <x:v>0</x:v>
      </x:c>
      <x:c r="R1541" s="66" t="b">
        <x:f aca="0">OR(O1541&gt;$E$7,O1541&lt;$E$6)</x:f>
        <x:v>0</x:v>
      </x:c>
      <x:c r="S1541" s="66" t="b">
        <x:f aca="0">AND(OR(P1541,Q1541,R1541),A1541-AH1540&gt;$E$8)</x:f>
        <x:v>0</x:v>
      </x:c>
      <x:c r="T1541" s="67" t="str">
        <x:f aca="0">IF(NOT(OR(P1541,Q1541,R1541)),"不调",IF(NOT(S1541),"间隔规则跳过",IF(P1541,"年末+季度",IF(AND(Q1541,R1541),"季度+动态",IF(Q1541,"季度","动态")))))</x:f>
        <x:v>不调</x:v>
      </x:c>
      <x:c r="U1541" s="64" t="n">
        <x:f aca="0">IF(OR(T1541="年末+季度",T1541="季度+动态"),N1541*$E$5/2,IF(T1541="季度",(J1541+K1541)/2,IF(T1541="动态",N1541*$E$5*IF(J1541+K1541=0,0.5,J1541/(J1541+K1541)),J1541)))</x:f>
        <x:v>0.1457599992805078</x:v>
      </x:c>
      <x:c r="V1541" s="64" t="n">
        <x:f aca="0">IF(OR(T1541="年末+季度",T1541="季度+动态"),N1541*$E$5/2,IF(T1541="季度",(J1541+K1541)/2,IF(T1541="动态",N1541*$E$5*IF(J1541+K1541=0,0.5,K1541/(J1541+K1541)),K1541)))</x:f>
        <x:v>0.15010601266035056</x:v>
      </x:c>
      <x:c r="W1541" s="64" t="n">
        <x:f aca="0">IF(OR(T1541="年末+季度",T1541="季度+动态",T1541="动态"),N1541*(1-$E$5)*IF(L1541+M1541=0,$B$7/($B$7+$B$8),L1541/(L1541+M1541)),L1541)</x:f>
        <x:v>0.9732375249486862</x:v>
      </x:c>
      <x:c r="X1541" s="64" t="n">
        <x:f aca="0">IF(OR(T1541="年末+季度",T1541="季度+动态",T1541="动态"),N1541*(1-$E$5)*IF(L1541+M1541=0,$B$8/($B$7+$B$8),M1541/(L1541+M1541)),M1541)</x:f>
        <x:v>0.15950683352485936</x:v>
      </x:c>
      <x:c r="Y1541" s="64" t="n">
        <x:f aca="0">POWER(1-$H$5,(A1541-A1540)/$H$8)</x:f>
        <x:v>0.9999588018747739</x:v>
      </x:c>
      <x:c r="Z1541" s="64" t="n">
        <x:f aca="0">U1541*Y1541</x:f>
        <x:v>0.1457539942418045</x:v>
      </x:c>
      <x:c r="AA1541" s="64" t="n">
        <x:f aca="0">V1541*Y1541</x:f>
        <x:v>0.1500998285740438</x:v>
      </x:c>
      <x:c r="AB1541" s="64" t="n">
        <x:f aca="0">W1541*Y1541</x:f>
        <x:v>0.9731974293872586</x:v>
      </x:c>
      <x:c r="AC1541" s="64" t="n">
        <x:f aca="0">X1541*Y1541</x:f>
        <x:v>0.1595002621423574</x:v>
      </x:c>
      <x:c r="AD1541" s="64" t="n">
        <x:f aca="0">SUM(Z1541:AC1541)</x:f>
        <x:v>1.4285515143454643</x:v>
      </x:c>
      <x:c r="AE1541" s="64" t="n">
        <x:f aca="0">MAX(AE1540,AD1541)</x:f>
        <x:v>1.4453123110204733</x:v>
      </x:c>
      <x:c r="AF1541" s="63" t="n">
        <x:f aca="0">AD1541/AE1541-1</x:f>
        <x:v>-0.011596660837390194</x:v>
      </x:c>
      <x:c r="AG1541" s="63" t="n">
        <x:f aca="0">AD1541/AD1540-1</x:f>
        <x:v>-0.0024472648971038957</x:v>
      </x:c>
      <x:c r="AH1541" s="61" t="n">
        <x:f aca="0">IF(OR(T1541="年末+季度",T1541="季度+动态",T1541="季度",T1541="动态"),A1541,AH1540)</x:f>
        <x:v>46022</x:v>
      </x:c>
      <x:c r="AI1541" s="68" t="n">
        <x:f aca="0">YEAR(A1541)</x:f>
        <x:v>2026</x:v>
      </x:c>
      <x:c r="AJ1541" s="68" t="n">
        <x:f aca="0">MONTH(A1541)</x:f>
        <x:v>3</x:v>
      </x:c>
      <x:c r="AK1541" s="66" t="n">
        <x:f aca="0">IF(MONTH(A1541)&lt;&gt;MONTH(A1542),1,0)</x:f>
        <x:v>0</x:v>
      </x:c>
      <x:c r="AL1541" s="64" t="n">
        <x:f aca="0">IF(AK1540,AD1540,AL1540)</x:f>
        <x:v>1.4368283877963528</x:v>
      </x:c>
      <x:c r="AM1541" s="65" t="str">
        <x:f aca="0">IF(AK1541,AD1541/AL1541-1,"")</x:f>
      </x:c>
      <x:c r="AN1541" s="64" t="n">
        <x:f aca="0">IF(AI1541&lt;&gt;AI1540,AD1541,MAX(AN1540,AD1541))</x:f>
        <x:v>1.4453123110204733</x:v>
      </x:c>
      <x:c r="AO1541" s="65" t="n">
        <x:f aca="0">AD1541/AN1541-1</x:f>
        <x:v>-0.011596660837390194</x:v>
      </x:c>
      <x:c r="AP1541" s="69" t="n">
        <x:f aca="0">IFERROR(SUM(Z1541:AC1541)/AD1541,0)</x:f>
        <x:v>1</x:v>
      </x:c>
      <x:c r="AQ1541" s="66" t="b">
        <x:f aca="0">AND(B1541&gt;0,C1541&gt;0,D1541&gt;0,E1541&gt;0)</x:f>
        <x:v>1</x:v>
      </x:c>
    </x:row>
    <x:row r="1542" ht="13.5" hidden="0">
      <x:c r="A1542" s="61" t="n">
        <x:f aca="0">'净值底稿'!A1504</x:f>
        <x:v>46098</x:v>
      </x:c>
      <x:c r="B1542" s="62" t="n">
        <x:f aca="0">'净值底稿'!W1504</x:f>
        <x:v>1.7481401011348348</x:v>
      </x:c>
      <x:c r="C1542" s="62" t="n">
        <x:f aca="0">'净值底稿'!T1504</x:f>
        <x:v>1.9687396195728917</x:v>
      </x:c>
      <x:c r="D1542" s="62" t="n">
        <x:f aca="0">'净值底稿'!U1504</x:f>
        <x:v>1.7633</x:v>
      </x:c>
      <x:c r="E1542" s="62" t="n">
        <x:f aca="0">'净值底稿'!V1504</x:f>
        <x:v>3.87</x:v>
      </x:c>
      <x:c r="F1542" s="63" t="n">
        <x:f aca="0">IFERROR(B1542/B1541-1,0)</x:f>
        <x:v>-0.0033586854248620623</x:v>
      </x:c>
      <x:c r="G1542" s="63" t="n">
        <x:f aca="0">IFERROR(C1542/C1541-1,0)</x:f>
        <x:v>-0.018820139192822882</x:v>
      </x:c>
      <x:c r="H1542" s="63" t="n">
        <x:f aca="0">IFERROR(D1542/D1541-1,0)</x:f>
        <x:v>0.00034038690645044056</x:v>
      </x:c>
      <x:c r="I1542" s="63" t="n">
        <x:f aca="0">IFERROR(E1542/E1541-1,0)</x:f>
        <x:v>0.0008793255056120941</x:v>
      </x:c>
      <x:c r="J1542" s="64" t="n">
        <x:f aca="0">Z1541*(1+F1542)</x:f>
        <x:v>0.1452644524257291</x:v>
      </x:c>
      <x:c r="K1542" s="64" t="n">
        <x:f aca="0">AA1541*(1+G1542)</x:f>
        <x:v>0.14727492890746144</x:v>
      </x:c>
      <x:c r="L1542" s="64" t="n">
        <x:f aca="0">AB1541*(1+H1542)</x:f>
        <x:v>0.9735286930496133</x:v>
      </x:c>
      <x:c r="M1542" s="64" t="n">
        <x:f aca="0">AC1541*(1+I1542)</x:f>
        <x:v>0.159640514791011</x:v>
      </x:c>
      <x:c r="N1542" s="64" t="n">
        <x:f aca="0">SUM(J1542:M1542)</x:f>
        <x:v>1.4257085891738148</x:v>
      </x:c>
      <x:c r="O1542" s="65" t="n">
        <x:f aca="0">IFERROR((J1542+K1542)/N1542,0)</x:f>
        <x:v>0.20518876266482655</x:v>
      </x:c>
      <x:c r="P1542" s="66" t="b">
        <x:f aca="0">AND(MONTH(A1542)=12,OR(A1543="",YEAR(A1542)&lt;&gt;YEAR(A1543)))</x:f>
        <x:v>0</x:v>
      </x:c>
      <x:c r="Q1542" s="66" t="b">
        <x:f aca="0">AND(MOD(MONTH(A1542),3)=0,OR(A1543="",MONTH(A1542)&lt;&gt;MONTH(A1543)))</x:f>
        <x:v>0</x:v>
      </x:c>
      <x:c r="R1542" s="66" t="b">
        <x:f aca="0">OR(O1542&gt;$E$7,O1542&lt;$E$6)</x:f>
        <x:v>0</x:v>
      </x:c>
      <x:c r="S1542" s="66" t="b">
        <x:f aca="0">AND(OR(P1542,Q1542,R1542),A1542-AH1541&gt;$E$8)</x:f>
        <x:v>0</x:v>
      </x:c>
      <x:c r="T1542" s="67" t="str">
        <x:f aca="0">IF(NOT(OR(P1542,Q1542,R1542)),"不调",IF(NOT(S1542),"间隔规则跳过",IF(P1542,"年末+季度",IF(AND(Q1542,R1542),"季度+动态",IF(Q1542,"季度","动态")))))</x:f>
        <x:v>不调</x:v>
      </x:c>
      <x:c r="U1542" s="64" t="n">
        <x:f aca="0">IF(OR(T1542="年末+季度",T1542="季度+动态"),N1542*$E$5/2,IF(T1542="季度",(J1542+K1542)/2,IF(T1542="动态",N1542*$E$5*IF(J1542+K1542=0,0.5,J1542/(J1542+K1542)),J1542)))</x:f>
        <x:v>0.1452644524257291</x:v>
      </x:c>
      <x:c r="V1542" s="64" t="n">
        <x:f aca="0">IF(OR(T1542="年末+季度",T1542="季度+动态"),N1542*$E$5/2,IF(T1542="季度",(J1542+K1542)/2,IF(T1542="动态",N1542*$E$5*IF(J1542+K1542=0,0.5,K1542/(J1542+K1542)),K1542)))</x:f>
        <x:v>0.14727492890746144</x:v>
      </x:c>
      <x:c r="W1542" s="64" t="n">
        <x:f aca="0">IF(OR(T1542="年末+季度",T1542="季度+动态",T1542="动态"),N1542*(1-$E$5)*IF(L1542+M1542=0,$B$7/($B$7+$B$8),L1542/(L1542+M1542)),L1542)</x:f>
        <x:v>0.9735286930496133</x:v>
      </x:c>
      <x:c r="X1542" s="64" t="n">
        <x:f aca="0">IF(OR(T1542="年末+季度",T1542="季度+动态",T1542="动态"),N1542*(1-$E$5)*IF(L1542+M1542=0,$B$8/($B$7+$B$8),M1542/(L1542+M1542)),M1542)</x:f>
        <x:v>0.159640514791011</x:v>
      </x:c>
      <x:c r="Y1542" s="64" t="n">
        <x:f aca="0">POWER(1-$H$5,(A1542-A1541)/$H$8)</x:f>
        <x:v>0.9999862671029998</x:v>
      </x:c>
      <x:c r="Z1542" s="64" t="n">
        <x:f aca="0">U1542*Y1542</x:f>
        <x:v>0.14526245752396616</x:v>
      </x:c>
      <x:c r="AA1542" s="64" t="n">
        <x:f aca="0">V1542*Y1542</x:f>
        <x:v>0.14727290639603202</x:v>
      </x:c>
      <x:c r="AB1542" s="64" t="n">
        <x:f aca="0">W1542*Y1542</x:f>
        <x:v>0.9735153236803449</x:v>
      </x:c>
      <x:c r="AC1542" s="64" t="n">
        <x:f aca="0">X1542*Y1542</x:f>
        <x:v>0.1596383224642643</x:v>
      </x:c>
      <x:c r="AD1542" s="64" t="n">
        <x:f aca="0">SUM(Z1542:AC1542)</x:f>
        <x:v>1.4256890100646074</x:v>
      </x:c>
      <x:c r="AE1542" s="64" t="n">
        <x:f aca="0">MAX(AE1541,AD1542)</x:f>
        <x:v>1.4453123110204733</x:v>
      </x:c>
      <x:c r="AF1542" s="63" t="n">
        <x:f aca="0">AD1542/AE1542-1</x:f>
        <x:v>-0.013577204598783754</x:v>
      </x:c>
      <x:c r="AG1542" s="63" t="n">
        <x:f aca="0">AD1542/AD1541-1</x:f>
        <x:v>-0.0020037809292222653</x:v>
      </x:c>
      <x:c r="AH1542" s="61" t="n">
        <x:f aca="0">IF(OR(T1542="年末+季度",T1542="季度+动态",T1542="季度",T1542="动态"),A1542,AH1541)</x:f>
        <x:v>46022</x:v>
      </x:c>
      <x:c r="AI1542" s="68" t="n">
        <x:f aca="0">YEAR(A1542)</x:f>
        <x:v>2026</x:v>
      </x:c>
      <x:c r="AJ1542" s="68" t="n">
        <x:f aca="0">MONTH(A1542)</x:f>
        <x:v>3</x:v>
      </x:c>
      <x:c r="AK1542" s="66" t="n">
        <x:f aca="0">IF(MONTH(A1542)&lt;&gt;MONTH(A1543),1,0)</x:f>
        <x:v>0</x:v>
      </x:c>
      <x:c r="AL1542" s="64" t="n">
        <x:f aca="0">IF(AK1541,AD1541,AL1541)</x:f>
        <x:v>1.4368283877963528</x:v>
      </x:c>
      <x:c r="AM1542" s="65" t="str">
        <x:f aca="0">IF(AK1542,AD1542/AL1542-1,"")</x:f>
      </x:c>
      <x:c r="AN1542" s="64" t="n">
        <x:f aca="0">IF(AI1542&lt;&gt;AI1541,AD1542,MAX(AN1541,AD1542))</x:f>
        <x:v>1.4453123110204733</x:v>
      </x:c>
      <x:c r="AO1542" s="65" t="n">
        <x:f aca="0">AD1542/AN1542-1</x:f>
        <x:v>-0.013577204598783754</x:v>
      </x:c>
      <x:c r="AP1542" s="69" t="n">
        <x:f aca="0">IFERROR(SUM(Z1542:AC1542)/AD1542,0)</x:f>
        <x:v>1</x:v>
      </x:c>
      <x:c r="AQ1542" s="66" t="b">
        <x:f aca="0">AND(B1542&gt;0,C1542&gt;0,D1542&gt;0,E1542&gt;0)</x:f>
        <x:v>1</x:v>
      </x:c>
    </x:row>
    <x:row r="1543" ht="13.5" hidden="0">
      <x:c r="A1543" s="61" t="n">
        <x:f aca="0">'净值底稿'!A1505</x:f>
        <x:v>46099</x:v>
      </x:c>
      <x:c r="B1543" s="62" t="n">
        <x:f aca="0">'净值底稿'!W1505</x:f>
        <x:v>1.7460153416920103</x:v>
      </x:c>
      <x:c r="C1543" s="62" t="n">
        <x:f aca="0">'净值底稿'!T1505</x:f>
        <x:v>1.9905030143258997</x:v>
      </x:c>
      <x:c r="D1543" s="62" t="n">
        <x:f aca="0">'净值底稿'!U1505</x:f>
        <x:v>1.7644</x:v>
      </x:c>
      <x:c r="E1543" s="62" t="n">
        <x:f aca="0">'净值底稿'!V1505</x:f>
        <x:v>3.8558</x:v>
      </x:c>
      <x:c r="F1543" s="63" t="n">
        <x:f aca="0">IFERROR(B1543/B1542-1,0)</x:f>
        <x:v>-0.0012154400219096528</x:v>
      </x:c>
      <x:c r="G1543" s="63" t="n">
        <x:f aca="0">IFERROR(C1543/C1542-1,0)</x:f>
        <x:v>0.011054481017519935</x:v>
      </x:c>
      <x:c r="H1543" s="63" t="n">
        <x:f aca="0">IFERROR(D1543/D1542-1,0)</x:f>
        <x:v>0.0006238303181533844</x:v>
      </x:c>
      <x:c r="I1543" s="63" t="n">
        <x:f aca="0">IFERROR(E1543/E1542-1,0)</x:f>
        <x:v>-0.0036692506459948815</x:v>
      </x:c>
      <x:c r="J1543" s="64" t="n">
        <x:f aca="0">Z1542*(1+F1543)</x:f>
        <x:v>0.14508589971941058</x:v>
      </x:c>
      <x:c r="K1543" s="64" t="n">
        <x:f aca="0">AA1542*(1+G1543)</x:f>
        <x:v>0.14890093194418194</x:v>
      </x:c>
      <x:c r="L1543" s="64" t="n">
        <x:f aca="0">AB1542*(1+H1543)</x:f>
        <x:v>0.9741226320544436</x:v>
      </x:c>
      <x:c r="M1543" s="64" t="n">
        <x:f aca="0">AC1542*(1+I1543)</x:f>
        <x:v>0.15905256944643675</x:v>
      </x:c>
      <x:c r="N1543" s="64" t="n">
        <x:f aca="0">SUM(J1543:M1543)</x:f>
        <x:v>1.427162033164473</x:v>
      </x:c>
      <x:c r="O1543" s="65" t="n">
        <x:f aca="0">IFERROR((J1543+K1543)/N1543,0)</x:f>
        <x:v>0.20599401107366205</x:v>
      </x:c>
      <x:c r="P1543" s="66" t="b">
        <x:f aca="0">AND(MONTH(A1543)=12,OR(A1544="",YEAR(A1543)&lt;&gt;YEAR(A1544)))</x:f>
        <x:v>0</x:v>
      </x:c>
      <x:c r="Q1543" s="66" t="b">
        <x:f aca="0">AND(MOD(MONTH(A1543),3)=0,OR(A1544="",MONTH(A1543)&lt;&gt;MONTH(A1544)))</x:f>
        <x:v>0</x:v>
      </x:c>
      <x:c r="R1543" s="66" t="b">
        <x:f aca="0">OR(O1543&gt;$E$7,O1543&lt;$E$6)</x:f>
        <x:v>0</x:v>
      </x:c>
      <x:c r="S1543" s="66" t="b">
        <x:f aca="0">AND(OR(P1543,Q1543,R1543),A1543-AH1542&gt;$E$8)</x:f>
        <x:v>0</x:v>
      </x:c>
      <x:c r="T1543" s="67" t="str">
        <x:f aca="0">IF(NOT(OR(P1543,Q1543,R1543)),"不调",IF(NOT(S1543),"间隔规则跳过",IF(P1543,"年末+季度",IF(AND(Q1543,R1543),"季度+动态",IF(Q1543,"季度","动态")))))</x:f>
        <x:v>不调</x:v>
      </x:c>
      <x:c r="U1543" s="64" t="n">
        <x:f aca="0">IF(OR(T1543="年末+季度",T1543="季度+动态"),N1543*$E$5/2,IF(T1543="季度",(J1543+K1543)/2,IF(T1543="动态",N1543*$E$5*IF(J1543+K1543=0,0.5,J1543/(J1543+K1543)),J1543)))</x:f>
        <x:v>0.14508589971941058</x:v>
      </x:c>
      <x:c r="V1543" s="64" t="n">
        <x:f aca="0">IF(OR(T1543="年末+季度",T1543="季度+动态"),N1543*$E$5/2,IF(T1543="季度",(J1543+K1543)/2,IF(T1543="动态",N1543*$E$5*IF(J1543+K1543=0,0.5,K1543/(J1543+K1543)),K1543)))</x:f>
        <x:v>0.14890093194418194</x:v>
      </x:c>
      <x:c r="W1543" s="64" t="n">
        <x:f aca="0">IF(OR(T1543="年末+季度",T1543="季度+动态",T1543="动态"),N1543*(1-$E$5)*IF(L1543+M1543=0,$B$7/($B$7+$B$8),L1543/(L1543+M1543)),L1543)</x:f>
        <x:v>0.9741226320544436</x:v>
      </x:c>
      <x:c r="X1543" s="64" t="n">
        <x:f aca="0">IF(OR(T1543="年末+季度",T1543="季度+动态",T1543="动态"),N1543*(1-$E$5)*IF(L1543+M1543=0,$B$8/($B$7+$B$8),M1543/(L1543+M1543)),M1543)</x:f>
        <x:v>0.15905256944643675</x:v>
      </x:c>
      <x:c r="Y1543" s="64" t="n">
        <x:f aca="0">POWER(1-$H$5,(A1543-A1542)/$H$8)</x:f>
        <x:v>0.9999862671029998</x:v>
      </x:c>
      <x:c r="Z1543" s="64" t="n">
        <x:f aca="0">U1543*Y1543</x:f>
        <x:v>0.14508390726969353</x:v>
      </x:c>
      <x:c r="AA1543" s="64" t="n">
        <x:f aca="0">V1543*Y1543</x:f>
        <x:v>0.14889888710302032</x:v>
      </x:c>
      <x:c r="AB1543" s="64" t="n">
        <x:f aca="0">W1543*Y1543</x:f>
        <x:v>0.974109254528672</x:v>
      </x:c>
      <x:c r="AC1543" s="64" t="n">
        <x:f aca="0">X1543*Y1543</x:f>
        <x:v>0.15905038519388293</x:v>
      </x:c>
      <x:c r="AD1543" s="64" t="n">
        <x:f aca="0">SUM(Z1543:AC1543)</x:f>
        <x:v>1.4271424340952688</x:v>
      </x:c>
      <x:c r="AE1543" s="64" t="n">
        <x:f aca="0">MAX(AE1542,AD1543)</x:f>
        <x:v>1.4453123110204733</x:v>
      </x:c>
      <x:c r="AF1543" s="63" t="n">
        <x:f aca="0">AD1543/AE1543-1</x:f>
        <x:v>-0.012571592165001033</x:v>
      </x:c>
      <x:c r="AG1543" s="63" t="n">
        <x:f aca="0">AD1543/AD1542-1</x:f>
        <x:v>0.0010194537661445402</x:v>
      </x:c>
      <x:c r="AH1543" s="61" t="n">
        <x:f aca="0">IF(OR(T1543="年末+季度",T1543="季度+动态",T1543="季度",T1543="动态"),A1543,AH1542)</x:f>
        <x:v>46022</x:v>
      </x:c>
      <x:c r="AI1543" s="68" t="n">
        <x:f aca="0">YEAR(A1543)</x:f>
        <x:v>2026</x:v>
      </x:c>
      <x:c r="AJ1543" s="68" t="n">
        <x:f aca="0">MONTH(A1543)</x:f>
        <x:v>3</x:v>
      </x:c>
      <x:c r="AK1543" s="66" t="n">
        <x:f aca="0">IF(MONTH(A1543)&lt;&gt;MONTH(A1544),1,0)</x:f>
        <x:v>0</x:v>
      </x:c>
      <x:c r="AL1543" s="64" t="n">
        <x:f aca="0">IF(AK1542,AD1542,AL1542)</x:f>
        <x:v>1.4368283877963528</x:v>
      </x:c>
      <x:c r="AM1543" s="65" t="str">
        <x:f aca="0">IF(AK1543,AD1543/AL1543-1,"")</x:f>
      </x:c>
      <x:c r="AN1543" s="64" t="n">
        <x:f aca="0">IF(AI1543&lt;&gt;AI1542,AD1543,MAX(AN1542,AD1543))</x:f>
        <x:v>1.4453123110204733</x:v>
      </x:c>
      <x:c r="AO1543" s="65" t="n">
        <x:f aca="0">AD1543/AN1543-1</x:f>
        <x:v>-0.012571592165001033</x:v>
      </x:c>
      <x:c r="AP1543" s="69" t="n">
        <x:f aca="0">IFERROR(SUM(Z1543:AC1543)/AD1543,0)</x:f>
        <x:v>1</x:v>
      </x:c>
      <x:c r="AQ1543" s="66" t="b">
        <x:f aca="0">AND(B1543&gt;0,C1543&gt;0,D1543&gt;0,E1543&gt;0)</x:f>
        <x:v>1</x:v>
      </x:c>
    </x:row>
    <x:row r="1544" ht="13.5" hidden="0">
      <x:c r="A1544" s="61" t="n">
        <x:f aca="0">'净值底稿'!A1506</x:f>
        <x:v>46100</x:v>
      </x:c>
      <x:c r="B1544" s="62" t="n">
        <x:f aca="0">'净值底稿'!W1506</x:f>
        <x:v>1.7323012036094136</x:v>
      </x:c>
      <x:c r="C1544" s="62" t="n">
        <x:f aca="0">'净值底稿'!T1506</x:f>
        <x:v>1.942311095985324</x:v>
      </x:c>
      <x:c r="D1544" s="62" t="n">
        <x:f aca="0">'净值底稿'!U1506</x:f>
        <x:v>1.7644</x:v>
      </x:c>
      <x:c r="E1544" s="62" t="n">
        <x:f aca="0">'净值底稿'!V1506</x:f>
        <x:v>3.6845</x:v>
      </x:c>
      <x:c r="F1544" s="63" t="n">
        <x:f aca="0">IFERROR(B1544/B1543-1,0)</x:f>
        <x:v>-0.00785453469687547</x:v>
      </x:c>
      <x:c r="G1544" s="63" t="n">
        <x:f aca="0">IFERROR(C1544/C1543-1,0)</x:f>
        <x:v>-0.024210924572197312</x:v>
      </x:c>
      <x:c r="H1544" s="63" t="n">
        <x:f aca="0">IFERROR(D1544/D1543-1,0)</x:f>
        <x:v>0</x:v>
      </x:c>
      <x:c r="I1544" s="63" t="n">
        <x:f aca="0">IFERROR(E1544/E1543-1,0)</x:f>
        <x:v>-0.04442657814201978</x:v>
      </x:c>
      <x:c r="J1544" s="64" t="n">
        <x:f aca="0">Z1543*(1+F1544)</x:f>
        <x:v>0.14394434068608547</x:v>
      </x:c>
      <x:c r="K1544" s="64" t="n">
        <x:f aca="0">AA1543*(1+G1544)</x:f>
        <x:v>0.14529390737848497</x:v>
      </x:c>
      <x:c r="L1544" s="64" t="n">
        <x:f aca="0">AB1543*(1+H1544)</x:f>
        <x:v>0.974109254528672</x:v>
      </x:c>
      <x:c r="M1544" s="64" t="n">
        <x:f aca="0">AC1543*(1+I1544)</x:f>
        <x:v>0.15198432082754854</x:v>
      </x:c>
      <x:c r="N1544" s="64" t="n">
        <x:f aca="0">SUM(J1544:M1544)</x:f>
        <x:v>1.4153318234207912</x:v>
      </x:c>
      <x:c r="O1544" s="65" t="n">
        <x:f aca="0">IFERROR((J1544+K1544)/N1544,0)</x:f>
        <x:v>0.20436073242915928</x:v>
      </x:c>
      <x:c r="P1544" s="66" t="b">
        <x:f aca="0">AND(MONTH(A1544)=12,OR(A1545="",YEAR(A1544)&lt;&gt;YEAR(A1545)))</x:f>
        <x:v>0</x:v>
      </x:c>
      <x:c r="Q1544" s="66" t="b">
        <x:f aca="0">AND(MOD(MONTH(A1544),3)=0,OR(A1545="",MONTH(A1544)&lt;&gt;MONTH(A1545)))</x:f>
        <x:v>0</x:v>
      </x:c>
      <x:c r="R1544" s="66" t="b">
        <x:f aca="0">OR(O1544&gt;$E$7,O1544&lt;$E$6)</x:f>
        <x:v>0</x:v>
      </x:c>
      <x:c r="S1544" s="66" t="b">
        <x:f aca="0">AND(OR(P1544,Q1544,R1544),A1544-AH1543&gt;$E$8)</x:f>
        <x:v>0</x:v>
      </x:c>
      <x:c r="T1544" s="67" t="str">
        <x:f aca="0">IF(NOT(OR(P1544,Q1544,R1544)),"不调",IF(NOT(S1544),"间隔规则跳过",IF(P1544,"年末+季度",IF(AND(Q1544,R1544),"季度+动态",IF(Q1544,"季度","动态")))))</x:f>
        <x:v>不调</x:v>
      </x:c>
      <x:c r="U1544" s="64" t="n">
        <x:f aca="0">IF(OR(T1544="年末+季度",T1544="季度+动态"),N1544*$E$5/2,IF(T1544="季度",(J1544+K1544)/2,IF(T1544="动态",N1544*$E$5*IF(J1544+K1544=0,0.5,J1544/(J1544+K1544)),J1544)))</x:f>
        <x:v>0.14394434068608547</x:v>
      </x:c>
      <x:c r="V1544" s="64" t="n">
        <x:f aca="0">IF(OR(T1544="年末+季度",T1544="季度+动态"),N1544*$E$5/2,IF(T1544="季度",(J1544+K1544)/2,IF(T1544="动态",N1544*$E$5*IF(J1544+K1544=0,0.5,K1544/(J1544+K1544)),K1544)))</x:f>
        <x:v>0.14529390737848497</x:v>
      </x:c>
      <x:c r="W1544" s="64" t="n">
        <x:f aca="0">IF(OR(T1544="年末+季度",T1544="季度+动态",T1544="动态"),N1544*(1-$E$5)*IF(L1544+M1544=0,$B$7/($B$7+$B$8),L1544/(L1544+M1544)),L1544)</x:f>
        <x:v>0.974109254528672</x:v>
      </x:c>
      <x:c r="X1544" s="64" t="n">
        <x:f aca="0">IF(OR(T1544="年末+季度",T1544="季度+动态",T1544="动态"),N1544*(1-$E$5)*IF(L1544+M1544=0,$B$8/($B$7+$B$8),M1544/(L1544+M1544)),M1544)</x:f>
        <x:v>0.15198432082754854</x:v>
      </x:c>
      <x:c r="Y1544" s="64" t="n">
        <x:f aca="0">POWER(1-$H$5,(A1544-A1543)/$H$8)</x:f>
        <x:v>0.9999862671029998</x:v>
      </x:c>
      <x:c r="Z1544" s="64" t="n">
        <x:f aca="0">U1544*Y1544</x:f>
        <x:v>0.14394236391328105</x:v>
      </x:c>
      <x:c r="AA1544" s="64" t="n">
        <x:f aca="0">V1544*Y1544</x:f>
        <x:v>0.14529191207222017</x:v>
      </x:c>
      <x:c r="AB1544" s="64" t="n">
        <x:f aca="0">W1544*Y1544</x:f>
        <x:v>0.9740958771866126</x:v>
      </x:c>
      <x:c r="AC1544" s="64" t="n">
        <x:f aca="0">X1544*Y1544</x:f>
        <x:v>0.15198223364252497</x:v>
      </x:c>
      <x:c r="AD1544" s="64" t="n">
        <x:f aca="0">SUM(Z1544:AC1544)</x:f>
        <x:v>1.415312386814639</x:v>
      </x:c>
      <x:c r="AE1544" s="64" t="n">
        <x:f aca="0">MAX(AE1543,AD1544)</x:f>
        <x:v>1.4453123110204733</x:v>
      </x:c>
      <x:c r="AF1544" s="63" t="n">
        <x:f aca="0">AD1544/AE1544-1</x:f>
        <x:v>-0.020756707029398247</x:v>
      </x:c>
      <x:c r="AG1544" s="63" t="n">
        <x:f aca="0">AD1544/AD1543-1</x:f>
        <x:v>-0.008289324876062154</x:v>
      </x:c>
      <x:c r="AH1544" s="61" t="n">
        <x:f aca="0">IF(OR(T1544="年末+季度",T1544="季度+动态",T1544="季度",T1544="动态"),A1544,AH1543)</x:f>
        <x:v>46022</x:v>
      </x:c>
      <x:c r="AI1544" s="68" t="n">
        <x:f aca="0">YEAR(A1544)</x:f>
        <x:v>2026</x:v>
      </x:c>
      <x:c r="AJ1544" s="68" t="n">
        <x:f aca="0">MONTH(A1544)</x:f>
        <x:v>3</x:v>
      </x:c>
      <x:c r="AK1544" s="66" t="n">
        <x:f aca="0">IF(MONTH(A1544)&lt;&gt;MONTH(A1545),1,0)</x:f>
        <x:v>0</x:v>
      </x:c>
      <x:c r="AL1544" s="64" t="n">
        <x:f aca="0">IF(AK1543,AD1543,AL1543)</x:f>
        <x:v>1.4368283877963528</x:v>
      </x:c>
      <x:c r="AM1544" s="65" t="str">
        <x:f aca="0">IF(AK1544,AD1544/AL1544-1,"")</x:f>
      </x:c>
      <x:c r="AN1544" s="64" t="n">
        <x:f aca="0">IF(AI1544&lt;&gt;AI1543,AD1544,MAX(AN1543,AD1544))</x:f>
        <x:v>1.4453123110204733</x:v>
      </x:c>
      <x:c r="AO1544" s="65" t="n">
        <x:f aca="0">AD1544/AN1544-1</x:f>
        <x:v>-0.020756707029398247</x:v>
      </x:c>
      <x:c r="AP1544" s="69" t="n">
        <x:f aca="0">IFERROR(SUM(Z1544:AC1544)/AD1544,0)</x:f>
        <x:v>1</x:v>
      </x:c>
      <x:c r="AQ1544" s="66" t="b">
        <x:f aca="0">AND(B1544&gt;0,C1544&gt;0,D1544&gt;0,E1544&gt;0)</x:f>
        <x:v>1</x:v>
      </x:c>
    </x:row>
    <x:row r="1545" ht="13.5" hidden="0">
      <x:c r="A1545" s="61" t="n">
        <x:f aca="0">'净值底稿'!A1507</x:f>
        <x:v>46101</x:v>
      </x:c>
      <x:c r="B1545" s="62" t="n">
        <x:f aca="0">'净值底稿'!W1507</x:f>
        <x:v>1.7238286401942147</x:v>
      </x:c>
      <x:c r="C1545" s="62" t="n">
        <x:f aca="0">'净值底稿'!T1507</x:f>
        <x:v>1.9134049734143341</x:v>
      </x:c>
      <x:c r="D1545" s="62" t="n">
        <x:f aca="0">'净值底稿'!U1507</x:f>
        <x:v>1.7645</x:v>
      </x:c>
      <x:c r="E1545" s="62" t="n">
        <x:f aca="0">'净值底稿'!V1507</x:f>
        <x:v>3.6121</x:v>
      </x:c>
      <x:c r="F1545" s="63" t="n">
        <x:f aca="0">IFERROR(B1545/B1544-1,0)</x:f>
        <x:v>-0.004890929705264613</x:v>
      </x:c>
      <x:c r="G1545" s="63" t="n">
        <x:f aca="0">IFERROR(C1545/C1544-1,0)</x:f>
        <x:v>-0.014882334055928315</x:v>
      </x:c>
      <x:c r="H1545" s="63" t="n">
        <x:f aca="0">IFERROR(D1545/D1544-1,0)</x:f>
        <x:v>0.000056676490591600626</x:v>
      </x:c>
      <x:c r="I1545" s="63" t="n">
        <x:f aca="0">IFERROR(E1545/E1544-1,0)</x:f>
        <x:v>-0.01964988465192019</x:v>
      </x:c>
      <x:c r="J1545" s="64" t="n">
        <x:f aca="0">Z1544*(1+F1545)</x:f>
        <x:v>0.14323835192977158</x:v>
      </x:c>
      <x:c r="K1545" s="64" t="n">
        <x:f aca="0">AA1544*(1+G1545)</x:f>
        <x:v>0.14312962930113682</x:v>
      </x:c>
      <x:c r="L1545" s="64" t="n">
        <x:f aca="0">AB1544*(1+H1545)</x:f>
        <x:v>0.9741510855224313</x:v>
      </x:c>
      <x:c r="M1545" s="64" t="n">
        <x:f aca="0">AC1544*(1+I1545)</x:f>
        <x:v>0.14899580028230816</x:v>
      </x:c>
      <x:c r="N1545" s="64" t="n">
        <x:f aca="0">SUM(J1545:M1545)</x:f>
        <x:v>1.4095148670356479</x:v>
      </x:c>
      <x:c r="O1545" s="65" t="n">
        <x:f aca="0">IFERROR((J1545+K1545)/N1545,0)</x:f>
        <x:v>0.20316776213447765</x:v>
      </x:c>
      <x:c r="P1545" s="66" t="b">
        <x:f aca="0">AND(MONTH(A1545)=12,OR(A1546="",YEAR(A1545)&lt;&gt;YEAR(A1546)))</x:f>
        <x:v>0</x:v>
      </x:c>
      <x:c r="Q1545" s="66" t="b">
        <x:f aca="0">AND(MOD(MONTH(A1545),3)=0,OR(A1546="",MONTH(A1545)&lt;&gt;MONTH(A1546)))</x:f>
        <x:v>0</x:v>
      </x:c>
      <x:c r="R1545" s="66" t="b">
        <x:f aca="0">OR(O1545&gt;$E$7,O1545&lt;$E$6)</x:f>
        <x:v>0</x:v>
      </x:c>
      <x:c r="S1545" s="66" t="b">
        <x:f aca="0">AND(OR(P1545,Q1545,R1545),A1545-AH1544&gt;$E$8)</x:f>
        <x:v>0</x:v>
      </x:c>
      <x:c r="T1545" s="67" t="str">
        <x:f aca="0">IF(NOT(OR(P1545,Q1545,R1545)),"不调",IF(NOT(S1545),"间隔规则跳过",IF(P1545,"年末+季度",IF(AND(Q1545,R1545),"季度+动态",IF(Q1545,"季度","动态")))))</x:f>
        <x:v>不调</x:v>
      </x:c>
      <x:c r="U1545" s="64" t="n">
        <x:f aca="0">IF(OR(T1545="年末+季度",T1545="季度+动态"),N1545*$E$5/2,IF(T1545="季度",(J1545+K1545)/2,IF(T1545="动态",N1545*$E$5*IF(J1545+K1545=0,0.5,J1545/(J1545+K1545)),J1545)))</x:f>
        <x:v>0.14323835192977158</x:v>
      </x:c>
      <x:c r="V1545" s="64" t="n">
        <x:f aca="0">IF(OR(T1545="年末+季度",T1545="季度+动态"),N1545*$E$5/2,IF(T1545="季度",(J1545+K1545)/2,IF(T1545="动态",N1545*$E$5*IF(J1545+K1545=0,0.5,K1545/(J1545+K1545)),K1545)))</x:f>
        <x:v>0.14312962930113682</x:v>
      </x:c>
      <x:c r="W1545" s="64" t="n">
        <x:f aca="0">IF(OR(T1545="年末+季度",T1545="季度+动态",T1545="动态"),N1545*(1-$E$5)*IF(L1545+M1545=0,$B$7/($B$7+$B$8),L1545/(L1545+M1545)),L1545)</x:f>
        <x:v>0.9741510855224313</x:v>
      </x:c>
      <x:c r="X1545" s="64" t="n">
        <x:f aca="0">IF(OR(T1545="年末+季度",T1545="季度+动态",T1545="动态"),N1545*(1-$E$5)*IF(L1545+M1545=0,$B$8/($B$7+$B$8),M1545/(L1545+M1545)),M1545)</x:f>
        <x:v>0.14899580028230816</x:v>
      </x:c>
      <x:c r="Y1545" s="64" t="n">
        <x:f aca="0">POWER(1-$H$5,(A1545-A1544)/$H$8)</x:f>
        <x:v>0.9999862671029998</x:v>
      </x:c>
      <x:c r="Z1545" s="64" t="n">
        <x:f aca="0">U1545*Y1545</x:f>
        <x:v>0.14323638485223805</x:v>
      </x:c>
      <x:c r="AA1545" s="64" t="n">
        <x:f aca="0">V1545*Y1545</x:f>
        <x:v>0.14312766371667995</x:v>
      </x:c>
      <x:c r="AB1545" s="64" t="n">
        <x:f aca="0">W1545*Y1545</x:f>
        <x:v>0.9741377076059112</x:v>
      </x:c>
      <x:c r="AC1545" s="64" t="n">
        <x:f aca="0">X1545*Y1545</x:f>
        <x:v>0.1489937541383294</x:v>
      </x:c>
      <x:c r="AD1545" s="64" t="n">
        <x:f aca="0">SUM(Z1545:AC1545)</x:f>
        <x:v>1.4094955103131588</x:v>
      </x:c>
      <x:c r="AE1545" s="64" t="n">
        <x:f aca="0">MAX(AE1544,AD1545)</x:f>
        <x:v>1.4453123110204733</x:v>
      </x:c>
      <x:c r="AF1545" s="63" t="n">
        <x:f aca="0">AD1545/AE1545-1</x:f>
        <x:v>-0.024781357243145452</x:v>
      </x:c>
      <x:c r="AG1545" s="63" t="n">
        <x:f aca="0">AD1545/AD1544-1</x:f>
        <x:v>-0.004109959437698318</x:v>
      </x:c>
      <x:c r="AH1545" s="61" t="n">
        <x:f aca="0">IF(OR(T1545="年末+季度",T1545="季度+动态",T1545="季度",T1545="动态"),A1545,AH1544)</x:f>
        <x:v>46022</x:v>
      </x:c>
      <x:c r="AI1545" s="68" t="n">
        <x:f aca="0">YEAR(A1545)</x:f>
        <x:v>2026</x:v>
      </x:c>
      <x:c r="AJ1545" s="68" t="n">
        <x:f aca="0">MONTH(A1545)</x:f>
        <x:v>3</x:v>
      </x:c>
      <x:c r="AK1545" s="66" t="n">
        <x:f aca="0">IF(MONTH(A1545)&lt;&gt;MONTH(A1546),1,0)</x:f>
        <x:v>0</x:v>
      </x:c>
      <x:c r="AL1545" s="64" t="n">
        <x:f aca="0">IF(AK1544,AD1544,AL1544)</x:f>
        <x:v>1.4368283877963528</x:v>
      </x:c>
      <x:c r="AM1545" s="65" t="str">
        <x:f aca="0">IF(AK1545,AD1545/AL1545-1,"")</x:f>
      </x:c>
      <x:c r="AN1545" s="64" t="n">
        <x:f aca="0">IF(AI1545&lt;&gt;AI1544,AD1545,MAX(AN1544,AD1545))</x:f>
        <x:v>1.4453123110204733</x:v>
      </x:c>
      <x:c r="AO1545" s="65" t="n">
        <x:f aca="0">AD1545/AN1545-1</x:f>
        <x:v>-0.024781357243145452</x:v>
      </x:c>
      <x:c r="AP1545" s="69" t="n">
        <x:f aca="0">IFERROR(SUM(Z1545:AC1545)/AD1545,0)</x:f>
        <x:v>1</x:v>
      </x:c>
      <x:c r="AQ1545" s="66" t="b">
        <x:f aca="0">AND(B1545&gt;0,C1545&gt;0,D1545&gt;0,E1545&gt;0)</x:f>
        <x:v>1</x:v>
      </x:c>
    </x:row>
    <x:row r="1546" ht="13.5" hidden="0">
      <x:c r="A1546" s="61" t="n">
        <x:f aca="0">'净值底稿'!A1508</x:f>
        <x:v>46104</x:v>
      </x:c>
      <x:c r="B1546" s="62" t="n">
        <x:f aca="0">'净值底稿'!W1508</x:f>
        <x:v>1.6778061939899251</x:v>
      </x:c>
      <x:c r="C1546" s="62" t="n">
        <x:f aca="0">'净值底稿'!T1508</x:f>
        <x:v>1.8265911019021086</x:v>
      </x:c>
      <x:c r="D1546" s="62" t="n">
        <x:f aca="0">'净值底稿'!U1508</x:f>
        <x:v>1.7645</x:v>
      </x:c>
      <x:c r="E1546" s="62" t="n">
        <x:f aca="0">'净值底稿'!V1508</x:f>
        <x:v>3.2212</x:v>
      </x:c>
      <x:c r="F1546" s="63" t="n">
        <x:f aca="0">IFERROR(B1546/B1545-1,0)</x:f>
        <x:v>-0.026697808083235297</x:v>
      </x:c>
      <x:c r="G1546" s="63" t="n">
        <x:f aca="0">IFERROR(C1546/C1545-1,0)</x:f>
        <x:v>-0.045371404756679556</x:v>
      </x:c>
      <x:c r="H1546" s="63" t="n">
        <x:f aca="0">IFERROR(D1546/D1545-1,0)</x:f>
        <x:v>0</x:v>
      </x:c>
      <x:c r="I1546" s="63" t="n">
        <x:f aca="0">IFERROR(E1546/E1545-1,0)</x:f>
        <x:v>-0.10821959524930092</x:v>
      </x:c>
      <x:c r="J1546" s="64" t="n">
        <x:f aca="0">Z1545*(1+F1546)</x:f>
        <x:v>0.13941228733891656</x:v>
      </x:c>
      <x:c r="K1546" s="64" t="n">
        <x:f aca="0">AA1545*(1+G1546)</x:f>
        <x:v>0.13663376055431256</x:v>
      </x:c>
      <x:c r="L1546" s="64" t="n">
        <x:f aca="0">AB1545*(1+H1546)</x:f>
        <x:v>0.9741377076059112</x:v>
      </x:c>
      <x:c r="M1546" s="64" t="n">
        <x:f aca="0">AC1545*(1+I1546)</x:f>
        <x:v>0.13286971037080555</x:v>
      </x:c>
      <x:c r="N1546" s="64" t="n">
        <x:f aca="0">SUM(J1546:M1546)</x:f>
        <x:v>1.383053465869946</x:v>
      </x:c>
      <x:c r="O1546" s="65" t="n">
        <x:f aca="0">IFERROR((J1546+K1546)/N1546,0)</x:f>
        <x:v>0.19959174009198197</x:v>
      </x:c>
      <x:c r="P1546" s="66" t="b">
        <x:f aca="0">AND(MONTH(A1546)=12,OR(A1547="",YEAR(A1546)&lt;&gt;YEAR(A1547)))</x:f>
        <x:v>0</x:v>
      </x:c>
      <x:c r="Q1546" s="66" t="b">
        <x:f aca="0">AND(MOD(MONTH(A1546),3)=0,OR(A1547="",MONTH(A1546)&lt;&gt;MONTH(A1547)))</x:f>
        <x:v>0</x:v>
      </x:c>
      <x:c r="R1546" s="66" t="b">
        <x:f aca="0">OR(O1546&gt;$E$7,O1546&lt;$E$6)</x:f>
        <x:v>0</x:v>
      </x:c>
      <x:c r="S1546" s="66" t="b">
        <x:f aca="0">AND(OR(P1546,Q1546,R1546),A1546-AH1545&gt;$E$8)</x:f>
        <x:v>0</x:v>
      </x:c>
      <x:c r="T1546" s="67" t="str">
        <x:f aca="0">IF(NOT(OR(P1546,Q1546,R1546)),"不调",IF(NOT(S1546),"间隔规则跳过",IF(P1546,"年末+季度",IF(AND(Q1546,R1546),"季度+动态",IF(Q1546,"季度","动态")))))</x:f>
        <x:v>不调</x:v>
      </x:c>
      <x:c r="U1546" s="64" t="n">
        <x:f aca="0">IF(OR(T1546="年末+季度",T1546="季度+动态"),N1546*$E$5/2,IF(T1546="季度",(J1546+K1546)/2,IF(T1546="动态",N1546*$E$5*IF(J1546+K1546=0,0.5,J1546/(J1546+K1546)),J1546)))</x:f>
        <x:v>0.13941228733891656</x:v>
      </x:c>
      <x:c r="V1546" s="64" t="n">
        <x:f aca="0">IF(OR(T1546="年末+季度",T1546="季度+动态"),N1546*$E$5/2,IF(T1546="季度",(J1546+K1546)/2,IF(T1546="动态",N1546*$E$5*IF(J1546+K1546=0,0.5,K1546/(J1546+K1546)),K1546)))</x:f>
        <x:v>0.13663376055431256</x:v>
      </x:c>
      <x:c r="W1546" s="64" t="n">
        <x:f aca="0">IF(OR(T1546="年末+季度",T1546="季度+动态",T1546="动态"),N1546*(1-$E$5)*IF(L1546+M1546=0,$B$7/($B$7+$B$8),L1546/(L1546+M1546)),L1546)</x:f>
        <x:v>0.9741377076059112</x:v>
      </x:c>
      <x:c r="X1546" s="64" t="n">
        <x:f aca="0">IF(OR(T1546="年末+季度",T1546="季度+动态",T1546="动态"),N1546*(1-$E$5)*IF(L1546+M1546=0,$B$8/($B$7+$B$8),M1546/(L1546+M1546)),M1546)</x:f>
        <x:v>0.13286971037080555</x:v>
      </x:c>
      <x:c r="Y1546" s="64" t="n">
        <x:f aca="0">POWER(1-$H$5,(A1546-A1545)/$H$8)</x:f>
        <x:v>0.9999588018747739</x:v>
      </x:c>
      <x:c r="Z1546" s="64" t="n">
        <x:f aca="0">U1546*Y1546</x:f>
        <x:v>0.13940654381404471</x:v>
      </x:c>
      <x:c r="AA1546" s="64" t="n">
        <x:f aca="0">V1546*Y1546</x:f>
        <x:v>0.13662813149953515</x:v>
      </x:c>
      <x:c r="AB1546" s="64" t="n">
        <x:f aca="0">W1546*Y1546</x:f>
        <x:v>0.9740975749586458</x:v>
      </x:c>
      <x:c r="AC1546" s="64" t="n">
        <x:f aca="0">X1546*Y1546</x:f>
        <x:v>0.13286423638783895</x:v>
      </x:c>
      <x:c r="AD1546" s="64" t="n">
        <x:f aca="0">SUM(Z1546:AC1546)</x:f>
        <x:v>1.3829964866600646</x:v>
      </x:c>
      <x:c r="AE1546" s="64" t="n">
        <x:f aca="0">MAX(AE1545,AD1546)</x:f>
        <x:v>1.4453123110204733</x:v>
      </x:c>
      <x:c r="AF1546" s="63" t="n">
        <x:f aca="0">AD1546/AE1546-1</x:f>
        <x:v>-0.043115819249066045</x:v>
      </x:c>
      <x:c r="AG1546" s="63" t="n">
        <x:f aca="0">AD1546/AD1545-1</x:f>
        <x:v>-0.01880036045464717</x:v>
      </x:c>
      <x:c r="AH1546" s="61" t="n">
        <x:f aca="0">IF(OR(T1546="年末+季度",T1546="季度+动态",T1546="季度",T1546="动态"),A1546,AH1545)</x:f>
        <x:v>46022</x:v>
      </x:c>
      <x:c r="AI1546" s="68" t="n">
        <x:f aca="0">YEAR(A1546)</x:f>
        <x:v>2026</x:v>
      </x:c>
      <x:c r="AJ1546" s="68" t="n">
        <x:f aca="0">MONTH(A1546)</x:f>
        <x:v>3</x:v>
      </x:c>
      <x:c r="AK1546" s="66" t="n">
        <x:f aca="0">IF(MONTH(A1546)&lt;&gt;MONTH(A1547),1,0)</x:f>
        <x:v>0</x:v>
      </x:c>
      <x:c r="AL1546" s="64" t="n">
        <x:f aca="0">IF(AK1545,AD1545,AL1545)</x:f>
        <x:v>1.4368283877963528</x:v>
      </x:c>
      <x:c r="AM1546" s="65" t="str">
        <x:f aca="0">IF(AK1546,AD1546/AL1546-1,"")</x:f>
      </x:c>
      <x:c r="AN1546" s="64" t="n">
        <x:f aca="0">IF(AI1546&lt;&gt;AI1545,AD1546,MAX(AN1545,AD1546))</x:f>
        <x:v>1.4453123110204733</x:v>
      </x:c>
      <x:c r="AO1546" s="65" t="n">
        <x:f aca="0">AD1546/AN1546-1</x:f>
        <x:v>-0.043115819249066045</x:v>
      </x:c>
      <x:c r="AP1546" s="69" t="n">
        <x:f aca="0">IFERROR(SUM(Z1546:AC1546)/AD1546,0)</x:f>
        <x:v>1</x:v>
      </x:c>
      <x:c r="AQ1546" s="66" t="b">
        <x:f aca="0">AND(B1546&gt;0,C1546&gt;0,D1546&gt;0,E1546&gt;0)</x:f>
        <x:v>1</x:v>
      </x:c>
    </x:row>
    <x:row r="1547" ht="13.5" hidden="0">
      <x:c r="A1547" s="61" t="n">
        <x:f aca="0">'净值底稿'!A1509</x:f>
        <x:v>46105</x:v>
      </x:c>
      <x:c r="B1547" s="62" t="n">
        <x:f aca="0">'净值底稿'!W1509</x:f>
        <x:v>1.7051254716778865</x:v>
      </x:c>
      <x:c r="C1547" s="62" t="n">
        <x:f aca="0">'净值底稿'!T1509</x:f>
        <x:v>1.8755589989701036</x:v>
      </x:c>
      <x:c r="D1547" s="62" t="n">
        <x:f aca="0">'净值底稿'!U1509</x:f>
        <x:v>1.7651</x:v>
      </x:c>
      <x:c r="E1547" s="62" t="n">
        <x:f aca="0">'净值底稿'!V1509</x:f>
        <x:v>3.3988</x:v>
      </x:c>
      <x:c r="F1547" s="63" t="n">
        <x:f aca="0">IFERROR(B1547/B1546-1,0)</x:f>
        <x:v>0.01628273741378594</x:v>
      </x:c>
      <x:c r="G1547" s="63" t="n">
        <x:f aca="0">IFERROR(C1547/C1546-1,0)</x:f>
        <x:v>0.02680835191685893</x:v>
      </x:c>
      <x:c r="H1547" s="63" t="n">
        <x:f aca="0">IFERROR(D1547/D1546-1,0)</x:f>
        <x:v>0.00034003967129492274</x:v>
      </x:c>
      <x:c r="I1547" s="63" t="n">
        <x:f aca="0">IFERROR(E1547/E1546-1,0)</x:f>
        <x:v>0.05513473239786415</x:v>
      </x:c>
      <x:c r="J1547" s="64" t="n">
        <x:f aca="0">Z1546*(1+F1547)</x:f>
        <x:v>0.14167646396073225</x:v>
      </x:c>
      <x:c r="K1547" s="64" t="n">
        <x:f aca="0">AA1546*(1+G1547)</x:f>
        <x:v>0.14029090653051757</x:v>
      </x:c>
      <x:c r="L1547" s="64" t="n">
        <x:f aca="0">AB1546*(1+H1547)</x:f>
        <x:v>0.9744288067778439</x:v>
      </x:c>
      <x:c r="M1547" s="64" t="n">
        <x:f aca="0">AC1546*(1+I1547)</x:f>
        <x:v>0.14018967050632902</x:v>
      </x:c>
      <x:c r="N1547" s="64" t="n">
        <x:f aca="0">SUM(J1547:M1547)</x:f>
        <x:v>1.3965858477754227</x:v>
      </x:c>
      <x:c r="O1547" s="65" t="n">
        <x:f aca="0">IFERROR((J1547+K1547)/N1547,0)</x:f>
        <x:v>0.2018976283773652</x:v>
      </x:c>
      <x:c r="P1547" s="66" t="b">
        <x:f aca="0">AND(MONTH(A1547)=12,OR(A1548="",YEAR(A1547)&lt;&gt;YEAR(A1548)))</x:f>
        <x:v>0</x:v>
      </x:c>
      <x:c r="Q1547" s="66" t="b">
        <x:f aca="0">AND(MOD(MONTH(A1547),3)=0,OR(A1548="",MONTH(A1547)&lt;&gt;MONTH(A1548)))</x:f>
        <x:v>0</x:v>
      </x:c>
      <x:c r="R1547" s="66" t="b">
        <x:f aca="0">OR(O1547&gt;$E$7,O1547&lt;$E$6)</x:f>
        <x:v>0</x:v>
      </x:c>
      <x:c r="S1547" s="66" t="b">
        <x:f aca="0">AND(OR(P1547,Q1547,R1547),A1547-AH1546&gt;$E$8)</x:f>
        <x:v>0</x:v>
      </x:c>
      <x:c r="T1547" s="67" t="str">
        <x:f aca="0">IF(NOT(OR(P1547,Q1547,R1547)),"不调",IF(NOT(S1547),"间隔规则跳过",IF(P1547,"年末+季度",IF(AND(Q1547,R1547),"季度+动态",IF(Q1547,"季度","动态")))))</x:f>
        <x:v>不调</x:v>
      </x:c>
      <x:c r="U1547" s="64" t="n">
        <x:f aca="0">IF(OR(T1547="年末+季度",T1547="季度+动态"),N1547*$E$5/2,IF(T1547="季度",(J1547+K1547)/2,IF(T1547="动态",N1547*$E$5*IF(J1547+K1547=0,0.5,J1547/(J1547+K1547)),J1547)))</x:f>
        <x:v>0.14167646396073225</x:v>
      </x:c>
      <x:c r="V1547" s="64" t="n">
        <x:f aca="0">IF(OR(T1547="年末+季度",T1547="季度+动态"),N1547*$E$5/2,IF(T1547="季度",(J1547+K1547)/2,IF(T1547="动态",N1547*$E$5*IF(J1547+K1547=0,0.5,K1547/(J1547+K1547)),K1547)))</x:f>
        <x:v>0.14029090653051757</x:v>
      </x:c>
      <x:c r="W1547" s="64" t="n">
        <x:f aca="0">IF(OR(T1547="年末+季度",T1547="季度+动态",T1547="动态"),N1547*(1-$E$5)*IF(L1547+M1547=0,$B$7/($B$7+$B$8),L1547/(L1547+M1547)),L1547)</x:f>
        <x:v>0.9744288067778439</x:v>
      </x:c>
      <x:c r="X1547" s="64" t="n">
        <x:f aca="0">IF(OR(T1547="年末+季度",T1547="季度+动态",T1547="动态"),N1547*(1-$E$5)*IF(L1547+M1547=0,$B$8/($B$7+$B$8),M1547/(L1547+M1547)),M1547)</x:f>
        <x:v>0.14018967050632902</x:v>
      </x:c>
      <x:c r="Y1547" s="64" t="n">
        <x:f aca="0">POWER(1-$H$5,(A1547-A1546)/$H$8)</x:f>
        <x:v>0.9999862671029998</x:v>
      </x:c>
      <x:c r="Z1547" s="64" t="n">
        <x:f aca="0">U1547*Y1547</x:f>
        <x:v>0.14167451833244532</x:v>
      </x:c>
      <x:c r="AA1547" s="64" t="n">
        <x:f aca="0">V1547*Y1547</x:f>
        <x:v>0.14028897992994813</x:v>
      </x:c>
      <x:c r="AB1547" s="64" t="n">
        <x:f aca="0">W1547*Y1547</x:f>
        <x:v>0.9744154250474064</x:v>
      </x:c>
      <x:c r="AC1547" s="64" t="n">
        <x:f aca="0">X1547*Y1547</x:f>
        <x:v>0.14018774529602346</x:v>
      </x:c>
      <x:c r="AD1547" s="64" t="n">
        <x:f aca="0">SUM(Z1547:AC1547)</x:f>
        <x:v>1.3965666686058233</x:v>
      </x:c>
      <x:c r="AE1547" s="64" t="n">
        <x:f aca="0">MAX(AE1546,AD1547)</x:f>
        <x:v>1.4453123110204733</x:v>
      </x:c>
      <x:c r="AF1547" s="63" t="n">
        <x:f aca="0">AD1547/AE1547-1</x:f>
        <x:v>-0.03372671916164105</x:v>
      </x:c>
      <x:c r="AG1547" s="63" t="n">
        <x:f aca="0">AD1547/AD1546-1</x:f>
        <x:v>0.009812159377592389</x:v>
      </x:c>
      <x:c r="AH1547" s="61" t="n">
        <x:f aca="0">IF(OR(T1547="年末+季度",T1547="季度+动态",T1547="季度",T1547="动态"),A1547,AH1546)</x:f>
        <x:v>46022</x:v>
      </x:c>
      <x:c r="AI1547" s="68" t="n">
        <x:f aca="0">YEAR(A1547)</x:f>
        <x:v>2026</x:v>
      </x:c>
      <x:c r="AJ1547" s="68" t="n">
        <x:f aca="0">MONTH(A1547)</x:f>
        <x:v>3</x:v>
      </x:c>
      <x:c r="AK1547" s="66" t="n">
        <x:f aca="0">IF(MONTH(A1547)&lt;&gt;MONTH(A1548),1,0)</x:f>
        <x:v>0</x:v>
      </x:c>
      <x:c r="AL1547" s="64" t="n">
        <x:f aca="0">IF(AK1546,AD1546,AL1546)</x:f>
        <x:v>1.4368283877963528</x:v>
      </x:c>
      <x:c r="AM1547" s="65" t="str">
        <x:f aca="0">IF(AK1547,AD1547/AL1547-1,"")</x:f>
      </x:c>
      <x:c r="AN1547" s="64" t="n">
        <x:f aca="0">IF(AI1547&lt;&gt;AI1546,AD1547,MAX(AN1546,AD1547))</x:f>
        <x:v>1.4453123110204733</x:v>
      </x:c>
      <x:c r="AO1547" s="65" t="n">
        <x:f aca="0">AD1547/AN1547-1</x:f>
        <x:v>-0.03372671916164105</x:v>
      </x:c>
      <x:c r="AP1547" s="69" t="n">
        <x:f aca="0">IFERROR(SUM(Z1547:AC1547)/AD1547,0)</x:f>
        <x:v>1</x:v>
      </x:c>
      <x:c r="AQ1547" s="66" t="b">
        <x:f aca="0">AND(B1547&gt;0,C1547&gt;0,D1547&gt;0,E1547&gt;0)</x:f>
        <x:v>1</x:v>
      </x:c>
    </x:row>
    <x:row r="1548" ht="13.5" hidden="0">
      <x:c r="A1548" s="61" t="n">
        <x:f aca="0">'净值底稿'!A1510</x:f>
        <x:v>46106</x:v>
      </x:c>
      <x:c r="B1548" s="62" t="n">
        <x:f aca="0">'净值底稿'!W1510</x:f>
        <x:v>1.71425969765968</x:v>
      </x:c>
      <x:c r="C1548" s="62" t="n">
        <x:f aca="0">'净值底稿'!T1510</x:f>
        <x:v>1.913471048358364</x:v>
      </x:c>
      <x:c r="D1548" s="62" t="n">
        <x:f aca="0">'净值底稿'!U1510</x:f>
        <x:v>1.7654</x:v>
      </x:c>
      <x:c r="E1548" s="62" t="n">
        <x:f aca="0">'净值底稿'!V1510</x:f>
        <x:v>3.5224</x:v>
      </x:c>
      <x:c r="F1548" s="63" t="n">
        <x:f aca="0">IFERROR(B1548/B1547-1,0)</x:f>
        <x:v>0.005356923073118525</x:v>
      </x:c>
      <x:c r="G1548" s="63" t="n">
        <x:f aca="0">IFERROR(C1548/C1547-1,0)</x:f>
        <x:v>0.020213733297154812</x:v>
      </x:c>
      <x:c r="H1548" s="63" t="n">
        <x:f aca="0">IFERROR(D1548/D1547-1,0)</x:f>
        <x:v>0.00016996204181074503</x:v>
      </x:c>
      <x:c r="I1548" s="63" t="n">
        <x:f aca="0">IFERROR(E1548/E1547-1,0)</x:f>
        <x:v>0.03636577615629055</x:v>
      </x:c>
      <x:c r="J1548" s="64" t="n">
        <x:f aca="0">Z1547*(1+F1548)</x:f>
        <x:v>0.14243345782857336</x:v>
      </x:c>
      <x:c r="K1548" s="64" t="n">
        <x:f aca="0">AA1547*(1+G1548)</x:f>
        <x:v>0.143124743954782</x:v>
      </x:c>
      <x:c r="L1548" s="64" t="n">
        <x:f aca="0">AB1547*(1+H1548)</x:f>
        <x:v>0.9745810386826194</x:v>
      </x:c>
      <x:c r="M1548" s="64" t="n">
        <x:f aca="0">AC1547*(1+I1548)</x:f>
        <x:v>0.1452857814613137</x:v>
      </x:c>
      <x:c r="N1548" s="64" t="n">
        <x:f aca="0">SUM(J1548:M1548)</x:f>
        <x:v>1.4054250219272886</x:v>
      </x:c>
      <x:c r="O1548" s="65" t="n">
        <x:f aca="0">IFERROR((J1548+K1548)/N1548,0)</x:f>
        <x:v>0.20318280756931695</x:v>
      </x:c>
      <x:c r="P1548" s="66" t="b">
        <x:f aca="0">AND(MONTH(A1548)=12,OR(A1549="",YEAR(A1548)&lt;&gt;YEAR(A1549)))</x:f>
        <x:v>0</x:v>
      </x:c>
      <x:c r="Q1548" s="66" t="b">
        <x:f aca="0">AND(MOD(MONTH(A1548),3)=0,OR(A1549="",MONTH(A1548)&lt;&gt;MONTH(A1549)))</x:f>
        <x:v>0</x:v>
      </x:c>
      <x:c r="R1548" s="66" t="b">
        <x:f aca="0">OR(O1548&gt;$E$7,O1548&lt;$E$6)</x:f>
        <x:v>0</x:v>
      </x:c>
      <x:c r="S1548" s="66" t="b">
        <x:f aca="0">AND(OR(P1548,Q1548,R1548),A1548-AH1547&gt;$E$8)</x:f>
        <x:v>0</x:v>
      </x:c>
      <x:c r="T1548" s="67" t="str">
        <x:f aca="0">IF(NOT(OR(P1548,Q1548,R1548)),"不调",IF(NOT(S1548),"间隔规则跳过",IF(P1548,"年末+季度",IF(AND(Q1548,R1548),"季度+动态",IF(Q1548,"季度","动态")))))</x:f>
        <x:v>不调</x:v>
      </x:c>
      <x:c r="U1548" s="64" t="n">
        <x:f aca="0">IF(OR(T1548="年末+季度",T1548="季度+动态"),N1548*$E$5/2,IF(T1548="季度",(J1548+K1548)/2,IF(T1548="动态",N1548*$E$5*IF(J1548+K1548=0,0.5,J1548/(J1548+K1548)),J1548)))</x:f>
        <x:v>0.14243345782857336</x:v>
      </x:c>
      <x:c r="V1548" s="64" t="n">
        <x:f aca="0">IF(OR(T1548="年末+季度",T1548="季度+动态"),N1548*$E$5/2,IF(T1548="季度",(J1548+K1548)/2,IF(T1548="动态",N1548*$E$5*IF(J1548+K1548=0,0.5,K1548/(J1548+K1548)),K1548)))</x:f>
        <x:v>0.143124743954782</x:v>
      </x:c>
      <x:c r="W1548" s="64" t="n">
        <x:f aca="0">IF(OR(T1548="年末+季度",T1548="季度+动态",T1548="动态"),N1548*(1-$E$5)*IF(L1548+M1548=0,$B$7/($B$7+$B$8),L1548/(L1548+M1548)),L1548)</x:f>
        <x:v>0.9745810386826194</x:v>
      </x:c>
      <x:c r="X1548" s="64" t="n">
        <x:f aca="0">IF(OR(T1548="年末+季度",T1548="季度+动态",T1548="动态"),N1548*(1-$E$5)*IF(L1548+M1548=0,$B$8/($B$7+$B$8),M1548/(L1548+M1548)),M1548)</x:f>
        <x:v>0.1452857814613137</x:v>
      </x:c>
      <x:c r="Y1548" s="64" t="n">
        <x:f aca="0">POWER(1-$H$5,(A1548-A1547)/$H$8)</x:f>
        <x:v>0.9999862671029998</x:v>
      </x:c>
      <x:c r="Z1548" s="64" t="n">
        <x:f aca="0">U1548*Y1548</x:f>
        <x:v>0.14243150180456762</x:v>
      </x:c>
      <x:c r="AA1548" s="64" t="n">
        <x:f aca="0">V1548*Y1548</x:f>
        <x:v>0.14312277843741508</x:v>
      </x:c>
      <x:c r="AB1548" s="64" t="n">
        <x:f aca="0">W1548*Y1548</x:f>
        <x:v>0.9745676548615968</x:v>
      </x:c>
      <x:c r="AC1548" s="64" t="n">
        <x:f aca="0">X1548*Y1548</x:f>
        <x:v>0.14528378626664132</x:v>
      </x:c>
      <x:c r="AD1548" s="64" t="n">
        <x:f aca="0">SUM(Z1548:AC1548)</x:f>
        <x:v>1.405405721370221</x:v>
      </x:c>
      <x:c r="AE1548" s="64" t="n">
        <x:f aca="0">MAX(AE1547,AD1548)</x:f>
        <x:v>1.4453123110204733</x:v>
      </x:c>
      <x:c r="AF1548" s="63" t="n">
        <x:f aca="0">AD1548/AE1548-1</x:f>
        <x:v>-0.02761104942230519</x:v>
      </x:c>
      <x:c r="AG1548" s="63" t="n">
        <x:f aca="0">AD1548/AD1547-1</x:f>
        <x:v>0.006329130547860995</x:v>
      </x:c>
      <x:c r="AH1548" s="61" t="n">
        <x:f aca="0">IF(OR(T1548="年末+季度",T1548="季度+动态",T1548="季度",T1548="动态"),A1548,AH1547)</x:f>
        <x:v>46022</x:v>
      </x:c>
      <x:c r="AI1548" s="68" t="n">
        <x:f aca="0">YEAR(A1548)</x:f>
        <x:v>2026</x:v>
      </x:c>
      <x:c r="AJ1548" s="68" t="n">
        <x:f aca="0">MONTH(A1548)</x:f>
        <x:v>3</x:v>
      </x:c>
      <x:c r="AK1548" s="66" t="n">
        <x:f aca="0">IF(MONTH(A1548)&lt;&gt;MONTH(A1549),1,0)</x:f>
        <x:v>0</x:v>
      </x:c>
      <x:c r="AL1548" s="64" t="n">
        <x:f aca="0">IF(AK1547,AD1547,AL1547)</x:f>
        <x:v>1.4368283877963528</x:v>
      </x:c>
      <x:c r="AM1548" s="65" t="str">
        <x:f aca="0">IF(AK1548,AD1548/AL1548-1,"")</x:f>
      </x:c>
      <x:c r="AN1548" s="64" t="n">
        <x:f aca="0">IF(AI1548&lt;&gt;AI1547,AD1548,MAX(AN1547,AD1548))</x:f>
        <x:v>1.4453123110204733</x:v>
      </x:c>
      <x:c r="AO1548" s="65" t="n">
        <x:f aca="0">AD1548/AN1548-1</x:f>
        <x:v>-0.02761104942230519</x:v>
      </x:c>
      <x:c r="AP1548" s="69" t="n">
        <x:f aca="0">IFERROR(SUM(Z1548:AC1548)/AD1548,0)</x:f>
        <x:v>1</x:v>
      </x:c>
      <x:c r="AQ1548" s="66" t="b">
        <x:f aca="0">AND(B1548&gt;0,C1548&gt;0,D1548&gt;0,E1548&gt;0)</x:f>
        <x:v>1</x:v>
      </x:c>
    </x:row>
    <x:row r="1549" ht="13.5" hidden="0">
      <x:c r="A1549" s="61" t="n">
        <x:f aca="0">'净值底稿'!A1511</x:f>
        <x:v>46107</x:v>
      </x:c>
      <x:c r="B1549" s="62" t="n">
        <x:f aca="0">'净值底稿'!W1511</x:f>
        <x:v>1.7062849667064608</x:v>
      </x:c>
      <x:c r="C1549" s="62" t="n">
        <x:f aca="0">'净值底稿'!T1511</x:f>
        <x:v>1.8891368133099078</x:v>
      </x:c>
      <x:c r="D1549" s="62" t="n">
        <x:f aca="0">'净值底稿'!U1511</x:f>
        <x:v>1.7659</x:v>
      </x:c>
      <x:c r="E1549" s="62" t="n">
        <x:f aca="0">'净值底稿'!V1511</x:f>
        <x:v>3.4442</x:v>
      </x:c>
      <x:c r="F1549" s="63" t="n">
        <x:f aca="0">IFERROR(B1549/B1548-1,0)</x:f>
        <x:v>-0.004651996989783025</x:v>
      </x:c>
      <x:c r="G1549" s="63" t="n">
        <x:f aca="0">IFERROR(C1549/C1548-1,0)</x:f>
        <x:v>-0.012717325965989068</x:v>
      </x:c>
      <x:c r="H1549" s="63" t="n">
        <x:f aca="0">IFERROR(D1549/D1548-1,0)</x:f>
        <x:v>0.0002832219327064678</x:v>
      </x:c>
      <x:c r="I1549" s="63" t="n">
        <x:f aca="0">IFERROR(E1549/E1548-1,0)</x:f>
        <x:v>-0.022200772200772323</x:v>
      </x:c>
      <x:c r="J1549" s="64" t="n">
        <x:f aca="0">Z1548*(1+F1549)</x:f>
        <x:v>0.1417689108869225</x:v>
      </x:c>
      <x:c r="K1549" s="64" t="n">
        <x:f aca="0">AA1548*(1+G1549)</x:f>
        <x:v>0.14130263941086843</x:v>
      </x:c>
      <x:c r="L1549" s="64" t="n">
        <x:f aca="0">AB1548*(1+H1549)</x:f>
        <x:v>0.9748436737963599</x:v>
      </x:c>
      <x:c r="M1549" s="64" t="n">
        <x:f aca="0">AC1548*(1+I1549)</x:f>
        <x:v>0.14205837402326993</x:v>
      </x:c>
      <x:c r="N1549" s="64" t="n">
        <x:f aca="0">SUM(J1549:M1549)</x:f>
        <x:v>1.3999735981174208</x:v>
      </x:c>
      <x:c r="O1549" s="65" t="n">
        <x:f aca="0">IFERROR((J1549+K1549)/N1549,0)</x:f>
        <x:v>0.20219777764269575</x:v>
      </x:c>
      <x:c r="P1549" s="66" t="b">
        <x:f aca="0">AND(MONTH(A1549)=12,OR(A1550="",YEAR(A1549)&lt;&gt;YEAR(A1550)))</x:f>
        <x:v>0</x:v>
      </x:c>
      <x:c r="Q1549" s="66" t="b">
        <x:f aca="0">AND(MOD(MONTH(A1549),3)=0,OR(A1550="",MONTH(A1549)&lt;&gt;MONTH(A1550)))</x:f>
        <x:v>0</x:v>
      </x:c>
      <x:c r="R1549" s="66" t="b">
        <x:f aca="0">OR(O1549&gt;$E$7,O1549&lt;$E$6)</x:f>
        <x:v>0</x:v>
      </x:c>
      <x:c r="S1549" s="66" t="b">
        <x:f aca="0">AND(OR(P1549,Q1549,R1549),A1549-AH1548&gt;$E$8)</x:f>
        <x:v>0</x:v>
      </x:c>
      <x:c r="T1549" s="67" t="str">
        <x:f aca="0">IF(NOT(OR(P1549,Q1549,R1549)),"不调",IF(NOT(S1549),"间隔规则跳过",IF(P1549,"年末+季度",IF(AND(Q1549,R1549),"季度+动态",IF(Q1549,"季度","动态")))))</x:f>
        <x:v>不调</x:v>
      </x:c>
      <x:c r="U1549" s="64" t="n">
        <x:f aca="0">IF(OR(T1549="年末+季度",T1549="季度+动态"),N1549*$E$5/2,IF(T1549="季度",(J1549+K1549)/2,IF(T1549="动态",N1549*$E$5*IF(J1549+K1549=0,0.5,J1549/(J1549+K1549)),J1549)))</x:f>
        <x:v>0.1417689108869225</x:v>
      </x:c>
      <x:c r="V1549" s="64" t="n">
        <x:f aca="0">IF(OR(T1549="年末+季度",T1549="季度+动态"),N1549*$E$5/2,IF(T1549="季度",(J1549+K1549)/2,IF(T1549="动态",N1549*$E$5*IF(J1549+K1549=0,0.5,K1549/(J1549+K1549)),K1549)))</x:f>
        <x:v>0.14130263941086843</x:v>
      </x:c>
      <x:c r="W1549" s="64" t="n">
        <x:f aca="0">IF(OR(T1549="年末+季度",T1549="季度+动态",T1549="动态"),N1549*(1-$E$5)*IF(L1549+M1549=0,$B$7/($B$7+$B$8),L1549/(L1549+M1549)),L1549)</x:f>
        <x:v>0.9748436737963599</x:v>
      </x:c>
      <x:c r="X1549" s="64" t="n">
        <x:f aca="0">IF(OR(T1549="年末+季度",T1549="季度+动态",T1549="动态"),N1549*(1-$E$5)*IF(L1549+M1549=0,$B$8/($B$7+$B$8),M1549/(L1549+M1549)),M1549)</x:f>
        <x:v>0.14205837402326993</x:v>
      </x:c>
      <x:c r="Y1549" s="64" t="n">
        <x:f aca="0">POWER(1-$H$5,(A1549-A1548)/$H$8)</x:f>
        <x:v>0.9999862671029998</x:v>
      </x:c>
      <x:c r="Z1549" s="64" t="n">
        <x:f aca="0">U1549*Y1549</x:f>
        <x:v>0.14176696398907146</x:v>
      </x:c>
      <x:c r="AA1549" s="64" t="n">
        <x:f aca="0">V1549*Y1549</x:f>
        <x:v>0.14130069891627553</x:v>
      </x:c>
      <x:c r="AB1549" s="64" t="n">
        <x:f aca="0">W1549*Y1549</x:f>
        <x:v>0.9748302863685964</x:v>
      </x:c>
      <x:c r="AC1549" s="64" t="n">
        <x:f aca="0">X1549*Y1549</x:f>
        <x:v>0.14205642315025144</x:v>
      </x:c>
      <x:c r="AD1549" s="64" t="n">
        <x:f aca="0">SUM(Z1549:AC1549)</x:f>
        <x:v>1.3999543724241947</x:v>
      </x:c>
      <x:c r="AE1549" s="64" t="n">
        <x:f aca="0">MAX(AE1548,AD1549)</x:f>
        <x:v>1.4453123110204733</x:v>
      </x:c>
      <x:c r="AF1549" s="63" t="n">
        <x:f aca="0">AD1549/AE1549-1</x:f>
        <x:v>-0.03138279405110256</x:v>
      </x:c>
      <x:c r="AG1549" s="63" t="n">
        <x:f aca="0">AD1549/AD1548-1</x:f>
        <x:v>-0.0038788435703188684</x:v>
      </x:c>
      <x:c r="AH1549" s="61" t="n">
        <x:f aca="0">IF(OR(T1549="年末+季度",T1549="季度+动态",T1549="季度",T1549="动态"),A1549,AH1548)</x:f>
        <x:v>46022</x:v>
      </x:c>
      <x:c r="AI1549" s="68" t="n">
        <x:f aca="0">YEAR(A1549)</x:f>
        <x:v>2026</x:v>
      </x:c>
      <x:c r="AJ1549" s="68" t="n">
        <x:f aca="0">MONTH(A1549)</x:f>
        <x:v>3</x:v>
      </x:c>
      <x:c r="AK1549" s="66" t="n">
        <x:f aca="0">IF(MONTH(A1549)&lt;&gt;MONTH(A1550),1,0)</x:f>
        <x:v>0</x:v>
      </x:c>
      <x:c r="AL1549" s="64" t="n">
        <x:f aca="0">IF(AK1548,AD1548,AL1548)</x:f>
        <x:v>1.4368283877963528</x:v>
      </x:c>
      <x:c r="AM1549" s="65" t="str">
        <x:f aca="0">IF(AK1549,AD1549/AL1549-1,"")</x:f>
      </x:c>
      <x:c r="AN1549" s="64" t="n">
        <x:f aca="0">IF(AI1549&lt;&gt;AI1548,AD1549,MAX(AN1548,AD1549))</x:f>
        <x:v>1.4453123110204733</x:v>
      </x:c>
      <x:c r="AO1549" s="65" t="n">
        <x:f aca="0">AD1549/AN1549-1</x:f>
        <x:v>-0.03138279405110256</x:v>
      </x:c>
      <x:c r="AP1549" s="69" t="n">
        <x:f aca="0">IFERROR(SUM(Z1549:AC1549)/AD1549,0)</x:f>
        <x:v>1</x:v>
      </x:c>
      <x:c r="AQ1549" s="66" t="b">
        <x:f aca="0">AND(B1549&gt;0,C1549&gt;0,D1549&gt;0,E1549&gt;0)</x:f>
        <x:v>1</x:v>
      </x:c>
    </x:row>
    <x:row r="1550" ht="13.5" hidden="0">
      <x:c r="A1550" s="61" t="n">
        <x:f aca="0">'净值底稿'!A1512</x:f>
        <x:v>46108</x:v>
      </x:c>
      <x:c r="B1550" s="62" t="n">
        <x:f aca="0">'净值底稿'!W1512</x:f>
        <x:v>1.708026442060392</x:v>
      </x:c>
      <x:c r="C1550" s="62" t="n">
        <x:f aca="0">'净值底稿'!T1512</x:f>
        <x:v>1.9143847842996928</x:v>
      </x:c>
      <x:c r="D1550" s="62" t="n">
        <x:f aca="0">'净值底稿'!U1512</x:f>
        <x:v>1.7662</x:v>
      </x:c>
      <x:c r="E1550" s="62" t="n">
        <x:f aca="0">'净值底稿'!V1512</x:f>
        <x:v>3.449</x:v>
      </x:c>
      <x:c r="F1550" s="63" t="n">
        <x:f aca="0">IFERROR(B1550/B1549-1,0)</x:f>
        <x:v>0.001020623980115376</x:v>
      </x:c>
      <x:c r="G1550" s="63" t="n">
        <x:f aca="0">IFERROR(C1550/C1549-1,0)</x:f>
        <x:v>0.013364818689626246</x:v>
      </x:c>
      <x:c r="H1550" s="63" t="n">
        <x:f aca="0">IFERROR(D1550/D1549-1,0)</x:f>
        <x:v>0.00016988504445314412</x:v>
      </x:c>
      <x:c r="I1550" s="63" t="n">
        <x:f aca="0">IFERROR(E1550/E1549-1,0)</x:f>
        <x:v>0.0013936472910980324</x:v>
      </x:c>
      <x:c r="J1550" s="64" t="n">
        <x:f aca="0">Z1549*(1+F1550)</x:f>
        <x:v>0.14191165475210685</x:v>
      </x:c>
      <x:c r="K1550" s="64" t="n">
        <x:f aca="0">AA1549*(1+G1550)</x:f>
        <x:v>0.14318915713800903</x:v>
      </x:c>
      <x:c r="L1550" s="64" t="n">
        <x:f aca="0">AB1549*(1+H1550)</x:f>
        <x:v>0.9749958954551303</x:v>
      </x:c>
      <x:c r="M1550" s="64" t="n">
        <x:f aca="0">AC1549*(1+I1550)</x:f>
        <x:v>0.14225439969955786</x:v>
      </x:c>
      <x:c r="N1550" s="64" t="n">
        <x:f aca="0">SUM(J1550:M1550)</x:f>
        <x:v>1.402351107044804</x:v>
      </x:c>
      <x:c r="O1550" s="65" t="n">
        <x:f aca="0">IFERROR((J1550+K1550)/N1550,0)</x:f>
        <x:v>0.20330201934301118</x:v>
      </x:c>
      <x:c r="P1550" s="66" t="b">
        <x:f aca="0">AND(MONTH(A1550)=12,OR(A1551="",YEAR(A1550)&lt;&gt;YEAR(A1551)))</x:f>
        <x:v>0</x:v>
      </x:c>
      <x:c r="Q1550" s="66" t="b">
        <x:f aca="0">AND(MOD(MONTH(A1550),3)=0,OR(A1551="",MONTH(A1550)&lt;&gt;MONTH(A1551)))</x:f>
        <x:v>0</x:v>
      </x:c>
      <x:c r="R1550" s="66" t="b">
        <x:f aca="0">OR(O1550&gt;$E$7,O1550&lt;$E$6)</x:f>
        <x:v>0</x:v>
      </x:c>
      <x:c r="S1550" s="66" t="b">
        <x:f aca="0">AND(OR(P1550,Q1550,R1550),A1550-AH1549&gt;$E$8)</x:f>
        <x:v>0</x:v>
      </x:c>
      <x:c r="T1550" s="67" t="str">
        <x:f aca="0">IF(NOT(OR(P1550,Q1550,R1550)),"不调",IF(NOT(S1550),"间隔规则跳过",IF(P1550,"年末+季度",IF(AND(Q1550,R1550),"季度+动态",IF(Q1550,"季度","动态")))))</x:f>
        <x:v>不调</x:v>
      </x:c>
      <x:c r="U1550" s="64" t="n">
        <x:f aca="0">IF(OR(T1550="年末+季度",T1550="季度+动态"),N1550*$E$5/2,IF(T1550="季度",(J1550+K1550)/2,IF(T1550="动态",N1550*$E$5*IF(J1550+K1550=0,0.5,J1550/(J1550+K1550)),J1550)))</x:f>
        <x:v>0.14191165475210685</x:v>
      </x:c>
      <x:c r="V1550" s="64" t="n">
        <x:f aca="0">IF(OR(T1550="年末+季度",T1550="季度+动态"),N1550*$E$5/2,IF(T1550="季度",(J1550+K1550)/2,IF(T1550="动态",N1550*$E$5*IF(J1550+K1550=0,0.5,K1550/(J1550+K1550)),K1550)))</x:f>
        <x:v>0.14318915713800903</x:v>
      </x:c>
      <x:c r="W1550" s="64" t="n">
        <x:f aca="0">IF(OR(T1550="年末+季度",T1550="季度+动态",T1550="动态"),N1550*(1-$E$5)*IF(L1550+M1550=0,$B$7/($B$7+$B$8),L1550/(L1550+M1550)),L1550)</x:f>
        <x:v>0.9749958954551303</x:v>
      </x:c>
      <x:c r="X1550" s="64" t="n">
        <x:f aca="0">IF(OR(T1550="年末+季度",T1550="季度+动态",T1550="动态"),N1550*(1-$E$5)*IF(L1550+M1550=0,$B$8/($B$7+$B$8),M1550/(L1550+M1550)),M1550)</x:f>
        <x:v>0.14225439969955786</x:v>
      </x:c>
      <x:c r="Y1550" s="64" t="n">
        <x:f aca="0">POWER(1-$H$5,(A1550-A1549)/$H$8)</x:f>
        <x:v>0.9999862671029998</x:v>
      </x:c>
      <x:c r="Z1550" s="64" t="n">
        <x:f aca="0">U1550*Y1550</x:f>
        <x:v>0.141909705893969</x:v>
      </x:c>
      <x:c r="AA1550" s="64" t="n">
        <x:f aca="0">V1550*Y1550</x:f>
        <x:v>0.1431871907360625</x:v>
      </x:c>
      <x:c r="AB1550" s="64" t="n">
        <x:f aca="0">W1550*Y1550</x:f>
        <x:v>0.9749825059369224</x:v>
      </x:c>
      <x:c r="AC1550" s="64" t="n">
        <x:f aca="0">X1550*Y1550</x:f>
        <x:v>0.14225244613453897</x:v>
      </x:c>
      <x:c r="AD1550" s="64" t="n">
        <x:f aca="0">SUM(Z1550:AC1550)</x:f>
        <x:v>1.4023318487014929</x:v>
      </x:c>
      <x:c r="AE1550" s="64" t="n">
        <x:f aca="0">MAX(AE1549,AD1550)</x:f>
        <x:v>1.4453123110204733</x:v>
      </x:c>
      <x:c r="AF1550" s="63" t="n">
        <x:f aca="0">AD1550/AE1550-1</x:f>
        <x:v>-0.02973783727659096</x:v>
      </x:c>
      <x:c r="AG1550" s="63" t="n">
        <x:f aca="0">AD1550/AD1549-1</x:f>
        <x:v>0.0016982526888937866</x:v>
      </x:c>
      <x:c r="AH1550" s="61" t="n">
        <x:f aca="0">IF(OR(T1550="年末+季度",T1550="季度+动态",T1550="季度",T1550="动态"),A1550,AH1549)</x:f>
        <x:v>46022</x:v>
      </x:c>
      <x:c r="AI1550" s="68" t="n">
        <x:f aca="0">YEAR(A1550)</x:f>
        <x:v>2026</x:v>
      </x:c>
      <x:c r="AJ1550" s="68" t="n">
        <x:f aca="0">MONTH(A1550)</x:f>
        <x:v>3</x:v>
      </x:c>
      <x:c r="AK1550" s="66" t="n">
        <x:f aca="0">IF(MONTH(A1550)&lt;&gt;MONTH(A1551),1,0)</x:f>
        <x:v>0</x:v>
      </x:c>
      <x:c r="AL1550" s="64" t="n">
        <x:f aca="0">IF(AK1549,AD1549,AL1549)</x:f>
        <x:v>1.4368283877963528</x:v>
      </x:c>
      <x:c r="AM1550" s="65" t="str">
        <x:f aca="0">IF(AK1550,AD1550/AL1550-1,"")</x:f>
      </x:c>
      <x:c r="AN1550" s="64" t="n">
        <x:f aca="0">IF(AI1550&lt;&gt;AI1549,AD1550,MAX(AN1549,AD1550))</x:f>
        <x:v>1.4453123110204733</x:v>
      </x:c>
      <x:c r="AO1550" s="65" t="n">
        <x:f aca="0">AD1550/AN1550-1</x:f>
        <x:v>-0.02973783727659096</x:v>
      </x:c>
      <x:c r="AP1550" s="69" t="n">
        <x:f aca="0">IFERROR(SUM(Z1550:AC1550)/AD1550,0)</x:f>
        <x:v>1</x:v>
      </x:c>
      <x:c r="AQ1550" s="66" t="b">
        <x:f aca="0">AND(B1550&gt;0,C1550&gt;0,D1550&gt;0,E1550&gt;0)</x:f>
        <x:v>1</x:v>
      </x:c>
    </x:row>
    <x:row r="1551" ht="13.5" hidden="0">
      <x:c r="A1551" s="61" t="n">
        <x:f aca="0">'净值底稿'!A1513</x:f>
        <x:v>46111</x:v>
      </x:c>
      <x:c r="B1551" s="62" t="n">
        <x:f aca="0">'净值底稿'!W1513</x:f>
        <x:v>1.7164799102165715</x:v>
      </x:c>
      <x:c r="C1551" s="62" t="n">
        <x:f aca="0">'净值底稿'!T1513</x:f>
        <x:v>1.9211236682989525</x:v>
      </x:c>
      <x:c r="D1551" s="62" t="n">
        <x:f aca="0">'净值底稿'!U1513</x:f>
        <x:v>1.768</x:v>
      </x:c>
      <x:c r="E1551" s="62" t="n">
        <x:f aca="0">'净值底稿'!V1513</x:f>
        <x:v>3.4995</x:v>
      </x:c>
      <x:c r="F1551" s="63" t="n">
        <x:f aca="0">IFERROR(B1551/B1550-1,0)</x:f>
        <x:v>0.004949260706984315</x:v>
      </x:c>
      <x:c r="G1551" s="63" t="n">
        <x:f aca="0">IFERROR(C1551/C1550-1,0)</x:f>
        <x:v>0.0035201303596470446</x:v>
      </x:c>
      <x:c r="H1551" s="63" t="n">
        <x:f aca="0">IFERROR(D1551/D1550-1,0)</x:f>
        <x:v>0.001019137130562786</x:v>
      </x:c>
      <x:c r="I1551" s="63" t="n">
        <x:f aca="0">IFERROR(E1551/E1550-1,0)</x:f>
        <x:v>0.014641925195708838</x:v>
      </x:c>
      <x:c r="J1551" s="64" t="n">
        <x:f aca="0">Z1550*(1+F1551)</x:f>
        <x:v>0.14261205402528973</x:v>
      </x:c>
      <x:c r="K1551" s="64" t="n">
        <x:f aca="0">AA1550*(1+G1551)</x:f>
        <x:v>0.1436912283132851</x:v>
      </x:c>
      <x:c r="L1551" s="64" t="n">
        <x:f aca="0">AB1550*(1+H1551)</x:f>
        <x:v>0.9759761468103718</x:v>
      </x:c>
      <x:c r="M1551" s="64" t="n">
        <x:f aca="0">AC1550*(1+I1551)</x:f>
        <x:v>0.1443352958097475</x:v>
      </x:c>
      <x:c r="N1551" s="64" t="n">
        <x:f aca="0">SUM(J1551:M1551)</x:f>
        <x:v>1.406614724958694</x:v>
      </x:c>
      <x:c r="O1551" s="65" t="n">
        <x:f aca="0">IFERROR((J1551+K1551)/N1551,0)</x:f>
        <x:v>0.2035406549202606</x:v>
      </x:c>
      <x:c r="P1551" s="66" t="b">
        <x:f aca="0">AND(MONTH(A1551)=12,OR(A1552="",YEAR(A1551)&lt;&gt;YEAR(A1552)))</x:f>
        <x:v>0</x:v>
      </x:c>
      <x:c r="Q1551" s="66" t="b">
        <x:f aca="0">AND(MOD(MONTH(A1551),3)=0,OR(A1552="",MONTH(A1551)&lt;&gt;MONTH(A1552)))</x:f>
        <x:v>0</x:v>
      </x:c>
      <x:c r="R1551" s="66" t="b">
        <x:f aca="0">OR(O1551&gt;$E$7,O1551&lt;$E$6)</x:f>
        <x:v>0</x:v>
      </x:c>
      <x:c r="S1551" s="66" t="b">
        <x:f aca="0">AND(OR(P1551,Q1551,R1551),A1551-AH1550&gt;$E$8)</x:f>
        <x:v>0</x:v>
      </x:c>
      <x:c r="T1551" s="67" t="str">
        <x:f aca="0">IF(NOT(OR(P1551,Q1551,R1551)),"不调",IF(NOT(S1551),"间隔规则跳过",IF(P1551,"年末+季度",IF(AND(Q1551,R1551),"季度+动态",IF(Q1551,"季度","动态")))))</x:f>
        <x:v>不调</x:v>
      </x:c>
      <x:c r="U1551" s="64" t="n">
        <x:f aca="0">IF(OR(T1551="年末+季度",T1551="季度+动态"),N1551*$E$5/2,IF(T1551="季度",(J1551+K1551)/2,IF(T1551="动态",N1551*$E$5*IF(J1551+K1551=0,0.5,J1551/(J1551+K1551)),J1551)))</x:f>
        <x:v>0.14261205402528973</x:v>
      </x:c>
      <x:c r="V1551" s="64" t="n">
        <x:f aca="0">IF(OR(T1551="年末+季度",T1551="季度+动态"),N1551*$E$5/2,IF(T1551="季度",(J1551+K1551)/2,IF(T1551="动态",N1551*$E$5*IF(J1551+K1551=0,0.5,K1551/(J1551+K1551)),K1551)))</x:f>
        <x:v>0.1436912283132851</x:v>
      </x:c>
      <x:c r="W1551" s="64" t="n">
        <x:f aca="0">IF(OR(T1551="年末+季度",T1551="季度+动态",T1551="动态"),N1551*(1-$E$5)*IF(L1551+M1551=0,$B$7/($B$7+$B$8),L1551/(L1551+M1551)),L1551)</x:f>
        <x:v>0.9759761468103718</x:v>
      </x:c>
      <x:c r="X1551" s="64" t="n">
        <x:f aca="0">IF(OR(T1551="年末+季度",T1551="季度+动态",T1551="动态"),N1551*(1-$E$5)*IF(L1551+M1551=0,$B$8/($B$7+$B$8),M1551/(L1551+M1551)),M1551)</x:f>
        <x:v>0.1443352958097475</x:v>
      </x:c>
      <x:c r="Y1551" s="64" t="n">
        <x:f aca="0">POWER(1-$H$5,(A1551-A1550)/$H$8)</x:f>
        <x:v>0.9999588018747739</x:v>
      </x:c>
      <x:c r="Z1551" s="64" t="n">
        <x:f aca="0">U1551*Y1551</x:f>
        <x:v>0.14260617867602926</x:v>
      </x:c>
      <x:c r="AA1551" s="64" t="n">
        <x:f aca="0">V1551*Y1551</x:f>
        <x:v>0.14368530850406716</x:v>
      </x:c>
      <x:c r="AB1551" s="64" t="n">
        <x:f aca="0">W1551*Y1551</x:f>
        <x:v>0.9759359384228579</x:v>
      </x:c>
      <x:c r="AC1551" s="64" t="n">
        <x:f aca="0">X1551*Y1551</x:f>
        <x:v>0.1443293494661562</x:v>
      </x:c>
      <x:c r="AD1551" s="64" t="n">
        <x:f aca="0">SUM(Z1551:AC1551)</x:f>
        <x:v>1.4065567750691106</x:v>
      </x:c>
      <x:c r="AE1551" s="64" t="n">
        <x:f aca="0">MAX(AE1550,AD1551)</x:f>
        <x:v>1.4453123110204733</x:v>
      </x:c>
      <x:c r="AF1551" s="63" t="n">
        <x:f aca="0">AD1551/AE1551-1</x:f>
        <x:v>-0.026814644596778625</x:v>
      </x:c>
      <x:c r="AG1551" s="63" t="n">
        <x:f aca="0">AD1551/AD1550-1</x:f>
        <x:v>0.0030127864324909215</x:v>
      </x:c>
      <x:c r="AH1551" s="61" t="n">
        <x:f aca="0">IF(OR(T1551="年末+季度",T1551="季度+动态",T1551="季度",T1551="动态"),A1551,AH1550)</x:f>
        <x:v>46022</x:v>
      </x:c>
      <x:c r="AI1551" s="68" t="n">
        <x:f aca="0">YEAR(A1551)</x:f>
        <x:v>2026</x:v>
      </x:c>
      <x:c r="AJ1551" s="68" t="n">
        <x:f aca="0">MONTH(A1551)</x:f>
        <x:v>3</x:v>
      </x:c>
      <x:c r="AK1551" s="66" t="n">
        <x:f aca="0">IF(MONTH(A1551)&lt;&gt;MONTH(A1552),1,0)</x:f>
        <x:v>0</x:v>
      </x:c>
      <x:c r="AL1551" s="64" t="n">
        <x:f aca="0">IF(AK1550,AD1550,AL1550)</x:f>
        <x:v>1.4368283877963528</x:v>
      </x:c>
      <x:c r="AM1551" s="65" t="str">
        <x:f aca="0">IF(AK1551,AD1551/AL1551-1,"")</x:f>
      </x:c>
      <x:c r="AN1551" s="64" t="n">
        <x:f aca="0">IF(AI1551&lt;&gt;AI1550,AD1551,MAX(AN1550,AD1551))</x:f>
        <x:v>1.4453123110204733</x:v>
      </x:c>
      <x:c r="AO1551" s="65" t="n">
        <x:f aca="0">AD1551/AN1551-1</x:f>
        <x:v>-0.026814644596778625</x:v>
      </x:c>
      <x:c r="AP1551" s="69" t="n">
        <x:f aca="0">IFERROR(SUM(Z1551:AC1551)/AD1551,0)</x:f>
        <x:v>1</x:v>
      </x:c>
      <x:c r="AQ1551" s="66" t="b">
        <x:f aca="0">AND(B1551&gt;0,C1551&gt;0,D1551&gt;0,E1551&gt;0)</x:f>
        <x:v>1</x:v>
      </x:c>
    </x:row>
    <x:row r="1552" ht="13.5" hidden="0">
      <x:c r="A1552" s="61" t="n">
        <x:f aca="0">'净值底稿'!A1514</x:f>
        <x:v>46112</x:v>
      </x:c>
      <x:c r="B1552" s="62" t="n">
        <x:f aca="0">'净值底稿'!W1514</x:f>
        <x:v>1.7070140975009938</x:v>
      </x:c>
      <x:c r="C1552" s="62" t="n">
        <x:f aca="0">'净值底稿'!T1514</x:f>
        <x:v>1.893393514660463</x:v>
      </x:c>
      <x:c r="D1552" s="62" t="n">
        <x:f aca="0">'净值底稿'!U1514</x:f>
        <x:v>1.768</x:v>
      </x:c>
      <x:c r="E1552" s="62" t="n">
        <x:f aca="0">'净值底稿'!V1514</x:f>
        <x:v>3.5357</x:v>
      </x:c>
      <x:c r="F1552" s="63" t="n">
        <x:f aca="0">IFERROR(B1552/B1551-1,0)</x:f>
        <x:v>-0.005514665600941049</x:v>
      </x:c>
      <x:c r="G1552" s="63" t="n">
        <x:f aca="0">IFERROR(C1552/C1551-1,0)</x:f>
        <x:v>-0.014434340743426977</x:v>
      </x:c>
      <x:c r="H1552" s="63" t="n">
        <x:f aca="0">IFERROR(D1552/D1551-1,0)</x:f>
        <x:v>0</x:v>
      </x:c>
      <x:c r="I1552" s="63" t="n">
        <x:f aca="0">IFERROR(E1552/E1551-1,0)</x:f>
        <x:v>0.01034433490498654</x:v>
      </x:c>
      <x:c r="J1552" s="64" t="n">
        <x:f aca="0">Z1551*(1+F1552)</x:f>
        <x:v>0.14181975328800292</x:v>
      </x:c>
      <x:c r="K1552" s="64" t="n">
        <x:f aca="0">AA1551*(1+G1552)</x:f>
        <x:v>0.14161130580129502</x:v>
      </x:c>
      <x:c r="L1552" s="64" t="n">
        <x:f aca="0">AB1551*(1+H1552)</x:f>
        <x:v>0.9759359384228579</x:v>
      </x:c>
      <x:c r="M1552" s="64" t="n">
        <x:f aca="0">AC1551*(1+I1552)</x:f>
        <x:v>0.14582234059365295</x:v>
      </x:c>
      <x:c r="N1552" s="64" t="n">
        <x:f aca="0">SUM(J1552:M1552)</x:f>
        <x:v>1.4051893381058087</x:v>
      </x:c>
      <x:c r="O1552" s="65" t="n">
        <x:f aca="0">IFERROR((J1552+K1552)/N1552,0)</x:f>
        <x:v>0.20170310961180662</x:v>
      </x:c>
      <x:c r="P1552" s="66" t="b">
        <x:f aca="0">AND(MONTH(A1552)=12,OR(A1553="",YEAR(A1552)&lt;&gt;YEAR(A1553)))</x:f>
        <x:v>0</x:v>
      </x:c>
      <x:c r="Q1552" s="66" t="b">
        <x:f aca="0">AND(MOD(MONTH(A1552),3)=0,OR(A1553="",MONTH(A1552)&lt;&gt;MONTH(A1553)))</x:f>
        <x:v>1</x:v>
      </x:c>
      <x:c r="R1552" s="66" t="b">
        <x:f aca="0">OR(O1552&gt;$E$7,O1552&lt;$E$6)</x:f>
        <x:v>0</x:v>
      </x:c>
      <x:c r="S1552" s="66" t="b">
        <x:f aca="0">AND(OR(P1552,Q1552,R1552),A1552-AH1551&gt;$E$8)</x:f>
        <x:v>1</x:v>
      </x:c>
      <x:c r="T1552" s="67" t="str">
        <x:f aca="0">IF(NOT(OR(P1552,Q1552,R1552)),"不调",IF(NOT(S1552),"间隔规则跳过",IF(P1552,"年末+季度",IF(AND(Q1552,R1552),"季度+动态",IF(Q1552,"季度","动态")))))</x:f>
        <x:v>季度</x:v>
      </x:c>
      <x:c r="U1552" s="64" t="n">
        <x:f aca="0">IF(OR(T1552="年末+季度",T1552="季度+动态"),N1552*$E$5/2,IF(T1552="季度",(J1552+K1552)/2,IF(T1552="动态",N1552*$E$5*IF(J1552+K1552=0,0.5,J1552/(J1552+K1552)),J1552)))</x:f>
        <x:v>0.14171552954464897</x:v>
      </x:c>
      <x:c r="V1552" s="64" t="n">
        <x:f aca="0">IF(OR(T1552="年末+季度",T1552="季度+动态"),N1552*$E$5/2,IF(T1552="季度",(J1552+K1552)/2,IF(T1552="动态",N1552*$E$5*IF(J1552+K1552=0,0.5,K1552/(J1552+K1552)),K1552)))</x:f>
        <x:v>0.14171552954464897</x:v>
      </x:c>
      <x:c r="W1552" s="64" t="n">
        <x:f aca="0">IF(OR(T1552="年末+季度",T1552="季度+动态",T1552="动态"),N1552*(1-$E$5)*IF(L1552+M1552=0,$B$7/($B$7+$B$8),L1552/(L1552+M1552)),L1552)</x:f>
        <x:v>0.9759359384228579</x:v>
      </x:c>
      <x:c r="X1552" s="64" t="n">
        <x:f aca="0">IF(OR(T1552="年末+季度",T1552="季度+动态",T1552="动态"),N1552*(1-$E$5)*IF(L1552+M1552=0,$B$8/($B$7+$B$8),M1552/(L1552+M1552)),M1552)</x:f>
        <x:v>0.14582234059365295</x:v>
      </x:c>
      <x:c r="Y1552" s="64" t="n">
        <x:f aca="0">POWER(1-$H$5,(A1552-A1551)/$H$8)</x:f>
        <x:v>0.9999862671029998</x:v>
      </x:c>
      <x:c r="Z1552" s="64" t="n">
        <x:f aca="0">U1552*Y1552</x:f>
        <x:v>0.1417135833798784</x:v>
      </x:c>
      <x:c r="AA1552" s="64" t="n">
        <x:f aca="0">V1552*Y1552</x:f>
        <x:v>0.1417135833798784</x:v>
      </x:c>
      <x:c r="AB1552" s="64" t="n">
        <x:f aca="0">W1552*Y1552</x:f>
        <x:v>0.9759225359951367</x:v>
      </x:c>
      <x:c r="AC1552" s="64" t="n">
        <x:f aca="0">X1552*Y1552</x:f>
        <x:v>0.14582033803046926</x:v>
      </x:c>
      <x:c r="AD1552" s="64" t="n">
        <x:f aca="0">SUM(Z1552:AC1552)</x:f>
        <x:v>1.4051700407853627</x:v>
      </x:c>
      <x:c r="AE1552" s="64" t="n">
        <x:f aca="0">MAX(AE1551,AD1552)</x:f>
        <x:v>1.4453123110204733</x:v>
      </x:c>
      <x:c r="AF1552" s="63" t="n">
        <x:f aca="0">AD1552/AE1552-1</x:f>
        <x:v>-0.027774114929366323</x:v>
      </x:c>
      <x:c r="AG1552" s="63" t="n">
        <x:f aca="0">AD1552/AD1551-1</x:f>
        <x:v>-0.0009859070805583459</x:v>
      </x:c>
      <x:c r="AH1552" s="61" t="n">
        <x:f aca="0">IF(OR(T1552="年末+季度",T1552="季度+动态",T1552="季度",T1552="动态"),A1552,AH1551)</x:f>
        <x:v>46112</x:v>
      </x:c>
      <x:c r="AI1552" s="68" t="n">
        <x:f aca="0">YEAR(A1552)</x:f>
        <x:v>2026</x:v>
      </x:c>
      <x:c r="AJ1552" s="68" t="n">
        <x:f aca="0">MONTH(A1552)</x:f>
        <x:v>3</x:v>
      </x:c>
      <x:c r="AK1552" s="66" t="n">
        <x:f aca="0">IF(MONTH(A1552)&lt;&gt;MONTH(A1553),1,0)</x:f>
        <x:v>1</x:v>
      </x:c>
      <x:c r="AL1552" s="64" t="n">
        <x:f aca="0">IF(AK1551,AD1551,AL1551)</x:f>
        <x:v>1.4368283877963528</x:v>
      </x:c>
      <x:c r="AM1552" s="65" t="n">
        <x:f aca="0">IF(AK1552,AD1552/AL1552-1,"")</x:f>
        <x:v>-0.022033492155276946</x:v>
      </x:c>
      <x:c r="AN1552" s="64" t="n">
        <x:f aca="0">IF(AI1552&lt;&gt;AI1551,AD1552,MAX(AN1551,AD1552))</x:f>
        <x:v>1.4453123110204733</x:v>
      </x:c>
      <x:c r="AO1552" s="65" t="n">
        <x:f aca="0">AD1552/AN1552-1</x:f>
        <x:v>-0.027774114929366323</x:v>
      </x:c>
      <x:c r="AP1552" s="69" t="n">
        <x:f aca="0">IFERROR(SUM(Z1552:AC1552)/AD1552,0)</x:f>
        <x:v>1</x:v>
      </x:c>
      <x:c r="AQ1552" s="66" t="b">
        <x:f aca="0">AND(B1552&gt;0,C1552&gt;0,D1552&gt;0,E1552&gt;0)</x:f>
        <x:v>1</x:v>
      </x:c>
    </x:row>
    <x:row r="1553" ht="13.5" hidden="0">
      <x:c r="A1553" s="61" t="n">
        <x:f aca="0">'净值底稿'!A1515</x:f>
        <x:v>46113</x:v>
      </x:c>
      <x:c r="B1553" s="62" t="n">
        <x:f aca="0">'净值底稿'!W1515</x:f>
        <x:v>1.7147957945297498</x:v>
      </x:c>
      <x:c r="C1553" s="62" t="n">
        <x:f aca="0">'净值底稿'!T1515</x:f>
        <x:v>1.9300080145620344</x:v>
      </x:c>
      <x:c r="D1553" s="62" t="n">
        <x:f aca="0">'净值底稿'!U1515</x:f>
        <x:v>1.7673</x:v>
      </x:c>
      <x:c r="E1553" s="62" t="n">
        <x:f aca="0">'净值底稿'!V1515</x:f>
        <x:v>3.6335</x:v>
      </x:c>
      <x:c r="F1553" s="63" t="n">
        <x:f aca="0">IFERROR(B1553/B1552-1,0)</x:f>
        <x:v>0.004558660083796795</x:v>
      </x:c>
      <x:c r="G1553" s="63" t="n">
        <x:f aca="0">IFERROR(C1553/C1552-1,0)</x:f>
        <x:v>0.019338029637297804</x:v>
      </x:c>
      <x:c r="H1553" s="63" t="n">
        <x:f aca="0">IFERROR(D1553/D1552-1,0)</x:f>
        <x:v>-0.00039592760180995334</x:v>
      </x:c>
      <x:c r="I1553" s="63" t="n">
        <x:f aca="0">IFERROR(E1553/E1552-1,0)</x:f>
        <x:v>0.027660717821082148</x:v>
      </x:c>
      <x:c r="J1553" s="64" t="n">
        <x:f aca="0">Z1552*(1+F1553)</x:f>
        <x:v>0.14235960743576406</x:v>
      </x:c>
      <x:c r="K1553" s="64" t="n">
        <x:f aca="0">AA1552*(1+G1553)</x:f>
        <x:v>0.14445404485528618</x:v>
      </x:c>
      <x:c r="L1553" s="64" t="n">
        <x:f aca="0">AB1552*(1+H1553)</x:f>
        <x:v>0.9755361413259078</x:v>
      </x:c>
      <x:c r="M1553" s="64" t="n">
        <x:f aca="0">AC1552*(1+I1553)</x:f>
        <x:v>0.1498538332533049</x:v>
      </x:c>
      <x:c r="N1553" s="64" t="n">
        <x:f aca="0">SUM(J1553:M1553)</x:f>
        <x:v>1.412203626870263</x:v>
      </x:c>
      <x:c r="O1553" s="65" t="n">
        <x:f aca="0">IFERROR((J1553+K1553)/N1553,0)</x:f>
        <x:v>0.20309652718191143</x:v>
      </x:c>
      <x:c r="P1553" s="66" t="b">
        <x:f aca="0">AND(MONTH(A1553)=12,OR(A1554="",YEAR(A1553)&lt;&gt;YEAR(A1554)))</x:f>
        <x:v>0</x:v>
      </x:c>
      <x:c r="Q1553" s="66" t="b">
        <x:f aca="0">AND(MOD(MONTH(A1553),3)=0,OR(A1554="",MONTH(A1553)&lt;&gt;MONTH(A1554)))</x:f>
        <x:v>0</x:v>
      </x:c>
      <x:c r="R1553" s="66" t="b">
        <x:f aca="0">OR(O1553&gt;$E$7,O1553&lt;$E$6)</x:f>
        <x:v>0</x:v>
      </x:c>
      <x:c r="S1553" s="66" t="b">
        <x:f aca="0">AND(OR(P1553,Q1553,R1553),A1553-AH1552&gt;$E$8)</x:f>
        <x:v>0</x:v>
      </x:c>
      <x:c r="T1553" s="67" t="str">
        <x:f aca="0">IF(NOT(OR(P1553,Q1553,R1553)),"不调",IF(NOT(S1553),"间隔规则跳过",IF(P1553,"年末+季度",IF(AND(Q1553,R1553),"季度+动态",IF(Q1553,"季度","动态")))))</x:f>
        <x:v>不调</x:v>
      </x:c>
      <x:c r="U1553" s="64" t="n">
        <x:f aca="0">IF(OR(T1553="年末+季度",T1553="季度+动态"),N1553*$E$5/2,IF(T1553="季度",(J1553+K1553)/2,IF(T1553="动态",N1553*$E$5*IF(J1553+K1553=0,0.5,J1553/(J1553+K1553)),J1553)))</x:f>
        <x:v>0.14235960743576406</x:v>
      </x:c>
      <x:c r="V1553" s="64" t="n">
        <x:f aca="0">IF(OR(T1553="年末+季度",T1553="季度+动态"),N1553*$E$5/2,IF(T1553="季度",(J1553+K1553)/2,IF(T1553="动态",N1553*$E$5*IF(J1553+K1553=0,0.5,K1553/(J1553+K1553)),K1553)))</x:f>
        <x:v>0.14445404485528618</x:v>
      </x:c>
      <x:c r="W1553" s="64" t="n">
        <x:f aca="0">IF(OR(T1553="年末+季度",T1553="季度+动态",T1553="动态"),N1553*(1-$E$5)*IF(L1553+M1553=0,$B$7/($B$7+$B$8),L1553/(L1553+M1553)),L1553)</x:f>
        <x:v>0.9755361413259078</x:v>
      </x:c>
      <x:c r="X1553" s="64" t="n">
        <x:f aca="0">IF(OR(T1553="年末+季度",T1553="季度+动态",T1553="动态"),N1553*(1-$E$5)*IF(L1553+M1553=0,$B$8/($B$7+$B$8),M1553/(L1553+M1553)),M1553)</x:f>
        <x:v>0.1498538332533049</x:v>
      </x:c>
      <x:c r="Y1553" s="64" t="n">
        <x:f aca="0">POWER(1-$H$5,(A1553-A1552)/$H$8)</x:f>
        <x:v>0.9999862671029998</x:v>
      </x:c>
      <x:c r="Z1553" s="64" t="n">
        <x:f aca="0">U1553*Y1553</x:f>
        <x:v>0.14235765242593815</x:v>
      </x:c>
      <x:c r="AA1553" s="64" t="n">
        <x:f aca="0">V1553*Y1553</x:f>
        <x:v>0.14445206108276692</x:v>
      </x:c>
      <x:c r="AB1553" s="64" t="n">
        <x:f aca="0">W1553*Y1553</x:f>
        <x:v>0.975522744388559</x:v>
      </x:c>
      <x:c r="AC1553" s="64" t="n">
        <x:f aca="0">X1553*Y1553</x:f>
        <x:v>0.14985177532604774</x:v>
      </x:c>
      <x:c r="AD1553" s="64" t="n">
        <x:f aca="0">SUM(Z1553:AC1553)</x:f>
        <x:v>1.4121842332233119</x:v>
      </x:c>
      <x:c r="AE1553" s="64" t="n">
        <x:f aca="0">MAX(AE1552,AD1553)</x:f>
        <x:v>1.4453123110204733</x:v>
      </x:c>
      <x:c r="AF1553" s="63" t="n">
        <x:f aca="0">AD1553/AE1553-1</x:f>
        <x:v>-0.022921051418825278</x:v>
      </x:c>
      <x:c r="AG1553" s="63" t="n">
        <x:f aca="0">AD1553/AD1552-1</x:f>
        <x:v>0.004991703661735514</x:v>
      </x:c>
      <x:c r="AH1553" s="61" t="n">
        <x:f aca="0">IF(OR(T1553="年末+季度",T1553="季度+动态",T1553="季度",T1553="动态"),A1553,AH1552)</x:f>
        <x:v>46112</x:v>
      </x:c>
      <x:c r="AI1553" s="68" t="n">
        <x:f aca="0">YEAR(A1553)</x:f>
        <x:v>2026</x:v>
      </x:c>
      <x:c r="AJ1553" s="68" t="n">
        <x:f aca="0">MONTH(A1553)</x:f>
        <x:v>4</x:v>
      </x:c>
      <x:c r="AK1553" s="66" t="n">
        <x:f aca="0">IF(MONTH(A1553)&lt;&gt;MONTH(A1554),1,0)</x:f>
        <x:v>0</x:v>
      </x:c>
      <x:c r="AL1553" s="64" t="n">
        <x:f aca="0">IF(AK1552,AD1552,AL1552)</x:f>
        <x:v>1.4051700407853627</x:v>
      </x:c>
      <x:c r="AM1553" s="65" t="str">
        <x:f aca="0">IF(AK1553,AD1553/AL1553-1,"")</x:f>
      </x:c>
      <x:c r="AN1553" s="64" t="n">
        <x:f aca="0">IF(AI1553&lt;&gt;AI1552,AD1553,MAX(AN1552,AD1553))</x:f>
        <x:v>1.4453123110204733</x:v>
      </x:c>
      <x:c r="AO1553" s="65" t="n">
        <x:f aca="0">AD1553/AN1553-1</x:f>
        <x:v>-0.022921051418825278</x:v>
      </x:c>
      <x:c r="AP1553" s="69" t="n">
        <x:f aca="0">IFERROR(SUM(Z1553:AC1553)/AD1553,0)</x:f>
        <x:v>1</x:v>
      </x:c>
      <x:c r="AQ1553" s="66" t="b">
        <x:f aca="0">AND(B1553&gt;0,C1553&gt;0,D1553&gt;0,E1553&gt;0)</x:f>
        <x:v>1</x:v>
      </x:c>
    </x:row>
    <x:row r="1554" ht="13.5" hidden="0">
      <x:c r="A1554" s="61" t="n">
        <x:f aca="0">'净值底稿'!A1516</x:f>
        <x:v>46114</x:v>
      </x:c>
      <x:c r="B1554" s="62" t="n">
        <x:f aca="0">'净值底稿'!W1516</x:f>
        <x:v>1.717068499978189</x:v>
      </x:c>
      <x:c r="C1554" s="62" t="n">
        <x:f aca="0">'净值底稿'!T1516</x:f>
        <x:v>1.9007723420056193</x:v>
      </x:c>
      <x:c r="D1554" s="62" t="n">
        <x:f aca="0">'净值底稿'!U1516</x:f>
        <x:v>1.7674</x:v>
      </x:c>
      <x:c r="E1554" s="62" t="n">
        <x:f aca="0">'净值底稿'!V1516</x:f>
        <x:v>3.5672</x:v>
      </x:c>
      <x:c r="F1554" s="63" t="n">
        <x:f aca="0">IFERROR(B1554/B1553-1,0)</x:f>
        <x:v>0.001325350491113264</x:v>
      </x:c>
      <x:c r="G1554" s="63" t="n">
        <x:f aca="0">IFERROR(C1554/C1553-1,0)</x:f>
        <x:v>-0.015147953964869676</x:v>
      </x:c>
      <x:c r="H1554" s="63" t="n">
        <x:f aca="0">IFERROR(D1554/D1553-1,0)</x:f>
        <x:v>0.000056583488937889115</x:v>
      </x:c>
      <x:c r="I1554" s="63" t="n">
        <x:f aca="0">IFERROR(E1554/E1553-1,0)</x:f>
        <x:v>-0.018246869409660138</x:v>
      </x:c>
      <x:c r="J1554" s="64" t="n">
        <x:f aca="0">Z1553*(1+F1554)</x:f>
        <x:v>0.1425463262104946</x:v>
      </x:c>
      <x:c r="K1554" s="64" t="n">
        <x:f aca="0">AA1553*(1+G1554)</x:f>
        <x:v>0.14226390791135463</x:v>
      </x:c>
      <x:c r="L1554" s="64" t="n">
        <x:f aca="0">AB1553*(1+H1554)</x:f>
        <x:v>0.9755779428689748</x:v>
      </x:c>
      <x:c r="M1554" s="64" t="n">
        <x:f aca="0">AC1553*(1+I1554)</x:f>
        <x:v>0.1471174495508676</x:v>
      </x:c>
      <x:c r="N1554" s="64" t="n">
        <x:f aca="0">SUM(J1554:M1554)</x:f>
        <x:v>1.4075056265416916</x:v>
      </x:c>
      <x:c r="O1554" s="65" t="n">
        <x:f aca="0">IFERROR((J1554+K1554)/N1554,0)</x:f>
        <x:v>0.20235104482078808</x:v>
      </x:c>
      <x:c r="P1554" s="66" t="b">
        <x:f aca="0">AND(MONTH(A1554)=12,OR(A1555="",YEAR(A1554)&lt;&gt;YEAR(A1555)))</x:f>
        <x:v>0</x:v>
      </x:c>
      <x:c r="Q1554" s="66" t="b">
        <x:f aca="0">AND(MOD(MONTH(A1554),3)=0,OR(A1555="",MONTH(A1554)&lt;&gt;MONTH(A1555)))</x:f>
        <x:v>0</x:v>
      </x:c>
      <x:c r="R1554" s="66" t="b">
        <x:f aca="0">OR(O1554&gt;$E$7,O1554&lt;$E$6)</x:f>
        <x:v>0</x:v>
      </x:c>
      <x:c r="S1554" s="66" t="b">
        <x:f aca="0">AND(OR(P1554,Q1554,R1554),A1554-AH1553&gt;$E$8)</x:f>
        <x:v>0</x:v>
      </x:c>
      <x:c r="T1554" s="67" t="str">
        <x:f aca="0">IF(NOT(OR(P1554,Q1554,R1554)),"不调",IF(NOT(S1554),"间隔规则跳过",IF(P1554,"年末+季度",IF(AND(Q1554,R1554),"季度+动态",IF(Q1554,"季度","动态")))))</x:f>
        <x:v>不调</x:v>
      </x:c>
      <x:c r="U1554" s="64" t="n">
        <x:f aca="0">IF(OR(T1554="年末+季度",T1554="季度+动态"),N1554*$E$5/2,IF(T1554="季度",(J1554+K1554)/2,IF(T1554="动态",N1554*$E$5*IF(J1554+K1554=0,0.5,J1554/(J1554+K1554)),J1554)))</x:f>
        <x:v>0.1425463262104946</x:v>
      </x:c>
      <x:c r="V1554" s="64" t="n">
        <x:f aca="0">IF(OR(T1554="年末+季度",T1554="季度+动态"),N1554*$E$5/2,IF(T1554="季度",(J1554+K1554)/2,IF(T1554="动态",N1554*$E$5*IF(J1554+K1554=0,0.5,K1554/(J1554+K1554)),K1554)))</x:f>
        <x:v>0.14226390791135463</x:v>
      </x:c>
      <x:c r="W1554" s="64" t="n">
        <x:f aca="0">IF(OR(T1554="年末+季度",T1554="季度+动态",T1554="动态"),N1554*(1-$E$5)*IF(L1554+M1554=0,$B$7/($B$7+$B$8),L1554/(L1554+M1554)),L1554)</x:f>
        <x:v>0.9755779428689748</x:v>
      </x:c>
      <x:c r="X1554" s="64" t="n">
        <x:f aca="0">IF(OR(T1554="年末+季度",T1554="季度+动态",T1554="动态"),N1554*(1-$E$5)*IF(L1554+M1554=0,$B$8/($B$7+$B$8),M1554/(L1554+M1554)),M1554)</x:f>
        <x:v>0.1471174495508676</x:v>
      </x:c>
      <x:c r="Y1554" s="64" t="n">
        <x:f aca="0">POWER(1-$H$5,(A1554-A1553)/$H$8)</x:f>
        <x:v>0.9999862671029998</x:v>
      </x:c>
      <x:c r="Z1554" s="64" t="n">
        <x:f aca="0">U1554*Y1554</x:f>
        <x:v>0.14254436863647899</x:v>
      </x:c>
      <x:c r="AA1554" s="64" t="n">
        <x:f aca="0">V1554*Y1554</x:f>
        <x:v>0.14226195421576043</x:v>
      </x:c>
      <x:c r="AB1554" s="64" t="n">
        <x:f aca="0">W1554*Y1554</x:f>
        <x:v>0.9755645453575696</x:v>
      </x:c>
      <x:c r="AC1554" s="64" t="n">
        <x:f aca="0">X1554*Y1554</x:f>
        <x:v>0.14711542920208598</x:v>
      </x:c>
      <x:c r="AD1554" s="64" t="n">
        <x:f aca="0">SUM(Z1554:AC1554)</x:f>
        <x:v>1.407486297411895</x:v>
      </x:c>
      <x:c r="AE1554" s="64" t="n">
        <x:f aca="0">MAX(AE1553,AD1554)</x:f>
        <x:v>1.4453123110204733</x:v>
      </x:c>
      <x:c r="AF1554" s="63" t="n">
        <x:f aca="0">AD1554/AE1554-1</x:f>
        <x:v>-0.02617151554038244</x:v>
      </x:c>
      <x:c r="AG1554" s="63" t="n">
        <x:f aca="0">AD1554/AD1553-1</x:f>
        <x:v>-0.0033267159488772347</x:v>
      </x:c>
      <x:c r="AH1554" s="61" t="n">
        <x:f aca="0">IF(OR(T1554="年末+季度",T1554="季度+动态",T1554="季度",T1554="动态"),A1554,AH1553)</x:f>
        <x:v>46112</x:v>
      </x:c>
      <x:c r="AI1554" s="68" t="n">
        <x:f aca="0">YEAR(A1554)</x:f>
        <x:v>2026</x:v>
      </x:c>
      <x:c r="AJ1554" s="68" t="n">
        <x:f aca="0">MONTH(A1554)</x:f>
        <x:v>4</x:v>
      </x:c>
      <x:c r="AK1554" s="66" t="n">
        <x:f aca="0">IF(MONTH(A1554)&lt;&gt;MONTH(A1555),1,0)</x:f>
        <x:v>0</x:v>
      </x:c>
      <x:c r="AL1554" s="64" t="n">
        <x:f aca="0">IF(AK1553,AD1553,AL1553)</x:f>
        <x:v>1.4051700407853627</x:v>
      </x:c>
      <x:c r="AM1554" s="65" t="str">
        <x:f aca="0">IF(AK1554,AD1554/AL1554-1,"")</x:f>
      </x:c>
      <x:c r="AN1554" s="64" t="n">
        <x:f aca="0">IF(AI1554&lt;&gt;AI1553,AD1554,MAX(AN1553,AD1554))</x:f>
        <x:v>1.4453123110204733</x:v>
      </x:c>
      <x:c r="AO1554" s="65" t="n">
        <x:f aca="0">AD1554/AN1554-1</x:f>
        <x:v>-0.02617151554038244</x:v>
      </x:c>
      <x:c r="AP1554" s="69" t="n">
        <x:f aca="0">IFERROR(SUM(Z1554:AC1554)/AD1554,0)</x:f>
        <x:v>1</x:v>
      </x:c>
      <x:c r="AQ1554" s="66" t="b">
        <x:f aca="0">AND(B1554&gt;0,C1554&gt;0,D1554&gt;0,E1554&gt;0)</x:f>
        <x:v>1</x:v>
      </x:c>
    </x:row>
    <x:row r="1555" ht="13.5" hidden="0">
      <x:c r="A1555" s="61" t="n">
        <x:f aca="0">'净值底稿'!A1517</x:f>
        <x:v>46115</x:v>
      </x:c>
      <x:c r="B1555" s="62" t="n">
        <x:f aca="0">'净值底稿'!W1517</x:f>
        <x:v>1.7003147219005954</x:v>
      </x:c>
      <x:c r="C1555" s="62" t="n">
        <x:f aca="0">'净值底稿'!T1517</x:f>
        <x:v>1.8766282434894253</x:v>
      </x:c>
      <x:c r="D1555" s="62" t="n">
        <x:f aca="0">'净值底稿'!U1517</x:f>
        <x:v>1.7684</x:v>
      </x:c>
      <x:c r="E1555" s="62" t="n">
        <x:f aca="0">'净值底稿'!V1517</x:f>
        <x:v>3.5888</x:v>
      </x:c>
      <x:c r="F1555" s="63" t="n">
        <x:f aca="0">IFERROR(B1555/B1554-1,0)</x:f>
        <x:v>-0.009757198433147152</x:v>
      </x:c>
      <x:c r="G1555" s="63" t="n">
        <x:f aca="0">IFERROR(C1555/C1554-1,0)</x:f>
        <x:v>-0.012702256857713978</x:v>
      </x:c>
      <x:c r="H1555" s="63" t="n">
        <x:f aca="0">IFERROR(D1555/D1554-1,0)</x:f>
        <x:v>0.0005658028742785426</x:v>
      </x:c>
      <x:c r="I1555" s="63" t="n">
        <x:f aca="0">IFERROR(E1555/E1554-1,0)</x:f>
        <x:v>0.00605516932047534</x:v>
      </x:c>
      <x:c r="J1555" s="64" t="n">
        <x:f aca="0">Z1554*(1+F1555)</x:f>
        <x:v>0.14115353494616517</x:v>
      </x:c>
      <x:c r="K1555" s="64" t="n">
        <x:f aca="0">AA1554*(1+G1555)</x:f>
        <x:v>0.1404549063322315</x:v>
      </x:c>
      <x:c r="L1555" s="64" t="n">
        <x:f aca="0">AB1554*(1+H1555)</x:f>
        <x:v>0.9761165225813772</x:v>
      </x:c>
      <x:c r="M1555" s="64" t="n">
        <x:f aca="0">AC1554*(1+I1555)</x:f>
        <x:v>0.148006238035559</x:v>
      </x:c>
      <x:c r="N1555" s="64" t="n">
        <x:f aca="0">SUM(J1555:M1555)</x:f>
        <x:v>1.4057312018953327</x:v>
      </x:c>
      <x:c r="O1555" s="65" t="n">
        <x:f aca="0">IFERROR((J1555+K1555)/N1555,0)</x:f>
        <x:v>0.20032879749606963</x:v>
      </x:c>
      <x:c r="P1555" s="66" t="b">
        <x:f aca="0">AND(MONTH(A1555)=12,OR(A1556="",YEAR(A1555)&lt;&gt;YEAR(A1556)))</x:f>
        <x:v>0</x:v>
      </x:c>
      <x:c r="Q1555" s="66" t="b">
        <x:f aca="0">AND(MOD(MONTH(A1555),3)=0,OR(A1556="",MONTH(A1555)&lt;&gt;MONTH(A1556)))</x:f>
        <x:v>0</x:v>
      </x:c>
      <x:c r="R1555" s="66" t="b">
        <x:f aca="0">OR(O1555&gt;$E$7,O1555&lt;$E$6)</x:f>
        <x:v>0</x:v>
      </x:c>
      <x:c r="S1555" s="66" t="b">
        <x:f aca="0">AND(OR(P1555,Q1555,R1555),A1555-AH1554&gt;$E$8)</x:f>
        <x:v>0</x:v>
      </x:c>
      <x:c r="T1555" s="67" t="str">
        <x:f aca="0">IF(NOT(OR(P1555,Q1555,R1555)),"不调",IF(NOT(S1555),"间隔规则跳过",IF(P1555,"年末+季度",IF(AND(Q1555,R1555),"季度+动态",IF(Q1555,"季度","动态")))))</x:f>
        <x:v>不调</x:v>
      </x:c>
      <x:c r="U1555" s="64" t="n">
        <x:f aca="0">IF(OR(T1555="年末+季度",T1555="季度+动态"),N1555*$E$5/2,IF(T1555="季度",(J1555+K1555)/2,IF(T1555="动态",N1555*$E$5*IF(J1555+K1555=0,0.5,J1555/(J1555+K1555)),J1555)))</x:f>
        <x:v>0.14115353494616517</x:v>
      </x:c>
      <x:c r="V1555" s="64" t="n">
        <x:f aca="0">IF(OR(T1555="年末+季度",T1555="季度+动态"),N1555*$E$5/2,IF(T1555="季度",(J1555+K1555)/2,IF(T1555="动态",N1555*$E$5*IF(J1555+K1555=0,0.5,K1555/(J1555+K1555)),K1555)))</x:f>
        <x:v>0.1404549063322315</x:v>
      </x:c>
      <x:c r="W1555" s="64" t="n">
        <x:f aca="0">IF(OR(T1555="年末+季度",T1555="季度+动态",T1555="动态"),N1555*(1-$E$5)*IF(L1555+M1555=0,$B$7/($B$7+$B$8),L1555/(L1555+M1555)),L1555)</x:f>
        <x:v>0.9761165225813772</x:v>
      </x:c>
      <x:c r="X1555" s="64" t="n">
        <x:f aca="0">IF(OR(T1555="年末+季度",T1555="季度+动态",T1555="动态"),N1555*(1-$E$5)*IF(L1555+M1555=0,$B$8/($B$7+$B$8),M1555/(L1555+M1555)),M1555)</x:f>
        <x:v>0.148006238035559</x:v>
      </x:c>
      <x:c r="Y1555" s="64" t="n">
        <x:f aca="0">POWER(1-$H$5,(A1555-A1554)/$H$8)</x:f>
        <x:v>0.9999862671029998</x:v>
      </x:c>
      <x:c r="Z1555" s="64" t="n">
        <x:f aca="0">U1555*Y1555</x:f>
        <x:v>0.14115159649920853</x:v>
      </x:c>
      <x:c r="AA1555" s="64" t="n">
        <x:f aca="0">V1555*Y1555</x:f>
        <x:v>0.14045297747946967</x:v>
      </x:c>
      <x:c r="AB1555" s="64" t="n">
        <x:f aca="0">W1555*Y1555</x:f>
        <x:v>0.9761031176737123</x:v>
      </x:c>
      <x:c r="AC1555" s="64" t="n">
        <x:f aca="0">X1555*Y1555</x:f>
        <x:v>0.14800420548113669</x:v>
      </x:c>
      <x:c r="AD1555" s="64" t="n">
        <x:f aca="0">SUM(Z1555:AC1555)</x:f>
        <x:v>1.4057118971335272</x:v>
      </x:c>
      <x:c r="AE1555" s="64" t="n">
        <x:f aca="0">MAX(AE1554,AD1555)</x:f>
        <x:v>1.4453123110204733</x:v>
      </x:c>
      <x:c r="AF1555" s="63" t="n">
        <x:f aca="0">AD1555/AE1555-1</x:f>
        <x:v>-0.02739920886648084</x:v>
      </x:c>
      <x:c r="AG1555" s="63" t="n">
        <x:f aca="0">AD1555/AD1554-1</x:f>
        <x:v>-0.0012606874266772872</x:v>
      </x:c>
      <x:c r="AH1555" s="61" t="n">
        <x:f aca="0">IF(OR(T1555="年末+季度",T1555="季度+动态",T1555="季度",T1555="动态"),A1555,AH1554)</x:f>
        <x:v>46112</x:v>
      </x:c>
      <x:c r="AI1555" s="68" t="n">
        <x:f aca="0">YEAR(A1555)</x:f>
        <x:v>2026</x:v>
      </x:c>
      <x:c r="AJ1555" s="68" t="n">
        <x:f aca="0">MONTH(A1555)</x:f>
        <x:v>4</x:v>
      </x:c>
      <x:c r="AK1555" s="66" t="n">
        <x:f aca="0">IF(MONTH(A1555)&lt;&gt;MONTH(A1556),1,0)</x:f>
        <x:v>0</x:v>
      </x:c>
      <x:c r="AL1555" s="64" t="n">
        <x:f aca="0">IF(AK1554,AD1554,AL1554)</x:f>
        <x:v>1.4051700407853627</x:v>
      </x:c>
      <x:c r="AM1555" s="65" t="str">
        <x:f aca="0">IF(AK1555,AD1555/AL1555-1,"")</x:f>
      </x:c>
      <x:c r="AN1555" s="64" t="n">
        <x:f aca="0">IF(AI1555&lt;&gt;AI1554,AD1555,MAX(AN1554,AD1555))</x:f>
        <x:v>1.4453123110204733</x:v>
      </x:c>
      <x:c r="AO1555" s="65" t="n">
        <x:f aca="0">AD1555/AN1555-1</x:f>
        <x:v>-0.02739920886648084</x:v>
      </x:c>
      <x:c r="AP1555" s="69" t="n">
        <x:f aca="0">IFERROR(SUM(Z1555:AC1555)/AD1555,0)</x:f>
        <x:v>1</x:v>
      </x:c>
      <x:c r="AQ1555" s="66" t="b">
        <x:f aca="0">AND(B1555&gt;0,C1555&gt;0,D1555&gt;0,E1555&gt;0)</x:f>
        <x:v>1</x:v>
      </x:c>
    </x:row>
    <x:row r="1556" ht="13.5" hidden="0">
      <x:c r="A1556" s="61" t="n">
        <x:f aca="0">'净值底稿'!A1518</x:f>
        <x:v>46119</x:v>
      </x:c>
      <x:c r="B1556" s="62" t="n">
        <x:f aca="0">'净值底稿'!W1518</x:f>
        <x:v>1.701534696779944</x:v>
      </x:c>
      <x:c r="C1556" s="62" t="n">
        <x:f aca="0">'净值底稿'!T1518</x:f>
        <x:v>1.892126072596865</x:v>
      </x:c>
      <x:c r="D1556" s="62" t="n">
        <x:f aca="0">'净值底稿'!U1518</x:f>
        <x:v>1.7695</x:v>
      </x:c>
      <x:c r="E1556" s="62" t="n">
        <x:f aca="0">'净值底稿'!V1518</x:f>
        <x:v>3.5676</x:v>
      </x:c>
      <x:c r="F1556" s="63" t="n">
        <x:f aca="0">IFERROR(B1556/B1555-1,0)</x:f>
        <x:v>0.0007174994509162591</x:v>
      </x:c>
      <x:c r="G1556" s="63" t="n">
        <x:f aca="0">IFERROR(C1556/C1555-1,0)</x:f>
        <x:v>0.008258337345825595</x:v>
      </x:c>
      <x:c r="H1556" s="63" t="n">
        <x:f aca="0">IFERROR(D1556/D1555-1,0)</x:f>
        <x:v>0.0006220312146574258</x:v>
      </x:c>
      <x:c r="I1556" s="63" t="n">
        <x:f aca="0">IFERROR(E1556/E1555-1,0)</x:f>
        <x:v>-0.0059072670530538884</x:v>
      </x:c>
      <x:c r="J1556" s="64" t="n">
        <x:f aca="0">Z1555*(1+F1556)</x:f>
        <x:v>0.14125287269219267</x:v>
      </x:c>
      <x:c r="K1556" s="64" t="n">
        <x:f aca="0">AA1555*(1+G1556)</x:f>
        <x:v>0.14161288554872076</x:v>
      </x:c>
      <x:c r="L1556" s="64" t="n">
        <x:f aca="0">AB1555*(1+H1556)</x:f>
        <x:v>0.9767102842816298</x:v>
      </x:c>
      <x:c r="M1556" s="64" t="n">
        <x:f aca="0">AC1555*(1+I1556)</x:f>
        <x:v>0.14712990511438456</x:v>
      </x:c>
      <x:c r="N1556" s="64" t="n">
        <x:f aca="0">SUM(J1556:M1556)</x:f>
        <x:v>1.406705947636928</x:v>
      </x:c>
      <x:c r="O1556" s="65" t="n">
        <x:f aca="0">IFERROR((J1556+K1556)/N1556,0)</x:f>
        <x:v>0.20108378635640867</x:v>
      </x:c>
      <x:c r="P1556" s="66" t="b">
        <x:f aca="0">AND(MONTH(A1556)=12,OR(A1557="",YEAR(A1556)&lt;&gt;YEAR(A1557)))</x:f>
        <x:v>0</x:v>
      </x:c>
      <x:c r="Q1556" s="66" t="b">
        <x:f aca="0">AND(MOD(MONTH(A1556),3)=0,OR(A1557="",MONTH(A1556)&lt;&gt;MONTH(A1557)))</x:f>
        <x:v>0</x:v>
      </x:c>
      <x:c r="R1556" s="66" t="b">
        <x:f aca="0">OR(O1556&gt;$E$7,O1556&lt;$E$6)</x:f>
        <x:v>0</x:v>
      </x:c>
      <x:c r="S1556" s="66" t="b">
        <x:f aca="0">AND(OR(P1556,Q1556,R1556),A1556-AH1555&gt;$E$8)</x:f>
        <x:v>0</x:v>
      </x:c>
      <x:c r="T1556" s="67" t="str">
        <x:f aca="0">IF(NOT(OR(P1556,Q1556,R1556)),"不调",IF(NOT(S1556),"间隔规则跳过",IF(P1556,"年末+季度",IF(AND(Q1556,R1556),"季度+动态",IF(Q1556,"季度","动态")))))</x:f>
        <x:v>不调</x:v>
      </x:c>
      <x:c r="U1556" s="64" t="n">
        <x:f aca="0">IF(OR(T1556="年末+季度",T1556="季度+动态"),N1556*$E$5/2,IF(T1556="季度",(J1556+K1556)/2,IF(T1556="动态",N1556*$E$5*IF(J1556+K1556=0,0.5,J1556/(J1556+K1556)),J1556)))</x:f>
        <x:v>0.14125287269219267</x:v>
      </x:c>
      <x:c r="V1556" s="64" t="n">
        <x:f aca="0">IF(OR(T1556="年末+季度",T1556="季度+动态"),N1556*$E$5/2,IF(T1556="季度",(J1556+K1556)/2,IF(T1556="动态",N1556*$E$5*IF(J1556+K1556=0,0.5,K1556/(J1556+K1556)),K1556)))</x:f>
        <x:v>0.14161288554872076</x:v>
      </x:c>
      <x:c r="W1556" s="64" t="n">
        <x:f aca="0">IF(OR(T1556="年末+季度",T1556="季度+动态",T1556="动态"),N1556*(1-$E$5)*IF(L1556+M1556=0,$B$7/($B$7+$B$8),L1556/(L1556+M1556)),L1556)</x:f>
        <x:v>0.9767102842816298</x:v>
      </x:c>
      <x:c r="X1556" s="64" t="n">
        <x:f aca="0">IF(OR(T1556="年末+季度",T1556="季度+动态",T1556="动态"),N1556*(1-$E$5)*IF(L1556+M1556=0,$B$8/($B$7+$B$8),M1556/(L1556+M1556)),M1556)</x:f>
        <x:v>0.14712990511438456</x:v>
      </x:c>
      <x:c r="Y1556" s="64" t="n">
        <x:f aca="0">POWER(1-$H$5,(A1556-A1555)/$H$8)</x:f>
        <x:v>0.9999450695435432</x:v>
      </x:c>
      <x:c r="Z1556" s="64" t="n">
        <x:f aca="0">U1556*Y1556</x:f>
        <x:v>0.14124511360741984</x:v>
      </x:c>
      <x:c r="AA1556" s="64" t="n">
        <x:f aca="0">V1556*Y1556</x:f>
        <x:v>0.14160510668827742</x:v>
      </x:c>
      <x:c r="AB1556" s="64" t="n">
        <x:f aca="0">W1556*Y1556</x:f>
        <x:v>0.9766566331398882</x:v>
      </x:c>
      <x:c r="AC1556" s="64" t="n">
        <x:f aca="0">X1556*Y1556</x:f>
        <x:v>0.1471218232015382</x:v>
      </x:c>
      <x:c r="AD1556" s="64" t="n">
        <x:f aca="0">SUM(Z1556:AC1556)</x:f>
        <x:v>1.4066286766371234</x:v>
      </x:c>
      <x:c r="AE1556" s="64" t="n">
        <x:f aca="0">MAX(AE1555,AD1556)</x:f>
        <x:v>1.4453123110204733</x:v>
      </x:c>
      <x:c r="AF1556" s="63" t="n">
        <x:f aca="0">AD1556/AE1556-1</x:f>
        <x:v>-0.026764896478351452</x:v>
      </x:c>
      <x:c r="AG1556" s="63" t="n">
        <x:f aca="0">AD1556/AD1555-1</x:f>
        <x:v>0.000652181649359207</x:v>
      </x:c>
      <x:c r="AH1556" s="61" t="n">
        <x:f aca="0">IF(OR(T1556="年末+季度",T1556="季度+动态",T1556="季度",T1556="动态"),A1556,AH1555)</x:f>
        <x:v>46112</x:v>
      </x:c>
      <x:c r="AI1556" s="68" t="n">
        <x:f aca="0">YEAR(A1556)</x:f>
        <x:v>2026</x:v>
      </x:c>
      <x:c r="AJ1556" s="68" t="n">
        <x:f aca="0">MONTH(A1556)</x:f>
        <x:v>4</x:v>
      </x:c>
      <x:c r="AK1556" s="66" t="n">
        <x:f aca="0">IF(MONTH(A1556)&lt;&gt;MONTH(A1557),1,0)</x:f>
        <x:v>0</x:v>
      </x:c>
      <x:c r="AL1556" s="64" t="n">
        <x:f aca="0">IF(AK1555,AD1555,AL1555)</x:f>
        <x:v>1.4051700407853627</x:v>
      </x:c>
      <x:c r="AM1556" s="65" t="str">
        <x:f aca="0">IF(AK1556,AD1556/AL1556-1,"")</x:f>
      </x:c>
      <x:c r="AN1556" s="64" t="n">
        <x:f aca="0">IF(AI1556&lt;&gt;AI1555,AD1556,MAX(AN1555,AD1556))</x:f>
        <x:v>1.4453123110204733</x:v>
      </x:c>
      <x:c r="AO1556" s="65" t="n">
        <x:f aca="0">AD1556/AN1556-1</x:f>
        <x:v>-0.026764896478351452</x:v>
      </x:c>
      <x:c r="AP1556" s="69" t="n">
        <x:f aca="0">IFERROR(SUM(Z1556:AC1556)/AD1556,0)</x:f>
        <x:v>1</x:v>
      </x:c>
      <x:c r="AQ1556" s="66" t="b">
        <x:f aca="0">AND(B1556&gt;0,C1556&gt;0,D1556&gt;0,E1556&gt;0)</x:f>
        <x:v>1</x:v>
      </x:c>
    </x:row>
    <x:row r="1557" ht="13.5" hidden="0">
      <x:c r="A1557" s="61" t="n">
        <x:f aca="0">'净值底稿'!A1519</x:f>
        <x:v>46120</x:v>
      </x:c>
      <x:c r="B1557" s="62" t="n">
        <x:f aca="0">'净值底稿'!W1519</x:f>
        <x:v>1.7195064978214674</x:v>
      </x:c>
      <x:c r="C1557" s="62" t="n">
        <x:f aca="0">'净值底稿'!T1519</x:f>
        <x:v>1.9756766305313755</x:v>
      </x:c>
      <x:c r="D1557" s="62" t="n">
        <x:f aca="0">'净值底稿'!U1519</x:f>
        <x:v>1.7704</x:v>
      </x:c>
      <x:c r="E1557" s="62" t="n">
        <x:f aca="0">'净值底稿'!V1519</x:f>
        <x:v>3.6762</x:v>
      </x:c>
      <x:c r="F1557" s="63" t="n">
        <x:f aca="0">IFERROR(B1557/B1556-1,0)</x:f>
        <x:v>0.010562112589025618</x:v>
      </x:c>
      <x:c r="G1557" s="63" t="n">
        <x:f aca="0">IFERROR(C1557/C1556-1,0)</x:f>
        <x:v>0.04415697196109192</x:v>
      </x:c>
      <x:c r="H1557" s="63" t="n">
        <x:f aca="0">IFERROR(D1557/D1556-1,0)</x:f>
        <x:v>0.000508618253743931</x:v>
      </x:c>
      <x:c r="I1557" s="63" t="n">
        <x:f aca="0">IFERROR(E1557/E1556-1,0)</x:f>
        <x:v>0.03044063235788763</x:v>
      </x:c>
      <x:c r="J1557" s="64" t="n">
        <x:f aca="0">Z1556*(1+F1557)</x:f>
        <x:v>0.14273696039999112</x:v>
      </x:c>
      <x:c r="K1557" s="64" t="n">
        <x:f aca="0">AA1556*(1+G1557)</x:f>
        <x:v>0.14785795941385912</x:v>
      </x:c>
      <x:c r="L1557" s="64" t="n">
        <x:f aca="0">AB1556*(1+H1557)</x:f>
        <x:v>0.9771533785311431</x:v>
      </x:c>
      <x:c r="M1557" s="64" t="n">
        <x:f aca="0">AC1556*(1+I1557)</x:f>
        <x:v>0.15160030453343837</x:v>
      </x:c>
      <x:c r="N1557" s="64" t="n">
        <x:f aca="0">SUM(J1557:M1557)</x:f>
        <x:v>1.4193486028784317</x:v>
      </x:c>
      <x:c r="O1557" s="65" t="n">
        <x:f aca="0">IFERROR((J1557+K1557)/N1557,0)</x:f>
        <x:v>0.20473822937122368</x:v>
      </x:c>
      <x:c r="P1557" s="66" t="b">
        <x:f aca="0">AND(MONTH(A1557)=12,OR(A1558="",YEAR(A1557)&lt;&gt;YEAR(A1558)))</x:f>
        <x:v>0</x:v>
      </x:c>
      <x:c r="Q1557" s="66" t="b">
        <x:f aca="0">AND(MOD(MONTH(A1557),3)=0,OR(A1558="",MONTH(A1557)&lt;&gt;MONTH(A1558)))</x:f>
        <x:v>0</x:v>
      </x:c>
      <x:c r="R1557" s="66" t="b">
        <x:f aca="0">OR(O1557&gt;$E$7,O1557&lt;$E$6)</x:f>
        <x:v>0</x:v>
      </x:c>
      <x:c r="S1557" s="66" t="b">
        <x:f aca="0">AND(OR(P1557,Q1557,R1557),A1557-AH1556&gt;$E$8)</x:f>
        <x:v>0</x:v>
      </x:c>
      <x:c r="T1557" s="67" t="str">
        <x:f aca="0">IF(NOT(OR(P1557,Q1557,R1557)),"不调",IF(NOT(S1557),"间隔规则跳过",IF(P1557,"年末+季度",IF(AND(Q1557,R1557),"季度+动态",IF(Q1557,"季度","动态")))))</x:f>
        <x:v>不调</x:v>
      </x:c>
      <x:c r="U1557" s="64" t="n">
        <x:f aca="0">IF(OR(T1557="年末+季度",T1557="季度+动态"),N1557*$E$5/2,IF(T1557="季度",(J1557+K1557)/2,IF(T1557="动态",N1557*$E$5*IF(J1557+K1557=0,0.5,J1557/(J1557+K1557)),J1557)))</x:f>
        <x:v>0.14273696039999112</x:v>
      </x:c>
      <x:c r="V1557" s="64" t="n">
        <x:f aca="0">IF(OR(T1557="年末+季度",T1557="季度+动态"),N1557*$E$5/2,IF(T1557="季度",(J1557+K1557)/2,IF(T1557="动态",N1557*$E$5*IF(J1557+K1557=0,0.5,K1557/(J1557+K1557)),K1557)))</x:f>
        <x:v>0.14785795941385912</x:v>
      </x:c>
      <x:c r="W1557" s="64" t="n">
        <x:f aca="0">IF(OR(T1557="年末+季度",T1557="季度+动态",T1557="动态"),N1557*(1-$E$5)*IF(L1557+M1557=0,$B$7/($B$7+$B$8),L1557/(L1557+M1557)),L1557)</x:f>
        <x:v>0.9771533785311431</x:v>
      </x:c>
      <x:c r="X1557" s="64" t="n">
        <x:f aca="0">IF(OR(T1557="年末+季度",T1557="季度+动态",T1557="动态"),N1557*(1-$E$5)*IF(L1557+M1557=0,$B$8/($B$7+$B$8),M1557/(L1557+M1557)),M1557)</x:f>
        <x:v>0.15160030453343837</x:v>
      </x:c>
      <x:c r="Y1557" s="64" t="n">
        <x:f aca="0">POWER(1-$H$5,(A1557-A1556)/$H$8)</x:f>
        <x:v>0.9999862671029998</x:v>
      </x:c>
      <x:c r="Z1557" s="64" t="n">
        <x:f aca="0">U1557*Y1557</x:f>
        <x:v>0.14273500020801583</x:v>
      </x:c>
      <x:c r="AA1557" s="64" t="n">
        <x:f aca="0">V1557*Y1557</x:f>
        <x:v>0.14785592889573182</x:v>
      </x:c>
      <x:c r="AB1557" s="64" t="n">
        <x:f aca="0">W1557*Y1557</x:f>
        <x:v>0.9771399593844423</x:v>
      </x:c>
      <x:c r="AC1557" s="64" t="n">
        <x:f aca="0">X1557*Y1557</x:f>
        <x:v>0.151598222622071</x:v>
      </x:c>
      <x:c r="AD1557" s="64" t="n">
        <x:f aca="0">SUM(Z1557:AC1557)</x:f>
        <x:v>1.4193291111102608</x:v>
      </x:c>
      <x:c r="AE1557" s="64" t="n">
        <x:f aca="0">MAX(AE1556,AD1557)</x:f>
        <x:v>1.4453123110204733</x:v>
      </x:c>
      <x:c r="AF1557" s="63" t="n">
        <x:f aca="0">AD1557/AE1557-1</x:f>
        <x:v>-0.017977567693910235</x:v>
      </x:c>
      <x:c r="AG1557" s="63" t="n">
        <x:f aca="0">AD1557/AD1556-1</x:f>
        <x:v>0.009028988733189136</x:v>
      </x:c>
      <x:c r="AH1557" s="61" t="n">
        <x:f aca="0">IF(OR(T1557="年末+季度",T1557="季度+动态",T1557="季度",T1557="动态"),A1557,AH1556)</x:f>
        <x:v>46112</x:v>
      </x:c>
      <x:c r="AI1557" s="68" t="n">
        <x:f aca="0">YEAR(A1557)</x:f>
        <x:v>2026</x:v>
      </x:c>
      <x:c r="AJ1557" s="68" t="n">
        <x:f aca="0">MONTH(A1557)</x:f>
        <x:v>4</x:v>
      </x:c>
      <x:c r="AK1557" s="66" t="n">
        <x:f aca="0">IF(MONTH(A1557)&lt;&gt;MONTH(A1558),1,0)</x:f>
        <x:v>0</x:v>
      </x:c>
      <x:c r="AL1557" s="64" t="n">
        <x:f aca="0">IF(AK1556,AD1556,AL1556)</x:f>
        <x:v>1.4051700407853627</x:v>
      </x:c>
      <x:c r="AM1557" s="65" t="str">
        <x:f aca="0">IF(AK1557,AD1557/AL1557-1,"")</x:f>
      </x:c>
      <x:c r="AN1557" s="64" t="n">
        <x:f aca="0">IF(AI1557&lt;&gt;AI1556,AD1557,MAX(AN1556,AD1557))</x:f>
        <x:v>1.4453123110204733</x:v>
      </x:c>
      <x:c r="AO1557" s="65" t="n">
        <x:f aca="0">AD1557/AN1557-1</x:f>
        <x:v>-0.017977567693910235</x:v>
      </x:c>
      <x:c r="AP1557" s="69" t="n">
        <x:f aca="0">IFERROR(SUM(Z1557:AC1557)/AD1557,0)</x:f>
        <x:v>1</x:v>
      </x:c>
      <x:c r="AQ1557" s="66" t="b">
        <x:f aca="0">AND(B1557&gt;0,C1557&gt;0,D1557&gt;0,E1557&gt;0)</x:f>
        <x:v>1</x:v>
      </x:c>
    </x:row>
    <x:row r="1558" ht="13.5" hidden="0">
      <x:c r="A1558" s="61" t="n">
        <x:f aca="0">'净值底稿'!A1520</x:f>
        <x:v>46121</x:v>
      </x:c>
      <x:c r="B1558" s="62" t="n">
        <x:f aca="0">'净值底稿'!W1520</x:f>
        <x:v>1.7115768031862861</x:v>
      </x:c>
      <x:c r="C1558" s="62" t="n">
        <x:f aca="0">'净值底稿'!T1520</x:f>
        <x:v>1.9654539503458104</x:v>
      </x:c>
      <x:c r="D1558" s="62" t="n">
        <x:f aca="0">'净值底稿'!U1520</x:f>
        <x:v>1.7701</x:v>
      </x:c>
      <x:c r="E1558" s="62" t="n">
        <x:f aca="0">'净值底稿'!V1520</x:f>
        <x:v>3.5964</x:v>
      </x:c>
      <x:c r="F1558" s="63" t="n">
        <x:f aca="0">IFERROR(B1558/B1557-1,0)</x:f>
        <x:v>-0.004611610741353855</x:v>
      </x:c>
      <x:c r="G1558" s="63" t="n">
        <x:f aca="0">IFERROR(C1558/C1557-1,0)</x:f>
        <x:v>-0.005174267907808172</x:v>
      </x:c>
      <x:c r="H1558" s="63" t="n">
        <x:f aca="0">IFERROR(D1558/D1557-1,0)</x:f>
        <x:v>-0.00016945323090822306</x:v>
      </x:c>
      <x:c r="I1558" s="63" t="n">
        <x:f aca="0">IFERROR(E1558/E1557-1,0)</x:f>
        <x:v>-0.021707197649747045</x:v>
      </x:c>
      <x:c r="J1558" s="64" t="n">
        <x:f aca="0">Z1557*(1+F1558)</x:f>
        <x:v>0.1420767619478894</x:v>
      </x:c>
      <x:c r="K1558" s="64" t="n">
        <x:f aca="0">AA1557*(1+G1558)</x:f>
        <x:v>0.14709088270786747</x:v>
      </x:c>
      <x:c r="L1558" s="64" t="n">
        <x:f aca="0">AB1557*(1+H1558)</x:f>
        <x:v>0.9769743798612751</x:v>
      </x:c>
      <x:c r="M1558" s="64" t="n">
        <x:f aca="0">AC1557*(1+I1558)</x:f>
        <x:v>0.14830745004026336</x:v>
      </x:c>
      <x:c r="N1558" s="64" t="n">
        <x:f aca="0">SUM(J1558:M1558)</x:f>
        <x:v>1.414449474557295</x:v>
      </x:c>
      <x:c r="O1558" s="65" t="n">
        <x:f aca="0">IFERROR((J1558+K1558)/N1558,0)</x:f>
        <x:v>0.20443829903946387</x:v>
      </x:c>
      <x:c r="P1558" s="66" t="b">
        <x:f aca="0">AND(MONTH(A1558)=12,OR(A1559="",YEAR(A1558)&lt;&gt;YEAR(A1559)))</x:f>
        <x:v>0</x:v>
      </x:c>
      <x:c r="Q1558" s="66" t="b">
        <x:f aca="0">AND(MOD(MONTH(A1558),3)=0,OR(A1559="",MONTH(A1558)&lt;&gt;MONTH(A1559)))</x:f>
        <x:v>0</x:v>
      </x:c>
      <x:c r="R1558" s="66" t="b">
        <x:f aca="0">OR(O1558&gt;$E$7,O1558&lt;$E$6)</x:f>
        <x:v>0</x:v>
      </x:c>
      <x:c r="S1558" s="66" t="b">
        <x:f aca="0">AND(OR(P1558,Q1558,R1558),A1558-AH1557&gt;$E$8)</x:f>
        <x:v>0</x:v>
      </x:c>
      <x:c r="T1558" s="67" t="str">
        <x:f aca="0">IF(NOT(OR(P1558,Q1558,R1558)),"不调",IF(NOT(S1558),"间隔规则跳过",IF(P1558,"年末+季度",IF(AND(Q1558,R1558),"季度+动态",IF(Q1558,"季度","动态")))))</x:f>
        <x:v>不调</x:v>
      </x:c>
      <x:c r="U1558" s="64" t="n">
        <x:f aca="0">IF(OR(T1558="年末+季度",T1558="季度+动态"),N1558*$E$5/2,IF(T1558="季度",(J1558+K1558)/2,IF(T1558="动态",N1558*$E$5*IF(J1558+K1558=0,0.5,J1558/(J1558+K1558)),J1558)))</x:f>
        <x:v>0.1420767619478894</x:v>
      </x:c>
      <x:c r="V1558" s="64" t="n">
        <x:f aca="0">IF(OR(T1558="年末+季度",T1558="季度+动态"),N1558*$E$5/2,IF(T1558="季度",(J1558+K1558)/2,IF(T1558="动态",N1558*$E$5*IF(J1558+K1558=0,0.5,K1558/(J1558+K1558)),K1558)))</x:f>
        <x:v>0.14709088270786747</x:v>
      </x:c>
      <x:c r="W1558" s="64" t="n">
        <x:f aca="0">IF(OR(T1558="年末+季度",T1558="季度+动态",T1558="动态"),N1558*(1-$E$5)*IF(L1558+M1558=0,$B$7/($B$7+$B$8),L1558/(L1558+M1558)),L1558)</x:f>
        <x:v>0.9769743798612751</x:v>
      </x:c>
      <x:c r="X1558" s="64" t="n">
        <x:f aca="0">IF(OR(T1558="年末+季度",T1558="季度+动态",T1558="动态"),N1558*(1-$E$5)*IF(L1558+M1558=0,$B$8/($B$7+$B$8),M1558/(L1558+M1558)),M1558)</x:f>
        <x:v>0.14830745004026336</x:v>
      </x:c>
      <x:c r="Y1558" s="64" t="n">
        <x:f aca="0">POWER(1-$H$5,(A1558-A1557)/$H$8)</x:f>
        <x:v>0.9999862671029998</x:v>
      </x:c>
      <x:c r="Z1558" s="64" t="n">
        <x:f aca="0">U1558*Y1558</x:f>
        <x:v>0.14207481082235143</x:v>
      </x:c>
      <x:c r="AA1558" s="64" t="n">
        <x:f aca="0">V1558*Y1558</x:f>
        <x:v>0.14708886272392557</x:v>
      </x:c>
      <x:c r="AB1558" s="64" t="n">
        <x:f aca="0">W1558*Y1558</x:f>
        <x:v>0.9769609631727446</x:v>
      </x:c>
      <x:c r="AC1558" s="64" t="n">
        <x:f aca="0">X1558*Y1558</x:f>
        <x:v>0.1483054133493276</x:v>
      </x:c>
      <x:c r="AD1558" s="64" t="n">
        <x:f aca="0">SUM(Z1558:AC1558)</x:f>
        <x:v>1.414430050068349</x:v>
      </x:c>
      <x:c r="AE1558" s="64" t="n">
        <x:f aca="0">MAX(AE1557,AD1558)</x:f>
        <x:v>1.4453123110204733</x:v>
      </x:c>
      <x:c r="AF1558" s="63" t="n">
        <x:f aca="0">AD1558/AE1558-1</x:f>
        <x:v>-0.02136718874989696</x:v>
      </x:c>
      <x:c r="AG1558" s="63" t="n">
        <x:f aca="0">AD1558/AD1557-1</x:f>
        <x:v>-0.0034516737545666754</x:v>
      </x:c>
      <x:c r="AH1558" s="61" t="n">
        <x:f aca="0">IF(OR(T1558="年末+季度",T1558="季度+动态",T1558="季度",T1558="动态"),A1558,AH1557)</x:f>
        <x:v>46112</x:v>
      </x:c>
      <x:c r="AI1558" s="68" t="n">
        <x:f aca="0">YEAR(A1558)</x:f>
        <x:v>2026</x:v>
      </x:c>
      <x:c r="AJ1558" s="68" t="n">
        <x:f aca="0">MONTH(A1558)</x:f>
        <x:v>4</x:v>
      </x:c>
      <x:c r="AK1558" s="66" t="n">
        <x:f aca="0">IF(MONTH(A1558)&lt;&gt;MONTH(A1559),1,0)</x:f>
        <x:v>0</x:v>
      </x:c>
      <x:c r="AL1558" s="64" t="n">
        <x:f aca="0">IF(AK1557,AD1557,AL1557)</x:f>
        <x:v>1.4051700407853627</x:v>
      </x:c>
      <x:c r="AM1558" s="65" t="str">
        <x:f aca="0">IF(AK1558,AD1558/AL1558-1,"")</x:f>
      </x:c>
      <x:c r="AN1558" s="64" t="n">
        <x:f aca="0">IF(AI1558&lt;&gt;AI1557,AD1558,MAX(AN1557,AD1558))</x:f>
        <x:v>1.4453123110204733</x:v>
      </x:c>
      <x:c r="AO1558" s="65" t="n">
        <x:f aca="0">AD1558/AN1558-1</x:f>
        <x:v>-0.02136718874989696</x:v>
      </x:c>
      <x:c r="AP1558" s="69" t="n">
        <x:f aca="0">IFERROR(SUM(Z1558:AC1558)/AD1558,0)</x:f>
        <x:v>1</x:v>
      </x:c>
      <x:c r="AQ1558" s="66" t="b">
        <x:f aca="0">AND(B1558&gt;0,C1558&gt;0,D1558&gt;0,E1558&gt;0)</x:f>
        <x:v>1</x:v>
      </x:c>
    </x:row>
    <x:row r="1559" ht="13.5" hidden="0">
      <x:c r="A1559" s="61" t="n">
        <x:f aca="0">'净值底稿'!A1521</x:f>
        <x:v>46122</x:v>
      </x:c>
      <x:c r="B1559" s="62" t="n">
        <x:f aca="0">'净值底稿'!W1521</x:f>
        <x:v>1.713311260794634</x:v>
      </x:c>
      <x:c r="C1559" s="62" t="n">
        <x:f aca="0">'净值底稿'!T1521</x:f>
        <x:v>1.984868898628287</x:v>
      </x:c>
      <x:c r="D1559" s="62" t="n">
        <x:f aca="0">'净值底稿'!U1521</x:f>
        <x:v>1.7715</x:v>
      </x:c>
      <x:c r="E1559" s="62" t="n">
        <x:f aca="0">'净值底稿'!V1521</x:f>
        <x:v>3.6332</x:v>
      </x:c>
      <x:c r="F1559" s="63" t="n">
        <x:f aca="0">IFERROR(B1559/B1558-1,0)</x:f>
        <x:v>0.0010133682608450822</x:v>
      </x:c>
      <x:c r="G1559" s="63" t="n">
        <x:f aca="0">IFERROR(C1559/C1558-1,0)</x:f>
        <x:v>0.00987809878682766</x:v>
      </x:c>
      <x:c r="H1559" s="63" t="n">
        <x:f aca="0">IFERROR(D1559/D1558-1,0)</x:f>
        <x:v>0.0007909157674708123</x:v>
      </x:c>
      <x:c r="I1559" s="63" t="n">
        <x:f aca="0">IFERROR(E1559/E1558-1,0)</x:f>
        <x:v>0.010232454676899039</x:v>
      </x:c>
      <x:c r="J1559" s="64" t="n">
        <x:f aca="0">Z1558*(1+F1559)</x:f>
        <x:v>0.14221878492630438</x:v>
      </x:c>
      <x:c r="K1559" s="64" t="n">
        <x:f aca="0">AA1558*(1+G1559)</x:f>
        <x:v>0.14854182104035465</x:v>
      </x:c>
      <x:c r="L1559" s="64" t="n">
        <x:f aca="0">AB1558*(1+H1559)</x:f>
        <x:v>0.9777336570027214</x:v>
      </x:c>
      <x:c r="M1559" s="64" t="n">
        <x:f aca="0">AC1558*(1+I1559)</x:f>
        <x:v>0.14982294176976335</x:v>
      </x:c>
      <x:c r="N1559" s="64" t="n">
        <x:f aca="0">SUM(J1559:M1559)</x:f>
        <x:v>1.418317204739144</x:v>
      </x:c>
      <x:c r="O1559" s="65" t="n">
        <x:f aca="0">IFERROR((J1559+K1559)/N1559,0)</x:f>
        <x:v>0.20500393353131155</x:v>
      </x:c>
      <x:c r="P1559" s="66" t="b">
        <x:f aca="0">AND(MONTH(A1559)=12,OR(A1560="",YEAR(A1559)&lt;&gt;YEAR(A1560)))</x:f>
        <x:v>0</x:v>
      </x:c>
      <x:c r="Q1559" s="66" t="b">
        <x:f aca="0">AND(MOD(MONTH(A1559),3)=0,OR(A1560="",MONTH(A1559)&lt;&gt;MONTH(A1560)))</x:f>
        <x:v>0</x:v>
      </x:c>
      <x:c r="R1559" s="66" t="b">
        <x:f aca="0">OR(O1559&gt;$E$7,O1559&lt;$E$6)</x:f>
        <x:v>0</x:v>
      </x:c>
      <x:c r="S1559" s="66" t="b">
        <x:f aca="0">AND(OR(P1559,Q1559,R1559),A1559-AH1558&gt;$E$8)</x:f>
        <x:v>0</x:v>
      </x:c>
      <x:c r="T1559" s="67" t="str">
        <x:f aca="0">IF(NOT(OR(P1559,Q1559,R1559)),"不调",IF(NOT(S1559),"间隔规则跳过",IF(P1559,"年末+季度",IF(AND(Q1559,R1559),"季度+动态",IF(Q1559,"季度","动态")))))</x:f>
        <x:v>不调</x:v>
      </x:c>
      <x:c r="U1559" s="64" t="n">
        <x:f aca="0">IF(OR(T1559="年末+季度",T1559="季度+动态"),N1559*$E$5/2,IF(T1559="季度",(J1559+K1559)/2,IF(T1559="动态",N1559*$E$5*IF(J1559+K1559=0,0.5,J1559/(J1559+K1559)),J1559)))</x:f>
        <x:v>0.14221878492630438</x:v>
      </x:c>
      <x:c r="V1559" s="64" t="n">
        <x:f aca="0">IF(OR(T1559="年末+季度",T1559="季度+动态"),N1559*$E$5/2,IF(T1559="季度",(J1559+K1559)/2,IF(T1559="动态",N1559*$E$5*IF(J1559+K1559=0,0.5,K1559/(J1559+K1559)),K1559)))</x:f>
        <x:v>0.14854182104035465</x:v>
      </x:c>
      <x:c r="W1559" s="64" t="n">
        <x:f aca="0">IF(OR(T1559="年末+季度",T1559="季度+动态",T1559="动态"),N1559*(1-$E$5)*IF(L1559+M1559=0,$B$7/($B$7+$B$8),L1559/(L1559+M1559)),L1559)</x:f>
        <x:v>0.9777336570027214</x:v>
      </x:c>
      <x:c r="X1559" s="64" t="n">
        <x:f aca="0">IF(OR(T1559="年末+季度",T1559="季度+动态",T1559="动态"),N1559*(1-$E$5)*IF(L1559+M1559=0,$B$8/($B$7+$B$8),M1559/(L1559+M1559)),M1559)</x:f>
        <x:v>0.14982294176976335</x:v>
      </x:c>
      <x:c r="Y1559" s="64" t="n">
        <x:f aca="0">POWER(1-$H$5,(A1559-A1558)/$H$8)</x:f>
        <x:v>0.9999862671029998</x:v>
      </x:c>
      <x:c r="Z1559" s="64" t="n">
        <x:f aca="0">U1559*Y1559</x:f>
        <x:v>0.14221683185037948</x:v>
      </x:c>
      <x:c r="AA1559" s="64" t="n">
        <x:f aca="0">V1559*Y1559</x:f>
        <x:v>0.14853978113082608</x:v>
      </x:c>
      <x:c r="AB1559" s="64" t="n">
        <x:f aca="0">W1559*Y1559</x:f>
        <x:v>0.9777202298871162</x:v>
      </x:c>
      <x:c r="AC1559" s="64" t="n">
        <x:f aca="0">X1559*Y1559</x:f>
        <x:v>0.14982088426673576</x:v>
      </x:c>
      <x:c r="AD1559" s="64" t="n">
        <x:f aca="0">SUM(Z1559:AC1559)</x:f>
        <x:v>1.4182977271350574</x:v>
      </x:c>
      <x:c r="AE1559" s="64" t="n">
        <x:f aca="0">MAX(AE1558,AD1559)</x:f>
        <x:v>1.4453123110204733</x:v>
      </x:c>
      <x:c r="AF1559" s="63" t="n">
        <x:f aca="0">AD1559/AE1559-1</x:f>
        <x:v>-0.018691173997087196</x:v>
      </x:c>
      <x:c r="AG1559" s="63" t="n">
        <x:f aca="0">AD1559/AD1558-1</x:f>
        <x:v>0.002734442093139444</x:v>
      </x:c>
      <x:c r="AH1559" s="61" t="n">
        <x:f aca="0">IF(OR(T1559="年末+季度",T1559="季度+动态",T1559="季度",T1559="动态"),A1559,AH1558)</x:f>
        <x:v>46112</x:v>
      </x:c>
      <x:c r="AI1559" s="68" t="n">
        <x:f aca="0">YEAR(A1559)</x:f>
        <x:v>2026</x:v>
      </x:c>
      <x:c r="AJ1559" s="68" t="n">
        <x:f aca="0">MONTH(A1559)</x:f>
        <x:v>4</x:v>
      </x:c>
      <x:c r="AK1559" s="66" t="n">
        <x:f aca="0">IF(MONTH(A1559)&lt;&gt;MONTH(A1560),1,0)</x:f>
        <x:v>0</x:v>
      </x:c>
      <x:c r="AL1559" s="64" t="n">
        <x:f aca="0">IF(AK1558,AD1558,AL1558)</x:f>
        <x:v>1.4051700407853627</x:v>
      </x:c>
      <x:c r="AM1559" s="65" t="str">
        <x:f aca="0">IF(AK1559,AD1559/AL1559-1,"")</x:f>
      </x:c>
      <x:c r="AN1559" s="64" t="n">
        <x:f aca="0">IF(AI1559&lt;&gt;AI1558,AD1559,MAX(AN1558,AD1559))</x:f>
        <x:v>1.4453123110204733</x:v>
      </x:c>
      <x:c r="AO1559" s="65" t="n">
        <x:f aca="0">AD1559/AN1559-1</x:f>
        <x:v>-0.018691173997087196</x:v>
      </x:c>
      <x:c r="AP1559" s="69" t="n">
        <x:f aca="0">IFERROR(SUM(Z1559:AC1559)/AD1559,0)</x:f>
        <x:v>1</x:v>
      </x:c>
      <x:c r="AQ1559" s="66" t="b">
        <x:f aca="0">AND(B1559&gt;0,C1559&gt;0,D1559&gt;0,E1559&gt;0)</x:f>
        <x:v>1</x:v>
      </x:c>
    </x:row>
    <x:row r="1560" ht="13.5" hidden="0">
      <x:c r="A1560" s="61" t="n">
        <x:f aca="0">'净值底稿'!A1522</x:f>
        <x:v>46125</x:v>
      </x:c>
      <x:c r="B1560" s="62" t="n">
        <x:f aca="0">'净值底稿'!W1522</x:f>
        <x:v>1.7075736217884332</x:v>
      </x:c>
      <x:c r="C1560" s="62" t="n">
        <x:f aca="0">'净值底稿'!T1522</x:f>
        <x:v>1.9864283176321642</x:v>
      </x:c>
      <x:c r="D1560" s="62" t="n">
        <x:f aca="0">'净值底稿'!U1522</x:f>
        <x:v>1.773</x:v>
      </x:c>
      <x:c r="E1560" s="62" t="n">
        <x:f aca="0">'净值底稿'!V1522</x:f>
        <x:v>3.6155</x:v>
      </x:c>
      <x:c r="F1560" s="63" t="n">
        <x:f aca="0">IFERROR(B1560/B1559-1,0)</x:f>
        <x:v>-0.0033488596832893514</x:v>
      </x:c>
      <x:c r="G1560" s="63" t="n">
        <x:f aca="0">IFERROR(C1560/C1559-1,0)</x:f>
        <x:v>0.0007856534025774131</x:v>
      </x:c>
      <x:c r="H1560" s="63" t="n">
        <x:f aca="0">IFERROR(D1560/D1559-1,0)</x:f>
        <x:v>0.0008467400508043177</x:v>
      </x:c>
      <x:c r="I1560" s="63" t="n">
        <x:f aca="0">IFERROR(E1560/E1559-1,0)</x:f>
        <x:v>-0.004871738412418836</x:v>
      </x:c>
      <x:c r="J1560" s="64" t="n">
        <x:f aca="0">Z1559*(1+F1560)</x:f>
        <x:v>0.1417405676359106</x:v>
      </x:c>
      <x:c r="K1560" s="64" t="n">
        <x:f aca="0">AA1559*(1+G1560)</x:f>
        <x:v>0.14865648191528963</x:v>
      </x:c>
      <x:c r="L1560" s="64" t="n">
        <x:f aca="0">AB1559*(1+H1560)</x:f>
        <x:v>0.9785481047642431</x:v>
      </x:c>
      <x:c r="M1560" s="64" t="n">
        <x:f aca="0">AC1559*(1+I1560)</x:f>
        <x:v>0.14909099610987095</x:v>
      </x:c>
      <x:c r="N1560" s="64" t="n">
        <x:f aca="0">SUM(J1560:M1560)</x:f>
        <x:v>1.4180361504253145</x:v>
      </x:c>
      <x:c r="O1560" s="65" t="n">
        <x:f aca="0">IFERROR((J1560+K1560)/N1560,0)</x:f>
        <x:v>0.20478818502906354</x:v>
      </x:c>
      <x:c r="P1560" s="66" t="b">
        <x:f aca="0">AND(MONTH(A1560)=12,OR(A1561="",YEAR(A1560)&lt;&gt;YEAR(A1561)))</x:f>
        <x:v>0</x:v>
      </x:c>
      <x:c r="Q1560" s="66" t="b">
        <x:f aca="0">AND(MOD(MONTH(A1560),3)=0,OR(A1561="",MONTH(A1560)&lt;&gt;MONTH(A1561)))</x:f>
        <x:v>0</x:v>
      </x:c>
      <x:c r="R1560" s="66" t="b">
        <x:f aca="0">OR(O1560&gt;$E$7,O1560&lt;$E$6)</x:f>
        <x:v>0</x:v>
      </x:c>
      <x:c r="S1560" s="66" t="b">
        <x:f aca="0">AND(OR(P1560,Q1560,R1560),A1560-AH1559&gt;$E$8)</x:f>
        <x:v>0</x:v>
      </x:c>
      <x:c r="T1560" s="67" t="str">
        <x:f aca="0">IF(NOT(OR(P1560,Q1560,R1560)),"不调",IF(NOT(S1560),"间隔规则跳过",IF(P1560,"年末+季度",IF(AND(Q1560,R1560),"季度+动态",IF(Q1560,"季度","动态")))))</x:f>
        <x:v>不调</x:v>
      </x:c>
      <x:c r="U1560" s="64" t="n">
        <x:f aca="0">IF(OR(T1560="年末+季度",T1560="季度+动态"),N1560*$E$5/2,IF(T1560="季度",(J1560+K1560)/2,IF(T1560="动态",N1560*$E$5*IF(J1560+K1560=0,0.5,J1560/(J1560+K1560)),J1560)))</x:f>
        <x:v>0.1417405676359106</x:v>
      </x:c>
      <x:c r="V1560" s="64" t="n">
        <x:f aca="0">IF(OR(T1560="年末+季度",T1560="季度+动态"),N1560*$E$5/2,IF(T1560="季度",(J1560+K1560)/2,IF(T1560="动态",N1560*$E$5*IF(J1560+K1560=0,0.5,K1560/(J1560+K1560)),K1560)))</x:f>
        <x:v>0.14865648191528963</x:v>
      </x:c>
      <x:c r="W1560" s="64" t="n">
        <x:f aca="0">IF(OR(T1560="年末+季度",T1560="季度+动态",T1560="动态"),N1560*(1-$E$5)*IF(L1560+M1560=0,$B$7/($B$7+$B$8),L1560/(L1560+M1560)),L1560)</x:f>
        <x:v>0.9785481047642431</x:v>
      </x:c>
      <x:c r="X1560" s="64" t="n">
        <x:f aca="0">IF(OR(T1560="年末+季度",T1560="季度+动态",T1560="动态"),N1560*(1-$E$5)*IF(L1560+M1560=0,$B$8/($B$7+$B$8),M1560/(L1560+M1560)),M1560)</x:f>
        <x:v>0.14909099610987095</x:v>
      </x:c>
      <x:c r="Y1560" s="64" t="n">
        <x:f aca="0">POWER(1-$H$5,(A1560-A1559)/$H$8)</x:f>
        <x:v>0.9999588018747739</x:v>
      </x:c>
      <x:c r="Z1560" s="64" t="n">
        <x:f aca="0">U1560*Y1560</x:f>
        <x:v>0.14173472819025554</x:v>
      </x:c>
      <x:c r="AA1560" s="64" t="n">
        <x:f aca="0">V1560*Y1560</x:f>
        <x:v>0.148650357546932</x:v>
      </x:c>
      <x:c r="AB1560" s="64" t="n">
        <x:f aca="0">W1560*Y1560</x:f>
        <x:v>0.9785077904168833</x:v>
      </x:c>
      <x:c r="AC1560" s="64" t="n">
        <x:f aca="0">X1560*Y1560</x:f>
        <x:v>0.14908485384034315</x:v>
      </x:c>
      <x:c r="AD1560" s="64" t="n">
        <x:f aca="0">SUM(Z1560:AC1560)</x:f>
        <x:v>1.4179777299944138</x:v>
      </x:c>
      <x:c r="AE1560" s="64" t="n">
        <x:f aca="0">MAX(AE1559,AD1560)</x:f>
        <x:v>1.4453123110204733</x:v>
      </x:c>
      <x:c r="AF1560" s="63" t="n">
        <x:f aca="0">AD1560/AE1560-1</x:f>
        <x:v>-0.018912577453076285</x:v>
      </x:c>
      <x:c r="AG1560" s="63" t="n">
        <x:f aca="0">AD1560/AD1559-1</x:f>
        <x:v>-0.00022562056930741647</x:v>
      </x:c>
      <x:c r="AH1560" s="61" t="n">
        <x:f aca="0">IF(OR(T1560="年末+季度",T1560="季度+动态",T1560="季度",T1560="动态"),A1560,AH1559)</x:f>
        <x:v>46112</x:v>
      </x:c>
      <x:c r="AI1560" s="68" t="n">
        <x:f aca="0">YEAR(A1560)</x:f>
        <x:v>2026</x:v>
      </x:c>
      <x:c r="AJ1560" s="68" t="n">
        <x:f aca="0">MONTH(A1560)</x:f>
        <x:v>4</x:v>
      </x:c>
      <x:c r="AK1560" s="66" t="n">
        <x:f aca="0">IF(MONTH(A1560)&lt;&gt;MONTH(A1561),1,0)</x:f>
        <x:v>0</x:v>
      </x:c>
      <x:c r="AL1560" s="64" t="n">
        <x:f aca="0">IF(AK1559,AD1559,AL1559)</x:f>
        <x:v>1.4051700407853627</x:v>
      </x:c>
      <x:c r="AM1560" s="65" t="str">
        <x:f aca="0">IF(AK1560,AD1560/AL1560-1,"")</x:f>
      </x:c>
      <x:c r="AN1560" s="64" t="n">
        <x:f aca="0">IF(AI1560&lt;&gt;AI1559,AD1560,MAX(AN1559,AD1560))</x:f>
        <x:v>1.4453123110204733</x:v>
      </x:c>
      <x:c r="AO1560" s="65" t="n">
        <x:f aca="0">AD1560/AN1560-1</x:f>
        <x:v>-0.018912577453076285</x:v>
      </x:c>
      <x:c r="AP1560" s="69" t="n">
        <x:f aca="0">IFERROR(SUM(Z1560:AC1560)/AD1560,0)</x:f>
        <x:v>1</x:v>
      </x:c>
      <x:c r="AQ1560" s="66" t="b">
        <x:f aca="0">AND(B1560&gt;0,C1560&gt;0,D1560&gt;0,E1560&gt;0)</x:f>
        <x:v>1</x:v>
      </x:c>
    </x:row>
    <x:row r="1561" ht="13.5" hidden="0">
      <x:c r="A1561" s="61" t="n">
        <x:f aca="0">'净值底稿'!A1523</x:f>
        <x:v>46126</x:v>
      </x:c>
      <x:c r="B1561" s="62" t="n">
        <x:f aca="0">'净值底稿'!W1523</x:f>
        <x:v>1.7131974111013</x:v>
      </x:c>
      <x:c r="C1561" s="62" t="n">
        <x:f aca="0">'净值底稿'!T1523</x:f>
        <x:v>2.012988830804271</x:v>
      </x:c>
      <x:c r="D1561" s="62" t="n">
        <x:f aca="0">'净值底稿'!U1523</x:f>
        <x:v>1.7735</x:v>
      </x:c>
      <x:c r="E1561" s="62" t="n">
        <x:f aca="0">'净值底稿'!V1523</x:f>
        <x:v>3.6362</x:v>
      </x:c>
      <x:c r="F1561" s="63" t="n">
        <x:f aca="0">IFERROR(B1561/B1560-1,0)</x:f>
        <x:v>0.0032934388544703097</x:v>
      </x:c>
      <x:c r="G1561" s="63" t="n">
        <x:f aca="0">IFERROR(C1561/C1560-1,0)</x:f>
        <x:v>0.013370990000669769</x:v>
      </x:c>
      <x:c r="H1561" s="63" t="n">
        <x:f aca="0">IFERROR(D1561/D1560-1,0)</x:f>
        <x:v>0.0002820078962211259</x:v>
      </x:c>
      <x:c r="I1561" s="63" t="n">
        <x:f aca="0">IFERROR(E1561/E1560-1,0)</x:f>
        <x:v>0.00572534919098322</x:v>
      </x:c>
      <x:c r="J1561" s="64" t="n">
        <x:f aca="0">Z1560*(1+F1561)</x:f>
        <x:v>0.1422015228511051</x:v>
      </x:c>
      <x:c r="K1561" s="64" t="n">
        <x:f aca="0">AA1560*(1+G1561)</x:f>
        <x:v>0.150637959991288</x:v>
      </x:c>
      <x:c r="L1561" s="64" t="n">
        <x:f aca="0">AB1560*(1+H1561)</x:f>
        <x:v>0.9787837373402948</x:v>
      </x:c>
      <x:c r="M1561" s="64" t="n">
        <x:f aca="0">AC1560*(1+I1561)</x:f>
        <x:v>0.1499384166876658</x:v>
      </x:c>
      <x:c r="N1561" s="64" t="n">
        <x:f aca="0">SUM(J1561:M1561)</x:f>
        <x:v>1.4215616368703539</x:v>
      </x:c>
      <x:c r="O1561" s="65" t="n">
        <x:f aca="0">IFERROR((J1561+K1561)/N1561,0)</x:f>
        <x:v>0.20599844230961056</x:v>
      </x:c>
      <x:c r="P1561" s="66" t="b">
        <x:f aca="0">AND(MONTH(A1561)=12,OR(A1562="",YEAR(A1561)&lt;&gt;YEAR(A1562)))</x:f>
        <x:v>0</x:v>
      </x:c>
      <x:c r="Q1561" s="66" t="b">
        <x:f aca="0">AND(MOD(MONTH(A1561),3)=0,OR(A1562="",MONTH(A1561)&lt;&gt;MONTH(A1562)))</x:f>
        <x:v>0</x:v>
      </x:c>
      <x:c r="R1561" s="66" t="b">
        <x:f aca="0">OR(O1561&gt;$E$7,O1561&lt;$E$6)</x:f>
        <x:v>0</x:v>
      </x:c>
      <x:c r="S1561" s="66" t="b">
        <x:f aca="0">AND(OR(P1561,Q1561,R1561),A1561-AH1560&gt;$E$8)</x:f>
        <x:v>0</x:v>
      </x:c>
      <x:c r="T1561" s="67" t="str">
        <x:f aca="0">IF(NOT(OR(P1561,Q1561,R1561)),"不调",IF(NOT(S1561),"间隔规则跳过",IF(P1561,"年末+季度",IF(AND(Q1561,R1561),"季度+动态",IF(Q1561,"季度","动态")))))</x:f>
        <x:v>不调</x:v>
      </x:c>
      <x:c r="U1561" s="64" t="n">
        <x:f aca="0">IF(OR(T1561="年末+季度",T1561="季度+动态"),N1561*$E$5/2,IF(T1561="季度",(J1561+K1561)/2,IF(T1561="动态",N1561*$E$5*IF(J1561+K1561=0,0.5,J1561/(J1561+K1561)),J1561)))</x:f>
        <x:v>0.1422015228511051</x:v>
      </x:c>
      <x:c r="V1561" s="64" t="n">
        <x:f aca="0">IF(OR(T1561="年末+季度",T1561="季度+动态"),N1561*$E$5/2,IF(T1561="季度",(J1561+K1561)/2,IF(T1561="动态",N1561*$E$5*IF(J1561+K1561=0,0.5,K1561/(J1561+K1561)),K1561)))</x:f>
        <x:v>0.150637959991288</x:v>
      </x:c>
      <x:c r="W1561" s="64" t="n">
        <x:f aca="0">IF(OR(T1561="年末+季度",T1561="季度+动态",T1561="动态"),N1561*(1-$E$5)*IF(L1561+M1561=0,$B$7/($B$7+$B$8),L1561/(L1561+M1561)),L1561)</x:f>
        <x:v>0.9787837373402948</x:v>
      </x:c>
      <x:c r="X1561" s="64" t="n">
        <x:f aca="0">IF(OR(T1561="年末+季度",T1561="季度+动态",T1561="动态"),N1561*(1-$E$5)*IF(L1561+M1561=0,$B$8/($B$7+$B$8),M1561/(L1561+M1561)),M1561)</x:f>
        <x:v>0.1499384166876658</x:v>
      </x:c>
      <x:c r="Y1561" s="64" t="n">
        <x:f aca="0">POWER(1-$H$5,(A1561-A1560)/$H$8)</x:f>
        <x:v>0.9999862671029998</x:v>
      </x:c>
      <x:c r="Z1561" s="64" t="n">
        <x:f aca="0">U1561*Y1561</x:f>
        <x:v>0.1421995700122385</x:v>
      </x:c>
      <x:c r="AA1561" s="64" t="n">
        <x:f aca="0">V1561*Y1561</x:f>
        <x:v>0.15063589129569913</x:v>
      </x:c>
      <x:c r="AB1561" s="64" t="n">
        <x:f aca="0">W1561*Y1561</x:f>
        <x:v>0.9787702958040444</x:v>
      </x:c>
      <x:c r="AC1561" s="64" t="n">
        <x:f aca="0">X1561*Y1561</x:f>
        <x:v>0.14993635759883306</x:v>
      </x:c>
      <x:c r="AD1561" s="64" t="n">
        <x:f aca="0">SUM(Z1561:AC1561)</x:f>
        <x:v>1.4215421147108152</x:v>
      </x:c>
      <x:c r="AE1561" s="64" t="n">
        <x:f aca="0">MAX(AE1560,AD1561)</x:f>
        <x:v>1.4453123110204733</x:v>
      </x:c>
      <x:c r="AF1561" s="63" t="n">
        <x:f aca="0">AD1561/AE1561-1</x:f>
        <x:v>-0.01644640824575483</x:v>
      </x:c>
      <x:c r="AG1561" s="63" t="n">
        <x:f aca="0">AD1561/AD1560-1</x:f>
        <x:v>0.0025137099412804176</x:v>
      </x:c>
      <x:c r="AH1561" s="61" t="n">
        <x:f aca="0">IF(OR(T1561="年末+季度",T1561="季度+动态",T1561="季度",T1561="动态"),A1561,AH1560)</x:f>
        <x:v>46112</x:v>
      </x:c>
      <x:c r="AI1561" s="68" t="n">
        <x:f aca="0">YEAR(A1561)</x:f>
        <x:v>2026</x:v>
      </x:c>
      <x:c r="AJ1561" s="68" t="n">
        <x:f aca="0">MONTH(A1561)</x:f>
        <x:v>4</x:v>
      </x:c>
      <x:c r="AK1561" s="66" t="n">
        <x:f aca="0">IF(MONTH(A1561)&lt;&gt;MONTH(A1562),1,0)</x:f>
        <x:v>0</x:v>
      </x:c>
      <x:c r="AL1561" s="64" t="n">
        <x:f aca="0">IF(AK1560,AD1560,AL1560)</x:f>
        <x:v>1.4051700407853627</x:v>
      </x:c>
      <x:c r="AM1561" s="65" t="str">
        <x:f aca="0">IF(AK1561,AD1561/AL1561-1,"")</x:f>
      </x:c>
      <x:c r="AN1561" s="64" t="n">
        <x:f aca="0">IF(AI1561&lt;&gt;AI1560,AD1561,MAX(AN1560,AD1561))</x:f>
        <x:v>1.4453123110204733</x:v>
      </x:c>
      <x:c r="AO1561" s="65" t="n">
        <x:f aca="0">AD1561/AN1561-1</x:f>
        <x:v>-0.01644640824575483</x:v>
      </x:c>
      <x:c r="AP1561" s="69" t="n">
        <x:f aca="0">IFERROR(SUM(Z1561:AC1561)/AD1561,0)</x:f>
        <x:v>1</x:v>
      </x:c>
      <x:c r="AQ1561" s="66" t="b">
        <x:f aca="0">AND(B1561&gt;0,C1561&gt;0,D1561&gt;0,E1561&gt;0)</x:f>
        <x:v>1</x:v>
      </x:c>
    </x:row>
    <x:row r="1562" ht="13.5" hidden="0">
      <x:c r="A1562" s="61" t="n">
        <x:f aca="0">'净值底稿'!A1524</x:f>
        <x:v>46127</x:v>
      </x:c>
      <x:c r="B1562" s="62" t="n">
        <x:f aca="0">'净值底稿'!W1524</x:f>
        <x:v>1.7180843935834964</x:v>
      </x:c>
      <x:c r="C1562" s="62" t="n">
        <x:f aca="0">'净值底稿'!T1524</x:f>
        <x:v>2.0038220601079946</x:v>
      </x:c>
      <x:c r="D1562" s="62" t="n">
        <x:f aca="0">'净值底稿'!U1524</x:f>
        <x:v>1.774</x:v>
      </x:c>
      <x:c r="E1562" s="62" t="n">
        <x:f aca="0">'净值底稿'!V1524</x:f>
        <x:v>3.6611</x:v>
      </x:c>
      <x:c r="F1562" s="63" t="n">
        <x:f aca="0">IFERROR(B1562/B1561-1,0)</x:f>
        <x:v>0.0028525507046237575</x:v>
      </x:c>
      <x:c r="G1562" s="63" t="n">
        <x:f aca="0">IFERROR(C1562/C1561-1,0)</x:f>
        <x:v>-0.004553811007790842</x:v>
      </x:c>
      <x:c r="H1562" s="63" t="n">
        <x:f aca="0">IFERROR(D1562/D1561-1,0)</x:f>
        <x:v>0.00028192839018892357</x:v>
      </x:c>
      <x:c r="I1562" s="63" t="n">
        <x:f aca="0">IFERROR(E1562/E1561-1,0)</x:f>
        <x:v>0.006847808151366763</x:v>
      </x:c>
      <x:c r="J1562" s="64" t="n">
        <x:f aca="0">Z1561*(1+F1562)</x:f>
        <x:v>0.1426052014958741</x:v>
      </x:c>
      <x:c r="K1562" s="64" t="n">
        <x:f aca="0">AA1561*(1+G1562)</x:f>
        <x:v>0.14994992391574838</x:v>
      </x:c>
      <x:c r="L1562" s="64" t="n">
        <x:f aca="0">AB1561*(1+H1562)</x:f>
        <x:v>0.9790462389379052</x:v>
      </x:c>
      <x:c r="M1562" s="64" t="n">
        <x:f aca="0">AC1561*(1+I1562)</x:f>
        <x:v>0.15096309301058458</x:v>
      </x:c>
      <x:c r="N1562" s="64" t="n">
        <x:f aca="0">SUM(J1562:M1562)</x:f>
        <x:v>1.4225644573601122</x:v>
      </x:c>
      <x:c r="O1562" s="65" t="n">
        <x:f aca="0">IFERROR((J1562+K1562)/N1562,0)</x:f>
        <x:v>0.205653335353622</x:v>
      </x:c>
      <x:c r="P1562" s="66" t="b">
        <x:f aca="0">AND(MONTH(A1562)=12,OR(A1563="",YEAR(A1562)&lt;&gt;YEAR(A1563)))</x:f>
        <x:v>0</x:v>
      </x:c>
      <x:c r="Q1562" s="66" t="b">
        <x:f aca="0">AND(MOD(MONTH(A1562),3)=0,OR(A1563="",MONTH(A1562)&lt;&gt;MONTH(A1563)))</x:f>
        <x:v>0</x:v>
      </x:c>
      <x:c r="R1562" s="66" t="b">
        <x:f aca="0">OR(O1562&gt;$E$7,O1562&lt;$E$6)</x:f>
        <x:v>0</x:v>
      </x:c>
      <x:c r="S1562" s="66" t="b">
        <x:f aca="0">AND(OR(P1562,Q1562,R1562),A1562-AH1561&gt;$E$8)</x:f>
        <x:v>0</x:v>
      </x:c>
      <x:c r="T1562" s="67" t="str">
        <x:f aca="0">IF(NOT(OR(P1562,Q1562,R1562)),"不调",IF(NOT(S1562),"间隔规则跳过",IF(P1562,"年末+季度",IF(AND(Q1562,R1562),"季度+动态",IF(Q1562,"季度","动态")))))</x:f>
        <x:v>不调</x:v>
      </x:c>
      <x:c r="U1562" s="64" t="n">
        <x:f aca="0">IF(OR(T1562="年末+季度",T1562="季度+动态"),N1562*$E$5/2,IF(T1562="季度",(J1562+K1562)/2,IF(T1562="动态",N1562*$E$5*IF(J1562+K1562=0,0.5,J1562/(J1562+K1562)),J1562)))</x:f>
        <x:v>0.1426052014958741</x:v>
      </x:c>
      <x:c r="V1562" s="64" t="n">
        <x:f aca="0">IF(OR(T1562="年末+季度",T1562="季度+动态"),N1562*$E$5/2,IF(T1562="季度",(J1562+K1562)/2,IF(T1562="动态",N1562*$E$5*IF(J1562+K1562=0,0.5,K1562/(J1562+K1562)),K1562)))</x:f>
        <x:v>0.14994992391574838</x:v>
      </x:c>
      <x:c r="W1562" s="64" t="n">
        <x:f aca="0">IF(OR(T1562="年末+季度",T1562="季度+动态",T1562="动态"),N1562*(1-$E$5)*IF(L1562+M1562=0,$B$7/($B$7+$B$8),L1562/(L1562+M1562)),L1562)</x:f>
        <x:v>0.9790462389379052</x:v>
      </x:c>
      <x:c r="X1562" s="64" t="n">
        <x:f aca="0">IF(OR(T1562="年末+季度",T1562="季度+动态",T1562="动态"),N1562*(1-$E$5)*IF(L1562+M1562=0,$B$8/($B$7+$B$8),M1562/(L1562+M1562)),M1562)</x:f>
        <x:v>0.15096309301058458</x:v>
      </x:c>
      <x:c r="Y1562" s="64" t="n">
        <x:f aca="0">POWER(1-$H$5,(A1562-A1561)/$H$8)</x:f>
        <x:v>0.9999862671029998</x:v>
      </x:c>
      <x:c r="Z1562" s="64" t="n">
        <x:f aca="0">U1562*Y1562</x:f>
        <x:v>0.14260324311333025</x:v>
      </x:c>
      <x:c r="AA1562" s="64" t="n">
        <x:f aca="0">V1562*Y1562</x:f>
        <x:v>0.14994786466888804</x:v>
      </x:c>
      <x:c r="AB1562" s="64" t="n">
        <x:f aca="0">W1562*Y1562</x:f>
        <x:v>0.9790327937967475</x:v>
      </x:c>
      <x:c r="AC1562" s="64" t="n">
        <x:f aca="0">X1562*Y1562</x:f>
        <x:v>0.15096101984997742</x:v>
      </x:c>
      <x:c r="AD1562" s="64" t="n">
        <x:f aca="0">SUM(Z1562:AC1562)</x:f>
        <x:v>1.4225449214289432</x:v>
      </x:c>
      <x:c r="AE1562" s="64" t="n">
        <x:f aca="0">MAX(AE1561,AD1562)</x:f>
        <x:v>1.4453123110204733</x:v>
      </x:c>
      <x:c r="AF1562" s="63" t="n">
        <x:f aca="0">AD1562/AE1562-1</x:f>
        <x:v>-0.015752574317626222</x:v>
      </x:c>
      <x:c r="AG1562" s="63" t="n">
        <x:f aca="0">AD1562/AD1561-1</x:f>
        <x:v>0.0007054358135087924</x:v>
      </x:c>
      <x:c r="AH1562" s="61" t="n">
        <x:f aca="0">IF(OR(T1562="年末+季度",T1562="季度+动态",T1562="季度",T1562="动态"),A1562,AH1561)</x:f>
        <x:v>46112</x:v>
      </x:c>
      <x:c r="AI1562" s="68" t="n">
        <x:f aca="0">YEAR(A1562)</x:f>
        <x:v>2026</x:v>
      </x:c>
      <x:c r="AJ1562" s="68" t="n">
        <x:f aca="0">MONTH(A1562)</x:f>
        <x:v>4</x:v>
      </x:c>
      <x:c r="AK1562" s="66" t="n">
        <x:f aca="0">IF(MONTH(A1562)&lt;&gt;MONTH(A1563),1,0)</x:f>
        <x:v>0</x:v>
      </x:c>
      <x:c r="AL1562" s="64" t="n">
        <x:f aca="0">IF(AK1561,AD1561,AL1561)</x:f>
        <x:v>1.4051700407853627</x:v>
      </x:c>
      <x:c r="AM1562" s="65" t="str">
        <x:f aca="0">IF(AK1562,AD1562/AL1562-1,"")</x:f>
      </x:c>
      <x:c r="AN1562" s="64" t="n">
        <x:f aca="0">IF(AI1562&lt;&gt;AI1561,AD1562,MAX(AN1561,AD1562))</x:f>
        <x:v>1.4453123110204733</x:v>
      </x:c>
      <x:c r="AO1562" s="65" t="n">
        <x:f aca="0">AD1562/AN1562-1</x:f>
        <x:v>-0.015752574317626222</x:v>
      </x:c>
      <x:c r="AP1562" s="69" t="n">
        <x:f aca="0">IFERROR(SUM(Z1562:AC1562)/AD1562,0)</x:f>
        <x:v>1</x:v>
      </x:c>
      <x:c r="AQ1562" s="66" t="b">
        <x:f aca="0">AND(B1562&gt;0,C1562&gt;0,D1562&gt;0,E1562&gt;0)</x:f>
        <x:v>1</x:v>
      </x:c>
    </x:row>
    <x:row r="1563" ht="13.5" hidden="0">
      <x:c r="A1563" s="61" t="n">
        <x:f aca="0">'净值底稿'!A1525</x:f>
        <x:v>46128</x:v>
      </x:c>
      <x:c r="B1563" s="62" t="n">
        <x:f aca="0">'净值底稿'!W1525</x:f>
        <x:v>1.719516708943668</x:v>
      </x:c>
      <x:c r="C1563" s="62" t="n">
        <x:f aca="0">'净值底稿'!T1525</x:f>
        <x:v>2.0384661943302977</x:v>
      </x:c>
      <x:c r="D1563" s="62" t="n">
        <x:f aca="0">'净值底稿'!U1525</x:f>
        <x:v>1.7737</x:v>
      </x:c>
      <x:c r="E1563" s="62" t="n">
        <x:f aca="0">'净值底稿'!V1525</x:f>
        <x:v>3.6711</x:v>
      </x:c>
      <x:c r="F1563" s="63" t="n">
        <x:f aca="0">IFERROR(B1563/B1562-1,0)</x:f>
        <x:v>0.0008336699672732983</x:v>
      </x:c>
      <x:c r="G1563" s="63" t="n">
        <x:f aca="0">IFERROR(C1563/C1562-1,0)</x:f>
        <x:v>0.01728902726045245</x:v>
      </x:c>
      <x:c r="H1563" s="63" t="n">
        <x:f aca="0">IFERROR(D1563/D1562-1,0)</x:f>
        <x:v>-0.00016910935738445598</x:v>
      </x:c>
      <x:c r="I1563" s="63" t="n">
        <x:f aca="0">IFERROR(E1563/E1562-1,0)</x:f>
        <x:v>0.002731419518724021</x:v>
      </x:c>
      <x:c r="J1563" s="64" t="n">
        <x:f aca="0">Z1562*(1+F1563)</x:f>
        <x:v>0.14272212715434962</x:v>
      </x:c>
      <x:c r="K1563" s="64" t="n">
        <x:f aca="0">AA1562*(1+G1563)</x:f>
        <x:v>0.1525403173887951</x:v>
      </x:c>
      <x:c r="L1563" s="64" t="n">
        <x:f aca="0">AB1562*(1+H1563)</x:f>
        <x:v>0.9788672301901302</x:v>
      </x:c>
      <x:c r="M1563" s="64" t="n">
        <x:f aca="0">AC1562*(1+I1563)</x:f>
        <x:v>0.15137335772616214</x:v>
      </x:c>
      <x:c r="N1563" s="64" t="n">
        <x:f aca="0">SUM(J1563:M1563)</x:f>
        <x:v>1.425503032459437</x:v>
      </x:c>
      <x:c r="O1563" s="65" t="n">
        <x:f aca="0">IFERROR((J1563+K1563)/N1563,0)</x:f>
        <x:v>0.20712859798952862</x:v>
      </x:c>
      <x:c r="P1563" s="66" t="b">
        <x:f aca="0">AND(MONTH(A1563)=12,OR(A1564="",YEAR(A1563)&lt;&gt;YEAR(A1564)))</x:f>
        <x:v>0</x:v>
      </x:c>
      <x:c r="Q1563" s="66" t="b">
        <x:f aca="0">AND(MOD(MONTH(A1563),3)=0,OR(A1564="",MONTH(A1563)&lt;&gt;MONTH(A1564)))</x:f>
        <x:v>0</x:v>
      </x:c>
      <x:c r="R1563" s="66" t="b">
        <x:f aca="0">OR(O1563&gt;$E$7,O1563&lt;$E$6)</x:f>
        <x:v>0</x:v>
      </x:c>
      <x:c r="S1563" s="66" t="b">
        <x:f aca="0">AND(OR(P1563,Q1563,R1563),A1563-AH1562&gt;$E$8)</x:f>
        <x:v>0</x:v>
      </x:c>
      <x:c r="T1563" s="67" t="str">
        <x:f aca="0">IF(NOT(OR(P1563,Q1563,R1563)),"不调",IF(NOT(S1563),"间隔规则跳过",IF(P1563,"年末+季度",IF(AND(Q1563,R1563),"季度+动态",IF(Q1563,"季度","动态")))))</x:f>
        <x:v>不调</x:v>
      </x:c>
      <x:c r="U1563" s="64" t="n">
        <x:f aca="0">IF(OR(T1563="年末+季度",T1563="季度+动态"),N1563*$E$5/2,IF(T1563="季度",(J1563+K1563)/2,IF(T1563="动态",N1563*$E$5*IF(J1563+K1563=0,0.5,J1563/(J1563+K1563)),J1563)))</x:f>
        <x:v>0.14272212715434962</x:v>
      </x:c>
      <x:c r="V1563" s="64" t="n">
        <x:f aca="0">IF(OR(T1563="年末+季度",T1563="季度+动态"),N1563*$E$5/2,IF(T1563="季度",(J1563+K1563)/2,IF(T1563="动态",N1563*$E$5*IF(J1563+K1563=0,0.5,K1563/(J1563+K1563)),K1563)))</x:f>
        <x:v>0.1525403173887951</x:v>
      </x:c>
      <x:c r="W1563" s="64" t="n">
        <x:f aca="0">IF(OR(T1563="年末+季度",T1563="季度+动态",T1563="动态"),N1563*(1-$E$5)*IF(L1563+M1563=0,$B$7/($B$7+$B$8),L1563/(L1563+M1563)),L1563)</x:f>
        <x:v>0.9788672301901302</x:v>
      </x:c>
      <x:c r="X1563" s="64" t="n">
        <x:f aca="0">IF(OR(T1563="年末+季度",T1563="季度+动态",T1563="动态"),N1563*(1-$E$5)*IF(L1563+M1563=0,$B$8/($B$7+$B$8),M1563/(L1563+M1563)),M1563)</x:f>
        <x:v>0.15137335772616214</x:v>
      </x:c>
      <x:c r="Y1563" s="64" t="n">
        <x:f aca="0">POWER(1-$H$5,(A1563-A1562)/$H$8)</x:f>
        <x:v>0.9999862671029998</x:v>
      </x:c>
      <x:c r="Z1563" s="64" t="n">
        <x:f aca="0">U1563*Y1563</x:f>
        <x:v>0.14272016716607774</x:v>
      </x:c>
      <x:c r="AA1563" s="64" t="n">
        <x:f aca="0">V1563*Y1563</x:f>
        <x:v>0.152538222568328</x:v>
      </x:c>
      <x:c r="AB1563" s="64" t="n">
        <x:f aca="0">W1563*Y1563</x:f>
        <x:v>0.9788537875072811</x:v>
      </x:c>
      <x:c r="AC1563" s="64" t="n">
        <x:f aca="0">X1563*Y1563</x:f>
        <x:v>0.1513712789314319</x:v>
      </x:c>
      <x:c r="AD1563" s="64" t="n">
        <x:f aca="0">SUM(Z1563:AC1563)</x:f>
        <x:v>1.4254834561731187</x:v>
      </x:c>
      <x:c r="AE1563" s="64" t="n">
        <x:f aca="0">MAX(AE1562,AD1563)</x:f>
        <x:v>1.4453123110204733</x:v>
      </x:c>
      <x:c r="AF1563" s="63" t="n">
        <x:f aca="0">AD1563/AE1563-1</x:f>
        <x:v>-0.013719425688247466</x:v>
      </x:c>
      <x:c r="AG1563" s="63" t="n">
        <x:f aca="0">AD1563/AD1562-1</x:f>
        <x:v>0.002065688541648125</x:v>
      </x:c>
      <x:c r="AH1563" s="61" t="n">
        <x:f aca="0">IF(OR(T1563="年末+季度",T1563="季度+动态",T1563="季度",T1563="动态"),A1563,AH1562)</x:f>
        <x:v>46112</x:v>
      </x:c>
      <x:c r="AI1563" s="68" t="n">
        <x:f aca="0">YEAR(A1563)</x:f>
        <x:v>2026</x:v>
      </x:c>
      <x:c r="AJ1563" s="68" t="n">
        <x:f aca="0">MONTH(A1563)</x:f>
        <x:v>4</x:v>
      </x:c>
      <x:c r="AK1563" s="66" t="n">
        <x:f aca="0">IF(MONTH(A1563)&lt;&gt;MONTH(A1564),1,0)</x:f>
        <x:v>0</x:v>
      </x:c>
      <x:c r="AL1563" s="64" t="n">
        <x:f aca="0">IF(AK1562,AD1562,AL1562)</x:f>
        <x:v>1.4051700407853627</x:v>
      </x:c>
      <x:c r="AM1563" s="65" t="str">
        <x:f aca="0">IF(AK1563,AD1563/AL1563-1,"")</x:f>
      </x:c>
      <x:c r="AN1563" s="64" t="n">
        <x:f aca="0">IF(AI1563&lt;&gt;AI1562,AD1563,MAX(AN1562,AD1563))</x:f>
        <x:v>1.4453123110204733</x:v>
      </x:c>
      <x:c r="AO1563" s="65" t="n">
        <x:f aca="0">AD1563/AN1563-1</x:f>
        <x:v>-0.013719425688247466</x:v>
      </x:c>
      <x:c r="AP1563" s="69" t="n">
        <x:f aca="0">IFERROR(SUM(Z1563:AC1563)/AD1563,0)</x:f>
        <x:v>1</x:v>
      </x:c>
      <x:c r="AQ1563" s="66" t="b">
        <x:f aca="0">AND(B1563&gt;0,C1563&gt;0,D1563&gt;0,E1563&gt;0)</x:f>
        <x:v>1</x:v>
      </x:c>
    </x:row>
    <x:row r="1564" ht="13.5" hidden="0">
      <x:c r="A1564" s="61" t="n">
        <x:f aca="0">'净值底稿'!A1526</x:f>
        <x:v>46129</x:v>
      </x:c>
      <x:c r="B1564" s="62" t="n">
        <x:f aca="0">'净值底稿'!W1526</x:f>
        <x:v>1.7130454548514522</x:v>
      </x:c>
      <x:c r="C1564" s="62" t="n">
        <x:f aca="0">'净值底稿'!T1526</x:f>
        <x:v>2.0473219724175715</x:v>
      </x:c>
      <x:c r="D1564" s="62" t="n">
        <x:f aca="0">'净值底稿'!U1526</x:f>
        <x:v>1.7761</x:v>
      </x:c>
      <x:c r="E1564" s="62" t="n">
        <x:f aca="0">'净值底稿'!V1526</x:f>
        <x:v>3.6524</x:v>
      </x:c>
      <x:c r="F1564" s="63" t="n">
        <x:f aca="0">IFERROR(B1564/B1563-1,0)</x:f>
        <x:v>-0.0037634144864990837</x:v>
      </x:c>
      <x:c r="G1564" s="63" t="n">
        <x:f aca="0">IFERROR(C1564/C1563-1,0)</x:f>
        <x:v>0.004344334044834808</x:v>
      </x:c>
      <x:c r="H1564" s="63" t="n">
        <x:f aca="0">IFERROR(D1564/D1563-1,0)</x:f>
        <x:v>0.0013531036815694897</x:v>
      </x:c>
      <x:c r="I1564" s="63" t="n">
        <x:f aca="0">IFERROR(E1564/E1563-1,0)</x:f>
        <x:v>-0.005093841083054107</x:v>
      </x:c>
      <x:c r="J1564" s="64" t="n">
        <x:f aca="0">Z1563*(1+F1564)</x:f>
        <x:v>0.14218305202144935</x:v>
      </x:c>
      <x:c r="K1564" s="64" t="n">
        <x:f aca="0">AA1563*(1+G1564)</x:f>
        <x:v>0.15320089956177016</x:v>
      </x:c>
      <x:c r="L1564" s="64" t="n">
        <x:f aca="0">AB1563*(1+H1564)</x:f>
        <x:v>0.9801782781708754</x:v>
      </x:c>
      <x:c r="M1564" s="64" t="n">
        <x:f aca="0">AC1563*(1+I1564)</x:f>
        <x:v>0.15060021769201654</x:v>
      </x:c>
      <x:c r="N1564" s="64" t="n">
        <x:f aca="0">SUM(J1564:M1564)</x:f>
        <x:v>1.4261624474461114</x:v>
      </x:c>
      <x:c r="O1564" s="65" t="n">
        <x:f aca="0">IFERROR((J1564+K1564)/N1564,0)</x:f>
        <x:v>0.2071180264998394</x:v>
      </x:c>
      <x:c r="P1564" s="66" t="b">
        <x:f aca="0">AND(MONTH(A1564)=12,OR(A1565="",YEAR(A1564)&lt;&gt;YEAR(A1565)))</x:f>
        <x:v>0</x:v>
      </x:c>
      <x:c r="Q1564" s="66" t="b">
        <x:f aca="0">AND(MOD(MONTH(A1564),3)=0,OR(A1565="",MONTH(A1564)&lt;&gt;MONTH(A1565)))</x:f>
        <x:v>0</x:v>
      </x:c>
      <x:c r="R1564" s="66" t="b">
        <x:f aca="0">OR(O1564&gt;$E$7,O1564&lt;$E$6)</x:f>
        <x:v>0</x:v>
      </x:c>
      <x:c r="S1564" s="66" t="b">
        <x:f aca="0">AND(OR(P1564,Q1564,R1564),A1564-AH1563&gt;$E$8)</x:f>
        <x:v>0</x:v>
      </x:c>
      <x:c r="T1564" s="67" t="str">
        <x:f aca="0">IF(NOT(OR(P1564,Q1564,R1564)),"不调",IF(NOT(S1564),"间隔规则跳过",IF(P1564,"年末+季度",IF(AND(Q1564,R1564),"季度+动态",IF(Q1564,"季度","动态")))))</x:f>
        <x:v>不调</x:v>
      </x:c>
      <x:c r="U1564" s="64" t="n">
        <x:f aca="0">IF(OR(T1564="年末+季度",T1564="季度+动态"),N1564*$E$5/2,IF(T1564="季度",(J1564+K1564)/2,IF(T1564="动态",N1564*$E$5*IF(J1564+K1564=0,0.5,J1564/(J1564+K1564)),J1564)))</x:f>
        <x:v>0.14218305202144935</x:v>
      </x:c>
      <x:c r="V1564" s="64" t="n">
        <x:f aca="0">IF(OR(T1564="年末+季度",T1564="季度+动态"),N1564*$E$5/2,IF(T1564="季度",(J1564+K1564)/2,IF(T1564="动态",N1564*$E$5*IF(J1564+K1564=0,0.5,K1564/(J1564+K1564)),K1564)))</x:f>
        <x:v>0.15320089956177016</x:v>
      </x:c>
      <x:c r="W1564" s="64" t="n">
        <x:f aca="0">IF(OR(T1564="年末+季度",T1564="季度+动态",T1564="动态"),N1564*(1-$E$5)*IF(L1564+M1564=0,$B$7/($B$7+$B$8),L1564/(L1564+M1564)),L1564)</x:f>
        <x:v>0.9801782781708754</x:v>
      </x:c>
      <x:c r="X1564" s="64" t="n">
        <x:f aca="0">IF(OR(T1564="年末+季度",T1564="季度+动态",T1564="动态"),N1564*(1-$E$5)*IF(L1564+M1564=0,$B$8/($B$7+$B$8),M1564/(L1564+M1564)),M1564)</x:f>
        <x:v>0.15060021769201654</x:v>
      </x:c>
      <x:c r="Y1564" s="64" t="n">
        <x:f aca="0">POWER(1-$H$5,(A1564-A1563)/$H$8)</x:f>
        <x:v>0.9999862671029998</x:v>
      </x:c>
      <x:c r="Z1564" s="64" t="n">
        <x:f aca="0">U1564*Y1564</x:f>
        <x:v>0.14218109943624074</x:v>
      </x:c>
      <x:c r="AA1564" s="64" t="n">
        <x:f aca="0">V1564*Y1564</x:f>
        <x:v>0.15319879566959613</x:v>
      </x:c>
      <x:c r="AB1564" s="64" t="n">
        <x:f aca="0">W1564*Y1564</x:f>
        <x:v>0.9801648174835395</x:v>
      </x:c>
      <x:c r="AC1564" s="64" t="n">
        <x:f aca="0">X1564*Y1564</x:f>
        <x:v>0.15059814951473877</x:v>
      </x:c>
      <x:c r="AD1564" s="64" t="n">
        <x:f aca="0">SUM(Z1564:AC1564)</x:f>
        <x:v>1.4261428621041152</x:v>
      </x:c>
      <x:c r="AE1564" s="64" t="n">
        <x:f aca="0">MAX(AE1563,AD1564)</x:f>
        <x:v>1.4453123110204733</x:v>
      </x:c>
      <x:c r="AF1564" s="63" t="n">
        <x:f aca="0">AD1564/AE1564-1</x:f>
        <x:v>-0.013263188011470972</x:v>
      </x:c>
      <x:c r="AG1564" s="63" t="n">
        <x:f aca="0">AD1564/AD1563-1</x:f>
        <x:v>0.00046258406447363676</x:v>
      </x:c>
      <x:c r="AH1564" s="61" t="n">
        <x:f aca="0">IF(OR(T1564="年末+季度",T1564="季度+动态",T1564="季度",T1564="动态"),A1564,AH1563)</x:f>
        <x:v>46112</x:v>
      </x:c>
      <x:c r="AI1564" s="68" t="n">
        <x:f aca="0">YEAR(A1564)</x:f>
        <x:v>2026</x:v>
      </x:c>
      <x:c r="AJ1564" s="68" t="n">
        <x:f aca="0">MONTH(A1564)</x:f>
        <x:v>4</x:v>
      </x:c>
      <x:c r="AK1564" s="66" t="n">
        <x:f aca="0">IF(MONTH(A1564)&lt;&gt;MONTH(A1565),1,0)</x:f>
        <x:v>0</x:v>
      </x:c>
      <x:c r="AL1564" s="64" t="n">
        <x:f aca="0">IF(AK1563,AD1563,AL1563)</x:f>
        <x:v>1.4051700407853627</x:v>
      </x:c>
      <x:c r="AM1564" s="65" t="str">
        <x:f aca="0">IF(AK1564,AD1564/AL1564-1,"")</x:f>
      </x:c>
      <x:c r="AN1564" s="64" t="n">
        <x:f aca="0">IF(AI1564&lt;&gt;AI1563,AD1564,MAX(AN1563,AD1564))</x:f>
        <x:v>1.4453123110204733</x:v>
      </x:c>
      <x:c r="AO1564" s="65" t="n">
        <x:f aca="0">AD1564/AN1564-1</x:f>
        <x:v>-0.013263188011470972</x:v>
      </x:c>
      <x:c r="AP1564" s="69" t="n">
        <x:f aca="0">IFERROR(SUM(Z1564:AC1564)/AD1564,0)</x:f>
        <x:v>1</x:v>
      </x:c>
      <x:c r="AQ1564" s="66" t="b">
        <x:f aca="0">AND(B1564&gt;0,C1564&gt;0,D1564&gt;0,E1564&gt;0)</x:f>
        <x:v>1</x:v>
      </x:c>
    </x:row>
    <x:row r="1565" ht="13.5" hidden="0">
      <x:c r="A1565" s="61" t="n">
        <x:f aca="0">'净值底稿'!A1527</x:f>
        <x:v>46132</x:v>
      </x:c>
      <x:c r="B1565" s="62" t="n">
        <x:f aca="0">'净值底稿'!W1527</x:f>
        <x:v>1.7178313305734392</x:v>
      </x:c>
      <x:c r="C1565" s="62" t="n">
        <x:f aca="0">'净值底稿'!T1527</x:f>
        <x:v>2.0619189364960793</x:v>
      </x:c>
      <x:c r="D1565" s="62" t="n">
        <x:f aca="0">'净值底稿'!U1527</x:f>
        <x:v>1.7764</x:v>
      </x:c>
      <x:c r="E1565" s="62" t="n">
        <x:f aca="0">'净值底稿'!V1527</x:f>
        <x:v>3.6563</x:v>
      </x:c>
      <x:c r="F1565" s="63" t="n">
        <x:f aca="0">IFERROR(B1565/B1564-1,0)</x:f>
        <x:v>0.002793782096343733</x:v>
      </x:c>
      <x:c r="G1565" s="63" t="n">
        <x:f aca="0">IFERROR(C1565/C1564-1,0)</x:f>
        <x:v>0.007129784310999643</x:v>
      </x:c>
      <x:c r="H1565" s="63" t="n">
        <x:f aca="0">IFERROR(D1565/D1564-1,0)</x:f>
        <x:v>0.00016890940825398104</x:v>
      </x:c>
      <x:c r="I1565" s="63" t="n">
        <x:f aca="0">IFERROR(E1565/E1564-1,0)</x:f>
        <x:v>0.0010677910415068936</x:v>
      </x:c>
      <x:c r="J1565" s="64" t="n">
        <x:f aca="0">Z1564*(1+F1565)</x:f>
        <x:v>0.14257832244628418</x:v>
      </x:c>
      <x:c r="K1565" s="64" t="n">
        <x:f aca="0">AA1564*(1+G1565)</x:f>
        <x:v>0.15429107003942524</x:v>
      </x:c>
      <x:c r="L1565" s="64" t="n">
        <x:f aca="0">AB1564*(1+H1565)</x:f>
        <x:v>0.9803303765428519</x:v>
      </x:c>
      <x:c r="M1565" s="64" t="n">
        <x:f aca="0">AC1564*(1+I1565)</x:f>
        <x:v>0.15075895686965812</x:v>
      </x:c>
      <x:c r="N1565" s="64" t="n">
        <x:f aca="0">SUM(J1565:M1565)</x:f>
        <x:v>1.4279587258982194</x:v>
      </x:c>
      <x:c r="O1565" s="65" t="n">
        <x:f aca="0">IFERROR((J1565+K1565)/N1565,0)</x:f>
        <x:v>0.20789774039090075</x:v>
      </x:c>
      <x:c r="P1565" s="66" t="b">
        <x:f aca="0">AND(MONTH(A1565)=12,OR(A1566="",YEAR(A1565)&lt;&gt;YEAR(A1566)))</x:f>
        <x:v>0</x:v>
      </x:c>
      <x:c r="Q1565" s="66" t="b">
        <x:f aca="0">AND(MOD(MONTH(A1565),3)=0,OR(A1566="",MONTH(A1565)&lt;&gt;MONTH(A1566)))</x:f>
        <x:v>0</x:v>
      </x:c>
      <x:c r="R1565" s="66" t="b">
        <x:f aca="0">OR(O1565&gt;$E$7,O1565&lt;$E$6)</x:f>
        <x:v>0</x:v>
      </x:c>
      <x:c r="S1565" s="66" t="b">
        <x:f aca="0">AND(OR(P1565,Q1565,R1565),A1565-AH1564&gt;$E$8)</x:f>
        <x:v>0</x:v>
      </x:c>
      <x:c r="T1565" s="67" t="str">
        <x:f aca="0">IF(NOT(OR(P1565,Q1565,R1565)),"不调",IF(NOT(S1565),"间隔规则跳过",IF(P1565,"年末+季度",IF(AND(Q1565,R1565),"季度+动态",IF(Q1565,"季度","动态")))))</x:f>
        <x:v>不调</x:v>
      </x:c>
      <x:c r="U1565" s="64" t="n">
        <x:f aca="0">IF(OR(T1565="年末+季度",T1565="季度+动态"),N1565*$E$5/2,IF(T1565="季度",(J1565+K1565)/2,IF(T1565="动态",N1565*$E$5*IF(J1565+K1565=0,0.5,J1565/(J1565+K1565)),J1565)))</x:f>
        <x:v>0.14257832244628418</x:v>
      </x:c>
      <x:c r="V1565" s="64" t="n">
        <x:f aca="0">IF(OR(T1565="年末+季度",T1565="季度+动态"),N1565*$E$5/2,IF(T1565="季度",(J1565+K1565)/2,IF(T1565="动态",N1565*$E$5*IF(J1565+K1565=0,0.5,K1565/(J1565+K1565)),K1565)))</x:f>
        <x:v>0.15429107003942524</x:v>
      </x:c>
      <x:c r="W1565" s="64" t="n">
        <x:f aca="0">IF(OR(T1565="年末+季度",T1565="季度+动态",T1565="动态"),N1565*(1-$E$5)*IF(L1565+M1565=0,$B$7/($B$7+$B$8),L1565/(L1565+M1565)),L1565)</x:f>
        <x:v>0.9803303765428519</x:v>
      </x:c>
      <x:c r="X1565" s="64" t="n">
        <x:f aca="0">IF(OR(T1565="年末+季度",T1565="季度+动态",T1565="动态"),N1565*(1-$E$5)*IF(L1565+M1565=0,$B$8/($B$7+$B$8),M1565/(L1565+M1565)),M1565)</x:f>
        <x:v>0.15075895686965812</x:v>
      </x:c>
      <x:c r="Y1565" s="64" t="n">
        <x:f aca="0">POWER(1-$H$5,(A1565-A1564)/$H$8)</x:f>
        <x:v>0.9999588018747739</x:v>
      </x:c>
      <x:c r="Z1565" s="64" t="n">
        <x:f aca="0">U1565*Y1565</x:f>
        <x:v>0.14257244848670153</x:v>
      </x:c>
      <x:c r="AA1565" s="64" t="n">
        <x:f aca="0">V1565*Y1565</x:f>
        <x:v>0.1542847135366005</x:v>
      </x:c>
      <x:c r="AB1565" s="64" t="n">
        <x:f aca="0">W1565*Y1565</x:f>
        <x:v>0.9802899887692362</x:v>
      </x:c>
      <x:c r="AC1565" s="64" t="n">
        <x:f aca="0">X1565*Y1565</x:f>
        <x:v>0.15075274588327406</x:v>
      </x:c>
      <x:c r="AD1565" s="64" t="n">
        <x:f aca="0">SUM(Z1565:AC1565)</x:f>
        <x:v>1.4278998966758123</x:v>
      </x:c>
      <x:c r="AE1565" s="64" t="n">
        <x:f aca="0">MAX(AE1564,AD1565)</x:f>
        <x:v>1.4453123110204733</x:v>
      </x:c>
      <x:c r="AF1565" s="63" t="n">
        <x:f aca="0">AD1565/AE1565-1</x:f>
        <x:v>-0.012047509878585938</x:v>
      </x:c>
      <x:c r="AG1565" s="63" t="n">
        <x:f aca="0">AD1565/AD1564-1</x:f>
        <x:v>0.0012320186275762701</x:v>
      </x:c>
      <x:c r="AH1565" s="61" t="n">
        <x:f aca="0">IF(OR(T1565="年末+季度",T1565="季度+动态",T1565="季度",T1565="动态"),A1565,AH1564)</x:f>
        <x:v>46112</x:v>
      </x:c>
      <x:c r="AI1565" s="68" t="n">
        <x:f aca="0">YEAR(A1565)</x:f>
        <x:v>2026</x:v>
      </x:c>
      <x:c r="AJ1565" s="68" t="n">
        <x:f aca="0">MONTH(A1565)</x:f>
        <x:v>4</x:v>
      </x:c>
      <x:c r="AK1565" s="66" t="n">
        <x:f aca="0">IF(MONTH(A1565)&lt;&gt;MONTH(A1566),1,0)</x:f>
        <x:v>0</x:v>
      </x:c>
      <x:c r="AL1565" s="64" t="n">
        <x:f aca="0">IF(AK1564,AD1564,AL1564)</x:f>
        <x:v>1.4051700407853627</x:v>
      </x:c>
      <x:c r="AM1565" s="65" t="str">
        <x:f aca="0">IF(AK1565,AD1565/AL1565-1,"")</x:f>
      </x:c>
      <x:c r="AN1565" s="64" t="n">
        <x:f aca="0">IF(AI1565&lt;&gt;AI1564,AD1565,MAX(AN1564,AD1565))</x:f>
        <x:v>1.4453123110204733</x:v>
      </x:c>
      <x:c r="AO1565" s="65" t="n">
        <x:f aca="0">AD1565/AN1565-1</x:f>
        <x:v>-0.012047509878585938</x:v>
      </x:c>
      <x:c r="AP1565" s="69" t="n">
        <x:f aca="0">IFERROR(SUM(Z1565:AC1565)/AD1565,0)</x:f>
        <x:v>1</x:v>
      </x:c>
      <x:c r="AQ1565" s="66" t="b">
        <x:f aca="0">AND(B1565&gt;0,C1565&gt;0,D1565&gt;0,E1565&gt;0)</x:f>
        <x:v>1</x:v>
      </x:c>
    </x:row>
    <x:row r="1566" ht="13.5" hidden="0">
      <x:c r="A1566" s="61" t="n">
        <x:f aca="0">'净值底稿'!A1528</x:f>
        <x:v>46133</x:v>
      </x:c>
      <x:c r="B1566" s="62" t="n">
        <x:f aca="0">'净值底稿'!W1528</x:f>
        <x:v>1.7302237413242474</x:v>
      </x:c>
      <x:c r="C1566" s="62" t="n">
        <x:f aca="0">'净值底稿'!T1528</x:f>
        <x:v>2.0619788408731163</x:v>
      </x:c>
      <x:c r="D1566" s="62" t="n">
        <x:f aca="0">'净值底稿'!U1528</x:f>
        <x:v>1.7779</x:v>
      </x:c>
      <x:c r="E1566" s="62" t="n">
        <x:f aca="0">'净值底稿'!V1528</x:f>
        <x:v>3.6441</x:v>
      </x:c>
      <x:c r="F1566" s="63" t="n">
        <x:f aca="0">IFERROR(B1566/B1565-1,0)</x:f>
        <x:v>0.0072139857564894605</x:v>
      </x:c>
      <x:c r="G1566" s="63" t="n">
        <x:f aca="0">IFERROR(C1566/C1565-1,0)</x:f>
        <x:v>0.000029052731403078624</x:v>
      </x:c>
      <x:c r="H1566" s="63" t="n">
        <x:f aca="0">IFERROR(D1566/D1565-1,0)</x:f>
        <x:v>0.0008444044134203743</x:v>
      </x:c>
      <x:c r="I1566" s="63" t="n">
        <x:f aca="0">IFERROR(E1566/E1565-1,0)</x:f>
        <x:v>-0.0033367065065776913</x:v>
      </x:c>
      <x:c r="J1566" s="64" t="n">
        <x:f aca="0">Z1565*(1+F1566)</x:f>
        <x:v>0.1436009640993524</x:v>
      </x:c>
      <x:c r="K1566" s="64" t="n">
        <x:f aca="0">AA1565*(1+G1566)</x:f>
        <x:v>0.1542891959289425</x:v>
      </x:c>
      <x:c r="L1566" s="64" t="n">
        <x:f aca="0">AB1565*(1+H1566)</x:f>
        <x:v>0.9811177499621848</x:v>
      </x:c>
      <x:c r="M1566" s="64" t="n">
        <x:f aca="0">AC1565*(1+I1566)</x:f>
        <x:v>0.15024972821520088</x:v>
      </x:c>
      <x:c r="N1566" s="64" t="n">
        <x:f aca="0">SUM(J1566:M1566)</x:f>
        <x:v>1.4292576382056807</x:v>
      </x:c>
      <x:c r="O1566" s="65" t="n">
        <x:f aca="0">IFERROR((J1566+K1566)/N1566,0)</x:f>
        <x:v>0.20842299671196604</x:v>
      </x:c>
      <x:c r="P1566" s="66" t="b">
        <x:f aca="0">AND(MONTH(A1566)=12,OR(A1567="",YEAR(A1566)&lt;&gt;YEAR(A1567)))</x:f>
        <x:v>0</x:v>
      </x:c>
      <x:c r="Q1566" s="66" t="b">
        <x:f aca="0">AND(MOD(MONTH(A1566),3)=0,OR(A1567="",MONTH(A1566)&lt;&gt;MONTH(A1567)))</x:f>
        <x:v>0</x:v>
      </x:c>
      <x:c r="R1566" s="66" t="b">
        <x:f aca="0">OR(O1566&gt;$E$7,O1566&lt;$E$6)</x:f>
        <x:v>0</x:v>
      </x:c>
      <x:c r="S1566" s="66" t="b">
        <x:f aca="0">AND(OR(P1566,Q1566,R1566),A1566-AH1565&gt;$E$8)</x:f>
        <x:v>0</x:v>
      </x:c>
      <x:c r="T1566" s="67" t="str">
        <x:f aca="0">IF(NOT(OR(P1566,Q1566,R1566)),"不调",IF(NOT(S1566),"间隔规则跳过",IF(P1566,"年末+季度",IF(AND(Q1566,R1566),"季度+动态",IF(Q1566,"季度","动态")))))</x:f>
        <x:v>不调</x:v>
      </x:c>
      <x:c r="U1566" s="64" t="n">
        <x:f aca="0">IF(OR(T1566="年末+季度",T1566="季度+动态"),N1566*$E$5/2,IF(T1566="季度",(J1566+K1566)/2,IF(T1566="动态",N1566*$E$5*IF(J1566+K1566=0,0.5,J1566/(J1566+K1566)),J1566)))</x:f>
        <x:v>0.1436009640993524</x:v>
      </x:c>
      <x:c r="V1566" s="64" t="n">
        <x:f aca="0">IF(OR(T1566="年末+季度",T1566="季度+动态"),N1566*$E$5/2,IF(T1566="季度",(J1566+K1566)/2,IF(T1566="动态",N1566*$E$5*IF(J1566+K1566=0,0.5,K1566/(J1566+K1566)),K1566)))</x:f>
        <x:v>0.1542891959289425</x:v>
      </x:c>
      <x:c r="W1566" s="64" t="n">
        <x:f aca="0">IF(OR(T1566="年末+季度",T1566="季度+动态",T1566="动态"),N1566*(1-$E$5)*IF(L1566+M1566=0,$B$7/($B$7+$B$8),L1566/(L1566+M1566)),L1566)</x:f>
        <x:v>0.9811177499621848</x:v>
      </x:c>
      <x:c r="X1566" s="64" t="n">
        <x:f aca="0">IF(OR(T1566="年末+季度",T1566="季度+动态",T1566="动态"),N1566*(1-$E$5)*IF(L1566+M1566=0,$B$8/($B$7+$B$8),M1566/(L1566+M1566)),M1566)</x:f>
        <x:v>0.15024972821520088</x:v>
      </x:c>
      <x:c r="Y1566" s="64" t="n">
        <x:f aca="0">POWER(1-$H$5,(A1566-A1565)/$H$8)</x:f>
        <x:v>0.9999862671029998</x:v>
      </x:c>
      <x:c r="Z1566" s="64" t="n">
        <x:f aca="0">U1566*Y1566</x:f>
        <x:v>0.1435989920421033</x:v>
      </x:c>
      <x:c r="AA1566" s="64" t="n">
        <x:f aca="0">V1566*Y1566</x:f>
        <x:v>0.15428707709130657</x:v>
      </x:c>
      <x:c r="AB1566" s="64" t="n">
        <x:f aca="0">W1566*Y1566</x:f>
        <x:v>0.9811042763731794</x:v>
      </x:c>
      <x:c r="AC1566" s="64" t="n">
        <x:f aca="0">X1566*Y1566</x:f>
        <x:v>0.15024766485115898</x:v>
      </x:c>
      <x:c r="AD1566" s="64" t="n">
        <x:f aca="0">SUM(Z1566:AC1566)</x:f>
        <x:v>1.4292380103577484</x:v>
      </x:c>
      <x:c r="AE1566" s="64" t="n">
        <x:f aca="0">MAX(AE1565,AD1566)</x:f>
        <x:v>1.4453123110204733</x:v>
      </x:c>
      <x:c r="AF1566" s="63" t="n">
        <x:f aca="0">AD1566/AE1566-1</x:f>
        <x:v>-0.011121679750569213</x:v>
      </x:c>
      <x:c r="AG1566" s="63" t="n">
        <x:f aca="0">AD1566/AD1565-1</x:f>
        <x:v>0.0009371200915773148</x:v>
      </x:c>
      <x:c r="AH1566" s="61" t="n">
        <x:f aca="0">IF(OR(T1566="年末+季度",T1566="季度+动态",T1566="季度",T1566="动态"),A1566,AH1565)</x:f>
        <x:v>46112</x:v>
      </x:c>
      <x:c r="AI1566" s="68" t="n">
        <x:f aca="0">YEAR(A1566)</x:f>
        <x:v>2026</x:v>
      </x:c>
      <x:c r="AJ1566" s="68" t="n">
        <x:f aca="0">MONTH(A1566)</x:f>
        <x:v>4</x:v>
      </x:c>
      <x:c r="AK1566" s="66" t="n">
        <x:f aca="0">IF(MONTH(A1566)&lt;&gt;MONTH(A1567),1,0)</x:f>
        <x:v>0</x:v>
      </x:c>
      <x:c r="AL1566" s="64" t="n">
        <x:f aca="0">IF(AK1565,AD1565,AL1565)</x:f>
        <x:v>1.4051700407853627</x:v>
      </x:c>
      <x:c r="AM1566" s="65" t="str">
        <x:f aca="0">IF(AK1566,AD1566/AL1566-1,"")</x:f>
      </x:c>
      <x:c r="AN1566" s="64" t="n">
        <x:f aca="0">IF(AI1566&lt;&gt;AI1565,AD1566,MAX(AN1565,AD1566))</x:f>
        <x:v>1.4453123110204733</x:v>
      </x:c>
      <x:c r="AO1566" s="65" t="n">
        <x:f aca="0">AD1566/AN1566-1</x:f>
        <x:v>-0.011121679750569213</x:v>
      </x:c>
      <x:c r="AP1566" s="69" t="n">
        <x:f aca="0">IFERROR(SUM(Z1566:AC1566)/AD1566,0)</x:f>
        <x:v>1</x:v>
      </x:c>
      <x:c r="AQ1566" s="66" t="b">
        <x:f aca="0">AND(B1566&gt;0,C1566&gt;0,D1566&gt;0,E1566&gt;0)</x:f>
        <x:v>1</x:v>
      </x:c>
    </x:row>
    <x:row r="1567" ht="13.5" hidden="0">
      <x:c r="A1567" s="61" t="n">
        <x:f aca="0">'净值底稿'!A1529</x:f>
        <x:v>46134</x:v>
      </x:c>
      <x:c r="B1567" s="62" t="n">
        <x:f aca="0">'净值底稿'!W1529</x:f>
        <x:v>1.7264356281038884</x:v>
      </x:c>
      <x:c r="C1567" s="62" t="n">
        <x:f aca="0">'净值底稿'!T1529</x:f>
        <x:v>2.083964204874369</x:v>
      </x:c>
      <x:c r="D1567" s="62" t="n">
        <x:f aca="0">'净值底稿'!U1529</x:f>
        <x:v>1.7793</x:v>
      </x:c>
      <x:c r="E1567" s="62" t="n">
        <x:f aca="0">'净值底稿'!V1529</x:f>
        <x:v>3.6378</x:v>
      </x:c>
      <x:c r="F1567" s="63" t="n">
        <x:f aca="0">IFERROR(B1567/B1566-1,0)</x:f>
        <x:v>-0.0021893776682659905</x:v>
      </x:c>
      <x:c r="G1567" s="63" t="n">
        <x:f aca="0">IFERROR(C1567/C1566-1,0)</x:f>
        <x:v>0.010662264600127092</x:v>
      </x:c>
      <x:c r="H1567" s="63" t="n">
        <x:f aca="0">IFERROR(D1567/D1566-1,0)</x:f>
        <x:v>0.0007874458630969805</x:v>
      </x:c>
      <x:c r="I1567" s="63" t="n">
        <x:f aca="0">IFERROR(E1567/E1566-1,0)</x:f>
        <x:v>-0.0017288219313410513</x:v>
      </x:c>
      <x:c r="J1567" s="64" t="n">
        <x:f aca="0">Z1566*(1+F1567)</x:f>
        <x:v>0.1432845996157408</x:v>
      </x:c>
      <x:c r="K1567" s="64" t="n">
        <x:f aca="0">AA1566*(1+G1567)</x:f>
        <x:v>0.15593212673163429</x:v>
      </x:c>
      <x:c r="L1567" s="64" t="n">
        <x:f aca="0">AB1566*(1+H1567)</x:f>
        <x:v>0.9818768428768763</x:v>
      </x:c>
      <x:c r="M1567" s="64" t="n">
        <x:f aca="0">AC1566*(1+I1567)</x:f>
        <x:v>0.14998791339303152</x:v>
      </x:c>
      <x:c r="N1567" s="64" t="n">
        <x:f aca="0">SUM(J1567:M1567)</x:f>
        <x:v>1.4310814826172829</x:v>
      </x:c>
      <x:c r="O1567" s="65" t="n">
        <x:f aca="0">IFERROR((J1567+K1567)/N1567,0)</x:f>
        <x:v>0.20908433934882745</x:v>
      </x:c>
      <x:c r="P1567" s="66" t="b">
        <x:f aca="0">AND(MONTH(A1567)=12,OR(A1568="",YEAR(A1567)&lt;&gt;YEAR(A1568)))</x:f>
        <x:v>0</x:v>
      </x:c>
      <x:c r="Q1567" s="66" t="b">
        <x:f aca="0">AND(MOD(MONTH(A1567),3)=0,OR(A1568="",MONTH(A1567)&lt;&gt;MONTH(A1568)))</x:f>
        <x:v>0</x:v>
      </x:c>
      <x:c r="R1567" s="66" t="b">
        <x:f aca="0">OR(O1567&gt;$E$7,O1567&lt;$E$6)</x:f>
        <x:v>0</x:v>
      </x:c>
      <x:c r="S1567" s="66" t="b">
        <x:f aca="0">AND(OR(P1567,Q1567,R1567),A1567-AH1566&gt;$E$8)</x:f>
        <x:v>0</x:v>
      </x:c>
      <x:c r="T1567" s="67" t="str">
        <x:f aca="0">IF(NOT(OR(P1567,Q1567,R1567)),"不调",IF(NOT(S1567),"间隔规则跳过",IF(P1567,"年末+季度",IF(AND(Q1567,R1567),"季度+动态",IF(Q1567,"季度","动态")))))</x:f>
        <x:v>不调</x:v>
      </x:c>
      <x:c r="U1567" s="64" t="n">
        <x:f aca="0">IF(OR(T1567="年末+季度",T1567="季度+动态"),N1567*$E$5/2,IF(T1567="季度",(J1567+K1567)/2,IF(T1567="动态",N1567*$E$5*IF(J1567+K1567=0,0.5,J1567/(J1567+K1567)),J1567)))</x:f>
        <x:v>0.1432845996157408</x:v>
      </x:c>
      <x:c r="V1567" s="64" t="n">
        <x:f aca="0">IF(OR(T1567="年末+季度",T1567="季度+动态"),N1567*$E$5/2,IF(T1567="季度",(J1567+K1567)/2,IF(T1567="动态",N1567*$E$5*IF(J1567+K1567=0,0.5,K1567/(J1567+K1567)),K1567)))</x:f>
        <x:v>0.15593212673163429</x:v>
      </x:c>
      <x:c r="W1567" s="64" t="n">
        <x:f aca="0">IF(OR(T1567="年末+季度",T1567="季度+动态",T1567="动态"),N1567*(1-$E$5)*IF(L1567+M1567=0,$B$7/($B$7+$B$8),L1567/(L1567+M1567)),L1567)</x:f>
        <x:v>0.9818768428768763</x:v>
      </x:c>
      <x:c r="X1567" s="64" t="n">
        <x:f aca="0">IF(OR(T1567="年末+季度",T1567="季度+动态",T1567="动态"),N1567*(1-$E$5)*IF(L1567+M1567=0,$B$8/($B$7+$B$8),M1567/(L1567+M1567)),M1567)</x:f>
        <x:v>0.14998791339303152</x:v>
      </x:c>
      <x:c r="Y1567" s="64" t="n">
        <x:f aca="0">POWER(1-$H$5,(A1567-A1566)/$H$8)</x:f>
        <x:v>0.9999862671029998</x:v>
      </x:c>
      <x:c r="Z1567" s="64" t="n">
        <x:f aca="0">U1567*Y1567</x:f>
        <x:v>0.14328263190309257</x:v>
      </x:c>
      <x:c r="AA1567" s="64" t="n">
        <x:f aca="0">V1567*Y1567</x:f>
        <x:v>0.15592998533179886</x:v>
      </x:c>
      <x:c r="AB1567" s="64" t="n">
        <x:f aca="0">W1567*Y1567</x:f>
        <x:v>0.9818633588633261</x:v>
      </x:c>
      <x:c r="AC1567" s="64" t="n">
        <x:f aca="0">X1567*Y1567</x:f>
        <x:v>0.14998585362446562</x:v>
      </x:c>
      <x:c r="AD1567" s="64" t="n">
        <x:f aca="0">SUM(Z1567:AC1567)</x:f>
        <x:v>1.4310618297226831</x:v>
      </x:c>
      <x:c r="AE1567" s="64" t="n">
        <x:f aca="0">MAX(AE1566,AD1567)</x:f>
        <x:v>1.4453123110204733</x:v>
      </x:c>
      <x:c r="AF1567" s="63" t="n">
        <x:f aca="0">AD1567/AE1567-1</x:f>
        <x:v>-0.009859793754699586</x:v>
      </x:c>
      <x:c r="AG1567" s="63" t="n">
        <x:f aca="0">AD1567/AD1566-1</x:f>
        <x:v>0.001276078128147562</x:v>
      </x:c>
      <x:c r="AH1567" s="61" t="n">
        <x:f aca="0">IF(OR(T1567="年末+季度",T1567="季度+动态",T1567="季度",T1567="动态"),A1567,AH1566)</x:f>
        <x:v>46112</x:v>
      </x:c>
      <x:c r="AI1567" s="68" t="n">
        <x:f aca="0">YEAR(A1567)</x:f>
        <x:v>2026</x:v>
      </x:c>
      <x:c r="AJ1567" s="68" t="n">
        <x:f aca="0">MONTH(A1567)</x:f>
        <x:v>4</x:v>
      </x:c>
      <x:c r="AK1567" s="66" t="n">
        <x:f aca="0">IF(MONTH(A1567)&lt;&gt;MONTH(A1568),1,0)</x:f>
        <x:v>0</x:v>
      </x:c>
      <x:c r="AL1567" s="64" t="n">
        <x:f aca="0">IF(AK1566,AD1566,AL1566)</x:f>
        <x:v>1.4051700407853627</x:v>
      </x:c>
      <x:c r="AM1567" s="65" t="str">
        <x:f aca="0">IF(AK1567,AD1567/AL1567-1,"")</x:f>
      </x:c>
      <x:c r="AN1567" s="64" t="n">
        <x:f aca="0">IF(AI1567&lt;&gt;AI1566,AD1567,MAX(AN1566,AD1567))</x:f>
        <x:v>1.4453123110204733</x:v>
      </x:c>
      <x:c r="AO1567" s="65" t="n">
        <x:f aca="0">AD1567/AN1567-1</x:f>
        <x:v>-0.009859793754699586</x:v>
      </x:c>
      <x:c r="AP1567" s="69" t="n">
        <x:f aca="0">IFERROR(SUM(Z1567:AC1567)/AD1567,0)</x:f>
        <x:v>1</x:v>
      </x:c>
      <x:c r="AQ1567" s="66" t="b">
        <x:f aca="0">AND(B1567&gt;0,C1567&gt;0,D1567&gt;0,E1567&gt;0)</x:f>
        <x:v>1</x:v>
      </x:c>
    </x:row>
    <x:row r="1568" ht="13.5" hidden="0">
      <x:c r="A1568" s="61" t="n">
        <x:f aca="0">'净值底稿'!A1530</x:f>
        <x:v>46135</x:v>
      </x:c>
      <x:c r="B1568" s="62" t="n">
        <x:f aca="0">'净值底稿'!W1530</x:f>
        <x:v>1.731958663935697</x:v>
      </x:c>
      <x:c r="C1568" s="62" t="n">
        <x:f aca="0">'净值底稿'!T1530</x:f>
        <x:v>2.0604854250549107</x:v>
      </x:c>
      <x:c r="D1568" s="62" t="n">
        <x:f aca="0">'净值底稿'!U1530</x:f>
        <x:v>1.778</x:v>
      </x:c>
      <x:c r="E1568" s="62" t="n">
        <x:f aca="0">'净值底稿'!V1530</x:f>
        <x:v>3.5992</x:v>
      </x:c>
      <x:c r="F1568" s="63" t="n">
        <x:f aca="0">IFERROR(B1568/B1567-1,0)</x:f>
        <x:v>0.003199097459471778</x:v>
      </x:c>
      <x:c r="G1568" s="63" t="n">
        <x:f aca="0">IFERROR(C1568/C1567-1,0)</x:f>
        <x:v>-0.011266402639998119</x:v>
      </x:c>
      <x:c r="H1568" s="63" t="n">
        <x:f aca="0">IFERROR(D1568/D1567-1,0)</x:f>
        <x:v>-0.0007306244028550957</x:v>
      </x:c>
      <x:c r="I1568" s="63" t="n">
        <x:f aca="0">IFERROR(E1568/E1567-1,0)</x:f>
        <x:v>-0.010610808730551313</x:v>
      </x:c>
      <x:c r="J1568" s="64" t="n">
        <x:f aca="0">Z1567*(1+F1568)</x:f>
        <x:v>0.14374100700680018</x:v>
      </x:c>
      <x:c r="K1568" s="64" t="n">
        <x:f aca="0">AA1567*(1+G1568)</x:f>
        <x:v>0.1541732153334018</x:v>
      </x:c>
      <x:c r="L1568" s="64" t="n">
        <x:f aca="0">AB1567*(1+H1568)</x:f>
        <x:v>0.9811459855330713</x:v>
      </x:c>
      <x:c r="M1568" s="64" t="n">
        <x:f aca="0">AC1567*(1+I1568)</x:f>
        <x:v>0.14839438241936795</x:v>
      </x:c>
      <x:c r="N1568" s="64" t="n">
        <x:f aca="0">SUM(J1568:M1568)</x:f>
        <x:v>1.4274545902926412</x:v>
      </x:c>
      <x:c r="O1568" s="65" t="n">
        <x:f aca="0">IFERROR((J1568+K1568)/N1568,0)</x:f>
        <x:v>0.20870311697910254</x:v>
      </x:c>
      <x:c r="P1568" s="66" t="b">
        <x:f aca="0">AND(MONTH(A1568)=12,OR(A1569="",YEAR(A1568)&lt;&gt;YEAR(A1569)))</x:f>
        <x:v>0</x:v>
      </x:c>
      <x:c r="Q1568" s="66" t="b">
        <x:f aca="0">AND(MOD(MONTH(A1568),3)=0,OR(A1569="",MONTH(A1568)&lt;&gt;MONTH(A1569)))</x:f>
        <x:v>0</x:v>
      </x:c>
      <x:c r="R1568" s="66" t="b">
        <x:f aca="0">OR(O1568&gt;$E$7,O1568&lt;$E$6)</x:f>
        <x:v>0</x:v>
      </x:c>
      <x:c r="S1568" s="66" t="b">
        <x:f aca="0">AND(OR(P1568,Q1568,R1568),A1568-AH1567&gt;$E$8)</x:f>
        <x:v>0</x:v>
      </x:c>
      <x:c r="T1568" s="67" t="str">
        <x:f aca="0">IF(NOT(OR(P1568,Q1568,R1568)),"不调",IF(NOT(S1568),"间隔规则跳过",IF(P1568,"年末+季度",IF(AND(Q1568,R1568),"季度+动态",IF(Q1568,"季度","动态")))))</x:f>
        <x:v>不调</x:v>
      </x:c>
      <x:c r="U1568" s="64" t="n">
        <x:f aca="0">IF(OR(T1568="年末+季度",T1568="季度+动态"),N1568*$E$5/2,IF(T1568="季度",(J1568+K1568)/2,IF(T1568="动态",N1568*$E$5*IF(J1568+K1568=0,0.5,J1568/(J1568+K1568)),J1568)))</x:f>
        <x:v>0.14374100700680018</x:v>
      </x:c>
      <x:c r="V1568" s="64" t="n">
        <x:f aca="0">IF(OR(T1568="年末+季度",T1568="季度+动态"),N1568*$E$5/2,IF(T1568="季度",(J1568+K1568)/2,IF(T1568="动态",N1568*$E$5*IF(J1568+K1568=0,0.5,K1568/(J1568+K1568)),K1568)))</x:f>
        <x:v>0.1541732153334018</x:v>
      </x:c>
      <x:c r="W1568" s="64" t="n">
        <x:f aca="0">IF(OR(T1568="年末+季度",T1568="季度+动态",T1568="动态"),N1568*(1-$E$5)*IF(L1568+M1568=0,$B$7/($B$7+$B$8),L1568/(L1568+M1568)),L1568)</x:f>
        <x:v>0.9811459855330713</x:v>
      </x:c>
      <x:c r="X1568" s="64" t="n">
        <x:f aca="0">IF(OR(T1568="年末+季度",T1568="季度+动态",T1568="动态"),N1568*(1-$E$5)*IF(L1568+M1568=0,$B$8/($B$7+$B$8),M1568/(L1568+M1568)),M1568)</x:f>
        <x:v>0.14839438241936795</x:v>
      </x:c>
      <x:c r="Y1568" s="64" t="n">
        <x:f aca="0">POWER(1-$H$5,(A1568-A1567)/$H$8)</x:f>
        <x:v>0.9999862671029998</x:v>
      </x:c>
      <x:c r="Z1568" s="64" t="n">
        <x:f aca="0">U1568*Y1568</x:f>
        <x:v>0.14373903302635624</x:v>
      </x:c>
      <x:c r="AA1568" s="64" t="n">
        <x:f aca="0">V1568*Y1568</x:f>
        <x:v>0.15417109808851545</x:v>
      </x:c>
      <x:c r="AB1568" s="64" t="n">
        <x:f aca="0">W1568*Y1568</x:f>
        <x:v>0.9811325115563098</x:v>
      </x:c>
      <x:c r="AC1568" s="64" t="n">
        <x:f aca="0">X1568*Y1568</x:f>
        <x:v>0.14839234453459876</x:v>
      </x:c>
      <x:c r="AD1568" s="64" t="n">
        <x:f aca="0">SUM(Z1568:AC1568)</x:f>
        <x:v>1.42743498720578</x:v>
      </x:c>
      <x:c r="AE1568" s="64" t="n">
        <x:f aca="0">MAX(AE1567,AD1568)</x:f>
        <x:v>1.4453123110204733</x:v>
      </x:c>
      <x:c r="AF1568" s="63" t="n">
        <x:f aca="0">AD1568/AE1568-1</x:f>
        <x:v>-0.012369177013423993</x:v>
      </x:c>
      <x:c r="AG1568" s="63" t="n">
        <x:f aca="0">AD1568/AD1567-1</x:f>
        <x:v>-0.0025343716403964933</x:v>
      </x:c>
      <x:c r="AH1568" s="61" t="n">
        <x:f aca="0">IF(OR(T1568="年末+季度",T1568="季度+动态",T1568="季度",T1568="动态"),A1568,AH1567)</x:f>
        <x:v>46112</x:v>
      </x:c>
      <x:c r="AI1568" s="68" t="n">
        <x:f aca="0">YEAR(A1568)</x:f>
        <x:v>2026</x:v>
      </x:c>
      <x:c r="AJ1568" s="68" t="n">
        <x:f aca="0">MONTH(A1568)</x:f>
        <x:v>4</x:v>
      </x:c>
      <x:c r="AK1568" s="66" t="n">
        <x:f aca="0">IF(MONTH(A1568)&lt;&gt;MONTH(A1569),1,0)</x:f>
        <x:v>0</x:v>
      </x:c>
      <x:c r="AL1568" s="64" t="n">
        <x:f aca="0">IF(AK1567,AD1567,AL1567)</x:f>
        <x:v>1.4051700407853627</x:v>
      </x:c>
      <x:c r="AM1568" s="65" t="str">
        <x:f aca="0">IF(AK1568,AD1568/AL1568-1,"")</x:f>
      </x:c>
      <x:c r="AN1568" s="64" t="n">
        <x:f aca="0">IF(AI1568&lt;&gt;AI1567,AD1568,MAX(AN1567,AD1568))</x:f>
        <x:v>1.4453123110204733</x:v>
      </x:c>
      <x:c r="AO1568" s="65" t="n">
        <x:f aca="0">AD1568/AN1568-1</x:f>
        <x:v>-0.012369177013423993</x:v>
      </x:c>
      <x:c r="AP1568" s="69" t="n">
        <x:f aca="0">IFERROR(SUM(Z1568:AC1568)/AD1568,0)</x:f>
        <x:v>1</x:v>
      </x:c>
      <x:c r="AQ1568" s="66" t="b">
        <x:f aca="0">AND(B1568&gt;0,C1568&gt;0,D1568&gt;0,E1568&gt;0)</x:f>
        <x:v>1</x:v>
      </x:c>
    </x:row>
    <x:row r="1569" ht="13.5" hidden="0">
      <x:c r="A1569" s="61" t="n">
        <x:f aca="0">'净值底稿'!A1531</x:f>
        <x:v>46136</x:v>
      </x:c>
      <x:c r="B1569" s="62" t="n">
        <x:f aca="0">'净值底稿'!W1531</x:f>
        <x:v>1.7304039613088484</x:v>
      </x:c>
      <x:c r="C1569" s="62" t="n">
        <x:f aca="0">'净值底稿'!T1531</x:f>
        <x:v>2.0527045505638286</x:v>
      </x:c>
      <x:c r="D1569" s="62" t="n">
        <x:f aca="0">'净值底稿'!U1531</x:f>
        <x:v>1.7767</x:v>
      </x:c>
      <x:c r="E1569" s="62" t="n">
        <x:f aca="0">'净值底稿'!V1531</x:f>
        <x:v>3.5841</x:v>
      </x:c>
      <x:c r="F1569" s="63" t="n">
        <x:f aca="0">IFERROR(B1569/B1568-1,0)</x:f>
        <x:v>-0.000897655734644176</x:v>
      </x:c>
      <x:c r="G1569" s="63" t="n">
        <x:f aca="0">IFERROR(C1569/C1568-1,0)</x:f>
        <x:v>-0.0037762336954529907</x:v>
      </x:c>
      <x:c r="H1569" s="63" t="n">
        <x:f aca="0">IFERROR(D1569/D1568-1,0)</x:f>
        <x:v>-0.0007311586051743646</x:v>
      </x:c>
      <x:c r="I1569" s="63" t="n">
        <x:f aca="0">IFERROR(E1569/E1568-1,0)</x:f>
        <x:v>-0.004195376750389057</x:v>
      </x:c>
      <x:c r="J1569" s="64" t="n">
        <x:f aca="0">Z1568*(1+F1569)</x:f>
        <x:v>0.1436100048590679</x:v>
      </x:c>
      <x:c r="K1569" s="64" t="n">
        <x:f aca="0">AA1568*(1+G1569)</x:f>
        <x:v>0.1535889119930486</x:v>
      </x:c>
      <x:c r="L1569" s="64" t="n">
        <x:f aca="0">AB1568*(1+H1569)</x:f>
        <x:v>0.980415148077669</x:v>
      </x:c>
      <x:c r="M1569" s="64" t="n">
        <x:f aca="0">AC1568*(1+I1569)</x:f>
        <x:v>0.14776978274240257</x:v>
      </x:c>
      <x:c r="N1569" s="64" t="n">
        <x:f aca="0">SUM(J1569:M1569)</x:f>
        <x:v>1.425383847672188</x:v>
      </x:c>
      <x:c r="O1569" s="65" t="n">
        <x:f aca="0">IFERROR((J1569+K1569)/N1569,0)</x:f>
        <x:v>0.20850447922324625</x:v>
      </x:c>
      <x:c r="P1569" s="66" t="b">
        <x:f aca="0">AND(MONTH(A1569)=12,OR(A1570="",YEAR(A1569)&lt;&gt;YEAR(A1570)))</x:f>
        <x:v>0</x:v>
      </x:c>
      <x:c r="Q1569" s="66" t="b">
        <x:f aca="0">AND(MOD(MONTH(A1569),3)=0,OR(A1570="",MONTH(A1569)&lt;&gt;MONTH(A1570)))</x:f>
        <x:v>0</x:v>
      </x:c>
      <x:c r="R1569" s="66" t="b">
        <x:f aca="0">OR(O1569&gt;$E$7,O1569&lt;$E$6)</x:f>
        <x:v>0</x:v>
      </x:c>
      <x:c r="S1569" s="66" t="b">
        <x:f aca="0">AND(OR(P1569,Q1569,R1569),A1569-AH1568&gt;$E$8)</x:f>
        <x:v>0</x:v>
      </x:c>
      <x:c r="T1569" s="67" t="str">
        <x:f aca="0">IF(NOT(OR(P1569,Q1569,R1569)),"不调",IF(NOT(S1569),"间隔规则跳过",IF(P1569,"年末+季度",IF(AND(Q1569,R1569),"季度+动态",IF(Q1569,"季度","动态")))))</x:f>
        <x:v>不调</x:v>
      </x:c>
      <x:c r="U1569" s="64" t="n">
        <x:f aca="0">IF(OR(T1569="年末+季度",T1569="季度+动态"),N1569*$E$5/2,IF(T1569="季度",(J1569+K1569)/2,IF(T1569="动态",N1569*$E$5*IF(J1569+K1569=0,0.5,J1569/(J1569+K1569)),J1569)))</x:f>
        <x:v>0.1436100048590679</x:v>
      </x:c>
      <x:c r="V1569" s="64" t="n">
        <x:f aca="0">IF(OR(T1569="年末+季度",T1569="季度+动态"),N1569*$E$5/2,IF(T1569="季度",(J1569+K1569)/2,IF(T1569="动态",N1569*$E$5*IF(J1569+K1569=0,0.5,K1569/(J1569+K1569)),K1569)))</x:f>
        <x:v>0.1535889119930486</x:v>
      </x:c>
      <x:c r="W1569" s="64" t="n">
        <x:f aca="0">IF(OR(T1569="年末+季度",T1569="季度+动态",T1569="动态"),N1569*(1-$E$5)*IF(L1569+M1569=0,$B$7/($B$7+$B$8),L1569/(L1569+M1569)),L1569)</x:f>
        <x:v>0.980415148077669</x:v>
      </x:c>
      <x:c r="X1569" s="64" t="n">
        <x:f aca="0">IF(OR(T1569="年末+季度",T1569="季度+动态",T1569="动态"),N1569*(1-$E$5)*IF(L1569+M1569=0,$B$8/($B$7+$B$8),M1569/(L1569+M1569)),M1569)</x:f>
        <x:v>0.14776978274240257</x:v>
      </x:c>
      <x:c r="Y1569" s="64" t="n">
        <x:f aca="0">POWER(1-$H$5,(A1569-A1568)/$H$8)</x:f>
        <x:v>0.9999862671029998</x:v>
      </x:c>
      <x:c r="Z1569" s="64" t="n">
        <x:f aca="0">U1569*Y1569</x:f>
        <x:v>0.14360803267766298</x:v>
      </x:c>
      <x:c r="AA1569" s="64" t="n">
        <x:f aca="0">V1569*Y1569</x:f>
        <x:v>0.15358680277233983</x:v>
      </x:c>
      <x:c r="AB1569" s="64" t="n">
        <x:f aca="0">W1569*Y1569</x:f>
        <x:v>0.980401684137423</x:v>
      </x:c>
      <x:c r="AC1569" s="64" t="n">
        <x:f aca="0">X1569*Y1569</x:f>
        <x:v>0.14776775343519644</x:v>
      </x:c>
      <x:c r="AD1569" s="64" t="n">
        <x:f aca="0">SUM(Z1569:AC1569)</x:f>
        <x:v>1.4253642730226224</x:v>
      </x:c>
      <x:c r="AE1569" s="64" t="n">
        <x:f aca="0">MAX(AE1568,AD1569)</x:f>
        <x:v>1.4453123110204733</x:v>
      </x:c>
      <x:c r="AF1569" s="63" t="n">
        <x:f aca="0">AD1569/AE1569-1</x:f>
        <x:v>-0.013801887554508174</x:v>
      </x:c>
      <x:c r="AG1569" s="63" t="n">
        <x:f aca="0">AD1569/AD1568-1</x:f>
        <x:v>-0.0014506539364088633</x:v>
      </x:c>
      <x:c r="AH1569" s="61" t="n">
        <x:f aca="0">IF(OR(T1569="年末+季度",T1569="季度+动态",T1569="季度",T1569="动态"),A1569,AH1568)</x:f>
        <x:v>46112</x:v>
      </x:c>
      <x:c r="AI1569" s="68" t="n">
        <x:f aca="0">YEAR(A1569)</x:f>
        <x:v>2026</x:v>
      </x:c>
      <x:c r="AJ1569" s="68" t="n">
        <x:f aca="0">MONTH(A1569)</x:f>
        <x:v>4</x:v>
      </x:c>
      <x:c r="AK1569" s="66" t="n">
        <x:f aca="0">IF(MONTH(A1569)&lt;&gt;MONTH(A1570),1,0)</x:f>
        <x:v>0</x:v>
      </x:c>
      <x:c r="AL1569" s="64" t="n">
        <x:f aca="0">IF(AK1568,AD1568,AL1568)</x:f>
        <x:v>1.4051700407853627</x:v>
      </x:c>
      <x:c r="AM1569" s="65" t="str">
        <x:f aca="0">IF(AK1569,AD1569/AL1569-1,"")</x:f>
      </x:c>
      <x:c r="AN1569" s="64" t="n">
        <x:f aca="0">IF(AI1569&lt;&gt;AI1568,AD1569,MAX(AN1568,AD1569))</x:f>
        <x:v>1.4453123110204733</x:v>
      </x:c>
      <x:c r="AO1569" s="65" t="n">
        <x:f aca="0">AD1569/AN1569-1</x:f>
        <x:v>-0.013801887554508174</x:v>
      </x:c>
      <x:c r="AP1569" s="69" t="n">
        <x:f aca="0">IFERROR(SUM(Z1569:AC1569)/AD1569,0)</x:f>
        <x:v>1</x:v>
      </x:c>
      <x:c r="AQ1569" s="66" t="b">
        <x:f aca="0">AND(B1569&gt;0,C1569&gt;0,D1569&gt;0,E1569&gt;0)</x:f>
        <x:v>1</x:v>
      </x:c>
    </x:row>
    <x:row r="1570" ht="13.5" hidden="0">
      <x:c r="A1570" s="61" t="n">
        <x:f aca="0">'净值底稿'!A1532</x:f>
        <x:v>46139</x:v>
      </x:c>
      <x:c r="B1570" s="62" t="n">
        <x:f aca="0">'净值底稿'!W1532</x:f>
        <x:v>1.7244716894437404</x:v>
      </x:c>
      <x:c r="C1570" s="62" t="n">
        <x:f aca="0">'净值底稿'!T1532</x:f>
        <x:v>2.0661899689542933</x:v>
      </x:c>
      <x:c r="D1570" s="62" t="n">
        <x:f aca="0">'净值底稿'!U1532</x:f>
        <x:v>1.7755</x:v>
      </x:c>
      <x:c r="E1570" s="62" t="n">
        <x:f aca="0">'净值底稿'!V1532</x:f>
        <x:v>3.5974</x:v>
      </x:c>
      <x:c r="F1570" s="63" t="n">
        <x:f aca="0">IFERROR(B1570/B1569-1,0)</x:f>
        <x:v>-0.0034282583707337944</x:v>
      </x:c>
      <x:c r="G1570" s="63" t="n">
        <x:f aca="0">IFERROR(C1570/C1569-1,0)</x:f>
        <x:v>0.006569585665292532</x:v>
      </x:c>
      <x:c r="H1570" s="63" t="n">
        <x:f aca="0">IFERROR(D1570/D1569-1,0)</x:f>
        <x:v>-0.0006754094669892963</x:v>
      </x:c>
      <x:c r="I1570" s="63" t="n">
        <x:f aca="0">IFERROR(E1570/E1569-1,0)</x:f>
        <x:v>0.0037108339611060526</x:v>
      </x:c>
      <x:c r="J1570" s="64" t="n">
        <x:f aca="0">Z1569*(1+F1570)</x:f>
        <x:v>0.14311570723753117</x:v>
      </x:c>
      <x:c r="K1570" s="64" t="n">
        <x:f aca="0">AA1569*(1+G1570)</x:f>
        <x:v>0.1545958044302111</x:v>
      </x:c>
      <x:c r="L1570" s="64" t="n">
        <x:f aca="0">AB1569*(1+H1570)</x:f>
        <x:v>0.9797395115585044</x:v>
      </x:c>
      <x:c r="M1570" s="64" t="n">
        <x:f aca="0">AC1569*(1+I1570)</x:f>
        <x:v>0.1483160950330001</x:v>
      </x:c>
      <x:c r="N1570" s="64" t="n">
        <x:f aca="0">SUM(J1570:M1570)</x:f>
        <x:v>1.4257671182592466</x:v>
      </x:c>
      <x:c r="O1570" s="65" t="n">
        <x:f aca="0">IFERROR((J1570+K1570)/N1570,0)</x:f>
        <x:v>0.20880795177211364</x:v>
      </x:c>
      <x:c r="P1570" s="66" t="b">
        <x:f aca="0">AND(MONTH(A1570)=12,OR(A1571="",YEAR(A1570)&lt;&gt;YEAR(A1571)))</x:f>
        <x:v>0</x:v>
      </x:c>
      <x:c r="Q1570" s="66" t="b">
        <x:f aca="0">AND(MOD(MONTH(A1570),3)=0,OR(A1571="",MONTH(A1570)&lt;&gt;MONTH(A1571)))</x:f>
        <x:v>0</x:v>
      </x:c>
      <x:c r="R1570" s="66" t="b">
        <x:f aca="0">OR(O1570&gt;$E$7,O1570&lt;$E$6)</x:f>
        <x:v>0</x:v>
      </x:c>
      <x:c r="S1570" s="66" t="b">
        <x:f aca="0">AND(OR(P1570,Q1570,R1570),A1570-AH1569&gt;$E$8)</x:f>
        <x:v>0</x:v>
      </x:c>
      <x:c r="T1570" s="67" t="str">
        <x:f aca="0">IF(NOT(OR(P1570,Q1570,R1570)),"不调",IF(NOT(S1570),"间隔规则跳过",IF(P1570,"年末+季度",IF(AND(Q1570,R1570),"季度+动态",IF(Q1570,"季度","动态")))))</x:f>
        <x:v>不调</x:v>
      </x:c>
      <x:c r="U1570" s="64" t="n">
        <x:f aca="0">IF(OR(T1570="年末+季度",T1570="季度+动态"),N1570*$E$5/2,IF(T1570="季度",(J1570+K1570)/2,IF(T1570="动态",N1570*$E$5*IF(J1570+K1570=0,0.5,J1570/(J1570+K1570)),J1570)))</x:f>
        <x:v>0.14311570723753117</x:v>
      </x:c>
      <x:c r="V1570" s="64" t="n">
        <x:f aca="0">IF(OR(T1570="年末+季度",T1570="季度+动态"),N1570*$E$5/2,IF(T1570="季度",(J1570+K1570)/2,IF(T1570="动态",N1570*$E$5*IF(J1570+K1570=0,0.5,K1570/(J1570+K1570)),K1570)))</x:f>
        <x:v>0.1545958044302111</x:v>
      </x:c>
      <x:c r="W1570" s="64" t="n">
        <x:f aca="0">IF(OR(T1570="年末+季度",T1570="季度+动态",T1570="动态"),N1570*(1-$E$5)*IF(L1570+M1570=0,$B$7/($B$7+$B$8),L1570/(L1570+M1570)),L1570)</x:f>
        <x:v>0.9797395115585044</x:v>
      </x:c>
      <x:c r="X1570" s="64" t="n">
        <x:f aca="0">IF(OR(T1570="年末+季度",T1570="季度+动态",T1570="动态"),N1570*(1-$E$5)*IF(L1570+M1570=0,$B$8/($B$7+$B$8),M1570/(L1570+M1570)),M1570)</x:f>
        <x:v>0.1483160950330001</x:v>
      </x:c>
      <x:c r="Y1570" s="64" t="n">
        <x:f aca="0">POWER(1-$H$5,(A1570-A1569)/$H$8)</x:f>
        <x:v>0.9999588018747739</x:v>
      </x:c>
      <x:c r="Z1570" s="64" t="n">
        <x:f aca="0">U1570*Y1570</x:f>
        <x:v>0.14310981113870258</x:v>
      </x:c>
      <x:c r="AA1570" s="64" t="n">
        <x:f aca="0">V1570*Y1570</x:f>
        <x:v>0.15458943537290076</x:v>
      </x:c>
      <x:c r="AB1570" s="64" t="n">
        <x:f aca="0">W1570*Y1570</x:f>
        <x:v>0.9796991481274182</x:v>
      </x:c>
      <x:c r="AC1570" s="64" t="n">
        <x:f aca="0">X1570*Y1570</x:f>
        <x:v>0.1483099846879439</x:v>
      </x:c>
      <x:c r="AD1570" s="64" t="n">
        <x:f aca="0">SUM(Z1570:AC1570)</x:f>
        <x:v>1.4257083793269654</x:v>
      </x:c>
      <x:c r="AE1570" s="64" t="n">
        <x:f aca="0">MAX(AE1569,AD1570)</x:f>
        <x:v>1.4453123110204733</x:v>
      </x:c>
      <x:c r="AF1570" s="63" t="n">
        <x:f aca="0">AD1570/AE1570-1</x:f>
        <x:v>-0.013563803161454002</x:v>
      </x:c>
      <x:c r="AG1570" s="63" t="n">
        <x:f aca="0">AD1570/AD1569-1</x:f>
        <x:v>0.00024141639499153378</x:v>
      </x:c>
      <x:c r="AH1570" s="61" t="n">
        <x:f aca="0">IF(OR(T1570="年末+季度",T1570="季度+动态",T1570="季度",T1570="动态"),A1570,AH1569)</x:f>
        <x:v>46112</x:v>
      </x:c>
      <x:c r="AI1570" s="68" t="n">
        <x:f aca="0">YEAR(A1570)</x:f>
        <x:v>2026</x:v>
      </x:c>
      <x:c r="AJ1570" s="68" t="n">
        <x:f aca="0">MONTH(A1570)</x:f>
        <x:v>4</x:v>
      </x:c>
      <x:c r="AK1570" s="66" t="n">
        <x:f aca="0">IF(MONTH(A1570)&lt;&gt;MONTH(A1571),1,0)</x:f>
        <x:v>0</x:v>
      </x:c>
      <x:c r="AL1570" s="64" t="n">
        <x:f aca="0">IF(AK1569,AD1569,AL1569)</x:f>
        <x:v>1.4051700407853627</x:v>
      </x:c>
      <x:c r="AM1570" s="65" t="str">
        <x:f aca="0">IF(AK1570,AD1570/AL1570-1,"")</x:f>
      </x:c>
      <x:c r="AN1570" s="64" t="n">
        <x:f aca="0">IF(AI1570&lt;&gt;AI1569,AD1570,MAX(AN1569,AD1570))</x:f>
        <x:v>1.4453123110204733</x:v>
      </x:c>
      <x:c r="AO1570" s="65" t="n">
        <x:f aca="0">AD1570/AN1570-1</x:f>
        <x:v>-0.013563803161454002</x:v>
      </x:c>
      <x:c r="AP1570" s="69" t="n">
        <x:f aca="0">IFERROR(SUM(Z1570:AC1570)/AD1570,0)</x:f>
        <x:v>1</x:v>
      </x:c>
      <x:c r="AQ1570" s="66" t="b">
        <x:f aca="0">AND(B1570&gt;0,C1570&gt;0,D1570&gt;0,E1570&gt;0)</x:f>
        <x:v>1</x:v>
      </x:c>
    </x:row>
    <x:row r="1571" ht="13.5" hidden="0">
      <x:c r="A1571" s="61" t="n">
        <x:f aca="0">'净值底稿'!A1533</x:f>
        <x:v>46140</x:v>
      </x:c>
      <x:c r="B1571" s="62" t="n">
        <x:f aca="0">'净值底稿'!W1533</x:f>
        <x:v>1.7322803881679627</x:v>
      </x:c>
      <x:c r="C1571" s="62" t="n">
        <x:f aca="0">'净值底稿'!T1533</x:f>
        <x:v>2.0478131440096305</x:v>
      </x:c>
      <x:c r="D1571" s="62" t="n">
        <x:f aca="0">'净值底稿'!U1533</x:f>
        <x:v>1.7766</x:v>
      </x:c>
      <x:c r="E1571" s="62" t="n">
        <x:f aca="0">'净值底稿'!V1533</x:f>
        <x:v>3.542</x:v>
      </x:c>
      <x:c r="F1571" s="63" t="n">
        <x:f aca="0">IFERROR(B1571/B1570-1,0)</x:f>
        <x:v>0.0045281686977076685</x:v>
      </x:c>
      <x:c r="G1571" s="63" t="n">
        <x:f aca="0">IFERROR(C1571/C1570-1,0)</x:f>
        <x:v>-0.008894063576333822</x:v>
      </x:c>
      <x:c r="H1571" s="63" t="n">
        <x:f aca="0">IFERROR(D1571/D1570-1,0)</x:f>
        <x:v>0.0006195437904814582</x:v>
      </x:c>
      <x:c r="I1571" s="63" t="n">
        <x:f aca="0">IFERROR(E1571/E1570-1,0)</x:f>
        <x:v>-0.015400011119141688</x:v>
      </x:c>
      <x:c r="J1571" s="64" t="n">
        <x:f aca="0">Z1570*(1+F1571)</x:f>
        <x:v>0.1437578365058357</x:v>
      </x:c>
      <x:c r="K1571" s="64" t="n">
        <x:f aca="0">AA1570*(1+G1571)</x:f>
        <x:v>0.15321450710646464</x:v>
      </x:c>
      <x:c r="L1571" s="64" t="n">
        <x:f aca="0">AB1570*(1+H1571)</x:f>
        <x:v>0.9803061146511806</x:v>
      </x:c>
      <x:c r="M1571" s="64" t="n">
        <x:f aca="0">AC1570*(1+I1571)</x:f>
        <x:v>0.14602600927466983</x:v>
      </x:c>
      <x:c r="N1571" s="64" t="n">
        <x:f aca="0">SUM(J1571:M1571)</x:f>
        <x:v>1.4233044675381508</x:v>
      </x:c>
      <x:c r="O1571" s="65" t="n">
        <x:f aca="0">IFERROR((J1571+K1571)/N1571,0)</x:f>
        <x:v>0.20864990617641</x:v>
      </x:c>
      <x:c r="P1571" s="66" t="b">
        <x:f aca="0">AND(MONTH(A1571)=12,OR(A1572="",YEAR(A1571)&lt;&gt;YEAR(A1572)))</x:f>
        <x:v>0</x:v>
      </x:c>
      <x:c r="Q1571" s="66" t="b">
        <x:f aca="0">AND(MOD(MONTH(A1571),3)=0,OR(A1572="",MONTH(A1571)&lt;&gt;MONTH(A1572)))</x:f>
        <x:v>0</x:v>
      </x:c>
      <x:c r="R1571" s="66" t="b">
        <x:f aca="0">OR(O1571&gt;$E$7,O1571&lt;$E$6)</x:f>
        <x:v>0</x:v>
      </x:c>
      <x:c r="S1571" s="66" t="b">
        <x:f aca="0">AND(OR(P1571,Q1571,R1571),A1571-AH1570&gt;$E$8)</x:f>
        <x:v>0</x:v>
      </x:c>
      <x:c r="T1571" s="67" t="str">
        <x:f aca="0">IF(NOT(OR(P1571,Q1571,R1571)),"不调",IF(NOT(S1571),"间隔规则跳过",IF(P1571,"年末+季度",IF(AND(Q1571,R1571),"季度+动态",IF(Q1571,"季度","动态")))))</x:f>
        <x:v>不调</x:v>
      </x:c>
      <x:c r="U1571" s="64" t="n">
        <x:f aca="0">IF(OR(T1571="年末+季度",T1571="季度+动态"),N1571*$E$5/2,IF(T1571="季度",(J1571+K1571)/2,IF(T1571="动态",N1571*$E$5*IF(J1571+K1571=0,0.5,J1571/(J1571+K1571)),J1571)))</x:f>
        <x:v>0.1437578365058357</x:v>
      </x:c>
      <x:c r="V1571" s="64" t="n">
        <x:f aca="0">IF(OR(T1571="年末+季度",T1571="季度+动态"),N1571*$E$5/2,IF(T1571="季度",(J1571+K1571)/2,IF(T1571="动态",N1571*$E$5*IF(J1571+K1571=0,0.5,K1571/(J1571+K1571)),K1571)))</x:f>
        <x:v>0.15321450710646464</x:v>
      </x:c>
      <x:c r="W1571" s="64" t="n">
        <x:f aca="0">IF(OR(T1571="年末+季度",T1571="季度+动态",T1571="动态"),N1571*(1-$E$5)*IF(L1571+M1571=0,$B$7/($B$7+$B$8),L1571/(L1571+M1571)),L1571)</x:f>
        <x:v>0.9803061146511806</x:v>
      </x:c>
      <x:c r="X1571" s="64" t="n">
        <x:f aca="0">IF(OR(T1571="年末+季度",T1571="季度+动态",T1571="动态"),N1571*(1-$E$5)*IF(L1571+M1571=0,$B$8/($B$7+$B$8),M1571/(L1571+M1571)),M1571)</x:f>
        <x:v>0.14602600927466983</x:v>
      </x:c>
      <x:c r="Y1571" s="64" t="n">
        <x:f aca="0">POWER(1-$H$5,(A1571-A1570)/$H$8)</x:f>
        <x:v>0.9999862671029998</x:v>
      </x:c>
      <x:c r="Z1571" s="64" t="n">
        <x:f aca="0">U1571*Y1571</x:f>
        <x:v>0.143755862294274</x:v>
      </x:c>
      <x:c r="AA1571" s="64" t="n">
        <x:f aca="0">V1571*Y1571</x:f>
        <x:v>0.15321240302741962</x:v>
      </x:c>
      <x:c r="AB1571" s="64" t="n">
        <x:f aca="0">W1571*Y1571</x:f>
        <x:v>0.9802926522082793</x:v>
      </x:c>
      <x:c r="AC1571" s="64" t="n">
        <x:f aca="0">X1571*Y1571</x:f>
        <x:v>0.1460240039145251</x:v>
      </x:c>
      <x:c r="AD1571" s="64" t="n">
        <x:f aca="0">SUM(Z1571:AC1571)</x:f>
        <x:v>1.423284921444498</x:v>
      </x:c>
      <x:c r="AE1571" s="64" t="n">
        <x:f aca="0">MAX(AE1570,AD1571)</x:f>
        <x:v>1.4453123110204733</x:v>
      </x:c>
      <x:c r="AF1571" s="63" t="n">
        <x:f aca="0">AD1571/AE1571-1</x:f>
        <x:v>-0.015240574239918203</x:v>
      </x:c>
      <x:c r="AG1571" s="63" t="n">
        <x:f aca="0">AD1571/AD1570-1</x:f>
        <x:v>-0.0016998272000136039</x:v>
      </x:c>
      <x:c r="AH1571" s="61" t="n">
        <x:f aca="0">IF(OR(T1571="年末+季度",T1571="季度+动态",T1571="季度",T1571="动态"),A1571,AH1570)</x:f>
        <x:v>46112</x:v>
      </x:c>
      <x:c r="AI1571" s="68" t="n">
        <x:f aca="0">YEAR(A1571)</x:f>
        <x:v>2026</x:v>
      </x:c>
      <x:c r="AJ1571" s="68" t="n">
        <x:f aca="0">MONTH(A1571)</x:f>
        <x:v>4</x:v>
      </x:c>
      <x:c r="AK1571" s="66" t="n">
        <x:f aca="0">IF(MONTH(A1571)&lt;&gt;MONTH(A1572),1,0)</x:f>
        <x:v>0</x:v>
      </x:c>
      <x:c r="AL1571" s="64" t="n">
        <x:f aca="0">IF(AK1570,AD1570,AL1570)</x:f>
        <x:v>1.4051700407853627</x:v>
      </x:c>
      <x:c r="AM1571" s="65" t="str">
        <x:f aca="0">IF(AK1571,AD1571/AL1571-1,"")</x:f>
      </x:c>
      <x:c r="AN1571" s="64" t="n">
        <x:f aca="0">IF(AI1571&lt;&gt;AI1570,AD1571,MAX(AN1570,AD1571))</x:f>
        <x:v>1.4453123110204733</x:v>
      </x:c>
      <x:c r="AO1571" s="65" t="n">
        <x:f aca="0">AD1571/AN1571-1</x:f>
        <x:v>-0.015240574239918203</x:v>
      </x:c>
      <x:c r="AP1571" s="69" t="n">
        <x:f aca="0">IFERROR(SUM(Z1571:AC1571)/AD1571,0)</x:f>
        <x:v>1</x:v>
      </x:c>
      <x:c r="AQ1571" s="66" t="b">
        <x:f aca="0">AND(B1571&gt;0,C1571&gt;0,D1571&gt;0,E1571&gt;0)</x:f>
        <x:v>1</x:v>
      </x:c>
    </x:row>
    <x:row r="1572" ht="13.5" hidden="0">
      <x:c r="A1572" s="61" t="n">
        <x:f aca="0">'净值底稿'!A1534</x:f>
        <x:v>46141</x:v>
      </x:c>
      <x:c r="B1572" s="62" t="n">
        <x:f aca="0">'净值底稿'!W1534</x:f>
        <x:v>1.7486313985986819</x:v>
      </x:c>
      <x:c r="C1572" s="62" t="n">
        <x:f aca="0">'净值底稿'!T1534</x:f>
        <x:v>2.0753900299632226</x:v>
      </x:c>
      <x:c r="D1572" s="62" t="n">
        <x:f aca="0">'净值底稿'!U1534</x:f>
        <x:v>1.7779</x:v>
      </x:c>
      <x:c r="E1572" s="62" t="n">
        <x:f aca="0">'净值底稿'!V1534</x:f>
        <x:v>3.503</x:v>
      </x:c>
      <x:c r="F1572" s="63" t="n">
        <x:f aca="0">IFERROR(B1572/B1571-1,0)</x:f>
        <x:v>0.009439009147942823</x:v>
      </x:c>
      <x:c r="G1572" s="63" t="n">
        <x:f aca="0">IFERROR(C1572/C1571-1,0)</x:f>
        <x:v>0.013466505005235163</x:v>
      </x:c>
      <x:c r="H1572" s="63" t="n">
        <x:f aca="0">IFERROR(D1572/D1571-1,0)</x:f>
        <x:v>0.0007317347742881175</x:v>
      </x:c>
      <x:c r="I1572" s="63" t="n">
        <x:f aca="0">IFERROR(E1572/E1571-1,0)</x:f>
        <x:v>-0.011010728402032655</x:v>
      </x:c>
      <x:c r="J1572" s="64" t="n">
        <x:f aca="0">Z1571*(1+F1572)</x:f>
        <x:v>0.14511277519354007</x:v>
      </x:c>
      <x:c r="K1572" s="64" t="n">
        <x:f aca="0">AA1571*(1+G1572)</x:f>
        <x:v>0.15527563861965246</x:v>
      </x:c>
      <x:c r="L1572" s="64" t="n">
        <x:f aca="0">AB1571*(1+H1572)</x:f>
        <x:v>0.9810099664308792</x:v>
      </x:c>
      <x:c r="M1572" s="64" t="n">
        <x:f aca="0">AC1571*(1+I1572)</x:f>
        <x:v>0.14441617326724493</x:v>
      </x:c>
      <x:c r="N1572" s="64" t="n">
        <x:f aca="0">SUM(J1572:M1572)</x:f>
        <x:v>1.4258145535113167</x:v>
      </x:c>
      <x:c r="O1572" s="65" t="n">
        <x:f aca="0">IFERROR((J1572+K1572)/N1572,0)</x:f>
        <x:v>0.21067845960292222</x:v>
      </x:c>
      <x:c r="P1572" s="66" t="b">
        <x:f aca="0">AND(MONTH(A1572)=12,OR(A1573="",YEAR(A1572)&lt;&gt;YEAR(A1573)))</x:f>
        <x:v>0</x:v>
      </x:c>
      <x:c r="Q1572" s="66" t="b">
        <x:f aca="0">AND(MOD(MONTH(A1572),3)=0,OR(A1573="",MONTH(A1572)&lt;&gt;MONTH(A1573)))</x:f>
        <x:v>0</x:v>
      </x:c>
      <x:c r="R1572" s="66" t="b">
        <x:f aca="0">OR(O1572&gt;$E$7,O1572&lt;$E$6)</x:f>
        <x:v>0</x:v>
      </x:c>
      <x:c r="S1572" s="66" t="b">
        <x:f aca="0">AND(OR(P1572,Q1572,R1572),A1572-AH1571&gt;$E$8)</x:f>
        <x:v>0</x:v>
      </x:c>
      <x:c r="T1572" s="67" t="str">
        <x:f aca="0">IF(NOT(OR(P1572,Q1572,R1572)),"不调",IF(NOT(S1572),"间隔规则跳过",IF(P1572,"年末+季度",IF(AND(Q1572,R1572),"季度+动态",IF(Q1572,"季度","动态")))))</x:f>
        <x:v>不调</x:v>
      </x:c>
      <x:c r="U1572" s="64" t="n">
        <x:f aca="0">IF(OR(T1572="年末+季度",T1572="季度+动态"),N1572*$E$5/2,IF(T1572="季度",(J1572+K1572)/2,IF(T1572="动态",N1572*$E$5*IF(J1572+K1572=0,0.5,J1572/(J1572+K1572)),J1572)))</x:f>
        <x:v>0.14511277519354007</x:v>
      </x:c>
      <x:c r="V1572" s="64" t="n">
        <x:f aca="0">IF(OR(T1572="年末+季度",T1572="季度+动态"),N1572*$E$5/2,IF(T1572="季度",(J1572+K1572)/2,IF(T1572="动态",N1572*$E$5*IF(J1572+K1572=0,0.5,K1572/(J1572+K1572)),K1572)))</x:f>
        <x:v>0.15527563861965246</x:v>
      </x:c>
      <x:c r="W1572" s="64" t="n">
        <x:f aca="0">IF(OR(T1572="年末+季度",T1572="季度+动态",T1572="动态"),N1572*(1-$E$5)*IF(L1572+M1572=0,$B$7/($B$7+$B$8),L1572/(L1572+M1572)),L1572)</x:f>
        <x:v>0.9810099664308792</x:v>
      </x:c>
      <x:c r="X1572" s="64" t="n">
        <x:f aca="0">IF(OR(T1572="年末+季度",T1572="季度+动态",T1572="动态"),N1572*(1-$E$5)*IF(L1572+M1572=0,$B$8/($B$7+$B$8),M1572/(L1572+M1572)),M1572)</x:f>
        <x:v>0.14441617326724493</x:v>
      </x:c>
      <x:c r="Y1572" s="64" t="n">
        <x:f aca="0">POWER(1-$H$5,(A1572-A1571)/$H$8)</x:f>
        <x:v>0.9999862671029998</x:v>
      </x:c>
      <x:c r="Z1572" s="64" t="n">
        <x:f aca="0">U1572*Y1572</x:f>
        <x:v>0.14511078237474492</x:v>
      </x:c>
      <x:c r="AA1572" s="64" t="n">
        <x:f aca="0">V1572*Y1572</x:f>
        <x:v>0.15527350623530065</x:v>
      </x:c>
      <x:c r="AB1572" s="64" t="n">
        <x:f aca="0">W1572*Y1572</x:f>
        <x:v>0.980996494322054</x:v>
      </x:c>
      <x:c r="AC1572" s="64" t="n">
        <x:f aca="0">X1572*Y1572</x:f>
        <x:v>0.1444141900148123</x:v>
      </x:c>
      <x:c r="AD1572" s="64" t="n">
        <x:f aca="0">SUM(Z1572:AC1572)</x:f>
        <x:v>1.425794972946912</x:v>
      </x:c>
      <x:c r="AE1572" s="64" t="n">
        <x:f aca="0">MAX(AE1571,AD1572)</x:f>
        <x:v>1.4453123110204733</x:v>
      </x:c>
      <x:c r="AF1572" s="63" t="n">
        <x:f aca="0">AD1572/AE1572-1</x:f>
        <x:v>-0.013503889730089536</x:v>
      </x:c>
      <x:c r="AG1572" s="63" t="n">
        <x:f aca="0">AD1572/AD1571-1</x:f>
        <x:v>0.001763562210626457</x:v>
      </x:c>
      <x:c r="AH1572" s="61" t="n">
        <x:f aca="0">IF(OR(T1572="年末+季度",T1572="季度+动态",T1572="季度",T1572="动态"),A1572,AH1571)</x:f>
        <x:v>46112</x:v>
      </x:c>
      <x:c r="AI1572" s="68" t="n">
        <x:f aca="0">YEAR(A1572)</x:f>
        <x:v>2026</x:v>
      </x:c>
      <x:c r="AJ1572" s="68" t="n">
        <x:f aca="0">MONTH(A1572)</x:f>
        <x:v>4</x:v>
      </x:c>
      <x:c r="AK1572" s="66" t="n">
        <x:f aca="0">IF(MONTH(A1572)&lt;&gt;MONTH(A1573),1,0)</x:f>
        <x:v>0</x:v>
      </x:c>
      <x:c r="AL1572" s="64" t="n">
        <x:f aca="0">IF(AK1571,AD1571,AL1571)</x:f>
        <x:v>1.4051700407853627</x:v>
      </x:c>
      <x:c r="AM1572" s="65" t="str">
        <x:f aca="0">IF(AK1572,AD1572/AL1572-1,"")</x:f>
      </x:c>
      <x:c r="AN1572" s="64" t="n">
        <x:f aca="0">IF(AI1572&lt;&gt;AI1571,AD1572,MAX(AN1571,AD1572))</x:f>
        <x:v>1.4453123110204733</x:v>
      </x:c>
      <x:c r="AO1572" s="65" t="n">
        <x:f aca="0">AD1572/AN1572-1</x:f>
        <x:v>-0.013503889730089536</x:v>
      </x:c>
      <x:c r="AP1572" s="69" t="n">
        <x:f aca="0">IFERROR(SUM(Z1572:AC1572)/AD1572,0)</x:f>
        <x:v>1</x:v>
      </x:c>
      <x:c r="AQ1572" s="66" t="b">
        <x:f aca="0">AND(B1572&gt;0,C1572&gt;0,D1572&gt;0,E1572&gt;0)</x:f>
        <x:v>1</x:v>
      </x:c>
    </x:row>
    <x:row r="1573" ht="13.5" hidden="0">
      <x:c r="A1573" s="61" t="n">
        <x:f aca="0">'净值底稿'!A1535</x:f>
        <x:v>46142</x:v>
      </x:c>
      <x:c r="B1573" s="62" t="n">
        <x:f aca="0">'净值底稿'!W1535</x:f>
        <x:v>1.7384845990735032</x:v>
      </x:c>
      <x:c r="C1573" s="62" t="n">
        <x:f aca="0">'净值底稿'!T1535</x:f>
        <x:v>2.0825816536711588</x:v>
      </x:c>
      <x:c r="D1573" s="62" t="n">
        <x:f aca="0">'净值底稿'!U1535</x:f>
        <x:v>1.7771</x:v>
      </x:c>
      <x:c r="E1573" s="62" t="n">
        <x:f aca="0">'净值底稿'!V1535</x:f>
        <x:v>3.5133</x:v>
      </x:c>
      <x:c r="F1573" s="63" t="n">
        <x:f aca="0">IFERROR(B1573/B1572-1,0)</x:f>
        <x:v>-0.005802709212078705</x:v>
      </x:c>
      <x:c r="G1573" s="63" t="n">
        <x:f aca="0">IFERROR(C1573/C1572-1,0)</x:f>
        <x:v>0.0034651914117866944</x:v>
      </x:c>
      <x:c r="H1573" s="63" t="n">
        <x:f aca="0">IFERROR(D1573/D1572-1,0)</x:f>
        <x:v>-0.00044996906462690944</x:v>
      </x:c>
      <x:c r="I1573" s="63" t="n">
        <x:f aca="0">IFERROR(E1573/E1572-1,0)</x:f>
        <x:v>0.002940336854124981</x:v>
      </x:c>
      <x:c r="J1573" s="64" t="n">
        <x:f aca="0">Z1572*(1+F1573)</x:f>
        <x:v>0.14426874670108705</x:v>
      </x:c>
      <x:c r="K1573" s="64" t="n">
        <x:f aca="0">AA1572*(1+G1573)</x:f>
        <x:v>0.15581155865558521</x:v>
      </x:c>
      <x:c r="L1573" s="64" t="n">
        <x:f aca="0">AB1572*(1+H1573)</x:f>
        <x:v>0.9805550762471017</x:v>
      </x:c>
      <x:c r="M1573" s="64" t="n">
        <x:f aca="0">AC1572*(1+I1573)</x:f>
        <x:v>0.14483881637997145</x:v>
      </x:c>
      <x:c r="N1573" s="64" t="n">
        <x:f aca="0">SUM(J1573:M1573)</x:f>
        <x:v>1.4254741979837455</x:v>
      </x:c>
      <x:c r="O1573" s="65" t="n">
        <x:f aca="0">IFERROR((J1573+K1573)/N1573,0)</x:f>
        <x:v>0.21051261803343707</x:v>
      </x:c>
      <x:c r="P1573" s="66" t="b">
        <x:f aca="0">AND(MONTH(A1573)=12,OR(A1574="",YEAR(A1573)&lt;&gt;YEAR(A1574)))</x:f>
        <x:v>0</x:v>
      </x:c>
      <x:c r="Q1573" s="66" t="b">
        <x:f aca="0">AND(MOD(MONTH(A1573),3)=0,OR(A1574="",MONTH(A1573)&lt;&gt;MONTH(A1574)))</x:f>
        <x:v>0</x:v>
      </x:c>
      <x:c r="R1573" s="66" t="b">
        <x:f aca="0">OR(O1573&gt;$E$7,O1573&lt;$E$6)</x:f>
        <x:v>0</x:v>
      </x:c>
      <x:c r="S1573" s="66" t="b">
        <x:f aca="0">AND(OR(P1573,Q1573,R1573),A1573-AH1572&gt;$E$8)</x:f>
        <x:v>0</x:v>
      </x:c>
      <x:c r="T1573" s="67" t="str">
        <x:f aca="0">IF(NOT(OR(P1573,Q1573,R1573)),"不调",IF(NOT(S1573),"间隔规则跳过",IF(P1573,"年末+季度",IF(AND(Q1573,R1573),"季度+动态",IF(Q1573,"季度","动态")))))</x:f>
        <x:v>不调</x:v>
      </x:c>
      <x:c r="U1573" s="64" t="n">
        <x:f aca="0">IF(OR(T1573="年末+季度",T1573="季度+动态"),N1573*$E$5/2,IF(T1573="季度",(J1573+K1573)/2,IF(T1573="动态",N1573*$E$5*IF(J1573+K1573=0,0.5,J1573/(J1573+K1573)),J1573)))</x:f>
        <x:v>0.14426874670108705</x:v>
      </x:c>
      <x:c r="V1573" s="64" t="n">
        <x:f aca="0">IF(OR(T1573="年末+季度",T1573="季度+动态"),N1573*$E$5/2,IF(T1573="季度",(J1573+K1573)/2,IF(T1573="动态",N1573*$E$5*IF(J1573+K1573=0,0.5,K1573/(J1573+K1573)),K1573)))</x:f>
        <x:v>0.15581155865558521</x:v>
      </x:c>
      <x:c r="W1573" s="64" t="n">
        <x:f aca="0">IF(OR(T1573="年末+季度",T1573="季度+动态",T1573="动态"),N1573*(1-$E$5)*IF(L1573+M1573=0,$B$7/($B$7+$B$8),L1573/(L1573+M1573)),L1573)</x:f>
        <x:v>0.9805550762471017</x:v>
      </x:c>
      <x:c r="X1573" s="64" t="n">
        <x:f aca="0">IF(OR(T1573="年末+季度",T1573="季度+动态",T1573="动态"),N1573*(1-$E$5)*IF(L1573+M1573=0,$B$8/($B$7+$B$8),M1573/(L1573+M1573)),M1573)</x:f>
        <x:v>0.14483881637997145</x:v>
      </x:c>
      <x:c r="Y1573" s="64" t="n">
        <x:f aca="0">POWER(1-$H$5,(A1573-A1572)/$H$8)</x:f>
        <x:v>0.9999862671029998</x:v>
      </x:c>
      <x:c r="Z1573" s="64" t="n">
        <x:f aca="0">U1573*Y1573</x:f>
        <x:v>0.14426676547324827</x:v>
      </x:c>
      <x:c r="AA1573" s="64" t="n">
        <x:f aca="0">V1573*Y1573</x:f>
        <x:v>0.15580941891149874</x:v>
      </x:c>
      <x:c r="AB1573" s="64" t="n">
        <x:f aca="0">W1573*Y1573</x:f>
        <x:v>0.9805416103852366</x:v>
      </x:c>
      <x:c r="AC1573" s="64" t="n">
        <x:f aca="0">X1573*Y1573</x:f>
        <x:v>0.14483682732342448</x:v>
      </x:c>
      <x:c r="AD1573" s="64" t="n">
        <x:f aca="0">SUM(Z1573:AC1573)</x:f>
        <x:v>1.425454622093408</x:v>
      </x:c>
      <x:c r="AE1573" s="64" t="n">
        <x:f aca="0">MAX(AE1572,AD1573)</x:f>
        <x:v>1.4453123110204733</x:v>
      </x:c>
      <x:c r="AF1573" s="63" t="n">
        <x:f aca="0">AD1573/AE1573-1</x:f>
        <x:v>-0.01373937575681805</x:v>
      </x:c>
      <x:c r="AG1573" s="63" t="n">
        <x:f aca="0">AD1573/AD1572-1</x:f>
        <x:v>-0.00023870953395255246</x:v>
      </x:c>
      <x:c r="AH1573" s="61" t="n">
        <x:f aca="0">IF(OR(T1573="年末+季度",T1573="季度+动态",T1573="季度",T1573="动态"),A1573,AH1572)</x:f>
        <x:v>46112</x:v>
      </x:c>
      <x:c r="AI1573" s="68" t="n">
        <x:f aca="0">YEAR(A1573)</x:f>
        <x:v>2026</x:v>
      </x:c>
      <x:c r="AJ1573" s="68" t="n">
        <x:f aca="0">MONTH(A1573)</x:f>
        <x:v>4</x:v>
      </x:c>
      <x:c r="AK1573" s="66" t="n">
        <x:f aca="0">IF(MONTH(A1573)&lt;&gt;MONTH(A1574),1,0)</x:f>
        <x:v>1</x:v>
      </x:c>
      <x:c r="AL1573" s="64" t="n">
        <x:f aca="0">IF(AK1572,AD1572,AL1572)</x:f>
        <x:v>1.4051700407853627</x:v>
      </x:c>
      <x:c r="AM1573" s="65" t="n">
        <x:f aca="0">IF(AK1573,AD1573/AL1573-1,"")</x:f>
        <x:v>0.014435677333903385</x:v>
      </x:c>
      <x:c r="AN1573" s="64" t="n">
        <x:f aca="0">IF(AI1573&lt;&gt;AI1572,AD1573,MAX(AN1572,AD1573))</x:f>
        <x:v>1.4453123110204733</x:v>
      </x:c>
      <x:c r="AO1573" s="65" t="n">
        <x:f aca="0">AD1573/AN1573-1</x:f>
        <x:v>-0.01373937575681805</x:v>
      </x:c>
      <x:c r="AP1573" s="69" t="n">
        <x:f aca="0">IFERROR(SUM(Z1573:AC1573)/AD1573,0)</x:f>
        <x:v>1</x:v>
      </x:c>
      <x:c r="AQ1573" s="66" t="b">
        <x:f aca="0">AND(B1573&gt;0,C1573&gt;0,D1573&gt;0,E1573&gt;0)</x:f>
        <x:v>1</x:v>
      </x:c>
    </x:row>
    <x:row r="1574" ht="13.5" hidden="0">
      <x:c r="A1574" s="61" t="n">
        <x:f aca="0">'净值底稿'!A1536</x:f>
        <x:v>46148</x:v>
      </x:c>
      <x:c r="B1574" s="62" t="n">
        <x:f aca="0">'净值底稿'!W1536</x:f>
        <x:v>1.7414319893293235</x:v>
      </x:c>
      <x:c r="C1574" s="62" t="n">
        <x:f aca="0">'净值底稿'!T1536</x:f>
        <x:v>2.1234048964614454</x:v>
      </x:c>
      <x:c r="D1574" s="62" t="n">
        <x:f aca="0">'净值底稿'!U1536</x:f>
        <x:v>1.7755</x:v>
      </x:c>
      <x:c r="E1574" s="62" t="n">
        <x:f aca="0">'净值底稿'!V1536</x:f>
        <x:v>3.5595</x:v>
      </x:c>
      <x:c r="F1574" s="63" t="n">
        <x:f aca="0">IFERROR(B1574/B1573-1,0)</x:f>
        <x:v>0.0016953789854630141</x:v>
      </x:c>
      <x:c r="G1574" s="63" t="n">
        <x:f aca="0">IFERROR(C1574/C1573-1,0)</x:f>
        <x:v>0.01960222914588905</x:v>
      </x:c>
      <x:c r="H1574" s="63" t="n">
        <x:f aca="0">IFERROR(D1574/D1573-1,0)</x:f>
        <x:v>-0.0009003432558661872</x:v>
      </x:c>
      <x:c r="I1574" s="63" t="n">
        <x:f aca="0">IFERROR(E1574/E1573-1,0)</x:f>
        <x:v>0.013150029886431547</x:v>
      </x:c>
      <x:c r="J1574" s="64" t="n">
        <x:f aca="0">Z1573*(1+F1574)</x:f>
        <x:v>0.14451135231573234</x:v>
      </x:c>
      <x:c r="K1574" s="64" t="n">
        <x:f aca="0">AA1573*(1+G1574)</x:f>
        <x:v>0.15886363084408975</x:v>
      </x:c>
      <x:c r="L1574" s="64" t="n">
        <x:f aca="0">AB1573*(1+H1574)</x:f>
        <x:v>0.9796587863592301</x:v>
      </x:c>
      <x:c r="M1574" s="64" t="n">
        <x:f aca="0">AC1573*(1+I1574)</x:f>
        <x:v>0.14674143593138345</x:v>
      </x:c>
      <x:c r="N1574" s="64" t="n">
        <x:f aca="0">SUM(J1574:M1574)</x:f>
        <x:v>1.4297752054504356</x:v>
      </x:c>
      <x:c r="O1574" s="65" t="n">
        <x:f aca="0">IFERROR((J1574+K1574)/N1574,0)</x:f>
        <x:v>0.21218369293531497</x:v>
      </x:c>
      <x:c r="P1574" s="66" t="b">
        <x:f aca="0">AND(MONTH(A1574)=12,OR(A1575="",YEAR(A1574)&lt;&gt;YEAR(A1575)))</x:f>
        <x:v>0</x:v>
      </x:c>
      <x:c r="Q1574" s="66" t="b">
        <x:f aca="0">AND(MOD(MONTH(A1574),3)=0,OR(A1575="",MONTH(A1574)&lt;&gt;MONTH(A1575)))</x:f>
        <x:v>0</x:v>
      </x:c>
      <x:c r="R1574" s="66" t="b">
        <x:f aca="0">OR(O1574&gt;$E$7,O1574&lt;$E$6)</x:f>
        <x:v>0</x:v>
      </x:c>
      <x:c r="S1574" s="66" t="b">
        <x:f aca="0">AND(OR(P1574,Q1574,R1574),A1574-AH1573&gt;$E$8)</x:f>
        <x:v>0</x:v>
      </x:c>
      <x:c r="T1574" s="67" t="str">
        <x:f aca="0">IF(NOT(OR(P1574,Q1574,R1574)),"不调",IF(NOT(S1574),"间隔规则跳过",IF(P1574,"年末+季度",IF(AND(Q1574,R1574),"季度+动态",IF(Q1574,"季度","动态")))))</x:f>
        <x:v>不调</x:v>
      </x:c>
      <x:c r="U1574" s="64" t="n">
        <x:f aca="0">IF(OR(T1574="年末+季度",T1574="季度+动态"),N1574*$E$5/2,IF(T1574="季度",(J1574+K1574)/2,IF(T1574="动态",N1574*$E$5*IF(J1574+K1574=0,0.5,J1574/(J1574+K1574)),J1574)))</x:f>
        <x:v>0.14451135231573234</x:v>
      </x:c>
      <x:c r="V1574" s="64" t="n">
        <x:f aca="0">IF(OR(T1574="年末+季度",T1574="季度+动态"),N1574*$E$5/2,IF(T1574="季度",(J1574+K1574)/2,IF(T1574="动态",N1574*$E$5*IF(J1574+K1574=0,0.5,K1574/(J1574+K1574)),K1574)))</x:f>
        <x:v>0.15886363084408975</x:v>
      </x:c>
      <x:c r="W1574" s="64" t="n">
        <x:f aca="0">IF(OR(T1574="年末+季度",T1574="季度+动态",T1574="动态"),N1574*(1-$E$5)*IF(L1574+M1574=0,$B$7/($B$7+$B$8),L1574/(L1574+M1574)),L1574)</x:f>
        <x:v>0.9796587863592301</x:v>
      </x:c>
      <x:c r="X1574" s="64" t="n">
        <x:f aca="0">IF(OR(T1574="年末+季度",T1574="季度+动态",T1574="动态"),N1574*(1-$E$5)*IF(L1574+M1574=0,$B$8/($B$7+$B$8),M1574/(L1574+M1574)),M1574)</x:f>
        <x:v>0.14674143593138345</x:v>
      </x:c>
      <x:c r="Y1574" s="64" t="n">
        <x:f aca="0">POWER(1-$H$5,(A1574-A1573)/$H$8)</x:f>
        <x:v>0.9999176054468334</x:v>
      </x:c>
      <x:c r="Z1574" s="64" t="n">
        <x:f aca="0">U1574*Y1574</x:f>
        <x:v>0.14449944536743078</x:v>
      </x:c>
      <x:c r="AA1574" s="64" t="n">
        <x:f aca="0">V1574*Y1574</x:f>
        <x:v>0.15885054134621193</x:v>
      </x:c>
      <x:c r="AB1574" s="64" t="n">
        <x:f aca="0">W1574*Y1574</x:f>
        <x:v>0.9795780678112723</x:v>
      </x:c>
      <x:c r="AC1574" s="64" t="n">
        <x:f aca="0">X1574*Y1574</x:f>
        <x:v>0.14672934523633885</x:v>
      </x:c>
      <x:c r="AD1574" s="64" t="n">
        <x:f aca="0">SUM(Z1574:AC1574)</x:f>
        <x:v>1.429657399761254</x:v>
      </x:c>
      <x:c r="AE1574" s="64" t="n">
        <x:f aca="0">MAX(AE1573,AD1574)</x:f>
        <x:v>1.4453123110204733</x:v>
      </x:c>
      <x:c r="AF1574" s="63" t="n">
        <x:f aca="0">AD1574/AE1574-1</x:f>
        <x:v>-0.01083150758479734</x:v>
      </x:c>
      <x:c r="AG1574" s="63" t="n">
        <x:f aca="0">AD1574/AD1573-1</x:f>
        <x:v>0.0029483770319351787</x:v>
      </x:c>
      <x:c r="AH1574" s="61" t="n">
        <x:f aca="0">IF(OR(T1574="年末+季度",T1574="季度+动态",T1574="季度",T1574="动态"),A1574,AH1573)</x:f>
        <x:v>46112</x:v>
      </x:c>
      <x:c r="AI1574" s="68" t="n">
        <x:f aca="0">YEAR(A1574)</x:f>
        <x:v>2026</x:v>
      </x:c>
      <x:c r="AJ1574" s="68" t="n">
        <x:f aca="0">MONTH(A1574)</x:f>
        <x:v>5</x:v>
      </x:c>
      <x:c r="AK1574" s="66" t="n">
        <x:f aca="0">IF(MONTH(A1574)&lt;&gt;MONTH(A1575),1,0)</x:f>
        <x:v>0</x:v>
      </x:c>
      <x:c r="AL1574" s="64" t="n">
        <x:f aca="0">IF(AK1573,AD1573,AL1573)</x:f>
        <x:v>1.425454622093408</x:v>
      </x:c>
      <x:c r="AM1574" s="65" t="str">
        <x:f aca="0">IF(AK1574,AD1574/AL1574-1,"")</x:f>
      </x:c>
      <x:c r="AN1574" s="64" t="n">
        <x:f aca="0">IF(AI1574&lt;&gt;AI1573,AD1574,MAX(AN1573,AD1574))</x:f>
        <x:v>1.4453123110204733</x:v>
      </x:c>
      <x:c r="AO1574" s="65" t="n">
        <x:f aca="0">AD1574/AN1574-1</x:f>
        <x:v>-0.01083150758479734</x:v>
      </x:c>
      <x:c r="AP1574" s="69" t="n">
        <x:f aca="0">IFERROR(SUM(Z1574:AC1574)/AD1574,0)</x:f>
        <x:v>1</x:v>
      </x:c>
      <x:c r="AQ1574" s="66" t="b">
        <x:f aca="0">AND(B1574&gt;0,C1574&gt;0,D1574&gt;0,E1574&gt;0)</x:f>
        <x:v>1</x:v>
      </x:c>
    </x:row>
    <x:row r="1575" ht="13.5" hidden="0">
      <x:c r="A1575" s="61" t="n">
        <x:f aca="0">'净值底稿'!A1537</x:f>
        <x:v>46149</x:v>
      </x:c>
      <x:c r="B1575" s="62" t="n">
        <x:f aca="0">'净值底稿'!W1537</x:f>
        <x:v>1.7301218958927835</x:v>
      </x:c>
      <x:c r="C1575" s="62" t="n">
        <x:f aca="0">'净值底稿'!T1537</x:f>
        <x:v>2.1529326444029806</x:v>
      </x:c>
      <x:c r="D1575" s="62" t="n">
        <x:f aca="0">'净值底稿'!U1537</x:f>
        <x:v>1.7759</x:v>
      </x:c>
      <x:c r="E1575" s="62" t="n">
        <x:f aca="0">'净值底稿'!V1537</x:f>
        <x:v>3.601</x:v>
      </x:c>
      <x:c r="F1575" s="63" t="n">
        <x:f aca="0">IFERROR(B1575/B1574-1,0)</x:f>
        <x:v>-0.006494708668407956</x:v>
      </x:c>
      <x:c r="G1575" s="63" t="n">
        <x:f aca="0">IFERROR(C1575/C1574-1,0)</x:f>
        <x:v>0.013905849040256824</x:v>
      </x:c>
      <x:c r="H1575" s="63" t="n">
        <x:f aca="0">IFERROR(D1575/D1574-1,0)</x:f>
        <x:v>0.00022528865108428775</x:v>
      </x:c>
      <x:c r="I1575" s="63" t="n">
        <x:f aca="0">IFERROR(E1575/E1574-1,0)</x:f>
        <x:v>0.01165894086248076</x:v>
      </x:c>
      <x:c r="J1575" s="64" t="n">
        <x:f aca="0">Z1574*(1+F1575)</x:f>
        <x:v>0.1435609635670228</x:v>
      </x:c>
      <x:c r="K1575" s="64" t="n">
        <x:f aca="0">AA1574*(1+G1575)</x:f>
        <x:v>0.16105949299413544</x:v>
      </x:c>
      <x:c r="L1575" s="64" t="n">
        <x:f aca="0">AB1574*(1+H1575)</x:f>
        <x:v>0.9797987556328013</x:v>
      </x:c>
      <x:c r="M1575" s="64" t="n">
        <x:f aca="0">AC1574*(1+I1575)</x:f>
        <x:v>0.14844005399523985</x:v>
      </x:c>
      <x:c r="N1575" s="64" t="n">
        <x:f aca="0">SUM(J1575:M1575)</x:f>
        <x:v>1.4328592661891992</x:v>
      </x:c>
      <x:c r="O1575" s="65" t="n">
        <x:f aca="0">IFERROR((J1575+K1575)/N1575,0)</x:f>
        <x:v>0.2125962149592821</x:v>
      </x:c>
      <x:c r="P1575" s="66" t="b">
        <x:f aca="0">AND(MONTH(A1575)=12,OR(A1576="",YEAR(A1575)&lt;&gt;YEAR(A1576)))</x:f>
        <x:v>0</x:v>
      </x:c>
      <x:c r="Q1575" s="66" t="b">
        <x:f aca="0">AND(MOD(MONTH(A1575),3)=0,OR(A1576="",MONTH(A1575)&lt;&gt;MONTH(A1576)))</x:f>
        <x:v>0</x:v>
      </x:c>
      <x:c r="R1575" s="66" t="b">
        <x:f aca="0">OR(O1575&gt;$E$7,O1575&lt;$E$6)</x:f>
        <x:v>0</x:v>
      </x:c>
      <x:c r="S1575" s="66" t="b">
        <x:f aca="0">AND(OR(P1575,Q1575,R1575),A1575-AH1574&gt;$E$8)</x:f>
        <x:v>0</x:v>
      </x:c>
      <x:c r="T1575" s="67" t="str">
        <x:f aca="0">IF(NOT(OR(P1575,Q1575,R1575)),"不调",IF(NOT(S1575),"间隔规则跳过",IF(P1575,"年末+季度",IF(AND(Q1575,R1575),"季度+动态",IF(Q1575,"季度","动态")))))</x:f>
        <x:v>不调</x:v>
      </x:c>
      <x:c r="U1575" s="64" t="n">
        <x:f aca="0">IF(OR(T1575="年末+季度",T1575="季度+动态"),N1575*$E$5/2,IF(T1575="季度",(J1575+K1575)/2,IF(T1575="动态",N1575*$E$5*IF(J1575+K1575=0,0.5,J1575/(J1575+K1575)),J1575)))</x:f>
        <x:v>0.1435609635670228</x:v>
      </x:c>
      <x:c r="V1575" s="64" t="n">
        <x:f aca="0">IF(OR(T1575="年末+季度",T1575="季度+动态"),N1575*$E$5/2,IF(T1575="季度",(J1575+K1575)/2,IF(T1575="动态",N1575*$E$5*IF(J1575+K1575=0,0.5,K1575/(J1575+K1575)),K1575)))</x:f>
        <x:v>0.16105949299413544</x:v>
      </x:c>
      <x:c r="W1575" s="64" t="n">
        <x:f aca="0">IF(OR(T1575="年末+季度",T1575="季度+动态",T1575="动态"),N1575*(1-$E$5)*IF(L1575+M1575=0,$B$7/($B$7+$B$8),L1575/(L1575+M1575)),L1575)</x:f>
        <x:v>0.9797987556328013</x:v>
      </x:c>
      <x:c r="X1575" s="64" t="n">
        <x:f aca="0">IF(OR(T1575="年末+季度",T1575="季度+动态",T1575="动态"),N1575*(1-$E$5)*IF(L1575+M1575=0,$B$8/($B$7+$B$8),M1575/(L1575+M1575)),M1575)</x:f>
        <x:v>0.14844005399523985</x:v>
      </x:c>
      <x:c r="Y1575" s="64" t="n">
        <x:f aca="0">POWER(1-$H$5,(A1575-A1574)/$H$8)</x:f>
        <x:v>0.9999862671029998</x:v>
      </x:c>
      <x:c r="Z1575" s="64" t="n">
        <x:f aca="0">U1575*Y1575</x:f>
        <x:v>0.1435589920590969</x:v>
      </x:c>
      <x:c r="AA1575" s="64" t="n">
        <x:f aca="0">V1575*Y1575</x:f>
        <x:v>0.16105728118070725</x:v>
      </x:c>
      <x:c r="AB1575" s="64" t="n">
        <x:f aca="0">W1575*Y1575</x:f>
        <x:v>0.9797853001574092</x:v>
      </x:c>
      <x:c r="AC1575" s="64" t="n">
        <x:f aca="0">X1575*Y1575</x:f>
        <x:v>0.14843801548326763</x:v>
      </x:c>
      <x:c r="AD1575" s="64" t="n">
        <x:f aca="0">SUM(Z1575:AC1575)</x:f>
        <x:v>1.4328395888804808</x:v>
      </x:c>
      <x:c r="AE1575" s="64" t="n">
        <x:f aca="0">MAX(AE1574,AD1575)</x:f>
        <x:v>1.4453123110204733</x:v>
      </x:c>
      <x:c r="AF1575" s="63" t="n">
        <x:f aca="0">AD1575/AE1575-1</x:f>
        <x:v>-0.00862977644685392</x:v>
      </x:c>
      <x:c r="AG1575" s="63" t="n">
        <x:f aca="0">AD1575/AD1574-1</x:f>
        <x:v>0.002225840344517671</x:v>
      </x:c>
      <x:c r="AH1575" s="61" t="n">
        <x:f aca="0">IF(OR(T1575="年末+季度",T1575="季度+动态",T1575="季度",T1575="动态"),A1575,AH1574)</x:f>
        <x:v>46112</x:v>
      </x:c>
      <x:c r="AI1575" s="68" t="n">
        <x:f aca="0">YEAR(A1575)</x:f>
        <x:v>2026</x:v>
      </x:c>
      <x:c r="AJ1575" s="68" t="n">
        <x:f aca="0">MONTH(A1575)</x:f>
        <x:v>5</x:v>
      </x:c>
      <x:c r="AK1575" s="66" t="n">
        <x:f aca="0">IF(MONTH(A1575)&lt;&gt;MONTH(A1576),1,0)</x:f>
        <x:v>0</x:v>
      </x:c>
      <x:c r="AL1575" s="64" t="n">
        <x:f aca="0">IF(AK1574,AD1574,AL1574)</x:f>
        <x:v>1.425454622093408</x:v>
      </x:c>
      <x:c r="AM1575" s="65" t="str">
        <x:f aca="0">IF(AK1575,AD1575/AL1575-1,"")</x:f>
      </x:c>
      <x:c r="AN1575" s="64" t="n">
        <x:f aca="0">IF(AI1575&lt;&gt;AI1574,AD1575,MAX(AN1574,AD1575))</x:f>
        <x:v>1.4453123110204733</x:v>
      </x:c>
      <x:c r="AO1575" s="65" t="n">
        <x:f aca="0">AD1575/AN1575-1</x:f>
        <x:v>-0.00862977644685392</x:v>
      </x:c>
      <x:c r="AP1575" s="69" t="n">
        <x:f aca="0">IFERROR(SUM(Z1575:AC1575)/AD1575,0)</x:f>
        <x:v>1</x:v>
      </x:c>
      <x:c r="AQ1575" s="66" t="b">
        <x:f aca="0">AND(B1575&gt;0,C1575&gt;0,D1575&gt;0,E1575&gt;0)</x:f>
        <x:v>1</x:v>
      </x:c>
    </x:row>
    <x:row r="1576" ht="13.5" hidden="0">
      <x:c r="A1576" s="61" t="n">
        <x:f aca="0">'净值底稿'!A1538</x:f>
        <x:v>46150</x:v>
      </x:c>
      <x:c r="B1576" s="62" t="n">
        <x:f aca="0">'净值底稿'!W1538</x:f>
        <x:v>1.7290539750654401</x:v>
      </x:c>
      <x:c r="C1576" s="62" t="n">
        <x:f aca="0">'净值底稿'!T1538</x:f>
        <x:v>2.159379893329966</x:v>
      </x:c>
      <x:c r="D1576" s="62" t="n">
        <x:f aca="0">'净值底稿'!U1538</x:f>
        <x:v>1.7762</x:v>
      </x:c>
      <x:c r="E1576" s="62" t="n">
        <x:f aca="0">'净值底稿'!V1538</x:f>
        <x:v>3.5797</x:v>
      </x:c>
      <x:c r="F1576" s="63" t="n">
        <x:f aca="0">IFERROR(B1576/B1575-1,0)</x:f>
        <x:v>-0.0006172517843272551</x:v>
      </x:c>
      <x:c r="G1576" s="63" t="n">
        <x:f aca="0">IFERROR(C1576/C1575-1,0)</x:f>
        <x:v>0.002994635686233149</x:v>
      </x:c>
      <x:c r="H1576" s="63" t="n">
        <x:f aca="0">IFERROR(D1576/D1575-1,0)</x:f>
        <x:v>0.00016892843065496876</x:v>
      </x:c>
      <x:c r="I1576" s="63" t="n">
        <x:f aca="0">IFERROR(E1576/E1575-1,0)</x:f>
        <x:v>-0.005915023604554315</x:v>
      </x:c>
      <x:c r="J1576" s="64" t="n">
        <x:f aca="0">Z1575*(1+F1576)</x:f>
        <x:v>0.14347038001509219</x:v>
      </x:c>
      <x:c r="K1576" s="64" t="n">
        <x:f aca="0">AA1575*(1+G1576)</x:f>
        <x:v>0.1615395890624587</x:v>
      </x:c>
      <x:c r="L1576" s="64" t="n">
        <x:f aca="0">AB1575*(1+H1576)</x:f>
        <x:v>0.9799508137505436</x:v>
      </x:c>
      <x:c r="M1576" s="64" t="n">
        <x:f aca="0">AC1575*(1+I1576)</x:f>
        <x:v>0.1475600011178709</x:v>
      </x:c>
      <x:c r="N1576" s="64" t="n">
        <x:f aca="0">SUM(J1576:M1576)</x:f>
        <x:v>1.4325207839459653</x:v>
      </x:c>
      <x:c r="O1576" s="65" t="n">
        <x:f aca="0">IFERROR((J1576+K1576)/N1576,0)</x:f>
        <x:v>0.21291835517903093</x:v>
      </x:c>
      <x:c r="P1576" s="66" t="b">
        <x:f aca="0">AND(MONTH(A1576)=12,OR(A1577="",YEAR(A1576)&lt;&gt;YEAR(A1577)))</x:f>
        <x:v>0</x:v>
      </x:c>
      <x:c r="Q1576" s="66" t="b">
        <x:f aca="0">AND(MOD(MONTH(A1576),3)=0,OR(A1577="",MONTH(A1576)&lt;&gt;MONTH(A1577)))</x:f>
        <x:v>0</x:v>
      </x:c>
      <x:c r="R1576" s="66" t="b">
        <x:f aca="0">OR(O1576&gt;$E$7,O1576&lt;$E$6)</x:f>
        <x:v>0</x:v>
      </x:c>
      <x:c r="S1576" s="66" t="b">
        <x:f aca="0">AND(OR(P1576,Q1576,R1576),A1576-AH1575&gt;$E$8)</x:f>
        <x:v>0</x:v>
      </x:c>
      <x:c r="T1576" s="67" t="str">
        <x:f aca="0">IF(NOT(OR(P1576,Q1576,R1576)),"不调",IF(NOT(S1576),"间隔规则跳过",IF(P1576,"年末+季度",IF(AND(Q1576,R1576),"季度+动态",IF(Q1576,"季度","动态")))))</x:f>
        <x:v>不调</x:v>
      </x:c>
      <x:c r="U1576" s="64" t="n">
        <x:f aca="0">IF(OR(T1576="年末+季度",T1576="季度+动态"),N1576*$E$5/2,IF(T1576="季度",(J1576+K1576)/2,IF(T1576="动态",N1576*$E$5*IF(J1576+K1576=0,0.5,J1576/(J1576+K1576)),J1576)))</x:f>
        <x:v>0.14347038001509219</x:v>
      </x:c>
      <x:c r="V1576" s="64" t="n">
        <x:f aca="0">IF(OR(T1576="年末+季度",T1576="季度+动态"),N1576*$E$5/2,IF(T1576="季度",(J1576+K1576)/2,IF(T1576="动态",N1576*$E$5*IF(J1576+K1576=0,0.5,K1576/(J1576+K1576)),K1576)))</x:f>
        <x:v>0.1615395890624587</x:v>
      </x:c>
      <x:c r="W1576" s="64" t="n">
        <x:f aca="0">IF(OR(T1576="年末+季度",T1576="季度+动态",T1576="动态"),N1576*(1-$E$5)*IF(L1576+M1576=0,$B$7/($B$7+$B$8),L1576/(L1576+M1576)),L1576)</x:f>
        <x:v>0.9799508137505436</x:v>
      </x:c>
      <x:c r="X1576" s="64" t="n">
        <x:f aca="0">IF(OR(T1576="年末+季度",T1576="季度+动态",T1576="动态"),N1576*(1-$E$5)*IF(L1576+M1576=0,$B$8/($B$7+$B$8),M1576/(L1576+M1576)),M1576)</x:f>
        <x:v>0.1475600011178709</x:v>
      </x:c>
      <x:c r="Y1576" s="64" t="n">
        <x:f aca="0">POWER(1-$H$5,(A1576-A1575)/$H$8)</x:f>
        <x:v>0.9999862671029998</x:v>
      </x:c>
      <x:c r="Z1576" s="64" t="n">
        <x:f aca="0">U1576*Y1576</x:f>
        <x:v>0.14346840975114086</x:v>
      </x:c>
      <x:c r="AA1576" s="64" t="n">
        <x:f aca="0">V1576*Y1576</x:f>
        <x:v>0.16153737065592064</x:v>
      </x:c>
      <x:c r="AB1576" s="64" t="n">
        <x:f aca="0">W1576*Y1576</x:f>
        <x:v>0.9799373561869531</x:v>
      </x:c>
      <x:c r="AC1576" s="64" t="n">
        <x:f aca="0">X1576*Y1576</x:f>
        <x:v>0.1475579746915742</x:v>
      </x:c>
      <x:c r="AD1576" s="64" t="n">
        <x:f aca="0">SUM(Z1576:AC1576)</x:f>
        <x:v>1.4325011112855888</x:v>
      </x:c>
      <x:c r="AE1576" s="64" t="n">
        <x:f aca="0">MAX(AE1575,AD1576)</x:f>
        <x:v>1.4453123110204733</x:v>
      </x:c>
      <x:c r="AF1576" s="63" t="n">
        <x:f aca="0">AD1576/AE1576-1</x:f>
        <x:v>-0.00886396638096798</x:v>
      </x:c>
      <x:c r="AG1576" s="63" t="n">
        <x:f aca="0">AD1576/AD1575-1</x:f>
        <x:v>-0.00023622853354887674</x:v>
      </x:c>
      <x:c r="AH1576" s="61" t="n">
        <x:f aca="0">IF(OR(T1576="年末+季度",T1576="季度+动态",T1576="季度",T1576="动态"),A1576,AH1575)</x:f>
        <x:v>46112</x:v>
      </x:c>
      <x:c r="AI1576" s="68" t="n">
        <x:f aca="0">YEAR(A1576)</x:f>
        <x:v>2026</x:v>
      </x:c>
      <x:c r="AJ1576" s="68" t="n">
        <x:f aca="0">MONTH(A1576)</x:f>
        <x:v>5</x:v>
      </x:c>
      <x:c r="AK1576" s="66" t="n">
        <x:f aca="0">IF(MONTH(A1576)&lt;&gt;MONTH(A1577),1,0)</x:f>
        <x:v>0</x:v>
      </x:c>
      <x:c r="AL1576" s="64" t="n">
        <x:f aca="0">IF(AK1575,AD1575,AL1575)</x:f>
        <x:v>1.425454622093408</x:v>
      </x:c>
      <x:c r="AM1576" s="65" t="str">
        <x:f aca="0">IF(AK1576,AD1576/AL1576-1,"")</x:f>
      </x:c>
      <x:c r="AN1576" s="64" t="n">
        <x:f aca="0">IF(AI1576&lt;&gt;AI1575,AD1576,MAX(AN1575,AD1576))</x:f>
        <x:v>1.4453123110204733</x:v>
      </x:c>
      <x:c r="AO1576" s="65" t="n">
        <x:f aca="0">AD1576/AN1576-1</x:f>
        <x:v>-0.00886396638096798</x:v>
      </x:c>
      <x:c r="AP1576" s="69" t="n">
        <x:f aca="0">IFERROR(SUM(Z1576:AC1576)/AD1576,0)</x:f>
        <x:v>1</x:v>
      </x:c>
      <x:c r="AQ1576" s="66" t="b">
        <x:f aca="0">AND(B1576&gt;0,C1576&gt;0,D1576&gt;0,E1576&gt;0)</x:f>
        <x:v>1</x:v>
      </x:c>
    </x:row>
    <x:row r="1577" ht="13.5" hidden="0">
      <x:c r="A1577" s="61" t="n">
        <x:f aca="0">'净值底稿'!A1539</x:f>
        <x:v>46153</x:v>
      </x:c>
      <x:c r="B1577" s="62" t="n">
        <x:f aca="0">'净值底稿'!W1539</x:f>
        <x:v>1.7327753760221798</x:v>
      </x:c>
      <x:c r="C1577" s="62" t="n">
        <x:f aca="0">'净值底稿'!T1539</x:f>
        <x:v>2.1931952506161605</x:v>
      </x:c>
      <x:c r="D1577" s="62" t="n">
        <x:f aca="0">'净值底稿'!U1539</x:f>
        <x:v>1.7774</x:v>
      </x:c>
      <x:c r="E1577" s="62" t="n">
        <x:f aca="0">'净值底稿'!V1539</x:f>
        <x:v>3.557</x:v>
      </x:c>
      <x:c r="F1577" s="63" t="n">
        <x:f aca="0">IFERROR(B1577/B1576-1,0)</x:f>
        <x:v>0.0021522757591179165</x:v>
      </x:c>
      <x:c r="G1577" s="63" t="n">
        <x:f aca="0">IFERROR(C1577/C1576-1,0)</x:f>
        <x:v>0.015659753705517865</x:v>
      </x:c>
      <x:c r="H1577" s="63" t="n">
        <x:f aca="0">IFERROR(D1577/D1576-1,0)</x:f>
        <x:v>0.0006755995946403637</x:v>
      </x:c>
      <x:c r="I1577" s="63" t="n">
        <x:f aca="0">IFERROR(E1577/E1576-1,0)</x:f>
        <x:v>-0.006341313517892577</x:v>
      </x:c>
      <x:c r="J1577" s="64" t="n">
        <x:f aca="0">Z1576*(1+F1577)</x:f>
        <x:v>0.14377719333164743</x:v>
      </x:c>
      <x:c r="K1577" s="64" t="n">
        <x:f aca="0">AA1576*(1+G1577)</x:f>
        <x:v>0.1640670060946293</x:v>
      </x:c>
      <x:c r="L1577" s="64" t="n">
        <x:f aca="0">AB1576*(1+H1577)</x:f>
        <x:v>0.980599401467566</x:v>
      </x:c>
      <x:c r="M1577" s="64" t="n">
        <x:f aca="0">AC1576*(1+I1577)</x:f>
        <x:v>0.14662226331198966</x:v>
      </x:c>
      <x:c r="N1577" s="64" t="n">
        <x:f aca="0">SUM(J1577:M1577)</x:f>
        <x:v>1.4350658642058323</x:v>
      </x:c>
      <x:c r="O1577" s="65" t="n">
        <x:f aca="0">IFERROR((J1577+K1577)/N1577,0)</x:f>
        <x:v>0.21451572858409407</x:v>
      </x:c>
      <x:c r="P1577" s="66" t="b">
        <x:f aca="0">AND(MONTH(A1577)=12,OR(A1578="",YEAR(A1577)&lt;&gt;YEAR(A1578)))</x:f>
        <x:v>0</x:v>
      </x:c>
      <x:c r="Q1577" s="66" t="b">
        <x:f aca="0">AND(MOD(MONTH(A1577),3)=0,OR(A1578="",MONTH(A1577)&lt;&gt;MONTH(A1578)))</x:f>
        <x:v>0</x:v>
      </x:c>
      <x:c r="R1577" s="66" t="b">
        <x:f aca="0">OR(O1577&gt;$E$7,O1577&lt;$E$6)</x:f>
        <x:v>0</x:v>
      </x:c>
      <x:c r="S1577" s="66" t="b">
        <x:f aca="0">AND(OR(P1577,Q1577,R1577),A1577-AH1576&gt;$E$8)</x:f>
        <x:v>0</x:v>
      </x:c>
      <x:c r="T1577" s="67" t="str">
        <x:f aca="0">IF(NOT(OR(P1577,Q1577,R1577)),"不调",IF(NOT(S1577),"间隔规则跳过",IF(P1577,"年末+季度",IF(AND(Q1577,R1577),"季度+动态",IF(Q1577,"季度","动态")))))</x:f>
        <x:v>不调</x:v>
      </x:c>
      <x:c r="U1577" s="64" t="n">
        <x:f aca="0">IF(OR(T1577="年末+季度",T1577="季度+动态"),N1577*$E$5/2,IF(T1577="季度",(J1577+K1577)/2,IF(T1577="动态",N1577*$E$5*IF(J1577+K1577=0,0.5,J1577/(J1577+K1577)),J1577)))</x:f>
        <x:v>0.14377719333164743</x:v>
      </x:c>
      <x:c r="V1577" s="64" t="n">
        <x:f aca="0">IF(OR(T1577="年末+季度",T1577="季度+动态"),N1577*$E$5/2,IF(T1577="季度",(J1577+K1577)/2,IF(T1577="动态",N1577*$E$5*IF(J1577+K1577=0,0.5,K1577/(J1577+K1577)),K1577)))</x:f>
        <x:v>0.1640670060946293</x:v>
      </x:c>
      <x:c r="W1577" s="64" t="n">
        <x:f aca="0">IF(OR(T1577="年末+季度",T1577="季度+动态",T1577="动态"),N1577*(1-$E$5)*IF(L1577+M1577=0,$B$7/($B$7+$B$8),L1577/(L1577+M1577)),L1577)</x:f>
        <x:v>0.980599401467566</x:v>
      </x:c>
      <x:c r="X1577" s="64" t="n">
        <x:f aca="0">IF(OR(T1577="年末+季度",T1577="季度+动态",T1577="动态"),N1577*(1-$E$5)*IF(L1577+M1577=0,$B$8/($B$7+$B$8),M1577/(L1577+M1577)),M1577)</x:f>
        <x:v>0.14662226331198966</x:v>
      </x:c>
      <x:c r="Y1577" s="64" t="n">
        <x:f aca="0">POWER(1-$H$5,(A1577-A1576)/$H$8)</x:f>
        <x:v>0.9999588018747739</x:v>
      </x:c>
      <x:c r="Z1577" s="64" t="n">
        <x:f aca="0">U1577*Y1577</x:f>
        <x:v>0.1437712699808319</x:v>
      </x:c>
      <x:c r="AA1577" s="64" t="n">
        <x:f aca="0">V1577*Y1577</x:f>
        <x:v>0.16406024684156673</x:v>
      </x:c>
      <x:c r="AB1577" s="64" t="n">
        <x:f aca="0">W1577*Y1577</x:f>
        <x:v>0.9805590026106277</x:v>
      </x:c>
      <x:c r="AC1577" s="64" t="n">
        <x:f aca="0">X1577*Y1577</x:f>
        <x:v>0.1466162227496248</x:v>
      </x:c>
      <x:c r="AD1577" s="64" t="n">
        <x:f aca="0">SUM(Z1577:AC1577)</x:f>
        <x:v>1.4350067421826511</x:v>
      </x:c>
      <x:c r="AE1577" s="64" t="n">
        <x:f aca="0">MAX(AE1576,AD1577)</x:f>
        <x:v>1.4453123110204733</x:v>
      </x:c>
      <x:c r="AF1577" s="63" t="n">
        <x:f aca="0">AD1577/AE1577-1</x:f>
        <x:v>-0.007130340452539241</x:v>
      </x:c>
      <x:c r="AG1577" s="63" t="n">
        <x:f aca="0">AD1577/AD1576-1</x:f>
        <x:v>0.0017491301593572928</x:v>
      </x:c>
      <x:c r="AH1577" s="61" t="n">
        <x:f aca="0">IF(OR(T1577="年末+季度",T1577="季度+动态",T1577="季度",T1577="动态"),A1577,AH1576)</x:f>
        <x:v>46112</x:v>
      </x:c>
      <x:c r="AI1577" s="68" t="n">
        <x:f aca="0">YEAR(A1577)</x:f>
        <x:v>2026</x:v>
      </x:c>
      <x:c r="AJ1577" s="68" t="n">
        <x:f aca="0">MONTH(A1577)</x:f>
        <x:v>5</x:v>
      </x:c>
      <x:c r="AK1577" s="66" t="n">
        <x:f aca="0">IF(MONTH(A1577)&lt;&gt;MONTH(A1578),1,0)</x:f>
        <x:v>0</x:v>
      </x:c>
      <x:c r="AL1577" s="64" t="n">
        <x:f aca="0">IF(AK1576,AD1576,AL1576)</x:f>
        <x:v>1.425454622093408</x:v>
      </x:c>
      <x:c r="AM1577" s="65" t="str">
        <x:f aca="0">IF(AK1577,AD1577/AL1577-1,"")</x:f>
      </x:c>
      <x:c r="AN1577" s="64" t="n">
        <x:f aca="0">IF(AI1577&lt;&gt;AI1576,AD1577,MAX(AN1576,AD1577))</x:f>
        <x:v>1.4453123110204733</x:v>
      </x:c>
      <x:c r="AO1577" s="65" t="n">
        <x:f aca="0">AD1577/AN1577-1</x:f>
        <x:v>-0.007130340452539241</x:v>
      </x:c>
      <x:c r="AP1577" s="69" t="n">
        <x:f aca="0">IFERROR(SUM(Z1577:AC1577)/AD1577,0)</x:f>
        <x:v>1</x:v>
      </x:c>
      <x:c r="AQ1577" s="66" t="b">
        <x:f aca="0">AND(B1577&gt;0,C1577&gt;0,D1577&gt;0,E1577&gt;0)</x:f>
        <x:v>1</x:v>
      </x:c>
    </x:row>
    <x:row r="1578" ht="13.5" hidden="0">
      <x:c r="A1578" s="61" t="n">
        <x:f aca="0">'净值底稿'!A1540</x:f>
        <x:v>46154</x:v>
      </x:c>
      <x:c r="B1578" s="62" t="n">
        <x:f aca="0">'净值底稿'!W1540</x:f>
        <x:v>1.7306724538004015</x:v>
      </x:c>
      <x:c r="C1578" s="62" t="n">
        <x:f aca="0">'净值底稿'!T1540</x:f>
        <x:v>2.180951955286158</x:v>
      </x:c>
      <x:c r="D1578" s="62" t="n">
        <x:f aca="0">'净值底稿'!U1540</x:f>
        <x:v>1.7781</x:v>
      </x:c>
      <x:c r="E1578" s="62" t="n">
        <x:f aca="0">'净值底稿'!V1540</x:f>
        <x:v>3.5676</x:v>
      </x:c>
      <x:c r="F1578" s="63" t="n">
        <x:f aca="0">IFERROR(B1578/B1577-1,0)</x:f>
        <x:v>-0.00121361501951045</x:v>
      </x:c>
      <x:c r="G1578" s="63" t="n">
        <x:f aca="0">IFERROR(C1578/C1577-1,0)</x:f>
        <x:v>-0.005582400986215319</x:v>
      </x:c>
      <x:c r="H1578" s="63" t="n">
        <x:f aca="0">IFERROR(D1578/D1577-1,0)</x:f>
        <x:v>0.00039383368965895116</x:v>
      </x:c>
      <x:c r="I1578" s="63" t="n">
        <x:f aca="0">IFERROR(E1578/E1577-1,0)</x:f>
        <x:v>0.002980039359010478</x:v>
      </x:c>
      <x:c r="J1578" s="64" t="n">
        <x:f aca="0">Z1577*(1+F1578)</x:f>
        <x:v>0.14359678700820908</x:v>
      </x:c>
      <x:c r="K1578" s="64" t="n">
        <x:f aca="0">AA1577*(1+G1578)</x:f>
        <x:v>0.16314439675779963</x:v>
      </x:c>
      <x:c r="L1578" s="64" t="n">
        <x:f aca="0">AB1577*(1+H1578)</x:f>
        <x:v>0.9809451797805541</x:v>
      </x:c>
      <x:c r="M1578" s="64" t="n">
        <x:f aca="0">AC1577*(1+I1578)</x:f>
        <x:v>0.14705314486408813</x:v>
      </x:c>
      <x:c r="N1578" s="64" t="n">
        <x:f aca="0">SUM(J1578:M1578)</x:f>
        <x:v>1.434739508410651</x:v>
      </x:c>
      <x:c r="O1578" s="65" t="n">
        <x:f aca="0">IFERROR((J1578+K1578)/N1578,0)</x:f>
        <x:v>0.21379573223421214</x:v>
      </x:c>
      <x:c r="P1578" s="66" t="b">
        <x:f aca="0">AND(MONTH(A1578)=12,OR(A1579="",YEAR(A1578)&lt;&gt;YEAR(A1579)))</x:f>
        <x:v>0</x:v>
      </x:c>
      <x:c r="Q1578" s="66" t="b">
        <x:f aca="0">AND(MOD(MONTH(A1578),3)=0,OR(A1579="",MONTH(A1578)&lt;&gt;MONTH(A1579)))</x:f>
        <x:v>0</x:v>
      </x:c>
      <x:c r="R1578" s="66" t="b">
        <x:f aca="0">OR(O1578&gt;$E$7,O1578&lt;$E$6)</x:f>
        <x:v>0</x:v>
      </x:c>
      <x:c r="S1578" s="66" t="b">
        <x:f aca="0">AND(OR(P1578,Q1578,R1578),A1578-AH1577&gt;$E$8)</x:f>
        <x:v>0</x:v>
      </x:c>
      <x:c r="T1578" s="67" t="str">
        <x:f aca="0">IF(NOT(OR(P1578,Q1578,R1578)),"不调",IF(NOT(S1578),"间隔规则跳过",IF(P1578,"年末+季度",IF(AND(Q1578,R1578),"季度+动态",IF(Q1578,"季度","动态")))))</x:f>
        <x:v>不调</x:v>
      </x:c>
      <x:c r="U1578" s="64" t="n">
        <x:f aca="0">IF(OR(T1578="年末+季度",T1578="季度+动态"),N1578*$E$5/2,IF(T1578="季度",(J1578+K1578)/2,IF(T1578="动态",N1578*$E$5*IF(J1578+K1578=0,0.5,J1578/(J1578+K1578)),J1578)))</x:f>
        <x:v>0.14359678700820908</x:v>
      </x:c>
      <x:c r="V1578" s="64" t="n">
        <x:f aca="0">IF(OR(T1578="年末+季度",T1578="季度+动态"),N1578*$E$5/2,IF(T1578="季度",(J1578+K1578)/2,IF(T1578="动态",N1578*$E$5*IF(J1578+K1578=0,0.5,K1578/(J1578+K1578)),K1578)))</x:f>
        <x:v>0.16314439675779963</x:v>
      </x:c>
      <x:c r="W1578" s="64" t="n">
        <x:f aca="0">IF(OR(T1578="年末+季度",T1578="季度+动态",T1578="动态"),N1578*(1-$E$5)*IF(L1578+M1578=0,$B$7/($B$7+$B$8),L1578/(L1578+M1578)),L1578)</x:f>
        <x:v>0.9809451797805541</x:v>
      </x:c>
      <x:c r="X1578" s="64" t="n">
        <x:f aca="0">IF(OR(T1578="年末+季度",T1578="季度+动态",T1578="动态"),N1578*(1-$E$5)*IF(L1578+M1578=0,$B$8/($B$7+$B$8),M1578/(L1578+M1578)),M1578)</x:f>
        <x:v>0.14705314486408813</x:v>
      </x:c>
      <x:c r="Y1578" s="64" t="n">
        <x:f aca="0">POWER(1-$H$5,(A1578-A1577)/$H$8)</x:f>
        <x:v>0.9999862671029998</x:v>
      </x:c>
      <x:c r="Z1578" s="64" t="n">
        <x:f aca="0">U1578*Y1578</x:f>
        <x:v>0.14359481500832352</x:v>
      </x:c>
      <x:c r="AA1578" s="64" t="n">
        <x:f aca="0">V1578*Y1578</x:f>
        <x:v>0.1631421563126028</x:v>
      </x:c>
      <x:c r="AB1578" s="64" t="n">
        <x:f aca="0">W1578*Y1578</x:f>
        <x:v>0.9809317085614373</x:v>
      </x:c>
      <x:c r="AC1578" s="64" t="n">
        <x:f aca="0">X1578*Y1578</x:f>
        <x:v>0.14705112539839615</x:v>
      </x:c>
      <x:c r="AD1578" s="64" t="n">
        <x:f aca="0">SUM(Z1578:AC1578)</x:f>
        <x:v>1.4347198052807597</x:v>
      </x:c>
      <x:c r="AE1578" s="64" t="n">
        <x:f aca="0">MAX(AE1577,AD1578)</x:f>
        <x:v>1.4453123110204733</x:v>
      </x:c>
      <x:c r="AF1578" s="63" t="n">
        <x:f aca="0">AD1578/AE1578-1</x:f>
        <x:v>-0.0073288697944008385</x:v>
      </x:c>
      <x:c r="AG1578" s="63" t="n">
        <x:f aca="0">AD1578/AD1577-1</x:f>
        <x:v>-0.00019995508972658893</x:v>
      </x:c>
      <x:c r="AH1578" s="61" t="n">
        <x:f aca="0">IF(OR(T1578="年末+季度",T1578="季度+动态",T1578="季度",T1578="动态"),A1578,AH1577)</x:f>
        <x:v>46112</x:v>
      </x:c>
      <x:c r="AI1578" s="68" t="n">
        <x:f aca="0">YEAR(A1578)</x:f>
        <x:v>2026</x:v>
      </x:c>
      <x:c r="AJ1578" s="68" t="n">
        <x:f aca="0">MONTH(A1578)</x:f>
        <x:v>5</x:v>
      </x:c>
      <x:c r="AK1578" s="66" t="n">
        <x:f aca="0">IF(MONTH(A1578)&lt;&gt;MONTH(A1579),1,0)</x:f>
        <x:v>0</x:v>
      </x:c>
      <x:c r="AL1578" s="64" t="n">
        <x:f aca="0">IF(AK1577,AD1577,AL1577)</x:f>
        <x:v>1.425454622093408</x:v>
      </x:c>
      <x:c r="AM1578" s="65" t="str">
        <x:f aca="0">IF(AK1578,AD1578/AL1578-1,"")</x:f>
      </x:c>
      <x:c r="AN1578" s="64" t="n">
        <x:f aca="0">IF(AI1578&lt;&gt;AI1577,AD1578,MAX(AN1577,AD1578))</x:f>
        <x:v>1.4453123110204733</x:v>
      </x:c>
      <x:c r="AO1578" s="65" t="n">
        <x:f aca="0">AD1578/AN1578-1</x:f>
        <x:v>-0.0073288697944008385</x:v>
      </x:c>
      <x:c r="AP1578" s="69" t="n">
        <x:f aca="0">IFERROR(SUM(Z1578:AC1578)/AD1578,0)</x:f>
        <x:v>1</x:v>
      </x:c>
      <x:c r="AQ1578" s="66" t="b">
        <x:f aca="0">AND(B1578&gt;0,C1578&gt;0,D1578&gt;0,E1578&gt;0)</x:f>
        <x:v>1</x:v>
      </x:c>
    </x:row>
    <x:row r="1579" ht="13.5" hidden="0">
      <x:c r="A1579" s="61" t="n">
        <x:f aca="0">'净值底稿'!A1541</x:f>
        <x:v>46155</x:v>
      </x:c>
      <x:c r="B1579" s="62" t="n">
        <x:f aca="0">'净值底稿'!W1541</x:f>
        <x:v>1.7279625378111696</x:v>
      </x:c>
      <x:c r="C1579" s="62" t="n">
        <x:f aca="0">'净值底稿'!T1541</x:f>
        <x:v>2.210530829444099</x:v>
      </x:c>
      <x:c r="D1579" s="62" t="n">
        <x:f aca="0">'净值底稿'!U1541</x:f>
        <x:v>1.7789</x:v>
      </x:c>
      <x:c r="E1579" s="62" t="n">
        <x:f aca="0">'净值底稿'!V1541</x:f>
        <x:v>3.5707</x:v>
      </x:c>
      <x:c r="F1579" s="63" t="n">
        <x:f aca="0">IFERROR(B1579/B1578-1,0)</x:f>
        <x:v>-0.001565816791780028</x:v>
      </x:c>
      <x:c r="G1579" s="63" t="n">
        <x:f aca="0">IFERROR(C1579/C1578-1,0)</x:f>
        <x:v>0.013562368527306745</x:v>
      </x:c>
      <x:c r="H1579" s="63" t="n">
        <x:f aca="0">IFERROR(D1579/D1578-1,0)</x:f>
        <x:v>0.0004499184522803734</x:v>
      </x:c>
      <x:c r="I1579" s="63" t="n">
        <x:f aca="0">IFERROR(E1579/E1578-1,0)</x:f>
        <x:v>0.0008689314945622417</x:v>
      </x:c>
      <x:c r="J1579" s="64" t="n">
        <x:f aca="0">Z1578*(1+F1579)</x:f>
        <x:v>0.14336997183577094</x:v>
      </x:c>
      <x:c r="K1579" s="64" t="n">
        <x:f aca="0">AA1578*(1+G1579)</x:f>
        <x:v>0.1653547503588538</x:v>
      </x:c>
      <x:c r="L1579" s="64" t="n">
        <x:f aca="0">AB1578*(1+H1579)</x:f>
        <x:v>0.981373047837546</x:v>
      </x:c>
      <x:c r="M1579" s="64" t="n">
        <x:f aca="0">AC1578*(1+I1579)</x:f>
        <x:v>0.14717890275256565</x:v>
      </x:c>
      <x:c r="N1579" s="64" t="n">
        <x:f aca="0">SUM(J1579:M1579)</x:f>
        <x:v>1.4372766727847364</x:v>
      </x:c>
      <x:c r="O1579" s="65" t="n">
        <x:f aca="0">IFERROR((J1579+K1579)/N1579,0)</x:f>
        <x:v>0.2147983947978978</x:v>
      </x:c>
      <x:c r="P1579" s="66" t="b">
        <x:f aca="0">AND(MONTH(A1579)=12,OR(A1580="",YEAR(A1579)&lt;&gt;YEAR(A1580)))</x:f>
        <x:v>0</x:v>
      </x:c>
      <x:c r="Q1579" s="66" t="b">
        <x:f aca="0">AND(MOD(MONTH(A1579),3)=0,OR(A1580="",MONTH(A1579)&lt;&gt;MONTH(A1580)))</x:f>
        <x:v>0</x:v>
      </x:c>
      <x:c r="R1579" s="66" t="b">
        <x:f aca="0">OR(O1579&gt;$E$7,O1579&lt;$E$6)</x:f>
        <x:v>0</x:v>
      </x:c>
      <x:c r="S1579" s="66" t="b">
        <x:f aca="0">AND(OR(P1579,Q1579,R1579),A1579-AH1578&gt;$E$8)</x:f>
        <x:v>0</x:v>
      </x:c>
      <x:c r="T1579" s="67" t="str">
        <x:f aca="0">IF(NOT(OR(P1579,Q1579,R1579)),"不调",IF(NOT(S1579),"间隔规则跳过",IF(P1579,"年末+季度",IF(AND(Q1579,R1579),"季度+动态",IF(Q1579,"季度","动态")))))</x:f>
        <x:v>不调</x:v>
      </x:c>
      <x:c r="U1579" s="64" t="n">
        <x:f aca="0">IF(OR(T1579="年末+季度",T1579="季度+动态"),N1579*$E$5/2,IF(T1579="季度",(J1579+K1579)/2,IF(T1579="动态",N1579*$E$5*IF(J1579+K1579=0,0.5,J1579/(J1579+K1579)),J1579)))</x:f>
        <x:v>0.14336997183577094</x:v>
      </x:c>
      <x:c r="V1579" s="64" t="n">
        <x:f aca="0">IF(OR(T1579="年末+季度",T1579="季度+动态"),N1579*$E$5/2,IF(T1579="季度",(J1579+K1579)/2,IF(T1579="动态",N1579*$E$5*IF(J1579+K1579=0,0.5,K1579/(J1579+K1579)),K1579)))</x:f>
        <x:v>0.1653547503588538</x:v>
      </x:c>
      <x:c r="W1579" s="64" t="n">
        <x:f aca="0">IF(OR(T1579="年末+季度",T1579="季度+动态",T1579="动态"),N1579*(1-$E$5)*IF(L1579+M1579=0,$B$7/($B$7+$B$8),L1579/(L1579+M1579)),L1579)</x:f>
        <x:v>0.981373047837546</x:v>
      </x:c>
      <x:c r="X1579" s="64" t="n">
        <x:f aca="0">IF(OR(T1579="年末+季度",T1579="季度+动态",T1579="动态"),N1579*(1-$E$5)*IF(L1579+M1579=0,$B$8/($B$7+$B$8),M1579/(L1579+M1579)),M1579)</x:f>
        <x:v>0.14717890275256565</x:v>
      </x:c>
      <x:c r="Y1579" s="64" t="n">
        <x:f aca="0">POWER(1-$H$5,(A1579-A1578)/$H$8)</x:f>
        <x:v>0.9999862671029998</x:v>
      </x:c>
      <x:c r="Z1579" s="64" t="n">
        <x:f aca="0">U1579*Y1579</x:f>
        <x:v>0.14336800295071478</x:v>
      </x:c>
      <x:c r="AA1579" s="64" t="n">
        <x:f aca="0">V1579*Y1579</x:f>
        <x:v>0.16535247955909863</x:v>
      </x:c>
      <x:c r="AB1579" s="64" t="n">
        <x:f aca="0">W1579*Y1579</x:f>
        <x:v>0.9813595707425612</x:v>
      </x:c>
      <x:c r="AC1579" s="64" t="n">
        <x:f aca="0">X1579*Y1579</x:f>
        <x:v>0.14717688155985353</x:v>
      </x:c>
      <x:c r="AD1579" s="64" t="n">
        <x:f aca="0">SUM(Z1579:AC1579)</x:f>
        <x:v>1.4372569348122282</x:v>
      </x:c>
      <x:c r="AE1579" s="64" t="n">
        <x:f aca="0">MAX(AE1578,AD1579)</x:f>
        <x:v>1.4453123110204733</x:v>
      </x:c>
      <x:c r="AF1579" s="63" t="n">
        <x:f aca="0">AD1579/AE1579-1</x:f>
        <x:v>-0.0055734502133713</x:v>
      </x:c>
      <x:c r="AG1579" s="63" t="n">
        <x:f aca="0">AD1579/AD1578-1</x:f>
        <x:v>0.0017683798063776734</x:v>
      </x:c>
      <x:c r="AH1579" s="61" t="n">
        <x:f aca="0">IF(OR(T1579="年末+季度",T1579="季度+动态",T1579="季度",T1579="动态"),A1579,AH1578)</x:f>
        <x:v>46112</x:v>
      </x:c>
      <x:c r="AI1579" s="68" t="n">
        <x:f aca="0">YEAR(A1579)</x:f>
        <x:v>2026</x:v>
      </x:c>
      <x:c r="AJ1579" s="68" t="n">
        <x:f aca="0">MONTH(A1579)</x:f>
        <x:v>5</x:v>
      </x:c>
      <x:c r="AK1579" s="66" t="n">
        <x:f aca="0">IF(MONTH(A1579)&lt;&gt;MONTH(A1580),1,0)</x:f>
        <x:v>0</x:v>
      </x:c>
      <x:c r="AL1579" s="64" t="n">
        <x:f aca="0">IF(AK1578,AD1578,AL1578)</x:f>
        <x:v>1.425454622093408</x:v>
      </x:c>
      <x:c r="AM1579" s="65" t="str">
        <x:f aca="0">IF(AK1579,AD1579/AL1579-1,"")</x:f>
      </x:c>
      <x:c r="AN1579" s="64" t="n">
        <x:f aca="0">IF(AI1579&lt;&gt;AI1578,AD1579,MAX(AN1578,AD1579))</x:f>
        <x:v>1.4453123110204733</x:v>
      </x:c>
      <x:c r="AO1579" s="65" t="n">
        <x:f aca="0">AD1579/AN1579-1</x:f>
        <x:v>-0.0055734502133713</x:v>
      </x:c>
      <x:c r="AP1579" s="69" t="n">
        <x:f aca="0">IFERROR(SUM(Z1579:AC1579)/AD1579,0)</x:f>
        <x:v>1</x:v>
      </x:c>
      <x:c r="AQ1579" s="66" t="b">
        <x:f aca="0">AND(B1579&gt;0,C1579&gt;0,D1579&gt;0,E1579&gt;0)</x:f>
        <x:v>1</x:v>
      </x:c>
    </x:row>
    <x:row r="1580" ht="13.5" hidden="0">
      <x:c r="A1580" s="61" t="n">
        <x:f aca="0">'净值底稿'!A1542</x:f>
        <x:v>46156</x:v>
      </x:c>
      <x:c r="B1580" s="62" t="n">
        <x:f aca="0">'净值底稿'!W1542</x:f>
        <x:v>1.7180679922132118</x:v>
      </x:c>
      <x:c r="C1580" s="62" t="n">
        <x:f aca="0">'净值底稿'!T1542</x:f>
        <x:v>2.1687113870436616</x:v>
      </x:c>
      <x:c r="D1580" s="62" t="n">
        <x:f aca="0">'净值底稿'!U1542</x:f>
        <x:v>1.7784</x:v>
      </x:c>
      <x:c r="E1580" s="62" t="n">
        <x:f aca="0">'净值底稿'!V1542</x:f>
        <x:v>3.5659</x:v>
      </x:c>
      <x:c r="F1580" s="63" t="n">
        <x:f aca="0">IFERROR(B1580/B1579-1,0)</x:f>
        <x:v>-0.00572613432377489</x:v>
      </x:c>
      <x:c r="G1580" s="63" t="n">
        <x:f aca="0">IFERROR(C1580/C1579-1,0)</x:f>
        <x:v>-0.01891828055207634</x:v>
      </x:c>
      <x:c r="H1580" s="63" t="n">
        <x:f aca="0">IFERROR(D1580/D1579-1,0)</x:f>
        <x:v>-0.00028107257293830124</x:v>
      </x:c>
      <x:c r="I1580" s="63" t="n">
        <x:f aca="0">IFERROR(E1580/E1579-1,0)</x:f>
        <x:v>-0.0013442742319432766</x:v>
      </x:c>
      <x:c r="J1580" s="64" t="n">
        <x:f aca="0">Z1579*(1+F1580)</x:f>
        <x:v>0.14254705850808763</x:v>
      </x:c>
      <x:c r="K1580" s="64" t="n">
        <x:f aca="0">AA1579*(1+G1580)</x:f>
        <x:v>0.16222429496081814</x:v>
      </x:c>
      <x:c r="L1580" s="64" t="n">
        <x:f aca="0">AB1579*(1+H1580)</x:f>
        <x:v>0.9810837374830349</x:v>
      </x:c>
      <x:c r="M1580" s="64" t="n">
        <x:f aca="0">AC1579*(1+I1580)</x:f>
        <x:v>0.14697903547043487</x:v>
      </x:c>
      <x:c r="N1580" s="64" t="n">
        <x:f aca="0">SUM(J1580:M1580)</x:f>
        <x:v>1.4328341264223754</x:v>
      </x:c>
      <x:c r="O1580" s="65" t="n">
        <x:f aca="0">IFERROR((J1580+K1580)/N1580,0)</x:f>
        <x:v>0.21270525865396947</x:v>
      </x:c>
      <x:c r="P1580" s="66" t="b">
        <x:f aca="0">AND(MONTH(A1580)=12,OR(A1581="",YEAR(A1580)&lt;&gt;YEAR(A1581)))</x:f>
        <x:v>0</x:v>
      </x:c>
      <x:c r="Q1580" s="66" t="b">
        <x:f aca="0">AND(MOD(MONTH(A1580),3)=0,OR(A1581="",MONTH(A1580)&lt;&gt;MONTH(A1581)))</x:f>
        <x:v>0</x:v>
      </x:c>
      <x:c r="R1580" s="66" t="b">
        <x:f aca="0">OR(O1580&gt;$E$7,O1580&lt;$E$6)</x:f>
        <x:v>0</x:v>
      </x:c>
      <x:c r="S1580" s="66" t="b">
        <x:f aca="0">AND(OR(P1580,Q1580,R1580),A1580-AH1579&gt;$E$8)</x:f>
        <x:v>0</x:v>
      </x:c>
      <x:c r="T1580" s="67" t="str">
        <x:f aca="0">IF(NOT(OR(P1580,Q1580,R1580)),"不调",IF(NOT(S1580),"间隔规则跳过",IF(P1580,"年末+季度",IF(AND(Q1580,R1580),"季度+动态",IF(Q1580,"季度","动态")))))</x:f>
        <x:v>不调</x:v>
      </x:c>
      <x:c r="U1580" s="64" t="n">
        <x:f aca="0">IF(OR(T1580="年末+季度",T1580="季度+动态"),N1580*$E$5/2,IF(T1580="季度",(J1580+K1580)/2,IF(T1580="动态",N1580*$E$5*IF(J1580+K1580=0,0.5,J1580/(J1580+K1580)),J1580)))</x:f>
        <x:v>0.14254705850808763</x:v>
      </x:c>
      <x:c r="V1580" s="64" t="n">
        <x:f aca="0">IF(OR(T1580="年末+季度",T1580="季度+动态"),N1580*$E$5/2,IF(T1580="季度",(J1580+K1580)/2,IF(T1580="动态",N1580*$E$5*IF(J1580+K1580=0,0.5,K1580/(J1580+K1580)),K1580)))</x:f>
        <x:v>0.16222429496081814</x:v>
      </x:c>
      <x:c r="W1580" s="64" t="n">
        <x:f aca="0">IF(OR(T1580="年末+季度",T1580="季度+动态",T1580="动态"),N1580*(1-$E$5)*IF(L1580+M1580=0,$B$7/($B$7+$B$8),L1580/(L1580+M1580)),L1580)</x:f>
        <x:v>0.9810837374830349</x:v>
      </x:c>
      <x:c r="X1580" s="64" t="n">
        <x:f aca="0">IF(OR(T1580="年末+季度",T1580="季度+动态",T1580="动态"),N1580*(1-$E$5)*IF(L1580+M1580=0,$B$8/($B$7+$B$8),M1580/(L1580+M1580)),M1580)</x:f>
        <x:v>0.14697903547043487</x:v>
      </x:c>
      <x:c r="Y1580" s="64" t="n">
        <x:f aca="0">POWER(1-$H$5,(A1580-A1579)/$H$8)</x:f>
        <x:v>0.9999862671029998</x:v>
      </x:c>
      <x:c r="Z1580" s="64" t="n">
        <x:f aca="0">U1580*Y1580</x:f>
        <x:v>0.14254510092401546</x:v>
      </x:c>
      <x:c r="AA1580" s="64" t="n">
        <x:f aca="0">V1580*Y1580</x:f>
        <x:v>0.1622220671512845</x:v>
      </x:c>
      <x:c r="AB1580" s="64" t="n">
        <x:f aca="0">W1580*Y1580</x:f>
        <x:v>0.9810702643611194</x:v>
      </x:c>
      <x:c r="AC1580" s="64" t="n">
        <x:f aca="0">X1580*Y1580</x:f>
        <x:v>0.14697701702247956</x:v>
      </x:c>
      <x:c r="AD1580" s="64" t="n">
        <x:f aca="0">SUM(Z1580:AC1580)</x:f>
        <x:v>1.432814449458899</x:v>
      </x:c>
      <x:c r="AE1580" s="64" t="n">
        <x:f aca="0">MAX(AE1579,AD1580)</x:f>
        <x:v>1.4453123110204733</x:v>
      </x:c>
      <x:c r="AF1580" s="63" t="n">
        <x:f aca="0">AD1580/AE1580-1</x:f>
        <x:v>-0.008647170211087518</x:v>
      </x:c>
      <x:c r="AG1580" s="63" t="n">
        <x:f aca="0">AD1580/AD1579-1</x:f>
        <x:v>-0.003090947238260866</x:v>
      </x:c>
      <x:c r="AH1580" s="61" t="n">
        <x:f aca="0">IF(OR(T1580="年末+季度",T1580="季度+动态",T1580="季度",T1580="动态"),A1580,AH1579)</x:f>
        <x:v>46112</x:v>
      </x:c>
      <x:c r="AI1580" s="68" t="n">
        <x:f aca="0">YEAR(A1580)</x:f>
        <x:v>2026</x:v>
      </x:c>
      <x:c r="AJ1580" s="68" t="n">
        <x:f aca="0">MONTH(A1580)</x:f>
        <x:v>5</x:v>
      </x:c>
      <x:c r="AK1580" s="66" t="n">
        <x:f aca="0">IF(MONTH(A1580)&lt;&gt;MONTH(A1581),1,0)</x:f>
        <x:v>0</x:v>
      </x:c>
      <x:c r="AL1580" s="64" t="n">
        <x:f aca="0">IF(AK1579,AD1579,AL1579)</x:f>
        <x:v>1.425454622093408</x:v>
      </x:c>
      <x:c r="AM1580" s="65" t="str">
        <x:f aca="0">IF(AK1580,AD1580/AL1580-1,"")</x:f>
      </x:c>
      <x:c r="AN1580" s="64" t="n">
        <x:f aca="0">IF(AI1580&lt;&gt;AI1579,AD1580,MAX(AN1579,AD1580))</x:f>
        <x:v>1.4453123110204733</x:v>
      </x:c>
      <x:c r="AO1580" s="65" t="n">
        <x:f aca="0">AD1580/AN1580-1</x:f>
        <x:v>-0.008647170211087518</x:v>
      </x:c>
      <x:c r="AP1580" s="69" t="n">
        <x:f aca="0">IFERROR(SUM(Z1580:AC1580)/AD1580,0)</x:f>
        <x:v>1</x:v>
      </x:c>
      <x:c r="AQ1580" s="66" t="b">
        <x:f aca="0">AND(B1580&gt;0,C1580&gt;0,D1580&gt;0,E1580&gt;0)</x:f>
        <x:v>1</x:v>
      </x:c>
    </x:row>
    <x:row r="1581" ht="13.5" hidden="0">
      <x:c r="A1581" s="61" t="n">
        <x:f aca="0">'净值底稿'!A1543</x:f>
        <x:v>46157</x:v>
      </x:c>
      <x:c r="B1581" s="62" t="n">
        <x:f aca="0">'净值底稿'!W1543</x:f>
        <x:v>1.707246571409253</x:v>
      </x:c>
      <x:c r="C1581" s="62" t="n">
        <x:f aca="0">'净值底稿'!T1543</x:f>
        <x:v>2.144763054214237</x:v>
      </x:c>
      <x:c r="D1581" s="62" t="n">
        <x:f aca="0">'净值底稿'!U1543</x:f>
        <x:v>1.7781</x:v>
      </x:c>
      <x:c r="E1581" s="62" t="n">
        <x:f aca="0">'净值底稿'!V1543</x:f>
        <x:v>3.4885</x:v>
      </x:c>
      <x:c r="F1581" s="63" t="n">
        <x:f aca="0">IFERROR(B1581/B1580-1,0)</x:f>
        <x:v>-0.006298598689344459</x:v>
      </x:c>
      <x:c r="G1581" s="63" t="n">
        <x:f aca="0">IFERROR(C1581/C1580-1,0)</x:f>
        <x:v>-0.011042655547666258</x:v>
      </x:c>
      <x:c r="H1581" s="63" t="n">
        <x:f aca="0">IFERROR(D1581/D1580-1,0)</x:f>
        <x:v>-0.0001686909581646301</x:v>
      </x:c>
      <x:c r="I1581" s="63" t="n">
        <x:f aca="0">IFERROR(E1581/E1580-1,0)</x:f>
        <x:v>-0.02170560026921675</x:v>
      </x:c>
      <x:c r="J1581" s="64" t="n">
        <x:f aca="0">Z1580*(1+F1581)</x:f>
        <x:v>0.14164726653816298</x:v>
      </x:c>
      <x:c r="K1581" s="64" t="n">
        <x:f aca="0">AA1580*(1+G1581)</x:f>
        <x:v>0.16043070474150248</x:v>
      </x:c>
      <x:c r="L1581" s="64" t="n">
        <x:f aca="0">AB1580*(1+H1581)</x:f>
        <x:v>0.9809047666781975</x:v>
      </x:c>
      <x:c r="M1581" s="64" t="n">
        <x:f aca="0">AC1580*(1+I1581)</x:f>
        <x:v>0.14378679264222777</x:v>
      </x:c>
      <x:c r="N1581" s="64" t="n">
        <x:f aca="0">SUM(J1581:M1581)</x:f>
        <x:v>1.4267695306000907</x:v>
      </x:c>
      <x:c r="O1581" s="65" t="n">
        <x:f aca="0">IFERROR((J1581+K1581)/N1581,0)</x:f>
        <x:v>0.21172163043922956</x:v>
      </x:c>
      <x:c r="P1581" s="66" t="b">
        <x:f aca="0">AND(MONTH(A1581)=12,OR(A1582="",YEAR(A1581)&lt;&gt;YEAR(A1582)))</x:f>
        <x:v>0</x:v>
      </x:c>
      <x:c r="Q1581" s="66" t="b">
        <x:f aca="0">AND(MOD(MONTH(A1581),3)=0,OR(A1582="",MONTH(A1581)&lt;&gt;MONTH(A1582)))</x:f>
        <x:v>0</x:v>
      </x:c>
      <x:c r="R1581" s="66" t="b">
        <x:f aca="0">OR(O1581&gt;$E$7,O1581&lt;$E$6)</x:f>
        <x:v>0</x:v>
      </x:c>
      <x:c r="S1581" s="66" t="b">
        <x:f aca="0">AND(OR(P1581,Q1581,R1581),A1581-AH1580&gt;$E$8)</x:f>
        <x:v>0</x:v>
      </x:c>
      <x:c r="T1581" s="67" t="str">
        <x:f aca="0">IF(NOT(OR(P1581,Q1581,R1581)),"不调",IF(NOT(S1581),"间隔规则跳过",IF(P1581,"年末+季度",IF(AND(Q1581,R1581),"季度+动态",IF(Q1581,"季度","动态")))))</x:f>
        <x:v>不调</x:v>
      </x:c>
      <x:c r="U1581" s="64" t="n">
        <x:f aca="0">IF(OR(T1581="年末+季度",T1581="季度+动态"),N1581*$E$5/2,IF(T1581="季度",(J1581+K1581)/2,IF(T1581="动态",N1581*$E$5*IF(J1581+K1581=0,0.5,J1581/(J1581+K1581)),J1581)))</x:f>
        <x:v>0.14164726653816298</x:v>
      </x:c>
      <x:c r="V1581" s="64" t="n">
        <x:f aca="0">IF(OR(T1581="年末+季度",T1581="季度+动态"),N1581*$E$5/2,IF(T1581="季度",(J1581+K1581)/2,IF(T1581="动态",N1581*$E$5*IF(J1581+K1581=0,0.5,K1581/(J1581+K1581)),K1581)))</x:f>
        <x:v>0.16043070474150248</x:v>
      </x:c>
      <x:c r="W1581" s="64" t="n">
        <x:f aca="0">IF(OR(T1581="年末+季度",T1581="季度+动态",T1581="动态"),N1581*(1-$E$5)*IF(L1581+M1581=0,$B$7/($B$7+$B$8),L1581/(L1581+M1581)),L1581)</x:f>
        <x:v>0.9809047666781975</x:v>
      </x:c>
      <x:c r="X1581" s="64" t="n">
        <x:f aca="0">IF(OR(T1581="年末+季度",T1581="季度+动态",T1581="动态"),N1581*(1-$E$5)*IF(L1581+M1581=0,$B$8/($B$7+$B$8),M1581/(L1581+M1581)),M1581)</x:f>
        <x:v>0.14378679264222777</x:v>
      </x:c>
      <x:c r="Y1581" s="64" t="n">
        <x:f aca="0">POWER(1-$H$5,(A1581-A1580)/$H$8)</x:f>
        <x:v>0.9999862671029998</x:v>
      </x:c>
      <x:c r="Z1581" s="64" t="n">
        <x:f aca="0">U1581*Y1581</x:f>
        <x:v>0.14164532131084123</x:v>
      </x:c>
      <x:c r="AA1581" s="64" t="n">
        <x:f aca="0">V1581*Y1581</x:f>
        <x:v>0.16042850156315858</x:v>
      </x:c>
      <x:c r="AB1581" s="64" t="n">
        <x:f aca="0">W1581*Y1581</x:f>
        <x:v>0.9808912960140697</x:v>
      </x:c>
      <x:c r="AC1581" s="64" t="n">
        <x:f aca="0">X1581*Y1581</x:f>
        <x:v>0.1437848180330144</x:v>
      </x:c>
      <x:c r="AD1581" s="64" t="n">
        <x:f aca="0">SUM(Z1581:AC1581)</x:f>
        <x:v>1.4267499369210839</x:v>
      </x:c>
      <x:c r="AE1581" s="64" t="n">
        <x:f aca="0">MAX(AE1580,AD1581)</x:f>
        <x:v>1.4453123110204733</x:v>
      </x:c>
      <x:c r="AF1581" s="63" t="n">
        <x:f aca="0">AD1581/AE1581-1</x:f>
        <x:v>-0.012843157812918227</x:v>
      </x:c>
      <x:c r="AG1581" s="63" t="n">
        <x:f aca="0">AD1581/AD1580-1</x:f>
        <x:v>-0.004232587506432073</x:v>
      </x:c>
      <x:c r="AH1581" s="61" t="n">
        <x:f aca="0">IF(OR(T1581="年末+季度",T1581="季度+动态",T1581="季度",T1581="动态"),A1581,AH1580)</x:f>
        <x:v>46112</x:v>
      </x:c>
      <x:c r="AI1581" s="68" t="n">
        <x:f aca="0">YEAR(A1581)</x:f>
        <x:v>2026</x:v>
      </x:c>
      <x:c r="AJ1581" s="68" t="n">
        <x:f aca="0">MONTH(A1581)</x:f>
        <x:v>5</x:v>
      </x:c>
      <x:c r="AK1581" s="66" t="n">
        <x:f aca="0">IF(MONTH(A1581)&lt;&gt;MONTH(A1582),1,0)</x:f>
        <x:v>0</x:v>
      </x:c>
      <x:c r="AL1581" s="64" t="n">
        <x:f aca="0">IF(AK1580,AD1580,AL1580)</x:f>
        <x:v>1.425454622093408</x:v>
      </x:c>
      <x:c r="AM1581" s="65" t="str">
        <x:f aca="0">IF(AK1581,AD1581/AL1581-1,"")</x:f>
      </x:c>
      <x:c r="AN1581" s="64" t="n">
        <x:f aca="0">IF(AI1581&lt;&gt;AI1580,AD1581,MAX(AN1580,AD1581))</x:f>
        <x:v>1.4453123110204733</x:v>
      </x:c>
      <x:c r="AO1581" s="65" t="n">
        <x:f aca="0">AD1581/AN1581-1</x:f>
        <x:v>-0.012843157812918227</x:v>
      </x:c>
      <x:c r="AP1581" s="69" t="n">
        <x:f aca="0">IFERROR(SUM(Z1581:AC1581)/AD1581,0)</x:f>
        <x:v>1</x:v>
      </x:c>
      <x:c r="AQ1581" s="66" t="b">
        <x:f aca="0">AND(B1581&gt;0,C1581&gt;0,D1581&gt;0,E1581&gt;0)</x:f>
        <x:v>1</x:v>
      </x:c>
    </x:row>
    <x:row r="1582" ht="13.5" hidden="0">
      <x:c r="A1582" s="61" t="n">
        <x:f aca="0">'净值底稿'!A1544</x:f>
        <x:v>46160</x:v>
      </x:c>
      <x:c r="B1582" s="62" t="n">
        <x:f aca="0">'净值底稿'!W1544</x:f>
        <x:v>1.6974845003258512</x:v>
      </x:c>
      <x:c r="C1582" s="62" t="n">
        <x:f aca="0">'净值底稿'!T1544</x:f>
        <x:v>2.152598380060174</x:v>
      </x:c>
      <x:c r="D1582" s="62" t="n">
        <x:f aca="0">'净值底稿'!U1544</x:f>
        <x:v>1.779</x:v>
      </x:c>
      <x:c r="E1582" s="62" t="n">
        <x:f aca="0">'净值底稿'!V1544</x:f>
        <x:v>3.465</x:v>
      </x:c>
      <x:c r="F1582" s="63" t="n">
        <x:f aca="0">IFERROR(B1582/B1581-1,0)</x:f>
        <x:v>-0.005718020611014452</x:v>
      </x:c>
      <x:c r="G1582" s="63" t="n">
        <x:f aca="0">IFERROR(C1582/C1581-1,0)</x:f>
        <x:v>0.0036532361141439207</x:v>
      </x:c>
      <x:c r="H1582" s="63" t="n">
        <x:f aca="0">IFERROR(D1582/D1581-1,0)</x:f>
        <x:v>0.0005061582588155034</x:v>
      </x:c>
      <x:c r="I1582" s="63" t="n">
        <x:f aca="0">IFERROR(E1582/E1581-1,0)</x:f>
        <x:v>-0.006736419664612359</x:v>
      </x:c>
      <x:c r="J1582" s="64" t="n">
        <x:f aca="0">Z1581*(1+F1582)</x:f>
        <x:v>0.14083539044413207</x:v>
      </x:c>
      <x:c r="K1582" s="64" t="n">
        <x:f aca="0">AA1581*(1+G1582)</x:f>
        <x:v>0.1610145847588071</x:v>
      </x:c>
      <x:c r="L1582" s="64" t="n">
        <x:f aca="0">AB1581*(1+H1582)</x:f>
        <x:v>0.9813877822445474</x:v>
      </x:c>
      <x:c r="M1582" s="64" t="n">
        <x:f aca="0">AC1581*(1+I1582)</x:f>
        <x:v>0.1428162231573441</x:v>
      </x:c>
      <x:c r="N1582" s="64" t="n">
        <x:f aca="0">SUM(J1582:M1582)</x:f>
        <x:v>1.4260539806048307</x:v>
      </x:c>
      <x:c r="O1582" s="65" t="n">
        <x:f aca="0">IFERROR((J1582+K1582)/N1582,0)</x:f>
        <x:v>0.21166798684220625</x:v>
      </x:c>
      <x:c r="P1582" s="66" t="b">
        <x:f aca="0">AND(MONTH(A1582)=12,OR(A1583="",YEAR(A1582)&lt;&gt;YEAR(A1583)))</x:f>
        <x:v>0</x:v>
      </x:c>
      <x:c r="Q1582" s="66" t="b">
        <x:f aca="0">AND(MOD(MONTH(A1582),3)=0,OR(A1583="",MONTH(A1582)&lt;&gt;MONTH(A1583)))</x:f>
        <x:v>0</x:v>
      </x:c>
      <x:c r="R1582" s="66" t="b">
        <x:f aca="0">OR(O1582&gt;$E$7,O1582&lt;$E$6)</x:f>
        <x:v>0</x:v>
      </x:c>
      <x:c r="S1582" s="66" t="b">
        <x:f aca="0">AND(OR(P1582,Q1582,R1582),A1582-AH1581&gt;$E$8)</x:f>
        <x:v>0</x:v>
      </x:c>
      <x:c r="T1582" s="67" t="str">
        <x:f aca="0">IF(NOT(OR(P1582,Q1582,R1582)),"不调",IF(NOT(S1582),"间隔规则跳过",IF(P1582,"年末+季度",IF(AND(Q1582,R1582),"季度+动态",IF(Q1582,"季度","动态")))))</x:f>
        <x:v>不调</x:v>
      </x:c>
      <x:c r="U1582" s="64" t="n">
        <x:f aca="0">IF(OR(T1582="年末+季度",T1582="季度+动态"),N1582*$E$5/2,IF(T1582="季度",(J1582+K1582)/2,IF(T1582="动态",N1582*$E$5*IF(J1582+K1582=0,0.5,J1582/(J1582+K1582)),J1582)))</x:f>
        <x:v>0.14083539044413207</x:v>
      </x:c>
      <x:c r="V1582" s="64" t="n">
        <x:f aca="0">IF(OR(T1582="年末+季度",T1582="季度+动态"),N1582*$E$5/2,IF(T1582="季度",(J1582+K1582)/2,IF(T1582="动态",N1582*$E$5*IF(J1582+K1582=0,0.5,K1582/(J1582+K1582)),K1582)))</x:f>
        <x:v>0.1610145847588071</x:v>
      </x:c>
      <x:c r="W1582" s="64" t="n">
        <x:f aca="0">IF(OR(T1582="年末+季度",T1582="季度+动态",T1582="动态"),N1582*(1-$E$5)*IF(L1582+M1582=0,$B$7/($B$7+$B$8),L1582/(L1582+M1582)),L1582)</x:f>
        <x:v>0.9813877822445474</x:v>
      </x:c>
      <x:c r="X1582" s="64" t="n">
        <x:f aca="0">IF(OR(T1582="年末+季度",T1582="季度+动态",T1582="动态"),N1582*(1-$E$5)*IF(L1582+M1582=0,$B$8/($B$7+$B$8),M1582/(L1582+M1582)),M1582)</x:f>
        <x:v>0.1428162231573441</x:v>
      </x:c>
      <x:c r="Y1582" s="64" t="n">
        <x:f aca="0">POWER(1-$H$5,(A1582-A1581)/$H$8)</x:f>
        <x:v>0.9999588018747739</x:v>
      </x:c>
      <x:c r="Z1582" s="64" t="n">
        <x:f aca="0">U1582*Y1582</x:f>
        <x:v>0.1408295882900803</x:v>
      </x:c>
      <x:c r="AA1582" s="64" t="n">
        <x:f aca="0">V1582*Y1582</x:f>
        <x:v>0.16100795125978098</x:v>
      </x:c>
      <x:c r="AB1582" s="64" t="n">
        <x:f aca="0">W1582*Y1582</x:f>
        <x:v>0.9813473509077991</x:v>
      </x:c>
      <x:c r="AC1582" s="64" t="n">
        <x:f aca="0">X1582*Y1582</x:f>
        <x:v>0.14281033939669815</x:v>
      </x:c>
      <x:c r="AD1582" s="64" t="n">
        <x:f aca="0">SUM(Z1582:AC1582)</x:f>
        <x:v>1.4259952298543586</x:v>
      </x:c>
      <x:c r="AE1582" s="64" t="n">
        <x:f aca="0">MAX(AE1581,AD1582)</x:f>
        <x:v>1.4453123110204733</x:v>
      </x:c>
      <x:c r="AF1582" s="63" t="n">
        <x:f aca="0">AD1582/AE1582-1</x:f>
        <x:v>-0.013365333581415229</x:v>
      </x:c>
      <x:c r="AG1582" s="63" t="n">
        <x:f aca="0">AD1582/AD1581-1</x:f>
        <x:v>-0.0005289694060571781</x:v>
      </x:c>
      <x:c r="AH1582" s="61" t="n">
        <x:f aca="0">IF(OR(T1582="年末+季度",T1582="季度+动态",T1582="季度",T1582="动态"),A1582,AH1581)</x:f>
        <x:v>46112</x:v>
      </x:c>
      <x:c r="AI1582" s="68" t="n">
        <x:f aca="0">YEAR(A1582)</x:f>
        <x:v>2026</x:v>
      </x:c>
      <x:c r="AJ1582" s="68" t="n">
        <x:f aca="0">MONTH(A1582)</x:f>
        <x:v>5</x:v>
      </x:c>
      <x:c r="AK1582" s="66" t="n">
        <x:f aca="0">IF(MONTH(A1582)&lt;&gt;MONTH(A1583),1,0)</x:f>
        <x:v>0</x:v>
      </x:c>
      <x:c r="AL1582" s="64" t="n">
        <x:f aca="0">IF(AK1581,AD1581,AL1581)</x:f>
        <x:v>1.425454622093408</x:v>
      </x:c>
      <x:c r="AM1582" s="65" t="str">
        <x:f aca="0">IF(AK1582,AD1582/AL1582-1,"")</x:f>
      </x:c>
      <x:c r="AN1582" s="64" t="n">
        <x:f aca="0">IF(AI1582&lt;&gt;AI1581,AD1582,MAX(AN1581,AD1582))</x:f>
        <x:v>1.4453123110204733</x:v>
      </x:c>
      <x:c r="AO1582" s="65" t="n">
        <x:f aca="0">AD1582/AN1582-1</x:f>
        <x:v>-0.013365333581415229</x:v>
      </x:c>
      <x:c r="AP1582" s="69" t="n">
        <x:f aca="0">IFERROR(SUM(Z1582:AC1582)/AD1582,0)</x:f>
        <x:v>1</x:v>
      </x:c>
      <x:c r="AQ1582" s="66" t="b">
        <x:f aca="0">AND(B1582&gt;0,C1582&gt;0,D1582&gt;0,E1582&gt;0)</x:f>
        <x:v>1</x:v>
      </x:c>
    </x:row>
    <x:row r="1583" ht="13.5" hidden="0">
      <x:c r="A1583" s="61" t="n">
        <x:f aca="0">'净值底稿'!A1545</x:f>
        <x:v>46161</x:v>
      </x:c>
      <x:c r="B1583" s="62" t="n">
        <x:f aca="0">'净值底稿'!W1545</x:f>
        <x:v>1.7045598372141415</x:v>
      </x:c>
      <x:c r="C1583" s="62" t="n">
        <x:f aca="0">'净值底稿'!T1545</x:f>
        <x:v>2.1692501929907717</x:v>
      </x:c>
      <x:c r="D1583" s="62" t="n">
        <x:f aca="0">'净值底稿'!U1545</x:f>
        <x:v>1.7811</x:v>
      </x:c>
      <x:c r="E1583" s="62" t="n">
        <x:f aca="0">'净值底稿'!V1545</x:f>
        <x:v>3.4601</x:v>
      </x:c>
      <x:c r="F1583" s="63" t="n">
        <x:f aca="0">IFERROR(B1583/B1582-1,0)</x:f>
        <x:v>0.004168130481858379</x:v>
      </x:c>
      <x:c r="G1583" s="63" t="n">
        <x:f aca="0">IFERROR(C1583/C1582-1,0)</x:f>
        <x:v>0.007735680322370486</x:v>
      </x:c>
      <x:c r="H1583" s="63" t="n">
        <x:f aca="0">IFERROR(D1583/D1582-1,0)</x:f>
        <x:v>0.0011804384485665231</x:v>
      </x:c>
      <x:c r="I1583" s="63" t="n">
        <x:f aca="0">IFERROR(E1583/E1582-1,0)</x:f>
        <x:v>-0.0014141414141413122</x:v>
      </x:c>
      <x:c r="J1583" s="64" t="n">
        <x:f aca="0">Z1582*(1+F1583)</x:f>
        <x:v>0.14141658438977975</x:v>
      </x:c>
      <x:c r="K1583" s="64" t="n">
        <x:f aca="0">AA1582*(1+G1583)</x:f>
        <x:v>0.16225345730008645</x:v>
      </x:c>
      <x:c r="L1583" s="64" t="n">
        <x:f aca="0">AB1582*(1+H1583)</x:f>
        <x:v>0.9825057710522096</x:v>
      </x:c>
      <x:c r="M1583" s="64" t="n">
        <x:f aca="0">AC1582*(1+I1583)</x:f>
        <x:v>0.1426083853813897</x:v>
      </x:c>
      <x:c r="N1583" s="64" t="n">
        <x:f aca="0">SUM(J1583:M1583)</x:f>
        <x:v>1.4287841981234657</x:v>
      </x:c>
      <x:c r="O1583" s="65" t="n">
        <x:f aca="0">IFERROR((J1583+K1583)/N1583,0)</x:f>
        <x:v>0.21253737414558468</x:v>
      </x:c>
      <x:c r="P1583" s="66" t="b">
        <x:f aca="0">AND(MONTH(A1583)=12,OR(A1584="",YEAR(A1583)&lt;&gt;YEAR(A1584)))</x:f>
        <x:v>0</x:v>
      </x:c>
      <x:c r="Q1583" s="66" t="b">
        <x:f aca="0">AND(MOD(MONTH(A1583),3)=0,OR(A1584="",MONTH(A1583)&lt;&gt;MONTH(A1584)))</x:f>
        <x:v>0</x:v>
      </x:c>
      <x:c r="R1583" s="66" t="b">
        <x:f aca="0">OR(O1583&gt;$E$7,O1583&lt;$E$6)</x:f>
        <x:v>0</x:v>
      </x:c>
      <x:c r="S1583" s="66" t="b">
        <x:f aca="0">AND(OR(P1583,Q1583,R1583),A1583-AH1582&gt;$E$8)</x:f>
        <x:v>0</x:v>
      </x:c>
      <x:c r="T1583" s="67" t="str">
        <x:f aca="0">IF(NOT(OR(P1583,Q1583,R1583)),"不调",IF(NOT(S1583),"间隔规则跳过",IF(P1583,"年末+季度",IF(AND(Q1583,R1583),"季度+动态",IF(Q1583,"季度","动态")))))</x:f>
        <x:v>不调</x:v>
      </x:c>
      <x:c r="U1583" s="64" t="n">
        <x:f aca="0">IF(OR(T1583="年末+季度",T1583="季度+动态"),N1583*$E$5/2,IF(T1583="季度",(J1583+K1583)/2,IF(T1583="动态",N1583*$E$5*IF(J1583+K1583=0,0.5,J1583/(J1583+K1583)),J1583)))</x:f>
        <x:v>0.14141658438977975</x:v>
      </x:c>
      <x:c r="V1583" s="64" t="n">
        <x:f aca="0">IF(OR(T1583="年末+季度",T1583="季度+动态"),N1583*$E$5/2,IF(T1583="季度",(J1583+K1583)/2,IF(T1583="动态",N1583*$E$5*IF(J1583+K1583=0,0.5,K1583/(J1583+K1583)),K1583)))</x:f>
        <x:v>0.16225345730008645</x:v>
      </x:c>
      <x:c r="W1583" s="64" t="n">
        <x:f aca="0">IF(OR(T1583="年末+季度",T1583="季度+动态",T1583="动态"),N1583*(1-$E$5)*IF(L1583+M1583=0,$B$7/($B$7+$B$8),L1583/(L1583+M1583)),L1583)</x:f>
        <x:v>0.9825057710522096</x:v>
      </x:c>
      <x:c r="X1583" s="64" t="n">
        <x:f aca="0">IF(OR(T1583="年末+季度",T1583="季度+动态",T1583="动态"),N1583*(1-$E$5)*IF(L1583+M1583=0,$B$8/($B$7+$B$8),M1583/(L1583+M1583)),M1583)</x:f>
        <x:v>0.1426083853813897</x:v>
      </x:c>
      <x:c r="Y1583" s="64" t="n">
        <x:f aca="0">POWER(1-$H$5,(A1583-A1582)/$H$8)</x:f>
        <x:v>0.9999862671029998</x:v>
      </x:c>
      <x:c r="Z1583" s="64" t="n">
        <x:f aca="0">U1583*Y1583</x:f>
        <x:v>0.1414146423303922</x:v>
      </x:c>
      <x:c r="AA1583" s="64" t="n">
        <x:f aca="0">V1583*Y1583</x:f>
        <x:v>0.16225122909006942</x:v>
      </x:c>
      <x:c r="AB1583" s="64" t="n">
        <x:f aca="0">W1583*Y1583</x:f>
        <x:v>0.9824922784016537</x:v>
      </x:c>
      <x:c r="AC1583" s="64" t="n">
        <x:f aca="0">X1583*Y1583</x:f>
        <x:v>0.14260642695512188</x:v>
      </x:c>
      <x:c r="AD1583" s="64" t="n">
        <x:f aca="0">SUM(Z1583:AC1583)</x:f>
        <x:v>1.4287645767772372</x:v>
      </x:c>
      <x:c r="AE1583" s="64" t="n">
        <x:f aca="0">MAX(AE1582,AD1583)</x:f>
        <x:v>1.4453123110204733</x:v>
      </x:c>
      <x:c r="AF1583" s="63" t="n">
        <x:f aca="0">AD1583/AE1583-1</x:f>
        <x:v>-0.011449244649104573</x:v>
      </x:c>
      <x:c r="AG1583" s="63" t="n">
        <x:f aca="0">AD1583/AD1582-1</x:f>
        <x:v>0.0019420450117224597</x:v>
      </x:c>
      <x:c r="AH1583" s="61" t="n">
        <x:f aca="0">IF(OR(T1583="年末+季度",T1583="季度+动态",T1583="季度",T1583="动态"),A1583,AH1582)</x:f>
        <x:v>46112</x:v>
      </x:c>
      <x:c r="AI1583" s="68" t="n">
        <x:f aca="0">YEAR(A1583)</x:f>
        <x:v>2026</x:v>
      </x:c>
      <x:c r="AJ1583" s="68" t="n">
        <x:f aca="0">MONTH(A1583)</x:f>
        <x:v>5</x:v>
      </x:c>
      <x:c r="AK1583" s="66" t="n">
        <x:f aca="0">IF(MONTH(A1583)&lt;&gt;MONTH(A1584),1,0)</x:f>
        <x:v>0</x:v>
      </x:c>
      <x:c r="AL1583" s="64" t="n">
        <x:f aca="0">IF(AK1582,AD1582,AL1582)</x:f>
        <x:v>1.425454622093408</x:v>
      </x:c>
      <x:c r="AM1583" s="65" t="str">
        <x:f aca="0">IF(AK1583,AD1583/AL1583-1,"")</x:f>
      </x:c>
      <x:c r="AN1583" s="64" t="n">
        <x:f aca="0">IF(AI1583&lt;&gt;AI1582,AD1583,MAX(AN1582,AD1583))</x:f>
        <x:v>1.4453123110204733</x:v>
      </x:c>
      <x:c r="AO1583" s="65" t="n">
        <x:f aca="0">AD1583/AN1583-1</x:f>
        <x:v>-0.011449244649104573</x:v>
      </x:c>
      <x:c r="AP1583" s="69" t="n">
        <x:f aca="0">IFERROR(SUM(Z1583:AC1583)/AD1583,0)</x:f>
        <x:v>1</x:v>
      </x:c>
      <x:c r="AQ1583" s="66" t="b">
        <x:f aca="0">AND(B1583&gt;0,C1583&gt;0,D1583&gt;0,E1583&gt;0)</x:f>
        <x:v>1</x:v>
      </x:c>
    </x:row>
    <x:row r="1584" ht="13.5" hidden="0">
      <x:c r="A1584" s="61" t="n">
        <x:f aca="0">'净值底稿'!A1546</x:f>
        <x:v>46162</x:v>
      </x:c>
      <x:c r="B1584" s="62" t="n">
        <x:f aca="0">'净值底稿'!W1546</x:f>
        <x:v>1.700857359076871</x:v>
      </x:c>
      <x:c r="C1584" s="62" t="n">
        <x:f aca="0">'净值底稿'!T1546</x:f>
        <x:v>2.1776475430450506</x:v>
      </x:c>
      <x:c r="D1584" s="62" t="n">
        <x:f aca="0">'净值底稿'!U1546</x:f>
        <x:v>1.7809</x:v>
      </x:c>
      <x:c r="E1584" s="62" t="n">
        <x:f aca="0">'净值底稿'!V1546</x:f>
        <x:v>3.4146</x:v>
      </x:c>
      <x:c r="F1584" s="63" t="n">
        <x:f aca="0">IFERROR(B1584/B1583-1,0)</x:f>
        <x:v>-0.00217210217936481</x:v>
      </x:c>
      <x:c r="G1584" s="63" t="n">
        <x:f aca="0">IFERROR(C1584/C1583-1,0)</x:f>
        <x:v>0.0038710841568263543</x:v>
      </x:c>
      <x:c r="H1584" s="63" t="n">
        <x:f aca="0">IFERROR(D1584/D1583-1,0)</x:f>
        <x:v>-0.00011229015776770268</x:v>
      </x:c>
      <x:c r="I1584" s="63" t="n">
        <x:f aca="0">IFERROR(E1584/E1583-1,0)</x:f>
        <x:v>-0.013149908962168722</x:v>
      </x:c>
      <x:c r="J1584" s="64" t="n">
        <x:f aca="0">Z1583*(1+F1584)</x:f>
        <x:v>0.14110747527759226</x:v>
      </x:c>
      <x:c r="K1584" s="64" t="n">
        <x:f aca="0">AA1583*(1+G1584)</x:f>
        <x:v>0.1628793172524256</x:v>
      </x:c>
      <x:c r="L1584" s="64" t="n">
        <x:f aca="0">AB1583*(1+H1584)</x:f>
        <x:v>0.9823819541887063</x:v>
      </x:c>
      <x:c r="M1584" s="64" t="n">
        <x:f aca="0">AC1583*(1+I1584)</x:f>
        <x:v>0.14073116542324185</x:v>
      </x:c>
      <x:c r="N1584" s="64" t="n">
        <x:f aca="0">SUM(J1584:M1584)</x:f>
        <x:v>1.427099912141966</x:v>
      </x:c>
      <x:c r="O1584" s="65" t="n">
        <x:f aca="0">IFERROR((J1584+K1584)/N1584,0)</x:f>
        <x:v>0.21301016834466574</x:v>
      </x:c>
      <x:c r="P1584" s="66" t="b">
        <x:f aca="0">AND(MONTH(A1584)=12,OR(A1585="",YEAR(A1584)&lt;&gt;YEAR(A1585)))</x:f>
        <x:v>0</x:v>
      </x:c>
      <x:c r="Q1584" s="66" t="b">
        <x:f aca="0">AND(MOD(MONTH(A1584),3)=0,OR(A1585="",MONTH(A1584)&lt;&gt;MONTH(A1585)))</x:f>
        <x:v>0</x:v>
      </x:c>
      <x:c r="R1584" s="66" t="b">
        <x:f aca="0">OR(O1584&gt;$E$7,O1584&lt;$E$6)</x:f>
        <x:v>0</x:v>
      </x:c>
      <x:c r="S1584" s="66" t="b">
        <x:f aca="0">AND(OR(P1584,Q1584,R1584),A1584-AH1583&gt;$E$8)</x:f>
        <x:v>0</x:v>
      </x:c>
      <x:c r="T1584" s="67" t="str">
        <x:f aca="0">IF(NOT(OR(P1584,Q1584,R1584)),"不调",IF(NOT(S1584),"间隔规则跳过",IF(P1584,"年末+季度",IF(AND(Q1584,R1584),"季度+动态",IF(Q1584,"季度","动态")))))</x:f>
        <x:v>不调</x:v>
      </x:c>
      <x:c r="U1584" s="64" t="n">
        <x:f aca="0">IF(OR(T1584="年末+季度",T1584="季度+动态"),N1584*$E$5/2,IF(T1584="季度",(J1584+K1584)/2,IF(T1584="动态",N1584*$E$5*IF(J1584+K1584=0,0.5,J1584/(J1584+K1584)),J1584)))</x:f>
        <x:v>0.14110747527759226</x:v>
      </x:c>
      <x:c r="V1584" s="64" t="n">
        <x:f aca="0">IF(OR(T1584="年末+季度",T1584="季度+动态"),N1584*$E$5/2,IF(T1584="季度",(J1584+K1584)/2,IF(T1584="动态",N1584*$E$5*IF(J1584+K1584=0,0.5,K1584/(J1584+K1584)),K1584)))</x:f>
        <x:v>0.1628793172524256</x:v>
      </x:c>
      <x:c r="W1584" s="64" t="n">
        <x:f aca="0">IF(OR(T1584="年末+季度",T1584="季度+动态",T1584="动态"),N1584*(1-$E$5)*IF(L1584+M1584=0,$B$7/($B$7+$B$8),L1584/(L1584+M1584)),L1584)</x:f>
        <x:v>0.9823819541887063</x:v>
      </x:c>
      <x:c r="X1584" s="64" t="n">
        <x:f aca="0">IF(OR(T1584="年末+季度",T1584="季度+动态",T1584="动态"),N1584*(1-$E$5)*IF(L1584+M1584=0,$B$8/($B$7+$B$8),M1584/(L1584+M1584)),M1584)</x:f>
        <x:v>0.14073116542324185</x:v>
      </x:c>
      <x:c r="Y1584" s="64" t="n">
        <x:f aca="0">POWER(1-$H$5,(A1584-A1583)/$H$8)</x:f>
        <x:v>0.9999862671029998</x:v>
      </x:c>
      <x:c r="Z1584" s="64" t="n">
        <x:f aca="0">U1584*Y1584</x:f>
        <x:v>0.1411055374631683</x:v>
      </x:c>
      <x:c r="AA1584" s="64" t="n">
        <x:f aca="0">V1584*Y1584</x:f>
        <x:v>0.16287708044753832</x:v>
      </x:c>
      <x:c r="AB1584" s="64" t="n">
        <x:f aca="0">W1584*Y1584</x:f>
        <x:v>0.9823684632385146</x:v>
      </x:c>
      <x:c r="AC1584" s="64" t="n">
        <x:f aca="0">X1584*Y1584</x:f>
        <x:v>0.14072923277664237</x:v>
      </x:c>
      <x:c r="AD1584" s="64" t="n">
        <x:f aca="0">SUM(Z1584:AC1584)</x:f>
        <x:v>1.4270803139258634</x:v>
      </x:c>
      <x:c r="AE1584" s="64" t="n">
        <x:f aca="0">MAX(AE1583,AD1584)</x:f>
        <x:v>1.4453123110204733</x:v>
      </x:c>
      <x:c r="AF1584" s="63" t="n">
        <x:f aca="0">AD1584/AE1584-1</x:f>
        <x:v>-0.012614572612155373</x:v>
      </x:c>
      <x:c r="AG1584" s="63" t="n">
        <x:f aca="0">AD1584/AD1583-1</x:f>
        <x:v>-0.0011788246144601722</x:v>
      </x:c>
      <x:c r="AH1584" s="61" t="n">
        <x:f aca="0">IF(OR(T1584="年末+季度",T1584="季度+动态",T1584="季度",T1584="动态"),A1584,AH1583)</x:f>
        <x:v>46112</x:v>
      </x:c>
      <x:c r="AI1584" s="68" t="n">
        <x:f aca="0">YEAR(A1584)</x:f>
        <x:v>2026</x:v>
      </x:c>
      <x:c r="AJ1584" s="68" t="n">
        <x:f aca="0">MONTH(A1584)</x:f>
        <x:v>5</x:v>
      </x:c>
      <x:c r="AK1584" s="66" t="n">
        <x:f aca="0">IF(MONTH(A1584)&lt;&gt;MONTH(A1585),1,0)</x:f>
        <x:v>0</x:v>
      </x:c>
      <x:c r="AL1584" s="64" t="n">
        <x:f aca="0">IF(AK1583,AD1583,AL1583)</x:f>
        <x:v>1.425454622093408</x:v>
      </x:c>
      <x:c r="AM1584" s="65" t="str">
        <x:f aca="0">IF(AK1584,AD1584/AL1584-1,"")</x:f>
      </x:c>
      <x:c r="AN1584" s="64" t="n">
        <x:f aca="0">IF(AI1584&lt;&gt;AI1583,AD1584,MAX(AN1583,AD1584))</x:f>
        <x:v>1.4453123110204733</x:v>
      </x:c>
      <x:c r="AO1584" s="65" t="n">
        <x:f aca="0">AD1584/AN1584-1</x:f>
        <x:v>-0.012614572612155373</x:v>
      </x:c>
      <x:c r="AP1584" s="69" t="n">
        <x:f aca="0">IFERROR(SUM(Z1584:AC1584)/AD1584,0)</x:f>
        <x:v>1</x:v>
      </x:c>
      <x:c r="AQ1584" s="66" t="b">
        <x:f aca="0">AND(B1584&gt;0,C1584&gt;0,D1584&gt;0,E1584&gt;0)</x:f>
        <x:v>1</x:v>
      </x:c>
    </x:row>
    <x:row r="1585" ht="13.5" hidden="0">
      <x:c r="A1585" s="61" t="n">
        <x:f aca="0">'净值底稿'!A1547</x:f>
        <x:v>46163</x:v>
      </x:c>
      <x:c r="B1585" s="62" t="n">
        <x:f aca="0">'净值底稿'!W1547</x:f>
        <x:v>1.6858188797108178</x:v>
      </x:c>
      <x:c r="C1585" s="62" t="n">
        <x:f aca="0">'净值底稿'!T1547</x:f>
        <x:v>2.116397556286483</x:v>
      </x:c>
      <x:c r="D1585" s="62" t="n">
        <x:f aca="0">'净值底稿'!U1547</x:f>
        <x:v>1.7809</x:v>
      </x:c>
      <x:c r="E1585" s="62" t="n">
        <x:f aca="0">'净值底稿'!V1547</x:f>
        <x:v>3.4382</x:v>
      </x:c>
      <x:c r="F1585" s="63" t="n">
        <x:f aca="0">IFERROR(B1585/B1584-1,0)</x:f>
        <x:v>-0.008841705205788197</x:v>
      </x:c>
      <x:c r="G1585" s="63" t="n">
        <x:f aca="0">IFERROR(C1585/C1584-1,0)</x:f>
        <x:v>-0.028126675941746004</x:v>
      </x:c>
      <x:c r="H1585" s="63" t="n">
        <x:f aca="0">IFERROR(D1585/D1584-1,0)</x:f>
        <x:v>0</x:v>
      </x:c>
      <x:c r="I1585" s="63" t="n">
        <x:f aca="0">IFERROR(E1585/E1584-1,0)</x:f>
        <x:v>0.006911497686405532</x:v>
      </x:c>
      <x:c r="J1585" s="64" t="n">
        <x:f aca="0">Z1584*(1+F1585)</x:f>
        <x:v>0.13985792389801469</x:v>
      </x:c>
      <x:c r="K1585" s="64" t="n">
        <x:f aca="0">AA1584*(1+G1585)</x:f>
        <x:v>0.15829588958745272</x:v>
      </x:c>
      <x:c r="L1585" s="64" t="n">
        <x:f aca="0">AB1584*(1+H1585)</x:f>
        <x:v>0.9823684632385146</x:v>
      </x:c>
      <x:c r="M1585" s="64" t="n">
        <x:f aca="0">AC1584*(1+I1585)</x:f>
        <x:v>0.14170188254338775</x:v>
      </x:c>
      <x:c r="N1585" s="64" t="n">
        <x:f aca="0">SUM(J1585:M1585)</x:f>
        <x:v>1.4222241592673697</x:v>
      </x:c>
      <x:c r="O1585" s="65" t="n">
        <x:f aca="0">IFERROR((J1585+K1585)/N1585,0)</x:f>
        <x:v>0.20963911458166723</x:v>
      </x:c>
      <x:c r="P1585" s="66" t="b">
        <x:f aca="0">AND(MONTH(A1585)=12,OR(A1586="",YEAR(A1585)&lt;&gt;YEAR(A1586)))</x:f>
        <x:v>0</x:v>
      </x:c>
      <x:c r="Q1585" s="66" t="b">
        <x:f aca="0">AND(MOD(MONTH(A1585),3)=0,OR(A1586="",MONTH(A1585)&lt;&gt;MONTH(A1586)))</x:f>
        <x:v>0</x:v>
      </x:c>
      <x:c r="R1585" s="66" t="b">
        <x:f aca="0">OR(O1585&gt;$E$7,O1585&lt;$E$6)</x:f>
        <x:v>0</x:v>
      </x:c>
      <x:c r="S1585" s="66" t="b">
        <x:f aca="0">AND(OR(P1585,Q1585,R1585),A1585-AH1584&gt;$E$8)</x:f>
        <x:v>0</x:v>
      </x:c>
      <x:c r="T1585" s="67" t="str">
        <x:f aca="0">IF(NOT(OR(P1585,Q1585,R1585)),"不调",IF(NOT(S1585),"间隔规则跳过",IF(P1585,"年末+季度",IF(AND(Q1585,R1585),"季度+动态",IF(Q1585,"季度","动态")))))</x:f>
        <x:v>不调</x:v>
      </x:c>
      <x:c r="U1585" s="64" t="n">
        <x:f aca="0">IF(OR(T1585="年末+季度",T1585="季度+动态"),N1585*$E$5/2,IF(T1585="季度",(J1585+K1585)/2,IF(T1585="动态",N1585*$E$5*IF(J1585+K1585=0,0.5,J1585/(J1585+K1585)),J1585)))</x:f>
        <x:v>0.13985792389801469</x:v>
      </x:c>
      <x:c r="V1585" s="64" t="n">
        <x:f aca="0">IF(OR(T1585="年末+季度",T1585="季度+动态"),N1585*$E$5/2,IF(T1585="季度",(J1585+K1585)/2,IF(T1585="动态",N1585*$E$5*IF(J1585+K1585=0,0.5,K1585/(J1585+K1585)),K1585)))</x:f>
        <x:v>0.15829588958745272</x:v>
      </x:c>
      <x:c r="W1585" s="64" t="n">
        <x:f aca="0">IF(OR(T1585="年末+季度",T1585="季度+动态",T1585="动态"),N1585*(1-$E$5)*IF(L1585+M1585=0,$B$7/($B$7+$B$8),L1585/(L1585+M1585)),L1585)</x:f>
        <x:v>0.9823684632385146</x:v>
      </x:c>
      <x:c r="X1585" s="64" t="n">
        <x:f aca="0">IF(OR(T1585="年末+季度",T1585="季度+动态",T1585="动态"),N1585*(1-$E$5)*IF(L1585+M1585=0,$B$8/($B$7+$B$8),M1585/(L1585+M1585)),M1585)</x:f>
        <x:v>0.14170188254338775</x:v>
      </x:c>
      <x:c r="Y1585" s="64" t="n">
        <x:f aca="0">POWER(1-$H$5,(A1585-A1584)/$H$8)</x:f>
        <x:v>0.9999862671029998</x:v>
      </x:c>
      <x:c r="Z1585" s="64" t="n">
        <x:f aca="0">U1585*Y1585</x:f>
        <x:v>0.13985600324355113</x:v>
      </x:c>
      <x:c r="AA1585" s="64" t="n">
        <x:f aca="0">V1585*Y1585</x:f>
        <x:v>0.15829371572630546</x:v>
      </x:c>
      <x:c r="AB1585" s="64" t="n">
        <x:f aca="0">W1585*Y1585</x:f>
        <x:v>0.9823549724735926</x:v>
      </x:c>
      <x:c r="AC1585" s="64" t="n">
        <x:f aca="0">X1585*Y1585</x:f>
        <x:v>0.14169993656603005</x:v>
      </x:c>
      <x:c r="AD1585" s="64" t="n">
        <x:f aca="0">SUM(Z1585:AC1585)</x:f>
        <x:v>1.4222046280094793</x:v>
      </x:c>
      <x:c r="AE1585" s="64" t="n">
        <x:f aca="0">MAX(AE1584,AD1585)</x:f>
        <x:v>1.4453123110204733</x:v>
      </x:c>
      <x:c r="AF1585" s="63" t="n">
        <x:f aca="0">AD1585/AE1585-1</x:f>
        <x:v>-0.015988020606202857</x:v>
      </x:c>
      <x:c r="AG1585" s="63" t="n">
        <x:f aca="0">AD1585/AD1584-1</x:f>
        <x:v>-0.0034165462649899947</x:v>
      </x:c>
      <x:c r="AH1585" s="61" t="n">
        <x:f aca="0">IF(OR(T1585="年末+季度",T1585="季度+动态",T1585="季度",T1585="动态"),A1585,AH1584)</x:f>
        <x:v>46112</x:v>
      </x:c>
      <x:c r="AI1585" s="68" t="n">
        <x:f aca="0">YEAR(A1585)</x:f>
        <x:v>2026</x:v>
      </x:c>
      <x:c r="AJ1585" s="68" t="n">
        <x:f aca="0">MONTH(A1585)</x:f>
        <x:v>5</x:v>
      </x:c>
      <x:c r="AK1585" s="66" t="n">
        <x:f aca="0">IF(MONTH(A1585)&lt;&gt;MONTH(A1586),1,0)</x:f>
        <x:v>0</x:v>
      </x:c>
      <x:c r="AL1585" s="64" t="n">
        <x:f aca="0">IF(AK1584,AD1584,AL1584)</x:f>
        <x:v>1.425454622093408</x:v>
      </x:c>
      <x:c r="AM1585" s="65" t="str">
        <x:f aca="0">IF(AK1585,AD1585/AL1585-1,"")</x:f>
      </x:c>
      <x:c r="AN1585" s="64" t="n">
        <x:f aca="0">IF(AI1585&lt;&gt;AI1584,AD1585,MAX(AN1584,AD1585))</x:f>
        <x:v>1.4453123110204733</x:v>
      </x:c>
      <x:c r="AO1585" s="65" t="n">
        <x:f aca="0">AD1585/AN1585-1</x:f>
        <x:v>-0.015988020606202857</x:v>
      </x:c>
      <x:c r="AP1585" s="69" t="n">
        <x:f aca="0">IFERROR(SUM(Z1585:AC1585)/AD1585,0)</x:f>
        <x:v>1</x:v>
      </x:c>
      <x:c r="AQ1585" s="66" t="b">
        <x:f aca="0">AND(B1585&gt;0,C1585&gt;0,D1585&gt;0,E1585&gt;0)</x:f>
        <x:v>1</x:v>
      </x:c>
    </x:row>
    <x:row r="1586" ht="13.5" hidden="0">
      <x:c r="A1586" s="61" t="n">
        <x:f aca="0">'净值底稿'!A1548</x:f>
        <x:v>46164</x:v>
      </x:c>
      <x:c r="B1586" s="62" t="n">
        <x:f aca="0">'净值底稿'!W1548</x:f>
        <x:v>1.6868816663901927</x:v>
      </x:c>
      <x:c r="C1586" s="62" t="n">
        <x:f aca="0">'净值底稿'!T1548</x:f>
        <x:v>2.1624072808444854</x:v>
      </x:c>
      <x:c r="D1586" s="62" t="n">
        <x:f aca="0">'净值底稿'!U1548</x:f>
        <x:v>1.7806</x:v>
      </x:c>
      <x:c r="E1586" s="62" t="n">
        <x:f aca="0">'净值底稿'!V1548</x:f>
        <x:v>3.4394</x:v>
      </x:c>
      <x:c r="F1586" s="63" t="n">
        <x:f aca="0">IFERROR(B1586/B1585-1,0)</x:f>
        <x:v>0.0006304275578863372</x:v>
      </x:c>
      <x:c r="G1586" s="63" t="n">
        <x:f aca="0">IFERROR(C1586/C1585-1,0)</x:f>
        <x:v>0.021739641695075917</x:v>
      </x:c>
      <x:c r="H1586" s="63" t="n">
        <x:f aca="0">IFERROR(D1586/D1585-1,0)</x:f>
        <x:v>-0.00016845415239485906</x:v>
      </x:c>
      <x:c r="I1586" s="63" t="n">
        <x:f aca="0">IFERROR(E1586/E1585-1,0)</x:f>
        <x:v>0.0003490198359605845</x:v>
      </x:c>
      <x:c r="J1586" s="64" t="n">
        <x:f aca="0">Z1585*(1+F1586)</x:f>
        <x:v>0.13994417232213172</x:v>
      </x:c>
      <x:c r="K1586" s="64" t="n">
        <x:f aca="0">AA1585*(1+G1586)</x:f>
        <x:v>0.16173496438877755</x:v>
      </x:c>
      <x:c r="L1586" s="64" t="n">
        <x:f aca="0">AB1585*(1+H1586)</x:f>
        <x:v>0.9821894906993537</x:v>
      </x:c>
      <x:c r="M1586" s="64" t="n">
        <x:f aca="0">AC1585*(1+I1586)</x:f>
        <x:v>0.14174939265464595</x:v>
      </x:c>
      <x:c r="N1586" s="64" t="n">
        <x:f aca="0">SUM(J1586:M1586)</x:f>
        <x:v>1.425618020064909</x:v>
      </x:c>
      <x:c r="O1586" s="65" t="n">
        <x:f aca="0">IFERROR((J1586+K1586)/N1586,0)</x:f>
        <x:v>0.21161288119602595</x:v>
      </x:c>
      <x:c r="P1586" s="66" t="b">
        <x:f aca="0">AND(MONTH(A1586)=12,OR(A1587="",YEAR(A1586)&lt;&gt;YEAR(A1587)))</x:f>
        <x:v>0</x:v>
      </x:c>
      <x:c r="Q1586" s="66" t="b">
        <x:f aca="0">AND(MOD(MONTH(A1586),3)=0,OR(A1587="",MONTH(A1586)&lt;&gt;MONTH(A1587)))</x:f>
        <x:v>0</x:v>
      </x:c>
      <x:c r="R1586" s="66" t="b">
        <x:f aca="0">OR(O1586&gt;$E$7,O1586&lt;$E$6)</x:f>
        <x:v>0</x:v>
      </x:c>
      <x:c r="S1586" s="66" t="b">
        <x:f aca="0">AND(OR(P1586,Q1586,R1586),A1586-AH1585&gt;$E$8)</x:f>
        <x:v>0</x:v>
      </x:c>
      <x:c r="T1586" s="67" t="str">
        <x:f aca="0">IF(NOT(OR(P1586,Q1586,R1586)),"不调",IF(NOT(S1586),"间隔规则跳过",IF(P1586,"年末+季度",IF(AND(Q1586,R1586),"季度+动态",IF(Q1586,"季度","动态")))))</x:f>
        <x:v>不调</x:v>
      </x:c>
      <x:c r="U1586" s="64" t="n">
        <x:f aca="0">IF(OR(T1586="年末+季度",T1586="季度+动态"),N1586*$E$5/2,IF(T1586="季度",(J1586+K1586)/2,IF(T1586="动态",N1586*$E$5*IF(J1586+K1586=0,0.5,J1586/(J1586+K1586)),J1586)))</x:f>
        <x:v>0.13994417232213172</x:v>
      </x:c>
      <x:c r="V1586" s="64" t="n">
        <x:f aca="0">IF(OR(T1586="年末+季度",T1586="季度+动态"),N1586*$E$5/2,IF(T1586="季度",(J1586+K1586)/2,IF(T1586="动态",N1586*$E$5*IF(J1586+K1586=0,0.5,K1586/(J1586+K1586)),K1586)))</x:f>
        <x:v>0.16173496438877755</x:v>
      </x:c>
      <x:c r="W1586" s="64" t="n">
        <x:f aca="0">IF(OR(T1586="年末+季度",T1586="季度+动态",T1586="动态"),N1586*(1-$E$5)*IF(L1586+M1586=0,$B$7/($B$7+$B$8),L1586/(L1586+M1586)),L1586)</x:f>
        <x:v>0.9821894906993537</x:v>
      </x:c>
      <x:c r="X1586" s="64" t="n">
        <x:f aca="0">IF(OR(T1586="年末+季度",T1586="季度+动态",T1586="动态"),N1586*(1-$E$5)*IF(L1586+M1586=0,$B$8/($B$7+$B$8),M1586/(L1586+M1586)),M1586)</x:f>
        <x:v>0.14174939265464595</x:v>
      </x:c>
      <x:c r="Y1586" s="64" t="n">
        <x:f aca="0">POWER(1-$H$5,(A1586-A1585)/$H$8)</x:f>
        <x:v>0.9999862671029998</x:v>
      </x:c>
      <x:c r="Z1586" s="64" t="n">
        <x:f aca="0">U1586*Y1586</x:f>
        <x:v>0.13994225048322742</x:v>
      </x:c>
      <x:c r="AA1586" s="64" t="n">
        <x:f aca="0">V1586*Y1586</x:f>
        <x:v>0.16173274329917026</x:v>
      </x:c>
      <x:c r="AB1586" s="64" t="n">
        <x:f aca="0">W1586*Y1586</x:f>
        <x:v>0.9821760023922432</x:v>
      </x:c>
      <x:c r="AC1586" s="64" t="n">
        <x:f aca="0">X1586*Y1586</x:f>
        <x:v>0.14174744602483677</x:v>
      </x:c>
      <x:c r="AD1586" s="64" t="n">
        <x:f aca="0">SUM(Z1586:AC1586)</x:f>
        <x:v>1.4255984421994776</x:v>
      </x:c>
      <x:c r="AE1586" s="64" t="n">
        <x:f aca="0">MAX(AE1585,AD1586)</x:f>
        <x:v>1.4453123110204733</x:v>
      </x:c>
      <x:c r="AF1586" s="63" t="n">
        <x:f aca="0">AD1586/AE1586-1</x:f>
        <x:v>-0.013639867778526438</x:v>
      </x:c>
      <x:c r="AG1586" s="63" t="n">
        <x:f aca="0">AD1586/AD1585-1</x:f>
        <x:v>0.0023863051231580723</x:v>
      </x:c>
      <x:c r="AH1586" s="61" t="n">
        <x:f aca="0">IF(OR(T1586="年末+季度",T1586="季度+动态",T1586="季度",T1586="动态"),A1586,AH1585)</x:f>
        <x:v>46112</x:v>
      </x:c>
      <x:c r="AI1586" s="68" t="n">
        <x:f aca="0">YEAR(A1586)</x:f>
        <x:v>2026</x:v>
      </x:c>
      <x:c r="AJ1586" s="68" t="n">
        <x:f aca="0">MONTH(A1586)</x:f>
        <x:v>5</x:v>
      </x:c>
      <x:c r="AK1586" s="66" t="n">
        <x:f aca="0">IF(MONTH(A1586)&lt;&gt;MONTH(A1587),1,0)</x:f>
        <x:v>0</x:v>
      </x:c>
      <x:c r="AL1586" s="64" t="n">
        <x:f aca="0">IF(AK1585,AD1585,AL1585)</x:f>
        <x:v>1.425454622093408</x:v>
      </x:c>
      <x:c r="AM1586" s="65" t="str">
        <x:f aca="0">IF(AK1586,AD1586/AL1586-1,"")</x:f>
      </x:c>
      <x:c r="AN1586" s="64" t="n">
        <x:f aca="0">IF(AI1586&lt;&gt;AI1585,AD1586,MAX(AN1585,AD1586))</x:f>
        <x:v>1.4453123110204733</x:v>
      </x:c>
      <x:c r="AO1586" s="65" t="n">
        <x:f aca="0">AD1586/AN1586-1</x:f>
        <x:v>-0.013639867778526438</x:v>
      </x:c>
      <x:c r="AP1586" s="69" t="n">
        <x:f aca="0">IFERROR(SUM(Z1586:AC1586)/AD1586,0)</x:f>
        <x:v>1</x:v>
      </x:c>
      <x:c r="AQ1586" s="66" t="b">
        <x:f aca="0">AND(B1586&gt;0,C1586&gt;0,D1586&gt;0,E1586&gt;0)</x:f>
        <x:v>1</x:v>
      </x:c>
    </x:row>
    <x:row r="1587" ht="13.5" hidden="0">
      <x:c r="A1587" s="61" t="n">
        <x:f aca="0">'净值底稿'!A1549</x:f>
        <x:v>46167</x:v>
      </x:c>
      <x:c r="B1587" s="62" t="n">
        <x:f aca="0">'净值底稿'!W1549</x:f>
        <x:v>1.6893434457923275</x:v>
      </x:c>
      <x:c r="C1587" s="62" t="n">
        <x:f aca="0">'净值底稿'!T1549</x:f>
        <x:v>2.187446041486574</x:v>
      </x:c>
      <x:c r="D1587" s="62" t="n">
        <x:f aca="0">'净值底稿'!U1549</x:f>
        <x:v>1.7816</x:v>
      </x:c>
      <x:c r="E1587" s="62" t="n">
        <x:f aca="0">'净值底稿'!V1549</x:f>
        <x:v>3.4561</x:v>
      </x:c>
      <x:c r="F1587" s="63" t="n">
        <x:f aca="0">IFERROR(B1587/B1586-1,0)</x:f>
        <x:v>0.0014593669794296105</x:v>
      </x:c>
      <x:c r="G1587" s="63" t="n">
        <x:f aca="0">IFERROR(C1587/C1586-1,0)</x:f>
        <x:v>0.011579114103015042</x:v>
      </x:c>
      <x:c r="H1587" s="63" t="n">
        <x:f aca="0">IFERROR(D1587/D1586-1,0)</x:f>
        <x:v>0.0005616084465911442</x:v>
      </x:c>
      <x:c r="I1587" s="63" t="n">
        <x:f aca="0">IFERROR(E1587/E1586-1,0)</x:f>
        <x:v>0.004855498051985929</x:v>
      </x:c>
      <x:c r="J1587" s="64" t="n">
        <x:f aca="0">Z1586*(1+F1587)</x:f>
        <x:v>0.1401464775826097</x:v>
      </x:c>
      <x:c r="K1587" s="64" t="n">
        <x:f aca="0">AA1586*(1+G1587)</x:f>
        <x:v>0.163605465188025</x:v>
      </x:c>
      <x:c r="L1587" s="64" t="n">
        <x:f aca="0">AB1586*(1+H1587)</x:f>
        <x:v>0.9827276007312259</x:v>
      </x:c>
      <x:c r="M1587" s="64" t="n">
        <x:f aca="0">AC1586*(1+I1587)</x:f>
        <x:v>0.14243570047288434</x:v>
      </x:c>
      <x:c r="N1587" s="64" t="n">
        <x:f aca="0">SUM(J1587:M1587)</x:f>
        <x:v>1.4289152439747448</x:v>
      </x:c>
      <x:c r="O1587" s="65" t="n">
        <x:f aca="0">IFERROR((J1587+K1587)/N1587,0)</x:f>
        <x:v>0.21257519929992663</x:v>
      </x:c>
      <x:c r="P1587" s="66" t="b">
        <x:f aca="0">AND(MONTH(A1587)=12,OR(A1588="",YEAR(A1587)&lt;&gt;YEAR(A1588)))</x:f>
        <x:v>0</x:v>
      </x:c>
      <x:c r="Q1587" s="66" t="b">
        <x:f aca="0">AND(MOD(MONTH(A1587),3)=0,OR(A1588="",MONTH(A1587)&lt;&gt;MONTH(A1588)))</x:f>
        <x:v>0</x:v>
      </x:c>
      <x:c r="R1587" s="66" t="b">
        <x:f aca="0">OR(O1587&gt;$E$7,O1587&lt;$E$6)</x:f>
        <x:v>0</x:v>
      </x:c>
      <x:c r="S1587" s="66" t="b">
        <x:f aca="0">AND(OR(P1587,Q1587,R1587),A1587-AH1586&gt;$E$8)</x:f>
        <x:v>0</x:v>
      </x:c>
      <x:c r="T1587" s="67" t="str">
        <x:f aca="0">IF(NOT(OR(P1587,Q1587,R1587)),"不调",IF(NOT(S1587),"间隔规则跳过",IF(P1587,"年末+季度",IF(AND(Q1587,R1587),"季度+动态",IF(Q1587,"季度","动态")))))</x:f>
        <x:v>不调</x:v>
      </x:c>
      <x:c r="U1587" s="64" t="n">
        <x:f aca="0">IF(OR(T1587="年末+季度",T1587="季度+动态"),N1587*$E$5/2,IF(T1587="季度",(J1587+K1587)/2,IF(T1587="动态",N1587*$E$5*IF(J1587+K1587=0,0.5,J1587/(J1587+K1587)),J1587)))</x:f>
        <x:v>0.1401464775826097</x:v>
      </x:c>
      <x:c r="V1587" s="64" t="n">
        <x:f aca="0">IF(OR(T1587="年末+季度",T1587="季度+动态"),N1587*$E$5/2,IF(T1587="季度",(J1587+K1587)/2,IF(T1587="动态",N1587*$E$5*IF(J1587+K1587=0,0.5,K1587/(J1587+K1587)),K1587)))</x:f>
        <x:v>0.163605465188025</x:v>
      </x:c>
      <x:c r="W1587" s="64" t="n">
        <x:f aca="0">IF(OR(T1587="年末+季度",T1587="季度+动态",T1587="动态"),N1587*(1-$E$5)*IF(L1587+M1587=0,$B$7/($B$7+$B$8),L1587/(L1587+M1587)),L1587)</x:f>
        <x:v>0.9827276007312259</x:v>
      </x:c>
      <x:c r="X1587" s="64" t="n">
        <x:f aca="0">IF(OR(T1587="年末+季度",T1587="季度+动态",T1587="动态"),N1587*(1-$E$5)*IF(L1587+M1587=0,$B$8/($B$7+$B$8),M1587/(L1587+M1587)),M1587)</x:f>
        <x:v>0.14243570047288434</x:v>
      </x:c>
      <x:c r="Y1587" s="64" t="n">
        <x:f aca="0">POWER(1-$H$5,(A1587-A1586)/$H$8)</x:f>
        <x:v>0.9999588018747739</x:v>
      </x:c>
      <x:c r="Z1587" s="64" t="n">
        <x:f aca="0">U1587*Y1587</x:f>
        <x:v>0.14014070381047625</x:v>
      </x:c>
      <x:c r="AA1587" s="64" t="n">
        <x:f aca="0">V1587*Y1587</x:f>
        <x:v>0.1635987249495825</x:v>
      </x:c>
      <x:c r="AB1587" s="64" t="n">
        <x:f aca="0">W1587*Y1587</x:f>
        <x:v>0.9826871141964678</x:v>
      </x:c>
      <x:c r="AC1587" s="64" t="n">
        <x:f aca="0">X1587*Y1587</x:f>
        <x:v>0.1424298323890596</x:v>
      </x:c>
      <x:c r="AD1587" s="64" t="n">
        <x:f aca="0">SUM(Z1587:AC1587)</x:f>
        <x:v>1.428856375345586</x:v>
      </x:c>
      <x:c r="AE1587" s="64" t="n">
        <x:f aca="0">MAX(AE1586,AD1587)</x:f>
        <x:v>1.4453123110204733</x:v>
      </x:c>
      <x:c r="AF1587" s="63" t="n">
        <x:f aca="0">AD1587/AE1587-1</x:f>
        <x:v>-0.011385729955671886</x:v>
      </x:c>
      <x:c r="AG1587" s="63" t="n">
        <x:f aca="0">AD1587/AD1586-1</x:f>
        <x:v>0.0022853091373205014</x:v>
      </x:c>
      <x:c r="AH1587" s="61" t="n">
        <x:f aca="0">IF(OR(T1587="年末+季度",T1587="季度+动态",T1587="季度",T1587="动态"),A1587,AH1586)</x:f>
        <x:v>46112</x:v>
      </x:c>
      <x:c r="AI1587" s="68" t="n">
        <x:f aca="0">YEAR(A1587)</x:f>
        <x:v>2026</x:v>
      </x:c>
      <x:c r="AJ1587" s="68" t="n">
        <x:f aca="0">MONTH(A1587)</x:f>
        <x:v>5</x:v>
      </x:c>
      <x:c r="AK1587" s="66" t="n">
        <x:f aca="0">IF(MONTH(A1587)&lt;&gt;MONTH(A1588),1,0)</x:f>
        <x:v>0</x:v>
      </x:c>
      <x:c r="AL1587" s="64" t="n">
        <x:f aca="0">IF(AK1586,AD1586,AL1586)</x:f>
        <x:v>1.425454622093408</x:v>
      </x:c>
      <x:c r="AM1587" s="65" t="str">
        <x:f aca="0">IF(AK1587,AD1587/AL1587-1,"")</x:f>
      </x:c>
      <x:c r="AN1587" s="64" t="n">
        <x:f aca="0">IF(AI1587&lt;&gt;AI1586,AD1587,MAX(AN1586,AD1587))</x:f>
        <x:v>1.4453123110204733</x:v>
      </x:c>
      <x:c r="AO1587" s="65" t="n">
        <x:f aca="0">AD1587/AN1587-1</x:f>
        <x:v>-0.011385729955671886</x:v>
      </x:c>
      <x:c r="AP1587" s="69" t="n">
        <x:f aca="0">IFERROR(SUM(Z1587:AC1587)/AD1587,0)</x:f>
        <x:v>1</x:v>
      </x:c>
      <x:c r="AQ1587" s="66" t="b">
        <x:f aca="0">AND(B1587&gt;0,C1587&gt;0,D1587&gt;0,E1587&gt;0)</x:f>
        <x:v>1</x:v>
      </x:c>
    </x:row>
    <x:row r="1588" ht="13.5" hidden="0">
      <x:c r="A1588" s="61" t="n">
        <x:f aca="0">'净值底稿'!A1550</x:f>
        <x:v>46168</x:v>
      </x:c>
      <x:c r="B1588" s="62" t="n">
        <x:f aca="0">'净值底稿'!W1550</x:f>
        <x:v>1.6946629441846108</x:v>
      </x:c>
      <x:c r="C1588" s="62" t="n">
        <x:f aca="0">'净值底稿'!T1550</x:f>
        <x:v>2.1717042438569165</x:v>
      </x:c>
      <x:c r="D1588" s="62" t="n">
        <x:f aca="0">'净值底稿'!U1550</x:f>
        <x:v>1.7829</x:v>
      </x:c>
      <x:c r="E1588" s="62" t="n">
        <x:f aca="0">'净值底稿'!V1550</x:f>
        <x:v>3.4393</x:v>
      </x:c>
      <x:c r="F1588" s="63" t="n">
        <x:f aca="0">IFERROR(B1588/B1587-1,0)</x:f>
        <x:v>0.0031488554950342973</x:v>
      </x:c>
      <x:c r="G1588" s="63" t="n">
        <x:f aca="0">IFERROR(C1588/C1587-1,0)</x:f>
        <x:v>-0.007196427857465992</x:v>
      </x:c>
      <x:c r="H1588" s="63" t="n">
        <x:f aca="0">IFERROR(D1588/D1587-1,0)</x:f>
        <x:v>0.0007296811854511365</x:v>
      </x:c>
      <x:c r="I1588" s="63" t="n">
        <x:f aca="0">IFERROR(E1588/E1587-1,0)</x:f>
        <x:v>-0.0048609704580308</x:v>
      </x:c>
      <x:c r="J1588" s="64" t="n">
        <x:f aca="0">Z1587*(1+F1588)</x:f>
        <x:v>0.14058198663574784</x:v>
      </x:c>
      <x:c r="K1588" s="64" t="n">
        <x:f aca="0">AA1587*(1+G1588)</x:f>
        <x:v>0.1624213985279094</x:v>
      </x:c>
      <x:c r="L1588" s="64" t="n">
        <x:f aca="0">AB1587*(1+H1588)</x:f>
        <x:v>0.9834041624948823</x:v>
      </x:c>
      <x:c r="M1588" s="64" t="n">
        <x:f aca="0">AC1587*(1+I1588)</x:f>
        <x:v>0.1417374851814741</x:v>
      </x:c>
      <x:c r="N1588" s="64" t="n">
        <x:f aca="0">SUM(J1588:M1588)</x:f>
        <x:v>1.4281450328400136</x:v>
      </x:c>
      <x:c r="O1588" s="65" t="n">
        <x:f aca="0">IFERROR((J1588+K1588)/N1588,0)</x:f>
        <x:v>0.212165696197608</x:v>
      </x:c>
      <x:c r="P1588" s="66" t="b">
        <x:f aca="0">AND(MONTH(A1588)=12,OR(A1589="",YEAR(A1588)&lt;&gt;YEAR(A1589)))</x:f>
        <x:v>0</x:v>
      </x:c>
      <x:c r="Q1588" s="66" t="b">
        <x:f aca="0">AND(MOD(MONTH(A1588),3)=0,OR(A1589="",MONTH(A1588)&lt;&gt;MONTH(A1589)))</x:f>
        <x:v>0</x:v>
      </x:c>
      <x:c r="R1588" s="66" t="b">
        <x:f aca="0">OR(O1588&gt;$E$7,O1588&lt;$E$6)</x:f>
        <x:v>0</x:v>
      </x:c>
      <x:c r="S1588" s="66" t="b">
        <x:f aca="0">AND(OR(P1588,Q1588,R1588),A1588-AH1587&gt;$E$8)</x:f>
        <x:v>0</x:v>
      </x:c>
      <x:c r="T1588" s="67" t="str">
        <x:f aca="0">IF(NOT(OR(P1588,Q1588,R1588)),"不调",IF(NOT(S1588),"间隔规则跳过",IF(P1588,"年末+季度",IF(AND(Q1588,R1588),"季度+动态",IF(Q1588,"季度","动态")))))</x:f>
        <x:v>不调</x:v>
      </x:c>
      <x:c r="U1588" s="64" t="n">
        <x:f aca="0">IF(OR(T1588="年末+季度",T1588="季度+动态"),N1588*$E$5/2,IF(T1588="季度",(J1588+K1588)/2,IF(T1588="动态",N1588*$E$5*IF(J1588+K1588=0,0.5,J1588/(J1588+K1588)),J1588)))</x:f>
        <x:v>0.14058198663574784</x:v>
      </x:c>
      <x:c r="V1588" s="64" t="n">
        <x:f aca="0">IF(OR(T1588="年末+季度",T1588="季度+动态"),N1588*$E$5/2,IF(T1588="季度",(J1588+K1588)/2,IF(T1588="动态",N1588*$E$5*IF(J1588+K1588=0,0.5,K1588/(J1588+K1588)),K1588)))</x:f>
        <x:v>0.1624213985279094</x:v>
      </x:c>
      <x:c r="W1588" s="64" t="n">
        <x:f aca="0">IF(OR(T1588="年末+季度",T1588="季度+动态",T1588="动态"),N1588*(1-$E$5)*IF(L1588+M1588=0,$B$7/($B$7+$B$8),L1588/(L1588+M1588)),L1588)</x:f>
        <x:v>0.9834041624948823</x:v>
      </x:c>
      <x:c r="X1588" s="64" t="n">
        <x:f aca="0">IF(OR(T1588="年末+季度",T1588="季度+动态",T1588="动态"),N1588*(1-$E$5)*IF(L1588+M1588=0,$B$8/($B$7+$B$8),M1588/(L1588+M1588)),M1588)</x:f>
        <x:v>0.1417374851814741</x:v>
      </x:c>
      <x:c r="Y1588" s="64" t="n">
        <x:f aca="0">POWER(1-$H$5,(A1588-A1587)/$H$8)</x:f>
        <x:v>0.9999862671029998</x:v>
      </x:c>
      <x:c r="Z1588" s="64" t="n">
        <x:f aca="0">U1588*Y1588</x:f>
        <x:v>0.14058005603780527</x:v>
      </x:c>
      <x:c r="AA1588" s="64" t="n">
        <x:f aca="0">V1588*Y1588</x:f>
        <x:v>0.16241916801157277</x:v>
      </x:c>
      <x:c r="AB1588" s="64" t="n">
        <x:f aca="0">W1588*Y1588</x:f>
        <x:v>0.9833906575068091</x:v>
      </x:c>
      <x:c r="AC1588" s="64" t="n">
        <x:f aca="0">X1588*Y1588</x:f>
        <x:v>0.14173553871518904</x:v>
      </x:c>
      <x:c r="AD1588" s="64" t="n">
        <x:f aca="0">SUM(Z1588:AC1588)</x:f>
        <x:v>1.4281254202713762</x:v>
      </x:c>
      <x:c r="AE1588" s="64" t="n">
        <x:f aca="0">MAX(AE1587,AD1588)</x:f>
        <x:v>1.4453123110204733</x:v>
      </x:c>
      <x:c r="AF1588" s="63" t="n">
        <x:f aca="0">AD1588/AE1588-1</x:f>
        <x:v>-0.011891471910982387</x:v>
      </x:c>
      <x:c r="AG1588" s="63" t="n">
        <x:f aca="0">AD1588/AD1587-1</x:f>
        <x:v>-0.0005115665134873826</x:v>
      </x:c>
      <x:c r="AH1588" s="61" t="n">
        <x:f aca="0">IF(OR(T1588="年末+季度",T1588="季度+动态",T1588="季度",T1588="动态"),A1588,AH1587)</x:f>
        <x:v>46112</x:v>
      </x:c>
      <x:c r="AI1588" s="68" t="n">
        <x:f aca="0">YEAR(A1588)</x:f>
        <x:v>2026</x:v>
      </x:c>
      <x:c r="AJ1588" s="68" t="n">
        <x:f aca="0">MONTH(A1588)</x:f>
        <x:v>5</x:v>
      </x:c>
      <x:c r="AK1588" s="66" t="n">
        <x:f aca="0">IF(MONTH(A1588)&lt;&gt;MONTH(A1589),1,0)</x:f>
        <x:v>0</x:v>
      </x:c>
      <x:c r="AL1588" s="64" t="n">
        <x:f aca="0">IF(AK1587,AD1587,AL1587)</x:f>
        <x:v>1.425454622093408</x:v>
      </x:c>
      <x:c r="AM1588" s="65" t="str">
        <x:f aca="0">IF(AK1588,AD1588/AL1588-1,"")</x:f>
      </x:c>
      <x:c r="AN1588" s="64" t="n">
        <x:f aca="0">IF(AI1588&lt;&gt;AI1587,AD1588,MAX(AN1587,AD1588))</x:f>
        <x:v>1.4453123110204733</x:v>
      </x:c>
      <x:c r="AO1588" s="65" t="n">
        <x:f aca="0">AD1588/AN1588-1</x:f>
        <x:v>-0.011891471910982387</x:v>
      </x:c>
      <x:c r="AP1588" s="69" t="n">
        <x:f aca="0">IFERROR(SUM(Z1588:AC1588)/AD1588,0)</x:f>
        <x:v>1</x:v>
      </x:c>
      <x:c r="AQ1588" s="66" t="b">
        <x:f aca="0">AND(B1588&gt;0,C1588&gt;0,D1588&gt;0,E1588&gt;0)</x:f>
        <x:v>1</x:v>
      </x:c>
    </x:row>
    <x:row r="1589" ht="13.5" hidden="0">
      <x:c r="A1589" s="61" t="n">
        <x:f aca="0">'净值底稿'!A1551</x:f>
        <x:v>46169</x:v>
      </x:c>
      <x:c r="B1589" s="62" t="n">
        <x:f aca="0">'净值底稿'!W1551</x:f>
        <x:v>1.680942177141048</x:v>
      </x:c>
      <x:c r="C1589" s="62" t="n">
        <x:f aca="0">'净值底稿'!T1551</x:f>
        <x:v>2.138079693668213</x:v>
      </x:c>
      <x:c r="D1589" s="62" t="n">
        <x:f aca="0">'净值底稿'!U1551</x:f>
        <x:v>1.7844</x:v>
      </x:c>
      <x:c r="E1589" s="62" t="n">
        <x:f aca="0">'净值底稿'!V1551</x:f>
        <x:v>3.4064</x:v>
      </x:c>
      <x:c r="F1589" s="63" t="n">
        <x:f aca="0">IFERROR(B1589/B1588-1,0)</x:f>
        <x:v>-0.008096457818144276</x:v>
      </x:c>
      <x:c r="G1589" s="63" t="n">
        <x:f aca="0">IFERROR(C1589/C1588-1,0)</x:f>
        <x:v>-0.015483024580265514</x:v>
      </x:c>
      <x:c r="H1589" s="63" t="n">
        <x:f aca="0">IFERROR(D1589/D1588-1,0)</x:f>
        <x:v>0.0008413259296651265</x:v>
      </x:c>
      <x:c r="I1589" s="63" t="n">
        <x:f aca="0">IFERROR(E1589/E1588-1,0)</x:f>
        <x:v>-0.009565900037798336</x:v>
      </x:c>
      <x:c r="J1589" s="64" t="n">
        <x:f aca="0">Z1588*(1+F1589)</x:f>
        <x:v>0.13944185554402283</x:v>
      </x:c>
      <x:c r="K1589" s="64" t="n">
        <x:f aca="0">AA1588*(1+G1589)</x:f>
        <x:v>0.15990442804094332</x:v>
      </x:c>
      <x:c r="L1589" s="64" t="n">
        <x:f aca="0">AB1588*(1+H1589)</x:f>
        <x:v>0.9842180095659601</x:v>
      </x:c>
      <x:c r="M1589" s="64" t="n">
        <x:f aca="0">AC1588*(1+I1589)</x:f>
        <x:v>0.14037971072003605</x:v>
      </x:c>
      <x:c r="N1589" s="64" t="n">
        <x:f aca="0">SUM(J1589:M1589)</x:f>
        <x:v>1.4239440038709623</x:v>
      </x:c>
      <x:c r="O1589" s="65" t="n">
        <x:f aca="0">IFERROR((J1589+K1589)/N1589,0)</x:f>
        <x:v>0.21022335342625798</x:v>
      </x:c>
      <x:c r="P1589" s="66" t="b">
        <x:f aca="0">AND(MONTH(A1589)=12,OR(A1590="",YEAR(A1589)&lt;&gt;YEAR(A1590)))</x:f>
        <x:v>0</x:v>
      </x:c>
      <x:c r="Q1589" s="66" t="b">
        <x:f aca="0">AND(MOD(MONTH(A1589),3)=0,OR(A1590="",MONTH(A1589)&lt;&gt;MONTH(A1590)))</x:f>
        <x:v>0</x:v>
      </x:c>
      <x:c r="R1589" s="66" t="b">
        <x:f aca="0">OR(O1589&gt;$E$7,O1589&lt;$E$6)</x:f>
        <x:v>0</x:v>
      </x:c>
      <x:c r="S1589" s="66" t="b">
        <x:f aca="0">AND(OR(P1589,Q1589,R1589),A1589-AH1588&gt;$E$8)</x:f>
        <x:v>0</x:v>
      </x:c>
      <x:c r="T1589" s="67" t="str">
        <x:f aca="0">IF(NOT(OR(P1589,Q1589,R1589)),"不调",IF(NOT(S1589),"间隔规则跳过",IF(P1589,"年末+季度",IF(AND(Q1589,R1589),"季度+动态",IF(Q1589,"季度","动态")))))</x:f>
        <x:v>不调</x:v>
      </x:c>
      <x:c r="U1589" s="64" t="n">
        <x:f aca="0">IF(OR(T1589="年末+季度",T1589="季度+动态"),N1589*$E$5/2,IF(T1589="季度",(J1589+K1589)/2,IF(T1589="动态",N1589*$E$5*IF(J1589+K1589=0,0.5,J1589/(J1589+K1589)),J1589)))</x:f>
        <x:v>0.13944185554402283</x:v>
      </x:c>
      <x:c r="V1589" s="64" t="n">
        <x:f aca="0">IF(OR(T1589="年末+季度",T1589="季度+动态"),N1589*$E$5/2,IF(T1589="季度",(J1589+K1589)/2,IF(T1589="动态",N1589*$E$5*IF(J1589+K1589=0,0.5,K1589/(J1589+K1589)),K1589)))</x:f>
        <x:v>0.15990442804094332</x:v>
      </x:c>
      <x:c r="W1589" s="64" t="n">
        <x:f aca="0">IF(OR(T1589="年末+季度",T1589="季度+动态",T1589="动态"),N1589*(1-$E$5)*IF(L1589+M1589=0,$B$7/($B$7+$B$8),L1589/(L1589+M1589)),L1589)</x:f>
        <x:v>0.9842180095659601</x:v>
      </x:c>
      <x:c r="X1589" s="64" t="n">
        <x:f aca="0">IF(OR(T1589="年末+季度",T1589="季度+动态",T1589="动态"),N1589*(1-$E$5)*IF(L1589+M1589=0,$B$8/($B$7+$B$8),M1589/(L1589+M1589)),M1589)</x:f>
        <x:v>0.14037971072003605</x:v>
      </x:c>
      <x:c r="Y1589" s="64" t="n">
        <x:f aca="0">POWER(1-$H$5,(A1589-A1588)/$H$8)</x:f>
        <x:v>0.9999862671029998</x:v>
      </x:c>
      <x:c r="Z1589" s="64" t="n">
        <x:f aca="0">U1589*Y1589</x:f>
        <x:v>0.13943994060338313</x:v>
      </x:c>
      <x:c r="AA1589" s="64" t="n">
        <x:f aca="0">V1589*Y1589</x:f>
        <x:v>0.15990223208990315</x:v>
      </x:c>
      <x:c r="AB1589" s="64" t="n">
        <x:f aca="0">W1589*Y1589</x:f>
        <x:v>0.9842044934014089</x:v>
      </x:c>
      <x:c r="AC1589" s="64" t="n">
        <x:f aca="0">X1589*Y1589</x:f>
        <x:v>0.1403777828999278</x:v>
      </x:c>
      <x:c r="AD1589" s="64" t="n">
        <x:f aca="0">SUM(Z1589:AC1589)</x:f>
        <x:v>1.423924448994623</x:v>
      </x:c>
      <x:c r="AE1589" s="64" t="n">
        <x:f aca="0">MAX(AE1588,AD1589)</x:f>
        <x:v>1.4453123110204733</x:v>
      </x:c>
      <x:c r="AF1589" s="63" t="n">
        <x:f aca="0">AD1589/AE1589-1</x:f>
        <x:v>-0.01479809025548895</x:v>
      </x:c>
      <x:c r="AG1589" s="63" t="n">
        <x:f aca="0">AD1589/AD1588-1</x:f>
        <x:v>-0.0029415982778003835</x:v>
      </x:c>
      <x:c r="AH1589" s="61" t="n">
        <x:f aca="0">IF(OR(T1589="年末+季度",T1589="季度+动态",T1589="季度",T1589="动态"),A1589,AH1588)</x:f>
        <x:v>46112</x:v>
      </x:c>
      <x:c r="AI1589" s="68" t="n">
        <x:f aca="0">YEAR(A1589)</x:f>
        <x:v>2026</x:v>
      </x:c>
      <x:c r="AJ1589" s="68" t="n">
        <x:f aca="0">MONTH(A1589)</x:f>
        <x:v>5</x:v>
      </x:c>
      <x:c r="AK1589" s="66" t="n">
        <x:f aca="0">IF(MONTH(A1589)&lt;&gt;MONTH(A1590),1,0)</x:f>
        <x:v>0</x:v>
      </x:c>
      <x:c r="AL1589" s="64" t="n">
        <x:f aca="0">IF(AK1588,AD1588,AL1588)</x:f>
        <x:v>1.425454622093408</x:v>
      </x:c>
      <x:c r="AM1589" s="65" t="str">
        <x:f aca="0">IF(AK1589,AD1589/AL1589-1,"")</x:f>
      </x:c>
      <x:c r="AN1589" s="64" t="n">
        <x:f aca="0">IF(AI1589&lt;&gt;AI1588,AD1589,MAX(AN1588,AD1589))</x:f>
        <x:v>1.4453123110204733</x:v>
      </x:c>
      <x:c r="AO1589" s="65" t="n">
        <x:f aca="0">AD1589/AN1589-1</x:f>
        <x:v>-0.01479809025548895</x:v>
      </x:c>
      <x:c r="AP1589" s="69" t="n">
        <x:f aca="0">IFERROR(SUM(Z1589:AC1589)/AD1589,0)</x:f>
        <x:v>1</x:v>
      </x:c>
      <x:c r="AQ1589" s="66" t="b">
        <x:f aca="0">AND(B1589&gt;0,C1589&gt;0,D1589&gt;0,E1589&gt;0)</x:f>
        <x:v>1</x:v>
      </x:c>
    </x:row>
    <x:row r="1590" ht="13.5" hidden="0">
      <x:c r="A1590" s="61" t="n">
        <x:f aca="0">'净值底稿'!A1552</x:f>
        <x:v>46170</x:v>
      </x:c>
      <x:c r="B1590" s="62" t="n">
        <x:f aca="0">'净值底稿'!W1552</x:f>
        <x:v>1.6716284809165856</x:v>
      </x:c>
      <x:c r="C1590" s="62" t="n">
        <x:f aca="0">'净值底稿'!T1552</x:f>
        <x:v>2.1550701161582375</x:v>
      </x:c>
      <x:c r="D1590" s="62" t="n">
        <x:f aca="0">'净值底稿'!U1552</x:f>
        <x:v>1.785</x:v>
      </x:c>
      <x:c r="E1590" s="62" t="n">
        <x:f aca="0">'净值底稿'!V1552</x:f>
        <x:v>3.3344</x:v>
      </x:c>
      <x:c r="F1590" s="63" t="n">
        <x:f aca="0">IFERROR(B1590/B1589-1,0)</x:f>
        <x:v>-0.005540759433083631</x:v>
      </x:c>
      <x:c r="G1590" s="63" t="n">
        <x:f aca="0">IFERROR(C1590/C1589-1,0)</x:f>
        <x:v>0.007946580541567494</x:v>
      </x:c>
      <x:c r="H1590" s="63" t="n">
        <x:f aca="0">IFERROR(D1590/D1589-1,0)</x:f>
        <x:v>0.00033624747814386957</x:v>
      </x:c>
      <x:c r="I1590" s="63" t="n">
        <x:f aca="0">IFERROR(E1590/E1589-1,0)</x:f>
        <x:v>-0.0211366838891498</x:v>
      </x:c>
      <x:c r="J1590" s="64" t="n">
        <x:f aca="0">Z1589*(1+F1590)</x:f>
        <x:v>0.13866733743713633</x:v>
      </x:c>
      <x:c r="K1590" s="64" t="n">
        <x:f aca="0">AA1589*(1+G1590)</x:f>
        <x:v>0.16117290805598197</x:v>
      </x:c>
      <x:c r="L1590" s="64" t="n">
        <x:f aca="0">AB1589*(1+H1590)</x:f>
        <x:v>0.9845354296802931</x:v>
      </x:c>
      <x:c r="M1590" s="64" t="n">
        <x:f aca="0">AC1589*(1+I1590)</x:f>
        <x:v>0.13741066207771233</x:v>
      </x:c>
      <x:c r="N1590" s="64" t="n">
        <x:f aca="0">SUM(J1590:M1590)</x:f>
        <x:v>1.4217863372511235</x:v>
      </x:c>
      <x:c r="O1590" s="65" t="n">
        <x:f aca="0">IFERROR((J1590+K1590)/N1590,0)</x:f>
        <x:v>0.2108898064619388</x:v>
      </x:c>
      <x:c r="P1590" s="66" t="b">
        <x:f aca="0">AND(MONTH(A1590)=12,OR(A1591="",YEAR(A1590)&lt;&gt;YEAR(A1591)))</x:f>
        <x:v>0</x:v>
      </x:c>
      <x:c r="Q1590" s="66" t="b">
        <x:f aca="0">AND(MOD(MONTH(A1590),3)=0,OR(A1591="",MONTH(A1590)&lt;&gt;MONTH(A1591)))</x:f>
        <x:v>0</x:v>
      </x:c>
      <x:c r="R1590" s="66" t="b">
        <x:f aca="0">OR(O1590&gt;$E$7,O1590&lt;$E$6)</x:f>
        <x:v>0</x:v>
      </x:c>
      <x:c r="S1590" s="66" t="b">
        <x:f aca="0">AND(OR(P1590,Q1590,R1590),A1590-AH1589&gt;$E$8)</x:f>
        <x:v>0</x:v>
      </x:c>
      <x:c r="T1590" s="67" t="str">
        <x:f aca="0">IF(NOT(OR(P1590,Q1590,R1590)),"不调",IF(NOT(S1590),"间隔规则跳过",IF(P1590,"年末+季度",IF(AND(Q1590,R1590),"季度+动态",IF(Q1590,"季度","动态")))))</x:f>
        <x:v>不调</x:v>
      </x:c>
      <x:c r="U1590" s="64" t="n">
        <x:f aca="0">IF(OR(T1590="年末+季度",T1590="季度+动态"),N1590*$E$5/2,IF(T1590="季度",(J1590+K1590)/2,IF(T1590="动态",N1590*$E$5*IF(J1590+K1590=0,0.5,J1590/(J1590+K1590)),J1590)))</x:f>
        <x:v>0.13866733743713633</x:v>
      </x:c>
      <x:c r="V1590" s="64" t="n">
        <x:f aca="0">IF(OR(T1590="年末+季度",T1590="季度+动态"),N1590*$E$5/2,IF(T1590="季度",(J1590+K1590)/2,IF(T1590="动态",N1590*$E$5*IF(J1590+K1590=0,0.5,K1590/(J1590+K1590)),K1590)))</x:f>
        <x:v>0.16117290805598197</x:v>
      </x:c>
      <x:c r="W1590" s="64" t="n">
        <x:f aca="0">IF(OR(T1590="年末+季度",T1590="季度+动态",T1590="动态"),N1590*(1-$E$5)*IF(L1590+M1590=0,$B$7/($B$7+$B$8),L1590/(L1590+M1590)),L1590)</x:f>
        <x:v>0.9845354296802931</x:v>
      </x:c>
      <x:c r="X1590" s="64" t="n">
        <x:f aca="0">IF(OR(T1590="年末+季度",T1590="季度+动态",T1590="动态"),N1590*(1-$E$5)*IF(L1590+M1590=0,$B$8/($B$7+$B$8),M1590/(L1590+M1590)),M1590)</x:f>
        <x:v>0.13741066207771233</x:v>
      </x:c>
      <x:c r="Y1590" s="64" t="n">
        <x:f aca="0">POWER(1-$H$5,(A1590-A1589)/$H$8)</x:f>
        <x:v>0.9999862671029998</x:v>
      </x:c>
      <x:c r="Z1590" s="64" t="n">
        <x:f aca="0">U1590*Y1590</x:f>
        <x:v>0.138665433132874</x:v>
      </x:c>
      <x:c r="AA1590" s="64" t="n">
        <x:f aca="0">V1590*Y1590</x:f>
        <x:v>0.16117069468503642</x:v>
      </x:c>
      <x:c r="AB1590" s="64" t="n">
        <x:f aca="0">W1590*Y1590</x:f>
        <x:v>0.9845219091566442</x:v>
      </x:c>
      <x:c r="AC1590" s="64" t="n">
        <x:f aca="0">X1590*Y1590</x:f>
        <x:v>0.13740877503124327</x:v>
      </x:c>
      <x:c r="AD1590" s="64" t="n">
        <x:f aca="0">SUM(Z1590:AC1590)</x:f>
        <x:v>1.421766812005798</x:v>
      </x:c>
      <x:c r="AE1590" s="64" t="n">
        <x:f aca="0">MAX(AE1589,AD1590)</x:f>
        <x:v>1.4453123110204733</x:v>
      </x:c>
      <x:c r="AF1590" s="63" t="n">
        <x:f aca="0">AD1590/AE1590-1</x:f>
        <x:v>-0.016290941988898466</x:v>
      </x:c>
      <x:c r="AG1590" s="63" t="n">
        <x:f aca="0">AD1590/AD1589-1</x:f>
        <x:v>-0.001515274908263864</x:v>
      </x:c>
      <x:c r="AH1590" s="61" t="n">
        <x:f aca="0">IF(OR(T1590="年末+季度",T1590="季度+动态",T1590="季度",T1590="动态"),A1590,AH1589)</x:f>
        <x:v>46112</x:v>
      </x:c>
      <x:c r="AI1590" s="68" t="n">
        <x:f aca="0">YEAR(A1590)</x:f>
        <x:v>2026</x:v>
      </x:c>
      <x:c r="AJ1590" s="68" t="n">
        <x:f aca="0">MONTH(A1590)</x:f>
        <x:v>5</x:v>
      </x:c>
      <x:c r="AK1590" s="66" t="n">
        <x:f aca="0">IF(MONTH(A1590)&lt;&gt;MONTH(A1591),1,0)</x:f>
        <x:v>0</x:v>
      </x:c>
      <x:c r="AL1590" s="64" t="n">
        <x:f aca="0">IF(AK1589,AD1589,AL1589)</x:f>
        <x:v>1.425454622093408</x:v>
      </x:c>
      <x:c r="AM1590" s="65" t="str">
        <x:f aca="0">IF(AK1590,AD1590/AL1590-1,"")</x:f>
      </x:c>
      <x:c r="AN1590" s="64" t="n">
        <x:f aca="0">IF(AI1590&lt;&gt;AI1589,AD1590,MAX(AN1589,AD1590))</x:f>
        <x:v>1.4453123110204733</x:v>
      </x:c>
      <x:c r="AO1590" s="65" t="n">
        <x:f aca="0">AD1590/AN1590-1</x:f>
        <x:v>-0.016290941988898466</x:v>
      </x:c>
      <x:c r="AP1590" s="69" t="n">
        <x:f aca="0">IFERROR(SUM(Z1590:AC1590)/AD1590,0)</x:f>
        <x:v>1</x:v>
      </x:c>
      <x:c r="AQ1590" s="66" t="b">
        <x:f aca="0">AND(B1590&gt;0,C1590&gt;0,D1590&gt;0,E1590&gt;0)</x:f>
        <x:v>1</x:v>
      </x:c>
    </x:row>
    <x:row r="1591" ht="13.5" hidden="0">
      <x:c r="A1591" s="61" t="n">
        <x:f aca="0">'净值底稿'!A1553</x:f>
        <x:v>46171</x:v>
      </x:c>
      <x:c r="B1591" s="62" t="n">
        <x:f aca="0">'净值底稿'!W1553</x:f>
        <x:v>1.6872498811896905</x:v>
      </x:c>
      <x:c r="C1591" s="62" t="n">
        <x:f aca="0">'净值底稿'!T1553</x:f>
        <x:v>2.1068954434303193</x:v>
      </x:c>
      <x:c r="D1591" s="62" t="n">
        <x:f aca="0">'净值底稿'!U1553</x:f>
        <x:v>1.7859</x:v>
      </x:c>
      <x:c r="E1591" s="62" t="n">
        <x:f aca="0">'净值底稿'!V1553</x:f>
        <x:v>3.413</x:v>
      </x:c>
      <x:c r="F1591" s="63" t="n">
        <x:f aca="0">IFERROR(B1591/B1590-1,0)</x:f>
        <x:v>0.009345019214161532</x:v>
      </x:c>
      <x:c r="G1591" s="63" t="n">
        <x:f aca="0">IFERROR(C1591/C1590-1,0)</x:f>
        <x:v>-0.022354109208194806</x:v>
      </x:c>
      <x:c r="H1591" s="63" t="n">
        <x:f aca="0">IFERROR(D1591/D1590-1,0)</x:f>
        <x:v>0.0005042016806724448</x:v>
      </x:c>
      <x:c r="I1591" s="63" t="n">
        <x:f aca="0">IFERROR(E1591/E1590-1,0)</x:f>
        <x:v>0.023572456813819587</x:v>
      </x:c>
      <x:c r="J1591" s="64" t="n">
        <x:f aca="0">Z1590*(1+F1591)</x:f>
        <x:v>0.13996126426984073</x:v>
      </x:c>
      <x:c r="K1591" s="64" t="n">
        <x:f aca="0">AA1590*(1+G1591)</x:f>
        <x:v>0.15756786737488648</x:v>
      </x:c>
      <x:c r="L1591" s="64" t="n">
        <x:f aca="0">AB1590*(1+H1591)</x:f>
        <x:v>0.9850183067578998</x:v>
      </x:c>
      <x:c r="M1591" s="64" t="n">
        <x:f aca="0">AC1590*(1+I1591)</x:f>
        <x:v>0.1406478374465071</x:v>
      </x:c>
      <x:c r="N1591" s="64" t="n">
        <x:f aca="0">SUM(J1591:M1591)</x:f>
        <x:v>1.423195275849134</x:v>
      </x:c>
      <x:c r="O1591" s="65" t="n">
        <x:f aca="0">IFERROR((J1591+K1591)/N1591,0)</x:f>
        <x:v>0.20905713832362863</x:v>
      </x:c>
      <x:c r="P1591" s="66" t="b">
        <x:f aca="0">AND(MONTH(A1591)=12,OR(A1592="",YEAR(A1591)&lt;&gt;YEAR(A1592)))</x:f>
        <x:v>0</x:v>
      </x:c>
      <x:c r="Q1591" s="66" t="b">
        <x:f aca="0">AND(MOD(MONTH(A1591),3)=0,OR(A1592="",MONTH(A1591)&lt;&gt;MONTH(A1592)))</x:f>
        <x:v>0</x:v>
      </x:c>
      <x:c r="R1591" s="66" t="b">
        <x:f aca="0">OR(O1591&gt;$E$7,O1591&lt;$E$6)</x:f>
        <x:v>0</x:v>
      </x:c>
      <x:c r="S1591" s="66" t="b">
        <x:f aca="0">AND(OR(P1591,Q1591,R1591),A1591-AH1590&gt;$E$8)</x:f>
        <x:v>0</x:v>
      </x:c>
      <x:c r="T1591" s="67" t="str">
        <x:f aca="0">IF(NOT(OR(P1591,Q1591,R1591)),"不调",IF(NOT(S1591),"间隔规则跳过",IF(P1591,"年末+季度",IF(AND(Q1591,R1591),"季度+动态",IF(Q1591,"季度","动态")))))</x:f>
        <x:v>不调</x:v>
      </x:c>
      <x:c r="U1591" s="64" t="n">
        <x:f aca="0">IF(OR(T1591="年末+季度",T1591="季度+动态"),N1591*$E$5/2,IF(T1591="季度",(J1591+K1591)/2,IF(T1591="动态",N1591*$E$5*IF(J1591+K1591=0,0.5,J1591/(J1591+K1591)),J1591)))</x:f>
        <x:v>0.13996126426984073</x:v>
      </x:c>
      <x:c r="V1591" s="64" t="n">
        <x:f aca="0">IF(OR(T1591="年末+季度",T1591="季度+动态"),N1591*$E$5/2,IF(T1591="季度",(J1591+K1591)/2,IF(T1591="动态",N1591*$E$5*IF(J1591+K1591=0,0.5,K1591/(J1591+K1591)),K1591)))</x:f>
        <x:v>0.15756786737488648</x:v>
      </x:c>
      <x:c r="W1591" s="64" t="n">
        <x:f aca="0">IF(OR(T1591="年末+季度",T1591="季度+动态",T1591="动态"),N1591*(1-$E$5)*IF(L1591+M1591=0,$B$7/($B$7+$B$8),L1591/(L1591+M1591)),L1591)</x:f>
        <x:v>0.9850183067578998</x:v>
      </x:c>
      <x:c r="X1591" s="64" t="n">
        <x:f aca="0">IF(OR(T1591="年末+季度",T1591="季度+动态",T1591="动态"),N1591*(1-$E$5)*IF(L1591+M1591=0,$B$8/($B$7+$B$8),M1591/(L1591+M1591)),M1591)</x:f>
        <x:v>0.1406478374465071</x:v>
      </x:c>
      <x:c r="Y1591" s="64" t="n">
        <x:f aca="0">POWER(1-$H$5,(A1591-A1590)/$H$8)</x:f>
        <x:v>0.9999862671029998</x:v>
      </x:c>
      <x:c r="Z1591" s="64" t="n">
        <x:f aca="0">U1591*Y1591</x:f>
        <x:v>0.1399593421962145</x:v>
      </x:c>
      <x:c r="AA1591" s="64" t="n">
        <x:f aca="0">V1591*Y1591</x:f>
        <x:v>0.15756570351159327</x:v>
      </x:c>
      <x:c r="AB1591" s="64" t="n">
        <x:f aca="0">W1591*Y1591</x:f>
        <x:v>0.9850047796029497</x:v>
      </x:c>
      <x:c r="AC1591" s="64" t="n">
        <x:f aca="0">X1591*Y1591</x:f>
        <x:v>0.14064590594424214</x:v>
      </x:c>
      <x:c r="AD1591" s="64" t="n">
        <x:f aca="0">SUM(Z1591:AC1591)</x:f>
        <x:v>1.4231757312549997</x:v>
      </x:c>
      <x:c r="AE1591" s="64" t="n">
        <x:f aca="0">MAX(AE1590,AD1591)</x:f>
        <x:v>1.4453123110204733</x:v>
      </x:c>
      <x:c r="AF1591" s="63" t="n">
        <x:f aca="0">AD1591/AE1591-1</x:f>
        <x:v>-0.015316122056584391</x:v>
      </x:c>
      <x:c r="AG1591" s="63" t="n">
        <x:f aca="0">AD1591/AD1590-1</x:f>
        <x:v>0.0009909636638754105</x:v>
      </x:c>
      <x:c r="AH1591" s="61" t="n">
        <x:f aca="0">IF(OR(T1591="年末+季度",T1591="季度+动态",T1591="季度",T1591="动态"),A1591,AH1590)</x:f>
        <x:v>46112</x:v>
      </x:c>
      <x:c r="AI1591" s="68" t="n">
        <x:f aca="0">YEAR(A1591)</x:f>
        <x:v>2026</x:v>
      </x:c>
      <x:c r="AJ1591" s="68" t="n">
        <x:f aca="0">MONTH(A1591)</x:f>
        <x:v>5</x:v>
      </x:c>
      <x:c r="AK1591" s="66" t="n">
        <x:f aca="0">IF(MONTH(A1591)&lt;&gt;MONTH(A1592),1,0)</x:f>
        <x:v>1</x:v>
      </x:c>
      <x:c r="AL1591" s="64" t="n">
        <x:f aca="0">IF(AK1590,AD1590,AL1590)</x:f>
        <x:v>1.425454622093408</x:v>
      </x:c>
      <x:c r="AM1591" s="65" t="n">
        <x:f aca="0">IF(AK1591,AD1591/AL1591-1,"")</x:f>
        <x:v>-0.0015987115991538126</x:v>
      </x:c>
      <x:c r="AN1591" s="64" t="n">
        <x:f aca="0">IF(AI1591&lt;&gt;AI1590,AD1591,MAX(AN1590,AD1591))</x:f>
        <x:v>1.4453123110204733</x:v>
      </x:c>
      <x:c r="AO1591" s="65" t="n">
        <x:f aca="0">AD1591/AN1591-1</x:f>
        <x:v>-0.015316122056584391</x:v>
      </x:c>
      <x:c r="AP1591" s="69" t="n">
        <x:f aca="0">IFERROR(SUM(Z1591:AC1591)/AD1591,0)</x:f>
        <x:v>1</x:v>
      </x:c>
      <x:c r="AQ1591" s="66" t="b">
        <x:f aca="0">AND(B1591&gt;0,C1591&gt;0,D1591&gt;0,E1591&gt;0)</x:f>
        <x:v>1</x:v>
      </x:c>
    </x:row>
    <x:row r="1592" ht="13.5" hidden="0">
      <x:c r="A1592" s="61" t="n">
        <x:f aca="0">'净值底稿'!A1554</x:f>
        <x:v>46174</x:v>
      </x:c>
      <x:c r="B1592" s="62" t="n">
        <x:f aca="0">'净值底稿'!W1554</x:f>
        <x:v>1.7144885817988489</x:v>
      </x:c>
      <x:c r="C1592" s="62" t="n">
        <x:f aca="0">'净值底稿'!T1554</x:f>
        <x:v>2.0914596026098535</x:v>
      </x:c>
      <x:c r="D1592" s="62" t="n">
        <x:f aca="0">'净值底稿'!U1554</x:f>
        <x:v>1.7874</x:v>
      </x:c>
      <x:c r="E1592" s="62" t="n">
        <x:f aca="0">'净值底稿'!V1554</x:f>
        <x:v>3.4007</x:v>
      </x:c>
      <x:c r="F1592" s="63" t="n">
        <x:f aca="0">IFERROR(B1592/B1591-1,0)</x:f>
        <x:v>0.01614384503020516</x:v>
      </x:c>
      <x:c r="G1592" s="63" t="n">
        <x:f aca="0">IFERROR(C1592/C1591-1,0)</x:f>
        <x:v>-0.007326344014173758</x:v>
      </x:c>
      <x:c r="H1592" s="63" t="n">
        <x:f aca="0">IFERROR(D1592/D1591-1,0)</x:f>
        <x:v>0.0008399126490845621</x:v>
      </x:c>
      <x:c r="I1592" s="63" t="n">
        <x:f aca="0">IFERROR(E1592/E1591-1,0)</x:f>
        <x:v>-0.0036038675651918206</x:v>
      </x:c>
      <x:c r="J1592" s="64" t="n">
        <x:f aca="0">Z1591*(1+F1592)</x:f>
        <x:v>0.14221882412715964</x:v>
      </x:c>
      <x:c r="K1592" s="64" t="n">
        <x:f aca="0">AA1591*(1+G1592)</x:f>
        <x:v>0.15641132296283203</x:v>
      </x:c>
      <x:c r="L1592" s="64" t="n">
        <x:f aca="0">AB1591*(1+H1592)</x:f>
        <x:v>0.9858320975767471</x:v>
      </x:c>
      <x:c r="M1592" s="64" t="n">
        <x:f aca="0">AC1591*(1+I1592)</x:f>
        <x:v>0.14013903672563266</x:v>
      </x:c>
      <x:c r="N1592" s="64" t="n">
        <x:f aca="0">SUM(J1592:M1592)</x:f>
        <x:v>1.4246012813923716</x:v>
      </x:c>
      <x:c r="O1592" s="65" t="n">
        <x:f aca="0">IFERROR((J1592+K1592)/N1592,0)</x:f>
        <x:v>0.20962366873495836</x:v>
      </x:c>
      <x:c r="P1592" s="66" t="b">
        <x:f aca="0">AND(MONTH(A1592)=12,OR(A1593="",YEAR(A1592)&lt;&gt;YEAR(A1593)))</x:f>
        <x:v>0</x:v>
      </x:c>
      <x:c r="Q1592" s="66" t="b">
        <x:f aca="0">AND(MOD(MONTH(A1592),3)=0,OR(A1593="",MONTH(A1592)&lt;&gt;MONTH(A1593)))</x:f>
        <x:v>0</x:v>
      </x:c>
      <x:c r="R1592" s="66" t="b">
        <x:f aca="0">OR(O1592&gt;$E$7,O1592&lt;$E$6)</x:f>
        <x:v>0</x:v>
      </x:c>
      <x:c r="S1592" s="66" t="b">
        <x:f aca="0">AND(OR(P1592,Q1592,R1592),A1592-AH1591&gt;$E$8)</x:f>
        <x:v>0</x:v>
      </x:c>
      <x:c r="T1592" s="67" t="str">
        <x:f aca="0">IF(NOT(OR(P1592,Q1592,R1592)),"不调",IF(NOT(S1592),"间隔规则跳过",IF(P1592,"年末+季度",IF(AND(Q1592,R1592),"季度+动态",IF(Q1592,"季度","动态")))))</x:f>
        <x:v>不调</x:v>
      </x:c>
      <x:c r="U1592" s="64" t="n">
        <x:f aca="0">IF(OR(T1592="年末+季度",T1592="季度+动态"),N1592*$E$5/2,IF(T1592="季度",(J1592+K1592)/2,IF(T1592="动态",N1592*$E$5*IF(J1592+K1592=0,0.5,J1592/(J1592+K1592)),J1592)))</x:f>
        <x:v>0.14221882412715964</x:v>
      </x:c>
      <x:c r="V1592" s="64" t="n">
        <x:f aca="0">IF(OR(T1592="年末+季度",T1592="季度+动态"),N1592*$E$5/2,IF(T1592="季度",(J1592+K1592)/2,IF(T1592="动态",N1592*$E$5*IF(J1592+K1592=0,0.5,K1592/(J1592+K1592)),K1592)))</x:f>
        <x:v>0.15641132296283203</x:v>
      </x:c>
      <x:c r="W1592" s="64" t="n">
        <x:f aca="0">IF(OR(T1592="年末+季度",T1592="季度+动态",T1592="动态"),N1592*(1-$E$5)*IF(L1592+M1592=0,$B$7/($B$7+$B$8),L1592/(L1592+M1592)),L1592)</x:f>
        <x:v>0.9858320975767471</x:v>
      </x:c>
      <x:c r="X1592" s="64" t="n">
        <x:f aca="0">IF(OR(T1592="年末+季度",T1592="季度+动态",T1592="动态"),N1592*(1-$E$5)*IF(L1592+M1592=0,$B$8/($B$7+$B$8),M1592/(L1592+M1592)),M1592)</x:f>
        <x:v>0.14013903672563266</x:v>
      </x:c>
      <x:c r="Y1592" s="64" t="n">
        <x:f aca="0">POWER(1-$H$5,(A1592-A1591)/$H$8)</x:f>
        <x:v>0.9999588018747739</x:v>
      </x:c>
      <x:c r="Z1592" s="64" t="n">
        <x:f aca="0">U1592*Y1592</x:f>
        <x:v>0.14221296497823374</x:v>
      </x:c>
      <x:c r="AA1592" s="64" t="n">
        <x:f aca="0">V1592*Y1592</x:f>
        <x:v>0.15640487910956183</x:v>
      </x:c>
      <x:c r="AB1592" s="64" t="n">
        <x:f aca="0">W1592*Y1592</x:f>
        <x:v>0.9857914831425392</x:v>
      </x:c>
      <x:c r="AC1592" s="64" t="n">
        <x:f aca="0">X1592*Y1592</x:f>
        <x:v>0.14013326326004857</x:v>
      </x:c>
      <x:c r="AD1592" s="64" t="n">
        <x:f aca="0">SUM(Z1592:AC1592)</x:f>
        <x:v>1.4245425904903832</x:v>
      </x:c>
      <x:c r="AE1592" s="64" t="n">
        <x:f aca="0">MAX(AE1591,AD1592)</x:f>
        <x:v>1.4453123110204733</x:v>
      </x:c>
      <x:c r="AF1592" s="63" t="n">
        <x:f aca="0">AD1592/AE1592-1</x:f>
        <x:v>-0.014370403110608998</x:v>
      </x:c>
      <x:c r="AG1592" s="63" t="n">
        <x:f aca="0">AD1592/AD1591-1</x:f>
        <x:v>0.0009604289936691046</x:v>
      </x:c>
      <x:c r="AH1592" s="61" t="n">
        <x:f aca="0">IF(OR(T1592="年末+季度",T1592="季度+动态",T1592="季度",T1592="动态"),A1592,AH1591)</x:f>
        <x:v>46112</x:v>
      </x:c>
      <x:c r="AI1592" s="68" t="n">
        <x:f aca="0">YEAR(A1592)</x:f>
        <x:v>2026</x:v>
      </x:c>
      <x:c r="AJ1592" s="68" t="n">
        <x:f aca="0">MONTH(A1592)</x:f>
        <x:v>6</x:v>
      </x:c>
      <x:c r="AK1592" s="66" t="n">
        <x:f aca="0">IF(MONTH(A1592)&lt;&gt;MONTH(A1593),1,0)</x:f>
        <x:v>0</x:v>
      </x:c>
      <x:c r="AL1592" s="64" t="n">
        <x:f aca="0">IF(AK1591,AD1591,AL1591)</x:f>
        <x:v>1.4231757312549997</x:v>
      </x:c>
      <x:c r="AM1592" s="65" t="str">
        <x:f aca="0">IF(AK1592,AD1592/AL1592-1,"")</x:f>
      </x:c>
      <x:c r="AN1592" s="64" t="n">
        <x:f aca="0">IF(AI1592&lt;&gt;AI1591,AD1592,MAX(AN1591,AD1592))</x:f>
        <x:v>1.4453123110204733</x:v>
      </x:c>
      <x:c r="AO1592" s="65" t="n">
        <x:f aca="0">AD1592/AN1592-1</x:f>
        <x:v>-0.014370403110608998</x:v>
      </x:c>
      <x:c r="AP1592" s="69" t="n">
        <x:f aca="0">IFERROR(SUM(Z1592:AC1592)/AD1592,0)</x:f>
        <x:v>1</x:v>
      </x:c>
      <x:c r="AQ1592" s="66" t="b">
        <x:f aca="0">AND(B1592&gt;0,C1592&gt;0,D1592&gt;0,E1592&gt;0)</x:f>
        <x:v>1</x:v>
      </x:c>
    </x:row>
    <x:row r="1593" ht="13.5" hidden="0">
      <x:c r="A1593" s="61" t="n">
        <x:f aca="0">'净值底稿'!A1555</x:f>
        <x:v>46175</x:v>
      </x:c>
      <x:c r="B1593" s="62" t="n">
        <x:f aca="0">'净值底稿'!W1555</x:f>
        <x:v>1.7141994743666786</x:v>
      </x:c>
      <x:c r="C1593" s="62" t="n">
        <x:f aca="0">'净值底稿'!T1555</x:f>
        <x:v>2.0971331118473326</x:v>
      </x:c>
      <x:c r="D1593" s="62" t="n">
        <x:f aca="0">'净值底稿'!U1555</x:f>
        <x:v>1.7875</x:v>
      </x:c>
      <x:c r="E1593" s="62" t="n">
        <x:f aca="0">'净值底稿'!V1555</x:f>
        <x:v>3.4201</x:v>
      </x:c>
      <x:c r="F1593" s="63" t="n">
        <x:f aca="0">IFERROR(B1593/B1592-1,0)</x:f>
        <x:v>-0.00016862604699696693</x:v>
      </x:c>
      <x:c r="G1593" s="63" t="n">
        <x:f aca="0">IFERROR(C1593/C1592-1,0)</x:f>
        <x:v>0.0027127032386373706</x:v>
      </x:c>
      <x:c r="H1593" s="63" t="n">
        <x:f aca="0">IFERROR(D1593/D1592-1,0)</x:f>
        <x:v>0.000055947185856553006</x:v>
      </x:c>
      <x:c r="I1593" s="63" t="n">
        <x:f aca="0">IFERROR(E1593/E1592-1,0)</x:f>
        <x:v>0.005704707854265356</x:v>
      </x:c>
      <x:c r="J1593" s="64" t="n">
        <x:f aca="0">Z1592*(1+F1593)</x:f>
        <x:v>0.14218898416811773</x:v>
      </x:c>
      <x:c r="K1593" s="64" t="n">
        <x:f aca="0">AA1592*(1+G1593)</x:f>
        <x:v>0.156829159131661</x:v>
      </x:c>
      <x:c r="L1593" s="64" t="n">
        <x:f aca="0">AB1592*(1+H1593)</x:f>
        <x:v>0.9858466354018623</x:v>
      </x:c>
      <x:c r="M1593" s="64" t="n">
        <x:f aca="0">AC1592*(1+I1593)</x:f>
        <x:v>0.14093268258761202</x:v>
      </x:c>
      <x:c r="N1593" s="64" t="n">
        <x:f aca="0">SUM(J1593:M1593)</x:f>
        <x:v>1.4257974612892532</x:v>
      </x:c>
      <x:c r="O1593" s="65" t="n">
        <x:f aca="0">IFERROR((J1593+K1593)/N1593,0)</x:f>
        <x:v>0.20971992966616493</x:v>
      </x:c>
      <x:c r="P1593" s="66" t="b">
        <x:f aca="0">AND(MONTH(A1593)=12,OR(A1594="",YEAR(A1593)&lt;&gt;YEAR(A1594)))</x:f>
        <x:v>0</x:v>
      </x:c>
      <x:c r="Q1593" s="66" t="b">
        <x:f aca="0">AND(MOD(MONTH(A1593),3)=0,OR(A1594="",MONTH(A1593)&lt;&gt;MONTH(A1594)))</x:f>
        <x:v>0</x:v>
      </x:c>
      <x:c r="R1593" s="66" t="b">
        <x:f aca="0">OR(O1593&gt;$E$7,O1593&lt;$E$6)</x:f>
        <x:v>0</x:v>
      </x:c>
      <x:c r="S1593" s="66" t="b">
        <x:f aca="0">AND(OR(P1593,Q1593,R1593),A1593-AH1592&gt;$E$8)</x:f>
        <x:v>0</x:v>
      </x:c>
      <x:c r="T1593" s="67" t="str">
        <x:f aca="0">IF(NOT(OR(P1593,Q1593,R1593)),"不调",IF(NOT(S1593),"间隔规则跳过",IF(P1593,"年末+季度",IF(AND(Q1593,R1593),"季度+动态",IF(Q1593,"季度","动态")))))</x:f>
        <x:v>不调</x:v>
      </x:c>
      <x:c r="U1593" s="64" t="n">
        <x:f aca="0">IF(OR(T1593="年末+季度",T1593="季度+动态"),N1593*$E$5/2,IF(T1593="季度",(J1593+K1593)/2,IF(T1593="动态",N1593*$E$5*IF(J1593+K1593=0,0.5,J1593/(J1593+K1593)),J1593)))</x:f>
        <x:v>0.14218898416811773</x:v>
      </x:c>
      <x:c r="V1593" s="64" t="n">
        <x:f aca="0">IF(OR(T1593="年末+季度",T1593="季度+动态"),N1593*$E$5/2,IF(T1593="季度",(J1593+K1593)/2,IF(T1593="动态",N1593*$E$5*IF(J1593+K1593=0,0.5,K1593/(J1593+K1593)),K1593)))</x:f>
        <x:v>0.156829159131661</x:v>
      </x:c>
      <x:c r="W1593" s="64" t="n">
        <x:f aca="0">IF(OR(T1593="年末+季度",T1593="季度+动态",T1593="动态"),N1593*(1-$E$5)*IF(L1593+M1593=0,$B$7/($B$7+$B$8),L1593/(L1593+M1593)),L1593)</x:f>
        <x:v>0.9858466354018623</x:v>
      </x:c>
      <x:c r="X1593" s="64" t="n">
        <x:f aca="0">IF(OR(T1593="年末+季度",T1593="季度+动态",T1593="动态"),N1593*(1-$E$5)*IF(L1593+M1593=0,$B$8/($B$7+$B$8),M1593/(L1593+M1593)),M1593)</x:f>
        <x:v>0.14093268258761202</x:v>
      </x:c>
      <x:c r="Y1593" s="64" t="n">
        <x:f aca="0">POWER(1-$H$5,(A1593-A1592)/$H$8)</x:f>
        <x:v>0.9999862671029998</x:v>
      </x:c>
      <x:c r="Z1593" s="64" t="n">
        <x:f aca="0">U1593*Y1593</x:f>
        <x:v>0.14218703150144357</x:v>
      </x:c>
      <x:c r="AA1593" s="64" t="n">
        <x:f aca="0">V1593*Y1593</x:f>
        <x:v>0.156827005412972</x:v>
      </x:c>
      <x:c r="AB1593" s="64" t="n">
        <x:f aca="0">W1593*Y1593</x:f>
        <x:v>0.9858330968715603</x:v>
      </x:c>
      <x:c r="AC1593" s="64" t="n">
        <x:f aca="0">X1593*Y1593</x:f>
        <x:v>0.14093074717359808</x:v>
      </x:c>
      <x:c r="AD1593" s="64" t="n">
        <x:f aca="0">SUM(Z1593:AC1593)</x:f>
        <x:v>1.425777880959574</x:v>
      </x:c>
      <x:c r="AE1593" s="64" t="n">
        <x:f aca="0">MAX(AE1592,AD1593)</x:f>
        <x:v>1.4453123110204733</x:v>
      </x:c>
      <x:c r="AF1593" s="63" t="n">
        <x:f aca="0">AD1593/AE1593-1</x:f>
        <x:v>-0.013515715539091255</x:v>
      </x:c>
      <x:c r="AG1593" s="63" t="n">
        <x:f aca="0">AD1593/AD1592-1</x:f>
        <x:v>0.0008671488500497926</x:v>
      </x:c>
      <x:c r="AH1593" s="61" t="n">
        <x:f aca="0">IF(OR(T1593="年末+季度",T1593="季度+动态",T1593="季度",T1593="动态"),A1593,AH1592)</x:f>
        <x:v>46112</x:v>
      </x:c>
      <x:c r="AI1593" s="68" t="n">
        <x:f aca="0">YEAR(A1593)</x:f>
        <x:v>2026</x:v>
      </x:c>
      <x:c r="AJ1593" s="68" t="n">
        <x:f aca="0">MONTH(A1593)</x:f>
        <x:v>6</x:v>
      </x:c>
      <x:c r="AK1593" s="66" t="n">
        <x:f aca="0">IF(MONTH(A1593)&lt;&gt;MONTH(A1594),1,0)</x:f>
        <x:v>0</x:v>
      </x:c>
      <x:c r="AL1593" s="64" t="n">
        <x:f aca="0">IF(AK1592,AD1592,AL1592)</x:f>
        <x:v>1.4231757312549997</x:v>
      </x:c>
      <x:c r="AM1593" s="65" t="str">
        <x:f aca="0">IF(AK1593,AD1593/AL1593-1,"")</x:f>
      </x:c>
      <x:c r="AN1593" s="64" t="n">
        <x:f aca="0">IF(AI1593&lt;&gt;AI1592,AD1593,MAX(AN1592,AD1593))</x:f>
        <x:v>1.4453123110204733</x:v>
      </x:c>
      <x:c r="AO1593" s="65" t="n">
        <x:f aca="0">AD1593/AN1593-1</x:f>
        <x:v>-0.013515715539091255</x:v>
      </x:c>
      <x:c r="AP1593" s="69" t="n">
        <x:f aca="0">IFERROR(SUM(Z1593:AC1593)/AD1593,0)</x:f>
        <x:v>1</x:v>
      </x:c>
      <x:c r="AQ1593" s="66" t="b">
        <x:f aca="0">AND(B1593&gt;0,C1593&gt;0,D1593&gt;0,E1593&gt;0)</x:f>
        <x:v>1</x:v>
      </x:c>
    </x:row>
    <x:row r="1594" ht="13.5" hidden="0">
      <x:c r="A1594" s="61" t="n">
        <x:f aca="0">'净值底稿'!A1556</x:f>
        <x:v>46176</x:v>
      </x:c>
      <x:c r="B1594" s="62" t="n">
        <x:f aca="0">'净值底稿'!W1556</x:f>
        <x:v>1.7078135293340706</x:v>
      </x:c>
      <x:c r="C1594" s="62" t="n">
        <x:f aca="0">'净值底稿'!T1556</x:f>
        <x:v>2.110494559973747</x:v>
      </x:c>
      <x:c r="D1594" s="62" t="n">
        <x:f aca="0">'净值底稿'!U1556</x:f>
        <x:v>1.7868</x:v>
      </x:c>
      <x:c r="E1594" s="62" t="n">
        <x:f aca="0">'净值底稿'!V1556</x:f>
        <x:v>3.3726</x:v>
      </x:c>
      <x:c r="F1594" s="63" t="n">
        <x:f aca="0">IFERROR(B1594/B1593-1,0)</x:f>
        <x:v>-0.003725322010711407</x:v>
      </x:c>
      <x:c r="G1594" s="63" t="n">
        <x:f aca="0">IFERROR(C1594/C1593-1,0)</x:f>
        <x:v>0.006371292337587597</x:v>
      </x:c>
      <x:c r="H1594" s="63" t="n">
        <x:f aca="0">IFERROR(D1594/D1593-1,0)</x:f>
        <x:v>-0.0003916083916084556</x:v>
      </x:c>
      <x:c r="I1594" s="63" t="n">
        <x:f aca="0">IFERROR(E1594/E1593-1,0)</x:f>
        <x:v>-0.013888482792900891</x:v>
      </x:c>
      <x:c r="J1594" s="64" t="n">
        <x:f aca="0">Z1593*(1+F1594)</x:f>
        <x:v>0.14165733902335353</x:v>
      </x:c>
      <x:c r="K1594" s="64" t="n">
        <x:f aca="0">AA1593*(1+G1594)</x:f>
        <x:v>0.1578261961108865</x:v>
      </x:c>
      <x:c r="L1594" s="64" t="n">
        <x:f aca="0">AB1593*(1+H1594)</x:f>
        <x:v>0.9854470363581</x:v>
      </x:c>
      <x:c r="M1594" s="64" t="n">
        <x:f aca="0">AC1593*(1+I1594)</x:f>
        <x:v>0.1389734329164869</x:v>
      </x:c>
      <x:c r="N1594" s="64" t="n">
        <x:f aca="0">SUM(J1594:M1594)</x:f>
        <x:v>1.423904004408827</x:v>
      </x:c>
      <x:c r="O1594" s="65" t="n">
        <x:f aca="0">IFERROR((J1594+K1594)/N1594,0)</x:f>
        <x:v>0.21032564990824568</x:v>
      </x:c>
      <x:c r="P1594" s="66" t="b">
        <x:f aca="0">AND(MONTH(A1594)=12,OR(A1595="",YEAR(A1594)&lt;&gt;YEAR(A1595)))</x:f>
        <x:v>0</x:v>
      </x:c>
      <x:c r="Q1594" s="66" t="b">
        <x:f aca="0">AND(MOD(MONTH(A1594),3)=0,OR(A1595="",MONTH(A1594)&lt;&gt;MONTH(A1595)))</x:f>
        <x:v>0</x:v>
      </x:c>
      <x:c r="R1594" s="66" t="b">
        <x:f aca="0">OR(O1594&gt;$E$7,O1594&lt;$E$6)</x:f>
        <x:v>0</x:v>
      </x:c>
      <x:c r="S1594" s="66" t="b">
        <x:f aca="0">AND(OR(P1594,Q1594,R1594),A1594-AH1593&gt;$E$8)</x:f>
        <x:v>0</x:v>
      </x:c>
      <x:c r="T1594" s="67" t="str">
        <x:f aca="0">IF(NOT(OR(P1594,Q1594,R1594)),"不调",IF(NOT(S1594),"间隔规则跳过",IF(P1594,"年末+季度",IF(AND(Q1594,R1594),"季度+动态",IF(Q1594,"季度","动态")))))</x:f>
        <x:v>不调</x:v>
      </x:c>
      <x:c r="U1594" s="64" t="n">
        <x:f aca="0">IF(OR(T1594="年末+季度",T1594="季度+动态"),N1594*$E$5/2,IF(T1594="季度",(J1594+K1594)/2,IF(T1594="动态",N1594*$E$5*IF(J1594+K1594=0,0.5,J1594/(J1594+K1594)),J1594)))</x:f>
        <x:v>0.14165733902335353</x:v>
      </x:c>
      <x:c r="V1594" s="64" t="n">
        <x:f aca="0">IF(OR(T1594="年末+季度",T1594="季度+动态"),N1594*$E$5/2,IF(T1594="季度",(J1594+K1594)/2,IF(T1594="动态",N1594*$E$5*IF(J1594+K1594=0,0.5,K1594/(J1594+K1594)),K1594)))</x:f>
        <x:v>0.1578261961108865</x:v>
      </x:c>
      <x:c r="W1594" s="64" t="n">
        <x:f aca="0">IF(OR(T1594="年末+季度",T1594="季度+动态",T1594="动态"),N1594*(1-$E$5)*IF(L1594+M1594=0,$B$7/($B$7+$B$8),L1594/(L1594+M1594)),L1594)</x:f>
        <x:v>0.9854470363581</x:v>
      </x:c>
      <x:c r="X1594" s="64" t="n">
        <x:f aca="0">IF(OR(T1594="年末+季度",T1594="季度+动态",T1594="动态"),N1594*(1-$E$5)*IF(L1594+M1594=0,$B$8/($B$7+$B$8),M1594/(L1594+M1594)),M1594)</x:f>
        <x:v>0.1389734329164869</x:v>
      </x:c>
      <x:c r="Y1594" s="64" t="n">
        <x:f aca="0">POWER(1-$H$5,(A1594-A1593)/$H$8)</x:f>
        <x:v>0.9999862671029998</x:v>
      </x:c>
      <x:c r="Z1594" s="64" t="n">
        <x:f aca="0">U1594*Y1594</x:f>
        <x:v>0.1416553936577074</x:v>
      </x:c>
      <x:c r="AA1594" s="64" t="n">
        <x:f aca="0">V1594*Y1594</x:f>
        <x:v>0.15782402869999138</x:v>
      </x:c>
      <x:c r="AB1594" s="64" t="n">
        <x:f aca="0">W1594*Y1594</x:f>
        <x:v>0.9854335033154505</x:v>
      </x:c>
      <x:c r="AC1594" s="64" t="n">
        <x:f aca="0">X1594*Y1594</x:f>
        <x:v>0.13897152440864688</x:v>
      </x:c>
      <x:c r="AD1594" s="64" t="n">
        <x:f aca="0">SUM(Z1594:AC1594)</x:f>
        <x:v>1.4238844500817962</x:v>
      </x:c>
      <x:c r="AE1594" s="64" t="n">
        <x:f aca="0">MAX(AE1593,AD1594)</x:f>
        <x:v>1.4453123110204733</x:v>
      </x:c>
      <x:c r="AF1594" s="63" t="n">
        <x:f aca="0">AD1594/AE1594-1</x:f>
        <x:v>-0.014825765182576944</x:v>
      </x:c>
      <x:c r="AG1594" s="63" t="n">
        <x:f aca="0">AD1594/AD1593-1</x:f>
        <x:v>-0.0013279984933582956</x:v>
      </x:c>
      <x:c r="AH1594" s="61" t="n">
        <x:f aca="0">IF(OR(T1594="年末+季度",T1594="季度+动态",T1594="季度",T1594="动态"),A1594,AH1593)</x:f>
        <x:v>46112</x:v>
      </x:c>
      <x:c r="AI1594" s="68" t="n">
        <x:f aca="0">YEAR(A1594)</x:f>
        <x:v>2026</x:v>
      </x:c>
      <x:c r="AJ1594" s="68" t="n">
        <x:f aca="0">MONTH(A1594)</x:f>
        <x:v>6</x:v>
      </x:c>
      <x:c r="AK1594" s="66" t="n">
        <x:f aca="0">IF(MONTH(A1594)&lt;&gt;MONTH(A1595),1,0)</x:f>
        <x:v>0</x:v>
      </x:c>
      <x:c r="AL1594" s="64" t="n">
        <x:f aca="0">IF(AK1593,AD1593,AL1593)</x:f>
        <x:v>1.4231757312549997</x:v>
      </x:c>
      <x:c r="AM1594" s="65" t="str">
        <x:f aca="0">IF(AK1594,AD1594/AL1594-1,"")</x:f>
      </x:c>
      <x:c r="AN1594" s="64" t="n">
        <x:f aca="0">IF(AI1594&lt;&gt;AI1593,AD1594,MAX(AN1593,AD1594))</x:f>
        <x:v>1.4453123110204733</x:v>
      </x:c>
      <x:c r="AO1594" s="65" t="n">
        <x:f aca="0">AD1594/AN1594-1</x:f>
        <x:v>-0.014825765182576944</x:v>
      </x:c>
      <x:c r="AP1594" s="69" t="n">
        <x:f aca="0">IFERROR(SUM(Z1594:AC1594)/AD1594,0)</x:f>
        <x:v>1</x:v>
      </x:c>
      <x:c r="AQ1594" s="66" t="b">
        <x:f aca="0">AND(B1594&gt;0,C1594&gt;0,D1594&gt;0,E1594&gt;0)</x:f>
        <x:v>1</x:v>
      </x:c>
    </x:row>
    <x:row r="1595" ht="13.5" hidden="0">
      <x:c r="A1595" s="61" t="n">
        <x:f aca="0">'净值底稿'!A1557</x:f>
        <x:v>46177</x:v>
      </x:c>
      <x:c r="B1595" s="62" t="n">
        <x:f aca="0">'净值底稿'!W1557</x:f>
        <x:v>1.6958525840674987</x:v>
      </x:c>
      <x:c r="C1595" s="62" t="n">
        <x:f aca="0">'净值底稿'!T1557</x:f>
        <x:v>2.1071374147098703</x:v>
      </x:c>
      <x:c r="D1595" s="62" t="n">
        <x:f aca="0">'净值底稿'!U1557</x:f>
        <x:v>1.7879</x:v>
      </x:c>
      <x:c r="E1595" s="62" t="n">
        <x:f aca="0">'净值底稿'!V1557</x:f>
        <x:v>3.3775</x:v>
      </x:c>
      <x:c r="F1595" s="63" t="n">
        <x:f aca="0">IFERROR(B1595/B1594-1,0)</x:f>
        <x:v>-0.007003659978754184</x:v>
      </x:c>
      <x:c r="G1595" s="63" t="n">
        <x:f aca="0">IFERROR(C1595/C1594-1,0)</x:f>
        <x:v>-0.001590691266182942</x:v>
      </x:c>
      <x:c r="H1595" s="63" t="n">
        <x:f aca="0">IFERROR(D1595/D1594-1,0)</x:f>
        <x:v>0.000615625699574629</x:v>
      </x:c>
      <x:c r="I1595" s="63" t="n">
        <x:f aca="0">IFERROR(E1595/E1594-1,0)</x:f>
        <x:v>0.001452885014528782</x:v>
      </x:c>
      <x:c r="J1595" s="64" t="n">
        <x:f aca="0">Z1594*(1+F1595)</x:f>
        <x:v>0.14066328744637224</x:v>
      </x:c>
      <x:c r="K1595" s="64" t="n">
        <x:f aca="0">AA1594*(1+G1595)</x:f>
        <x:v>0.1575729793959445</x:v>
      </x:c>
      <x:c r="L1595" s="64" t="n">
        <x:f aca="0">AB1594*(1+H1595)</x:f>
        <x:v>0.9860401615053134</x:v>
      </x:c>
      <x:c r="M1595" s="64" t="n">
        <x:f aca="0">AC1594*(1+I1595)</x:f>
        <x:v>0.13917343405390642</x:v>
      </x:c>
      <x:c r="N1595" s="64" t="n">
        <x:f aca="0">SUM(J1595:M1595)</x:f>
        <x:v>1.4234498624015364</x:v>
      </x:c>
      <x:c r="O1595" s="65" t="n">
        <x:f aca="0">IFERROR((J1595+K1595)/N1595,0)</x:f>
        <x:v>0.20951652370751941</x:v>
      </x:c>
      <x:c r="P1595" s="66" t="b">
        <x:f aca="0">AND(MONTH(A1595)=12,OR(A1596="",YEAR(A1595)&lt;&gt;YEAR(A1596)))</x:f>
        <x:v>0</x:v>
      </x:c>
      <x:c r="Q1595" s="66" t="b">
        <x:f aca="0">AND(MOD(MONTH(A1595),3)=0,OR(A1596="",MONTH(A1595)&lt;&gt;MONTH(A1596)))</x:f>
        <x:v>0</x:v>
      </x:c>
      <x:c r="R1595" s="66" t="b">
        <x:f aca="0">OR(O1595&gt;$E$7,O1595&lt;$E$6)</x:f>
        <x:v>0</x:v>
      </x:c>
      <x:c r="S1595" s="66" t="b">
        <x:f aca="0">AND(OR(P1595,Q1595,R1595),A1595-AH1594&gt;$E$8)</x:f>
        <x:v>0</x:v>
      </x:c>
      <x:c r="T1595" s="67" t="str">
        <x:f aca="0">IF(NOT(OR(P1595,Q1595,R1595)),"不调",IF(NOT(S1595),"间隔规则跳过",IF(P1595,"年末+季度",IF(AND(Q1595,R1595),"季度+动态",IF(Q1595,"季度","动态")))))</x:f>
        <x:v>不调</x:v>
      </x:c>
      <x:c r="U1595" s="64" t="n">
        <x:f aca="0">IF(OR(T1595="年末+季度",T1595="季度+动态"),N1595*$E$5/2,IF(T1595="季度",(J1595+K1595)/2,IF(T1595="动态",N1595*$E$5*IF(J1595+K1595=0,0.5,J1595/(J1595+K1595)),J1595)))</x:f>
        <x:v>0.14066328744637224</x:v>
      </x:c>
      <x:c r="V1595" s="64" t="n">
        <x:f aca="0">IF(OR(T1595="年末+季度",T1595="季度+动态"),N1595*$E$5/2,IF(T1595="季度",(J1595+K1595)/2,IF(T1595="动态",N1595*$E$5*IF(J1595+K1595=0,0.5,K1595/(J1595+K1595)),K1595)))</x:f>
        <x:v>0.1575729793959445</x:v>
      </x:c>
      <x:c r="W1595" s="64" t="n">
        <x:f aca="0">IF(OR(T1595="年末+季度",T1595="季度+动态",T1595="动态"),N1595*(1-$E$5)*IF(L1595+M1595=0,$B$7/($B$7+$B$8),L1595/(L1595+M1595)),L1595)</x:f>
        <x:v>0.9860401615053134</x:v>
      </x:c>
      <x:c r="X1595" s="64" t="n">
        <x:f aca="0">IF(OR(T1595="年末+季度",T1595="季度+动态",T1595="动态"),N1595*(1-$E$5)*IF(L1595+M1595=0,$B$8/($B$7+$B$8),M1595/(L1595+M1595)),M1595)</x:f>
        <x:v>0.13917343405390642</x:v>
      </x:c>
      <x:c r="Y1595" s="64" t="n">
        <x:f aca="0">POWER(1-$H$5,(A1595-A1594)/$H$8)</x:f>
        <x:v>0.9999862671029998</x:v>
      </x:c>
      <x:c r="Z1595" s="64" t="n">
        <x:f aca="0">U1595*Y1595</x:f>
        <x:v>0.14066135573193403</x:v>
      </x:c>
      <x:c r="AA1595" s="64" t="n">
        <x:f aca="0">V1595*Y1595</x:f>
        <x:v>0.15757081546244844</x:v>
      </x:c>
      <x:c r="AB1595" s="64" t="n">
        <x:f aca="0">W1595*Y1595</x:f>
        <x:v>0.9860266203173373</x:v>
      </x:c>
      <x:c r="AC1595" s="64" t="n">
        <x:f aca="0">X1595*Y1595</x:f>
        <x:v>0.1391715227994714</x:v>
      </x:c>
      <x:c r="AD1595" s="64" t="n">
        <x:f aca="0">SUM(Z1595:AC1595)</x:f>
        <x:v>1.4234303143111913</x:v>
      </x:c>
      <x:c r="AE1595" s="64" t="n">
        <x:f aca="0">MAX(AE1594,AD1595)</x:f>
        <x:v>1.4453123110204733</x:v>
      </x:c>
      <x:c r="AF1595" s="63" t="n">
        <x:f aca="0">AD1595/AE1595-1</x:f>
        <x:v>-0.015139978081160965</x:v>
      </x:c>
      <x:c r="AG1595" s="63" t="n">
        <x:f aca="0">AD1595/AD1594-1</x:f>
        <x:v>-0.00031894144962318904</x:v>
      </x:c>
      <x:c r="AH1595" s="61" t="n">
        <x:f aca="0">IF(OR(T1595="年末+季度",T1595="季度+动态",T1595="季度",T1595="动态"),A1595,AH1594)</x:f>
        <x:v>46112</x:v>
      </x:c>
      <x:c r="AI1595" s="68" t="n">
        <x:f aca="0">YEAR(A1595)</x:f>
        <x:v>2026</x:v>
      </x:c>
      <x:c r="AJ1595" s="68" t="n">
        <x:f aca="0">MONTH(A1595)</x:f>
        <x:v>6</x:v>
      </x:c>
      <x:c r="AK1595" s="66" t="n">
        <x:f aca="0">IF(MONTH(A1595)&lt;&gt;MONTH(A1596),1,0)</x:f>
        <x:v>0</x:v>
      </x:c>
      <x:c r="AL1595" s="64" t="n">
        <x:f aca="0">IF(AK1594,AD1594,AL1594)</x:f>
        <x:v>1.4231757312549997</x:v>
      </x:c>
      <x:c r="AM1595" s="65" t="str">
        <x:f aca="0">IF(AK1595,AD1595/AL1595-1,"")</x:f>
      </x:c>
      <x:c r="AN1595" s="64" t="n">
        <x:f aca="0">IF(AI1595&lt;&gt;AI1594,AD1595,MAX(AN1594,AD1595))</x:f>
        <x:v>1.4453123110204733</x:v>
      </x:c>
      <x:c r="AO1595" s="65" t="n">
        <x:f aca="0">AD1595/AN1595-1</x:f>
        <x:v>-0.015139978081160965</x:v>
      </x:c>
      <x:c r="AP1595" s="69" t="n">
        <x:f aca="0">IFERROR(SUM(Z1595:AC1595)/AD1595,0)</x:f>
        <x:v>1</x:v>
      </x:c>
      <x:c r="AQ1595" s="66" t="b">
        <x:f aca="0">AND(B1595&gt;0,C1595&gt;0,D1595&gt;0,E1595&gt;0)</x:f>
        <x:v>1</x:v>
      </x:c>
    </x:row>
    <x:row r="1596" ht="13.5" hidden="0">
      <x:c r="A1596" s="61" t="n">
        <x:f aca="0">'净值底稿'!A1558</x:f>
        <x:v>46178</x:v>
      </x:c>
      <x:c r="B1596" s="62" t="n">
        <x:f aca="0">'净值底稿'!W1558</x:f>
        <x:v>1.6979353120628682</x:v>
      </x:c>
      <x:c r="C1596" s="62" t="n">
        <x:f aca="0">'净值底稿'!T1558</x:f>
        <x:v>2.086662433608607</x:v>
      </x:c>
      <x:c r="D1596" s="62" t="n">
        <x:f aca="0">'净值底稿'!U1558</x:f>
        <x:v>1.7868</x:v>
      </x:c>
      <x:c r="E1596" s="62" t="n">
        <x:f aca="0">'净值底稿'!V1558</x:f>
        <x:v>3.3763</x:v>
      </x:c>
      <x:c r="F1596" s="63" t="n">
        <x:f aca="0">IFERROR(B1596/B1595-1,0)</x:f>
        <x:v>0.0012281303309831237</x:v>
      </x:c>
      <x:c r="G1596" s="63" t="n">
        <x:f aca="0">IFERROR(C1596/C1595-1,0)</x:f>
        <x:v>-0.00971696528110988</x:v>
      </x:c>
      <x:c r="H1596" s="63" t="n">
        <x:f aca="0">IFERROR(D1596/D1595-1,0)</x:f>
        <x:v>-0.0006152469377482817</x:v>
      </x:c>
      <x:c r="I1596" s="63" t="n">
        <x:f aca="0">IFERROR(E1596/E1595-1,0)</x:f>
        <x:v>-0.000355292376017724</x:v>
      </x:c>
      <x:c r="J1596" s="64" t="n">
        <x:f aca="0">Z1595*(1+F1596)</x:f>
        <x:v>0.14083410620930562</x:v>
      </x:c>
      <x:c r="K1596" s="64" t="n">
        <x:f aca="0">AA1595*(1+G1596)</x:f>
        <x:v>0.15603970531928366</x:v>
      </x:c>
      <x:c r="L1596" s="64" t="n">
        <x:f aca="0">AB1595*(1+H1596)</x:f>
        <x:v>0.9854199704586488</x:v>
      </x:c>
      <x:c r="M1596" s="64" t="n">
        <x:f aca="0">AC1595*(1+I1596)</x:f>
        <x:v>0.13912207621846198</x:v>
      </x:c>
      <x:c r="N1596" s="64" t="n">
        <x:f aca="0">SUM(J1596:M1596)</x:f>
        <x:v>1.4214158582057002</x:v>
      </x:c>
      <x:c r="O1596" s="65" t="n">
        <x:f aca="0">IFERROR((J1596+K1596)/N1596,0)</x:f>
        <x:v>0.20885781582832685</x:v>
      </x:c>
      <x:c r="P1596" s="66" t="b">
        <x:f aca="0">AND(MONTH(A1596)=12,OR(A1597="",YEAR(A1596)&lt;&gt;YEAR(A1597)))</x:f>
        <x:v>0</x:v>
      </x:c>
      <x:c r="Q1596" s="66" t="b">
        <x:f aca="0">AND(MOD(MONTH(A1596),3)=0,OR(A1597="",MONTH(A1596)&lt;&gt;MONTH(A1597)))</x:f>
        <x:v>0</x:v>
      </x:c>
      <x:c r="R1596" s="66" t="b">
        <x:f aca="0">OR(O1596&gt;$E$7,O1596&lt;$E$6)</x:f>
        <x:v>0</x:v>
      </x:c>
      <x:c r="S1596" s="66" t="b">
        <x:f aca="0">AND(OR(P1596,Q1596,R1596),A1596-AH1595&gt;$E$8)</x:f>
        <x:v>0</x:v>
      </x:c>
      <x:c r="T1596" s="67" t="str">
        <x:f aca="0">IF(NOT(OR(P1596,Q1596,R1596)),"不调",IF(NOT(S1596),"间隔规则跳过",IF(P1596,"年末+季度",IF(AND(Q1596,R1596),"季度+动态",IF(Q1596,"季度","动态")))))</x:f>
        <x:v>不调</x:v>
      </x:c>
      <x:c r="U1596" s="64" t="n">
        <x:f aca="0">IF(OR(T1596="年末+季度",T1596="季度+动态"),N1596*$E$5/2,IF(T1596="季度",(J1596+K1596)/2,IF(T1596="动态",N1596*$E$5*IF(J1596+K1596=0,0.5,J1596/(J1596+K1596)),J1596)))</x:f>
        <x:v>0.14083410620930562</x:v>
      </x:c>
      <x:c r="V1596" s="64" t="n">
        <x:f aca="0">IF(OR(T1596="年末+季度",T1596="季度+动态"),N1596*$E$5/2,IF(T1596="季度",(J1596+K1596)/2,IF(T1596="动态",N1596*$E$5*IF(J1596+K1596=0,0.5,K1596/(J1596+K1596)),K1596)))</x:f>
        <x:v>0.15603970531928366</x:v>
      </x:c>
      <x:c r="W1596" s="64" t="n">
        <x:f aca="0">IF(OR(T1596="年末+季度",T1596="季度+动态",T1596="动态"),N1596*(1-$E$5)*IF(L1596+M1596=0,$B$7/($B$7+$B$8),L1596/(L1596+M1596)),L1596)</x:f>
        <x:v>0.9854199704586488</x:v>
      </x:c>
      <x:c r="X1596" s="64" t="n">
        <x:f aca="0">IF(OR(T1596="年末+季度",T1596="季度+动态",T1596="动态"),N1596*(1-$E$5)*IF(L1596+M1596=0,$B$8/($B$7+$B$8),M1596/(L1596+M1596)),M1596)</x:f>
        <x:v>0.13912207621846198</x:v>
      </x:c>
      <x:c r="Y1596" s="64" t="n">
        <x:f aca="0">POWER(1-$H$5,(A1596-A1595)/$H$8)</x:f>
        <x:v>0.9999862671029998</x:v>
      </x:c>
      <x:c r="Z1596" s="64" t="n">
        <x:f aca="0">U1596*Y1596</x:f>
        <x:v>0.14083217214903093</x:v>
      </x:c>
      <x:c r="AA1596" s="64" t="n">
        <x:f aca="0">V1596*Y1596</x:f>
        <x:v>0.15603756244208256</x:v>
      </x:c>
      <x:c r="AB1596" s="64" t="n">
        <x:f aca="0">W1596*Y1596</x:f>
        <x:v>0.9854064377876925</x:v>
      </x:c>
      <x:c r="AC1596" s="64" t="n">
        <x:f aca="0">X1596*Y1596</x:f>
        <x:v>0.1391201656693188</x:v>
      </x:c>
      <x:c r="AD1596" s="64" t="n">
        <x:f aca="0">SUM(Z1596:AC1596)</x:f>
        <x:v>1.421396338048125</x:v>
      </x:c>
      <x:c r="AE1596" s="64" t="n">
        <x:f aca="0">MAX(AE1595,AD1596)</x:f>
        <x:v>1.4453123110204733</x:v>
      </x:c>
      <x:c r="AF1596" s="63" t="n">
        <x:f aca="0">AD1596/AE1596-1</x:f>
        <x:v>-0.016547269949885313</x:v>
      </x:c>
      <x:c r="AG1596" s="63" t="n">
        <x:f aca="0">AD1596/AD1595-1</x:f>
        <x:v>-0.0014289257736165295</x:v>
      </x:c>
      <x:c r="AH1596" s="61" t="n">
        <x:f aca="0">IF(OR(T1596="年末+季度",T1596="季度+动态",T1596="季度",T1596="动态"),A1596,AH1595)</x:f>
        <x:v>46112</x:v>
      </x:c>
      <x:c r="AI1596" s="68" t="n">
        <x:f aca="0">YEAR(A1596)</x:f>
        <x:v>2026</x:v>
      </x:c>
      <x:c r="AJ1596" s="68" t="n">
        <x:f aca="0">MONTH(A1596)</x:f>
        <x:v>6</x:v>
      </x:c>
      <x:c r="AK1596" s="66" t="n">
        <x:f aca="0">IF(MONTH(A1596)&lt;&gt;MONTH(A1597),1,0)</x:f>
        <x:v>0</x:v>
      </x:c>
      <x:c r="AL1596" s="64" t="n">
        <x:f aca="0">IF(AK1595,AD1595,AL1595)</x:f>
        <x:v>1.4231757312549997</x:v>
      </x:c>
      <x:c r="AM1596" s="65" t="str">
        <x:f aca="0">IF(AK1596,AD1596/AL1596-1,"")</x:f>
      </x:c>
      <x:c r="AN1596" s="64" t="n">
        <x:f aca="0">IF(AI1596&lt;&gt;AI1595,AD1596,MAX(AN1595,AD1596))</x:f>
        <x:v>1.4453123110204733</x:v>
      </x:c>
      <x:c r="AO1596" s="65" t="n">
        <x:f aca="0">AD1596/AN1596-1</x:f>
        <x:v>-0.016547269949885313</x:v>
      </x:c>
      <x:c r="AP1596" s="69" t="n">
        <x:f aca="0">IFERROR(SUM(Z1596:AC1596)/AD1596,0)</x:f>
        <x:v>1</x:v>
      </x:c>
      <x:c r="AQ1596" s="66" t="b">
        <x:f aca="0">AND(B1596&gt;0,C1596&gt;0,D1596&gt;0,E1596&gt;0)</x:f>
        <x:v>1</x:v>
      </x:c>
    </x:row>
    <x:row r="1597" ht="13.5" hidden="0">
      <x:c r="A1597" s="61" t="n">
        <x:f aca="0">'净值底稿'!A1559</x:f>
        <x:v>46181</x:v>
      </x:c>
      <x:c r="B1597" s="62" t="n">
        <x:f aca="0">'净值底稿'!W1559</x:f>
        <x:v>1.689303762098908</x:v>
      </x:c>
      <x:c r="C1597" s="62" t="n">
        <x:f aca="0">'净值底稿'!T1559</x:f>
        <x:v>2.0203248924899277</x:v>
      </x:c>
      <x:c r="D1597" s="62" t="n">
        <x:f aca="0">'净值底稿'!U1559</x:f>
        <x:v>1.786</x:v>
      </x:c>
      <x:c r="E1597" s="62" t="n">
        <x:f aca="0">'净值底稿'!V1559</x:f>
        <x:v>3.2629</x:v>
      </x:c>
      <x:c r="F1597" s="63" t="n">
        <x:f aca="0">IFERROR(B1597/B1596-1,0)</x:f>
        <x:v>-0.005083556424463231</x:v>
      </x:c>
      <x:c r="G1597" s="63" t="n">
        <x:f aca="0">IFERROR(C1597/C1596-1,0)</x:f>
        <x:v>-0.031791218383108166</x:v>
      </x:c>
      <x:c r="H1597" s="63" t="n">
        <x:f aca="0">IFERROR(D1597/D1596-1,0)</x:f>
        <x:v>-0.000447727781508811</x:v>
      </x:c>
      <x:c r="I1597" s="63" t="n">
        <x:f aca="0">IFERROR(E1597/E1596-1,0)</x:f>
        <x:v>-0.03358706276101053</x:v>
      </x:c>
      <x:c r="J1597" s="64" t="n">
        <x:f aca="0">Z1596*(1+F1597)</x:f>
        <x:v>0.14011624385553162</x:v>
      </x:c>
      <x:c r="K1597" s="64" t="n">
        <x:f aca="0">AA1596*(1+G1597)</x:f>
        <x:v>0.15107693821851842</x:v>
      </x:c>
      <x:c r="L1597" s="64" t="n">
        <x:f aca="0">AB1596*(1+H1597)</x:f>
        <x:v>0.9849652439494173</x:v>
      </x:c>
      <x:c r="M1597" s="64" t="n">
        <x:f aca="0">AC1596*(1+I1597)</x:f>
        <x:v>0.13444752793366122</x:v>
      </x:c>
      <x:c r="N1597" s="64" t="n">
        <x:f aca="0">SUM(J1597:M1597)</x:f>
        <x:v>1.4106059539571285</x:v>
      </x:c>
      <x:c r="O1597" s="65" t="n">
        <x:f aca="0">IFERROR((J1597+K1597)/N1597,0)</x:f>
        <x:v>0.20643127250184573</x:v>
      </x:c>
      <x:c r="P1597" s="66" t="b">
        <x:f aca="0">AND(MONTH(A1597)=12,OR(A1598="",YEAR(A1597)&lt;&gt;YEAR(A1598)))</x:f>
        <x:v>0</x:v>
      </x:c>
      <x:c r="Q1597" s="66" t="b">
        <x:f aca="0">AND(MOD(MONTH(A1597),3)=0,OR(A1598="",MONTH(A1597)&lt;&gt;MONTH(A1598)))</x:f>
        <x:v>0</x:v>
      </x:c>
      <x:c r="R1597" s="66" t="b">
        <x:f aca="0">OR(O1597&gt;$E$7,O1597&lt;$E$6)</x:f>
        <x:v>0</x:v>
      </x:c>
      <x:c r="S1597" s="66" t="b">
        <x:f aca="0">AND(OR(P1597,Q1597,R1597),A1597-AH1596&gt;$E$8)</x:f>
        <x:v>0</x:v>
      </x:c>
      <x:c r="T1597" s="67" t="str">
        <x:f aca="0">IF(NOT(OR(P1597,Q1597,R1597)),"不调",IF(NOT(S1597),"间隔规则跳过",IF(P1597,"年末+季度",IF(AND(Q1597,R1597),"季度+动态",IF(Q1597,"季度","动态")))))</x:f>
        <x:v>不调</x:v>
      </x:c>
      <x:c r="U1597" s="64" t="n">
        <x:f aca="0">IF(OR(T1597="年末+季度",T1597="季度+动态"),N1597*$E$5/2,IF(T1597="季度",(J1597+K1597)/2,IF(T1597="动态",N1597*$E$5*IF(J1597+K1597=0,0.5,J1597/(J1597+K1597)),J1597)))</x:f>
        <x:v>0.14011624385553162</x:v>
      </x:c>
      <x:c r="V1597" s="64" t="n">
        <x:f aca="0">IF(OR(T1597="年末+季度",T1597="季度+动态"),N1597*$E$5/2,IF(T1597="季度",(J1597+K1597)/2,IF(T1597="动态",N1597*$E$5*IF(J1597+K1597=0,0.5,K1597/(J1597+K1597)),K1597)))</x:f>
        <x:v>0.15107693821851842</x:v>
      </x:c>
      <x:c r="W1597" s="64" t="n">
        <x:f aca="0">IF(OR(T1597="年末+季度",T1597="季度+动态",T1597="动态"),N1597*(1-$E$5)*IF(L1597+M1597=0,$B$7/($B$7+$B$8),L1597/(L1597+M1597)),L1597)</x:f>
        <x:v>0.9849652439494173</x:v>
      </x:c>
      <x:c r="X1597" s="64" t="n">
        <x:f aca="0">IF(OR(T1597="年末+季度",T1597="季度+动态",T1597="动态"),N1597*(1-$E$5)*IF(L1597+M1597=0,$B$8/($B$7+$B$8),M1597/(L1597+M1597)),M1597)</x:f>
        <x:v>0.13444752793366122</x:v>
      </x:c>
      <x:c r="Y1597" s="64" t="n">
        <x:f aca="0">POWER(1-$H$5,(A1597-A1596)/$H$8)</x:f>
        <x:v>0.9999588018747739</x:v>
      </x:c>
      <x:c r="Z1597" s="64" t="n">
        <x:f aca="0">U1597*Y1597</x:f>
        <x:v>0.14011047132897106</x:v>
      </x:c>
      <x:c r="AA1597" s="64" t="n">
        <x:f aca="0">V1597*Y1597</x:f>
        <x:v>0.15107071413189893</x:v>
      </x:c>
      <x:c r="AB1597" s="64" t="n">
        <x:f aca="0">W1597*Y1597</x:f>
        <x:v>0.9849246652279537</x:v>
      </x:c>
      <x:c r="AC1597" s="64" t="n">
        <x:f aca="0">X1597*Y1597</x:f>
        <x:v>0.13444198894756906</x:v>
      </x:c>
      <x:c r="AD1597" s="64" t="n">
        <x:f aca="0">SUM(Z1597:AC1597)</x:f>
        <x:v>1.4105478396363926</x:v>
      </x:c>
      <x:c r="AE1597" s="64" t="n">
        <x:f aca="0">MAX(AE1596,AD1597)</x:f>
        <x:v>1.4453123110204733</x:v>
      </x:c>
      <x:c r="AF1597" s="63" t="n">
        <x:f aca="0">AD1597/AE1597-1</x:f>
        <x:v>-0.024053259021598605</x:v>
      </x:c>
      <x:c r="AG1597" s="63" t="n">
        <x:f aca="0">AD1597/AD1596-1</x:f>
        <x:v>-0.007632282510752431</x:v>
      </x:c>
      <x:c r="AH1597" s="61" t="n">
        <x:f aca="0">IF(OR(T1597="年末+季度",T1597="季度+动态",T1597="季度",T1597="动态"),A1597,AH1596)</x:f>
        <x:v>46112</x:v>
      </x:c>
      <x:c r="AI1597" s="68" t="n">
        <x:f aca="0">YEAR(A1597)</x:f>
        <x:v>2026</x:v>
      </x:c>
      <x:c r="AJ1597" s="68" t="n">
        <x:f aca="0">MONTH(A1597)</x:f>
        <x:v>6</x:v>
      </x:c>
      <x:c r="AK1597" s="66" t="n">
        <x:f aca="0">IF(MONTH(A1597)&lt;&gt;MONTH(A1598),1,0)</x:f>
        <x:v>0</x:v>
      </x:c>
      <x:c r="AL1597" s="64" t="n">
        <x:f aca="0">IF(AK1596,AD1596,AL1596)</x:f>
        <x:v>1.4231757312549997</x:v>
      </x:c>
      <x:c r="AM1597" s="65" t="str">
        <x:f aca="0">IF(AK1597,AD1597/AL1597-1,"")</x:f>
      </x:c>
      <x:c r="AN1597" s="64" t="n">
        <x:f aca="0">IF(AI1597&lt;&gt;AI1596,AD1597,MAX(AN1596,AD1597))</x:f>
        <x:v>1.4453123110204733</x:v>
      </x:c>
      <x:c r="AO1597" s="65" t="n">
        <x:f aca="0">AD1597/AN1597-1</x:f>
        <x:v>-0.024053259021598605</x:v>
      </x:c>
      <x:c r="AP1597" s="69" t="n">
        <x:f aca="0">IFERROR(SUM(Z1597:AC1597)/AD1597,0)</x:f>
        <x:v>1</x:v>
      </x:c>
      <x:c r="AQ1597" s="66" t="b">
        <x:f aca="0">AND(B1597&gt;0,C1597&gt;0,D1597&gt;0,E1597&gt;0)</x:f>
        <x:v>1</x:v>
      </x:c>
    </x:row>
    <x:row r="1598" ht="13.5" hidden="0">
      <x:c r="A1598" s="61" t="n">
        <x:f aca="0">'净值底稿'!A1560</x:f>
        <x:v>46182</x:v>
      </x:c>
      <x:c r="B1598" s="62" t="n">
        <x:f aca="0">'净值底稿'!W1560</x:f>
        <x:v>1.6906937558962762</x:v>
      </x:c>
      <x:c r="C1598" s="62" t="n">
        <x:f aca="0">'净值底稿'!T1560</x:f>
        <x:v>2.070050636478013</x:v>
      </x:c>
      <x:c r="D1598" s="62" t="n">
        <x:f aca="0">'净值底稿'!U1560</x:f>
        <x:v>1.7847</x:v>
      </x:c>
      <x:c r="E1598" s="62" t="n">
        <x:f aca="0">'净值底稿'!V1560</x:f>
        <x:v>3.2752</x:v>
      </x:c>
      <x:c r="F1598" s="63" t="n">
        <x:f aca="0">IFERROR(B1598/B1597-1,0)</x:f>
        <x:v>0.0008228205184610538</x:v>
      </x:c>
      <x:c r="G1598" s="63" t="n">
        <x:f aca="0">IFERROR(C1598/C1597-1,0)</x:f>
        <x:v>0.024612746283000808</x:v>
      </x:c>
      <x:c r="H1598" s="63" t="n">
        <x:f aca="0">IFERROR(D1598/D1597-1,0)</x:f>
        <x:v>-0.0007278835386338445</x:v>
      </x:c>
      <x:c r="I1598" s="63" t="n">
        <x:f aca="0">IFERROR(E1598/E1597-1,0)</x:f>
        <x:v>0.0037696527628796606</x:v>
      </x:c>
      <x:c r="J1598" s="64" t="n">
        <x:f aca="0">Z1597*(1+F1598)</x:f>
        <x:v>0.14022575709963178</x:v>
      </x:c>
      <x:c r="K1598" s="64" t="n">
        <x:f aca="0">AA1597*(1+G1598)</x:f>
        <x:v>0.1547889792896191</x:v>
      </x:c>
      <x:c r="L1598" s="64" t="n">
        <x:f aca="0">AB1597*(1+H1598)</x:f>
        <x:v>0.9842077547773399</x:v>
      </x:c>
      <x:c r="M1598" s="64" t="n">
        <x:f aca="0">AC1597*(1+I1598)</x:f>
        <x:v>0.1349487885626523</x:v>
      </x:c>
      <x:c r="N1598" s="64" t="n">
        <x:f aca="0">SUM(J1598:M1598)</x:f>
        <x:v>1.4141712797292432</x:v>
      </x:c>
      <x:c r="O1598" s="65" t="n">
        <x:f aca="0">IFERROR((J1598+K1598)/N1598,0)</x:f>
        <x:v>0.20861315783879752</x:v>
      </x:c>
      <x:c r="P1598" s="66" t="b">
        <x:f aca="0">AND(MONTH(A1598)=12,OR(A1599="",YEAR(A1598)&lt;&gt;YEAR(A1599)))</x:f>
        <x:v>0</x:v>
      </x:c>
      <x:c r="Q1598" s="66" t="b">
        <x:f aca="0">AND(MOD(MONTH(A1598),3)=0,OR(A1599="",MONTH(A1598)&lt;&gt;MONTH(A1599)))</x:f>
        <x:v>0</x:v>
      </x:c>
      <x:c r="R1598" s="66" t="b">
        <x:f aca="0">OR(O1598&gt;$E$7,O1598&lt;$E$6)</x:f>
        <x:v>0</x:v>
      </x:c>
      <x:c r="S1598" s="66" t="b">
        <x:f aca="0">AND(OR(P1598,Q1598,R1598),A1598-AH1597&gt;$E$8)</x:f>
        <x:v>0</x:v>
      </x:c>
      <x:c r="T1598" s="67" t="str">
        <x:f aca="0">IF(NOT(OR(P1598,Q1598,R1598)),"不调",IF(NOT(S1598),"间隔规则跳过",IF(P1598,"年末+季度",IF(AND(Q1598,R1598),"季度+动态",IF(Q1598,"季度","动态")))))</x:f>
        <x:v>不调</x:v>
      </x:c>
      <x:c r="U1598" s="64" t="n">
        <x:f aca="0">IF(OR(T1598="年末+季度",T1598="季度+动态"),N1598*$E$5/2,IF(T1598="季度",(J1598+K1598)/2,IF(T1598="动态",N1598*$E$5*IF(J1598+K1598=0,0.5,J1598/(J1598+K1598)),J1598)))</x:f>
        <x:v>0.14022575709963178</x:v>
      </x:c>
      <x:c r="V1598" s="64" t="n">
        <x:f aca="0">IF(OR(T1598="年末+季度",T1598="季度+动态"),N1598*$E$5/2,IF(T1598="季度",(J1598+K1598)/2,IF(T1598="动态",N1598*$E$5*IF(J1598+K1598=0,0.5,K1598/(J1598+K1598)),K1598)))</x:f>
        <x:v>0.1547889792896191</x:v>
      </x:c>
      <x:c r="W1598" s="64" t="n">
        <x:f aca="0">IF(OR(T1598="年末+季度",T1598="季度+动态",T1598="动态"),N1598*(1-$E$5)*IF(L1598+M1598=0,$B$7/($B$7+$B$8),L1598/(L1598+M1598)),L1598)</x:f>
        <x:v>0.9842077547773399</x:v>
      </x:c>
      <x:c r="X1598" s="64" t="n">
        <x:f aca="0">IF(OR(T1598="年末+季度",T1598="季度+动态",T1598="动态"),N1598*(1-$E$5)*IF(L1598+M1598=0,$B$8/($B$7+$B$8),M1598/(L1598+M1598)),M1598)</x:f>
        <x:v>0.1349487885626523</x:v>
      </x:c>
      <x:c r="Y1598" s="64" t="n">
        <x:f aca="0">POWER(1-$H$5,(A1598-A1597)/$H$8)</x:f>
        <x:v>0.9999862671029998</x:v>
      </x:c>
      <x:c r="Z1598" s="64" t="n">
        <x:f aca="0">U1598*Y1598</x:f>
        <x:v>0.14022383139375275</x:v>
      </x:c>
      <x:c r="AA1598" s="64" t="n">
        <x:f aca="0">V1598*Y1598</x:f>
        <x:v>0.15478685358850974</x:v>
      </x:c>
      <x:c r="AB1598" s="64" t="n">
        <x:f aca="0">W1598*Y1598</x:f>
        <x:v>0.9841942387536167</x:v>
      </x:c>
      <x:c r="AC1598" s="64" t="n">
        <x:f aca="0">X1598*Y1598</x:f>
        <x:v>0.13494693532483867</x:v>
      </x:c>
      <x:c r="AD1598" s="64" t="n">
        <x:f aca="0">SUM(Z1598:AC1598)</x:f>
        <x:v>1.4141518590607178</x:v>
      </x:c>
      <x:c r="AE1598" s="64" t="n">
        <x:f aca="0">MAX(AE1597,AD1598)</x:f>
        <x:v>1.4453123110204733</x:v>
      </x:c>
      <x:c r="AF1598" s="63" t="n">
        <x:f aca="0">AD1598/AE1598-1</x:f>
        <x:v>-0.021559666877641437</x:v>
      </x:c>
      <x:c r="AG1598" s="63" t="n">
        <x:f aca="0">AD1598/AD1597-1</x:f>
        <x:v>0.0025550494092099196</x:v>
      </x:c>
      <x:c r="AH1598" s="61" t="n">
        <x:f aca="0">IF(OR(T1598="年末+季度",T1598="季度+动态",T1598="季度",T1598="动态"),A1598,AH1597)</x:f>
        <x:v>46112</x:v>
      </x:c>
      <x:c r="AI1598" s="68" t="n">
        <x:f aca="0">YEAR(A1598)</x:f>
        <x:v>2026</x:v>
      </x:c>
      <x:c r="AJ1598" s="68" t="n">
        <x:f aca="0">MONTH(A1598)</x:f>
        <x:v>6</x:v>
      </x:c>
      <x:c r="AK1598" s="66" t="n">
        <x:f aca="0">IF(MONTH(A1598)&lt;&gt;MONTH(A1599),1,0)</x:f>
        <x:v>0</x:v>
      </x:c>
      <x:c r="AL1598" s="64" t="n">
        <x:f aca="0">IF(AK1597,AD1597,AL1597)</x:f>
        <x:v>1.4231757312549997</x:v>
      </x:c>
      <x:c r="AM1598" s="65" t="str">
        <x:f aca="0">IF(AK1598,AD1598/AL1598-1,"")</x:f>
      </x:c>
      <x:c r="AN1598" s="64" t="n">
        <x:f aca="0">IF(AI1598&lt;&gt;AI1597,AD1598,MAX(AN1597,AD1598))</x:f>
        <x:v>1.4453123110204733</x:v>
      </x:c>
      <x:c r="AO1598" s="65" t="n">
        <x:f aca="0">AD1598/AN1598-1</x:f>
        <x:v>-0.021559666877641437</x:v>
      </x:c>
      <x:c r="AP1598" s="69" t="n">
        <x:f aca="0">IFERROR(SUM(Z1598:AC1598)/AD1598,0)</x:f>
        <x:v>1</x:v>
      </x:c>
      <x:c r="AQ1598" s="66" t="b">
        <x:f aca="0">AND(B1598&gt;0,C1598&gt;0,D1598&gt;0,E1598&gt;0)</x:f>
        <x:v>1</x:v>
      </x:c>
    </x:row>
    <x:row r="1599" ht="13.5" hidden="0">
      <x:c r="A1599" s="61" t="n">
        <x:f aca="0">'净值底稿'!A1561</x:f>
        <x:v>46183</x:v>
      </x:c>
      <x:c r="B1599" s="62" t="n">
        <x:f aca="0">'净值底稿'!W1561</x:f>
        <x:v>1.6900345075617493</x:v>
      </x:c>
      <x:c r="C1599" s="62" t="n">
        <x:f aca="0">'净值底稿'!T1561</x:f>
        <x:v>2.0447328183460627</x:v>
      </x:c>
      <x:c r="D1599" s="62" t="n">
        <x:f aca="0">'净值底稿'!U1561</x:f>
        <x:v>1.7831</x:v>
      </x:c>
      <x:c r="E1599" s="62" t="n">
        <x:f aca="0">'净值底稿'!V1561</x:f>
        <x:v>3.1731</x:v>
      </x:c>
      <x:c r="F1599" s="63" t="n">
        <x:f aca="0">IFERROR(B1599/B1598-1,0)</x:f>
        <x:v>-0.0003899277040728677</x:v>
      </x:c>
      <x:c r="G1599" s="63" t="n">
        <x:f aca="0">IFERROR(C1599/C1598-1,0)</x:f>
        <x:v>-0.012230530831374375</x:v>
      </x:c>
      <x:c r="H1599" s="63" t="n">
        <x:f aca="0">IFERROR(D1599/D1598-1,0)</x:f>
        <x:v>-0.0008965092172353861</x:v>
      </x:c>
      <x:c r="I1599" s="63" t="n">
        <x:f aca="0">IFERROR(E1599/E1598-1,0)</x:f>
        <x:v>-0.03117366878358574</x:v>
      </x:c>
      <x:c r="J1599" s="64" t="n">
        <x:f aca="0">Z1598*(1+F1599)</x:f>
        <x:v>0.1401691542371211</x:v>
      </x:c>
      <x:c r="K1599" s="64" t="n">
        <x:f aca="0">AA1598*(1+G1599)</x:f>
        <x:v>0.15289372820340405</x:v>
      </x:c>
      <x:c r="L1599" s="64" t="n">
        <x:f aca="0">AB1598*(1+H1599)</x:f>
        <x:v>0.9833118995470241</x:v>
      </x:c>
      <x:c r="M1599" s="64" t="n">
        <x:f aca="0">AC1598*(1+I1599)</x:f>
        <x:v>0.13074014425966218</x:v>
      </x:c>
      <x:c r="N1599" s="64" t="n">
        <x:f aca="0">SUM(J1599:M1599)</x:f>
        <x:v>1.4071149262472114</x:v>
      </x:c>
      <x:c r="O1599" s="65" t="n">
        <x:f aca="0">IFERROR((J1599+K1599)/N1599,0)</x:f>
        <x:v>0.20827217235348827</x:v>
      </x:c>
      <x:c r="P1599" s="66" t="b">
        <x:f aca="0">AND(MONTH(A1599)=12,OR(A1600="",YEAR(A1599)&lt;&gt;YEAR(A1600)))</x:f>
        <x:v>0</x:v>
      </x:c>
      <x:c r="Q1599" s="66" t="b">
        <x:f aca="0">AND(MOD(MONTH(A1599),3)=0,OR(A1600="",MONTH(A1599)&lt;&gt;MONTH(A1600)))</x:f>
        <x:v>0</x:v>
      </x:c>
      <x:c r="R1599" s="66" t="b">
        <x:f aca="0">OR(O1599&gt;$E$7,O1599&lt;$E$6)</x:f>
        <x:v>0</x:v>
      </x:c>
      <x:c r="S1599" s="66" t="b">
        <x:f aca="0">AND(OR(P1599,Q1599,R1599),A1599-AH1598&gt;$E$8)</x:f>
        <x:v>0</x:v>
      </x:c>
      <x:c r="T1599" s="67" t="str">
        <x:f aca="0">IF(NOT(OR(P1599,Q1599,R1599)),"不调",IF(NOT(S1599),"间隔规则跳过",IF(P1599,"年末+季度",IF(AND(Q1599,R1599),"季度+动态",IF(Q1599,"季度","动态")))))</x:f>
        <x:v>不调</x:v>
      </x:c>
      <x:c r="U1599" s="64" t="n">
        <x:f aca="0">IF(OR(T1599="年末+季度",T1599="季度+动态"),N1599*$E$5/2,IF(T1599="季度",(J1599+K1599)/2,IF(T1599="动态",N1599*$E$5*IF(J1599+K1599=0,0.5,J1599/(J1599+K1599)),J1599)))</x:f>
        <x:v>0.1401691542371211</x:v>
      </x:c>
      <x:c r="V1599" s="64" t="n">
        <x:f aca="0">IF(OR(T1599="年末+季度",T1599="季度+动态"),N1599*$E$5/2,IF(T1599="季度",(J1599+K1599)/2,IF(T1599="动态",N1599*$E$5*IF(J1599+K1599=0,0.5,K1599/(J1599+K1599)),K1599)))</x:f>
        <x:v>0.15289372820340405</x:v>
      </x:c>
      <x:c r="W1599" s="64" t="n">
        <x:f aca="0">IF(OR(T1599="年末+季度",T1599="季度+动态",T1599="动态"),N1599*(1-$E$5)*IF(L1599+M1599=0,$B$7/($B$7+$B$8),L1599/(L1599+M1599)),L1599)</x:f>
        <x:v>0.9833118995470241</x:v>
      </x:c>
      <x:c r="X1599" s="64" t="n">
        <x:f aca="0">IF(OR(T1599="年末+季度",T1599="季度+动态",T1599="动态"),N1599*(1-$E$5)*IF(L1599+M1599=0,$B$8/($B$7+$B$8),M1599/(L1599+M1599)),M1599)</x:f>
        <x:v>0.13074014425966218</x:v>
      </x:c>
      <x:c r="Y1599" s="64" t="n">
        <x:f aca="0">POWER(1-$H$5,(A1599-A1598)/$H$8)</x:f>
        <x:v>0.9999862671029998</x:v>
      </x:c>
      <x:c r="Z1599" s="64" t="n">
        <x:f aca="0">U1599*Y1599</x:f>
        <x:v>0.14016722930856335</x:v>
      </x:c>
      <x:c r="AA1599" s="64" t="n">
        <x:f aca="0">V1599*Y1599</x:f>
        <x:v>0.15289162852958266</x:v>
      </x:c>
      <x:c r="AB1599" s="64" t="n">
        <x:f aca="0">W1599*Y1599</x:f>
        <x:v>0.9832983958259885</x:v>
      </x:c>
      <x:c r="AC1599" s="64" t="n">
        <x:f aca="0">X1599*Y1599</x:f>
        <x:v>0.13073834881872726</x:v>
      </x:c>
      <x:c r="AD1599" s="64" t="n">
        <x:f aca="0">SUM(Z1599:AC1599)</x:f>
        <x:v>1.4070956024828618</x:v>
      </x:c>
      <x:c r="AE1599" s="64" t="n">
        <x:f aca="0">MAX(AE1598,AD1599)</x:f>
        <x:v>1.4453123110204733</x:v>
      </x:c>
      <x:c r="AF1599" s="63" t="n">
        <x:f aca="0">AD1599/AE1599-1</x:f>
        <x:v>-0.026441834229328776</x:v>
      </x:c>
      <x:c r="AG1599" s="63" t="n">
        <x:f aca="0">AD1599/AD1598-1</x:f>
        <x:v>-0.004989744582694855</x:v>
      </x:c>
      <x:c r="AH1599" s="61" t="n">
        <x:f aca="0">IF(OR(T1599="年末+季度",T1599="季度+动态",T1599="季度",T1599="动态"),A1599,AH1598)</x:f>
        <x:v>46112</x:v>
      </x:c>
      <x:c r="AI1599" s="68" t="n">
        <x:f aca="0">YEAR(A1599)</x:f>
        <x:v>2026</x:v>
      </x:c>
      <x:c r="AJ1599" s="68" t="n">
        <x:f aca="0">MONTH(A1599)</x:f>
        <x:v>6</x:v>
      </x:c>
      <x:c r="AK1599" s="66" t="n">
        <x:f aca="0">IF(MONTH(A1599)&lt;&gt;MONTH(A1600),1,0)</x:f>
        <x:v>0</x:v>
      </x:c>
      <x:c r="AL1599" s="64" t="n">
        <x:f aca="0">IF(AK1598,AD1598,AL1598)</x:f>
        <x:v>1.4231757312549997</x:v>
      </x:c>
      <x:c r="AM1599" s="65" t="str">
        <x:f aca="0">IF(AK1599,AD1599/AL1599-1,"")</x:f>
      </x:c>
      <x:c r="AN1599" s="64" t="n">
        <x:f aca="0">IF(AI1599&lt;&gt;AI1598,AD1599,MAX(AN1598,AD1599))</x:f>
        <x:v>1.4453123110204733</x:v>
      </x:c>
      <x:c r="AO1599" s="65" t="n">
        <x:f aca="0">AD1599/AN1599-1</x:f>
        <x:v>-0.026441834229328776</x:v>
      </x:c>
      <x:c r="AP1599" s="69" t="n">
        <x:f aca="0">IFERROR(SUM(Z1599:AC1599)/AD1599,0)</x:f>
        <x:v>1</x:v>
      </x:c>
      <x:c r="AQ1599" s="66" t="b">
        <x:f aca="0">AND(B1599&gt;0,C1599&gt;0,D1599&gt;0,E1599&gt;0)</x:f>
        <x:v>1</x:v>
      </x:c>
    </x:row>
    <x:row r="1600" ht="13.5" hidden="0">
      <x:c r="A1600" s="61" t="n">
        <x:f aca="0">'净值底稿'!A1562</x:f>
        <x:v>46184</x:v>
      </x:c>
      <x:c r="B1600" s="62" t="n">
        <x:f aca="0">'净值底稿'!W1562</x:f>
        <x:v>1.6804912317494578</x:v>
      </x:c>
      <x:c r="C1600" s="62" t="n">
        <x:f aca="0">'净值底稿'!T1562</x:f>
        <x:v>2.0366659767271336</x:v>
      </x:c>
      <x:c r="D1600" s="62" t="n">
        <x:f aca="0">'净值底稿'!U1562</x:f>
        <x:v>1.782</x:v>
      </x:c>
      <x:c r="E1600" s="62" t="n">
        <x:f aca="0">'净值底稿'!V1562</x:f>
        <x:v>3.1042</x:v>
      </x:c>
      <x:c r="F1600" s="63" t="n">
        <x:f aca="0">IFERROR(B1600/B1599-1,0)</x:f>
        <x:v>-0.00564679346462571</x:v>
      </x:c>
      <x:c r="G1600" s="63" t="n">
        <x:f aca="0">IFERROR(C1600/C1599-1,0)</x:f>
        <x:v>-0.003945181270897824</x:v>
      </x:c>
      <x:c r="H1600" s="63" t="n">
        <x:f aca="0">IFERROR(D1600/D1599-1,0)</x:f>
        <x:v>-0.0006169031462059937</x:v>
      </x:c>
      <x:c r="I1600" s="63" t="n">
        <x:f aca="0">IFERROR(E1600/E1599-1,0)</x:f>
        <x:v>-0.021713781475528604</x:v>
      </x:c>
      <x:c r="J1600" s="64" t="n">
        <x:f aca="0">Z1599*(1+F1600)</x:f>
        <x:v>0.13937573391414906</x:v>
      </x:c>
      <x:c r="K1600" s="64" t="n">
        <x:f aca="0">AA1599*(1+G1600)</x:f>
        <x:v>0.15228844334023067</x:v>
      </x:c>
      <x:c r="L1600" s="64" t="n">
        <x:f aca="0">AB1599*(1+H1600)</x:f>
        <x:v>0.9826917959519442</x:v>
      </x:c>
      <x:c r="M1600" s="64" t="n">
        <x:f aca="0">AC1599*(1+I1600)</x:f>
        <x:v>0.12789952488200598</x:v>
      </x:c>
      <x:c r="N1600" s="64" t="n">
        <x:f aca="0">SUM(J1600:M1600)</x:f>
        <x:v>1.40225549808833</x:v>
      </x:c>
      <x:c r="O1600" s="65" t="n">
        <x:f aca="0">IFERROR((J1600+K1600)/N1600,0)</x:f>
        <x:v>0.20799645831448005</x:v>
      </x:c>
      <x:c r="P1600" s="66" t="b">
        <x:f aca="0">AND(MONTH(A1600)=12,OR(A1601="",YEAR(A1600)&lt;&gt;YEAR(A1601)))</x:f>
        <x:v>0</x:v>
      </x:c>
      <x:c r="Q1600" s="66" t="b">
        <x:f aca="0">AND(MOD(MONTH(A1600),3)=0,OR(A1601="",MONTH(A1600)&lt;&gt;MONTH(A1601)))</x:f>
        <x:v>0</x:v>
      </x:c>
      <x:c r="R1600" s="66" t="b">
        <x:f aca="0">OR(O1600&gt;$E$7,O1600&lt;$E$6)</x:f>
        <x:v>0</x:v>
      </x:c>
      <x:c r="S1600" s="66" t="b">
        <x:f aca="0">AND(OR(P1600,Q1600,R1600),A1600-AH1599&gt;$E$8)</x:f>
        <x:v>0</x:v>
      </x:c>
      <x:c r="T1600" s="67" t="str">
        <x:f aca="0">IF(NOT(OR(P1600,Q1600,R1600)),"不调",IF(NOT(S1600),"间隔规则跳过",IF(P1600,"年末+季度",IF(AND(Q1600,R1600),"季度+动态",IF(Q1600,"季度","动态")))))</x:f>
        <x:v>不调</x:v>
      </x:c>
      <x:c r="U1600" s="64" t="n">
        <x:f aca="0">IF(OR(T1600="年末+季度",T1600="季度+动态"),N1600*$E$5/2,IF(T1600="季度",(J1600+K1600)/2,IF(T1600="动态",N1600*$E$5*IF(J1600+K1600=0,0.5,J1600/(J1600+K1600)),J1600)))</x:f>
        <x:v>0.13937573391414906</x:v>
      </x:c>
      <x:c r="V1600" s="64" t="n">
        <x:f aca="0">IF(OR(T1600="年末+季度",T1600="季度+动态"),N1600*$E$5/2,IF(T1600="季度",(J1600+K1600)/2,IF(T1600="动态",N1600*$E$5*IF(J1600+K1600=0,0.5,K1600/(J1600+K1600)),K1600)))</x:f>
        <x:v>0.15228844334023067</x:v>
      </x:c>
      <x:c r="W1600" s="64" t="n">
        <x:f aca="0">IF(OR(T1600="年末+季度",T1600="季度+动态",T1600="动态"),N1600*(1-$E$5)*IF(L1600+M1600=0,$B$7/($B$7+$B$8),L1600/(L1600+M1600)),L1600)</x:f>
        <x:v>0.9826917959519442</x:v>
      </x:c>
      <x:c r="X1600" s="64" t="n">
        <x:f aca="0">IF(OR(T1600="年末+季度",T1600="季度+动态",T1600="动态"),N1600*(1-$E$5)*IF(L1600+M1600=0,$B$8/($B$7+$B$8),M1600/(L1600+M1600)),M1600)</x:f>
        <x:v>0.12789952488200598</x:v>
      </x:c>
      <x:c r="Y1600" s="64" t="n">
        <x:f aca="0">POWER(1-$H$5,(A1600-A1599)/$H$8)</x:f>
        <x:v>0.9999862671029998</x:v>
      </x:c>
      <x:c r="Z1600" s="64" t="n">
        <x:f aca="0">U1600*Y1600</x:f>
        <x:v>0.1393738198815509</x:v>
      </x:c>
      <x:c r="AA1600" s="64" t="n">
        <x:f aca="0">V1600*Y1600</x:f>
        <x:v>0.15228635197872395</x:v>
      </x:c>
      <x:c r="AB1600" s="64" t="n">
        <x:f aca="0">W1600*Y1600</x:f>
        <x:v>0.9826783007467275</x:v>
      </x:c>
      <x:c r="AC1600" s="64" t="n">
        <x:f aca="0">X1600*Y1600</x:f>
        <x:v>0.1278977684510044</x:v>
      </x:c>
      <x:c r="AD1600" s="64" t="n">
        <x:f aca="0">SUM(Z1600:AC1600)</x:f>
        <x:v>1.4022362410580065</x:v>
      </x:c>
      <x:c r="AE1600" s="64" t="n">
        <x:f aca="0">MAX(AE1599,AD1600)</x:f>
        <x:v>1.4453123110204733</x:v>
      </x:c>
      <x:c r="AF1600" s="63" t="n">
        <x:f aca="0">AD1600/AE1600-1</x:f>
        <x:v>-0.029803987438571378</x:v>
      </x:c>
      <x:c r="AG1600" s="63" t="n">
        <x:f aca="0">AD1600/AD1599-1</x:f>
        <x:v>-0.003453469271228471</x:v>
      </x:c>
      <x:c r="AH1600" s="61" t="n">
        <x:f aca="0">IF(OR(T1600="年末+季度",T1600="季度+动态",T1600="季度",T1600="动态"),A1600,AH1599)</x:f>
        <x:v>46112</x:v>
      </x:c>
      <x:c r="AI1600" s="68" t="n">
        <x:f aca="0">YEAR(A1600)</x:f>
        <x:v>2026</x:v>
      </x:c>
      <x:c r="AJ1600" s="68" t="n">
        <x:f aca="0">MONTH(A1600)</x:f>
        <x:v>6</x:v>
      </x:c>
      <x:c r="AK1600" s="66" t="n">
        <x:f aca="0">IF(MONTH(A1600)&lt;&gt;MONTH(A1601),1,0)</x:f>
        <x:v>0</x:v>
      </x:c>
      <x:c r="AL1600" s="64" t="n">
        <x:f aca="0">IF(AK1599,AD1599,AL1599)</x:f>
        <x:v>1.4231757312549997</x:v>
      </x:c>
      <x:c r="AM1600" s="65" t="str">
        <x:f aca="0">IF(AK1600,AD1600/AL1600-1,"")</x:f>
      </x:c>
      <x:c r="AN1600" s="64" t="n">
        <x:f aca="0">IF(AI1600&lt;&gt;AI1599,AD1600,MAX(AN1599,AD1600))</x:f>
        <x:v>1.4453123110204733</x:v>
      </x:c>
      <x:c r="AO1600" s="65" t="n">
        <x:f aca="0">AD1600/AN1600-1</x:f>
        <x:v>-0.029803987438571378</x:v>
      </x:c>
      <x:c r="AP1600" s="69" t="n">
        <x:f aca="0">IFERROR(SUM(Z1600:AC1600)/AD1600,0)</x:f>
        <x:v>1</x:v>
      </x:c>
      <x:c r="AQ1600" s="66" t="b">
        <x:f aca="0">AND(B1600&gt;0,C1600&gt;0,D1600&gt;0,E1600&gt;0)</x:f>
        <x:v>1</x:v>
      </x:c>
    </x:row>
    <x:row r="1601" ht="13.5" hidden="0">
      <x:c r="A1601" s="61" t="n">
        <x:f aca="0">'净值底稿'!A1563</x:f>
        <x:v>46185</x:v>
      </x:c>
      <x:c r="B1601" s="62" t="n">
        <x:f aca="0">'净值底稿'!W1563</x:f>
        <x:v>1.6991902131870054</x:v>
      </x:c>
      <x:c r="C1601" s="62" t="n">
        <x:f aca="0">'净值底稿'!T1563</x:f>
        <x:v>2.0566379164874364</x:v>
      </x:c>
      <x:c r="D1601" s="62" t="n">
        <x:f aca="0">'净值底稿'!U1563</x:f>
        <x:v>1.783</x:v>
      </x:c>
      <x:c r="E1601" s="62" t="n">
        <x:f aca="0">'净值底稿'!V1563</x:f>
        <x:v>3.1449</x:v>
      </x:c>
      <x:c r="F1601" s="63" t="n">
        <x:f aca="0">IFERROR(B1601/B1600-1,0)</x:f>
        <x:v>0.011127092533580907</x:v>
      </x:c>
      <x:c r="G1601" s="63" t="n">
        <x:f aca="0">IFERROR(C1601/C1600-1,0)</x:f>
        <x:v>0.00980619305694752</x:v>
      </x:c>
      <x:c r="H1601" s="63" t="n">
        <x:f aca="0">IFERROR(D1601/D1600-1,0)</x:f>
        <x:v>0.0005611672278338364</x:v>
      </x:c>
      <x:c r="I1601" s="63" t="n">
        <x:f aca="0">IFERROR(E1601/E1600-1,0)</x:f>
        <x:v>0.013111268603827053</x:v>
      </x:c>
      <x:c r="J1601" s="64" t="n">
        <x:f aca="0">Z1600*(1+F1601)</x:f>
        <x:v>0.14092464527213155</x:v>
      </x:c>
      <x:c r="K1601" s="64" t="n">
        <x:f aca="0">AA1600*(1+G1601)</x:f>
        <x:v>0.1537797013461656</x:v>
      </x:c>
      <x:c r="L1601" s="64" t="n">
        <x:f aca="0">AB1600*(1+H1601)</x:f>
        <x:v>0.98322974760461</x:v>
      </x:c>
      <x:c r="M1601" s="64" t="n">
        <x:f aca="0">AC1600*(1+I1601)</x:f>
        <x:v>0.12957467044699558</x:v>
      </x:c>
      <x:c r="N1601" s="64" t="n">
        <x:f aca="0">SUM(J1601:M1601)</x:f>
        <x:v>1.4075087646699027</x:v>
      </x:c>
      <x:c r="O1601" s="65" t="n">
        <x:f aca="0">IFERROR((J1601+K1601)/N1601,0)</x:f>
        <x:v>0.20938011472163937</x:v>
      </x:c>
      <x:c r="P1601" s="66" t="b">
        <x:f aca="0">AND(MONTH(A1601)=12,OR(A1602="",YEAR(A1601)&lt;&gt;YEAR(A1602)))</x:f>
        <x:v>0</x:v>
      </x:c>
      <x:c r="Q1601" s="66" t="b">
        <x:f aca="0">AND(MOD(MONTH(A1601),3)=0,OR(A1602="",MONTH(A1601)&lt;&gt;MONTH(A1602)))</x:f>
        <x:v>0</x:v>
      </x:c>
      <x:c r="R1601" s="66" t="b">
        <x:f aca="0">OR(O1601&gt;$E$7,O1601&lt;$E$6)</x:f>
        <x:v>0</x:v>
      </x:c>
      <x:c r="S1601" s="66" t="b">
        <x:f aca="0">AND(OR(P1601,Q1601,R1601),A1601-AH1600&gt;$E$8)</x:f>
        <x:v>0</x:v>
      </x:c>
      <x:c r="T1601" s="67" t="str">
        <x:f aca="0">IF(NOT(OR(P1601,Q1601,R1601)),"不调",IF(NOT(S1601),"间隔规则跳过",IF(P1601,"年末+季度",IF(AND(Q1601,R1601),"季度+动态",IF(Q1601,"季度","动态")))))</x:f>
        <x:v>不调</x:v>
      </x:c>
      <x:c r="U1601" s="64" t="n">
        <x:f aca="0">IF(OR(T1601="年末+季度",T1601="季度+动态"),N1601*$E$5/2,IF(T1601="季度",(J1601+K1601)/2,IF(T1601="动态",N1601*$E$5*IF(J1601+K1601=0,0.5,J1601/(J1601+K1601)),J1601)))</x:f>
        <x:v>0.14092464527213155</x:v>
      </x:c>
      <x:c r="V1601" s="64" t="n">
        <x:f aca="0">IF(OR(T1601="年末+季度",T1601="季度+动态"),N1601*$E$5/2,IF(T1601="季度",(J1601+K1601)/2,IF(T1601="动态",N1601*$E$5*IF(J1601+K1601=0,0.5,K1601/(J1601+K1601)),K1601)))</x:f>
        <x:v>0.1537797013461656</x:v>
      </x:c>
      <x:c r="W1601" s="64" t="n">
        <x:f aca="0">IF(OR(T1601="年末+季度",T1601="季度+动态",T1601="动态"),N1601*(1-$E$5)*IF(L1601+M1601=0,$B$7/($B$7+$B$8),L1601/(L1601+M1601)),L1601)</x:f>
        <x:v>0.98322974760461</x:v>
      </x:c>
      <x:c r="X1601" s="64" t="n">
        <x:f aca="0">IF(OR(T1601="年末+季度",T1601="季度+动态",T1601="动态"),N1601*(1-$E$5)*IF(L1601+M1601=0,$B$8/($B$7+$B$8),M1601/(L1601+M1601)),M1601)</x:f>
        <x:v>0.12957467044699558</x:v>
      </x:c>
      <x:c r="Y1601" s="64" t="n">
        <x:f aca="0">POWER(1-$H$5,(A1601-A1600)/$H$8)</x:f>
        <x:v>0.9999862671029998</x:v>
      </x:c>
      <x:c r="Z1601" s="64" t="n">
        <x:f aca="0">U1601*Y1601</x:f>
        <x:v>0.14092270996849324</x:v>
      </x:c>
      <x:c r="AA1601" s="64" t="n">
        <x:f aca="0">V1601*Y1601</x:f>
        <x:v>0.15377758950536627</x:v>
      </x:c>
      <x:c r="AB1601" s="64" t="n">
        <x:f aca="0">W1601*Y1601</x:f>
        <x:v>0.9832162450117586</x:v>
      </x:c>
      <x:c r="AC1601" s="64" t="n">
        <x:f aca="0">X1601*Y1601</x:f>
        <x:v>0.1295728910113925</x:v>
      </x:c>
      <x:c r="AD1601" s="64" t="n">
        <x:f aca="0">SUM(Z1601:AC1601)</x:f>
        <x:v>1.4074894354970107</x:v>
      </x:c>
      <x:c r="AE1601" s="64" t="n">
        <x:f aca="0">MAX(AE1600,AD1601)</x:f>
        <x:v>1.4453123110204733</x:v>
      </x:c>
      <x:c r="AF1601" s="63" t="n">
        <x:f aca="0">AD1601/AE1601-1</x:f>
        <x:v>-0.02616934432445095</x:v>
      </x:c>
      <x:c r="AG1601" s="63" t="n">
        <x:f aca="0">AD1601/AD1600-1</x:f>
        <x:v>0.0037462977244409057</x:v>
      </x:c>
      <x:c r="AH1601" s="61" t="n">
        <x:f aca="0">IF(OR(T1601="年末+季度",T1601="季度+动态",T1601="季度",T1601="动态"),A1601,AH1600)</x:f>
        <x:v>46112</x:v>
      </x:c>
      <x:c r="AI1601" s="68" t="n">
        <x:f aca="0">YEAR(A1601)</x:f>
        <x:v>2026</x:v>
      </x:c>
      <x:c r="AJ1601" s="68" t="n">
        <x:f aca="0">MONTH(A1601)</x:f>
        <x:v>6</x:v>
      </x:c>
      <x:c r="AK1601" s="66" t="n">
        <x:f aca="0">IF(MONTH(A1601)&lt;&gt;MONTH(A1602),1,0)</x:f>
        <x:v>0</x:v>
      </x:c>
      <x:c r="AL1601" s="64" t="n">
        <x:f aca="0">IF(AK1600,AD1600,AL1600)</x:f>
        <x:v>1.4231757312549997</x:v>
      </x:c>
      <x:c r="AM1601" s="65" t="str">
        <x:f aca="0">IF(AK1601,AD1601/AL1601-1,"")</x:f>
      </x:c>
      <x:c r="AN1601" s="64" t="n">
        <x:f aca="0">IF(AI1601&lt;&gt;AI1600,AD1601,MAX(AN1600,AD1601))</x:f>
        <x:v>1.4453123110204733</x:v>
      </x:c>
      <x:c r="AO1601" s="65" t="n">
        <x:f aca="0">AD1601/AN1601-1</x:f>
        <x:v>-0.02616934432445095</x:v>
      </x:c>
      <x:c r="AP1601" s="69" t="n">
        <x:f aca="0">IFERROR(SUM(Z1601:AC1601)/AD1601,0)</x:f>
        <x:v>1</x:v>
      </x:c>
      <x:c r="AQ1601" s="66" t="b">
        <x:f aca="0">AND(B1601&gt;0,C1601&gt;0,D1601&gt;0,E1601&gt;0)</x:f>
        <x:v>1</x:v>
      </x:c>
    </x:row>
    <x:row r="1602" ht="13.5" hidden="0">
      <x:c r="A1602" s="61" t="n">
        <x:f aca="0">'净值底稿'!A1564</x:f>
        <x:v>46188</x:v>
      </x:c>
      <x:c r="B1602" s="62" t="n">
        <x:f aca="0">'净值底稿'!W1564</x:f>
        <x:v>1.693169662525396</x:v>
      </x:c>
      <x:c r="C1602" s="62" t="n">
        <x:f aca="0">'净值底稿'!T1564</x:f>
        <x:v>2.127635092895109</x:v>
      </x:c>
      <x:c r="D1602" s="62" t="n">
        <x:f aca="0">'净值底稿'!U1564</x:f>
        <x:v>1.7836</x:v>
      </x:c>
      <x:c r="E1602" s="62" t="n">
        <x:f aca="0">'净值底稿'!V1564</x:f>
        <x:v>3.2471</x:v>
      </x:c>
      <x:c r="F1602" s="63" t="n">
        <x:f aca="0">IFERROR(B1602/B1601-1,0)</x:f>
        <x:v>-0.0035431881698030354</x:v>
      </x:c>
      <x:c r="G1602" s="63" t="n">
        <x:f aca="0">IFERROR(C1602/C1601-1,0)</x:f>
        <x:v>0.03452098973694406</x:v>
      </x:c>
      <x:c r="H1602" s="63" t="n">
        <x:f aca="0">IFERROR(D1602/D1601-1,0)</x:f>
        <x:v>0.0003365114974762662</x:v>
      </x:c>
      <x:c r="I1602" s="63" t="n">
        <x:f aca="0">IFERROR(E1602/E1601-1,0)</x:f>
        <x:v>0.0324970587300073</x:v>
      </x:c>
      <x:c r="J1602" s="64" t="n">
        <x:f aca="0">Z1601*(1+F1602)</x:f>
        <x:v>0.1404233942896763</x:v>
      </x:c>
      <x:c r="K1602" s="64" t="n">
        <x:f aca="0">AA1601*(1+G1602)</x:f>
        <x:v>0.159086144094453</x:v>
      </x:c>
      <x:c r="L1602" s="64" t="n">
        <x:f aca="0">AB1601*(1+H1602)</x:f>
        <x:v>0.9835471085827105</x:v>
      </x:c>
      <x:c r="M1602" s="64" t="n">
        <x:f aca="0">AC1601*(1+I1602)</x:f>
        <x:v>0.13378362886040654</x:v>
      </x:c>
      <x:c r="N1602" s="64" t="n">
        <x:f aca="0">SUM(J1602:M1602)</x:f>
        <x:v>1.4168402758272465</x:v>
      </x:c>
      <x:c r="O1602" s="65" t="n">
        <x:f aca="0">IFERROR((J1602+K1602)/N1602,0)</x:f>
        <x:v>0.21139259201906546</x:v>
      </x:c>
      <x:c r="P1602" s="66" t="b">
        <x:f aca="0">AND(MONTH(A1602)=12,OR(A1603="",YEAR(A1602)&lt;&gt;YEAR(A1603)))</x:f>
        <x:v>0</x:v>
      </x:c>
      <x:c r="Q1602" s="66" t="b">
        <x:f aca="0">AND(MOD(MONTH(A1602),3)=0,OR(A1603="",MONTH(A1602)&lt;&gt;MONTH(A1603)))</x:f>
        <x:v>0</x:v>
      </x:c>
      <x:c r="R1602" s="66" t="b">
        <x:f aca="0">OR(O1602&gt;$E$7,O1602&lt;$E$6)</x:f>
        <x:v>0</x:v>
      </x:c>
      <x:c r="S1602" s="66" t="b">
        <x:f aca="0">AND(OR(P1602,Q1602,R1602),A1602-AH1601&gt;$E$8)</x:f>
        <x:v>0</x:v>
      </x:c>
      <x:c r="T1602" s="67" t="str">
        <x:f aca="0">IF(NOT(OR(P1602,Q1602,R1602)),"不调",IF(NOT(S1602),"间隔规则跳过",IF(P1602,"年末+季度",IF(AND(Q1602,R1602),"季度+动态",IF(Q1602,"季度","动态")))))</x:f>
        <x:v>不调</x:v>
      </x:c>
      <x:c r="U1602" s="64" t="n">
        <x:f aca="0">IF(OR(T1602="年末+季度",T1602="季度+动态"),N1602*$E$5/2,IF(T1602="季度",(J1602+K1602)/2,IF(T1602="动态",N1602*$E$5*IF(J1602+K1602=0,0.5,J1602/(J1602+K1602)),J1602)))</x:f>
        <x:v>0.1404233942896763</x:v>
      </x:c>
      <x:c r="V1602" s="64" t="n">
        <x:f aca="0">IF(OR(T1602="年末+季度",T1602="季度+动态"),N1602*$E$5/2,IF(T1602="季度",(J1602+K1602)/2,IF(T1602="动态",N1602*$E$5*IF(J1602+K1602=0,0.5,K1602/(J1602+K1602)),K1602)))</x:f>
        <x:v>0.159086144094453</x:v>
      </x:c>
      <x:c r="W1602" s="64" t="n">
        <x:f aca="0">IF(OR(T1602="年末+季度",T1602="季度+动态",T1602="动态"),N1602*(1-$E$5)*IF(L1602+M1602=0,$B$7/($B$7+$B$8),L1602/(L1602+M1602)),L1602)</x:f>
        <x:v>0.9835471085827105</x:v>
      </x:c>
      <x:c r="X1602" s="64" t="n">
        <x:f aca="0">IF(OR(T1602="年末+季度",T1602="季度+动态",T1602="动态"),N1602*(1-$E$5)*IF(L1602+M1602=0,$B$8/($B$7+$B$8),M1602/(L1602+M1602)),M1602)</x:f>
        <x:v>0.13378362886040654</x:v>
      </x:c>
      <x:c r="Y1602" s="64" t="n">
        <x:f aca="0">POWER(1-$H$5,(A1602-A1601)/$H$8)</x:f>
        <x:v>0.9999588018747739</x:v>
      </x:c>
      <x:c r="Z1602" s="64" t="n">
        <x:f aca="0">U1602*Y1602</x:f>
        <x:v>0.14041760910909368</x:v>
      </x:c>
      <x:c r="AA1602" s="64" t="n">
        <x:f aca="0">V1602*Y1602</x:f>
        <x:v>0.15907959004356687</x:v>
      </x:c>
      <x:c r="AB1602" s="64" t="n">
        <x:f aca="0">W1602*Y1602</x:f>
        <x:v>0.9835065882857654</x:v>
      </x:c>
      <x:c r="AC1602" s="64" t="n">
        <x:f aca="0">X1602*Y1602</x:f>
        <x:v>0.13377811722571156</x:v>
      </x:c>
      <x:c r="AD1602" s="64" t="n">
        <x:f aca="0">SUM(Z1602:AC1602)</x:f>
        <x:v>1.4167819046641374</x:v>
      </x:c>
      <x:c r="AE1602" s="64" t="n">
        <x:f aca="0">MAX(AE1601,AD1602)</x:f>
        <x:v>1.4453123110204733</x:v>
      </x:c>
      <x:c r="AF1602" s="63" t="n">
        <x:f aca="0">AD1602/AE1602-1</x:f>
        <x:v>-0.0197399594113965</x:v>
      </x:c>
      <x:c r="AG1602" s="63" t="n">
        <x:f aca="0">AD1602/AD1601-1</x:f>
        <x:v>0.006602159087500059</x:v>
      </x:c>
      <x:c r="AH1602" s="61" t="n">
        <x:f aca="0">IF(OR(T1602="年末+季度",T1602="季度+动态",T1602="季度",T1602="动态"),A1602,AH1601)</x:f>
        <x:v>46112</x:v>
      </x:c>
      <x:c r="AI1602" s="68" t="n">
        <x:f aca="0">YEAR(A1602)</x:f>
        <x:v>2026</x:v>
      </x:c>
      <x:c r="AJ1602" s="68" t="n">
        <x:f aca="0">MONTH(A1602)</x:f>
        <x:v>6</x:v>
      </x:c>
      <x:c r="AK1602" s="66" t="n">
        <x:f aca="0">IF(MONTH(A1602)&lt;&gt;MONTH(A1603),1,0)</x:f>
        <x:v>0</x:v>
      </x:c>
      <x:c r="AL1602" s="64" t="n">
        <x:f aca="0">IF(AK1601,AD1601,AL1601)</x:f>
        <x:v>1.4231757312549997</x:v>
      </x:c>
      <x:c r="AM1602" s="65" t="str">
        <x:f aca="0">IF(AK1602,AD1602/AL1602-1,"")</x:f>
      </x:c>
      <x:c r="AN1602" s="64" t="n">
        <x:f aca="0">IF(AI1602&lt;&gt;AI1601,AD1602,MAX(AN1601,AD1602))</x:f>
        <x:v>1.4453123110204733</x:v>
      </x:c>
      <x:c r="AO1602" s="65" t="n">
        <x:f aca="0">AD1602/AN1602-1</x:f>
        <x:v>-0.0197399594113965</x:v>
      </x:c>
      <x:c r="AP1602" s="69" t="n">
        <x:f aca="0">IFERROR(SUM(Z1602:AC1602)/AD1602,0)</x:f>
        <x:v>1</x:v>
      </x:c>
      <x:c r="AQ1602" s="66" t="b">
        <x:f aca="0">AND(B1602&gt;0,C1602&gt;0,D1602&gt;0,E1602&gt;0)</x:f>
        <x:v>1</x:v>
      </x:c>
    </x:row>
    <x:row r="1603" ht="13.5" hidden="0">
      <x:c r="A1603" s="61" t="n">
        <x:f aca="0">'净值底稿'!A1565</x:f>
        <x:v>46189</x:v>
      </x:c>
      <x:c r="B1603" s="62" t="n">
        <x:f aca="0">'净值底稿'!W1565</x:f>
        <x:v>1.6702872315690376</x:v>
      </x:c>
      <x:c r="C1603" s="62" t="n">
        <x:f aca="0">'净值底稿'!T1565</x:f>
        <x:v>2.154433897275783</x:v>
      </x:c>
      <x:c r="D1603" s="62" t="n">
        <x:f aca="0">'净值底稿'!U1565</x:f>
        <x:v>1.7852</x:v>
      </x:c>
      <x:c r="E1603" s="62" t="n">
        <x:f aca="0">'净值底稿'!V1565</x:f>
        <x:v>3.2594</x:v>
      </x:c>
      <x:c r="F1603" s="63" t="n">
        <x:f aca="0">IFERROR(B1603/B1602-1,0)</x:f>
        <x:v>-0.01351455289024539</x:v>
      </x:c>
      <x:c r="G1603" s="63" t="n">
        <x:f aca="0">IFERROR(C1603/C1602-1,0)</x:f>
        <x:v>0.012595582987968257</x:v>
      </x:c>
      <x:c r="H1603" s="63" t="n">
        <x:f aca="0">IFERROR(D1603/D1602-1,0)</x:f>
        <x:v>0.0008970621215518282</x:v>
      </x:c>
      <x:c r="I1603" s="63" t="n">
        <x:f aca="0">IFERROR(E1603/E1602-1,0)</x:f>
        <x:v>0.0037879954420867445</x:v>
      </x:c>
      <x:c r="J1603" s="64" t="n">
        <x:f aca="0">Z1602*(1+F1603)</x:f>
        <x:v>0.13851992790406703</x:v>
      </x:c>
      <x:c r="K1603" s="64" t="n">
        <x:f aca="0">AA1602*(1+G1603)</x:f>
        <x:v>0.16108329022165258</x:v>
      </x:c>
      <x:c r="L1603" s="64" t="n">
        <x:f aca="0">AB1602*(1+H1603)</x:f>
        <x:v>0.9843888547924132</x:v>
      </x:c>
      <x:c r="M1603" s="64" t="n">
        <x:f aca="0">AC1602*(1+I1603)</x:f>
        <x:v>0.1342848681240135</x:v>
      </x:c>
      <x:c r="N1603" s="64" t="n">
        <x:f aca="0">SUM(J1603:M1603)</x:f>
        <x:v>1.4182769410421463</x:v>
      </x:c>
      <x:c r="O1603" s="65" t="n">
        <x:f aca="0">IFERROR((J1603+K1603)/N1603,0)</x:f>
        <x:v>0.21124451047308992</x:v>
      </x:c>
      <x:c r="P1603" s="66" t="b">
        <x:f aca="0">AND(MONTH(A1603)=12,OR(A1604="",YEAR(A1603)&lt;&gt;YEAR(A1604)))</x:f>
        <x:v>0</x:v>
      </x:c>
      <x:c r="Q1603" s="66" t="b">
        <x:f aca="0">AND(MOD(MONTH(A1603),3)=0,OR(A1604="",MONTH(A1603)&lt;&gt;MONTH(A1604)))</x:f>
        <x:v>0</x:v>
      </x:c>
      <x:c r="R1603" s="66" t="b">
        <x:f aca="0">OR(O1603&gt;$E$7,O1603&lt;$E$6)</x:f>
        <x:v>0</x:v>
      </x:c>
      <x:c r="S1603" s="66" t="b">
        <x:f aca="0">AND(OR(P1603,Q1603,R1603),A1603-AH1602&gt;$E$8)</x:f>
        <x:v>0</x:v>
      </x:c>
      <x:c r="T1603" s="67" t="str">
        <x:f aca="0">IF(NOT(OR(P1603,Q1603,R1603)),"不调",IF(NOT(S1603),"间隔规则跳过",IF(P1603,"年末+季度",IF(AND(Q1603,R1603),"季度+动态",IF(Q1603,"季度","动态")))))</x:f>
        <x:v>不调</x:v>
      </x:c>
      <x:c r="U1603" s="64" t="n">
        <x:f aca="0">IF(OR(T1603="年末+季度",T1603="季度+动态"),N1603*$E$5/2,IF(T1603="季度",(J1603+K1603)/2,IF(T1603="动态",N1603*$E$5*IF(J1603+K1603=0,0.5,J1603/(J1603+K1603)),J1603)))</x:f>
        <x:v>0.13851992790406703</x:v>
      </x:c>
      <x:c r="V1603" s="64" t="n">
        <x:f aca="0">IF(OR(T1603="年末+季度",T1603="季度+动态"),N1603*$E$5/2,IF(T1603="季度",(J1603+K1603)/2,IF(T1603="动态",N1603*$E$5*IF(J1603+K1603=0,0.5,K1603/(J1603+K1603)),K1603)))</x:f>
        <x:v>0.16108329022165258</x:v>
      </x:c>
      <x:c r="W1603" s="64" t="n">
        <x:f aca="0">IF(OR(T1603="年末+季度",T1603="季度+动态",T1603="动态"),N1603*(1-$E$5)*IF(L1603+M1603=0,$B$7/($B$7+$B$8),L1603/(L1603+M1603)),L1603)</x:f>
        <x:v>0.9843888547924132</x:v>
      </x:c>
      <x:c r="X1603" s="64" t="n">
        <x:f aca="0">IF(OR(T1603="年末+季度",T1603="季度+动态",T1603="动态"),N1603*(1-$E$5)*IF(L1603+M1603=0,$B$8/($B$7+$B$8),M1603/(L1603+M1603)),M1603)</x:f>
        <x:v>0.1342848681240135</x:v>
      </x:c>
      <x:c r="Y1603" s="64" t="n">
        <x:f aca="0">POWER(1-$H$5,(A1603-A1602)/$H$8)</x:f>
        <x:v>0.9999862671029998</x:v>
      </x:c>
      <x:c r="Z1603" s="64" t="n">
        <x:f aca="0">U1603*Y1603</x:f>
        <x:v>0.13851802562416465</x:v>
      </x:c>
      <x:c r="AA1603" s="64" t="n">
        <x:f aca="0">V1603*Y1603</x:f>
        <x:v>0.1610810780814195</x:v>
      </x:c>
      <x:c r="AB1603" s="64" t="n">
        <x:f aca="0">W1603*Y1603</x:f>
        <x:v>0.9843753362816622</x:v>
      </x:c>
      <x:c r="AC1603" s="64" t="n">
        <x:f aca="0">X1603*Y1603</x:f>
        <x:v>0.13428302400375086</x:v>
      </x:c>
      <x:c r="AD1603" s="64" t="n">
        <x:f aca="0">SUM(Z1603:AC1603)</x:f>
        <x:v>1.4182574639909973</x:v>
      </x:c>
      <x:c r="AE1603" s="64" t="n">
        <x:f aca="0">MAX(AE1602,AD1603)</x:f>
        <x:v>1.4453123110204733</x:v>
      </x:c>
      <x:c r="AF1603" s="63" t="n">
        <x:f aca="0">AD1603/AE1603-1</x:f>
        <x:v>-0.018719031743646974</x:v>
      </x:c>
      <x:c r="AG1603" s="63" t="n">
        <x:f aca="0">AD1603/AD1602-1</x:f>
        <x:v>0.0010414865703762821</x:v>
      </x:c>
      <x:c r="AH1603" s="61" t="n">
        <x:f aca="0">IF(OR(T1603="年末+季度",T1603="季度+动态",T1603="季度",T1603="动态"),A1603,AH1602)</x:f>
        <x:v>46112</x:v>
      </x:c>
      <x:c r="AI1603" s="68" t="n">
        <x:f aca="0">YEAR(A1603)</x:f>
        <x:v>2026</x:v>
      </x:c>
      <x:c r="AJ1603" s="68" t="n">
        <x:f aca="0">MONTH(A1603)</x:f>
        <x:v>6</x:v>
      </x:c>
      <x:c r="AK1603" s="66" t="n">
        <x:f aca="0">IF(MONTH(A1603)&lt;&gt;MONTH(A1604),1,0)</x:f>
        <x:v>0</x:v>
      </x:c>
      <x:c r="AL1603" s="64" t="n">
        <x:f aca="0">IF(AK1602,AD1602,AL1602)</x:f>
        <x:v>1.4231757312549997</x:v>
      </x:c>
      <x:c r="AM1603" s="65" t="str">
        <x:f aca="0">IF(AK1603,AD1603/AL1603-1,"")</x:f>
      </x:c>
      <x:c r="AN1603" s="64" t="n">
        <x:f aca="0">IF(AI1603&lt;&gt;AI1602,AD1603,MAX(AN1602,AD1603))</x:f>
        <x:v>1.4453123110204733</x:v>
      </x:c>
      <x:c r="AO1603" s="65" t="n">
        <x:f aca="0">AD1603/AN1603-1</x:f>
        <x:v>-0.018719031743646974</x:v>
      </x:c>
      <x:c r="AP1603" s="69" t="n">
        <x:f aca="0">IFERROR(SUM(Z1603:AC1603)/AD1603,0)</x:f>
        <x:v>1</x:v>
      </x:c>
      <x:c r="AQ1603" s="66" t="b">
        <x:f aca="0">AND(B1603&gt;0,C1603&gt;0,D1603&gt;0,E1603&gt;0)</x:f>
        <x:v>1</x:v>
      </x:c>
    </x:row>
    <x:row r="1604" ht="13.5" hidden="0">
      <x:c r="A1604" s="61" t="n">
        <x:f aca="0">'净值底稿'!A1566</x:f>
        <x:v>46190</x:v>
      </x:c>
      <x:c r="B1604" s="62" t="n">
        <x:f aca="0">'净值底稿'!W1566</x:f>
        <x:v>1.6585206839001307</x:v>
      </x:c>
      <x:c r="C1604" s="62" t="n">
        <x:f aca="0">'净值底稿'!T1566</x:f>
        <x:v>2.1726530438843152</x:v>
      </x:c>
      <x:c r="D1604" s="62" t="n">
        <x:f aca="0">'净值底稿'!U1566</x:f>
        <x:v>1.7864</x:v>
      </x:c>
      <x:c r="E1604" s="62" t="n">
        <x:f aca="0">'净值底稿'!V1566</x:f>
        <x:v>3.2551</x:v>
      </x:c>
      <x:c r="F1604" s="63" t="n">
        <x:f aca="0">IFERROR(B1604/B1603-1,0)</x:f>
        <x:v>-0.00704462528750438</x:v>
      </x:c>
      <x:c r="G1604" s="63" t="n">
        <x:f aca="0">IFERROR(C1604/C1603-1,0)</x:f>
        <x:v>0.00845658185733611</x:v>
      </x:c>
      <x:c r="H1604" s="63" t="n">
        <x:f aca="0">IFERROR(D1604/D1603-1,0)</x:f>
        <x:v>0.0006721935917544108</x:v>
      </x:c>
      <x:c r="I1604" s="63" t="n">
        <x:f aca="0">IFERROR(E1604/E1603-1,0)</x:f>
        <x:v>-0.0013192612137202797</x:v>
      </x:c>
      <x:c r="J1604" s="64" t="n">
        <x:f aca="0">Z1603*(1+F1604)</x:f>
        <x:v>0.13754221803807748</x:v>
      </x:c>
      <x:c r="K1604" s="64" t="n">
        <x:f aca="0">AA1603*(1+G1604)</x:f>
        <x:v>0.16244327340388298</x:v>
      </x:c>
      <x:c r="L1604" s="64" t="n">
        <x:f aca="0">AB1603*(1+H1604)</x:f>
        <x:v>0.9850370270745918</x:v>
      </x:c>
      <x:c r="M1604" s="64" t="n">
        <x:f aca="0">AC1603*(1+I1604)</x:f>
        <x:v>0.13410586961852164</x:v>
      </x:c>
      <x:c r="N1604" s="64" t="n">
        <x:f aca="0">SUM(J1604:M1604)</x:f>
        <x:v>1.4191283881350738</x:v>
      </x:c>
      <x:c r="O1604" s="65" t="n">
        <x:f aca="0">IFERROR((J1604+K1604)/N1604,0)</x:f>
        <x:v>0.21138714012773846</x:v>
      </x:c>
      <x:c r="P1604" s="66" t="b">
        <x:f aca="0">AND(MONTH(A1604)=12,OR(A1605="",YEAR(A1604)&lt;&gt;YEAR(A1605)))</x:f>
        <x:v>0</x:v>
      </x:c>
      <x:c r="Q1604" s="66" t="b">
        <x:f aca="0">AND(MOD(MONTH(A1604),3)=0,OR(A1605="",MONTH(A1604)&lt;&gt;MONTH(A1605)))</x:f>
        <x:v>0</x:v>
      </x:c>
      <x:c r="R1604" s="66" t="b">
        <x:f aca="0">OR(O1604&gt;$E$7,O1604&lt;$E$6)</x:f>
        <x:v>0</x:v>
      </x:c>
      <x:c r="S1604" s="66" t="b">
        <x:f aca="0">AND(OR(P1604,Q1604,R1604),A1604-AH1603&gt;$E$8)</x:f>
        <x:v>0</x:v>
      </x:c>
      <x:c r="T1604" s="67" t="str">
        <x:f aca="0">IF(NOT(OR(P1604,Q1604,R1604)),"不调",IF(NOT(S1604),"间隔规则跳过",IF(P1604,"年末+季度",IF(AND(Q1604,R1604),"季度+动态",IF(Q1604,"季度","动态")))))</x:f>
        <x:v>不调</x:v>
      </x:c>
      <x:c r="U1604" s="64" t="n">
        <x:f aca="0">IF(OR(T1604="年末+季度",T1604="季度+动态"),N1604*$E$5/2,IF(T1604="季度",(J1604+K1604)/2,IF(T1604="动态",N1604*$E$5*IF(J1604+K1604=0,0.5,J1604/(J1604+K1604)),J1604)))</x:f>
        <x:v>0.13754221803807748</x:v>
      </x:c>
      <x:c r="V1604" s="64" t="n">
        <x:f aca="0">IF(OR(T1604="年末+季度",T1604="季度+动态"),N1604*$E$5/2,IF(T1604="季度",(J1604+K1604)/2,IF(T1604="动态",N1604*$E$5*IF(J1604+K1604=0,0.5,K1604/(J1604+K1604)),K1604)))</x:f>
        <x:v>0.16244327340388298</x:v>
      </x:c>
      <x:c r="W1604" s="64" t="n">
        <x:f aca="0">IF(OR(T1604="年末+季度",T1604="季度+动态",T1604="动态"),N1604*(1-$E$5)*IF(L1604+M1604=0,$B$7/($B$7+$B$8),L1604/(L1604+M1604)),L1604)</x:f>
        <x:v>0.9850370270745918</x:v>
      </x:c>
      <x:c r="X1604" s="64" t="n">
        <x:f aca="0">IF(OR(T1604="年末+季度",T1604="季度+动态",T1604="动态"),N1604*(1-$E$5)*IF(L1604+M1604=0,$B$8/($B$7+$B$8),M1604/(L1604+M1604)),M1604)</x:f>
        <x:v>0.13410586961852164</x:v>
      </x:c>
      <x:c r="Y1604" s="64" t="n">
        <x:f aca="0">POWER(1-$H$5,(A1604-A1603)/$H$8)</x:f>
        <x:v>0.9999862671029998</x:v>
      </x:c>
      <x:c r="Z1604" s="64" t="n">
        <x:f aca="0">U1604*Y1604</x:f>
        <x:v>0.13754032918496398</x:v>
      </x:c>
      <x:c r="AA1604" s="64" t="n">
        <x:f aca="0">V1604*Y1604</x:f>
        <x:v>0.16244104258714095</x:v>
      </x:c>
      <x:c r="AB1604" s="64" t="n">
        <x:f aca="0">W1604*Y1604</x:f>
        <x:v>0.9850234996625576</x:v>
      </x:c>
      <x:c r="AC1604" s="64" t="n">
        <x:f aca="0">X1604*Y1604</x:f>
        <x:v>0.13410402795642704</x:v>
      </x:c>
      <x:c r="AD1604" s="64" t="n">
        <x:f aca="0">SUM(Z1604:AC1604)</x:f>
        <x:v>1.4191088993910894</x:v>
      </x:c>
      <x:c r="AE1604" s="64" t="n">
        <x:f aca="0">MAX(AE1603,AD1604)</x:f>
        <x:v>1.4453123110204733</x:v>
      </x:c>
      <x:c r="AF1604" s="63" t="n">
        <x:f aca="0">AD1604/AE1604-1</x:f>
        <x:v>-0.018129930416826534</x:v>
      </x:c>
      <x:c r="AG1604" s="63" t="n">
        <x:f aca="0">AD1604/AD1603-1</x:f>
        <x:v>0.0006003390933662089</x:v>
      </x:c>
      <x:c r="AH1604" s="61" t="n">
        <x:f aca="0">IF(OR(T1604="年末+季度",T1604="季度+动态",T1604="季度",T1604="动态"),A1604,AH1603)</x:f>
        <x:v>46112</x:v>
      </x:c>
      <x:c r="AI1604" s="68" t="n">
        <x:f aca="0">YEAR(A1604)</x:f>
        <x:v>2026</x:v>
      </x:c>
      <x:c r="AJ1604" s="68" t="n">
        <x:f aca="0">MONTH(A1604)</x:f>
        <x:v>6</x:v>
      </x:c>
      <x:c r="AK1604" s="66" t="n">
        <x:f aca="0">IF(MONTH(A1604)&lt;&gt;MONTH(A1605),1,0)</x:f>
        <x:v>0</x:v>
      </x:c>
      <x:c r="AL1604" s="64" t="n">
        <x:f aca="0">IF(AK1603,AD1603,AL1603)</x:f>
        <x:v>1.4231757312549997</x:v>
      </x:c>
      <x:c r="AM1604" s="65" t="str">
        <x:f aca="0">IF(AK1604,AD1604/AL1604-1,"")</x:f>
      </x:c>
      <x:c r="AN1604" s="64" t="n">
        <x:f aca="0">IF(AI1604&lt;&gt;AI1603,AD1604,MAX(AN1603,AD1604))</x:f>
        <x:v>1.4453123110204733</x:v>
      </x:c>
      <x:c r="AO1604" s="65" t="n">
        <x:f aca="0">AD1604/AN1604-1</x:f>
        <x:v>-0.018129930416826534</x:v>
      </x:c>
      <x:c r="AP1604" s="69" t="n">
        <x:f aca="0">IFERROR(SUM(Z1604:AC1604)/AD1604,0)</x:f>
        <x:v>1</x:v>
      </x:c>
      <x:c r="AQ1604" s="66" t="b">
        <x:f aca="0">AND(B1604&gt;0,C1604&gt;0,D1604&gt;0,E1604&gt;0)</x:f>
        <x:v>1</x:v>
      </x:c>
    </x:row>
    <x:row r="1605" ht="13.5" hidden="0">
      <x:c r="A1605" s="61" t="n">
        <x:f aca="0">'净值底稿'!A1567</x:f>
        <x:v>46191</x:v>
      </x:c>
      <x:c r="B1605" s="62" t="n">
        <x:f aca="0">'净值底稿'!W1567</x:f>
        <x:v>1.6264463170147525</x:v>
      </x:c>
      <x:c r="C1605" s="62" t="n">
        <x:f aca="0">'净值底稿'!T1567</x:f>
        <x:v>2.188284476960439</x:v>
      </x:c>
      <x:c r="D1605" s="62" t="n">
        <x:f aca="0">'净值底稿'!U1567</x:f>
        <x:v>1.7869</x:v>
      </x:c>
      <x:c r="E1605" s="62" t="n">
        <x:f aca="0">'净值底稿'!V1567</x:f>
        <x:v>3.2441</x:v>
      </x:c>
      <x:c r="F1605" s="63" t="n">
        <x:f aca="0">IFERROR(B1605/B1604-1,0)</x:f>
        <x:v>-0.019339141921313363</x:v>
      </x:c>
      <x:c r="G1605" s="63" t="n">
        <x:f aca="0">IFERROR(C1605/C1604-1,0)</x:f>
        <x:v>0.007194629220769411</x:v>
      </x:c>
      <x:c r="H1605" s="63" t="n">
        <x:f aca="0">IFERROR(D1605/D1604-1,0)</x:f>
        <x:v>0.0002798925212716963</x:v>
      </x:c>
      <x:c r="I1605" s="63" t="n">
        <x:f aca="0">IFERROR(E1605/E1604-1,0)</x:f>
        <x:v>-0.0033793124635188576</x:v>
      </x:c>
      <x:c r="J1605" s="64" t="n">
        <x:f aca="0">Z1604*(1+F1605)</x:f>
        <x:v>0.1348804172389518</x:v>
      </x:c>
      <x:c r="K1605" s="64" t="n">
        <x:f aca="0">AA1604*(1+G1605)</x:f>
        <x:v>0.16360974565879063</x:v>
      </x:c>
      <x:c r="L1605" s="64" t="n">
        <x:f aca="0">AB1604*(1+H1605)</x:f>
        <x:v>0.98529920037339</x:v>
      </x:c>
      <x:c r="M1605" s="64" t="n">
        <x:f aca="0">AC1604*(1+I1605)</x:f>
        <x:v>0.1336508485433458</x:v>
      </x:c>
      <x:c r="N1605" s="64" t="n">
        <x:f aca="0">SUM(J1605:M1605)</x:f>
        <x:v>1.4174402118144782</x:v>
      </x:c>
      <x:c r="O1605" s="65" t="n">
        <x:f aca="0">IFERROR((J1605+K1605)/N1605,0)</x:f>
        <x:v>0.21058395296662458</x:v>
      </x:c>
      <x:c r="P1605" s="66" t="b">
        <x:f aca="0">AND(MONTH(A1605)=12,OR(A1606="",YEAR(A1605)&lt;&gt;YEAR(A1606)))</x:f>
        <x:v>0</x:v>
      </x:c>
      <x:c r="Q1605" s="66" t="b">
        <x:f aca="0">AND(MOD(MONTH(A1605),3)=0,OR(A1606="",MONTH(A1605)&lt;&gt;MONTH(A1606)))</x:f>
        <x:v>0</x:v>
      </x:c>
      <x:c r="R1605" s="66" t="b">
        <x:f aca="0">OR(O1605&gt;$E$7,O1605&lt;$E$6)</x:f>
        <x:v>0</x:v>
      </x:c>
      <x:c r="S1605" s="66" t="b">
        <x:f aca="0">AND(OR(P1605,Q1605,R1605),A1605-AH1604&gt;$E$8)</x:f>
        <x:v>0</x:v>
      </x:c>
      <x:c r="T1605" s="67" t="str">
        <x:f aca="0">IF(NOT(OR(P1605,Q1605,R1605)),"不调",IF(NOT(S1605),"间隔规则跳过",IF(P1605,"年末+季度",IF(AND(Q1605,R1605),"季度+动态",IF(Q1605,"季度","动态")))))</x:f>
        <x:v>不调</x:v>
      </x:c>
      <x:c r="U1605" s="64" t="n">
        <x:f aca="0">IF(OR(T1605="年末+季度",T1605="季度+动态"),N1605*$E$5/2,IF(T1605="季度",(J1605+K1605)/2,IF(T1605="动态",N1605*$E$5*IF(J1605+K1605=0,0.5,J1605/(J1605+K1605)),J1605)))</x:f>
        <x:v>0.1348804172389518</x:v>
      </x:c>
      <x:c r="V1605" s="64" t="n">
        <x:f aca="0">IF(OR(T1605="年末+季度",T1605="季度+动态"),N1605*$E$5/2,IF(T1605="季度",(J1605+K1605)/2,IF(T1605="动态",N1605*$E$5*IF(J1605+K1605=0,0.5,K1605/(J1605+K1605)),K1605)))</x:f>
        <x:v>0.16360974565879063</x:v>
      </x:c>
      <x:c r="W1605" s="64" t="n">
        <x:f aca="0">IF(OR(T1605="年末+季度",T1605="季度+动态",T1605="动态"),N1605*(1-$E$5)*IF(L1605+M1605=0,$B$7/($B$7+$B$8),L1605/(L1605+M1605)),L1605)</x:f>
        <x:v>0.98529920037339</x:v>
      </x:c>
      <x:c r="X1605" s="64" t="n">
        <x:f aca="0">IF(OR(T1605="年末+季度",T1605="季度+动态",T1605="动态"),N1605*(1-$E$5)*IF(L1605+M1605=0,$B$8/($B$7+$B$8),M1605/(L1605+M1605)),M1605)</x:f>
        <x:v>0.1336508485433458</x:v>
      </x:c>
      <x:c r="Y1605" s="64" t="n">
        <x:f aca="0">POWER(1-$H$5,(A1605-A1604)/$H$8)</x:f>
        <x:v>0.9999862671029998</x:v>
      </x:c>
      <x:c r="Z1605" s="64" t="n">
        <x:f aca="0">U1605*Y1605</x:f>
        <x:v>0.13487856494007452</x:v>
      </x:c>
      <x:c r="AA1605" s="64" t="n">
        <x:f aca="0">V1605*Y1605</x:f>
        <x:v>0.16360749882300527</x:v>
      </x:c>
      <x:c r="AB1605" s="64" t="n">
        <x:f aca="0">W1605*Y1605</x:f>
        <x:v>0.9852856693609569</x:v>
      </x:c>
      <x:c r="AC1605" s="64" t="n">
        <x:f aca="0">X1605*Y1605</x:f>
        <x:v>0.13364901313000876</x:v>
      </x:c>
      <x:c r="AD1605" s="64" t="n">
        <x:f aca="0">SUM(Z1605:AC1605)</x:f>
        <x:v>1.4174207462540453</x:v>
      </x:c>
      <x:c r="AE1605" s="64" t="n">
        <x:f aca="0">MAX(AE1604,AD1605)</x:f>
        <x:v>1.4453123110204733</x:v>
      </x:c>
      <x:c r="AF1605" s="63" t="n">
        <x:f aca="0">AD1605/AE1605-1</x:f>
        <x:v>-0.019297950037341693</x:v>
      </x:c>
      <x:c r="AG1605" s="63" t="n">
        <x:f aca="0">AD1605/AD1604-1</x:f>
        <x:v>-0.0011895867454346787</x:v>
      </x:c>
      <x:c r="AH1605" s="61" t="n">
        <x:f aca="0">IF(OR(T1605="年末+季度",T1605="季度+动态",T1605="季度",T1605="动态"),A1605,AH1604)</x:f>
        <x:v>46112</x:v>
      </x:c>
      <x:c r="AI1605" s="68" t="n">
        <x:f aca="0">YEAR(A1605)</x:f>
        <x:v>2026</x:v>
      </x:c>
      <x:c r="AJ1605" s="68" t="n">
        <x:f aca="0">MONTH(A1605)</x:f>
        <x:v>6</x:v>
      </x:c>
      <x:c r="AK1605" s="66" t="n">
        <x:f aca="0">IF(MONTH(A1605)&lt;&gt;MONTH(A1606),1,0)</x:f>
        <x:v>0</x:v>
      </x:c>
      <x:c r="AL1605" s="64" t="n">
        <x:f aca="0">IF(AK1604,AD1604,AL1604)</x:f>
        <x:v>1.4231757312549997</x:v>
      </x:c>
      <x:c r="AM1605" s="65" t="str">
        <x:f aca="0">IF(AK1605,AD1605/AL1605-1,"")</x:f>
      </x:c>
      <x:c r="AN1605" s="64" t="n">
        <x:f aca="0">IF(AI1605&lt;&gt;AI1604,AD1605,MAX(AN1604,AD1605))</x:f>
        <x:v>1.4453123110204733</x:v>
      </x:c>
      <x:c r="AO1605" s="65" t="n">
        <x:f aca="0">AD1605/AN1605-1</x:f>
        <x:v>-0.019297950037341693</x:v>
      </x:c>
      <x:c r="AP1605" s="69" t="n">
        <x:f aca="0">IFERROR(SUM(Z1605:AC1605)/AD1605,0)</x:f>
        <x:v>1</x:v>
      </x:c>
      <x:c r="AQ1605" s="66" t="b">
        <x:f aca="0">AND(B1605&gt;0,C1605&gt;0,D1605&gt;0,E1605&gt;0)</x:f>
        <x:v>1</x:v>
      </x:c>
    </x:row>
    <x:row r="1606" ht="13.5" hidden="0">
      <x:c r="A1606" s="61" t="n">
        <x:f aca="0">'净值底稿'!A1568</x:f>
        <x:v>46195</x:v>
      </x:c>
      <x:c r="B1606" s="62" t="n">
        <x:f aca="0">'净值底稿'!W1568</x:f>
        <x:v>1.6370084529420423</x:v>
      </x:c>
      <x:c r="C1606" s="62" t="n">
        <x:f aca="0">'净值底稿'!T1568</x:f>
        <x:v>2.222129683017334</x:v>
      </x:c>
      <x:c r="D1606" s="62" t="n">
        <x:f aca="0">'净值底稿'!U1568</x:f>
        <x:v>1.7871</x:v>
      </x:c>
      <x:c r="E1606" s="62" t="n">
        <x:f aca="0">'净值底稿'!V1568</x:f>
        <x:v>3.168</x:v>
      </x:c>
      <x:c r="F1606" s="63" t="n">
        <x:f aca="0">IFERROR(B1606/B1605-1,0)</x:f>
        <x:v>0.0064939960309762235</x:v>
      </x:c>
      <x:c r="G1606" s="63" t="n">
        <x:f aca="0">IFERROR(C1606/C1605-1,0)</x:f>
        <x:v>0.015466547614461312</x:v>
      </x:c>
      <x:c r="H1606" s="63" t="n">
        <x:f aca="0">IFERROR(D1606/D1605-1,0)</x:f>
        <x:v>0.00011192568134754666</x:v>
      </x:c>
      <x:c r="I1606" s="63" t="n">
        <x:f aca="0">IFERROR(E1606/E1605-1,0)</x:f>
        <x:v>-0.023457969852963778</x:v>
      </x:c>
      <x:c r="J1606" s="64" t="n">
        <x:f aca="0">Z1605*(1+F1606)</x:f>
        <x:v>0.13575446580545913</x:v>
      </x:c>
      <x:c r="K1606" s="64" t="n">
        <x:f aca="0">AA1605*(1+G1606)</x:f>
        <x:v>0.1661379419936342</x:v>
      </x:c>
      <x:c r="L1606" s="64" t="n">
        <x:f aca="0">AB1605*(1+H1606)</x:f>
        <x:v>0.9853959481308221</x:v>
      </x:c>
      <x:c r="M1606" s="64" t="n">
        <x:f aca="0">AC1605*(1+I1606)</x:f>
        <x:v>0.13051387860912667</x:v>
      </x:c>
      <x:c r="N1606" s="64" t="n">
        <x:f aca="0">SUM(J1606:M1606)</x:f>
        <x:v>1.4178022345390422</x:v>
      </x:c>
      <x:c r="O1606" s="65" t="n">
        <x:f aca="0">IFERROR((J1606+K1606)/N1606,0)</x:f>
        <x:v>0.21292984341870852</x:v>
      </x:c>
      <x:c r="P1606" s="66" t="b">
        <x:f aca="0">AND(MONTH(A1606)=12,OR(A1607="",YEAR(A1606)&lt;&gt;YEAR(A1607)))</x:f>
        <x:v>0</x:v>
      </x:c>
      <x:c r="Q1606" s="66" t="b">
        <x:f aca="0">AND(MOD(MONTH(A1606),3)=0,OR(A1607="",MONTH(A1606)&lt;&gt;MONTH(A1607)))</x:f>
        <x:v>0</x:v>
      </x:c>
      <x:c r="R1606" s="66" t="b">
        <x:f aca="0">OR(O1606&gt;$E$7,O1606&lt;$E$6)</x:f>
        <x:v>0</x:v>
      </x:c>
      <x:c r="S1606" s="66" t="b">
        <x:f aca="0">AND(OR(P1606,Q1606,R1606),A1606-AH1605&gt;$E$8)</x:f>
        <x:v>0</x:v>
      </x:c>
      <x:c r="T1606" s="67" t="str">
        <x:f aca="0">IF(NOT(OR(P1606,Q1606,R1606)),"不调",IF(NOT(S1606),"间隔规则跳过",IF(P1606,"年末+季度",IF(AND(Q1606,R1606),"季度+动态",IF(Q1606,"季度","动态")))))</x:f>
        <x:v>不调</x:v>
      </x:c>
      <x:c r="U1606" s="64" t="n">
        <x:f aca="0">IF(OR(T1606="年末+季度",T1606="季度+动态"),N1606*$E$5/2,IF(T1606="季度",(J1606+K1606)/2,IF(T1606="动态",N1606*$E$5*IF(J1606+K1606=0,0.5,J1606/(J1606+K1606)),J1606)))</x:f>
        <x:v>0.13575446580545913</x:v>
      </x:c>
      <x:c r="V1606" s="64" t="n">
        <x:f aca="0">IF(OR(T1606="年末+季度",T1606="季度+动态"),N1606*$E$5/2,IF(T1606="季度",(J1606+K1606)/2,IF(T1606="动态",N1606*$E$5*IF(J1606+K1606=0,0.5,K1606/(J1606+K1606)),K1606)))</x:f>
        <x:v>0.1661379419936342</x:v>
      </x:c>
      <x:c r="W1606" s="64" t="n">
        <x:f aca="0">IF(OR(T1606="年末+季度",T1606="季度+动态",T1606="动态"),N1606*(1-$E$5)*IF(L1606+M1606=0,$B$7/($B$7+$B$8),L1606/(L1606+M1606)),L1606)</x:f>
        <x:v>0.9853959481308221</x:v>
      </x:c>
      <x:c r="X1606" s="64" t="n">
        <x:f aca="0">IF(OR(T1606="年末+季度",T1606="季度+动态",T1606="动态"),N1606*(1-$E$5)*IF(L1606+M1606=0,$B$8/($B$7+$B$8),M1606/(L1606+M1606)),M1606)</x:f>
        <x:v>0.13051387860912667</x:v>
      </x:c>
      <x:c r="Y1606" s="64" t="n">
        <x:f aca="0">POWER(1-$H$5,(A1606-A1605)/$H$8)</x:f>
        <x:v>0.9999450695435432</x:v>
      </x:c>
      <x:c r="Z1606" s="64" t="n">
        <x:f aca="0">U1606*Y1606</x:f>
        <x:v>0.1357470087506864</x:v>
      </x:c>
      <x:c r="AA1606" s="64" t="n">
        <x:f aca="0">V1606*Y1606</x:f>
        <x:v>0.1661288159606457</x:v>
      </x:c>
      <x:c r="AB1606" s="64" t="n">
        <x:f aca="0">W1606*Y1606</x:f>
        <x:v>0.9853418198816006</x:v>
      </x:c>
      <x:c r="AC1606" s="64" t="n">
        <x:f aca="0">X1606*Y1606</x:f>
        <x:v>0.13050670942220072</x:v>
      </x:c>
      <x:c r="AD1606" s="64" t="n">
        <x:f aca="0">SUM(Z1606:AC1606)</x:f>
        <x:v>1.4177243540151336</x:v>
      </x:c>
      <x:c r="AE1606" s="64" t="n">
        <x:f aca="0">MAX(AE1605,AD1606)</x:f>
        <x:v>1.4453123110204733</x:v>
      </x:c>
      <x:c r="AF1606" s="63" t="n">
        <x:f aca="0">AD1606/AE1606-1</x:f>
        <x:v>-0.01908788626166269</x:v>
      </x:c>
      <x:c r="AG1606" s="63" t="n">
        <x:f aca="0">AD1606/AD1605-1</x:f>
        <x:v>0.0002141973453475554</x:v>
      </x:c>
      <x:c r="AH1606" s="61" t="n">
        <x:f aca="0">IF(OR(T1606="年末+季度",T1606="季度+动态",T1606="季度",T1606="动态"),A1606,AH1605)</x:f>
        <x:v>46112</x:v>
      </x:c>
      <x:c r="AI1606" s="68" t="n">
        <x:f aca="0">YEAR(A1606)</x:f>
        <x:v>2026</x:v>
      </x:c>
      <x:c r="AJ1606" s="68" t="n">
        <x:f aca="0">MONTH(A1606)</x:f>
        <x:v>6</x:v>
      </x:c>
      <x:c r="AK1606" s="66" t="n">
        <x:f aca="0">IF(MONTH(A1606)&lt;&gt;MONTH(A1607),1,0)</x:f>
        <x:v>0</x:v>
      </x:c>
      <x:c r="AL1606" s="64" t="n">
        <x:f aca="0">IF(AK1605,AD1605,AL1605)</x:f>
        <x:v>1.4231757312549997</x:v>
      </x:c>
      <x:c r="AM1606" s="65" t="str">
        <x:f aca="0">IF(AK1606,AD1606/AL1606-1,"")</x:f>
      </x:c>
      <x:c r="AN1606" s="64" t="n">
        <x:f aca="0">IF(AI1606&lt;&gt;AI1605,AD1606,MAX(AN1605,AD1606))</x:f>
        <x:v>1.4453123110204733</x:v>
      </x:c>
      <x:c r="AO1606" s="65" t="n">
        <x:f aca="0">AD1606/AN1606-1</x:f>
        <x:v>-0.01908788626166269</x:v>
      </x:c>
      <x:c r="AP1606" s="69" t="n">
        <x:f aca="0">IFERROR(SUM(Z1606:AC1606)/AD1606,0)</x:f>
        <x:v>1</x:v>
      </x:c>
      <x:c r="AQ1606" s="66" t="b">
        <x:f aca="0">AND(B1606&gt;0,C1606&gt;0,D1606&gt;0,E1606&gt;0)</x:f>
        <x:v>1</x:v>
      </x:c>
    </x:row>
    <x:row r="1607" ht="13.5" hidden="0">
      <x:c r="A1607" s="61" t="n">
        <x:f aca="0">'净值底稿'!A1569</x:f>
        <x:v>46196</x:v>
      </x:c>
      <x:c r="B1607" s="62" t="n">
        <x:f aca="0">'净值底稿'!W1569</x:f>
        <x:v>1.6304454271445472</x:v>
      </x:c>
      <x:c r="C1607" s="62" t="n">
        <x:f aca="0">'净值底稿'!T1569</x:f>
        <x:v>2.1868560517712043</x:v>
      </x:c>
      <x:c r="D1607" s="62" t="n">
        <x:f aca="0">'净值底稿'!U1569</x:f>
        <x:v>1.7863</x:v>
      </x:c>
      <x:c r="E1607" s="62" t="n">
        <x:f aca="0">'净值底稿'!V1569</x:f>
        <x:v>3.116</x:v>
      </x:c>
      <x:c r="F1607" s="63" t="n">
        <x:f aca="0">IFERROR(B1607/B1606-1,0)</x:f>
        <x:v>-0.004009158160240389</x:v>
      </x:c>
      <x:c r="G1607" s="63" t="n">
        <x:f aca="0">IFERROR(C1607/C1606-1,0)</x:f>
        <x:v>-0.01587379508752751</x:v>
      </x:c>
      <x:c r="H1607" s="63" t="n">
        <x:f aca="0">IFERROR(D1607/D1606-1,0)</x:f>
        <x:v>-0.0004476526215656529</x:v>
      </x:c>
      <x:c r="I1607" s="63" t="n">
        <x:f aca="0">IFERROR(E1607/E1606-1,0)</x:f>
        <x:v>-0.016414141414141437</x:v>
      </x:c>
      <x:c r="J1607" s="64" t="n">
        <x:f aca="0">Z1606*(1+F1607)</x:f>
        <x:v>0.13520277752282536</x:v>
      </x:c>
      <x:c r="K1607" s="64" t="n">
        <x:f aca="0">AA1606*(1+G1607)</x:f>
        <x:v>0.16349172117795283</x:v>
      </x:c>
      <x:c r="L1607" s="64" t="n">
        <x:f aca="0">AB1606*(1+H1607)</x:f>
        <x:v>0.9849007290327924</x:v>
      </x:c>
      <x:c r="M1607" s="64" t="n">
        <x:f aca="0">AC1606*(1+I1607)</x:f>
        <x:v>0.12836455383825046</x:v>
      </x:c>
      <x:c r="N1607" s="64" t="n">
        <x:f aca="0">SUM(J1607:M1607)</x:f>
        <x:v>1.411959781571821</x:v>
      </x:c>
      <x:c r="O1607" s="65" t="n">
        <x:f aca="0">IFERROR((J1607+K1607)/N1607,0)</x:f>
        <x:v>0.21154603877474873</x:v>
      </x:c>
      <x:c r="P1607" s="66" t="b">
        <x:f aca="0">AND(MONTH(A1607)=12,OR(A1608="",YEAR(A1607)&lt;&gt;YEAR(A1608)))</x:f>
        <x:v>0</x:v>
      </x:c>
      <x:c r="Q1607" s="66" t="b">
        <x:f aca="0">AND(MOD(MONTH(A1607),3)=0,OR(A1608="",MONTH(A1607)&lt;&gt;MONTH(A1608)))</x:f>
        <x:v>0</x:v>
      </x:c>
      <x:c r="R1607" s="66" t="b">
        <x:f aca="0">OR(O1607&gt;$E$7,O1607&lt;$E$6)</x:f>
        <x:v>0</x:v>
      </x:c>
      <x:c r="S1607" s="66" t="b">
        <x:f aca="0">AND(OR(P1607,Q1607,R1607),A1607-AH1606&gt;$E$8)</x:f>
        <x:v>0</x:v>
      </x:c>
      <x:c r="T1607" s="67" t="str">
        <x:f aca="0">IF(NOT(OR(P1607,Q1607,R1607)),"不调",IF(NOT(S1607),"间隔规则跳过",IF(P1607,"年末+季度",IF(AND(Q1607,R1607),"季度+动态",IF(Q1607,"季度","动态")))))</x:f>
        <x:v>不调</x:v>
      </x:c>
      <x:c r="U1607" s="64" t="n">
        <x:f aca="0">IF(OR(T1607="年末+季度",T1607="季度+动态"),N1607*$E$5/2,IF(T1607="季度",(J1607+K1607)/2,IF(T1607="动态",N1607*$E$5*IF(J1607+K1607=0,0.5,J1607/(J1607+K1607)),J1607)))</x:f>
        <x:v>0.13520277752282536</x:v>
      </x:c>
      <x:c r="V1607" s="64" t="n">
        <x:f aca="0">IF(OR(T1607="年末+季度",T1607="季度+动态"),N1607*$E$5/2,IF(T1607="季度",(J1607+K1607)/2,IF(T1607="动态",N1607*$E$5*IF(J1607+K1607=0,0.5,K1607/(J1607+K1607)),K1607)))</x:f>
        <x:v>0.16349172117795283</x:v>
      </x:c>
      <x:c r="W1607" s="64" t="n">
        <x:f aca="0">IF(OR(T1607="年末+季度",T1607="季度+动态",T1607="动态"),N1607*(1-$E$5)*IF(L1607+M1607=0,$B$7/($B$7+$B$8),L1607/(L1607+M1607)),L1607)</x:f>
        <x:v>0.9849007290327924</x:v>
      </x:c>
      <x:c r="X1607" s="64" t="n">
        <x:f aca="0">IF(OR(T1607="年末+季度",T1607="季度+动态",T1607="动态"),N1607*(1-$E$5)*IF(L1607+M1607=0,$B$8/($B$7+$B$8),M1607/(L1607+M1607)),M1607)</x:f>
        <x:v>0.12836455383825046</x:v>
      </x:c>
      <x:c r="Y1607" s="64" t="n">
        <x:f aca="0">POWER(1-$H$5,(A1607-A1606)/$H$8)</x:f>
        <x:v>0.9999862671029998</x:v>
      </x:c>
      <x:c r="Z1607" s="64" t="n">
        <x:f aca="0">U1607*Y1607</x:f>
        <x:v>0.1352009207970075</x:v>
      </x:c>
      <x:c r="AA1607" s="64" t="n">
        <x:f aca="0">V1607*Y1607</x:f>
        <x:v>0.1634894759629855</x:v>
      </x:c>
      <x:c r="AB1607" s="64" t="n">
        <x:f aca="0">W1607*Y1607</x:f>
        <x:v>0.9848872034925251</x:v>
      </x:c>
      <x:c r="AC1607" s="64" t="n">
        <x:f aca="0">X1607*Y1607</x:f>
        <x:v>0.1283627910210541</x:v>
      </x:c>
      <x:c r="AD1607" s="64" t="n">
        <x:f aca="0">SUM(Z1607:AC1607)</x:f>
        <x:v>1.4119403912735722</x:v>
      </x:c>
      <x:c r="AE1607" s="64" t="n">
        <x:f aca="0">MAX(AE1606,AD1607)</x:f>
        <x:v>1.4453123110204733</x:v>
      </x:c>
      <x:c r="AF1607" s="63" t="n">
        <x:f aca="0">AD1607/AE1607-1</x:f>
        <x:v>-0.023089763708812994</x:v>
      </x:c>
      <x:c r="AG1607" s="63" t="n">
        <x:f aca="0">AD1607/AD1606-1</x:f>
        <x:v>-0.004079751275472332</x:v>
      </x:c>
      <x:c r="AH1607" s="61" t="n">
        <x:f aca="0">IF(OR(T1607="年末+季度",T1607="季度+动态",T1607="季度",T1607="动态"),A1607,AH1606)</x:f>
        <x:v>46112</x:v>
      </x:c>
      <x:c r="AI1607" s="68" t="n">
        <x:f aca="0">YEAR(A1607)</x:f>
        <x:v>2026</x:v>
      </x:c>
      <x:c r="AJ1607" s="68" t="n">
        <x:f aca="0">MONTH(A1607)</x:f>
        <x:v>6</x:v>
      </x:c>
      <x:c r="AK1607" s="66" t="n">
        <x:f aca="0">IF(MONTH(A1607)&lt;&gt;MONTH(A1608),1,0)</x:f>
        <x:v>0</x:v>
      </x:c>
      <x:c r="AL1607" s="64" t="n">
        <x:f aca="0">IF(AK1606,AD1606,AL1606)</x:f>
        <x:v>1.4231757312549997</x:v>
      </x:c>
      <x:c r="AM1607" s="65" t="str">
        <x:f aca="0">IF(AK1607,AD1607/AL1607-1,"")</x:f>
      </x:c>
      <x:c r="AN1607" s="64" t="n">
        <x:f aca="0">IF(AI1607&lt;&gt;AI1606,AD1607,MAX(AN1606,AD1607))</x:f>
        <x:v>1.4453123110204733</x:v>
      </x:c>
      <x:c r="AO1607" s="65" t="n">
        <x:f aca="0">AD1607/AN1607-1</x:f>
        <x:v>-0.023089763708812994</x:v>
      </x:c>
      <x:c r="AP1607" s="69" t="n">
        <x:f aca="0">IFERROR(SUM(Z1607:AC1607)/AD1607,0)</x:f>
        <x:v>1</x:v>
      </x:c>
      <x:c r="AQ1607" s="66" t="b">
        <x:f aca="0">AND(B1607&gt;0,C1607&gt;0,D1607&gt;0,E1607&gt;0)</x:f>
        <x:v>1</x:v>
      </x:c>
    </x:row>
    <x:row r="1608" ht="13.5" hidden="0">
      <x:c r="A1608" s="61" t="n">
        <x:f aca="0">'净值底稿'!A1570</x:f>
        <x:v>46197</x:v>
      </x:c>
      <x:c r="B1608" s="62" t="n">
        <x:f aca="0">'净值底稿'!W1570</x:f>
        <x:v>1.6115091471146388</x:v>
      </x:c>
      <x:c r="C1608" s="62" t="n">
        <x:f aca="0">'净值底稿'!T1570</x:f>
        <x:v>2.207037227384258</x:v>
      </x:c>
      <x:c r="D1608" s="62" t="n">
        <x:f aca="0">'净值底稿'!U1570</x:f>
        <x:v>1.7862</x:v>
      </x:c>
      <x:c r="E1608" s="62" t="n">
        <x:f aca="0">'净值底稿'!V1570</x:f>
        <x:v>3.0984</x:v>
      </x:c>
      <x:c r="F1608" s="63" t="n">
        <x:f aca="0">IFERROR(B1608/B1607-1,0)</x:f>
        <x:v>-0.011614175926803139</x:v>
      </x:c>
      <x:c r="G1608" s="63" t="n">
        <x:f aca="0">IFERROR(C1608/C1607-1,0)</x:f>
        <x:v>0.009228396901894032</x:v>
      </x:c>
      <x:c r="H1608" s="63" t="n">
        <x:f aca="0">IFERROR(D1608/D1607-1,0)</x:f>
        <x:v>-0.000055981638022672975</x:v>
      </x:c>
      <x:c r="I1608" s="63" t="n">
        <x:f aca="0">IFERROR(E1608/E1607-1,0)</x:f>
        <x:v>-0.005648267008986019</x:v>
      </x:c>
      <x:c r="J1608" s="64" t="n">
        <x:f aca="0">Z1607*(1+F1608)</x:f>
        <x:v>0.13363067351740526</x:v>
      </x:c>
      <x:c r="K1608" s="64" t="n">
        <x:f aca="0">AA1607*(1+G1608)</x:f>
        <x:v>0.1649982217364546</x:v>
      </x:c>
      <x:c r="L1608" s="64" t="n">
        <x:f aca="0">AB1607*(1+H1608)</x:f>
        <x:v>0.984832067893606</x:v>
      </x:c>
      <x:c r="M1608" s="64" t="n">
        <x:f aca="0">AC1607*(1+I1608)</x:f>
        <x:v>0.12763776370334853</x:v>
      </x:c>
      <x:c r="N1608" s="64" t="n">
        <x:f aca="0">SUM(J1608:M1608)</x:f>
        <x:v>1.4110987268508144</x:v>
      </x:c>
      <x:c r="O1608" s="65" t="n">
        <x:f aca="0">IFERROR((J1608+K1608)/N1608,0)</x:f>
        <x:v>0.21162863346940838</x:v>
      </x:c>
      <x:c r="P1608" s="66" t="b">
        <x:f aca="0">AND(MONTH(A1608)=12,OR(A1609="",YEAR(A1608)&lt;&gt;YEAR(A1609)))</x:f>
        <x:v>0</x:v>
      </x:c>
      <x:c r="Q1608" s="66" t="b">
        <x:f aca="0">AND(MOD(MONTH(A1608),3)=0,OR(A1609="",MONTH(A1608)&lt;&gt;MONTH(A1609)))</x:f>
        <x:v>0</x:v>
      </x:c>
      <x:c r="R1608" s="66" t="b">
        <x:f aca="0">OR(O1608&gt;$E$7,O1608&lt;$E$6)</x:f>
        <x:v>0</x:v>
      </x:c>
      <x:c r="S1608" s="66" t="b">
        <x:f aca="0">AND(OR(P1608,Q1608,R1608),A1608-AH1607&gt;$E$8)</x:f>
        <x:v>0</x:v>
      </x:c>
      <x:c r="T1608" s="67" t="str">
        <x:f aca="0">IF(NOT(OR(P1608,Q1608,R1608)),"不调",IF(NOT(S1608),"间隔规则跳过",IF(P1608,"年末+季度",IF(AND(Q1608,R1608),"季度+动态",IF(Q1608,"季度","动态")))))</x:f>
        <x:v>不调</x:v>
      </x:c>
      <x:c r="U1608" s="64" t="n">
        <x:f aca="0">IF(OR(T1608="年末+季度",T1608="季度+动态"),N1608*$E$5/2,IF(T1608="季度",(J1608+K1608)/2,IF(T1608="动态",N1608*$E$5*IF(J1608+K1608=0,0.5,J1608/(J1608+K1608)),J1608)))</x:f>
        <x:v>0.13363067351740526</x:v>
      </x:c>
      <x:c r="V1608" s="64" t="n">
        <x:f aca="0">IF(OR(T1608="年末+季度",T1608="季度+动态"),N1608*$E$5/2,IF(T1608="季度",(J1608+K1608)/2,IF(T1608="动态",N1608*$E$5*IF(J1608+K1608=0,0.5,K1608/(J1608+K1608)),K1608)))</x:f>
        <x:v>0.1649982217364546</x:v>
      </x:c>
      <x:c r="W1608" s="64" t="n">
        <x:f aca="0">IF(OR(T1608="年末+季度",T1608="季度+动态",T1608="动态"),N1608*(1-$E$5)*IF(L1608+M1608=0,$B$7/($B$7+$B$8),L1608/(L1608+M1608)),L1608)</x:f>
        <x:v>0.984832067893606</x:v>
      </x:c>
      <x:c r="X1608" s="64" t="n">
        <x:f aca="0">IF(OR(T1608="年末+季度",T1608="季度+动态",T1608="动态"),N1608*(1-$E$5)*IF(L1608+M1608=0,$B$8/($B$7+$B$8),M1608/(L1608+M1608)),M1608)</x:f>
        <x:v>0.12763776370334853</x:v>
      </x:c>
      <x:c r="Y1608" s="64" t="n">
        <x:f aca="0">POWER(1-$H$5,(A1608-A1607)/$H$8)</x:f>
        <x:v>0.9999862671029998</x:v>
      </x:c>
      <x:c r="Z1608" s="64" t="n">
        <x:f aca="0">U1608*Y1608</x:f>
        <x:v>0.13362883838112977</x:v>
      </x:c>
      <x:c r="AA1608" s="64" t="n">
        <x:f aca="0">V1608*Y1608</x:f>
        <x:v>0.16499595583287027</x:v>
      </x:c>
      <x:c r="AB1608" s="64" t="n">
        <x:f aca="0">W1608*Y1608</x:f>
        <x:v>0.9848185432962551</x:v>
      </x:c>
      <x:c r="AC1608" s="64" t="n">
        <x:f aca="0">X1608*Y1608</x:f>
        <x:v>0.12763601086708626</x:v>
      </x:c>
      <x:c r="AD1608" s="64" t="n">
        <x:f aca="0">SUM(Z1608:AC1608)</x:f>
        <x:v>1.4110793483773412</x:v>
      </x:c>
      <x:c r="AE1608" s="64" t="n">
        <x:f aca="0">MAX(AE1607,AD1608)</x:f>
        <x:v>1.4453123110204733</x:v>
      </x:c>
      <x:c r="AF1608" s="63" t="n">
        <x:f aca="0">AD1608/AE1608-1</x:f>
        <x:v>-0.02368551238518246</x:v>
      </x:c>
      <x:c r="AG1608" s="63" t="n">
        <x:f aca="0">AD1608/AD1607-1</x:f>
        <x:v>-0.0006098294953190697</x:v>
      </x:c>
      <x:c r="AH1608" s="61" t="n">
        <x:f aca="0">IF(OR(T1608="年末+季度",T1608="季度+动态",T1608="季度",T1608="动态"),A1608,AH1607)</x:f>
        <x:v>46112</x:v>
      </x:c>
      <x:c r="AI1608" s="68" t="n">
        <x:f aca="0">YEAR(A1608)</x:f>
        <x:v>2026</x:v>
      </x:c>
      <x:c r="AJ1608" s="68" t="n">
        <x:f aca="0">MONTH(A1608)</x:f>
        <x:v>6</x:v>
      </x:c>
      <x:c r="AK1608" s="66" t="n">
        <x:f aca="0">IF(MONTH(A1608)&lt;&gt;MONTH(A1609),1,0)</x:f>
        <x:v>0</x:v>
      </x:c>
      <x:c r="AL1608" s="64" t="n">
        <x:f aca="0">IF(AK1607,AD1607,AL1607)</x:f>
        <x:v>1.4231757312549997</x:v>
      </x:c>
      <x:c r="AM1608" s="65" t="str">
        <x:f aca="0">IF(AK1608,AD1608/AL1608-1,"")</x:f>
      </x:c>
      <x:c r="AN1608" s="64" t="n">
        <x:f aca="0">IF(AI1608&lt;&gt;AI1607,AD1608,MAX(AN1607,AD1608))</x:f>
        <x:v>1.4453123110204733</x:v>
      </x:c>
      <x:c r="AO1608" s="65" t="n">
        <x:f aca="0">AD1608/AN1608-1</x:f>
        <x:v>-0.02368551238518246</x:v>
      </x:c>
      <x:c r="AP1608" s="69" t="n">
        <x:f aca="0">IFERROR(SUM(Z1608:AC1608)/AD1608,0)</x:f>
        <x:v>1</x:v>
      </x:c>
      <x:c r="AQ1608" s="66" t="b">
        <x:f aca="0">AND(B1608&gt;0,C1608&gt;0,D1608&gt;0,E1608&gt;0)</x:f>
        <x:v>1</x:v>
      </x:c>
    </x:row>
    <x:row r="1609" ht="13.5" hidden="0">
      <x:c r="A1609" s="61" t="n">
        <x:f aca="0">'净值底稿'!A1571</x:f>
        <x:v>46198</x:v>
      </x:c>
      <x:c r="B1609" s="62" t="n">
        <x:f aca="0">'净值底稿'!W1571</x:f>
        <x:v>1.5986603062670137</x:v>
      </x:c>
      <x:c r="C1609" s="62" t="n">
        <x:f aca="0">'净值底稿'!T1571</x:f>
        <x:v>2.211578732101845</x:v>
      </x:c>
      <x:c r="D1609" s="62" t="n">
        <x:f aca="0">'净值底稿'!U1571</x:f>
        <x:v>1.7875</x:v>
      </x:c>
      <x:c r="E1609" s="62" t="n">
        <x:f aca="0">'净值底稿'!V1571</x:f>
        <x:v>3.0309</x:v>
      </x:c>
      <x:c r="F1609" s="63" t="n">
        <x:f aca="0">IFERROR(B1609/B1608-1,0)</x:f>
        <x:v>-0.007973172768290238</x:v>
      </x:c>
      <x:c r="G1609" s="63" t="n">
        <x:f aca="0">IFERROR(C1609/C1608-1,0)</x:f>
        <x:v>0.0020577381573985143</x:v>
      </x:c>
      <x:c r="H1609" s="63" t="n">
        <x:f aca="0">IFERROR(D1609/D1608-1,0)</x:f>
        <x:v>0.0007278020378458372</x:v>
      </x:c>
      <x:c r="I1609" s="63" t="n">
        <x:f aca="0">IFERROR(E1609/E1608-1,0)</x:f>
        <x:v>-0.021785437645236216</x:v>
      </x:c>
      <x:c r="J1609" s="64" t="n">
        <x:f aca="0">Z1608*(1+F1609)</x:f>
        <x:v>0.13256339256589109</x:v>
      </x:c>
      <x:c r="K1609" s="64" t="n">
        <x:f aca="0">AA1608*(1+G1609)</x:f>
        <x:v>0.16533547430700402</x:v>
      </x:c>
      <x:c r="L1609" s="64" t="n">
        <x:f aca="0">AB1608*(1+H1609)</x:f>
        <x:v>0.9855352962389744</x:v>
      </x:c>
      <x:c r="M1609" s="64" t="n">
        <x:f aca="0">AC1608*(1+I1609)</x:f>
        <x:v>0.12485540451105466</x:v>
      </x:c>
      <x:c r="N1609" s="64" t="n">
        <x:f aca="0">SUM(J1609:M1609)</x:f>
        <x:v>1.4082895676229241</x:v>
      </x:c>
      <x:c r="O1609" s="65" t="n">
        <x:f aca="0">IFERROR((J1609+K1609)/N1609,0)</x:f>
        <x:v>0.21153239626401812</x:v>
      </x:c>
      <x:c r="P1609" s="66" t="b">
        <x:f aca="0">AND(MONTH(A1609)=12,OR(A1610="",YEAR(A1609)&lt;&gt;YEAR(A1610)))</x:f>
        <x:v>0</x:v>
      </x:c>
      <x:c r="Q1609" s="66" t="b">
        <x:f aca="0">AND(MOD(MONTH(A1609),3)=0,OR(A1610="",MONTH(A1609)&lt;&gt;MONTH(A1610)))</x:f>
        <x:v>0</x:v>
      </x:c>
      <x:c r="R1609" s="66" t="b">
        <x:f aca="0">OR(O1609&gt;$E$7,O1609&lt;$E$6)</x:f>
        <x:v>0</x:v>
      </x:c>
      <x:c r="S1609" s="66" t="b">
        <x:f aca="0">AND(OR(P1609,Q1609,R1609),A1609-AH1608&gt;$E$8)</x:f>
        <x:v>0</x:v>
      </x:c>
      <x:c r="T1609" s="67" t="str">
        <x:f aca="0">IF(NOT(OR(P1609,Q1609,R1609)),"不调",IF(NOT(S1609),"间隔规则跳过",IF(P1609,"年末+季度",IF(AND(Q1609,R1609),"季度+动态",IF(Q1609,"季度","动态")))))</x:f>
        <x:v>不调</x:v>
      </x:c>
      <x:c r="U1609" s="64" t="n">
        <x:f aca="0">IF(OR(T1609="年末+季度",T1609="季度+动态"),N1609*$E$5/2,IF(T1609="季度",(J1609+K1609)/2,IF(T1609="动态",N1609*$E$5*IF(J1609+K1609=0,0.5,J1609/(J1609+K1609)),J1609)))</x:f>
        <x:v>0.13256339256589109</x:v>
      </x:c>
      <x:c r="V1609" s="64" t="n">
        <x:f aca="0">IF(OR(T1609="年末+季度",T1609="季度+动态"),N1609*$E$5/2,IF(T1609="季度",(J1609+K1609)/2,IF(T1609="动态",N1609*$E$5*IF(J1609+K1609=0,0.5,K1609/(J1609+K1609)),K1609)))</x:f>
        <x:v>0.16533547430700402</x:v>
      </x:c>
      <x:c r="W1609" s="64" t="n">
        <x:f aca="0">IF(OR(T1609="年末+季度",T1609="季度+动态",T1609="动态"),N1609*(1-$E$5)*IF(L1609+M1609=0,$B$7/($B$7+$B$8),L1609/(L1609+M1609)),L1609)</x:f>
        <x:v>0.9855352962389744</x:v>
      </x:c>
      <x:c r="X1609" s="64" t="n">
        <x:f aca="0">IF(OR(T1609="年末+季度",T1609="季度+动态",T1609="动态"),N1609*(1-$E$5)*IF(L1609+M1609=0,$B$8/($B$7+$B$8),M1609/(L1609+M1609)),M1609)</x:f>
        <x:v>0.12485540451105466</x:v>
      </x:c>
      <x:c r="Y1609" s="64" t="n">
        <x:f aca="0">POWER(1-$H$5,(A1609-A1608)/$H$8)</x:f>
        <x:v>0.9999862671029998</x:v>
      </x:c>
      <x:c r="Z1609" s="64" t="n">
        <x:f aca="0">U1609*Y1609</x:f>
        <x:v>0.13256157208647498</x:v>
      </x:c>
      <x:c r="AA1609" s="64" t="n">
        <x:f aca="0">V1609*Y1609</x:f>
        <x:v>0.16533320377196487</x:v>
      </x:c>
      <x:c r="AB1609" s="64" t="n">
        <x:f aca="0">W1609*Y1609</x:f>
        <x:v>0.985521761984261</x:v>
      </x:c>
      <x:c r="AC1609" s="64" t="n">
        <x:f aca="0">X1609*Y1609</x:f>
        <x:v>0.12485368988464458</x:v>
      </x:c>
      <x:c r="AD1609" s="64" t="n">
        <x:f aca="0">SUM(Z1609:AC1609)</x:f>
        <x:v>1.4082702277273456</x:v>
      </x:c>
      <x:c r="AE1609" s="64" t="n">
        <x:f aca="0">MAX(AE1608,AD1609)</x:f>
        <x:v>1.4453123110204733</x:v>
      </x:c>
      <x:c r="AF1609" s="63" t="n">
        <x:f aca="0">AD1609/AE1609-1</x:f>
        <x:v>-0.025629120440393893</x:v>
      </x:c>
      <x:c r="AG1609" s="63" t="n">
        <x:f aca="0">AD1609/AD1608-1</x:f>
        <x:v>-0.001990760231326383</x:v>
      </x:c>
      <x:c r="AH1609" s="61" t="n">
        <x:f aca="0">IF(OR(T1609="年末+季度",T1609="季度+动态",T1609="季度",T1609="动态"),A1609,AH1608)</x:f>
        <x:v>46112</x:v>
      </x:c>
      <x:c r="AI1609" s="68" t="n">
        <x:f aca="0">YEAR(A1609)</x:f>
        <x:v>2026</x:v>
      </x:c>
      <x:c r="AJ1609" s="68" t="n">
        <x:f aca="0">MONTH(A1609)</x:f>
        <x:v>6</x:v>
      </x:c>
      <x:c r="AK1609" s="66" t="n">
        <x:f aca="0">IF(MONTH(A1609)&lt;&gt;MONTH(A1610),1,0)</x:f>
        <x:v>0</x:v>
      </x:c>
      <x:c r="AL1609" s="64" t="n">
        <x:f aca="0">IF(AK1608,AD1608,AL1608)</x:f>
        <x:v>1.4231757312549997</x:v>
      </x:c>
      <x:c r="AM1609" s="65" t="str">
        <x:f aca="0">IF(AK1609,AD1609/AL1609-1,"")</x:f>
      </x:c>
      <x:c r="AN1609" s="64" t="n">
        <x:f aca="0">IF(AI1609&lt;&gt;AI1608,AD1609,MAX(AN1608,AD1609))</x:f>
        <x:v>1.4453123110204733</x:v>
      </x:c>
      <x:c r="AO1609" s="65" t="n">
        <x:f aca="0">AD1609/AN1609-1</x:f>
        <x:v>-0.025629120440393893</x:v>
      </x:c>
      <x:c r="AP1609" s="69" t="n">
        <x:f aca="0">IFERROR(SUM(Z1609:AC1609)/AD1609,0)</x:f>
        <x:v>1</x:v>
      </x:c>
      <x:c r="AQ1609" s="66" t="b">
        <x:f aca="0">AND(B1609&gt;0,C1609&gt;0,D1609&gt;0,E1609&gt;0)</x:f>
        <x:v>1</x:v>
      </x:c>
    </x:row>
    <x:row r="1610" ht="13.5" hidden="0">
      <x:c r="A1610" s="61" t="n">
        <x:f aca="0">'净值底稿'!A1572</x:f>
        <x:v>46199</x:v>
      </x:c>
      <x:c r="B1610" s="62" t="n">
        <x:f aca="0">'净值底稿'!W1572</x:f>
        <x:v>1.581079957141355</x:v>
      </x:c>
      <x:c r="C1610" s="62" t="n">
        <x:f aca="0">'净值底稿'!T1572</x:f>
        <x:v>2.148939305772856</x:v>
      </x:c>
      <x:c r="D1610" s="62" t="n">
        <x:f aca="0">'净值底稿'!U1572</x:f>
        <x:v>1.788</x:v>
      </x:c>
      <x:c r="E1610" s="62" t="n">
        <x:f aca="0">'净值底稿'!V1572</x:f>
        <x:v>3.0598</x:v>
      </x:c>
      <x:c r="F1610" s="63" t="n">
        <x:f aca="0">IFERROR(B1610/B1609-1,0)</x:f>
        <x:v>-0.01099692602408453</x:v>
      </x:c>
      <x:c r="G1610" s="63" t="n">
        <x:f aca="0">IFERROR(C1610/C1609-1,0)</x:f>
        <x:v>-0.028323398764762864</x:v>
      </x:c>
      <x:c r="H1610" s="63" t="n">
        <x:f aca="0">IFERROR(D1610/D1609-1,0)</x:f>
        <x:v>0.0002797202797202303</x:v>
      </x:c>
      <x:c r="I1610" s="63" t="n">
        <x:f aca="0">IFERROR(E1610/E1609-1,0)</x:f>
        <x:v>0.009535121581048633</x:v>
      </x:c>
      <x:c r="J1610" s="64" t="n">
        <x:f aca="0">Z1609*(1+F1610)</x:f>
        <x:v>0.13110380228460367</x:v>
      </x:c>
      <x:c r="K1610" s="64" t="n">
        <x:f aca="0">AA1609*(1+G1610)</x:f>
        <x:v>0.1606504055124757</x:v>
      </x:c>
      <x:c r="L1610" s="64" t="n">
        <x:f aca="0">AB1609*(1+H1610)</x:f>
        <x:v>0.9857974324071936</x:v>
      </x:c>
      <x:c r="M1610" s="64" t="n">
        <x:f aca="0">AC1609*(1+I1610)</x:f>
        <x:v>0.12604418499753722</x:v>
      </x:c>
      <x:c r="N1610" s="64" t="n">
        <x:f aca="0">SUM(J1610:M1610)</x:f>
        <x:v>1.4035958252018101</x:v>
      </x:c>
      <x:c r="O1610" s="65" t="n">
        <x:f aca="0">IFERROR((J1610+K1610)/N1610,0)</x:f>
        <x:v>0.20786198032124437</x:v>
      </x:c>
      <x:c r="P1610" s="66" t="b">
        <x:f aca="0">AND(MONTH(A1610)=12,OR(A1611="",YEAR(A1610)&lt;&gt;YEAR(A1611)))</x:f>
        <x:v>0</x:v>
      </x:c>
      <x:c r="Q1610" s="66" t="b">
        <x:f aca="0">AND(MOD(MONTH(A1610),3)=0,OR(A1611="",MONTH(A1610)&lt;&gt;MONTH(A1611)))</x:f>
        <x:v>0</x:v>
      </x:c>
      <x:c r="R1610" s="66" t="b">
        <x:f aca="0">OR(O1610&gt;$E$7,O1610&lt;$E$6)</x:f>
        <x:v>0</x:v>
      </x:c>
      <x:c r="S1610" s="66" t="b">
        <x:f aca="0">AND(OR(P1610,Q1610,R1610),A1610-AH1609&gt;$E$8)</x:f>
        <x:v>0</x:v>
      </x:c>
      <x:c r="T1610" s="67" t="str">
        <x:f aca="0">IF(NOT(OR(P1610,Q1610,R1610)),"不调",IF(NOT(S1610),"间隔规则跳过",IF(P1610,"年末+季度",IF(AND(Q1610,R1610),"季度+动态",IF(Q1610,"季度","动态")))))</x:f>
        <x:v>不调</x:v>
      </x:c>
      <x:c r="U1610" s="64" t="n">
        <x:f aca="0">IF(OR(T1610="年末+季度",T1610="季度+动态"),N1610*$E$5/2,IF(T1610="季度",(J1610+K1610)/2,IF(T1610="动态",N1610*$E$5*IF(J1610+K1610=0,0.5,J1610/(J1610+K1610)),J1610)))</x:f>
        <x:v>0.13110380228460367</x:v>
      </x:c>
      <x:c r="V1610" s="64" t="n">
        <x:f aca="0">IF(OR(T1610="年末+季度",T1610="季度+动态"),N1610*$E$5/2,IF(T1610="季度",(J1610+K1610)/2,IF(T1610="动态",N1610*$E$5*IF(J1610+K1610=0,0.5,K1610/(J1610+K1610)),K1610)))</x:f>
        <x:v>0.1606504055124757</x:v>
      </x:c>
      <x:c r="W1610" s="64" t="n">
        <x:f aca="0">IF(OR(T1610="年末+季度",T1610="季度+动态",T1610="动态"),N1610*(1-$E$5)*IF(L1610+M1610=0,$B$7/($B$7+$B$8),L1610/(L1610+M1610)),L1610)</x:f>
        <x:v>0.9857974324071936</x:v>
      </x:c>
      <x:c r="X1610" s="64" t="n">
        <x:f aca="0">IF(OR(T1610="年末+季度",T1610="季度+动态",T1610="动态"),N1610*(1-$E$5)*IF(L1610+M1610=0,$B$8/($B$7+$B$8),M1610/(L1610+M1610)),M1610)</x:f>
        <x:v>0.12604418499753722</x:v>
      </x:c>
      <x:c r="Y1610" s="64" t="n">
        <x:f aca="0">POWER(1-$H$5,(A1610-A1609)/$H$8)</x:f>
        <x:v>0.9999862671029998</x:v>
      </x:c>
      <x:c r="Z1610" s="64" t="n">
        <x:f aca="0">U1610*Y1610</x:f>
        <x:v>0.13110200184959056</x:v>
      </x:c>
      <x:c r="AA1610" s="64" t="n">
        <x:f aca="0">V1610*Y1610</x:f>
        <x:v>0.16064819931700375</x:v>
      </x:c>
      <x:c r="AB1610" s="64" t="n">
        <x:f aca="0">W1610*Y1610</x:f>
        <x:v>0.9857838945525913</x:v>
      </x:c>
      <x:c r="AC1610" s="64" t="n">
        <x:f aca="0">X1610*Y1610</x:f>
        <x:v>0.12604245404572717</x:v>
      </x:c>
      <x:c r="AD1610" s="64" t="n">
        <x:f aca="0">SUM(Z1610:AC1610)</x:f>
        <x:v>1.4035765497649129</x:v>
      </x:c>
      <x:c r="AE1610" s="64" t="n">
        <x:f aca="0">MAX(AE1609,AD1610)</x:f>
        <x:v>1.4453123110204733</x:v>
      </x:c>
      <x:c r="AF1610" s="63" t="n">
        <x:f aca="0">AD1610/AE1610-1</x:f>
        <x:v>-0.028876638590376813</x:v>
      </x:c>
      <x:c r="AG1610" s="63" t="n">
        <x:f aca="0">AD1610/AD1609-1</x:f>
        <x:v>-0.003332938430437027</x:v>
      </x:c>
      <x:c r="AH1610" s="61" t="n">
        <x:f aca="0">IF(OR(T1610="年末+季度",T1610="季度+动态",T1610="季度",T1610="动态"),A1610,AH1609)</x:f>
        <x:v>46112</x:v>
      </x:c>
      <x:c r="AI1610" s="68" t="n">
        <x:f aca="0">YEAR(A1610)</x:f>
        <x:v>2026</x:v>
      </x:c>
      <x:c r="AJ1610" s="68" t="n">
        <x:f aca="0">MONTH(A1610)</x:f>
        <x:v>6</x:v>
      </x:c>
      <x:c r="AK1610" s="66" t="n">
        <x:f aca="0">IF(MONTH(A1610)&lt;&gt;MONTH(A1611),1,0)</x:f>
        <x:v>0</x:v>
      </x:c>
      <x:c r="AL1610" s="64" t="n">
        <x:f aca="0">IF(AK1609,AD1609,AL1609)</x:f>
        <x:v>1.4231757312549997</x:v>
      </x:c>
      <x:c r="AM1610" s="65" t="str">
        <x:f aca="0">IF(AK1610,AD1610/AL1610-1,"")</x:f>
      </x:c>
      <x:c r="AN1610" s="64" t="n">
        <x:f aca="0">IF(AI1610&lt;&gt;AI1609,AD1610,MAX(AN1609,AD1610))</x:f>
        <x:v>1.4453123110204733</x:v>
      </x:c>
      <x:c r="AO1610" s="65" t="n">
        <x:f aca="0">AD1610/AN1610-1</x:f>
        <x:v>-0.028876638590376813</x:v>
      </x:c>
      <x:c r="AP1610" s="69" t="n">
        <x:f aca="0">IFERROR(SUM(Z1610:AC1610)/AD1610,0)</x:f>
        <x:v>1</x:v>
      </x:c>
      <x:c r="AQ1610" s="66" t="b">
        <x:f aca="0">AND(B1610&gt;0,C1610&gt;0,D1610&gt;0,E1610&gt;0)</x:f>
        <x:v>1</x:v>
      </x:c>
    </x:row>
    <x:row r="1611" ht="13.5" hidden="0">
      <x:c r="A1611" s="61" t="n">
        <x:f aca="0">'净值底稿'!A1573</x:f>
        <x:v>46202</x:v>
      </x:c>
      <x:c r="B1611" s="62" t="n">
        <x:f aca="0">'净值底稿'!W1573</x:f>
        <x:v>1.5917616850500456</x:v>
      </x:c>
      <x:c r="C1611" s="62" t="n">
        <x:f aca="0">'净值底稿'!T1573</x:f>
        <x:v>2.1514608602088354</x:v>
      </x:c>
      <x:c r="D1611" s="62" t="n">
        <x:f aca="0">'净值底稿'!U1573</x:f>
        <x:v>1.7897</x:v>
      </x:c>
      <x:c r="E1611" s="62" t="n">
        <x:f aca="0">'净值底稿'!V1573</x:f>
        <x:v>3.0723</x:v>
      </x:c>
      <x:c r="F1611" s="63" t="n">
        <x:f aca="0">IFERROR(B1611/B1610-1,0)</x:f>
        <x:v>0.006755969462798994</x:v>
      </x:c>
      <x:c r="G1611" s="63" t="n">
        <x:f aca="0">IFERROR(C1611/C1610-1,0)</x:f>
        <x:v>0.0011733949065968474</x:v>
      </x:c>
      <x:c r="H1611" s="63" t="n">
        <x:f aca="0">IFERROR(D1611/D1610-1,0)</x:f>
        <x:v>0.0009507829977628557</x:v>
      </x:c>
      <x:c r="I1611" s="63" t="n">
        <x:f aca="0">IFERROR(E1611/E1610-1,0)</x:f>
        <x:v>0.004085234329040954</x:v>
      </x:c>
      <x:c r="J1611" s="64" t="n">
        <x:f aca="0">Z1610*(1+F1611)</x:f>
        <x:v>0.13198772297059821</x:v>
      </x:c>
      <x:c r="K1611" s="64" t="n">
        <x:f aca="0">AA1610*(1+G1611)</x:f>
        <x:v>0.16083670309583628</x:v>
      </x:c>
      <x:c r="L1611" s="64" t="n">
        <x:f aca="0">AB1610*(1+H1611)</x:f>
        <x:v>0.9867211611190003</x:v>
      </x:c>
      <x:c r="M1611" s="64" t="n">
        <x:f aca="0">AC1610*(1+I1611)</x:f>
        <x:v>0.12655736700591133</x:v>
      </x:c>
      <x:c r="N1611" s="64" t="n">
        <x:f aca="0">SUM(J1611:M1611)</x:f>
        <x:v>1.4061029541913461</x:v>
      </x:c>
      <x:c r="O1611" s="65" t="n">
        <x:f aca="0">IFERROR((J1611+K1611)/N1611,0)</x:f>
        <x:v>0.2082524790902233</x:v>
      </x:c>
      <x:c r="P1611" s="66" t="b">
        <x:f aca="0">AND(MONTH(A1611)=12,OR(A1612="",YEAR(A1611)&lt;&gt;YEAR(A1612)))</x:f>
        <x:v>0</x:v>
      </x:c>
      <x:c r="Q1611" s="66" t="b">
        <x:f aca="0">AND(MOD(MONTH(A1611),3)=0,OR(A1612="",MONTH(A1611)&lt;&gt;MONTH(A1612)))</x:f>
        <x:v>0</x:v>
      </x:c>
      <x:c r="R1611" s="66" t="b">
        <x:f aca="0">OR(O1611&gt;$E$7,O1611&lt;$E$6)</x:f>
        <x:v>0</x:v>
      </x:c>
      <x:c r="S1611" s="66" t="b">
        <x:f aca="0">AND(OR(P1611,Q1611,R1611),A1611-AH1610&gt;$E$8)</x:f>
        <x:v>0</x:v>
      </x:c>
      <x:c r="T1611" s="67" t="str">
        <x:f aca="0">IF(NOT(OR(P1611,Q1611,R1611)),"不调",IF(NOT(S1611),"间隔规则跳过",IF(P1611,"年末+季度",IF(AND(Q1611,R1611),"季度+动态",IF(Q1611,"季度","动态")))))</x:f>
        <x:v>不调</x:v>
      </x:c>
      <x:c r="U1611" s="64" t="n">
        <x:f aca="0">IF(OR(T1611="年末+季度",T1611="季度+动态"),N1611*$E$5/2,IF(T1611="季度",(J1611+K1611)/2,IF(T1611="动态",N1611*$E$5*IF(J1611+K1611=0,0.5,J1611/(J1611+K1611)),J1611)))</x:f>
        <x:v>0.13198772297059821</x:v>
      </x:c>
      <x:c r="V1611" s="64" t="n">
        <x:f aca="0">IF(OR(T1611="年末+季度",T1611="季度+动态"),N1611*$E$5/2,IF(T1611="季度",(J1611+K1611)/2,IF(T1611="动态",N1611*$E$5*IF(J1611+K1611=0,0.5,K1611/(J1611+K1611)),K1611)))</x:f>
        <x:v>0.16083670309583628</x:v>
      </x:c>
      <x:c r="W1611" s="64" t="n">
        <x:f aca="0">IF(OR(T1611="年末+季度",T1611="季度+动态",T1611="动态"),N1611*(1-$E$5)*IF(L1611+M1611=0,$B$7/($B$7+$B$8),L1611/(L1611+M1611)),L1611)</x:f>
        <x:v>0.9867211611190003</x:v>
      </x:c>
      <x:c r="X1611" s="64" t="n">
        <x:f aca="0">IF(OR(T1611="年末+季度",T1611="季度+动态",T1611="动态"),N1611*(1-$E$5)*IF(L1611+M1611=0,$B$8/($B$7+$B$8),M1611/(L1611+M1611)),M1611)</x:f>
        <x:v>0.12655736700591133</x:v>
      </x:c>
      <x:c r="Y1611" s="64" t="n">
        <x:f aca="0">POWER(1-$H$5,(A1611-A1610)/$H$8)</x:f>
        <x:v>0.9999588018747739</x:v>
      </x:c>
      <x:c r="Z1611" s="64" t="n">
        <x:f aca="0">U1611*Y1611</x:f>
        <x:v>0.13198228532385897</x:v>
      </x:c>
      <x:c r="AA1611" s="64" t="n">
        <x:f aca="0">V1611*Y1611</x:f>
        <x:v>0.16083007692520118</x:v>
      </x:c>
      <x:c r="AB1611" s="64" t="n">
        <x:f aca="0">W1611*Y1611</x:f>
        <x:v>0.9866805100570414</x:v>
      </x:c>
      <x:c r="AC1611" s="64" t="n">
        <x:f aca="0">X1611*Y1611</x:f>
        <x:v>0.12655215307965714</x:v>
      </x:c>
      <x:c r="AD1611" s="64" t="n">
        <x:f aca="0">SUM(Z1611:AC1611)</x:f>
        <x:v>1.4060450253857586</x:v>
      </x:c>
      <x:c r="AE1611" s="64" t="n">
        <x:f aca="0">MAX(AE1610,AD1611)</x:f>
        <x:v>1.4453123110204733</x:v>
      </x:c>
      <x:c r="AF1611" s="63" t="n">
        <x:f aca="0">AD1611/AE1611-1</x:f>
        <x:v>-0.027168720099664645</x:v>
      </x:c>
      <x:c r="AG1611" s="63" t="n">
        <x:f aca="0">AD1611/AD1610-1</x:f>
        <x:v>0.001758703949035878</x:v>
      </x:c>
      <x:c r="AH1611" s="61" t="n">
        <x:f aca="0">IF(OR(T1611="年末+季度",T1611="季度+动态",T1611="季度",T1611="动态"),A1611,AH1610)</x:f>
        <x:v>46112</x:v>
      </x:c>
      <x:c r="AI1611" s="68" t="n">
        <x:f aca="0">YEAR(A1611)</x:f>
        <x:v>2026</x:v>
      </x:c>
      <x:c r="AJ1611" s="68" t="n">
        <x:f aca="0">MONTH(A1611)</x:f>
        <x:v>6</x:v>
      </x:c>
      <x:c r="AK1611" s="66" t="n">
        <x:f aca="0">IF(MONTH(A1611)&lt;&gt;MONTH(A1612),1,0)</x:f>
        <x:v>0</x:v>
      </x:c>
      <x:c r="AL1611" s="64" t="n">
        <x:f aca="0">IF(AK1610,AD1610,AL1610)</x:f>
        <x:v>1.4231757312549997</x:v>
      </x:c>
      <x:c r="AM1611" s="65" t="str">
        <x:f aca="0">IF(AK1611,AD1611/AL1611-1,"")</x:f>
      </x:c>
      <x:c r="AN1611" s="64" t="n">
        <x:f aca="0">IF(AI1611&lt;&gt;AI1610,AD1611,MAX(AN1610,AD1611))</x:f>
        <x:v>1.4453123110204733</x:v>
      </x:c>
      <x:c r="AO1611" s="65" t="n">
        <x:f aca="0">AD1611/AN1611-1</x:f>
        <x:v>-0.027168720099664645</x:v>
      </x:c>
      <x:c r="AP1611" s="69" t="n">
        <x:f aca="0">IFERROR(SUM(Z1611:AC1611)/AD1611,0)</x:f>
        <x:v>1</x:v>
      </x:c>
      <x:c r="AQ1611" s="66" t="b">
        <x:f aca="0">AND(B1611&gt;0,C1611&gt;0,D1611&gt;0,E1611&gt;0)</x:f>
        <x:v>1</x:v>
      </x:c>
    </x:row>
    <x:row r="1612" ht="13.5" hidden="0">
      <x:c r="A1612" s="61" t="n">
        <x:f aca="0">'净值底稿'!A1574</x:f>
        <x:v>46203</x:v>
      </x:c>
      <x:c r="B1612" s="62" t="n">
        <x:f aca="0">'净值底稿'!W1574</x:f>
        <x:v>1.5702100025417232</x:v>
      </x:c>
      <x:c r="C1612" s="62" t="n">
        <x:f aca="0">'净值底稿'!T1574</x:f>
        <x:v>2.198203926670746</x:v>
      </x:c>
      <x:c r="D1612" s="62" t="n">
        <x:f aca="0">'净值底稿'!U1574</x:f>
        <x:v>1.7882</x:v>
      </x:c>
      <x:c r="E1612" s="62" t="n">
        <x:f aca="0">'净值底稿'!V1574</x:f>
        <x:v>3.0429</x:v>
      </x:c>
      <x:c r="F1612" s="63" t="n">
        <x:f aca="0">IFERROR(B1612/B1611-1,0)</x:f>
        <x:v>-0.013539515814922298</x:v>
      </x:c>
      <x:c r="G1612" s="63" t="n">
        <x:f aca="0">IFERROR(C1612/C1611-1,0)</x:f>
        <x:v>0.021726198847685785</x:v>
      </x:c>
      <x:c r="H1612" s="63" t="n">
        <x:f aca="0">IFERROR(D1612/D1611-1,0)</x:f>
        <x:v>-0.0008381292954127151</x:v>
      </x:c>
      <x:c r="I1612" s="63" t="n">
        <x:f aca="0">IFERROR(E1612/E1611-1,0)</x:f>
        <x:v>-0.009569377990430561</x:v>
      </x:c>
      <x:c r="J1612" s="64" t="n">
        <x:f aca="0">Z1611*(1+F1612)</x:f>
        <x:v>0.130195309084427</x:v>
      </x:c>
      <x:c r="K1612" s="64" t="n">
        <x:f aca="0">AA1611*(1+G1612)</x:f>
        <x:v>0.1643243031571667</x:v>
      </x:c>
      <x:c r="L1612" s="64" t="n">
        <x:f aca="0">AB1611*(1+H1612)</x:f>
        <x:v>0.9858535442163499</x:v>
      </x:c>
      <x:c r="M1612" s="64" t="n">
        <x:f aca="0">AC1611*(1+I1612)</x:f>
        <x:v>0.12534112769133507</x:v>
      </x:c>
      <x:c r="N1612" s="64" t="n">
        <x:f aca="0">SUM(J1612:M1612)</x:f>
        <x:v>1.4057142841492785</x:v>
      </x:c>
      <x:c r="O1612" s="65" t="n">
        <x:f aca="0">IFERROR((J1612+K1612)/N1612,0)</x:f>
        <x:v>0.20951598455146486</x:v>
      </x:c>
      <x:c r="P1612" s="66" t="b">
        <x:f aca="0">AND(MONTH(A1612)=12,OR(A1613="",YEAR(A1612)&lt;&gt;YEAR(A1613)))</x:f>
        <x:v>0</x:v>
      </x:c>
      <x:c r="Q1612" s="66" t="b">
        <x:f aca="0">AND(MOD(MONTH(A1612),3)=0,OR(A1613="",MONTH(A1612)&lt;&gt;MONTH(A1613)))</x:f>
        <x:v>1</x:v>
      </x:c>
      <x:c r="R1612" s="66" t="b">
        <x:f aca="0">OR(O1612&gt;$E$7,O1612&lt;$E$6)</x:f>
        <x:v>0</x:v>
      </x:c>
      <x:c r="S1612" s="66" t="b">
        <x:f aca="0">AND(OR(P1612,Q1612,R1612),A1612-AH1611&gt;$E$8)</x:f>
        <x:v>1</x:v>
      </x:c>
      <x:c r="T1612" s="67" t="str">
        <x:f aca="0">IF(NOT(OR(P1612,Q1612,R1612)),"不调",IF(NOT(S1612),"间隔规则跳过",IF(P1612,"年末+季度",IF(AND(Q1612,R1612),"季度+动态",IF(Q1612,"季度","动态")))))</x:f>
        <x:v>季度</x:v>
      </x:c>
      <x:c r="U1612" s="64" t="n">
        <x:f aca="0">IF(OR(T1612="年末+季度",T1612="季度+动态"),N1612*$E$5/2,IF(T1612="季度",(J1612+K1612)/2,IF(T1612="动态",N1612*$E$5*IF(J1612+K1612=0,0.5,J1612/(J1612+K1612)),J1612)))</x:f>
        <x:v>0.14725980612079687</x:v>
      </x:c>
      <x:c r="V1612" s="64" t="n">
        <x:f aca="0">IF(OR(T1612="年末+季度",T1612="季度+动态"),N1612*$E$5/2,IF(T1612="季度",(J1612+K1612)/2,IF(T1612="动态",N1612*$E$5*IF(J1612+K1612=0,0.5,K1612/(J1612+K1612)),K1612)))</x:f>
        <x:v>0.14725980612079687</x:v>
      </x:c>
      <x:c r="W1612" s="64" t="n">
        <x:f aca="0">IF(OR(T1612="年末+季度",T1612="季度+动态",T1612="动态"),N1612*(1-$E$5)*IF(L1612+M1612=0,$B$7/($B$7+$B$8),L1612/(L1612+M1612)),L1612)</x:f>
        <x:v>0.9858535442163499</x:v>
      </x:c>
      <x:c r="X1612" s="64" t="n">
        <x:f aca="0">IF(OR(T1612="年末+季度",T1612="季度+动态",T1612="动态"),N1612*(1-$E$5)*IF(L1612+M1612=0,$B$8/($B$7+$B$8),M1612/(L1612+M1612)),M1612)</x:f>
        <x:v>0.12534112769133507</x:v>
      </x:c>
      <x:c r="Y1612" s="64" t="n">
        <x:f aca="0">POWER(1-$H$5,(A1612-A1611)/$H$8)</x:f>
        <x:v>0.9999862671029998</x:v>
      </x:c>
      <x:c r="Z1612" s="64" t="n">
        <x:f aca="0">U1612*Y1612</x:f>
        <x:v>0.14725778381704713</x:v>
      </x:c>
      <x:c r="AA1612" s="64" t="n">
        <x:f aca="0">V1612*Y1612</x:f>
        <x:v>0.14725778381704713</x:v>
      </x:c>
      <x:c r="AB1612" s="64" t="n">
        <x:f aca="0">W1612*Y1612</x:f>
        <x:v>0.9858400055911698</x:v>
      </x:c>
      <x:c r="AC1612" s="64" t="n">
        <x:f aca="0">X1612*Y1612</x:f>
        <x:v>0.12533940639453858</x:v>
      </x:c>
      <x:c r="AD1612" s="64" t="n">
        <x:f aca="0">SUM(Z1612:AC1612)</x:f>
        <x:v>1.4056949796198026</x:v>
      </x:c>
      <x:c r="AE1612" s="64" t="n">
        <x:f aca="0">MAX(AE1611,AD1612)</x:f>
        <x:v>1.4453123110204733</x:v>
      </x:c>
      <x:c r="AF1612" s="63" t="n">
        <x:f aca="0">AD1612/AE1612-1</x:f>
        <x:v>-0.027410913958588412</x:v>
      </x:c>
      <x:c r="AG1612" s="63" t="n">
        <x:f aca="0">AD1612/AD1611-1</x:f>
        <x:v>-0.00024895772157795815</x:v>
      </x:c>
      <x:c r="AH1612" s="61" t="n">
        <x:f aca="0">IF(OR(T1612="年末+季度",T1612="季度+动态",T1612="季度",T1612="动态"),A1612,AH1611)</x:f>
        <x:v>46203</x:v>
      </x:c>
      <x:c r="AI1612" s="68" t="n">
        <x:f aca="0">YEAR(A1612)</x:f>
        <x:v>2026</x:v>
      </x:c>
      <x:c r="AJ1612" s="68" t="n">
        <x:f aca="0">MONTH(A1612)</x:f>
        <x:v>6</x:v>
      </x:c>
      <x:c r="AK1612" s="66" t="n">
        <x:f aca="0">IF(MONTH(A1612)&lt;&gt;MONTH(A1613),1,0)</x:f>
        <x:v>1</x:v>
      </x:c>
      <x:c r="AL1612" s="64" t="n">
        <x:f aca="0">IF(AK1611,AD1611,AL1611)</x:f>
        <x:v>1.4231757312549997</x:v>
      </x:c>
      <x:c r="AM1612" s="65" t="n">
        <x:f aca="0">IF(AK1612,AD1612/AL1612-1,"")</x:f>
        <x:v>-0.012282918582220415</x:v>
      </x:c>
      <x:c r="AN1612" s="64" t="n">
        <x:f aca="0">IF(AI1612&lt;&gt;AI1611,AD1612,MAX(AN1611,AD1612))</x:f>
        <x:v>1.4453123110204733</x:v>
      </x:c>
      <x:c r="AO1612" s="65" t="n">
        <x:f aca="0">AD1612/AN1612-1</x:f>
        <x:v>-0.027410913958588412</x:v>
      </x:c>
      <x:c r="AP1612" s="69" t="n">
        <x:f aca="0">IFERROR(SUM(Z1612:AC1612)/AD1612,0)</x:f>
        <x:v>1</x:v>
      </x:c>
      <x:c r="AQ1612" s="66" t="b">
        <x:f aca="0">AND(B1612&gt;0,C1612&gt;0,D1612&gt;0,E1612&gt;0)</x:f>
        <x:v>1</x:v>
      </x:c>
    </x:row>
    <x:row r="1613" ht="13.5" hidden="0">
      <x:c r="A1613" s="61" t="n">
        <x:f aca="0">'净值底稿'!A1575</x:f>
        <x:v>46204</x:v>
      </x:c>
      <x:c r="B1613" s="62" t="n">
        <x:f aca="0">'净值底稿'!W1575</x:f>
        <x:v>1.5880338483451861</x:v>
      </x:c>
      <x:c r="C1613" s="62" t="n">
        <x:f aca="0">'净值底稿'!T1575</x:f>
        <x:v>2.2095890693270617</x:v>
      </x:c>
      <x:c r="D1613" s="62" t="n">
        <x:f aca="0">'净值底稿'!U1575</x:f>
        <x:v>1.7865</x:v>
      </x:c>
      <x:c r="E1613" s="62" t="n">
        <x:f aca="0">'净值底稿'!V1575</x:f>
        <x:v>3.0102</x:v>
      </x:c>
      <x:c r="F1613" s="63" t="n">
        <x:f aca="0">IFERROR(B1613/B1612-1,0)</x:f>
        <x:v>0.01135124968928447</x:v>
      </x:c>
      <x:c r="G1613" s="63" t="n">
        <x:f aca="0">IFERROR(C1613/C1612-1,0)</x:f>
        <x:v>0.005179293203046553</x:v>
      </x:c>
      <x:c r="H1613" s="63" t="n">
        <x:f aca="0">IFERROR(D1613/D1612-1,0)</x:f>
        <x:v>-0.000950676658092009</x:v>
      </x:c>
      <x:c r="I1613" s="63" t="n">
        <x:f aca="0">IFERROR(E1613/E1612-1,0)</x:f>
        <x:v>-0.01074632751651372</x:v>
      </x:c>
      <x:c r="J1613" s="64" t="n">
        <x:f aca="0">Z1612*(1+F1613)</x:f>
        <x:v>0.14892934368984512</x:v>
      </x:c>
      <x:c r="K1613" s="64" t="n">
        <x:f aca="0">AA1612*(1+G1613)</x:f>
        <x:v>0.14802047505586646</x:v>
      </x:c>
      <x:c r="L1613" s="64" t="n">
        <x:f aca="0">AB1612*(1+H1613)</x:f>
        <x:v>0.984902790509241</x:v>
      </x:c>
      <x:c r="M1613" s="64" t="n">
        <x:f aca="0">AC1612*(1+I1613)</x:f>
        <x:v>0.12399246808269745</x:v>
      </x:c>
      <x:c r="N1613" s="64" t="n">
        <x:f aca="0">SUM(J1613:M1613)</x:f>
        <x:v>1.4058450773376499</x:v>
      </x:c>
      <x:c r="O1613" s="65" t="n">
        <x:f aca="0">IFERROR((J1613+K1613)/N1613,0)</x:f>
        <x:v>0.2112251367754311</x:v>
      </x:c>
      <x:c r="P1613" s="66" t="b">
        <x:f aca="0">AND(MONTH(A1613)=12,OR(A1614="",YEAR(A1613)&lt;&gt;YEAR(A1614)))</x:f>
        <x:v>0</x:v>
      </x:c>
      <x:c r="Q1613" s="66" t="b">
        <x:f aca="0">AND(MOD(MONTH(A1613),3)=0,OR(A1614="",MONTH(A1613)&lt;&gt;MONTH(A1614)))</x:f>
        <x:v>0</x:v>
      </x:c>
      <x:c r="R1613" s="66" t="b">
        <x:f aca="0">OR(O1613&gt;$E$7,O1613&lt;$E$6)</x:f>
        <x:v>0</x:v>
      </x:c>
      <x:c r="S1613" s="66" t="b">
        <x:f aca="0">AND(OR(P1613,Q1613,R1613),A1613-AH1612&gt;$E$8)</x:f>
        <x:v>0</x:v>
      </x:c>
      <x:c r="T1613" s="67" t="str">
        <x:f aca="0">IF(NOT(OR(P1613,Q1613,R1613)),"不调",IF(NOT(S1613),"间隔规则跳过",IF(P1613,"年末+季度",IF(AND(Q1613,R1613),"季度+动态",IF(Q1613,"季度","动态")))))</x:f>
        <x:v>不调</x:v>
      </x:c>
      <x:c r="U1613" s="64" t="n">
        <x:f aca="0">IF(OR(T1613="年末+季度",T1613="季度+动态"),N1613*$E$5/2,IF(T1613="季度",(J1613+K1613)/2,IF(T1613="动态",N1613*$E$5*IF(J1613+K1613=0,0.5,J1613/(J1613+K1613)),J1613)))</x:f>
        <x:v>0.14892934368984512</x:v>
      </x:c>
      <x:c r="V1613" s="64" t="n">
        <x:f aca="0">IF(OR(T1613="年末+季度",T1613="季度+动态"),N1613*$E$5/2,IF(T1613="季度",(J1613+K1613)/2,IF(T1613="动态",N1613*$E$5*IF(J1613+K1613=0,0.5,K1613/(J1613+K1613)),K1613)))</x:f>
        <x:v>0.14802047505586646</x:v>
      </x:c>
      <x:c r="W1613" s="64" t="n">
        <x:f aca="0">IF(OR(T1613="年末+季度",T1613="季度+动态",T1613="动态"),N1613*(1-$E$5)*IF(L1613+M1613=0,$B$7/($B$7+$B$8),L1613/(L1613+M1613)),L1613)</x:f>
        <x:v>0.984902790509241</x:v>
      </x:c>
      <x:c r="X1613" s="64" t="n">
        <x:f aca="0">IF(OR(T1613="年末+季度",T1613="季度+动态",T1613="动态"),N1613*(1-$E$5)*IF(L1613+M1613=0,$B$8/($B$7+$B$8),M1613/(L1613+M1613)),M1613)</x:f>
        <x:v>0.12399246808269745</x:v>
      </x:c>
      <x:c r="Y1613" s="64" t="n">
        <x:f aca="0">POWER(1-$H$5,(A1613-A1612)/$H$8)</x:f>
        <x:v>0.9999862671029998</x:v>
      </x:c>
      <x:c r="Z1613" s="64" t="n">
        <x:f aca="0">U1613*Y1613</x:f>
        <x:v>0.1489272984585079</x:v>
      </x:c>
      <x:c r="AA1613" s="64" t="n">
        <x:f aca="0">V1613*Y1613</x:f>
        <x:v>0.1480184423059286</x:v>
      </x:c>
      <x:c r="AB1613" s="64" t="n">
        <x:f aca="0">W1613*Y1613</x:f>
        <x:v>0.9848892649406636</x:v>
      </x:c>
      <x:c r="AC1613" s="64" t="n">
        <x:f aca="0">X1613*Y1613</x:f>
        <x:v>0.12399076530690446</x:v>
      </x:c>
      <x:c r="AD1613" s="64" t="n">
        <x:f aca="0">SUM(Z1613:AC1613)</x:f>
        <x:v>1.4058257710120046</x:v>
      </x:c>
      <x:c r="AE1613" s="64" t="n">
        <x:f aca="0">MAX(AE1612,AD1613)</x:f>
        <x:v>1.4453123110204733</x:v>
      </x:c>
      <x:c r="AF1613" s="63" t="n">
        <x:f aca="0">AD1613/AE1613-1</x:f>
        <x:v>-0.027320420442962234</x:v>
      </x:c>
      <x:c r="AG1613" s="63" t="n">
        <x:f aca="0">AD1613/AD1612-1</x:f>
        <x:v>0.00009304393492048924</x:v>
      </x:c>
      <x:c r="AH1613" s="61" t="n">
        <x:f aca="0">IF(OR(T1613="年末+季度",T1613="季度+动态",T1613="季度",T1613="动态"),A1613,AH1612)</x:f>
        <x:v>46203</x:v>
      </x:c>
      <x:c r="AI1613" s="68" t="n">
        <x:f aca="0">YEAR(A1613)</x:f>
        <x:v>2026</x:v>
      </x:c>
      <x:c r="AJ1613" s="68" t="n">
        <x:f aca="0">MONTH(A1613)</x:f>
        <x:v>7</x:v>
      </x:c>
      <x:c r="AK1613" s="66" t="n">
        <x:f aca="0">IF(MONTH(A1613)&lt;&gt;MONTH(A1614),1,0)</x:f>
        <x:v>0</x:v>
      </x:c>
      <x:c r="AL1613" s="64" t="n">
        <x:f aca="0">IF(AK1612,AD1612,AL1612)</x:f>
        <x:v>1.4056949796198026</x:v>
      </x:c>
      <x:c r="AM1613" s="65" t="str">
        <x:f aca="0">IF(AK1613,AD1613/AL1613-1,"")</x:f>
      </x:c>
      <x:c r="AN1613" s="64" t="n">
        <x:f aca="0">IF(AI1613&lt;&gt;AI1612,AD1613,MAX(AN1612,AD1613))</x:f>
        <x:v>1.4453123110204733</x:v>
      </x:c>
      <x:c r="AO1613" s="65" t="n">
        <x:f aca="0">AD1613/AN1613-1</x:f>
        <x:v>-0.027320420442962234</x:v>
      </x:c>
      <x:c r="AP1613" s="69" t="n">
        <x:f aca="0">IFERROR(SUM(Z1613:AC1613)/AD1613,0)</x:f>
        <x:v>1</x:v>
      </x:c>
      <x:c r="AQ1613" s="66" t="b">
        <x:f aca="0">AND(B1613&gt;0,C1613&gt;0,D1613&gt;0,E1613&gt;0)</x:f>
        <x:v>1</x:v>
      </x:c>
    </x:row>
    <x:row r="1614" ht="13.5" hidden="0">
      <x:c r="A1614" s="61" t="n">
        <x:f aca="0">'净值底稿'!A1576</x:f>
        <x:v>46205</x:v>
      </x:c>
      <x:c r="B1614" s="62" t="n">
        <x:f aca="0">'净值底稿'!W1576</x:f>
        <x:v>1.5967860084110868</x:v>
      </x:c>
      <x:c r="C1614" s="62" t="n">
        <x:f aca="0">'净值底稿'!T1576</x:f>
        <x:v>2.1557861305472565</x:v>
      </x:c>
      <x:c r="D1614" s="62" t="n">
        <x:f aca="0">'净值底稿'!U1576</x:f>
        <x:v>1.7867</x:v>
      </x:c>
      <x:c r="E1614" s="62" t="n">
        <x:f aca="0">'净值底稿'!V1576</x:f>
        <x:v>3.0728</x:v>
      </x:c>
      <x:c r="F1614" s="63" t="n">
        <x:f aca="0">IFERROR(B1614/B1613-1,0)</x:f>
        <x:v>0.005511318335576387</x:v>
      </x:c>
      <x:c r="G1614" s="63" t="n">
        <x:f aca="0">IFERROR(C1614/C1613-1,0)</x:f>
        <x:v>-0.024349748795684856</x:v>
      </x:c>
      <x:c r="H1614" s="63" t="n">
        <x:f aca="0">IFERROR(D1614/D1613-1,0)</x:f>
        <x:v>0.00011195074167358321</x:v>
      </x:c>
      <x:c r="I1614" s="63" t="n">
        <x:f aca="0">IFERROR(E1614/E1613-1,0)</x:f>
        <x:v>0.02079596040130216</x:v>
      </x:c>
      <x:c r="J1614" s="64" t="n">
        <x:f aca="0">Z1613*(1+F1614)</x:f>
        <x:v>0.14974808420917016</x:v>
      </x:c>
      <x:c r="K1614" s="64" t="n">
        <x:f aca="0">AA1613*(1+G1614)</x:f>
        <x:v>0.14441423041865065</x:v>
      </x:c>
      <x:c r="L1614" s="64" t="n">
        <x:f aca="0">AB1613*(1+H1614)</x:f>
        <x:v>0.9849995240243401</x:v>
      </x:c>
      <x:c r="M1614" s="64" t="n">
        <x:f aca="0">AC1613*(1+I1614)</x:f>
        <x:v>0.126569272352354</x:v>
      </x:c>
      <x:c r="N1614" s="64" t="n">
        <x:f aca="0">SUM(J1614:M1614)</x:f>
        <x:v>1.4057311110045148</x:v>
      </x:c>
      <x:c r="O1614" s="65" t="n">
        <x:f aca="0">IFERROR((J1614+K1614)/N1614,0)</x:f>
        <x:v>0.20925930451778701</x:v>
      </x:c>
      <x:c r="P1614" s="66" t="b">
        <x:f aca="0">AND(MONTH(A1614)=12,OR(A1615="",YEAR(A1614)&lt;&gt;YEAR(A1615)))</x:f>
        <x:v>0</x:v>
      </x:c>
      <x:c r="Q1614" s="66" t="b">
        <x:f aca="0">AND(MOD(MONTH(A1614),3)=0,OR(A1615="",MONTH(A1614)&lt;&gt;MONTH(A1615)))</x:f>
        <x:v>0</x:v>
      </x:c>
      <x:c r="R1614" s="66" t="b">
        <x:f aca="0">OR(O1614&gt;$E$7,O1614&lt;$E$6)</x:f>
        <x:v>0</x:v>
      </x:c>
      <x:c r="S1614" s="66" t="b">
        <x:f aca="0">AND(OR(P1614,Q1614,R1614),A1614-AH1613&gt;$E$8)</x:f>
        <x:v>0</x:v>
      </x:c>
      <x:c r="T1614" s="67" t="str">
        <x:f aca="0">IF(NOT(OR(P1614,Q1614,R1614)),"不调",IF(NOT(S1614),"间隔规则跳过",IF(P1614,"年末+季度",IF(AND(Q1614,R1614),"季度+动态",IF(Q1614,"季度","动态")))))</x:f>
        <x:v>不调</x:v>
      </x:c>
      <x:c r="U1614" s="64" t="n">
        <x:f aca="0">IF(OR(T1614="年末+季度",T1614="季度+动态"),N1614*$E$5/2,IF(T1614="季度",(J1614+K1614)/2,IF(T1614="动态",N1614*$E$5*IF(J1614+K1614=0,0.5,J1614/(J1614+K1614)),J1614)))</x:f>
        <x:v>0.14974808420917016</x:v>
      </x:c>
      <x:c r="V1614" s="64" t="n">
        <x:f aca="0">IF(OR(T1614="年末+季度",T1614="季度+动态"),N1614*$E$5/2,IF(T1614="季度",(J1614+K1614)/2,IF(T1614="动态",N1614*$E$5*IF(J1614+K1614=0,0.5,K1614/(J1614+K1614)),K1614)))</x:f>
        <x:v>0.14441423041865065</x:v>
      </x:c>
      <x:c r="W1614" s="64" t="n">
        <x:f aca="0">IF(OR(T1614="年末+季度",T1614="季度+动态",T1614="动态"),N1614*(1-$E$5)*IF(L1614+M1614=0,$B$7/($B$7+$B$8),L1614/(L1614+M1614)),L1614)</x:f>
        <x:v>0.9849995240243401</x:v>
      </x:c>
      <x:c r="X1614" s="64" t="n">
        <x:f aca="0">IF(OR(T1614="年末+季度",T1614="季度+动态",T1614="动态"),N1614*(1-$E$5)*IF(L1614+M1614=0,$B$8/($B$7+$B$8),M1614/(L1614+M1614)),M1614)</x:f>
        <x:v>0.126569272352354</x:v>
      </x:c>
      <x:c r="Y1614" s="64" t="n">
        <x:f aca="0">POWER(1-$H$5,(A1614-A1613)/$H$8)</x:f>
        <x:v>0.9999862671029998</x:v>
      </x:c>
      <x:c r="Z1614" s="64" t="n">
        <x:f aca="0">U1614*Y1614</x:f>
        <x:v>0.14974602773415374</x:v>
      </x:c>
      <x:c r="AA1614" s="64" t="n">
        <x:f aca="0">V1614*Y1614</x:f>
        <x:v>0.14441224719289894</x:v>
      </x:c>
      <x:c r="AB1614" s="64" t="n">
        <x:f aca="0">W1614*Y1614</x:f>
        <x:v>0.9849859971273314</x:v>
      </x:c>
      <x:c r="AC1614" s="64" t="n">
        <x:f aca="0">X1614*Y1614</x:f>
        <x:v>0.12656753418957337</x:v>
      </x:c>
      <x:c r="AD1614" s="64" t="n">
        <x:f aca="0">SUM(Z1614:AC1614)</x:f>
        <x:v>1.4057118062439573</x:v>
      </x:c>
      <x:c r="AE1614" s="64" t="n">
        <x:f aca="0">MAX(AE1613,AD1614)</x:f>
        <x:v>1.4453123110204733</x:v>
      </x:c>
      <x:c r="AF1614" s="63" t="n">
        <x:f aca="0">AD1614/AE1614-1</x:f>
        <x:v>-0.027399271752245546</x:v>
      </x:c>
      <x:c r="AG1614" s="63" t="n">
        <x:f aca="0">AD1614/AD1613-1</x:f>
        <x:v>-0.00008106606835445174</x:v>
      </x:c>
      <x:c r="AH1614" s="61" t="n">
        <x:f aca="0">IF(OR(T1614="年末+季度",T1614="季度+动态",T1614="季度",T1614="动态"),A1614,AH1613)</x:f>
        <x:v>46203</x:v>
      </x:c>
      <x:c r="AI1614" s="68" t="n">
        <x:f aca="0">YEAR(A1614)</x:f>
        <x:v>2026</x:v>
      </x:c>
      <x:c r="AJ1614" s="68" t="n">
        <x:f aca="0">MONTH(A1614)</x:f>
        <x:v>7</x:v>
      </x:c>
      <x:c r="AK1614" s="66" t="n">
        <x:f aca="0">IF(MONTH(A1614)&lt;&gt;MONTH(A1615),1,0)</x:f>
        <x:v>0</x:v>
      </x:c>
      <x:c r="AL1614" s="64" t="n">
        <x:f aca="0">IF(AK1613,AD1613,AL1613)</x:f>
        <x:v>1.4056949796198026</x:v>
      </x:c>
      <x:c r="AM1614" s="65" t="str">
        <x:f aca="0">IF(AK1614,AD1614/AL1614-1,"")</x:f>
      </x:c>
      <x:c r="AN1614" s="64" t="n">
        <x:f aca="0">IF(AI1614&lt;&gt;AI1613,AD1614,MAX(AN1613,AD1614))</x:f>
        <x:v>1.4453123110204733</x:v>
      </x:c>
      <x:c r="AO1614" s="65" t="n">
        <x:f aca="0">AD1614/AN1614-1</x:f>
        <x:v>-0.027399271752245546</x:v>
      </x:c>
      <x:c r="AP1614" s="69" t="n">
        <x:f aca="0">IFERROR(SUM(Z1614:AC1614)/AD1614,0)</x:f>
        <x:v>1</x:v>
      </x:c>
      <x:c r="AQ1614" s="66" t="b">
        <x:f aca="0">AND(B1614&gt;0,C1614&gt;0,D1614&gt;0,E1614&gt;0)</x:f>
        <x:v>1</x:v>
      </x:c>
    </x:row>
    <x:row r="1615" ht="13.5" hidden="0">
      <x:c r="A1615" s="61" t="n">
        <x:f aca="0">'净值底稿'!A1577</x:f>
        <x:v>46206</x:v>
      </x:c>
      <x:c r="B1615" s="62" t="n">
        <x:f aca="0">'净值底稿'!W1577</x:f>
        <x:v>1.6054171394162766</x:v>
      </x:c>
      <x:c r="C1615" s="62" t="n">
        <x:f aca="0">'净值底稿'!T1577</x:f>
        <x:v>2.1703926012797874</x:v>
      </x:c>
      <x:c r="D1615" s="62" t="n">
        <x:f aca="0">'净值底稿'!U1577</x:f>
        <x:v>1.7863</x:v>
      </x:c>
      <x:c r="E1615" s="62" t="n">
        <x:f aca="0">'净值底稿'!V1577</x:f>
        <x:v>3.1547</x:v>
      </x:c>
      <x:c r="F1615" s="63" t="n">
        <x:f aca="0">IFERROR(B1615/B1614-1,0)</x:f>
        <x:v>0.005405314775884351</x:v>
      </x:c>
      <x:c r="G1615" s="63" t="n">
        <x:f aca="0">IFERROR(C1615/C1614-1,0)</x:f>
        <x:v>0.006775473005210753</x:v>
      </x:c>
      <x:c r="H1615" s="63" t="n">
        <x:f aca="0">IFERROR(D1615/D1614-1,0)</x:f>
        <x:v>-0.00022387642021604037</x:v>
      </x:c>
      <x:c r="I1615" s="63" t="n">
        <x:f aca="0">IFERROR(E1615/E1614-1,0)</x:f>
        <x:v>0.0266532153085135</x:v>
      </x:c>
      <x:c r="J1615" s="64" t="n">
        <x:f aca="0">Z1614*(1+F1615)</x:f>
        <x:v>0.15055545215049515</x:v>
      </x:c>
      <x:c r="K1615" s="64" t="n">
        <x:f aca="0">AA1614*(1+G1615)</x:f>
        <x:v>0.14539070847537625</x:v>
      </x:c>
      <x:c r="L1615" s="64" t="n">
        <x:f aca="0">AB1614*(1+H1615)</x:f>
        <x:v>0.9847654819883316</x:v>
      </x:c>
      <x:c r="M1615" s="64" t="n">
        <x:f aca="0">AC1614*(1+I1615)</x:f>
        <x:v>0.12994096592939572</x:v>
      </x:c>
      <x:c r="N1615" s="64" t="n">
        <x:f aca="0">SUM(J1615:M1615)</x:f>
        <x:v>1.4106526085435986</x:v>
      </x:c>
      <x:c r="O1615" s="65" t="n">
        <x:f aca="0">IFERROR((J1615+K1615)/N1615,0)</x:f>
        <x:v>0.209793792485462</x:v>
      </x:c>
      <x:c r="P1615" s="66" t="b">
        <x:f aca="0">AND(MONTH(A1615)=12,OR(A1616="",YEAR(A1615)&lt;&gt;YEAR(A1616)))</x:f>
        <x:v>0</x:v>
      </x:c>
      <x:c r="Q1615" s="66" t="b">
        <x:f aca="0">AND(MOD(MONTH(A1615),3)=0,OR(A1616="",MONTH(A1615)&lt;&gt;MONTH(A1616)))</x:f>
        <x:v>0</x:v>
      </x:c>
      <x:c r="R1615" s="66" t="b">
        <x:f aca="0">OR(O1615&gt;$E$7,O1615&lt;$E$6)</x:f>
        <x:v>0</x:v>
      </x:c>
      <x:c r="S1615" s="66" t="b">
        <x:f aca="0">AND(OR(P1615,Q1615,R1615),A1615-AH1614&gt;$E$8)</x:f>
        <x:v>0</x:v>
      </x:c>
      <x:c r="T1615" s="67" t="str">
        <x:f aca="0">IF(NOT(OR(P1615,Q1615,R1615)),"不调",IF(NOT(S1615),"间隔规则跳过",IF(P1615,"年末+季度",IF(AND(Q1615,R1615),"季度+动态",IF(Q1615,"季度","动态")))))</x:f>
        <x:v>不调</x:v>
      </x:c>
      <x:c r="U1615" s="64" t="n">
        <x:f aca="0">IF(OR(T1615="年末+季度",T1615="季度+动态"),N1615*$E$5/2,IF(T1615="季度",(J1615+K1615)/2,IF(T1615="动态",N1615*$E$5*IF(J1615+K1615=0,0.5,J1615/(J1615+K1615)),J1615)))</x:f>
        <x:v>0.15055545215049515</x:v>
      </x:c>
      <x:c r="V1615" s="64" t="n">
        <x:f aca="0">IF(OR(T1615="年末+季度",T1615="季度+动态"),N1615*$E$5/2,IF(T1615="季度",(J1615+K1615)/2,IF(T1615="动态",N1615*$E$5*IF(J1615+K1615=0,0.5,K1615/(J1615+K1615)),K1615)))</x:f>
        <x:v>0.14539070847537625</x:v>
      </x:c>
      <x:c r="W1615" s="64" t="n">
        <x:f aca="0">IF(OR(T1615="年末+季度",T1615="季度+动态",T1615="动态"),N1615*(1-$E$5)*IF(L1615+M1615=0,$B$7/($B$7+$B$8),L1615/(L1615+M1615)),L1615)</x:f>
        <x:v>0.9847654819883316</x:v>
      </x:c>
      <x:c r="X1615" s="64" t="n">
        <x:f aca="0">IF(OR(T1615="年末+季度",T1615="季度+动态",T1615="动态"),N1615*(1-$E$5)*IF(L1615+M1615=0,$B$8/($B$7+$B$8),M1615/(L1615+M1615)),M1615)</x:f>
        <x:v>0.12994096592939572</x:v>
      </x:c>
      <x:c r="Y1615" s="64" t="n">
        <x:f aca="0">POWER(1-$H$5,(A1615-A1614)/$H$8)</x:f>
        <x:v>0.9999862671029998</x:v>
      </x:c>
      <x:c r="Z1615" s="64" t="n">
        <x:f aca="0">U1615*Y1615</x:f>
        <x:v>0.15055338458797796</x:v>
      </x:c>
      <x:c r="AA1615" s="64" t="n">
        <x:f aca="0">V1615*Y1615</x:f>
        <x:v>0.14538871183975197</x:v>
      </x:c>
      <x:c r="AB1615" s="64" t="n">
        <x:f aca="0">W1615*Y1615</x:f>
        <x:v>0.9847519583053981</x:v>
      </x:c>
      <x:c r="AC1615" s="64" t="n">
        <x:f aca="0">X1615*Y1615</x:f>
        <x:v>0.1299391814634945</x:v>
      </x:c>
      <x:c r="AD1615" s="64" t="n">
        <x:f aca="0">SUM(Z1615:AC1615)</x:f>
        <x:v>1.4106332361966225</x:v>
      </x:c>
      <x:c r="AE1615" s="64" t="n">
        <x:f aca="0">MAX(AE1614,AD1615)</x:f>
        <x:v>1.4453123110204733</x:v>
      </x:c>
      <x:c r="AF1615" s="63" t="n">
        <x:f aca="0">AD1615/AE1615-1</x:f>
        <x:v>-0.02399417382625446</x:v>
      </x:c>
      <x:c r="AG1615" s="63" t="n">
        <x:f aca="0">AD1615/AD1614-1</x:f>
        <x:v>0.0035010234180328226</x:v>
      </x:c>
      <x:c r="AH1615" s="61" t="n">
        <x:f aca="0">IF(OR(T1615="年末+季度",T1615="季度+动态",T1615="季度",T1615="动态"),A1615,AH1614)</x:f>
        <x:v>46203</x:v>
      </x:c>
      <x:c r="AI1615" s="68" t="n">
        <x:f aca="0">YEAR(A1615)</x:f>
        <x:v>2026</x:v>
      </x:c>
      <x:c r="AJ1615" s="68" t="n">
        <x:f aca="0">MONTH(A1615)</x:f>
        <x:v>7</x:v>
      </x:c>
      <x:c r="AK1615" s="66" t="n">
        <x:f aca="0">IF(MONTH(A1615)&lt;&gt;MONTH(A1616),1,0)</x:f>
        <x:v>0</x:v>
      </x:c>
      <x:c r="AL1615" s="64" t="n">
        <x:f aca="0">IF(AK1614,AD1614,AL1614)</x:f>
        <x:v>1.4056949796198026</x:v>
      </x:c>
      <x:c r="AM1615" s="65" t="str">
        <x:f aca="0">IF(AK1615,AD1615/AL1615-1,"")</x:f>
      </x:c>
      <x:c r="AN1615" s="64" t="n">
        <x:f aca="0">IF(AI1615&lt;&gt;AI1614,AD1615,MAX(AN1614,AD1615))</x:f>
        <x:v>1.4453123110204733</x:v>
      </x:c>
      <x:c r="AO1615" s="65" t="n">
        <x:f aca="0">AD1615/AN1615-1</x:f>
        <x:v>-0.02399417382625446</x:v>
      </x:c>
      <x:c r="AP1615" s="69" t="n">
        <x:f aca="0">IFERROR(SUM(Z1615:AC1615)/AD1615,0)</x:f>
        <x:v>1</x:v>
      </x:c>
      <x:c r="AQ1615" s="66" t="b">
        <x:f aca="0">AND(B1615&gt;0,C1615&gt;0,D1615&gt;0,E1615&gt;0)</x:f>
        <x:v>1</x:v>
      </x:c>
    </x:row>
    <x:row r="1616" ht="13.5" hidden="0">
      <x:c r="A1616" s="61" t="n">
        <x:f aca="0">'净值底稿'!A1578</x:f>
        <x:v>46209</x:v>
      </x:c>
      <x:c r="B1616" s="62" t="n">
        <x:f aca="0">'净值底稿'!W1578</x:f>
        <x:v>1.627276172207842</x:v>
      </x:c>
      <x:c r="C1616" s="62" t="n">
        <x:f aca="0">'净值底稿'!T1578</x:f>
        <x:v>2.1500997917495592</x:v>
      </x:c>
      <x:c r="D1616" s="62" t="n">
        <x:f aca="0">'净值底稿'!U1578</x:f>
        <x:v>1.7876</x:v>
      </x:c>
      <x:c r="E1616" s="62" t="n">
        <x:f aca="0">'净值底稿'!V1578</x:f>
        <x:v>3.145</x:v>
      </x:c>
      <x:c r="F1616" s="63" t="n">
        <x:f aca="0">IFERROR(B1616/B1615-1,0)</x:f>
        <x:v>0.01361579632787091</x:v>
      </x:c>
      <x:c r="G1616" s="63" t="n">
        <x:f aca="0">IFERROR(C1616/C1615-1,0)</x:f>
        <x:v>-0.009349833536228536</x:v>
      </x:c>
      <x:c r="H1616" s="63" t="n">
        <x:f aca="0">IFERROR(D1616/D1615-1,0)</x:f>
        <x:v>0.0007277612942955258</x:v>
      </x:c>
      <x:c r="I1616" s="63" t="n">
        <x:f aca="0">IFERROR(E1616/E1615-1,0)</x:f>
        <x:v>-0.003074777316385058</x:v>
      </x:c>
      <x:c r="J1616" s="64" t="n">
        <x:f aca="0">Z1615*(1+F1616)</x:f>
        <x:v>0.15260328880899948</x:v>
      </x:c>
      <x:c r="K1616" s="64" t="n">
        <x:f aca="0">AA1615*(1+G1616)</x:f>
        <x:v>0.14402935158600358</x:v>
      </x:c>
      <x:c r="L1616" s="64" t="n">
        <x:f aca="0">AB1615*(1+H1616)</x:f>
        <x:v>0.9854686226651345</x:v>
      </x:c>
      <x:c r="M1616" s="64" t="n">
        <x:f aca="0">AC1615*(1+I1616)</x:f>
        <x:v>0.1295396474158209</x:v>
      </x:c>
      <x:c r="N1616" s="64" t="n">
        <x:f aca="0">SUM(J1616:M1616)</x:f>
        <x:v>1.4116409104759584</x:v>
      </x:c>
      <x:c r="O1616" s="65" t="n">
        <x:f aca="0">IFERROR((J1616+K1616)/N1616,0)</x:f>
        <x:v>0.21013321319441525</x:v>
      </x:c>
      <x:c r="P1616" s="66" t="b">
        <x:f aca="0">AND(MONTH(A1616)=12,OR(A1617="",YEAR(A1616)&lt;&gt;YEAR(A1617)))</x:f>
        <x:v>0</x:v>
      </x:c>
      <x:c r="Q1616" s="66" t="b">
        <x:f aca="0">AND(MOD(MONTH(A1616),3)=0,OR(A1617="",MONTH(A1616)&lt;&gt;MONTH(A1617)))</x:f>
        <x:v>0</x:v>
      </x:c>
      <x:c r="R1616" s="66" t="b">
        <x:f aca="0">OR(O1616&gt;$E$7,O1616&lt;$E$6)</x:f>
        <x:v>0</x:v>
      </x:c>
      <x:c r="S1616" s="66" t="b">
        <x:f aca="0">AND(OR(P1616,Q1616,R1616),A1616-AH1615&gt;$E$8)</x:f>
        <x:v>0</x:v>
      </x:c>
      <x:c r="T1616" s="67" t="str">
        <x:f aca="0">IF(NOT(OR(P1616,Q1616,R1616)),"不调",IF(NOT(S1616),"间隔规则跳过",IF(P1616,"年末+季度",IF(AND(Q1616,R1616),"季度+动态",IF(Q1616,"季度","动态")))))</x:f>
        <x:v>不调</x:v>
      </x:c>
      <x:c r="U1616" s="64" t="n">
        <x:f aca="0">IF(OR(T1616="年末+季度",T1616="季度+动态"),N1616*$E$5/2,IF(T1616="季度",(J1616+K1616)/2,IF(T1616="动态",N1616*$E$5*IF(J1616+K1616=0,0.5,J1616/(J1616+K1616)),J1616)))</x:f>
        <x:v>0.15260328880899948</x:v>
      </x:c>
      <x:c r="V1616" s="64" t="n">
        <x:f aca="0">IF(OR(T1616="年末+季度",T1616="季度+动态"),N1616*$E$5/2,IF(T1616="季度",(J1616+K1616)/2,IF(T1616="动态",N1616*$E$5*IF(J1616+K1616=0,0.5,K1616/(J1616+K1616)),K1616)))</x:f>
        <x:v>0.14402935158600358</x:v>
      </x:c>
      <x:c r="W1616" s="64" t="n">
        <x:f aca="0">IF(OR(T1616="年末+季度",T1616="季度+动态",T1616="动态"),N1616*(1-$E$5)*IF(L1616+M1616=0,$B$7/($B$7+$B$8),L1616/(L1616+M1616)),L1616)</x:f>
        <x:v>0.9854686226651345</x:v>
      </x:c>
      <x:c r="X1616" s="64" t="n">
        <x:f aca="0">IF(OR(T1616="年末+季度",T1616="季度+动态",T1616="动态"),N1616*(1-$E$5)*IF(L1616+M1616=0,$B$8/($B$7+$B$8),M1616/(L1616+M1616)),M1616)</x:f>
        <x:v>0.1295396474158209</x:v>
      </x:c>
      <x:c r="Y1616" s="64" t="n">
        <x:f aca="0">POWER(1-$H$5,(A1616-A1615)/$H$8)</x:f>
        <x:v>0.9999588018747739</x:v>
      </x:c>
      <x:c r="Z1616" s="64" t="n">
        <x:f aca="0">U1616*Y1616</x:f>
        <x:v>0.1525970018395972</x:v>
      </x:c>
      <x:c r="AA1616" s="64" t="n">
        <x:f aca="0">V1616*Y1616</x:f>
        <x:v>0.14402341784674072</x:v>
      </x:c>
      <x:c r="AB1616" s="64" t="n">
        <x:f aca="0">W1616*Y1616</x:f>
        <x:v>0.9854280232054116</x:v>
      </x:c>
      <x:c r="AC1616" s="64" t="n">
        <x:f aca="0">X1616*Y1616</x:f>
        <x:v>0.12953431062520493</x:v>
      </x:c>
      <x:c r="AD1616" s="64" t="n">
        <x:f aca="0">SUM(Z1616:AC1616)</x:f>
        <x:v>1.4115827535169545</x:v>
      </x:c>
      <x:c r="AE1616" s="64" t="n">
        <x:f aca="0">MAX(AE1615,AD1616)</x:f>
        <x:v>1.4453123110204733</x:v>
      </x:c>
      <x:c r="AF1616" s="63" t="n">
        <x:f aca="0">AD1616/AE1616-1</x:f>
        <x:v>-0.023337210405205644</x:v>
      </x:c>
      <x:c r="AG1616" s="63" t="n">
        <x:f aca="0">AD1616/AD1615-1</x:f>
        <x:v>0.0006731142411560143</x:v>
      </x:c>
      <x:c r="AH1616" s="61" t="n">
        <x:f aca="0">IF(OR(T1616="年末+季度",T1616="季度+动态",T1616="季度",T1616="动态"),A1616,AH1615)</x:f>
        <x:v>46203</x:v>
      </x:c>
      <x:c r="AI1616" s="68" t="n">
        <x:f aca="0">YEAR(A1616)</x:f>
        <x:v>2026</x:v>
      </x:c>
      <x:c r="AJ1616" s="68" t="n">
        <x:f aca="0">MONTH(A1616)</x:f>
        <x:v>7</x:v>
      </x:c>
      <x:c r="AK1616" s="66" t="n">
        <x:f aca="0">IF(MONTH(A1616)&lt;&gt;MONTH(A1617),1,0)</x:f>
        <x:v>0</x:v>
      </x:c>
      <x:c r="AL1616" s="64" t="n">
        <x:f aca="0">IF(AK1615,AD1615,AL1615)</x:f>
        <x:v>1.4056949796198026</x:v>
      </x:c>
      <x:c r="AM1616" s="65" t="str">
        <x:f aca="0">IF(AK1616,AD1616/AL1616-1,"")</x:f>
      </x:c>
      <x:c r="AN1616" s="64" t="n">
        <x:f aca="0">IF(AI1616&lt;&gt;AI1615,AD1616,MAX(AN1615,AD1616))</x:f>
        <x:v>1.4453123110204733</x:v>
      </x:c>
      <x:c r="AO1616" s="65" t="n">
        <x:f aca="0">AD1616/AN1616-1</x:f>
        <x:v>-0.023337210405205644</x:v>
      </x:c>
      <x:c r="AP1616" s="69" t="n">
        <x:f aca="0">IFERROR(SUM(Z1616:AC1616)/AD1616,0)</x:f>
        <x:v>1</x:v>
      </x:c>
      <x:c r="AQ1616" s="66" t="b">
        <x:f aca="0">AND(B1616&gt;0,C1616&gt;0,D1616&gt;0,E1616&gt;0)</x:f>
        <x:v>1</x:v>
      </x:c>
    </x:row>
    <x:row r="1617" ht="13.5" hidden="0">
      <x:c r="A1617" s="61" t="n">
        <x:f aca="0">'净值底稿'!A1579</x:f>
        <x:v>46210</x:v>
      </x:c>
      <x:c r="B1617" s="62" t="n">
        <x:f aca="0">'净值底稿'!W1579</x:f>
        <x:v>1.6119534113261702</x:v>
      </x:c>
      <x:c r="C1617" s="62" t="n">
        <x:f aca="0">'净值底稿'!T1579</x:f>
        <x:v>2.106952808025301</x:v>
      </x:c>
      <x:c r="D1617" s="62" t="n">
        <x:f aca="0">'净值底稿'!U1579</x:f>
        <x:v>1.7878</x:v>
      </x:c>
      <x:c r="E1617" s="62" t="n">
        <x:f aca="0">'净值底稿'!V1579</x:f>
        <x:v>3.1265</x:v>
      </x:c>
      <x:c r="F1617" s="63" t="n">
        <x:f aca="0">IFERROR(B1617/B1616-1,0)</x:f>
        <x:v>-0.009416201836767613</x:v>
      </x:c>
      <x:c r="G1617" s="63" t="n">
        <x:f aca="0">IFERROR(C1617/C1616-1,0)</x:f>
        <x:v>-0.02006743309767456</x:v>
      </x:c>
      <x:c r="H1617" s="63" t="n">
        <x:f aca="0">IFERROR(D1617/D1616-1,0)</x:f>
        <x:v>0.0001118818527634513</x:v>
      </x:c>
      <x:c r="I1617" s="63" t="n">
        <x:f aca="0">IFERROR(E1617/E1616-1,0)</x:f>
        <x:v>-0.00588235294117645</x:v>
      </x:c>
      <x:c r="J1617" s="64" t="n">
        <x:f aca="0">Z1616*(1+F1617)</x:f>
        <x:v>0.15116011767058996</x:v>
      </x:c>
      <x:c r="K1617" s="64" t="n">
        <x:f aca="0">AA1616*(1+G1617)</x:f>
        <x:v>0.14113323754460283</x:v>
      </x:c>
      <x:c r="L1617" s="64" t="n">
        <x:f aca="0">AB1616*(1+H1617)</x:f>
        <x:v>0.9855382747184128</x:v>
      </x:c>
      <x:c r="M1617" s="64" t="n">
        <x:f aca="0">AC1616*(1+I1617)</x:f>
        <x:v>0.1287723440921155</x:v>
      </x:c>
      <x:c r="N1617" s="64" t="n">
        <x:f aca="0">SUM(J1617:M1617)</x:f>
        <x:v>1.4066039740257212</x:v>
      </x:c>
      <x:c r="O1617" s="65" t="n">
        <x:f aca="0">IFERROR((J1617+K1617)/N1617,0)</x:f>
        <x:v>0.2078007460611994</x:v>
      </x:c>
      <x:c r="P1617" s="66" t="b">
        <x:f aca="0">AND(MONTH(A1617)=12,OR(A1618="",YEAR(A1617)&lt;&gt;YEAR(A1618)))</x:f>
        <x:v>0</x:v>
      </x:c>
      <x:c r="Q1617" s="66" t="b">
        <x:f aca="0">AND(MOD(MONTH(A1617),3)=0,OR(A1618="",MONTH(A1617)&lt;&gt;MONTH(A1618)))</x:f>
        <x:v>0</x:v>
      </x:c>
      <x:c r="R1617" s="66" t="b">
        <x:f aca="0">OR(O1617&gt;$E$7,O1617&lt;$E$6)</x:f>
        <x:v>0</x:v>
      </x:c>
      <x:c r="S1617" s="66" t="b">
        <x:f aca="0">AND(OR(P1617,Q1617,R1617),A1617-AH1616&gt;$E$8)</x:f>
        <x:v>0</x:v>
      </x:c>
      <x:c r="T1617" s="67" t="str">
        <x:f aca="0">IF(NOT(OR(P1617,Q1617,R1617)),"不调",IF(NOT(S1617),"间隔规则跳过",IF(P1617,"年末+季度",IF(AND(Q1617,R1617),"季度+动态",IF(Q1617,"季度","动态")))))</x:f>
        <x:v>不调</x:v>
      </x:c>
      <x:c r="U1617" s="64" t="n">
        <x:f aca="0">IF(OR(T1617="年末+季度",T1617="季度+动态"),N1617*$E$5/2,IF(T1617="季度",(J1617+K1617)/2,IF(T1617="动态",N1617*$E$5*IF(J1617+K1617=0,0.5,J1617/(J1617+K1617)),J1617)))</x:f>
        <x:v>0.15116011767058996</x:v>
      </x:c>
      <x:c r="V1617" s="64" t="n">
        <x:f aca="0">IF(OR(T1617="年末+季度",T1617="季度+动态"),N1617*$E$5/2,IF(T1617="季度",(J1617+K1617)/2,IF(T1617="动态",N1617*$E$5*IF(J1617+K1617=0,0.5,K1617/(J1617+K1617)),K1617)))</x:f>
        <x:v>0.14113323754460283</x:v>
      </x:c>
      <x:c r="W1617" s="64" t="n">
        <x:f aca="0">IF(OR(T1617="年末+季度",T1617="季度+动态",T1617="动态"),N1617*(1-$E$5)*IF(L1617+M1617=0,$B$7/($B$7+$B$8),L1617/(L1617+M1617)),L1617)</x:f>
        <x:v>0.9855382747184128</x:v>
      </x:c>
      <x:c r="X1617" s="64" t="n">
        <x:f aca="0">IF(OR(T1617="年末+季度",T1617="季度+动态",T1617="动态"),N1617*(1-$E$5)*IF(L1617+M1617=0,$B$8/($B$7+$B$8),M1617/(L1617+M1617)),M1617)</x:f>
        <x:v>0.1287723440921155</x:v>
      </x:c>
      <x:c r="Y1617" s="64" t="n">
        <x:f aca="0">POWER(1-$H$5,(A1617-A1616)/$H$8)</x:f>
        <x:v>0.9999862671029998</x:v>
      </x:c>
      <x:c r="Z1617" s="64" t="n">
        <x:f aca="0">U1617*Y1617</x:f>
        <x:v>0.15115804180426345</x:v>
      </x:c>
      <x:c r="AA1617" s="64" t="n">
        <x:f aca="0">V1617*Y1617</x:f>
        <x:v>0.14113129937638833</x:v>
      </x:c>
      <x:c r="AB1617" s="64" t="n">
        <x:f aca="0">W1617*Y1617</x:f>
        <x:v>0.9855247404227964</x:v>
      </x:c>
      <x:c r="AC1617" s="64" t="n">
        <x:f aca="0">X1617*Y1617</x:f>
        <x:v>0.1287705756747776</x:v>
      </x:c>
      <x:c r="AD1617" s="64" t="n">
        <x:f aca="0">SUM(Z1617:AC1617)</x:f>
        <x:v>1.406584657278226</x:v>
      </x:c>
      <x:c r="AE1617" s="64" t="n">
        <x:f aca="0">MAX(AE1616,AD1617)</x:f>
        <x:v>1.4453123110204733</x:v>
      </x:c>
      <x:c r="AF1617" s="63" t="n">
        <x:f aca="0">AD1617/AE1617-1</x:f>
        <x:v>-0.02679535311984127</x:v>
      </x:c>
      <x:c r="AG1617" s="63" t="n">
        <x:f aca="0">AD1617/AD1616-1</x:f>
        <x:v>-0.0035407745144773184</x:v>
      </x:c>
      <x:c r="AH1617" s="61" t="n">
        <x:f aca="0">IF(OR(T1617="年末+季度",T1617="季度+动态",T1617="季度",T1617="动态"),A1617,AH1616)</x:f>
        <x:v>46203</x:v>
      </x:c>
      <x:c r="AI1617" s="68" t="n">
        <x:f aca="0">YEAR(A1617)</x:f>
        <x:v>2026</x:v>
      </x:c>
      <x:c r="AJ1617" s="68" t="n">
        <x:f aca="0">MONTH(A1617)</x:f>
        <x:v>7</x:v>
      </x:c>
      <x:c r="AK1617" s="66" t="n">
        <x:f aca="0">IF(MONTH(A1617)&lt;&gt;MONTH(A1618),1,0)</x:f>
        <x:v>0</x:v>
      </x:c>
      <x:c r="AL1617" s="64" t="n">
        <x:f aca="0">IF(AK1616,AD1616,AL1616)</x:f>
        <x:v>1.4056949796198026</x:v>
      </x:c>
      <x:c r="AM1617" s="65" t="str">
        <x:f aca="0">IF(AK1617,AD1617/AL1617-1,"")</x:f>
      </x:c>
      <x:c r="AN1617" s="64" t="n">
        <x:f aca="0">IF(AI1617&lt;&gt;AI1616,AD1617,MAX(AN1616,AD1617))</x:f>
        <x:v>1.4453123110204733</x:v>
      </x:c>
      <x:c r="AO1617" s="65" t="n">
        <x:f aca="0">AD1617/AN1617-1</x:f>
        <x:v>-0.02679535311984127</x:v>
      </x:c>
      <x:c r="AP1617" s="69" t="n">
        <x:f aca="0">IFERROR(SUM(Z1617:AC1617)/AD1617,0)</x:f>
        <x:v>1</x:v>
      </x:c>
      <x:c r="AQ1617" s="66" t="b">
        <x:f aca="0">AND(B1617&gt;0,C1617&gt;0,D1617&gt;0,E1617&gt;0)</x:f>
        <x:v>1</x:v>
      </x:c>
    </x:row>
    <x:row r="1618" ht="13.5" hidden="0">
      <x:c r="A1618" s="61" t="n">
        <x:f aca="0">'净值底稿'!A1580</x:f>
        <x:v>46211</x:v>
      </x:c>
      <x:c r="B1618" s="62" t="n">
        <x:f aca="0">'净值底稿'!W1580</x:f>
        <x:v>1.6223504331585965</x:v>
      </x:c>
      <x:c r="C1618" s="62" t="n">
        <x:f aca="0">'净值底稿'!T1580</x:f>
        <x:v>2.068163165963817</x:v>
      </x:c>
      <x:c r="D1618" s="62" t="n">
        <x:f aca="0">'净值底稿'!U1580</x:f>
        <x:v>1.7888</x:v>
      </x:c>
      <x:c r="E1618" s="62" t="n">
        <x:f aca="0">'净值底稿'!V1580</x:f>
        <x:v>3.1218</x:v>
      </x:c>
      <x:c r="F1618" s="63" t="n">
        <x:f aca="0">IFERROR(B1618/B1617-1,0)</x:f>
        <x:v>0.006449951815836075</x:v>
      </x:c>
      <x:c r="G1618" s="63" t="n">
        <x:f aca="0">IFERROR(C1618/C1617-1,0)</x:f>
        <x:v>-0.018410304167105984</x:v>
      </x:c>
      <x:c r="H1618" s="63" t="n">
        <x:f aca="0">IFERROR(D1618/D1617-1,0)</x:f>
        <x:v>0.0005593466830740024</x:v>
      </x:c>
      <x:c r="I1618" s="63" t="n">
        <x:f aca="0">IFERROR(E1618/E1617-1,0)</x:f>
        <x:v>-0.0015032784263554477</x:v>
      </x:c>
      <x:c r="J1618" s="64" t="n">
        <x:f aca="0">Z1617*(1+F1618)</x:f>
        <x:v>0.1521330038904771</x:v>
      </x:c>
      <x:c r="K1618" s="64" t="n">
        <x:f aca="0">AA1617*(1+G1618)</x:f>
        <x:v>0.13853302922737012</x:v>
      </x:c>
      <x:c r="L1618" s="64" t="n">
        <x:f aca="0">AB1617*(1+H1618)</x:f>
        <x:v>0.9860759904174392</x:v>
      </x:c>
      <x:c r="M1618" s="64" t="n">
        <x:f aca="0">AC1617*(1+I1618)</x:f>
        <x:v>0.12857699764641634</x:v>
      </x:c>
      <x:c r="N1618" s="64" t="n">
        <x:f aca="0">SUM(J1618:M1618)</x:f>
        <x:v>1.4053190211817028</x:v>
      </x:c>
      <x:c r="O1618" s="65" t="n">
        <x:f aca="0">IFERROR((J1618+K1618)/N1618,0)</x:f>
        <x:v>0.20683277514697862</x:v>
      </x:c>
      <x:c r="P1618" s="66" t="b">
        <x:f aca="0">AND(MONTH(A1618)=12,OR(A1619="",YEAR(A1618)&lt;&gt;YEAR(A1619)))</x:f>
        <x:v>0</x:v>
      </x:c>
      <x:c r="Q1618" s="66" t="b">
        <x:f aca="0">AND(MOD(MONTH(A1618),3)=0,OR(A1619="",MONTH(A1618)&lt;&gt;MONTH(A1619)))</x:f>
        <x:v>0</x:v>
      </x:c>
      <x:c r="R1618" s="66" t="b">
        <x:f aca="0">OR(O1618&gt;$E$7,O1618&lt;$E$6)</x:f>
        <x:v>0</x:v>
      </x:c>
      <x:c r="S1618" s="66" t="b">
        <x:f aca="0">AND(OR(P1618,Q1618,R1618),A1618-AH1617&gt;$E$8)</x:f>
        <x:v>0</x:v>
      </x:c>
      <x:c r="T1618" s="67" t="str">
        <x:f aca="0">IF(NOT(OR(P1618,Q1618,R1618)),"不调",IF(NOT(S1618),"间隔规则跳过",IF(P1618,"年末+季度",IF(AND(Q1618,R1618),"季度+动态",IF(Q1618,"季度","动态")))))</x:f>
        <x:v>不调</x:v>
      </x:c>
      <x:c r="U1618" s="64" t="n">
        <x:f aca="0">IF(OR(T1618="年末+季度",T1618="季度+动态"),N1618*$E$5/2,IF(T1618="季度",(J1618+K1618)/2,IF(T1618="动态",N1618*$E$5*IF(J1618+K1618=0,0.5,J1618/(J1618+K1618)),J1618)))</x:f>
        <x:v>0.1521330038904771</x:v>
      </x:c>
      <x:c r="V1618" s="64" t="n">
        <x:f aca="0">IF(OR(T1618="年末+季度",T1618="季度+动态"),N1618*$E$5/2,IF(T1618="季度",(J1618+K1618)/2,IF(T1618="动态",N1618*$E$5*IF(J1618+K1618=0,0.5,K1618/(J1618+K1618)),K1618)))</x:f>
        <x:v>0.13853302922737012</x:v>
      </x:c>
      <x:c r="W1618" s="64" t="n">
        <x:f aca="0">IF(OR(T1618="年末+季度",T1618="季度+动态",T1618="动态"),N1618*(1-$E$5)*IF(L1618+M1618=0,$B$7/($B$7+$B$8),L1618/(L1618+M1618)),L1618)</x:f>
        <x:v>0.9860759904174392</x:v>
      </x:c>
      <x:c r="X1618" s="64" t="n">
        <x:f aca="0">IF(OR(T1618="年末+季度",T1618="季度+动态",T1618="动态"),N1618*(1-$E$5)*IF(L1618+M1618=0,$B$8/($B$7+$B$8),M1618/(L1618+M1618)),M1618)</x:f>
        <x:v>0.12857699764641634</x:v>
      </x:c>
      <x:c r="Y1618" s="64" t="n">
        <x:f aca="0">POWER(1-$H$5,(A1618-A1617)/$H$8)</x:f>
        <x:v>0.9999862671029998</x:v>
      </x:c>
      <x:c r="Z1618" s="64" t="n">
        <x:f aca="0">U1618*Y1618</x:f>
        <x:v>0.15213091466360434</x:v>
      </x:c>
      <x:c r="AA1618" s="64" t="n">
        <x:f aca="0">V1618*Y1618</x:f>
        <x:v>0.1385311267675486</x:v>
      </x:c>
      <x:c r="AB1618" s="64" t="n">
        <x:f aca="0">W1618*Y1618</x:f>
        <x:v>0.9860624487374284</x:v>
      </x:c>
      <x:c r="AC1618" s="64" t="n">
        <x:f aca="0">X1618*Y1618</x:f>
        <x:v>0.12857523191175105</x:v>
      </x:c>
      <x:c r="AD1618" s="64" t="n">
        <x:f aca="0">SUM(Z1618:AC1618)</x:f>
        <x:v>1.4052997220803325</x:v>
      </x:c>
      <x:c r="AE1618" s="64" t="n">
        <x:f aca="0">MAX(AE1617,AD1618)</x:f>
        <x:v>1.4453123110204733</x:v>
      </x:c>
      <x:c r="AF1618" s="63" t="n">
        <x:f aca="0">AD1618/AE1618-1</x:f>
        <x:v>-0.027684389481114735</x:v>
      </x:c>
      <x:c r="AG1618" s="63" t="n">
        <x:f aca="0">AD1618/AD1617-1</x:f>
        <x:v>-0.0009135142995088108</x:v>
      </x:c>
      <x:c r="AH1618" s="61" t="n">
        <x:f aca="0">IF(OR(T1618="年末+季度",T1618="季度+动态",T1618="季度",T1618="动态"),A1618,AH1617)</x:f>
        <x:v>46203</x:v>
      </x:c>
      <x:c r="AI1618" s="68" t="n">
        <x:f aca="0">YEAR(A1618)</x:f>
        <x:v>2026</x:v>
      </x:c>
      <x:c r="AJ1618" s="68" t="n">
        <x:f aca="0">MONTH(A1618)</x:f>
        <x:v>7</x:v>
      </x:c>
      <x:c r="AK1618" s="66" t="n">
        <x:f aca="0">IF(MONTH(A1618)&lt;&gt;MONTH(A1619),1,0)</x:f>
        <x:v>0</x:v>
      </x:c>
      <x:c r="AL1618" s="64" t="n">
        <x:f aca="0">IF(AK1617,AD1617,AL1617)</x:f>
        <x:v>1.4056949796198026</x:v>
      </x:c>
      <x:c r="AM1618" s="65" t="str">
        <x:f aca="0">IF(AK1618,AD1618/AL1618-1,"")</x:f>
      </x:c>
      <x:c r="AN1618" s="64" t="n">
        <x:f aca="0">IF(AI1618&lt;&gt;AI1617,AD1618,MAX(AN1617,AD1618))</x:f>
        <x:v>1.4453123110204733</x:v>
      </x:c>
      <x:c r="AO1618" s="65" t="n">
        <x:f aca="0">AD1618/AN1618-1</x:f>
        <x:v>-0.027684389481114735</x:v>
      </x:c>
      <x:c r="AP1618" s="69" t="n">
        <x:f aca="0">IFERROR(SUM(Z1618:AC1618)/AD1618,0)</x:f>
        <x:v>1</x:v>
      </x:c>
      <x:c r="AQ1618" s="66" t="b">
        <x:f aca="0">AND(B1618&gt;0,C1618&gt;0,D1618&gt;0,E1618&gt;0)</x:f>
        <x:v>1</x:v>
      </x:c>
    </x:row>
    <x:row r="1619" ht="13.5" hidden="0">
      <x:c r="A1619" s="61" t="n">
        <x:f aca="0">'净值底稿'!A1581</x:f>
        <x:v>46212</x:v>
      </x:c>
      <x:c r="B1619" s="62" t="n">
        <x:f aca="0">'净值底稿'!W1581</x:f>
        <x:v>1.6092970377258438</x:v>
      </x:c>
      <x:c r="C1619" s="62" t="n">
        <x:f aca="0">'净值底稿'!T1581</x:f>
        <x:v>2.1115081759451835</x:v>
      </x:c>
      <x:c r="D1619" s="62" t="n">
        <x:f aca="0">'净值底稿'!U1581</x:f>
        <x:v>1.789</x:v>
      </x:c>
      <x:c r="E1619" s="62" t="n">
        <x:f aca="0">'净值底稿'!V1581</x:f>
        <x:v>3.1112</x:v>
      </x:c>
      <x:c r="F1619" s="63" t="n">
        <x:f aca="0">IFERROR(B1619/B1618-1,0)</x:f>
        <x:v>-0.008045977716009678</x:v>
      </x:c>
      <x:c r="G1619" s="63" t="n">
        <x:f aca="0">IFERROR(C1619/C1618-1,0)</x:f>
        <x:v>0.020958215819091963</x:v>
      </x:c>
      <x:c r="H1619" s="63" t="n">
        <x:f aca="0">IFERROR(D1619/D1618-1,0)</x:f>
        <x:v>0.00011180679785338654</x:v>
      </x:c>
      <x:c r="I1619" s="63" t="n">
        <x:f aca="0">IFERROR(E1619/E1618-1,0)</x:f>
        <x:v>-0.0033954769684155783</x:v>
      </x:c>
      <x:c r="J1619" s="64" t="n">
        <x:f aca="0">Z1618*(1+F1619)</x:f>
        <x:v>0.1509068727143048</x:v>
      </x:c>
      <x:c r="K1619" s="64" t="n">
        <x:f aca="0">AA1618*(1+G1619)</x:f>
        <x:v>0.14143449202000488</x:v>
      </x:c>
      <x:c r="L1619" s="64" t="n">
        <x:f aca="0">AB1618*(1+H1619)</x:f>
        <x:v>0.9861726972223053</x:v>
      </x:c>
      <x:c r="M1619" s="64" t="n">
        <x:f aca="0">AC1618*(1+I1619)</x:f>
        <x:v>0.128138657673086</x:v>
      </x:c>
      <x:c r="N1619" s="64" t="n">
        <x:f aca="0">SUM(J1619:M1619)</x:f>
        <x:v>1.406652719629701</x:v>
      </x:c>
      <x:c r="O1619" s="65" t="n">
        <x:f aca="0">IFERROR((J1619+K1619)/N1619,0)</x:f>
        <x:v>0.20782767534211863</x:v>
      </x:c>
      <x:c r="P1619" s="66" t="b">
        <x:f aca="0">AND(MONTH(A1619)=12,OR(A1620="",YEAR(A1619)&lt;&gt;YEAR(A1620)))</x:f>
        <x:v>0</x:v>
      </x:c>
      <x:c r="Q1619" s="66" t="b">
        <x:f aca="0">AND(MOD(MONTH(A1619),3)=0,OR(A1620="",MONTH(A1619)&lt;&gt;MONTH(A1620)))</x:f>
        <x:v>0</x:v>
      </x:c>
      <x:c r="R1619" s="66" t="b">
        <x:f aca="0">OR(O1619&gt;$E$7,O1619&lt;$E$6)</x:f>
        <x:v>0</x:v>
      </x:c>
      <x:c r="S1619" s="66" t="b">
        <x:f aca="0">AND(OR(P1619,Q1619,R1619),A1619-AH1618&gt;$E$8)</x:f>
        <x:v>0</x:v>
      </x:c>
      <x:c r="T1619" s="67" t="str">
        <x:f aca="0">IF(NOT(OR(P1619,Q1619,R1619)),"不调",IF(NOT(S1619),"间隔规则跳过",IF(P1619,"年末+季度",IF(AND(Q1619,R1619),"季度+动态",IF(Q1619,"季度","动态")))))</x:f>
        <x:v>不调</x:v>
      </x:c>
      <x:c r="U1619" s="64" t="n">
        <x:f aca="0">IF(OR(T1619="年末+季度",T1619="季度+动态"),N1619*$E$5/2,IF(T1619="季度",(J1619+K1619)/2,IF(T1619="动态",N1619*$E$5*IF(J1619+K1619=0,0.5,J1619/(J1619+K1619)),J1619)))</x:f>
        <x:v>0.1509068727143048</x:v>
      </x:c>
      <x:c r="V1619" s="64" t="n">
        <x:f aca="0">IF(OR(T1619="年末+季度",T1619="季度+动态"),N1619*$E$5/2,IF(T1619="季度",(J1619+K1619)/2,IF(T1619="动态",N1619*$E$5*IF(J1619+K1619=0,0.5,K1619/(J1619+K1619)),K1619)))</x:f>
        <x:v>0.14143449202000488</x:v>
      </x:c>
      <x:c r="W1619" s="64" t="n">
        <x:f aca="0">IF(OR(T1619="年末+季度",T1619="季度+动态",T1619="动态"),N1619*(1-$E$5)*IF(L1619+M1619=0,$B$7/($B$7+$B$8),L1619/(L1619+M1619)),L1619)</x:f>
        <x:v>0.9861726972223053</x:v>
      </x:c>
      <x:c r="X1619" s="64" t="n">
        <x:f aca="0">IF(OR(T1619="年末+季度",T1619="季度+动态",T1619="动态"),N1619*(1-$E$5)*IF(L1619+M1619=0,$B$8/($B$7+$B$8),M1619/(L1619+M1619)),M1619)</x:f>
        <x:v>0.128138657673086</x:v>
      </x:c>
      <x:c r="Y1619" s="64" t="n">
        <x:f aca="0">POWER(1-$H$5,(A1619-A1618)/$H$8)</x:f>
        <x:v>0.9999862671029998</x:v>
      </x:c>
      <x:c r="Z1619" s="64" t="n">
        <x:f aca="0">U1619*Y1619</x:f>
        <x:v>0.1509048003257652</x:v>
      </x:c>
      <x:c r="AA1619" s="64" t="n">
        <x:f aca="0">V1619*Y1619</x:f>
        <x:v>0.14143254971469368</x:v>
      </x:c>
      <x:c r="AB1619" s="64" t="n">
        <x:f aca="0">W1619*Y1619</x:f>
        <x:v>0.9861591542142298</x:v>
      </x:c>
      <x:c r="AC1619" s="64" t="n">
        <x:f aca="0">X1619*Y1619</x:f>
        <x:v>0.1281368979580984</x:v>
      </x:c>
      <x:c r="AD1619" s="64" t="n">
        <x:f aca="0">SUM(Z1619:AC1619)</x:f>
        <x:v>1.406633402212787</x:v>
      </x:c>
      <x:c r="AE1619" s="64" t="n">
        <x:f aca="0">MAX(AE1618,AD1619)</x:f>
        <x:v>1.4453123110204733</x:v>
      </x:c>
      <x:c r="AF1619" s="63" t="n">
        <x:f aca="0">AD1619/AE1619-1</x:f>
        <x:v>-0.026761626890437706</x:v>
      </x:c>
      <x:c r="AG1619" s="63" t="n">
        <x:f aca="0">AD1619/AD1618-1</x:f>
        <x:v>0.0009490360750090687</x:v>
      </x:c>
      <x:c r="AH1619" s="61" t="n">
        <x:f aca="0">IF(OR(T1619="年末+季度",T1619="季度+动态",T1619="季度",T1619="动态"),A1619,AH1618)</x:f>
        <x:v>46203</x:v>
      </x:c>
      <x:c r="AI1619" s="68" t="n">
        <x:f aca="0">YEAR(A1619)</x:f>
        <x:v>2026</x:v>
      </x:c>
      <x:c r="AJ1619" s="68" t="n">
        <x:f aca="0">MONTH(A1619)</x:f>
        <x:v>7</x:v>
      </x:c>
      <x:c r="AK1619" s="66" t="n">
        <x:f aca="0">IF(MONTH(A1619)&lt;&gt;MONTH(A1620),1,0)</x:f>
        <x:v>0</x:v>
      </x:c>
      <x:c r="AL1619" s="64" t="n">
        <x:f aca="0">IF(AK1618,AD1618,AL1618)</x:f>
        <x:v>1.4056949796198026</x:v>
      </x:c>
      <x:c r="AM1619" s="65" t="str">
        <x:f aca="0">IF(AK1619,AD1619/AL1619-1,"")</x:f>
      </x:c>
      <x:c r="AN1619" s="64" t="n">
        <x:f aca="0">IF(AI1619&lt;&gt;AI1618,AD1619,MAX(AN1618,AD1619))</x:f>
        <x:v>1.4453123110204733</x:v>
      </x:c>
      <x:c r="AO1619" s="65" t="n">
        <x:f aca="0">AD1619/AN1619-1</x:f>
        <x:v>-0.026761626890437706</x:v>
      </x:c>
      <x:c r="AP1619" s="69" t="n">
        <x:f aca="0">IFERROR(SUM(Z1619:AC1619)/AD1619,0)</x:f>
        <x:v>1</x:v>
      </x:c>
      <x:c r="AQ1619" s="66" t="b">
        <x:f aca="0">AND(B1619&gt;0,C1619&gt;0,D1619&gt;0,E1619&gt;0)</x:f>
        <x:v>1</x:v>
      </x:c>
    </x:row>
    <x:row r="1620" ht="13.5" hidden="0">
      <x:c r="A1620" s="61" t="n">
        <x:f aca="0">'净值底稿'!A1582</x:f>
        <x:v>46213</x:v>
      </x:c>
      <x:c r="B1620" s="62" t="n">
        <x:f aca="0">'净值底稿'!W1582</x:f>
        <x:v>1.6107829532255933</x:v>
      </x:c>
      <x:c r="C1620" s="62" t="n">
        <x:f aca="0">'净值底稿'!T1582</x:f>
        <x:v>2.0858725238983595</x:v>
      </x:c>
      <x:c r="D1620" s="62" t="n">
        <x:f aca="0">'净值底稿'!U1582</x:f>
        <x:v>1.7892</x:v>
      </x:c>
      <x:c r="E1620" s="62" t="n">
        <x:f aca="0">'净值底稿'!V1582</x:f>
        <x:v>3.1082</x:v>
      </x:c>
      <x:c r="F1620" s="63" t="n">
        <x:f aca="0">IFERROR(B1620/B1619-1,0)</x:f>
        <x:v>0.0009233320293990932</x:v>
      </x:c>
      <x:c r="G1620" s="63" t="n">
        <x:f aca="0">IFERROR(C1620/C1619-1,0)</x:f>
        <x:v>-0.012140920096294971</x:v>
      </x:c>
      <x:c r="H1620" s="63" t="n">
        <x:f aca="0">IFERROR(D1620/D1619-1,0)</x:f>
        <x:v>0.00011179429849073053</x:v>
      </x:c>
      <x:c r="I1620" s="63" t="n">
        <x:f aca="0">IFERROR(E1620/E1619-1,0)</x:f>
        <x:v>-0.0009642581640525449</x:v>
      </x:c>
      <x:c r="J1620" s="64" t="n">
        <x:f aca="0">Z1619*(1+F1620)</x:f>
        <x:v>0.15104413556129606</x:v>
      </x:c>
      <x:c r="K1620" s="64" t="n">
        <x:f aca="0">AA1619*(1+G1620)</x:f>
        <x:v>0.1397154284295923</x:v>
      </x:c>
      <x:c r="L1620" s="64" t="n">
        <x:f aca="0">AB1619*(1+H1620)</x:f>
        <x:v>0.9862694011850754</x:v>
      </x:c>
      <x:c r="M1620" s="64" t="n">
        <x:f aca="0">AC1619*(1+I1620)</x:f>
        <x:v>0.12801334090812594</x:v>
      </x:c>
      <x:c r="N1620" s="64" t="n">
        <x:f aca="0">SUM(J1620:M1620)</x:f>
        <x:v>1.4050423060840898</x:v>
      </x:c>
      <x:c r="O1620" s="65" t="n">
        <x:f aca="0">IFERROR((J1620+K1620)/N1620,0)</x:f>
        <x:v>0.20694007769861902</x:v>
      </x:c>
      <x:c r="P1620" s="66" t="b">
        <x:f aca="0">AND(MONTH(A1620)=12,OR(A1621="",YEAR(A1620)&lt;&gt;YEAR(A1621)))</x:f>
        <x:v>0</x:v>
      </x:c>
      <x:c r="Q1620" s="66" t="b">
        <x:f aca="0">AND(MOD(MONTH(A1620),3)=0,OR(A1621="",MONTH(A1620)&lt;&gt;MONTH(A1621)))</x:f>
        <x:v>0</x:v>
      </x:c>
      <x:c r="R1620" s="66" t="b">
        <x:f aca="0">OR(O1620&gt;$E$7,O1620&lt;$E$6)</x:f>
        <x:v>0</x:v>
      </x:c>
      <x:c r="S1620" s="66" t="b">
        <x:f aca="0">AND(OR(P1620,Q1620,R1620),A1620-AH1619&gt;$E$8)</x:f>
        <x:v>0</x:v>
      </x:c>
      <x:c r="T1620" s="67" t="str">
        <x:f aca="0">IF(NOT(OR(P1620,Q1620,R1620)),"不调",IF(NOT(S1620),"间隔规则跳过",IF(P1620,"年末+季度",IF(AND(Q1620,R1620),"季度+动态",IF(Q1620,"季度","动态")))))</x:f>
        <x:v>不调</x:v>
      </x:c>
      <x:c r="U1620" s="64" t="n">
        <x:f aca="0">IF(OR(T1620="年末+季度",T1620="季度+动态"),N1620*$E$5/2,IF(T1620="季度",(J1620+K1620)/2,IF(T1620="动态",N1620*$E$5*IF(J1620+K1620=0,0.5,J1620/(J1620+K1620)),J1620)))</x:f>
        <x:v>0.15104413556129606</x:v>
      </x:c>
      <x:c r="V1620" s="64" t="n">
        <x:f aca="0">IF(OR(T1620="年末+季度",T1620="季度+动态"),N1620*$E$5/2,IF(T1620="季度",(J1620+K1620)/2,IF(T1620="动态",N1620*$E$5*IF(J1620+K1620=0,0.5,K1620/(J1620+K1620)),K1620)))</x:f>
        <x:v>0.1397154284295923</x:v>
      </x:c>
      <x:c r="W1620" s="64" t="n">
        <x:f aca="0">IF(OR(T1620="年末+季度",T1620="季度+动态",T1620="动态"),N1620*(1-$E$5)*IF(L1620+M1620=0,$B$7/($B$7+$B$8),L1620/(L1620+M1620)),L1620)</x:f>
        <x:v>0.9862694011850754</x:v>
      </x:c>
      <x:c r="X1620" s="64" t="n">
        <x:f aca="0">IF(OR(T1620="年末+季度",T1620="季度+动态",T1620="动态"),N1620*(1-$E$5)*IF(L1620+M1620=0,$B$8/($B$7+$B$8),M1620/(L1620+M1620)),M1620)</x:f>
        <x:v>0.12801334090812594</x:v>
      </x:c>
      <x:c r="Y1620" s="64" t="n">
        <x:f aca="0">POWER(1-$H$5,(A1620-A1619)/$H$8)</x:f>
        <x:v>0.9999862671029998</x:v>
      </x:c>
      <x:c r="Z1620" s="64" t="n">
        <x:f aca="0">U1620*Y1620</x:f>
        <x:v>0.15104206128773992</x:v>
      </x:c>
      <x:c r="AA1620" s="64" t="n">
        <x:f aca="0">V1620*Y1620</x:f>
        <x:v>0.13971350973200433</x:v>
      </x:c>
      <x:c r="AB1620" s="64" t="n">
        <x:f aca="0">W1620*Y1620</x:f>
        <x:v>0.9862558568489744</x:v>
      </x:c>
      <x:c r="AC1620" s="64" t="n">
        <x:f aca="0">X1620*Y1620</x:f>
        <x:v>0.12801158291410059</x:v>
      </x:c>
      <x:c r="AD1620" s="64" t="n">
        <x:f aca="0">SUM(Z1620:AC1620)</x:f>
        <x:v>1.4050230107828192</x:v>
      </x:c>
      <x:c r="AE1620" s="64" t="n">
        <x:f aca="0">MAX(AE1619,AD1620)</x:f>
        <x:v>1.4453123110204733</x:v>
      </x:c>
      <x:c r="AF1620" s="63" t="n">
        <x:f aca="0">AD1620/AE1620-1</x:f>
        <x:v>-0.02787584380929231</x:v>
      </x:c>
      <x:c r="AG1620" s="63" t="n">
        <x:f aca="0">AD1620/AD1619-1</x:f>
        <x:v>-0.0011448551039912047</x:v>
      </x:c>
      <x:c r="AH1620" s="61" t="n">
        <x:f aca="0">IF(OR(T1620="年末+季度",T1620="季度+动态",T1620="季度",T1620="动态"),A1620,AH1619)</x:f>
        <x:v>46203</x:v>
      </x:c>
      <x:c r="AI1620" s="68" t="n">
        <x:f aca="0">YEAR(A1620)</x:f>
        <x:v>2026</x:v>
      </x:c>
      <x:c r="AJ1620" s="68" t="n">
        <x:f aca="0">MONTH(A1620)</x:f>
        <x:v>7</x:v>
      </x:c>
      <x:c r="AK1620" s="66" t="n">
        <x:f aca="0">IF(MONTH(A1620)&lt;&gt;MONTH(A1621),1,0)</x:f>
        <x:v>0</x:v>
      </x:c>
      <x:c r="AL1620" s="64" t="n">
        <x:f aca="0">IF(AK1619,AD1619,AL1619)</x:f>
        <x:v>1.4056949796198026</x:v>
      </x:c>
      <x:c r="AM1620" s="65" t="str">
        <x:f aca="0">IF(AK1620,AD1620/AL1620-1,"")</x:f>
      </x:c>
      <x:c r="AN1620" s="64" t="n">
        <x:f aca="0">IF(AI1620&lt;&gt;AI1619,AD1620,MAX(AN1619,AD1620))</x:f>
        <x:v>1.4453123110204733</x:v>
      </x:c>
      <x:c r="AO1620" s="65" t="n">
        <x:f aca="0">AD1620/AN1620-1</x:f>
        <x:v>-0.02787584380929231</x:v>
      </x:c>
      <x:c r="AP1620" s="69" t="n">
        <x:f aca="0">IFERROR(SUM(Z1620:AC1620)/AD1620,0)</x:f>
        <x:v>1</x:v>
      </x:c>
      <x:c r="AQ1620" s="66" t="b">
        <x:f aca="0">AND(B1620&gt;0,C1620&gt;0,D1620&gt;0,E1620&gt;0)</x:f>
        <x:v>1</x:v>
      </x:c>
    </x:row>
    <x:row r="1621" ht="13.5" hidden="0">
      <x:c r="A1621" s="61" t="n">
        <x:f aca="0">'净值底稿'!A1583</x:f>
        <x:v>46216</x:v>
      </x:c>
      <x:c r="B1621" s="62" t="n">
        <x:f aca="0">'净值底稿'!W1583</x:f>
        <x:v>1.618454177342536</x:v>
      </x:c>
      <x:c r="C1621" s="62" t="n">
        <x:f aca="0">'净值底稿'!T1583</x:f>
        <x:v>1.9927977657810974</x:v>
      </x:c>
      <x:c r="D1621" s="62" t="n">
        <x:f aca="0">'净值底稿'!U1583</x:f>
        <x:v>1.7887</x:v>
      </x:c>
      <x:c r="E1621" s="62" t="n">
        <x:f aca="0">'净值底稿'!V1583</x:f>
        <x:v>3.0707</x:v>
      </x:c>
      <x:c r="F1621" s="63" t="n">
        <x:f aca="0">IFERROR(B1621/B1620-1,0)</x:f>
        <x:v>0.004762419481520563</x:v>
      </x:c>
      <x:c r="G1621" s="63" t="n">
        <x:f aca="0">IFERROR(C1621/C1620-1,0)</x:f>
        <x:v>-0.04462149870180543</x:v>
      </x:c>
      <x:c r="H1621" s="63" t="n">
        <x:f aca="0">IFERROR(D1621/D1620-1,0)</x:f>
        <x:v>-0.0002794545048065977</x:v>
      </x:c>
      <x:c r="I1621" s="63" t="n">
        <x:f aca="0">IFERROR(E1621/E1620-1,0)</x:f>
        <x:v>-0.012064860691075263</x:v>
      </x:c>
      <x:c r="J1621" s="64" t="n">
        <x:f aca="0">Z1620*(1+F1621)</x:f>
        <x:v>0.15176138694294566</x:v>
      </x:c>
      <x:c r="K1621" s="64" t="n">
        <x:f aca="0">AA1620*(1+G1621)</x:f>
        <x:v>0.13347928353887303</x:v>
      </x:c>
      <x:c r="L1621" s="64" t="n">
        <x:f aca="0">AB1620*(1+H1621)</x:f>
        <x:v>0.985980243206886</x:v>
      </x:c>
      <x:c r="M1621" s="64" t="n">
        <x:f aca="0">AC1620*(1+I1621)</x:f>
        <x:v>0.12646714099939793</x:v>
      </x:c>
      <x:c r="N1621" s="64" t="n">
        <x:f aca="0">SUM(J1621:M1621)</x:f>
        <x:v>1.3976880546881025</x:v>
      </x:c>
      <x:c r="O1621" s="65" t="n">
        <x:f aca="0">IFERROR((J1621+K1621)/N1621,0)</x:f>
        <x:v>0.20408035221097373</x:v>
      </x:c>
      <x:c r="P1621" s="66" t="b">
        <x:f aca="0">AND(MONTH(A1621)=12,OR(A1622="",YEAR(A1621)&lt;&gt;YEAR(A1622)))</x:f>
        <x:v>0</x:v>
      </x:c>
      <x:c r="Q1621" s="66" t="b">
        <x:f aca="0">AND(MOD(MONTH(A1621),3)=0,OR(A1622="",MONTH(A1621)&lt;&gt;MONTH(A1622)))</x:f>
        <x:v>0</x:v>
      </x:c>
      <x:c r="R1621" s="66" t="b">
        <x:f aca="0">OR(O1621&gt;$E$7,O1621&lt;$E$6)</x:f>
        <x:v>0</x:v>
      </x:c>
      <x:c r="S1621" s="66" t="b">
        <x:f aca="0">AND(OR(P1621,Q1621,R1621),A1621-AH1620&gt;$E$8)</x:f>
        <x:v>0</x:v>
      </x:c>
      <x:c r="T1621" s="67" t="str">
        <x:f aca="0">IF(NOT(OR(P1621,Q1621,R1621)),"不调",IF(NOT(S1621),"间隔规则跳过",IF(P1621,"年末+季度",IF(AND(Q1621,R1621),"季度+动态",IF(Q1621,"季度","动态")))))</x:f>
        <x:v>不调</x:v>
      </x:c>
      <x:c r="U1621" s="64" t="n">
        <x:f aca="0">IF(OR(T1621="年末+季度",T1621="季度+动态"),N1621*$E$5/2,IF(T1621="季度",(J1621+K1621)/2,IF(T1621="动态",N1621*$E$5*IF(J1621+K1621=0,0.5,J1621/(J1621+K1621)),J1621)))</x:f>
        <x:v>0.15176138694294566</x:v>
      </x:c>
      <x:c r="V1621" s="64" t="n">
        <x:f aca="0">IF(OR(T1621="年末+季度",T1621="季度+动态"),N1621*$E$5/2,IF(T1621="季度",(J1621+K1621)/2,IF(T1621="动态",N1621*$E$5*IF(J1621+K1621=0,0.5,K1621/(J1621+K1621)),K1621)))</x:f>
        <x:v>0.13347928353887303</x:v>
      </x:c>
      <x:c r="W1621" s="64" t="n">
        <x:f aca="0">IF(OR(T1621="年末+季度",T1621="季度+动态",T1621="动态"),N1621*(1-$E$5)*IF(L1621+M1621=0,$B$7/($B$7+$B$8),L1621/(L1621+M1621)),L1621)</x:f>
        <x:v>0.985980243206886</x:v>
      </x:c>
      <x:c r="X1621" s="64" t="n">
        <x:f aca="0">IF(OR(T1621="年末+季度",T1621="季度+动态",T1621="动态"),N1621*(1-$E$5)*IF(L1621+M1621=0,$B$8/($B$7+$B$8),M1621/(L1621+M1621)),M1621)</x:f>
        <x:v>0.12646714099939793</x:v>
      </x:c>
      <x:c r="Y1621" s="64" t="n">
        <x:f aca="0">POWER(1-$H$5,(A1621-A1620)/$H$8)</x:f>
        <x:v>0.9999588018747739</x:v>
      </x:c>
      <x:c r="Z1621" s="64" t="n">
        <x:f aca="0">U1621*Y1621</x:f>
        <x:v>0.1517551346583219</x:v>
      </x:c>
      <x:c r="AA1621" s="64" t="n">
        <x:f aca="0">V1621*Y1621</x:f>
        <x:v>0.13347378444263472</x:v>
      </x:c>
      <x:c r="AB1621" s="64" t="n">
        <x:f aca="0">W1621*Y1621</x:f>
        <x:v>0.985939622669356</x:v>
      </x:c>
      <x:c r="AC1621" s="64" t="n">
        <x:f aca="0">X1621*Y1621</x:f>
        <x:v>0.12646193079028606</x:v>
      </x:c>
      <x:c r="AD1621" s="64" t="n">
        <x:f aca="0">SUM(Z1621:AC1621)</x:f>
        <x:v>1.3976304725605986</x:v>
      </x:c>
      <x:c r="AE1621" s="64" t="n">
        <x:f aca="0">MAX(AE1620,AD1621)</x:f>
        <x:v>1.4453123110204733</x:v>
      </x:c>
      <x:c r="AF1621" s="63" t="n">
        <x:f aca="0">AD1621/AE1621-1</x:f>
        <x:v>-0.032990681734530125</x:v>
      </x:c>
      <x:c r="AG1621" s="63" t="n">
        <x:f aca="0">AD1621/AD1620-1</x:f>
        <x:v>-0.005261506868917243</x:v>
      </x:c>
      <x:c r="AH1621" s="61" t="n">
        <x:f aca="0">IF(OR(T1621="年末+季度",T1621="季度+动态",T1621="季度",T1621="动态"),A1621,AH1620)</x:f>
        <x:v>46203</x:v>
      </x:c>
      <x:c r="AI1621" s="68" t="n">
        <x:f aca="0">YEAR(A1621)</x:f>
        <x:v>2026</x:v>
      </x:c>
      <x:c r="AJ1621" s="68" t="n">
        <x:f aca="0">MONTH(A1621)</x:f>
        <x:v>7</x:v>
      </x:c>
      <x:c r="AK1621" s="66" t="n">
        <x:f aca="0">IF(MONTH(A1621)&lt;&gt;MONTH(A1622),1,0)</x:f>
        <x:v>0</x:v>
      </x:c>
      <x:c r="AL1621" s="64" t="n">
        <x:f aca="0">IF(AK1620,AD1620,AL1620)</x:f>
        <x:v>1.4056949796198026</x:v>
      </x:c>
      <x:c r="AM1621" s="65" t="str">
        <x:f aca="0">IF(AK1621,AD1621/AL1621-1,"")</x:f>
      </x:c>
      <x:c r="AN1621" s="64" t="n">
        <x:f aca="0">IF(AI1621&lt;&gt;AI1620,AD1621,MAX(AN1620,AD1621))</x:f>
        <x:v>1.4453123110204733</x:v>
      </x:c>
      <x:c r="AO1621" s="65" t="n">
        <x:f aca="0">AD1621/AN1621-1</x:f>
        <x:v>-0.032990681734530125</x:v>
      </x:c>
      <x:c r="AP1621" s="69" t="n">
        <x:f aca="0">IFERROR(SUM(Z1621:AC1621)/AD1621,0)</x:f>
        <x:v>1</x:v>
      </x:c>
      <x:c r="AQ1621" s="66" t="b">
        <x:f aca="0">AND(B1621&gt;0,C1621&gt;0,D1621&gt;0,E1621&gt;0)</x:f>
        <x:v>1</x:v>
      </x:c>
    </x:row>
    <x:row r="1622" ht="13.5" hidden="0">
      <x:c r="A1622" s="61" t="n">
        <x:f aca="0">'净值底稿'!A1584</x:f>
        <x:v>46217</x:v>
      </x:c>
      <x:c r="B1622" s="62" t="n">
        <x:f aca="0">'净值底稿'!W1584</x:f>
        <x:v>1.6397565600146229</x:v>
      </x:c>
      <x:c r="C1622" s="62" t="n">
        <x:f aca="0">'净值底稿'!T1584</x:f>
        <x:v>2.038298249901816</x:v>
      </x:c>
      <x:c r="D1622" s="62" t="n">
        <x:f aca="0">'净值底稿'!U1584</x:f>
        <x:v>1.7891</x:v>
      </x:c>
      <x:c r="E1622" s="62" t="n">
        <x:f aca="0">'净值底稿'!V1584</x:f>
        <x:v>3.0468</x:v>
      </x:c>
      <x:c r="F1622" s="63" t="n">
        <x:f aca="0">IFERROR(B1622/B1621-1,0)</x:f>
        <x:v>0.013162178435638383</x:v>
      </x:c>
      <x:c r="G1622" s="63" t="n">
        <x:f aca="0">IFERROR(C1622/C1621-1,0)</x:f>
        <x:v>0.02283246443870035</x:v>
      </x:c>
      <x:c r="H1622" s="63" t="n">
        <x:f aca="0">IFERROR(D1622/D1621-1,0)</x:f>
        <x:v>0.00022362609716553017</x:v>
      </x:c>
      <x:c r="I1622" s="63" t="n">
        <x:f aca="0">IFERROR(E1622/E1621-1,0)</x:f>
        <x:v>-0.0077832416061484055</x:v>
      </x:c>
      <x:c r="J1622" s="64" t="n">
        <x:f aca="0">Z1621*(1+F1622)</x:f>
        <x:v>0.15375256281921906</x:v>
      </x:c>
      <x:c r="K1622" s="64" t="n">
        <x:f aca="0">AA1621*(1+G1622)</x:f>
        <x:v>0.13652131987941993</x:v>
      </x:c>
      <x:c r="L1622" s="64" t="n">
        <x:f aca="0">AB1621*(1+H1622)</x:f>
        <x:v>0.9861601044992144</x:v>
      </x:c>
      <x:c r="M1622" s="64" t="n">
        <x:f aca="0">AC1621*(1+I1622)</x:f>
        <x:v>0.12547764702896524</x:v>
      </x:c>
      <x:c r="N1622" s="64" t="n">
        <x:f aca="0">SUM(J1622:M1622)</x:f>
        <x:v>1.4019116342268187</x:v>
      </x:c>
      <x:c r="O1622" s="65" t="n">
        <x:f aca="0">IFERROR((J1622+K1622)/N1622,0)</x:f>
        <x:v>0.2070557627255377</x:v>
      </x:c>
      <x:c r="P1622" s="66" t="b">
        <x:f aca="0">AND(MONTH(A1622)=12,OR(A1623="",YEAR(A1622)&lt;&gt;YEAR(A1623)))</x:f>
        <x:v>0</x:v>
      </x:c>
      <x:c r="Q1622" s="66" t="b">
        <x:f aca="0">AND(MOD(MONTH(A1622),3)=0,OR(A1623="",MONTH(A1622)&lt;&gt;MONTH(A1623)))</x:f>
        <x:v>0</x:v>
      </x:c>
      <x:c r="R1622" s="66" t="b">
        <x:f aca="0">OR(O1622&gt;$E$7,O1622&lt;$E$6)</x:f>
        <x:v>0</x:v>
      </x:c>
      <x:c r="S1622" s="66" t="b">
        <x:f aca="0">AND(OR(P1622,Q1622,R1622),A1622-AH1621&gt;$E$8)</x:f>
        <x:v>0</x:v>
      </x:c>
      <x:c r="T1622" s="67" t="str">
        <x:f aca="0">IF(NOT(OR(P1622,Q1622,R1622)),"不调",IF(NOT(S1622),"间隔规则跳过",IF(P1622,"年末+季度",IF(AND(Q1622,R1622),"季度+动态",IF(Q1622,"季度","动态")))))</x:f>
        <x:v>不调</x:v>
      </x:c>
      <x:c r="U1622" s="64" t="n">
        <x:f aca="0">IF(OR(T1622="年末+季度",T1622="季度+动态"),N1622*$E$5/2,IF(T1622="季度",(J1622+K1622)/2,IF(T1622="动态",N1622*$E$5*IF(J1622+K1622=0,0.5,J1622/(J1622+K1622)),J1622)))</x:f>
        <x:v>0.15375256281921906</x:v>
      </x:c>
      <x:c r="V1622" s="64" t="n">
        <x:f aca="0">IF(OR(T1622="年末+季度",T1622="季度+动态"),N1622*$E$5/2,IF(T1622="季度",(J1622+K1622)/2,IF(T1622="动态",N1622*$E$5*IF(J1622+K1622=0,0.5,K1622/(J1622+K1622)),K1622)))</x:f>
        <x:v>0.13652131987941993</x:v>
      </x:c>
      <x:c r="W1622" s="64" t="n">
        <x:f aca="0">IF(OR(T1622="年末+季度",T1622="季度+动态",T1622="动态"),N1622*(1-$E$5)*IF(L1622+M1622=0,$B$7/($B$7+$B$8),L1622/(L1622+M1622)),L1622)</x:f>
        <x:v>0.9861601044992144</x:v>
      </x:c>
      <x:c r="X1622" s="64" t="n">
        <x:f aca="0">IF(OR(T1622="年末+季度",T1622="季度+动态",T1622="动态"),N1622*(1-$E$5)*IF(L1622+M1622=0,$B$8/($B$7+$B$8),M1622/(L1622+M1622)),M1622)</x:f>
        <x:v>0.12547764702896524</x:v>
      </x:c>
      <x:c r="Y1622" s="64" t="n">
        <x:f aca="0">POWER(1-$H$5,(A1622-A1621)/$H$8)</x:f>
        <x:v>0.9999862671029998</x:v>
      </x:c>
      <x:c r="Z1622" s="64" t="n">
        <x:f aca="0">U1622*Y1622</x:f>
        <x:v>0.15375045135111035</x:v>
      </x:c>
      <x:c r="AA1622" s="64" t="n">
        <x:f aca="0">V1622*Y1622</x:f>
        <x:v>0.13651944504619568</x:v>
      </x:c>
      <x:c r="AB1622" s="64" t="n">
        <x:f aca="0">W1622*Y1622</x:f>
        <x:v>0.9861465616640736</x:v>
      </x:c>
      <x:c r="AC1622" s="64" t="n">
        <x:f aca="0">X1622*Y1622</x:f>
        <x:v>0.12547592385736275</x:v>
      </x:c>
      <x:c r="AD1622" s="64" t="n">
        <x:f aca="0">SUM(Z1622:AC1622)</x:f>
        <x:v>1.4018923819187425</x:v>
      </x:c>
      <x:c r="AE1622" s="64" t="n">
        <x:f aca="0">MAX(AE1621,AD1622)</x:f>
        <x:v>1.4453123110204733</x:v>
      </x:c>
      <x:c r="AF1622" s="63" t="n">
        <x:f aca="0">AD1622/AE1622-1</x:f>
        <x:v>-0.030041900820089062</x:v>
      </x:c>
      <x:c r="AG1622" s="63" t="n">
        <x:f aca="0">AD1622/AD1621-1</x:f>
        <x:v>0.003049382109089116</x:v>
      </x:c>
      <x:c r="AH1622" s="61" t="n">
        <x:f aca="0">IF(OR(T1622="年末+季度",T1622="季度+动态",T1622="季度",T1622="动态"),A1622,AH1621)</x:f>
        <x:v>46203</x:v>
      </x:c>
      <x:c r="AI1622" s="68" t="n">
        <x:f aca="0">YEAR(A1622)</x:f>
        <x:v>2026</x:v>
      </x:c>
      <x:c r="AJ1622" s="68" t="n">
        <x:f aca="0">MONTH(A1622)</x:f>
        <x:v>7</x:v>
      </x:c>
      <x:c r="AK1622" s="66" t="n">
        <x:f aca="0">IF(MONTH(A1622)&lt;&gt;MONTH(A1623),1,0)</x:f>
        <x:v>0</x:v>
      </x:c>
      <x:c r="AL1622" s="64" t="n">
        <x:f aca="0">IF(AK1621,AD1621,AL1621)</x:f>
        <x:v>1.4056949796198026</x:v>
      </x:c>
      <x:c r="AM1622" s="65" t="str">
        <x:f aca="0">IF(AK1622,AD1622/AL1622-1,"")</x:f>
      </x:c>
      <x:c r="AN1622" s="64" t="n">
        <x:f aca="0">IF(AI1622&lt;&gt;AI1621,AD1622,MAX(AN1621,AD1622))</x:f>
        <x:v>1.4453123110204733</x:v>
      </x:c>
      <x:c r="AO1622" s="65" t="n">
        <x:f aca="0">AD1622/AN1622-1</x:f>
        <x:v>-0.030041900820089062</x:v>
      </x:c>
      <x:c r="AP1622" s="69" t="n">
        <x:f aca="0">IFERROR(SUM(Z1622:AC1622)/AD1622,0)</x:f>
        <x:v>1</x:v>
      </x:c>
      <x:c r="AQ1622" s="66" t="b">
        <x:f aca="0">AND(B1622&gt;0,C1622&gt;0,D1622&gt;0,E1622&gt;0)</x:f>
        <x:v>1</x:v>
      </x:c>
    </x:row>
    <x:row r="1623" ht="13.5" hidden="0">
      <x:c r="A1623" s="61" t="n">
        <x:f aca="0">'净值底稿'!A1585</x:f>
        <x:v>46218</x:v>
      </x:c>
      <x:c r="B1623" s="62" t="n">
        <x:f aca="0">'净值底稿'!W1585</x:f>
        <x:v>1.6572116700609933</x:v>
      </x:c>
      <x:c r="C1623" s="62" t="n">
        <x:f aca="0">'净值底稿'!T1585</x:f>
        <x:v>2.0155636258299143</x:v>
      </x:c>
      <x:c r="D1623" s="62" t="n">
        <x:f aca="0">'净值底稿'!U1585</x:f>
        <x:v>1.7894</x:v>
      </x:c>
      <x:c r="E1623" s="62" t="n">
        <x:f aca="0">'净值底稿'!V1585</x:f>
        <x:v>3.0423</x:v>
      </x:c>
      <x:c r="F1623" s="63" t="n">
        <x:f aca="0">IFERROR(B1623/B1622-1,0)</x:f>
        <x:v>0.010644939908772022</x:v>
      </x:c>
      <x:c r="G1623" s="63" t="n">
        <x:f aca="0">IFERROR(C1623/C1622-1,0)</x:f>
        <x:v>-0.011153727906598854</x:v>
      </x:c>
      <x:c r="H1623" s="63" t="n">
        <x:f aca="0">IFERROR(D1623/D1622-1,0)</x:f>
        <x:v>0.0001676820747862351</x:v>
      </x:c>
      <x:c r="I1623" s="63" t="n">
        <x:f aca="0">IFERROR(E1623/E1622-1,0)</x:f>
        <x:v>-0.0014769594328476465</x:v>
      </x:c>
      <x:c r="J1623" s="64" t="n">
        <x:f aca="0">Z1622*(1+F1623)</x:f>
        <x:v>0.1553871156666895</x:v>
      </x:c>
      <x:c r="K1623" s="64" t="n">
        <x:f aca="0">AA1622*(1+G1623)</x:f>
        <x:v>0.13499674430219052</x:v>
      </x:c>
      <x:c r="L1623" s="64" t="n">
        <x:f aca="0">AB1622*(1+H1623)</x:f>
        <x:v>0.9863119207655767</x:v>
      </x:c>
      <x:c r="M1623" s="64" t="n">
        <x:f aca="0">AC1622*(1+I1623)</x:f>
        <x:v>0.12529060100802636</x:v>
      </x:c>
      <x:c r="N1623" s="64" t="n">
        <x:f aca="0">SUM(J1623:M1623)</x:f>
        <x:v>1.4019863817424831</x:v>
      </x:c>
      <x:c r="O1623" s="65" t="n">
        <x:f aca="0">IFERROR((J1623+K1623)/N1623,0)</x:f>
        <x:v>0.20712316735057829</x:v>
      </x:c>
      <x:c r="P1623" s="66" t="b">
        <x:f aca="0">AND(MONTH(A1623)=12,OR(A1624="",YEAR(A1623)&lt;&gt;YEAR(A1624)))</x:f>
        <x:v>0</x:v>
      </x:c>
      <x:c r="Q1623" s="66" t="b">
        <x:f aca="0">AND(MOD(MONTH(A1623),3)=0,OR(A1624="",MONTH(A1623)&lt;&gt;MONTH(A1624)))</x:f>
        <x:v>0</x:v>
      </x:c>
      <x:c r="R1623" s="66" t="b">
        <x:f aca="0">OR(O1623&gt;$E$7,O1623&lt;$E$6)</x:f>
        <x:v>0</x:v>
      </x:c>
      <x:c r="S1623" s="66" t="b">
        <x:f aca="0">AND(OR(P1623,Q1623,R1623),A1623-AH1622&gt;$E$8)</x:f>
        <x:v>0</x:v>
      </x:c>
      <x:c r="T1623" s="67" t="str">
        <x:f aca="0">IF(NOT(OR(P1623,Q1623,R1623)),"不调",IF(NOT(S1623),"间隔规则跳过",IF(P1623,"年末+季度",IF(AND(Q1623,R1623),"季度+动态",IF(Q1623,"季度","动态")))))</x:f>
        <x:v>不调</x:v>
      </x:c>
      <x:c r="U1623" s="64" t="n">
        <x:f aca="0">IF(OR(T1623="年末+季度",T1623="季度+动态"),N1623*$E$5/2,IF(T1623="季度",(J1623+K1623)/2,IF(T1623="动态",N1623*$E$5*IF(J1623+K1623=0,0.5,J1623/(J1623+K1623)),J1623)))</x:f>
        <x:v>0.1553871156666895</x:v>
      </x:c>
      <x:c r="V1623" s="64" t="n">
        <x:f aca="0">IF(OR(T1623="年末+季度",T1623="季度+动态"),N1623*$E$5/2,IF(T1623="季度",(J1623+K1623)/2,IF(T1623="动态",N1623*$E$5*IF(J1623+K1623=0,0.5,K1623/(J1623+K1623)),K1623)))</x:f>
        <x:v>0.13499674430219052</x:v>
      </x:c>
      <x:c r="W1623" s="64" t="n">
        <x:f aca="0">IF(OR(T1623="年末+季度",T1623="季度+动态",T1623="动态"),N1623*(1-$E$5)*IF(L1623+M1623=0,$B$7/($B$7+$B$8),L1623/(L1623+M1623)),L1623)</x:f>
        <x:v>0.9863119207655767</x:v>
      </x:c>
      <x:c r="X1623" s="64" t="n">
        <x:f aca="0">IF(OR(T1623="年末+季度",T1623="季度+动态",T1623="动态"),N1623*(1-$E$5)*IF(L1623+M1623=0,$B$8/($B$7+$B$8),M1623/(L1623+M1623)),M1623)</x:f>
        <x:v>0.12529060100802636</x:v>
      </x:c>
      <x:c r="Y1623" s="64" t="n">
        <x:f aca="0">POWER(1-$H$5,(A1623-A1622)/$H$8)</x:f>
        <x:v>0.9999862671029998</x:v>
      </x:c>
      <x:c r="Z1623" s="64" t="n">
        <x:f aca="0">U1623*Y1623</x:f>
        <x:v>0.1553849817514349</x:v>
      </x:c>
      <x:c r="AA1623" s="64" t="n">
        <x:f aca="0">V1623*Y1623</x:f>
        <x:v>0.13499489040580565</x:v>
      </x:c>
      <x:c r="AB1623" s="64" t="n">
        <x:f aca="0">W1623*Y1623</x:f>
        <x:v>0.9862983758455587</x:v>
      </x:c>
      <x:c r="AC1623" s="64" t="n">
        <x:f aca="0">X1623*Y1623</x:f>
        <x:v>0.1252888804051076</x:v>
      </x:c>
      <x:c r="AD1623" s="64" t="n">
        <x:f aca="0">SUM(Z1623:AC1623)</x:f>
        <x:v>1.4019671284079067</x:v>
      </x:c>
      <x:c r="AE1623" s="64" t="n">
        <x:f aca="0">MAX(AE1622,AD1623)</x:f>
        <x:v>1.4453123110204733</x:v>
      </x:c>
      <x:c r="AF1623" s="63" t="n">
        <x:f aca="0">AD1623/AE1623-1</x:f>
        <x:v>-0.029990184323526847</x:v>
      </x:c>
      <x:c r="AG1623" s="63" t="n">
        <x:f aca="0">AD1623/AD1622-1</x:f>
        <x:v>0.00005331827901211561</x:v>
      </x:c>
      <x:c r="AH1623" s="61" t="n">
        <x:f aca="0">IF(OR(T1623="年末+季度",T1623="季度+动态",T1623="季度",T1623="动态"),A1623,AH1622)</x:f>
        <x:v>46203</x:v>
      </x:c>
      <x:c r="AI1623" s="68" t="n">
        <x:f aca="0">YEAR(A1623)</x:f>
        <x:v>2026</x:v>
      </x:c>
      <x:c r="AJ1623" s="68" t="n">
        <x:f aca="0">MONTH(A1623)</x:f>
        <x:v>7</x:v>
      </x:c>
      <x:c r="AK1623" s="66" t="n">
        <x:f aca="0">IF(MONTH(A1623)&lt;&gt;MONTH(A1624),1,0)</x:f>
        <x:v>0</x:v>
      </x:c>
      <x:c r="AL1623" s="64" t="n">
        <x:f aca="0">IF(AK1622,AD1622,AL1622)</x:f>
        <x:v>1.4056949796198026</x:v>
      </x:c>
      <x:c r="AM1623" s="65" t="str">
        <x:f aca="0">IF(AK1623,AD1623/AL1623-1,"")</x:f>
      </x:c>
      <x:c r="AN1623" s="64" t="n">
        <x:f aca="0">IF(AI1623&lt;&gt;AI1622,AD1623,MAX(AN1622,AD1623))</x:f>
        <x:v>1.4453123110204733</x:v>
      </x:c>
      <x:c r="AO1623" s="65" t="n">
        <x:f aca="0">AD1623/AN1623-1</x:f>
        <x:v>-0.029990184323526847</x:v>
      </x:c>
      <x:c r="AP1623" s="69" t="n">
        <x:f aca="0">IFERROR(SUM(Z1623:AC1623)/AD1623,0)</x:f>
        <x:v>1</x:v>
      </x:c>
      <x:c r="AQ1623" s="66" t="b">
        <x:f aca="0">AND(B1623&gt;0,C1623&gt;0,D1623&gt;0,E1623&gt;0)</x:f>
        <x:v>1</x:v>
      </x:c>
    </x:row>
    <x:row r="1624" ht="13.5" hidden="0">
      <x:c r="A1624" s="61" t="n">
        <x:f aca="0">'净值底稿'!A1586</x:f>
        <x:v>46219</x:v>
      </x:c>
      <x:c r="B1624" s="62" t="n">
        <x:f aca="0">'净值底稿'!W1586</x:f>
        <x:v>1.6481188795087989</x:v>
      </x:c>
      <x:c r="C1624" s="62" t="n">
        <x:f aca="0">'净值底稿'!T1586</x:f>
        <x:v>1.9663758702782976</x:v>
      </x:c>
      <x:c r="D1624" s="62" t="n">
        <x:f aca="0">'净值底稿'!U1586</x:f>
        <x:v>1.789</x:v>
      </x:c>
      <x:c r="E1624" s="62" t="n">
        <x:f aca="0">'净值底稿'!V1586</x:f>
        <x:v>3.0391</x:v>
      </x:c>
      <x:c r="F1624" s="63" t="n">
        <x:f aca="0">IFERROR(B1624/B1623-1,0)</x:f>
        <x:v>-0.005486800941885583</x:v>
      </x:c>
      <x:c r="G1624" s="63" t="n">
        <x:f aca="0">IFERROR(C1624/C1623-1,0)</x:f>
        <x:v>-0.024403970641891037</x:v>
      </x:c>
      <x:c r="H1624" s="63" t="n">
        <x:f aca="0">IFERROR(D1624/D1623-1,0)</x:f>
        <x:v>-0.00022353861629609284</x:v>
      </x:c>
      <x:c r="I1624" s="63" t="n">
        <x:f aca="0">IFERROR(E1624/E1623-1,0)</x:f>
        <x:v>-0.0010518357821385216</x:v>
      </x:c>
      <x:c r="J1624" s="64" t="n">
        <x:f aca="0">Z1623*(1+F1624)</x:f>
        <x:v>0.15453241528720624</x:v>
      </x:c>
      <x:c r="K1624" s="64" t="n">
        <x:f aca="0">AA1623*(1+G1624)</x:f>
        <x:v>0.13170047906353707</x:v>
      </x:c>
      <x:c r="L1624" s="64" t="n">
        <x:f aca="0">AB1623*(1+H1624)</x:f>
        <x:v>0.9860779000713671</x:v>
      </x:c>
      <x:c r="M1624" s="64" t="n">
        <x:f aca="0">AC1623*(1+I1624)</x:f>
        <x:v>0.12515709707759343</x:v>
      </x:c>
      <x:c r="N1624" s="64" t="n">
        <x:f aca="0">SUM(J1624:M1624)</x:f>
        <x:v>1.3974678914997039</x:v>
      </x:c>
      <x:c r="O1624" s="65" t="n">
        <x:f aca="0">IFERROR((J1624+K1624)/N1624,0)</x:f>
        <x:v>0.20482251942373442</x:v>
      </x:c>
      <x:c r="P1624" s="66" t="b">
        <x:f aca="0">AND(MONTH(A1624)=12,OR(A1625="",YEAR(A1624)&lt;&gt;YEAR(A1625)))</x:f>
        <x:v>0</x:v>
      </x:c>
      <x:c r="Q1624" s="66" t="b">
        <x:f aca="0">AND(MOD(MONTH(A1624),3)=0,OR(A1625="",MONTH(A1624)&lt;&gt;MONTH(A1625)))</x:f>
        <x:v>0</x:v>
      </x:c>
      <x:c r="R1624" s="66" t="b">
        <x:f aca="0">OR(O1624&gt;$E$7,O1624&lt;$E$6)</x:f>
        <x:v>0</x:v>
      </x:c>
      <x:c r="S1624" s="66" t="b">
        <x:f aca="0">AND(OR(P1624,Q1624,R1624),A1624-AH1623&gt;$E$8)</x:f>
        <x:v>0</x:v>
      </x:c>
      <x:c r="T1624" s="67" t="str">
        <x:f aca="0">IF(NOT(OR(P1624,Q1624,R1624)),"不调",IF(NOT(S1624),"间隔规则跳过",IF(P1624,"年末+季度",IF(AND(Q1624,R1624),"季度+动态",IF(Q1624,"季度","动态")))))</x:f>
        <x:v>不调</x:v>
      </x:c>
      <x:c r="U1624" s="64" t="n">
        <x:f aca="0">IF(OR(T1624="年末+季度",T1624="季度+动态"),N1624*$E$5/2,IF(T1624="季度",(J1624+K1624)/2,IF(T1624="动态",N1624*$E$5*IF(J1624+K1624=0,0.5,J1624/(J1624+K1624)),J1624)))</x:f>
        <x:v>0.15453241528720624</x:v>
      </x:c>
      <x:c r="V1624" s="64" t="n">
        <x:f aca="0">IF(OR(T1624="年末+季度",T1624="季度+动态"),N1624*$E$5/2,IF(T1624="季度",(J1624+K1624)/2,IF(T1624="动态",N1624*$E$5*IF(J1624+K1624=0,0.5,K1624/(J1624+K1624)),K1624)))</x:f>
        <x:v>0.13170047906353707</x:v>
      </x:c>
      <x:c r="W1624" s="64" t="n">
        <x:f aca="0">IF(OR(T1624="年末+季度",T1624="季度+动态",T1624="动态"),N1624*(1-$E$5)*IF(L1624+M1624=0,$B$7/($B$7+$B$8),L1624/(L1624+M1624)),L1624)</x:f>
        <x:v>0.9860779000713671</x:v>
      </x:c>
      <x:c r="X1624" s="64" t="n">
        <x:f aca="0">IF(OR(T1624="年末+季度",T1624="季度+动态",T1624="动态"),N1624*(1-$E$5)*IF(L1624+M1624=0,$B$8/($B$7+$B$8),M1624/(L1624+M1624)),M1624)</x:f>
        <x:v>0.12515709707759343</x:v>
      </x:c>
      <x:c r="Y1624" s="64" t="n">
        <x:f aca="0">POWER(1-$H$5,(A1624-A1623)/$H$8)</x:f>
        <x:v>0.9999862671029998</x:v>
      </x:c>
      <x:c r="Z1624" s="64" t="n">
        <x:f aca="0">U1624*Y1624</x:f>
        <x:v>0.1545302931094639</x:v>
      </x:c>
      <x:c r="AA1624" s="64" t="n">
        <x:f aca="0">V1624*Y1624</x:f>
        <x:v>0.1316986704344232</x:v>
      </x:c>
      <x:c r="AB1624" s="64" t="n">
        <x:f aca="0">W1624*Y1624</x:f>
        <x:v>0.9860643583651312</x:v>
      </x:c>
      <x:c r="AC1624" s="64" t="n">
        <x:f aca="0">X1624*Y1624</x:f>
        <x:v>0.12515537830807041</x:v>
      </x:c>
      <x:c r="AD1624" s="64" t="n">
        <x:f aca="0">SUM(Z1624:AC1624)</x:f>
        <x:v>1.3974487002170886</x:v>
      </x:c>
      <x:c r="AE1624" s="64" t="n">
        <x:f aca="0">MAX(AE1623,AD1624)</x:f>
        <x:v>1.4453123110204733</x:v>
      </x:c>
      <x:c r="AF1624" s="63" t="n">
        <x:f aca="0">AD1624/AE1624-1</x:f>
        <x:v>-0.03311644856161944</x:v>
      </x:c>
      <x:c r="AG1624" s="63" t="n">
        <x:f aca="0">AD1624/AD1623-1</x:f>
        <x:v>-0.003222920209227209</x:v>
      </x:c>
      <x:c r="AH1624" s="61" t="n">
        <x:f aca="0">IF(OR(T1624="年末+季度",T1624="季度+动态",T1624="季度",T1624="动态"),A1624,AH1623)</x:f>
        <x:v>46203</x:v>
      </x:c>
      <x:c r="AI1624" s="68" t="n">
        <x:f aca="0">YEAR(A1624)</x:f>
        <x:v>2026</x:v>
      </x:c>
      <x:c r="AJ1624" s="68" t="n">
        <x:f aca="0">MONTH(A1624)</x:f>
        <x:v>7</x:v>
      </x:c>
      <x:c r="AK1624" s="66" t="n">
        <x:f aca="0">IF(MONTH(A1624)&lt;&gt;MONTH(A1625),1,0)</x:f>
        <x:v>0</x:v>
      </x:c>
      <x:c r="AL1624" s="64" t="n">
        <x:f aca="0">IF(AK1623,AD1623,AL1623)</x:f>
        <x:v>1.4056949796198026</x:v>
      </x:c>
      <x:c r="AM1624" s="65" t="str">
        <x:f aca="0">IF(AK1624,AD1624/AL1624-1,"")</x:f>
      </x:c>
      <x:c r="AN1624" s="64" t="n">
        <x:f aca="0">IF(AI1624&lt;&gt;AI1623,AD1624,MAX(AN1623,AD1624))</x:f>
        <x:v>1.4453123110204733</x:v>
      </x:c>
      <x:c r="AO1624" s="65" t="n">
        <x:f aca="0">AD1624/AN1624-1</x:f>
        <x:v>-0.03311644856161944</x:v>
      </x:c>
      <x:c r="AP1624" s="69" t="n">
        <x:f aca="0">IFERROR(SUM(Z1624:AC1624)/AD1624,0)</x:f>
        <x:v>1</x:v>
      </x:c>
      <x:c r="AQ1624" s="66" t="b">
        <x:f aca="0">AND(B1624&gt;0,C1624&gt;0,D1624&gt;0,E1624&gt;0)</x:f>
        <x:v>1</x:v>
      </x:c>
    </x:row>
    <x:row r="1625" ht="13.5" hidden="0">
      <x:c r="A1625" s="61" t="n">
        <x:f aca="0">'净值底稿'!A1587</x:f>
        <x:v>46220</x:v>
      </x:c>
      <x:c r="B1625" s="62" t="n">
        <x:f aca="0">'净值底稿'!W1587</x:f>
        <x:v>1.642287192809549</x:v>
      </x:c>
      <x:c r="C1625" s="62" t="n">
        <x:f aca="0">'净值底稿'!T1587</x:f>
        <x:v>1.8559584195339278</x:v>
      </x:c>
      <x:c r="D1625" s="62" t="n">
        <x:f aca="0">'净值底稿'!U1587</x:f>
        <x:v>1.7899</x:v>
      </x:c>
      <x:c r="E1625" s="62" t="n">
        <x:f aca="0">'净值底稿'!V1587</x:f>
        <x:v>3.0211</x:v>
      </x:c>
      <x:c r="F1625" s="63" t="n">
        <x:f aca="0">IFERROR(B1625/B1624-1,0)</x:f>
        <x:v>-0.0035383895978352564</x:v>
      </x:c>
      <x:c r="G1625" s="63" t="n">
        <x:f aca="0">IFERROR(C1625/C1624-1,0)</x:f>
        <x:v>-0.05615276937300018</x:v>
      </x:c>
      <x:c r="H1625" s="63" t="n">
        <x:f aca="0">IFERROR(D1625/D1624-1,0)</x:f>
        <x:v>0.0005030743432086204</x:v>
      </x:c>
      <x:c r="I1625" s="63" t="n">
        <x:f aca="0">IFERROR(E1625/E1624-1,0)</x:f>
        <x:v>-0.005922806093909272</x:v>
      </x:c>
      <x:c r="J1625" s="64" t="n">
        <x:f aca="0">Z1624*(1+F1625)</x:f>
        <x:v>0.15398350472777494</x:v>
      </x:c>
      <x:c r="K1625" s="64" t="n">
        <x:f aca="0">AA1624*(1+G1625)</x:f>
        <x:v>0.12430342536678829</x:v>
      </x:c>
      <x:c r="L1625" s="64" t="n">
        <x:f aca="0">AB1624*(1+H1625)</x:f>
        <x:v>0.9865604220445772</x:v>
      </x:c>
      <x:c r="M1625" s="64" t="n">
        <x:f aca="0">AC1624*(1+I1625)</x:f>
        <x:v>0.12441410727074186</x:v>
      </x:c>
      <x:c r="N1625" s="64" t="n">
        <x:f aca="0">SUM(J1625:M1625)</x:f>
        <x:v>1.3892614594098822</x:v>
      </x:c>
      <x:c r="O1625" s="65" t="n">
        <x:f aca="0">IFERROR((J1625+K1625)/N1625,0)</x:f>
        <x:v>0.20031285558930817</x:v>
      </x:c>
      <x:c r="P1625" s="66" t="b">
        <x:f aca="0">AND(MONTH(A1625)=12,OR(A1626="",YEAR(A1625)&lt;&gt;YEAR(A1626)))</x:f>
        <x:v>0</x:v>
      </x:c>
      <x:c r="Q1625" s="66" t="b">
        <x:f aca="0">AND(MOD(MONTH(A1625),3)=0,OR(A1626="",MONTH(A1625)&lt;&gt;MONTH(A1626)))</x:f>
        <x:v>0</x:v>
      </x:c>
      <x:c r="R1625" s="66" t="b">
        <x:f aca="0">OR(O1625&gt;$E$7,O1625&lt;$E$6)</x:f>
        <x:v>0</x:v>
      </x:c>
      <x:c r="S1625" s="66" t="b">
        <x:f aca="0">AND(OR(P1625,Q1625,R1625),A1625-AH1624&gt;$E$8)</x:f>
        <x:v>0</x:v>
      </x:c>
      <x:c r="T1625" s="67" t="str">
        <x:f aca="0">IF(NOT(OR(P1625,Q1625,R1625)),"不调",IF(NOT(S1625),"间隔规则跳过",IF(P1625,"年末+季度",IF(AND(Q1625,R1625),"季度+动态",IF(Q1625,"季度","动态")))))</x:f>
        <x:v>不调</x:v>
      </x:c>
      <x:c r="U1625" s="64" t="n">
        <x:f aca="0">IF(OR(T1625="年末+季度",T1625="季度+动态"),N1625*$E$5/2,IF(T1625="季度",(J1625+K1625)/2,IF(T1625="动态",N1625*$E$5*IF(J1625+K1625=0,0.5,J1625/(J1625+K1625)),J1625)))</x:f>
        <x:v>0.15398350472777494</x:v>
      </x:c>
      <x:c r="V1625" s="64" t="n">
        <x:f aca="0">IF(OR(T1625="年末+季度",T1625="季度+动态"),N1625*$E$5/2,IF(T1625="季度",(J1625+K1625)/2,IF(T1625="动态",N1625*$E$5*IF(J1625+K1625=0,0.5,K1625/(J1625+K1625)),K1625)))</x:f>
        <x:v>0.12430342536678829</x:v>
      </x:c>
      <x:c r="W1625" s="64" t="n">
        <x:f aca="0">IF(OR(T1625="年末+季度",T1625="季度+动态",T1625="动态"),N1625*(1-$E$5)*IF(L1625+M1625=0,$B$7/($B$7+$B$8),L1625/(L1625+M1625)),L1625)</x:f>
        <x:v>0.9865604220445772</x:v>
      </x:c>
      <x:c r="X1625" s="64" t="n">
        <x:f aca="0">IF(OR(T1625="年末+季度",T1625="季度+动态",T1625="动态"),N1625*(1-$E$5)*IF(L1625+M1625=0,$B$8/($B$7+$B$8),M1625/(L1625+M1625)),M1625)</x:f>
        <x:v>0.12441410727074186</x:v>
      </x:c>
      <x:c r="Y1625" s="64" t="n">
        <x:f aca="0">POWER(1-$H$5,(A1625-A1624)/$H$8)</x:f>
        <x:v>0.9999862671029998</x:v>
      </x:c>
      <x:c r="Z1625" s="64" t="n">
        <x:f aca="0">U1625*Y1625</x:f>
        <x:v>0.15398139008816478</x:v>
      </x:c>
      <x:c r="AA1625" s="64" t="n">
        <x:f aca="0">V1625*Y1625</x:f>
        <x:v>0.12430171832065096</x:v>
      </x:c>
      <x:c r="AB1625" s="64" t="n">
        <x:f aca="0">W1625*Y1625</x:f>
        <x:v>0.9865468737119167</x:v>
      </x:c>
      <x:c r="AC1625" s="64" t="n">
        <x:f aca="0">X1625*Y1625</x:f>
        <x:v>0.12441239870462133</x:v>
      </x:c>
      <x:c r="AD1625" s="64" t="n">
        <x:f aca="0">SUM(Z1625:AC1625)</x:f>
        <x:v>1.3892423808253538</x:v>
      </x:c>
      <x:c r="AE1625" s="64" t="n">
        <x:f aca="0">MAX(AE1624,AD1625)</x:f>
        <x:v>1.4453123110204733</x:v>
      </x:c>
      <x:c r="AF1625" s="63" t="n">
        <x:f aca="0">AD1625/AE1625-1</x:f>
        <x:v>-0.038794335153438886</x:v>
      </x:c>
      <x:c r="AG1625" s="63" t="n">
        <x:f aca="0">AD1625/AD1624-1</x:f>
        <x:v>-0.005872358241458153</x:v>
      </x:c>
      <x:c r="AH1625" s="61" t="n">
        <x:f aca="0">IF(OR(T1625="年末+季度",T1625="季度+动态",T1625="季度",T1625="动态"),A1625,AH1624)</x:f>
        <x:v>46203</x:v>
      </x:c>
      <x:c r="AI1625" s="68" t="n">
        <x:f aca="0">YEAR(A1625)</x:f>
        <x:v>2026</x:v>
      </x:c>
      <x:c r="AJ1625" s="68" t="n">
        <x:f aca="0">MONTH(A1625)</x:f>
        <x:v>7</x:v>
      </x:c>
      <x:c r="AK1625" s="66" t="n">
        <x:f aca="0">IF(MONTH(A1625)&lt;&gt;MONTH(A1626),1,0)</x:f>
        <x:v>0</x:v>
      </x:c>
      <x:c r="AL1625" s="64" t="n">
        <x:f aca="0">IF(AK1624,AD1624,AL1624)</x:f>
        <x:v>1.4056949796198026</x:v>
      </x:c>
      <x:c r="AM1625" s="65" t="str">
        <x:f aca="0">IF(AK1625,AD1625/AL1625-1,"")</x:f>
      </x:c>
      <x:c r="AN1625" s="64" t="n">
        <x:f aca="0">IF(AI1625&lt;&gt;AI1624,AD1625,MAX(AN1624,AD1625))</x:f>
        <x:v>1.4453123110204733</x:v>
      </x:c>
      <x:c r="AO1625" s="65" t="n">
        <x:f aca="0">AD1625/AN1625-1</x:f>
        <x:v>-0.038794335153438886</x:v>
      </x:c>
      <x:c r="AP1625" s="69" t="n">
        <x:f aca="0">IFERROR(SUM(Z1625:AC1625)/AD1625,0)</x:f>
        <x:v>1</x:v>
      </x:c>
      <x:c r="AQ1625" s="66" t="b">
        <x:f aca="0">AND(B1625&gt;0,C1625&gt;0,D1625&gt;0,E1625&gt;0)</x:f>
        <x:v>1</x:v>
      </x:c>
    </x:row>
    <x:row r="1626" ht="13.5" hidden="0">
      <x:c r="A1626" s="61" t="n">
        <x:f aca="0">'净值底稿'!A1588</x:f>
        <x:v>46223</x:v>
      </x:c>
      <x:c r="B1626" s="62" t="n">
        <x:f aca="0">'净值底稿'!W1588</x:f>
        <x:v>1.6800841649917866</x:v>
      </x:c>
      <x:c r="C1626" s="62" t="n">
        <x:f aca="0">'净值底稿'!T1588</x:f>
        <x:v>1.8119016844093965</x:v>
      </x:c>
      <x:c r="D1626" s="62" t="n">
        <x:f aca="0">'净值底稿'!U1588</x:f>
        <x:v>1.7894</x:v>
      </x:c>
      <x:c r="E1626" s="62" t="n">
        <x:f aca="0">'净值底稿'!V1588</x:f>
        <x:v>3.023</x:v>
      </x:c>
      <x:c r="F1626" s="63" t="n">
        <x:f aca="0">IFERROR(B1626/B1625-1,0)</x:f>
        <x:v>0.02301483708070351</x:v>
      </x:c>
      <x:c r="G1626" s="63" t="n">
        <x:f aca="0">IFERROR(C1626/C1625-1,0)</x:f>
        <x:v>-0.023737996854258703</x:v>
      </x:c>
      <x:c r="H1626" s="63" t="n">
        <x:f aca="0">IFERROR(D1626/D1625-1,0)</x:f>
        <x:v>-0.0002793452148164288</x:v>
      </x:c>
      <x:c r="I1626" s="63" t="n">
        <x:f aca="0">IFERROR(E1626/E1625-1,0)</x:f>
        <x:v>0.0006289099996690251</x:v>
      </x:c>
      <x:c r="J1626" s="64" t="n">
        <x:f aca="0">Z1625*(1+F1626)</x:f>
        <x:v>0.15752524669450416</x:v>
      </x:c>
      <x:c r="K1626" s="64" t="n">
        <x:f aca="0">AA1625*(1+G1626)</x:f>
        <x:v>0.12135104452217639</x:v>
      </x:c>
      <x:c r="L1626" s="64" t="n">
        <x:f aca="0">AB1625*(1+H1626)</x:f>
        <x:v>0.9862712865635532</x:v>
      </x:c>
      <x:c r="M1626" s="64" t="n">
        <x:f aca="0">AC1625*(1+I1626)</x:f>
        <x:v>0.12449064290624948</x:v>
      </x:c>
      <x:c r="N1626" s="64" t="n">
        <x:f aca="0">SUM(J1626:M1626)</x:f>
        <x:v>1.3896382206864832</x:v>
      </x:c>
      <x:c r="O1626" s="65" t="n">
        <x:f aca="0">IFERROR((J1626+K1626)/N1626,0)</x:f>
        <x:v>0.20068265759048803</x:v>
      </x:c>
      <x:c r="P1626" s="66" t="b">
        <x:f aca="0">AND(MONTH(A1626)=12,OR(A1627="",YEAR(A1626)&lt;&gt;YEAR(A1627)))</x:f>
        <x:v>0</x:v>
      </x:c>
      <x:c r="Q1626" s="66" t="b">
        <x:f aca="0">AND(MOD(MONTH(A1626),3)=0,OR(A1627="",MONTH(A1626)&lt;&gt;MONTH(A1627)))</x:f>
        <x:v>0</x:v>
      </x:c>
      <x:c r="R1626" s="66" t="b">
        <x:f aca="0">OR(O1626&gt;$E$7,O1626&lt;$E$6)</x:f>
        <x:v>0</x:v>
      </x:c>
      <x:c r="S1626" s="66" t="b">
        <x:f aca="0">AND(OR(P1626,Q1626,R1626),A1626-AH1625&gt;$E$8)</x:f>
        <x:v>0</x:v>
      </x:c>
      <x:c r="T1626" s="67" t="str">
        <x:f aca="0">IF(NOT(OR(P1626,Q1626,R1626)),"不调",IF(NOT(S1626),"间隔规则跳过",IF(P1626,"年末+季度",IF(AND(Q1626,R1626),"季度+动态",IF(Q1626,"季度","动态")))))</x:f>
        <x:v>不调</x:v>
      </x:c>
      <x:c r="U1626" s="64" t="n">
        <x:f aca="0">IF(OR(T1626="年末+季度",T1626="季度+动态"),N1626*$E$5/2,IF(T1626="季度",(J1626+K1626)/2,IF(T1626="动态",N1626*$E$5*IF(J1626+K1626=0,0.5,J1626/(J1626+K1626)),J1626)))</x:f>
        <x:v>0.15752524669450416</x:v>
      </x:c>
      <x:c r="V1626" s="64" t="n">
        <x:f aca="0">IF(OR(T1626="年末+季度",T1626="季度+动态"),N1626*$E$5/2,IF(T1626="季度",(J1626+K1626)/2,IF(T1626="动态",N1626*$E$5*IF(J1626+K1626=0,0.5,K1626/(J1626+K1626)),K1626)))</x:f>
        <x:v>0.12135104452217639</x:v>
      </x:c>
      <x:c r="W1626" s="64" t="n">
        <x:f aca="0">IF(OR(T1626="年末+季度",T1626="季度+动态",T1626="动态"),N1626*(1-$E$5)*IF(L1626+M1626=0,$B$7/($B$7+$B$8),L1626/(L1626+M1626)),L1626)</x:f>
        <x:v>0.9862712865635532</x:v>
      </x:c>
      <x:c r="X1626" s="64" t="n">
        <x:f aca="0">IF(OR(T1626="年末+季度",T1626="季度+动态",T1626="动态"),N1626*(1-$E$5)*IF(L1626+M1626=0,$B$8/($B$7+$B$8),M1626/(L1626+M1626)),M1626)</x:f>
        <x:v>0.12449064290624948</x:v>
      </x:c>
      <x:c r="Y1626" s="64" t="n">
        <x:f aca="0">POWER(1-$H$5,(A1626-A1625)/$H$8)</x:f>
        <x:v>0.9999588018747739</x:v>
      </x:c>
      <x:c r="Z1626" s="64" t="n">
        <x:f aca="0">U1626*Y1626</x:f>
        <x:v>0.15751875694966458</x:v>
      </x:c>
      <x:c r="AA1626" s="64" t="n">
        <x:f aca="0">V1626*Y1626</x:f>
        <x:v>0.12134604508664786</x:v>
      </x:c>
      <x:c r="AB1626" s="64" t="n">
        <x:f aca="0">W1626*Y1626</x:f>
        <x:v>0.9862306540355825</x:v>
      </x:c>
      <x:c r="AC1626" s="64" t="n">
        <x:f aca="0">X1626*Y1626</x:f>
        <x:v>0.12448551412515355</x:v>
      </x:c>
      <x:c r="AD1626" s="64" t="n">
        <x:f aca="0">SUM(Z1626:AC1626)</x:f>
        <x:v>1.3895809701970485</x:v>
      </x:c>
      <x:c r="AE1626" s="64" t="n">
        <x:f aca="0">MAX(AE1625,AD1626)</x:f>
        <x:v>1.4453123110204733</x:v>
      </x:c>
      <x:c r="AF1626" s="63" t="n">
        <x:f aca="0">AD1626/AE1626-1</x:f>
        <x:v>-0.03856006788185129</x:v>
      </x:c>
      <x:c r="AG1626" s="63" t="n">
        <x:f aca="0">AD1626/AD1625-1</x:f>
        <x:v>0.00024372231683100765</x:v>
      </x:c>
      <x:c r="AH1626" s="61" t="n">
        <x:f aca="0">IF(OR(T1626="年末+季度",T1626="季度+动态",T1626="季度",T1626="动态"),A1626,AH1625)</x:f>
        <x:v>46203</x:v>
      </x:c>
      <x:c r="AI1626" s="68" t="n">
        <x:f aca="0">YEAR(A1626)</x:f>
        <x:v>2026</x:v>
      </x:c>
      <x:c r="AJ1626" s="68" t="n">
        <x:f aca="0">MONTH(A1626)</x:f>
        <x:v>7</x:v>
      </x:c>
      <x:c r="AK1626" s="66" t="n">
        <x:f aca="0">IF(MONTH(A1626)&lt;&gt;MONTH(A1627),1,0)</x:f>
        <x:v>0</x:v>
      </x:c>
      <x:c r="AL1626" s="64" t="n">
        <x:f aca="0">IF(AK1625,AD1625,AL1625)</x:f>
        <x:v>1.4056949796198026</x:v>
      </x:c>
      <x:c r="AM1626" s="65" t="str">
        <x:f aca="0">IF(AK1626,AD1626/AL1626-1,"")</x:f>
      </x:c>
      <x:c r="AN1626" s="64" t="n">
        <x:f aca="0">IF(AI1626&lt;&gt;AI1625,AD1626,MAX(AN1625,AD1626))</x:f>
        <x:v>1.4453123110204733</x:v>
      </x:c>
      <x:c r="AO1626" s="65" t="n">
        <x:f aca="0">AD1626/AN1626-1</x:f>
        <x:v>-0.03856006788185129</x:v>
      </x:c>
      <x:c r="AP1626" s="69" t="n">
        <x:f aca="0">IFERROR(SUM(Z1626:AC1626)/AD1626,0)</x:f>
        <x:v>1</x:v>
      </x:c>
      <x:c r="AQ1626" s="66" t="b">
        <x:f aca="0">AND(B1626&gt;0,C1626&gt;0,D1626&gt;0,E1626&gt;0)</x:f>
        <x:v>1</x:v>
      </x:c>
    </x:row>
    <x:row r="1627" ht="13.5" hidden="0">
      <x:c r="A1627" s="61" t="n">
        <x:f aca="0">'净值底稿'!A1589</x:f>
        <x:v>46224</x:v>
      </x:c>
      <x:c r="B1627" s="62" t="n">
        <x:f aca="0">'净值底稿'!W1589</x:f>
        <x:v>1.6716180090180761</x:v>
      </x:c>
      <x:c r="C1627" s="62" t="n">
        <x:f aca="0">'净值底稿'!T1589</x:f>
        <x:v>1.8831064158179305</x:v>
      </x:c>
      <x:c r="D1627" s="62" t="n">
        <x:f aca="0">'净值底稿'!U1589</x:f>
        <x:v>1.7897</x:v>
      </x:c>
      <x:c r="E1627" s="62" t="n">
        <x:f aca="0">'净值底稿'!V1589</x:f>
        <x:v>3.0702</x:v>
      </x:c>
      <x:c r="F1627" s="63" t="n">
        <x:f aca="0">IFERROR(B1627/B1626-1,0)</x:f>
        <x:v>-0.005039126104585234</x:v>
      </x:c>
      <x:c r="G1627" s="63" t="n">
        <x:f aca="0">IFERROR(C1627/C1626-1,0)</x:f>
        <x:v>0.03929834163808055</x:v>
      </x:c>
      <x:c r="H1627" s="63" t="n">
        <x:f aca="0">IFERROR(D1627/D1626-1,0)</x:f>
        <x:v>0.0001676539622219586</x:v>
      </x:c>
      <x:c r="I1627" s="63" t="n">
        <x:f aca="0">IFERROR(E1627/E1626-1,0)</x:f>
        <x:v>0.015613628845517535</x:v>
      </x:c>
      <x:c r="J1627" s="64" t="n">
        <x:f aca="0">Z1626*(1+F1627)</x:f>
        <x:v>0.1567250000695577</x:v>
      </x:c>
      <x:c r="K1627" s="64" t="n">
        <x:f aca="0">AA1626*(1+G1627)</x:f>
        <x:v>0.12611474342289286</x:v>
      </x:c>
      <x:c r="L1627" s="64" t="n">
        <x:f aca="0">AB1626*(1+H1627)</x:f>
        <x:v>0.9863959995123963</x:v>
      </x:c>
      <x:c r="M1627" s="64" t="n">
        <x:f aca="0">AC1626*(1+I1627)</x:f>
        <x:v>0.1264291847393471</x:v>
      </x:c>
      <x:c r="N1627" s="64" t="n">
        <x:f aca="0">SUM(J1627:M1627)</x:f>
        <x:v>1.395664927744194</x:v>
      </x:c>
      <x:c r="O1627" s="65" t="n">
        <x:f aca="0">IFERROR((J1627+K1627)/N1627,0)</x:f>
        <x:v>0.20265590821258436</x:v>
      </x:c>
      <x:c r="P1627" s="66" t="b">
        <x:f aca="0">AND(MONTH(A1627)=12,OR(A1628="",YEAR(A1627)&lt;&gt;YEAR(A1628)))</x:f>
        <x:v>0</x:v>
      </x:c>
      <x:c r="Q1627" s="66" t="b">
        <x:f aca="0">AND(MOD(MONTH(A1627),3)=0,OR(A1628="",MONTH(A1627)&lt;&gt;MONTH(A1628)))</x:f>
        <x:v>0</x:v>
      </x:c>
      <x:c r="R1627" s="66" t="b">
        <x:f aca="0">OR(O1627&gt;$E$7,O1627&lt;$E$6)</x:f>
        <x:v>0</x:v>
      </x:c>
      <x:c r="S1627" s="66" t="b">
        <x:f aca="0">AND(OR(P1627,Q1627,R1627),A1627-AH1626&gt;$E$8)</x:f>
        <x:v>0</x:v>
      </x:c>
      <x:c r="T1627" s="67" t="str">
        <x:f aca="0">IF(NOT(OR(P1627,Q1627,R1627)),"不调",IF(NOT(S1627),"间隔规则跳过",IF(P1627,"年末+季度",IF(AND(Q1627,R1627),"季度+动态",IF(Q1627,"季度","动态")))))</x:f>
        <x:v>不调</x:v>
      </x:c>
      <x:c r="U1627" s="64" t="n">
        <x:f aca="0">IF(OR(T1627="年末+季度",T1627="季度+动态"),N1627*$E$5/2,IF(T1627="季度",(J1627+K1627)/2,IF(T1627="动态",N1627*$E$5*IF(J1627+K1627=0,0.5,J1627/(J1627+K1627)),J1627)))</x:f>
        <x:v>0.1567250000695577</x:v>
      </x:c>
      <x:c r="V1627" s="64" t="n">
        <x:f aca="0">IF(OR(T1627="年末+季度",T1627="季度+动态"),N1627*$E$5/2,IF(T1627="季度",(J1627+K1627)/2,IF(T1627="动态",N1627*$E$5*IF(J1627+K1627=0,0.5,K1627/(J1627+K1627)),K1627)))</x:f>
        <x:v>0.12611474342289286</x:v>
      </x:c>
      <x:c r="W1627" s="64" t="n">
        <x:f aca="0">IF(OR(T1627="年末+季度",T1627="季度+动态",T1627="动态"),N1627*(1-$E$5)*IF(L1627+M1627=0,$B$7/($B$7+$B$8),L1627/(L1627+M1627)),L1627)</x:f>
        <x:v>0.9863959995123963</x:v>
      </x:c>
      <x:c r="X1627" s="64" t="n">
        <x:f aca="0">IF(OR(T1627="年末+季度",T1627="季度+动态",T1627="动态"),N1627*(1-$E$5)*IF(L1627+M1627=0,$B$8/($B$7+$B$8),M1627/(L1627+M1627)),M1627)</x:f>
        <x:v>0.1264291847393471</x:v>
      </x:c>
      <x:c r="Y1627" s="64" t="n">
        <x:f aca="0">POWER(1-$H$5,(A1627-A1626)/$H$8)</x:f>
        <x:v>0.9999862671029998</x:v>
      </x:c>
      <x:c r="Z1627" s="64" t="n">
        <x:f aca="0">U1627*Y1627</x:f>
        <x:v>0.15672284778127438</x:v>
      </x:c>
      <x:c r="AA1627" s="64" t="n">
        <x:f aca="0">V1627*Y1627</x:f>
        <x:v>0.1261130115021112</x:v>
      </x:c>
      <x:c r="AB1627" s="64" t="n">
        <x:f aca="0">W1627*Y1627</x:f>
        <x:v>0.9863824534377336</x:v>
      </x:c>
      <x:c r="AC1627" s="64" t="n">
        <x:f aca="0">X1627*Y1627</x:f>
        <x:v>0.12642744850037527</x:v>
      </x:c>
      <x:c r="AD1627" s="64" t="n">
        <x:f aca="0">SUM(Z1627:AC1627)</x:f>
        <x:v>1.3956457612214945</x:v>
      </x:c>
      <x:c r="AE1627" s="64" t="n">
        <x:f aca="0">MAX(AE1626,AD1627)</x:f>
        <x:v>1.4453123110204733</x:v>
      </x:c>
      <x:c r="AF1627" s="63" t="n">
        <x:f aca="0">AD1627/AE1627-1</x:f>
        <x:v>-0.03436388759735354</x:v>
      </x:c>
      <x:c r="AG1627" s="63" t="n">
        <x:f aca="0">AD1627/AD1626-1</x:f>
        <x:v>0.004364474726209044</x:v>
      </x:c>
      <x:c r="AH1627" s="61" t="n">
        <x:f aca="0">IF(OR(T1627="年末+季度",T1627="季度+动态",T1627="季度",T1627="动态"),A1627,AH1626)</x:f>
        <x:v>46203</x:v>
      </x:c>
      <x:c r="AI1627" s="68" t="n">
        <x:f aca="0">YEAR(A1627)</x:f>
        <x:v>2026</x:v>
      </x:c>
      <x:c r="AJ1627" s="68" t="n">
        <x:f aca="0">MONTH(A1627)</x:f>
        <x:v>7</x:v>
      </x:c>
      <x:c r="AK1627" s="66" t="n">
        <x:f aca="0">IF(MONTH(A1627)&lt;&gt;MONTH(A1628),1,0)</x:f>
        <x:v>0</x:v>
      </x:c>
      <x:c r="AL1627" s="64" t="n">
        <x:f aca="0">IF(AK1626,AD1626,AL1626)</x:f>
        <x:v>1.4056949796198026</x:v>
      </x:c>
      <x:c r="AM1627" s="65" t="str">
        <x:f aca="0">IF(AK1627,AD1627/AL1627-1,"")</x:f>
      </x:c>
      <x:c r="AN1627" s="64" t="n">
        <x:f aca="0">IF(AI1627&lt;&gt;AI1626,AD1627,MAX(AN1626,AD1627))</x:f>
        <x:v>1.4453123110204733</x:v>
      </x:c>
      <x:c r="AO1627" s="65" t="n">
        <x:f aca="0">AD1627/AN1627-1</x:f>
        <x:v>-0.03436388759735354</x:v>
      </x:c>
      <x:c r="AP1627" s="69" t="n">
        <x:f aca="0">IFERROR(SUM(Z1627:AC1627)/AD1627,0)</x:f>
        <x:v>1</x:v>
      </x:c>
      <x:c r="AQ1627" s="66" t="b">
        <x:f aca="0">AND(B1627&gt;0,C1627&gt;0,D1627&gt;0,E1627&gt;0)</x:f>
        <x:v>1</x:v>
      </x:c>
    </x:row>
    <x:row r="1628" ht="13.5" hidden="0">
      <x:c r="A1628" s="61" t="n">
        <x:f aca="0">'净值底稿'!A1590</x:f>
        <x:v>46225</x:v>
      </x:c>
      <x:c r="B1628" s="62" t="n">
        <x:f aca="0">'净值底稿'!W1590</x:f>
        <x:v>1.6842227812781323</x:v>
      </x:c>
      <x:c r="C1628" s="62" t="n">
        <x:f aca="0">'净值底稿'!T1590</x:f>
        <x:v>1.8664066783687434</x:v>
      </x:c>
      <x:c r="D1628" s="62" t="n">
        <x:f aca="0">'净值底稿'!U1590</x:f>
        <x:v>1.7924</x:v>
      </x:c>
      <x:c r="E1628" s="62" t="n">
        <x:f aca="0">'净值底稿'!V1590</x:f>
        <x:v>3.1127</x:v>
      </x:c>
      <x:c r="F1628" s="63" t="n">
        <x:f aca="0">IFERROR(B1628/B1627-1,0)</x:f>
        <x:v>0.007540462110395829</x:v>
      </x:c>
      <x:c r="G1628" s="63" t="n">
        <x:f aca="0">IFERROR(C1628/C1627-1,0)</x:f>
        <x:v>-0.008868185732314848</x:v>
      </x:c>
      <x:c r="H1628" s="63" t="n">
        <x:f aca="0">IFERROR(D1628/D1627-1,0)</x:f>
        <x:v>0.0015086327317426207</x:v>
      </x:c>
      <x:c r="I1628" s="63" t="n">
        <x:f aca="0">IFERROR(E1628/E1627-1,0)</x:f>
        <x:v>0.013842746400885897</x:v>
      </x:c>
      <x:c r="J1628" s="64" t="n">
        <x:f aca="0">Z1627*(1+F1628)</x:f>
        <x:v>0.1579046104768024</x:v>
      </x:c>
      <x:c r="K1628" s="64" t="n">
        <x:f aca="0">AA1627*(1+G1628)</x:f>
        <x:v>0.12499461789284894</x:v>
      </x:c>
      <x:c r="L1628" s="64" t="n">
        <x:f aca="0">AB1627*(1+H1628)</x:f>
        <x:v>0.9878705422930063</x:v>
      </x:c>
      <x:c r="M1628" s="64" t="n">
        <x:f aca="0">AC1627*(1+I1628)</x:f>
        <x:v>0.12817755160807703</x:v>
      </x:c>
      <x:c r="N1628" s="64" t="n">
        <x:f aca="0">SUM(J1628:M1628)</x:f>
        <x:v>1.3989473222707347</x:v>
      </x:c>
      <x:c r="O1628" s="65" t="n">
        <x:f aca="0">IFERROR((J1628+K1628)/N1628,0)</x:f>
        <x:v>0.2022229313899087</x:v>
      </x:c>
      <x:c r="P1628" s="66" t="b">
        <x:f aca="0">AND(MONTH(A1628)=12,OR(A1629="",YEAR(A1628)&lt;&gt;YEAR(A1629)))</x:f>
        <x:v>0</x:v>
      </x:c>
      <x:c r="Q1628" s="66" t="b">
        <x:f aca="0">AND(MOD(MONTH(A1628),3)=0,OR(A1629="",MONTH(A1628)&lt;&gt;MONTH(A1629)))</x:f>
        <x:v>0</x:v>
      </x:c>
      <x:c r="R1628" s="66" t="b">
        <x:f aca="0">OR(O1628&gt;$E$7,O1628&lt;$E$6)</x:f>
        <x:v>0</x:v>
      </x:c>
      <x:c r="S1628" s="66" t="b">
        <x:f aca="0">AND(OR(P1628,Q1628,R1628),A1628-AH1627&gt;$E$8)</x:f>
        <x:v>0</x:v>
      </x:c>
      <x:c r="T1628" s="67" t="str">
        <x:f aca="0">IF(NOT(OR(P1628,Q1628,R1628)),"不调",IF(NOT(S1628),"间隔规则跳过",IF(P1628,"年末+季度",IF(AND(Q1628,R1628),"季度+动态",IF(Q1628,"季度","动态")))))</x:f>
        <x:v>不调</x:v>
      </x:c>
      <x:c r="U1628" s="64" t="n">
        <x:f aca="0">IF(OR(T1628="年末+季度",T1628="季度+动态"),N1628*$E$5/2,IF(T1628="季度",(J1628+K1628)/2,IF(T1628="动态",N1628*$E$5*IF(J1628+K1628=0,0.5,J1628/(J1628+K1628)),J1628)))</x:f>
        <x:v>0.1579046104768024</x:v>
      </x:c>
      <x:c r="V1628" s="64" t="n">
        <x:f aca="0">IF(OR(T1628="年末+季度",T1628="季度+动态"),N1628*$E$5/2,IF(T1628="季度",(J1628+K1628)/2,IF(T1628="动态",N1628*$E$5*IF(J1628+K1628=0,0.5,K1628/(J1628+K1628)),K1628)))</x:f>
        <x:v>0.12499461789284894</x:v>
      </x:c>
      <x:c r="W1628" s="64" t="n">
        <x:f aca="0">IF(OR(T1628="年末+季度",T1628="季度+动态",T1628="动态"),N1628*(1-$E$5)*IF(L1628+M1628=0,$B$7/($B$7+$B$8),L1628/(L1628+M1628)),L1628)</x:f>
        <x:v>0.9878705422930063</x:v>
      </x:c>
      <x:c r="X1628" s="64" t="n">
        <x:f aca="0">IF(OR(T1628="年末+季度",T1628="季度+动态",T1628="动态"),N1628*(1-$E$5)*IF(L1628+M1628=0,$B$8/($B$7+$B$8),M1628/(L1628+M1628)),M1628)</x:f>
        <x:v>0.12817755160807703</x:v>
      </x:c>
      <x:c r="Y1628" s="64" t="n">
        <x:f aca="0">POWER(1-$H$5,(A1628-A1627)/$H$8)</x:f>
        <x:v>0.9999862671029998</x:v>
      </x:c>
      <x:c r="Z1628" s="64" t="n">
        <x:f aca="0">U1628*Y1628</x:f>
        <x:v>0.15790244198905087</x:v>
      </x:c>
      <x:c r="AA1628" s="64" t="n">
        <x:f aca="0">V1628*Y1628</x:f>
        <x:v>0.12499290135463582</x:v>
      </x:c>
      <x:c r="AB1628" s="64" t="n">
        <x:f aca="0">W1628*Y1628</x:f>
        <x:v>0.9878569759685994</x:v>
      </x:c>
      <x:c r="AC1628" s="64" t="n">
        <x:f aca="0">X1628*Y1628</x:f>
        <x:v>0.12817579135896306</x:v>
      </x:c>
      <x:c r="AD1628" s="64" t="n">
        <x:f aca="0">SUM(Z1628:AC1628)</x:f>
        <x:v>1.3989281106712492</x:v>
      </x:c>
      <x:c r="AE1628" s="64" t="n">
        <x:f aca="0">MAX(AE1627,AD1628)</x:f>
        <x:v>1.4453123110204733</x:v>
      </x:c>
      <x:c r="AF1628" s="63" t="n">
        <x:f aca="0">AD1628/AE1628-1</x:f>
        <x:v>-0.03209285632976733</x:v>
      </x:c>
      <x:c r="AG1628" s="63" t="n">
        <x:f aca="0">AD1628/AD1627-1</x:f>
        <x:v>0.002351849975800402</x:v>
      </x:c>
      <x:c r="AH1628" s="61" t="n">
        <x:f aca="0">IF(OR(T1628="年末+季度",T1628="季度+动态",T1628="季度",T1628="动态"),A1628,AH1627)</x:f>
        <x:v>46203</x:v>
      </x:c>
      <x:c r="AI1628" s="68" t="n">
        <x:f aca="0">YEAR(A1628)</x:f>
        <x:v>2026</x:v>
      </x:c>
      <x:c r="AJ1628" s="68" t="n">
        <x:f aca="0">MONTH(A1628)</x:f>
        <x:v>7</x:v>
      </x:c>
      <x:c r="AK1628" s="66" t="n">
        <x:f aca="0">IF(MONTH(A1628)&lt;&gt;MONTH(A1629),1,0)</x:f>
        <x:v>0</x:v>
      </x:c>
      <x:c r="AL1628" s="64" t="n">
        <x:f aca="0">IF(AK1627,AD1627,AL1627)</x:f>
        <x:v>1.4056949796198026</x:v>
      </x:c>
      <x:c r="AM1628" s="65" t="str">
        <x:f aca="0">IF(AK1628,AD1628/AL1628-1,"")</x:f>
      </x:c>
      <x:c r="AN1628" s="64" t="n">
        <x:f aca="0">IF(AI1628&lt;&gt;AI1627,AD1628,MAX(AN1627,AD1628))</x:f>
        <x:v>1.4453123110204733</x:v>
      </x:c>
      <x:c r="AO1628" s="65" t="n">
        <x:f aca="0">AD1628/AN1628-1</x:f>
        <x:v>-0.03209285632976733</x:v>
      </x:c>
      <x:c r="AP1628" s="69" t="n">
        <x:f aca="0">IFERROR(SUM(Z1628:AC1628)/AD1628,0)</x:f>
        <x:v>1</x:v>
      </x:c>
      <x:c r="AQ1628" s="66" t="b">
        <x:f aca="0">AND(B1628&gt;0,C1628&gt;0,D1628&gt;0,E1628&gt;0)</x:f>
        <x:v>1</x:v>
      </x:c>
    </x:row>
    <x:row r="1629" ht="13.5" hidden="0">
      <x:c r="A1629" s="61" t="n">
        <x:f aca="0">'净值底稿'!A1591</x:f>
        <x:v>46226</x:v>
      </x:c>
      <x:c r="B1629" s="62" t="n">
        <x:f aca="0">'净值底稿'!W1591</x:f>
        <x:v>1.6965091983684202</x:v>
      </x:c>
      <x:c r="C1629" s="62" t="n">
        <x:f aca="0">'净值底稿'!T1591</x:f>
        <x:v>1.880535785403119</x:v>
      </x:c>
      <x:c r="D1629" s="62" t="n">
        <x:f aca="0">'净值底稿'!U1591</x:f>
        <x:v>1.7928</x:v>
      </x:c>
      <x:c r="E1629" s="62" t="n">
        <x:f aca="0">'净值底稿'!V1591</x:f>
        <x:v>3.1029</x:v>
      </x:c>
      <x:c r="F1629" s="63" t="n">
        <x:f aca="0">IFERROR(B1629/B1628-1,0)</x:f>
        <x:v>0.007295007066086434</x:v>
      </x:c>
      <x:c r="G1629" s="63" t="n">
        <x:f aca="0">IFERROR(C1629/C1628-1,0)</x:f>
        <x:v>0.007570218858584887</x:v>
      </x:c>
      <x:c r="H1629" s="63" t="n">
        <x:f aca="0">IFERROR(D1629/D1628-1,0)</x:f>
        <x:v>0.00022316447221593094</x:v>
      </x:c>
      <x:c r="I1629" s="63" t="n">
        <x:f aca="0">IFERROR(E1629/E1628-1,0)</x:f>
        <x:v>-0.0031483920711921076</x:v>
      </x:c>
      <x:c r="J1629" s="64" t="n">
        <x:f aca="0">Z1628*(1+F1629)</x:f>
        <x:v>0.15905434141911332</x:v>
      </x:c>
      <x:c r="K1629" s="64" t="n">
        <x:f aca="0">AA1628*(1+G1629)</x:f>
        <x:v>0.12593912497365992</x:v>
      </x:c>
      <x:c r="L1629" s="64" t="n">
        <x:f aca="0">AB1628*(1+H1629)</x:f>
        <x:v>0.9880774305492663</x:v>
      </x:c>
      <x:c r="M1629" s="64" t="n">
        <x:f aca="0">AC1628*(1+I1629)</x:f>
        <x:v>0.12777224371372972</x:v>
      </x:c>
      <x:c r="N1629" s="64" t="n">
        <x:f aca="0">SUM(J1629:M1629)</x:f>
        <x:v>1.400843140655769</x:v>
      </x:c>
      <x:c r="O1629" s="65" t="n">
        <x:f aca="0">IFERROR((J1629+K1629)/N1629,0)</x:f>
        <x:v>0.2034442387742005</x:v>
      </x:c>
      <x:c r="P1629" s="66" t="b">
        <x:f aca="0">AND(MONTH(A1629)=12,OR(A1630="",YEAR(A1629)&lt;&gt;YEAR(A1630)))</x:f>
        <x:v>0</x:v>
      </x:c>
      <x:c r="Q1629" s="66" t="b">
        <x:f aca="0">AND(MOD(MONTH(A1629),3)=0,OR(A1630="",MONTH(A1629)&lt;&gt;MONTH(A1630)))</x:f>
        <x:v>0</x:v>
      </x:c>
      <x:c r="R1629" s="66" t="b">
        <x:f aca="0">OR(O1629&gt;$E$7,O1629&lt;$E$6)</x:f>
        <x:v>0</x:v>
      </x:c>
      <x:c r="S1629" s="66" t="b">
        <x:f aca="0">AND(OR(P1629,Q1629,R1629),A1629-AH1628&gt;$E$8)</x:f>
        <x:v>0</x:v>
      </x:c>
      <x:c r="T1629" s="67" t="str">
        <x:f aca="0">IF(NOT(OR(P1629,Q1629,R1629)),"不调",IF(NOT(S1629),"间隔规则跳过",IF(P1629,"年末+季度",IF(AND(Q1629,R1629),"季度+动态",IF(Q1629,"季度","动态")))))</x:f>
        <x:v>不调</x:v>
      </x:c>
      <x:c r="U1629" s="64" t="n">
        <x:f aca="0">IF(OR(T1629="年末+季度",T1629="季度+动态"),N1629*$E$5/2,IF(T1629="季度",(J1629+K1629)/2,IF(T1629="动态",N1629*$E$5*IF(J1629+K1629=0,0.5,J1629/(J1629+K1629)),J1629)))</x:f>
        <x:v>0.15905434141911332</x:v>
      </x:c>
      <x:c r="V1629" s="64" t="n">
        <x:f aca="0">IF(OR(T1629="年末+季度",T1629="季度+动态"),N1629*$E$5/2,IF(T1629="季度",(J1629+K1629)/2,IF(T1629="动态",N1629*$E$5*IF(J1629+K1629=0,0.5,K1629/(J1629+K1629)),K1629)))</x:f>
        <x:v>0.12593912497365992</x:v>
      </x:c>
      <x:c r="W1629" s="64" t="n">
        <x:f aca="0">IF(OR(T1629="年末+季度",T1629="季度+动态",T1629="动态"),N1629*(1-$E$5)*IF(L1629+M1629=0,$B$7/($B$7+$B$8),L1629/(L1629+M1629)),L1629)</x:f>
        <x:v>0.9880774305492663</x:v>
      </x:c>
      <x:c r="X1629" s="64" t="n">
        <x:f aca="0">IF(OR(T1629="年末+季度",T1629="季度+动态",T1629="动态"),N1629*(1-$E$5)*IF(L1629+M1629=0,$B$8/($B$7+$B$8),M1629/(L1629+M1629)),M1629)</x:f>
        <x:v>0.12777224371372972</x:v>
      </x:c>
      <x:c r="Y1629" s="64" t="n">
        <x:f aca="0">POWER(1-$H$5,(A1629-A1628)/$H$8)</x:f>
        <x:v>0.9999862671029998</x:v>
      </x:c>
      <x:c r="Z1629" s="64" t="n">
        <x:f aca="0">U1629*Y1629</x:f>
        <x:v>0.15905215714222518</x:v>
      </x:c>
      <x:c r="AA1629" s="64" t="n">
        <x:f aca="0">V1629*Y1629</x:f>
        <x:v>0.12593739546462834</x:v>
      </x:c>
      <x:c r="AB1629" s="64" t="n">
        <x:f aca="0">W1629*Y1629</x:f>
        <x:v>0.9880638613836843</x:v>
      </x:c>
      <x:c r="AC1629" s="64" t="n">
        <x:f aca="0">X1629*Y1629</x:f>
        <x:v>0.12777048903066732</x:v>
      </x:c>
      <x:c r="AD1629" s="64" t="n">
        <x:f aca="0">SUM(Z1629:AC1629)</x:f>
        <x:v>1.400823903021205</x:v>
      </x:c>
      <x:c r="AE1629" s="64" t="n">
        <x:f aca="0">MAX(AE1628,AD1629)</x:f>
        <x:v>1.4453123110204733</x:v>
      </x:c>
      <x:c r="AF1629" s="63" t="n">
        <x:f aca="0">AD1629/AE1629-1</x:f>
        <x:v>-0.030781172802615164</x:v>
      </x:c>
      <x:c r="AG1629" s="63" t="n">
        <x:f aca="0">AD1629/AD1628-1</x:f>
        <x:v>0.00135517496252624</x:v>
      </x:c>
      <x:c r="AH1629" s="61" t="n">
        <x:f aca="0">IF(OR(T1629="年末+季度",T1629="季度+动态",T1629="季度",T1629="动态"),A1629,AH1628)</x:f>
        <x:v>46203</x:v>
      </x:c>
      <x:c r="AI1629" s="68" t="n">
        <x:f aca="0">YEAR(A1629)</x:f>
        <x:v>2026</x:v>
      </x:c>
      <x:c r="AJ1629" s="68" t="n">
        <x:f aca="0">MONTH(A1629)</x:f>
        <x:v>7</x:v>
      </x:c>
      <x:c r="AK1629" s="66" t="n">
        <x:f aca="0">IF(MONTH(A1629)&lt;&gt;MONTH(A1630),1,0)</x:f>
        <x:v>0</x:v>
      </x:c>
      <x:c r="AL1629" s="64" t="n">
        <x:f aca="0">IF(AK1628,AD1628,AL1628)</x:f>
        <x:v>1.4056949796198026</x:v>
      </x:c>
      <x:c r="AM1629" s="65" t="str">
        <x:f aca="0">IF(AK1629,AD1629/AL1629-1,"")</x:f>
      </x:c>
      <x:c r="AN1629" s="64" t="n">
        <x:f aca="0">IF(AI1629&lt;&gt;AI1628,AD1629,MAX(AN1628,AD1629))</x:f>
        <x:v>1.4453123110204733</x:v>
      </x:c>
      <x:c r="AO1629" s="65" t="n">
        <x:f aca="0">AD1629/AN1629-1</x:f>
        <x:v>-0.030781172802615164</x:v>
      </x:c>
      <x:c r="AP1629" s="69" t="n">
        <x:f aca="0">IFERROR(SUM(Z1629:AC1629)/AD1629,0)</x:f>
        <x:v>1</x:v>
      </x:c>
      <x:c r="AQ1629" s="66" t="b">
        <x:f aca="0">AND(B1629&gt;0,C1629&gt;0,D1629&gt;0,E1629&gt;0)</x:f>
        <x:v>1</x:v>
      </x:c>
    </x:row>
    <x:row r="1630" ht="13.5" hidden="0">
      <x:c r="A1630" s="61" t="n">
        <x:f aca="0">'净值底稿'!A1592</x:f>
        <x:v>46227</x:v>
      </x:c>
      <x:c r="B1630" s="62" t="n">
        <x:f aca="0">'净值底稿'!W1592</x:f>
        <x:v>1.6753465387592046</x:v>
      </x:c>
      <x:c r="C1630" s="62" t="n">
        <x:f aca="0">'净值底稿'!T1592</x:f>
        <x:v>1.8370898599616308</x:v>
      </x:c>
      <x:c r="D1630" s="62" t="n">
        <x:f aca="0">'净值底稿'!U1592</x:f>
        <x:v>1.7938</x:v>
      </x:c>
      <x:c r="E1630" s="62" t="n">
        <x:f aca="0">'净值底稿'!V1592</x:f>
        <x:v>3.059</x:v>
      </x:c>
      <x:c r="F1630" s="63" t="n">
        <x:f aca="0">IFERROR(B1630/B1629-1,0)</x:f>
        <x:v>-0.012474238058696185</x:v>
      </x:c>
      <x:c r="G1630" s="63" t="n">
        <x:f aca="0">IFERROR(C1630/C1629-1,0)</x:f>
        <x:v>-0.023102950647745923</x:v>
      </x:c>
      <x:c r="H1630" s="63" t="n">
        <x:f aca="0">IFERROR(D1630/D1629-1,0)</x:f>
        <x:v>0.0005577867023651706</x:v>
      </x:c>
      <x:c r="I1630" s="63" t="n">
        <x:f aca="0">IFERROR(E1630/E1629-1,0)</x:f>
        <x:v>-0.014148055045280161</x:v>
      </x:c>
      <x:c r="J1630" s="64" t="n">
        <x:f aca="0">Z1629*(1+F1630)</x:f>
        <x:v>0.1570681026702839</x:v>
      </x:c>
      <x:c r="K1630" s="64" t="n">
        <x:f aca="0">AA1629*(1+G1630)</x:f>
        <x:v>0.12302787003250337</x:v>
      </x:c>
      <x:c r="L1630" s="64" t="n">
        <x:f aca="0">AB1629*(1+H1630)</x:f>
        <x:v>0.9886149902666517</x:v>
      </x:c>
      <x:c r="M1630" s="64" t="n">
        <x:f aca="0">AC1629*(1+I1630)</x:f>
        <x:v>0.12596278511869907</x:v>
      </x:c>
      <x:c r="N1630" s="64" t="n">
        <x:f aca="0">SUM(J1630:M1630)</x:f>
        <x:v>1.394673748088138</x:v>
      </x:c>
      <x:c r="O1630" s="65" t="n">
        <x:f aca="0">IFERROR((J1630+K1630)/N1630,0)</x:f>
        <x:v>0.20083261270727404</x:v>
      </x:c>
      <x:c r="P1630" s="66" t="b">
        <x:f aca="0">AND(MONTH(A1630)=12,OR(A1631="",YEAR(A1630)&lt;&gt;YEAR(A1631)))</x:f>
        <x:v>0</x:v>
      </x:c>
      <x:c r="Q1630" s="66" t="b">
        <x:f aca="0">AND(MOD(MONTH(A1630),3)=0,OR(A1631="",MONTH(A1630)&lt;&gt;MONTH(A1631)))</x:f>
        <x:v>0</x:v>
      </x:c>
      <x:c r="R1630" s="66" t="b">
        <x:f aca="0">OR(O1630&gt;$E$7,O1630&lt;$E$6)</x:f>
        <x:v>0</x:v>
      </x:c>
      <x:c r="S1630" s="66" t="b">
        <x:f aca="0">AND(OR(P1630,Q1630,R1630),A1630-AH1629&gt;$E$8)</x:f>
        <x:v>0</x:v>
      </x:c>
      <x:c r="T1630" s="67" t="str">
        <x:f aca="0">IF(NOT(OR(P1630,Q1630,R1630)),"不调",IF(NOT(S1630),"间隔规则跳过",IF(P1630,"年末+季度",IF(AND(Q1630,R1630),"季度+动态",IF(Q1630,"季度","动态")))))</x:f>
        <x:v>不调</x:v>
      </x:c>
      <x:c r="U1630" s="64" t="n">
        <x:f aca="0">IF(OR(T1630="年末+季度",T1630="季度+动态"),N1630*$E$5/2,IF(T1630="季度",(J1630+K1630)/2,IF(T1630="动态",N1630*$E$5*IF(J1630+K1630=0,0.5,J1630/(J1630+K1630)),J1630)))</x:f>
        <x:v>0.1570681026702839</x:v>
      </x:c>
      <x:c r="V1630" s="64" t="n">
        <x:f aca="0">IF(OR(T1630="年末+季度",T1630="季度+动态"),N1630*$E$5/2,IF(T1630="季度",(J1630+K1630)/2,IF(T1630="动态",N1630*$E$5*IF(J1630+K1630=0,0.5,K1630/(J1630+K1630)),K1630)))</x:f>
        <x:v>0.12302787003250337</x:v>
      </x:c>
      <x:c r="W1630" s="64" t="n">
        <x:f aca="0">IF(OR(T1630="年末+季度",T1630="季度+动态",T1630="动态"),N1630*(1-$E$5)*IF(L1630+M1630=0,$B$7/($B$7+$B$8),L1630/(L1630+M1630)),L1630)</x:f>
        <x:v>0.9886149902666517</x:v>
      </x:c>
      <x:c r="X1630" s="64" t="n">
        <x:f aca="0">IF(OR(T1630="年末+季度",T1630="季度+动态",T1630="动态"),N1630*(1-$E$5)*IF(L1630+M1630=0,$B$8/($B$7+$B$8),M1630/(L1630+M1630)),M1630)</x:f>
        <x:v>0.12596278511869907</x:v>
      </x:c>
      <x:c r="Y1630" s="64" t="n">
        <x:f aca="0">POWER(1-$H$5,(A1630-A1629)/$H$8)</x:f>
        <x:v>0.9999862671029998</x:v>
      </x:c>
      <x:c r="Z1630" s="64" t="n">
        <x:f aca="0">U1630*Y1630</x:f>
        <x:v>0.1570659456702079</x:v>
      </x:c>
      <x:c r="AA1630" s="64" t="n">
        <x:f aca="0">V1630*Y1630</x:f>
        <x:v>0.12302618050343606</x:v>
      </x:c>
      <x:c r="AB1630" s="64" t="n">
        <x:f aca="0">W1630*Y1630</x:f>
        <x:v>0.9886014137188175</x:v>
      </x:c>
      <x:c r="AC1630" s="64" t="n">
        <x:f aca="0">X1630*Y1630</x:f>
        <x:v>0.12596105528474516</x:v>
      </x:c>
      <x:c r="AD1630" s="64" t="n">
        <x:f aca="0">SUM(Z1630:AC1630)</x:f>
        <x:v>1.3946545951772067</x:v>
      </x:c>
      <x:c r="AE1630" s="64" t="n">
        <x:f aca="0">MAX(AE1629,AD1630)</x:f>
        <x:v>1.4453123110204733</x:v>
      </x:c>
      <x:c r="AF1630" s="63" t="n">
        <x:f aca="0">AD1630/AE1630-1</x:f>
        <x:v>-0.03504966743658289</x:v>
      </x:c>
      <x:c r="AG1630" s="63" t="n">
        <x:f aca="0">AD1630/AD1629-1</x:f>
        <x:v>-0.004404056663148581</x:v>
      </x:c>
      <x:c r="AH1630" s="61" t="n">
        <x:f aca="0">IF(OR(T1630="年末+季度",T1630="季度+动态",T1630="季度",T1630="动态"),A1630,AH1629)</x:f>
        <x:v>46203</x:v>
      </x:c>
      <x:c r="AI1630" s="68" t="n">
        <x:f aca="0">YEAR(A1630)</x:f>
        <x:v>2026</x:v>
      </x:c>
      <x:c r="AJ1630" s="68" t="n">
        <x:f aca="0">MONTH(A1630)</x:f>
        <x:v>7</x:v>
      </x:c>
      <x:c r="AK1630" s="66" t="n">
        <x:f aca="0">IF(MONTH(A1630)&lt;&gt;MONTH(A1631),1,0)</x:f>
        <x:v>0</x:v>
      </x:c>
      <x:c r="AL1630" s="64" t="n">
        <x:f aca="0">IF(AK1629,AD1629,AL1629)</x:f>
        <x:v>1.4056949796198026</x:v>
      </x:c>
      <x:c r="AM1630" s="65" t="str">
        <x:f aca="0">IF(AK1630,AD1630/AL1630-1,"")</x:f>
      </x:c>
      <x:c r="AN1630" s="64" t="n">
        <x:f aca="0">IF(AI1630&lt;&gt;AI1629,AD1630,MAX(AN1629,AD1630))</x:f>
        <x:v>1.4453123110204733</x:v>
      </x:c>
      <x:c r="AO1630" s="65" t="n">
        <x:f aca="0">AD1630/AN1630-1</x:f>
        <x:v>-0.03504966743658289</x:v>
      </x:c>
      <x:c r="AP1630" s="69" t="n">
        <x:f aca="0">IFERROR(SUM(Z1630:AC1630)/AD1630,0)</x:f>
        <x:v>1</x:v>
      </x:c>
      <x:c r="AQ1630" s="66" t="b">
        <x:f aca="0">AND(B1630&gt;0,C1630&gt;0,D1630&gt;0,E1630&gt;0)</x:f>
        <x:v>1</x:v>
      </x:c>
    </x:row>
    <x:row r="1631" ht="13.5" hidden="0">
      <x:c r="A1631" s="61" t="n">
        <x:f aca="0">'净值底稿'!A1593</x:f>
        <x:v>46230</x:v>
      </x:c>
      <x:c r="B1631" s="62" t="n">
        <x:f aca="0">'净值底稿'!W1593</x:f>
        <x:v>1.6838955373962943</x:v>
      </x:c>
      <x:c r="C1631" s="62" t="n">
        <x:f aca="0">'净值底稿'!T1593</x:f>
        <x:v>1.8959198220151565</x:v>
      </x:c>
      <x:c r="D1631" s="62" t="n">
        <x:f aca="0">'净值底稿'!U1593</x:f>
        <x:v>1.7939</x:v>
      </x:c>
      <x:c r="E1631" s="62" t="n">
        <x:f aca="0">'净值底稿'!V1593</x:f>
        <x:v>3.0947</x:v>
      </x:c>
      <x:c r="F1631" s="63" t="n">
        <x:f aca="0">IFERROR(B1631/B1630-1,0)</x:f>
        <x:v>0.005102824066131051</x:v>
      </x:c>
      <x:c r="G1631" s="63" t="n">
        <x:f aca="0">IFERROR(C1631/C1630-1,0)</x:f>
        <x:v>0.03202345368927917</x:v>
      </x:c>
      <x:c r="H1631" s="63" t="n">
        <x:f aca="0">IFERROR(D1631/D1630-1,0)</x:f>
        <x:v>0.000055747574980502534</x:v>
      </x:c>
      <x:c r="I1631" s="63" t="n">
        <x:f aca="0">IFERROR(E1631/E1630-1,0)</x:f>
        <x:v>0.011670480549198947</x:v>
      </x:c>
      <x:c r="J1631" s="64" t="n">
        <x:f aca="0">Z1630*(1+F1631)</x:f>
        <x:v>0.15786742555774347</x:v>
      </x:c>
      <x:c r="K1631" s="64" t="n">
        <x:f aca="0">AA1630*(1+G1631)</x:f>
        <x:v>0.12696590369735675</x:v>
      </x:c>
      <x:c r="L1631" s="64" t="n">
        <x:f aca="0">AB1630*(1+H1631)</x:f>
        <x:v>0.9886565258502547</x:v>
      </x:c>
      <x:c r="M1631" s="64" t="n">
        <x:f aca="0">AC1630*(1+I1631)</x:f>
        <x:v>0.12743108133040235</x:v>
      </x:c>
      <x:c r="N1631" s="64" t="n">
        <x:f aca="0">SUM(J1631:M1631)</x:f>
        <x:v>1.400920936435757</x:v>
      </x:c>
      <x:c r="O1631" s="65" t="n">
        <x:f aca="0">IFERROR((J1631+K1631)/N1631,0)</x:f>
        <x:v>0.20331863265587077</x:v>
      </x:c>
      <x:c r="P1631" s="66" t="b">
        <x:f aca="0">AND(MONTH(A1631)=12,OR(A1632="",YEAR(A1631)&lt;&gt;YEAR(A1632)))</x:f>
        <x:v>0</x:v>
      </x:c>
      <x:c r="Q1631" s="66" t="b">
        <x:f aca="0">AND(MOD(MONTH(A1631),3)=0,OR(A1632="",MONTH(A1631)&lt;&gt;MONTH(A1632)))</x:f>
        <x:v>0</x:v>
      </x:c>
      <x:c r="R1631" s="66" t="b">
        <x:f aca="0">OR(O1631&gt;$E$7,O1631&lt;$E$6)</x:f>
        <x:v>0</x:v>
      </x:c>
      <x:c r="S1631" s="66" t="b">
        <x:f aca="0">AND(OR(P1631,Q1631,R1631),A1631-AH1630&gt;$E$8)</x:f>
        <x:v>0</x:v>
      </x:c>
      <x:c r="T1631" s="67" t="str">
        <x:f aca="0">IF(NOT(OR(P1631,Q1631,R1631)),"不调",IF(NOT(S1631),"间隔规则跳过",IF(P1631,"年末+季度",IF(AND(Q1631,R1631),"季度+动态",IF(Q1631,"季度","动态")))))</x:f>
        <x:v>不调</x:v>
      </x:c>
      <x:c r="U1631" s="64" t="n">
        <x:f aca="0">IF(OR(T1631="年末+季度",T1631="季度+动态"),N1631*$E$5/2,IF(T1631="季度",(J1631+K1631)/2,IF(T1631="动态",N1631*$E$5*IF(J1631+K1631=0,0.5,J1631/(J1631+K1631)),J1631)))</x:f>
        <x:v>0.15786742555774347</x:v>
      </x:c>
      <x:c r="V1631" s="64" t="n">
        <x:f aca="0">IF(OR(T1631="年末+季度",T1631="季度+动态"),N1631*$E$5/2,IF(T1631="季度",(J1631+K1631)/2,IF(T1631="动态",N1631*$E$5*IF(J1631+K1631=0,0.5,K1631/(J1631+K1631)),K1631)))</x:f>
        <x:v>0.12696590369735675</x:v>
      </x:c>
      <x:c r="W1631" s="64" t="n">
        <x:f aca="0">IF(OR(T1631="年末+季度",T1631="季度+动态",T1631="动态"),N1631*(1-$E$5)*IF(L1631+M1631=0,$B$7/($B$7+$B$8),L1631/(L1631+M1631)),L1631)</x:f>
        <x:v>0.9886565258502547</x:v>
      </x:c>
      <x:c r="X1631" s="64" t="n">
        <x:f aca="0">IF(OR(T1631="年末+季度",T1631="季度+动态",T1631="动态"),N1631*(1-$E$5)*IF(L1631+M1631=0,$B$8/($B$7+$B$8),M1631/(L1631+M1631)),M1631)</x:f>
        <x:v>0.12743108133040235</x:v>
      </x:c>
      <x:c r="Y1631" s="64" t="n">
        <x:f aca="0">POWER(1-$H$5,(A1631-A1630)/$H$8)</x:f>
        <x:v>0.9999588018747739</x:v>
      </x:c>
      <x:c r="Z1631" s="64" t="n">
        <x:f aca="0">U1631*Y1631</x:f>
        <x:v>0.15786092171577623</x:v>
      </x:c>
      <x:c r="AA1631" s="64" t="n">
        <x:f aca="0">V1631*Y1631</x:f>
        <x:v>0.12696067294015678</x:v>
      </x:c>
      <x:c r="AB1631" s="64" t="n">
        <x:f aca="0">W1631*Y1631</x:f>
        <x:v>0.988615795054897</x:v>
      </x:c>
      <x:c r="AC1631" s="64" t="n">
        <x:f aca="0">X1631*Y1631</x:f>
        <x:v>0.127425831408756</x:v>
      </x:c>
      <x:c r="AD1631" s="64" t="n">
        <x:f aca="0">SUM(Z1631:AC1631)</x:f>
        <x:v>1.4008632211195862</x:v>
      </x:c>
      <x:c r="AE1631" s="64" t="n">
        <x:f aca="0">MAX(AE1630,AD1631)</x:f>
        <x:v>1.4453123110204733</x:v>
      </x:c>
      <x:c r="AF1631" s="63" t="n">
        <x:f aca="0">AD1631/AE1631-1</x:f>
        <x:v>-0.030753968925583686</x:v>
      </x:c>
      <x:c r="AG1631" s="63" t="n">
        <x:f aca="0">AD1631/AD1630-1</x:f>
        <x:v>0.0044517301730830905</x:v>
      </x:c>
      <x:c r="AH1631" s="61" t="n">
        <x:f aca="0">IF(OR(T1631="年末+季度",T1631="季度+动态",T1631="季度",T1631="动态"),A1631,AH1630)</x:f>
        <x:v>46203</x:v>
      </x:c>
      <x:c r="AI1631" s="68" t="n">
        <x:f aca="0">YEAR(A1631)</x:f>
        <x:v>2026</x:v>
      </x:c>
      <x:c r="AJ1631" s="68" t="n">
        <x:f aca="0">MONTH(A1631)</x:f>
        <x:v>7</x:v>
      </x:c>
      <x:c r="AK1631" s="66" t="n">
        <x:f aca="0">IF(MONTH(A1631)&lt;&gt;MONTH(A1632),1,0)</x:f>
        <x:v>0</x:v>
      </x:c>
      <x:c r="AL1631" s="64" t="n">
        <x:f aca="0">IF(AK1630,AD1630,AL1630)</x:f>
        <x:v>1.4056949796198026</x:v>
      </x:c>
      <x:c r="AM1631" s="65" t="str">
        <x:f aca="0">IF(AK1631,AD1631/AL1631-1,"")</x:f>
      </x:c>
      <x:c r="AN1631" s="64" t="n">
        <x:f aca="0">IF(AI1631&lt;&gt;AI1630,AD1631,MAX(AN1630,AD1631))</x:f>
        <x:v>1.4453123110204733</x:v>
      </x:c>
      <x:c r="AO1631" s="65" t="n">
        <x:f aca="0">AD1631/AN1631-1</x:f>
        <x:v>-0.030753968925583686</x:v>
      </x:c>
      <x:c r="AP1631" s="69" t="n">
        <x:f aca="0">IFERROR(SUM(Z1631:AC1631)/AD1631,0)</x:f>
        <x:v>1</x:v>
      </x:c>
      <x:c r="AQ1631" s="66" t="b">
        <x:f aca="0">AND(B1631&gt;0,C1631&gt;0,D1631&gt;0,E1631&gt;0)</x:f>
        <x:v>1</x:v>
      </x:c>
    </x:row>
    <x:row r="1632" ht="13.5" hidden="0">
      <x:c r="A1632" s="61" t="n">
        <x:f aca="0">'净值底稿'!A1594</x:f>
        <x:v>46231</x:v>
      </x:c>
      <x:c r="B1632" s="62" t="n">
        <x:f aca="0">'净值底稿'!W1594</x:f>
        <x:v>1.6887710015248345</x:v>
      </x:c>
      <x:c r="C1632" s="62" t="n">
        <x:f aca="0">'净值底稿'!T1594</x:f>
        <x:v>1.8388991699356652</x:v>
      </x:c>
      <x:c r="D1632" s="62" t="n">
        <x:f aca="0">'净值底稿'!U1594</x:f>
        <x:v>1.7938</x:v>
      </x:c>
      <x:c r="E1632" s="62" t="n">
        <x:f aca="0">'净值底稿'!V1594</x:f>
        <x:v>3.0579</x:v>
      </x:c>
      <x:c r="F1632" s="63" t="n">
        <x:f aca="0">IFERROR(B1632/B1631-1,0)</x:f>
        <x:v>0.002895348327889069</x:v>
      </x:c>
      <x:c r="G1632" s="63" t="n">
        <x:f aca="0">IFERROR(C1632/C1631-1,0)</x:f>
        <x:v>-0.030075455416086472</x:v>
      </x:c>
      <x:c r="H1632" s="63" t="n">
        <x:f aca="0">IFERROR(D1632/D1631-1,0)</x:f>
        <x:v>-0.00005574446736156258</x:v>
      </x:c>
      <x:c r="I1632" s="63" t="n">
        <x:f aca="0">IFERROR(E1632/E1631-1,0)</x:f>
        <x:v>-0.011891298025656805</x:v>
      </x:c>
      <x:c r="J1632" s="64" t="n">
        <x:f aca="0">Z1631*(1+F1632)</x:f>
        <x:v>0.15831798407150502</x:v>
      </x:c>
      <x:c r="K1632" s="64" t="n">
        <x:f aca="0">AA1631*(1+G1632)</x:f>
        <x:v>0.12314227288154876</x:v>
      </x:c>
      <x:c r="L1632" s="64" t="n">
        <x:f aca="0">AB1631*(1+H1632)</x:f>
        <x:v>0.9885606851939764</x:v>
      </x:c>
      <x:c r="M1632" s="64" t="n">
        <x:f aca="0">AC1631*(1+I1632)</x:f>
        <x:v>0.12591057287130739</x:v>
      </x:c>
      <x:c r="N1632" s="64" t="n">
        <x:f aca="0">SUM(J1632:M1632)</x:f>
        <x:v>1.3959315150183378</x:v>
      </x:c>
      <x:c r="O1632" s="65" t="n">
        <x:f aca="0">IFERROR((J1632+K1632)/N1632,0)</x:f>
        <x:v>0.2016289867553827</x:v>
      </x:c>
      <x:c r="P1632" s="66" t="b">
        <x:f aca="0">AND(MONTH(A1632)=12,OR(A1633="",YEAR(A1632)&lt;&gt;YEAR(A1633)))</x:f>
        <x:v>0</x:v>
      </x:c>
      <x:c r="Q1632" s="66" t="b">
        <x:f aca="0">AND(MOD(MONTH(A1632),3)=0,OR(A1633="",MONTH(A1632)&lt;&gt;MONTH(A1633)))</x:f>
        <x:v>0</x:v>
      </x:c>
      <x:c r="R1632" s="66" t="b">
        <x:f aca="0">OR(O1632&gt;$E$7,O1632&lt;$E$6)</x:f>
        <x:v>0</x:v>
      </x:c>
      <x:c r="S1632" s="66" t="b">
        <x:f aca="0">AND(OR(P1632,Q1632,R1632),A1632-AH1631&gt;$E$8)</x:f>
        <x:v>0</x:v>
      </x:c>
      <x:c r="T1632" s="67" t="str">
        <x:f aca="0">IF(NOT(OR(P1632,Q1632,R1632)),"不调",IF(NOT(S1632),"间隔规则跳过",IF(P1632,"年末+季度",IF(AND(Q1632,R1632),"季度+动态",IF(Q1632,"季度","动态")))))</x:f>
        <x:v>不调</x:v>
      </x:c>
      <x:c r="U1632" s="64" t="n">
        <x:f aca="0">IF(OR(T1632="年末+季度",T1632="季度+动态"),N1632*$E$5/2,IF(T1632="季度",(J1632+K1632)/2,IF(T1632="动态",N1632*$E$5*IF(J1632+K1632=0,0.5,J1632/(J1632+K1632)),J1632)))</x:f>
        <x:v>0.15831798407150502</x:v>
      </x:c>
      <x:c r="V1632" s="64" t="n">
        <x:f aca="0">IF(OR(T1632="年末+季度",T1632="季度+动态"),N1632*$E$5/2,IF(T1632="季度",(J1632+K1632)/2,IF(T1632="动态",N1632*$E$5*IF(J1632+K1632=0,0.5,K1632/(J1632+K1632)),K1632)))</x:f>
        <x:v>0.12314227288154876</x:v>
      </x:c>
      <x:c r="W1632" s="64" t="n">
        <x:f aca="0">IF(OR(T1632="年末+季度",T1632="季度+动态",T1632="动态"),N1632*(1-$E$5)*IF(L1632+M1632=0,$B$7/($B$7+$B$8),L1632/(L1632+M1632)),L1632)</x:f>
        <x:v>0.9885606851939764</x:v>
      </x:c>
      <x:c r="X1632" s="64" t="n">
        <x:f aca="0">IF(OR(T1632="年末+季度",T1632="季度+动态",T1632="动态"),N1632*(1-$E$5)*IF(L1632+M1632=0,$B$8/($B$7+$B$8),M1632/(L1632+M1632)),M1632)</x:f>
        <x:v>0.12591057287130739</x:v>
      </x:c>
      <x:c r="Y1632" s="64" t="n">
        <x:f aca="0">POWER(1-$H$5,(A1632-A1631)/$H$8)</x:f>
        <x:v>0.9999862671029998</x:v>
      </x:c>
      <x:c r="Z1632" s="64" t="n">
        <x:f aca="0">U1632*Y1632</x:f>
        <x:v>0.15831580990693647</x:v>
      </x:c>
      <x:c r="AA1632" s="64" t="n">
        <x:f aca="0">V1632*Y1632</x:f>
        <x:v>0.1231405817813989</x:v>
      </x:c>
      <x:c r="AB1632" s="64" t="n">
        <x:f aca="0">W1632*Y1632</x:f>
        <x:v>0.9885471093919082</x:v>
      </x:c>
      <x:c r="AC1632" s="64" t="n">
        <x:f aca="0">X1632*Y1632</x:f>
        <x:v>0.1259088437543789</x:v>
      </x:c>
      <x:c r="AD1632" s="64" t="n">
        <x:f aca="0">SUM(Z1632:AC1632)</x:f>
        <x:v>1.3959123448346225</x:v>
      </x:c>
      <x:c r="AE1632" s="64" t="n">
        <x:f aca="0">MAX(AE1631,AD1632)</x:f>
        <x:v>1.4453123110204733</x:v>
      </x:c>
      <x:c r="AF1632" s="63" t="n">
        <x:f aca="0">AD1632/AE1632-1</x:f>
        <x:v>-0.034179440532801975</x:v>
      </x:c>
      <x:c r="AG1632" s="63" t="n">
        <x:f aca="0">AD1632/AD1631-1</x:f>
        <x:v>-0.003534161087480725</x:v>
      </x:c>
      <x:c r="AH1632" s="61" t="n">
        <x:f aca="0">IF(OR(T1632="年末+季度",T1632="季度+动态",T1632="季度",T1632="动态"),A1632,AH1631)</x:f>
        <x:v>46203</x:v>
      </x:c>
      <x:c r="AI1632" s="68" t="n">
        <x:f aca="0">YEAR(A1632)</x:f>
        <x:v>2026</x:v>
      </x:c>
      <x:c r="AJ1632" s="68" t="n">
        <x:f aca="0">MONTH(A1632)</x:f>
        <x:v>7</x:v>
      </x:c>
      <x:c r="AK1632" s="66" t="n">
        <x:f aca="0">IF(MONTH(A1632)&lt;&gt;MONTH(A1633),1,0)</x:f>
        <x:v>0</x:v>
      </x:c>
      <x:c r="AL1632" s="64" t="n">
        <x:f aca="0">IF(AK1631,AD1631,AL1631)</x:f>
        <x:v>1.4056949796198026</x:v>
      </x:c>
      <x:c r="AM1632" s="65" t="str">
        <x:f aca="0">IF(AK1632,AD1632/AL1632-1,"")</x:f>
      </x:c>
      <x:c r="AN1632" s="64" t="n">
        <x:f aca="0">IF(AI1632&lt;&gt;AI1631,AD1632,MAX(AN1631,AD1632))</x:f>
        <x:v>1.4453123110204733</x:v>
      </x:c>
      <x:c r="AO1632" s="65" t="n">
        <x:f aca="0">AD1632/AN1632-1</x:f>
        <x:v>-0.034179440532801975</x:v>
      </x:c>
      <x:c r="AP1632" s="69" t="n">
        <x:f aca="0">IFERROR(SUM(Z1632:AC1632)/AD1632,0)</x:f>
        <x:v>1</x:v>
      </x:c>
      <x:c r="AQ1632" s="66" t="b">
        <x:f aca="0">AND(B1632&gt;0,C1632&gt;0,D1632&gt;0,E1632&gt;0)</x:f>
        <x:v>1</x:v>
      </x:c>
    </x:row>
    <x:row r="1633" ht="13.5" hidden="0">
      <x:c r="A1633" s="61" t="n">
        <x:f aca="0">'净值底稿'!A1595</x:f>
        <x:v>46232</x:v>
      </x:c>
      <x:c r="B1633" s="62" t="n">
        <x:f aca="0">'净值底稿'!W1595</x:f>
        <x:v>1.7091416240165394</x:v>
      </x:c>
      <x:c r="C1633" s="62" t="n">
        <x:f aca="0">'净值底稿'!T1595</x:f>
        <x:v>1.8516083661752794</x:v>
      </x:c>
      <x:c r="D1633" s="62" t="n">
        <x:f aca="0">'净值底稿'!U1595</x:f>
        <x:v>1.7935</x:v>
      </x:c>
      <x:c r="E1633" s="62" t="n">
        <x:f aca="0">'净值底稿'!V1595</x:f>
        <x:v>3.0528</x:v>
      </x:c>
      <x:c r="F1633" s="63" t="n">
        <x:f aca="0">IFERROR(B1633/B1632-1,0)</x:f>
        <x:v>0.012062394767148321</x:v>
      </x:c>
      <x:c r="G1633" s="63" t="n">
        <x:f aca="0">IFERROR(C1633/C1632-1,0)</x:f>
        <x:v>0.006911306746665735</x:v>
      </x:c>
      <x:c r="H1633" s="63" t="n">
        <x:f aca="0">IFERROR(D1633/D1632-1,0)</x:f>
        <x:v>-0.00016724272494139658</x:v>
      </x:c>
      <x:c r="I1633" s="63" t="n">
        <x:f aca="0">IFERROR(E1633/E1632-1,0)</x:f>
        <x:v>-0.0016678112430099645</x:v>
      </x:c>
      <x:c r="J1633" s="64" t="n">
        <x:f aca="0">Z1632*(1+F1633)</x:f>
        <x:v>0.16022547770391476</x:v>
      </x:c>
      <x:c r="K1633" s="64" t="n">
        <x:f aca="0">AA1632*(1+G1633)</x:f>
        <x:v>0.12399164411505303</x:v>
      </x:c>
      <x:c r="L1633" s="64" t="n">
        <x:f aca="0">AB1632*(1+H1633)</x:f>
        <x:v>0.9883817820796005</x:v>
      </x:c>
      <x:c r="M1633" s="64" t="n">
        <x:f aca="0">AC1632*(1+I1633)</x:f>
        <x:v>0.125698851569171</x:v>
      </x:c>
      <x:c r="N1633" s="64" t="n">
        <x:f aca="0">SUM(J1633:M1633)</x:f>
        <x:v>1.3982977554677394</x:v>
      </x:c>
      <x:c r="O1633" s="65" t="n">
        <x:f aca="0">IFERROR((J1633+K1633)/N1633,0)</x:f>
        <x:v>0.20325937069383007</x:v>
      </x:c>
      <x:c r="P1633" s="66" t="b">
        <x:f aca="0">AND(MONTH(A1633)=12,OR(A1634="",YEAR(A1633)&lt;&gt;YEAR(A1634)))</x:f>
        <x:v>0</x:v>
      </x:c>
      <x:c r="Q1633" s="66" t="b">
        <x:f aca="0">AND(MOD(MONTH(A1633),3)=0,OR(A1634="",MONTH(A1633)&lt;&gt;MONTH(A1634)))</x:f>
        <x:v>0</x:v>
      </x:c>
      <x:c r="R1633" s="66" t="b">
        <x:f aca="0">OR(O1633&gt;$E$7,O1633&lt;$E$6)</x:f>
        <x:v>0</x:v>
      </x:c>
      <x:c r="S1633" s="66" t="b">
        <x:f aca="0">AND(OR(P1633,Q1633,R1633),A1633-AH1632&gt;$E$8)</x:f>
        <x:v>0</x:v>
      </x:c>
      <x:c r="T1633" s="67" t="str">
        <x:f aca="0">IF(NOT(OR(P1633,Q1633,R1633)),"不调",IF(NOT(S1633),"间隔规则跳过",IF(P1633,"年末+季度",IF(AND(Q1633,R1633),"季度+动态",IF(Q1633,"季度","动态")))))</x:f>
        <x:v>不调</x:v>
      </x:c>
      <x:c r="U1633" s="64" t="n">
        <x:f aca="0">IF(OR(T1633="年末+季度",T1633="季度+动态"),N1633*$E$5/2,IF(T1633="季度",(J1633+K1633)/2,IF(T1633="动态",N1633*$E$5*IF(J1633+K1633=0,0.5,J1633/(J1633+K1633)),J1633)))</x:f>
        <x:v>0.16022547770391476</x:v>
      </x:c>
      <x:c r="V1633" s="64" t="n">
        <x:f aca="0">IF(OR(T1633="年末+季度",T1633="季度+动态"),N1633*$E$5/2,IF(T1633="季度",(J1633+K1633)/2,IF(T1633="动态",N1633*$E$5*IF(J1633+K1633=0,0.5,K1633/(J1633+K1633)),K1633)))</x:f>
        <x:v>0.12399164411505303</x:v>
      </x:c>
      <x:c r="W1633" s="64" t="n">
        <x:f aca="0">IF(OR(T1633="年末+季度",T1633="季度+动态",T1633="动态"),N1633*(1-$E$5)*IF(L1633+M1633=0,$B$7/($B$7+$B$8),L1633/(L1633+M1633)),L1633)</x:f>
        <x:v>0.9883817820796005</x:v>
      </x:c>
      <x:c r="X1633" s="64" t="n">
        <x:f aca="0">IF(OR(T1633="年末+季度",T1633="季度+动态",T1633="动态"),N1633*(1-$E$5)*IF(L1633+M1633=0,$B$8/($B$7+$B$8),M1633/(L1633+M1633)),M1633)</x:f>
        <x:v>0.125698851569171</x:v>
      </x:c>
      <x:c r="Y1633" s="64" t="n">
        <x:f aca="0">POWER(1-$H$5,(A1633-A1632)/$H$8)</x:f>
        <x:v>0.9999862671029998</x:v>
      </x:c>
      <x:c r="Z1633" s="64" t="n">
        <x:f aca="0">U1633*Y1633</x:f>
        <x:v>0.16022327734393263</x:v>
      </x:c>
      <x:c r="AA1633" s="64" t="n">
        <x:f aca="0">V1633*Y1633</x:f>
        <x:v>0.1239899413505755</x:v>
      </x:c>
      <x:c r="AB1633" s="64" t="n">
        <x:f aca="0">W1633*Y1633</x:f>
        <x:v>0.9883682087343902</x:v>
      </x:c>
      <x:c r="AC1633" s="64" t="n">
        <x:f aca="0">X1633*Y1633</x:f>
        <x:v>0.12569712535978933</x:v>
      </x:c>
      <x:c r="AD1633" s="64" t="n">
        <x:f aca="0">SUM(Z1633:AC1633)</x:f>
        <x:v>1.3982785527886876</x:v>
      </x:c>
      <x:c r="AE1633" s="64" t="n">
        <x:f aca="0">MAX(AE1632,AD1633)</x:f>
        <x:v>1.4453123110204733</x:v>
      </x:c>
      <x:c r="AF1633" s="63" t="n">
        <x:f aca="0">AD1633/AE1633-1</x:f>
        <x:v>-0.032542280220789865</x:v>
      </x:c>
      <x:c r="AG1633" s="63" t="n">
        <x:f aca="0">AD1633/AD1632-1</x:f>
        <x:v>0.001695097806693191</x:v>
      </x:c>
      <x:c r="AH1633" s="61" t="n">
        <x:f aca="0">IF(OR(T1633="年末+季度",T1633="季度+动态",T1633="季度",T1633="动态"),A1633,AH1632)</x:f>
        <x:v>46203</x:v>
      </x:c>
      <x:c r="AI1633" s="68" t="n">
        <x:f aca="0">YEAR(A1633)</x:f>
        <x:v>2026</x:v>
      </x:c>
      <x:c r="AJ1633" s="68" t="n">
        <x:f aca="0">MONTH(A1633)</x:f>
        <x:v>7</x:v>
      </x:c>
      <x:c r="AK1633" s="66" t="n">
        <x:f aca="0">IF(MONTH(A1633)&lt;&gt;MONTH(A1634),1,0)</x:f>
        <x:v>0</x:v>
      </x:c>
      <x:c r="AL1633" s="64" t="n">
        <x:f aca="0">IF(AK1632,AD1632,AL1632)</x:f>
        <x:v>1.4056949796198026</x:v>
      </x:c>
      <x:c r="AM1633" s="65" t="str">
        <x:f aca="0">IF(AK1633,AD1633/AL1633-1,"")</x:f>
      </x:c>
      <x:c r="AN1633" s="64" t="n">
        <x:f aca="0">IF(AI1633&lt;&gt;AI1632,AD1633,MAX(AN1632,AD1633))</x:f>
        <x:v>1.4453123110204733</x:v>
      </x:c>
      <x:c r="AO1633" s="65" t="n">
        <x:f aca="0">AD1633/AN1633-1</x:f>
        <x:v>-0.032542280220789865</x:v>
      </x:c>
      <x:c r="AP1633" s="69" t="n">
        <x:f aca="0">IFERROR(SUM(Z1633:AC1633)/AD1633,0)</x:f>
        <x:v>1</x:v>
      </x:c>
      <x:c r="AQ1633" s="66" t="b">
        <x:f aca="0">AND(B1633&gt;0,C1633&gt;0,D1633&gt;0,E1633&gt;0)</x:f>
        <x:v>1</x:v>
      </x:c>
    </x:row>
    <x:row r="1634" ht="13.5" hidden="0">
      <x:c r="A1634" s="61" t="n">
        <x:f aca="0">'净值底稿'!A1596</x:f>
        <x:v>46233</x:v>
      </x:c>
      <x:c r="B1634" s="62" t="n">
        <x:f aca="0">'净值底稿'!W1596</x:f>
        <x:v>1.7247981747286851</x:v>
      </x:c>
      <x:c r="C1634" s="62" t="n">
        <x:f aca="0">'净值底稿'!T1596</x:f>
        <x:v>1.8020809415526111</x:v>
      </x:c>
      <x:c r="D1634" s="62" t="n">
        <x:f aca="0">'净值底稿'!U1596</x:f>
        <x:v>1.7955</x:v>
      </x:c>
      <x:c r="E1634" s="62" t="n">
        <x:f aca="0">'净值底稿'!V1596</x:f>
        <x:v>3.0495</x:v>
      </x:c>
      <x:c r="F1634" s="63" t="n">
        <x:f aca="0">IFERROR(B1634/B1633-1,0)</x:f>
        <x:v>0.009160475932563417</x:v>
      </x:c>
      <x:c r="G1634" s="63" t="n">
        <x:f aca="0">IFERROR(C1634/C1633-1,0)</x:f>
        <x:v>-0.026748326226767483</x:v>
      </x:c>
      <x:c r="H1634" s="63" t="n">
        <x:f aca="0">IFERROR(D1634/D1633-1,0)</x:f>
        <x:v>0.001115137998327187</x:v>
      </x:c>
      <x:c r="I1634" s="63" t="n">
        <x:f aca="0">IFERROR(E1634/E1633-1,0)</x:f>
        <x:v>-0.0010809748427672572</x:v>
      </x:c>
      <x:c r="J1634" s="64" t="n">
        <x:f aca="0">Z1633*(1+F1634)</x:f>
        <x:v>0.16169099881987817</x:v>
      </x:c>
      <x:c r="K1634" s="64" t="n">
        <x:f aca="0">AA1633*(1+G1634)</x:f>
        <x:v>0.12067341795049255</x:v>
      </x:c>
      <x:c r="L1634" s="64" t="n">
        <x:f aca="0">AB1633*(1+H1634)</x:f>
        <x:v>0.9894703756802885</x:v>
      </x:c>
      <x:c r="M1634" s="64" t="n">
        <x:f aca="0">AC1633*(1+I1634)</x:f>
        <x:v>0.12556124992946724</x:v>
      </x:c>
      <x:c r="N1634" s="64" t="n">
        <x:f aca="0">SUM(J1634:M1634)</x:f>
        <x:v>1.3973960423801264</x:v>
      </x:c>
      <x:c r="O1634" s="65" t="n">
        <x:f aca="0">IFERROR((J1634+K1634)/N1634,0)</x:f>
        <x:v>0.2020647033531247</x:v>
      </x:c>
      <x:c r="P1634" s="66" t="b">
        <x:f aca="0">AND(MONTH(A1634)=12,OR(A1635="",YEAR(A1634)&lt;&gt;YEAR(A1635)))</x:f>
        <x:v>0</x:v>
      </x:c>
      <x:c r="Q1634" s="66" t="b">
        <x:f aca="0">AND(MOD(MONTH(A1634),3)=0,OR(A1635="",MONTH(A1634)&lt;&gt;MONTH(A1635)))</x:f>
        <x:v>0</x:v>
      </x:c>
      <x:c r="R1634" s="66" t="b">
        <x:f aca="0">OR(O1634&gt;$E$7,O1634&lt;$E$6)</x:f>
        <x:v>0</x:v>
      </x:c>
      <x:c r="S1634" s="66" t="b">
        <x:f aca="0">AND(OR(P1634,Q1634,R1634),A1634-AH1633&gt;$E$8)</x:f>
        <x:v>0</x:v>
      </x:c>
      <x:c r="T1634" s="67" t="str">
        <x:f aca="0">IF(NOT(OR(P1634,Q1634,R1634)),"不调",IF(NOT(S1634),"间隔规则跳过",IF(P1634,"年末+季度",IF(AND(Q1634,R1634),"季度+动态",IF(Q1634,"季度","动态")))))</x:f>
        <x:v>不调</x:v>
      </x:c>
      <x:c r="U1634" s="64" t="n">
        <x:f aca="0">IF(OR(T1634="年末+季度",T1634="季度+动态"),N1634*$E$5/2,IF(T1634="季度",(J1634+K1634)/2,IF(T1634="动态",N1634*$E$5*IF(J1634+K1634=0,0.5,J1634/(J1634+K1634)),J1634)))</x:f>
        <x:v>0.16169099881987817</x:v>
      </x:c>
      <x:c r="V1634" s="64" t="n">
        <x:f aca="0">IF(OR(T1634="年末+季度",T1634="季度+动态"),N1634*$E$5/2,IF(T1634="季度",(J1634+K1634)/2,IF(T1634="动态",N1634*$E$5*IF(J1634+K1634=0,0.5,K1634/(J1634+K1634)),K1634)))</x:f>
        <x:v>0.12067341795049255</x:v>
      </x:c>
      <x:c r="W1634" s="64" t="n">
        <x:f aca="0">IF(OR(T1634="年末+季度",T1634="季度+动态",T1634="动态"),N1634*(1-$E$5)*IF(L1634+M1634=0,$B$7/($B$7+$B$8),L1634/(L1634+M1634)),L1634)</x:f>
        <x:v>0.9894703756802885</x:v>
      </x:c>
      <x:c r="X1634" s="64" t="n">
        <x:f aca="0">IF(OR(T1634="年末+季度",T1634="季度+动态",T1634="动态"),N1634*(1-$E$5)*IF(L1634+M1634=0,$B$8/($B$7+$B$8),M1634/(L1634+M1634)),M1634)</x:f>
        <x:v>0.12556124992946724</x:v>
      </x:c>
      <x:c r="Y1634" s="64" t="n">
        <x:f aca="0">POWER(1-$H$5,(A1634-A1633)/$H$8)</x:f>
        <x:v>0.9999862671029998</x:v>
      </x:c>
      <x:c r="Z1634" s="64" t="n">
        <x:f aca="0">U1634*Y1634</x:f>
        <x:v>0.16168877833404552</x:v>
      </x:c>
      <x:c r="AA1634" s="64" t="n">
        <x:f aca="0">V1634*Y1634</x:f>
        <x:v>0.12067176075487317</x:v>
      </x:c>
      <x:c r="AB1634" s="64" t="n">
        <x:f aca="0">W1634*Y1634</x:f>
        <x:v>0.9894567873855346</x:v>
      </x:c>
      <x:c r="AC1634" s="64" t="n">
        <x:f aca="0">X1634*Y1634</x:f>
        <x:v>0.12555952560975472</x:v>
      </x:c>
      <x:c r="AD1634" s="64" t="n">
        <x:f aca="0">SUM(Z1634:AC1634)</x:f>
        <x:v>1.397376852084208</x:v>
      </x:c>
      <x:c r="AE1634" s="64" t="n">
        <x:f aca="0">MAX(AE1633,AD1634)</x:f>
        <x:v>1.4453123110204733</x:v>
      </x:c>
      <x:c r="AF1634" s="63" t="n">
        <x:f aca="0">AD1634/AE1634-1</x:f>
        <x:v>-0.033166159708706844</x:v>
      </x:c>
      <x:c r="AG1634" s="63" t="n">
        <x:f aca="0">AD1634/AD1633-1</x:f>
        <x:v>-0.0006448648609257424</x:v>
      </x:c>
      <x:c r="AH1634" s="61" t="n">
        <x:f aca="0">IF(OR(T1634="年末+季度",T1634="季度+动态",T1634="季度",T1634="动态"),A1634,AH1633)</x:f>
        <x:v>46203</x:v>
      </x:c>
      <x:c r="AI1634" s="68" t="n">
        <x:f aca="0">YEAR(A1634)</x:f>
        <x:v>2026</x:v>
      </x:c>
      <x:c r="AJ1634" s="68" t="n">
        <x:f aca="0">MONTH(A1634)</x:f>
        <x:v>7</x:v>
      </x:c>
      <x:c r="AK1634" s="66" t="n">
        <x:f aca="0">IF(MONTH(A1634)&lt;&gt;MONTH(A1635),1,0)</x:f>
        <x:v>0</x:v>
      </x:c>
      <x:c r="AL1634" s="64" t="n">
        <x:f aca="0">IF(AK1633,AD1633,AL1633)</x:f>
        <x:v>1.4056949796198026</x:v>
      </x:c>
      <x:c r="AM1634" s="65" t="str">
        <x:f aca="0">IF(AK1634,AD1634/AL1634-1,"")</x:f>
      </x:c>
      <x:c r="AN1634" s="64" t="n">
        <x:f aca="0">IF(AI1634&lt;&gt;AI1633,AD1634,MAX(AN1633,AD1634))</x:f>
        <x:v>1.4453123110204733</x:v>
      </x:c>
      <x:c r="AO1634" s="65" t="n">
        <x:f aca="0">AD1634/AN1634-1</x:f>
        <x:v>-0.033166159708706844</x:v>
      </x:c>
      <x:c r="AP1634" s="69" t="n">
        <x:f aca="0">IFERROR(SUM(Z1634:AC1634)/AD1634,0)</x:f>
        <x:v>1</x:v>
      </x:c>
      <x:c r="AQ1634" s="66" t="b">
        <x:f aca="0">AND(B1634&gt;0,C1634&gt;0,D1634&gt;0,E1634&gt;0)</x:f>
        <x:v>1</x:v>
      </x:c>
    </x:row>
    <x:row r="1635" ht="13.5" hidden="0">
      <x:c r="A1635" s="61" t="n">
        <x:f aca="0">'净值底稿'!A1597</x:f>
        <x:v>46234</x:v>
      </x:c>
      <x:c r="B1635" s="62" t="n">
        <x:f aca="0">'净值底稿'!W1597</x:f>
        <x:v>1.7185921688357852</x:v>
      </x:c>
      <x:c r="C1635" s="62" t="n">
        <x:f aca="0">'净值底稿'!T1597</x:f>
        <x:v>1.8438507931845285</x:v>
      </x:c>
      <x:c r="D1635" s="62" t="n">
        <x:f aca="0">'净值底稿'!U1597</x:f>
        <x:v>1.7963</x:v>
      </x:c>
      <x:c r="E1635" s="62" t="n">
        <x:f aca="0">'净值底稿'!V1597</x:f>
        <x:v>3.0643</x:v>
      </x:c>
      <x:c r="F1635" s="63" t="n">
        <x:f aca="0">IFERROR(B1635/B1634-1,0)</x:f>
        <x:v>-0.0035981055545099005</x:v>
      </x:c>
      <x:c r="G1635" s="63" t="n">
        <x:f aca="0">IFERROR(C1635/C1634-1,0)</x:f>
        <x:v>0.023178676755734262</x:v>
      </x:c>
      <x:c r="H1635" s="63" t="n">
        <x:f aca="0">IFERROR(D1635/D1634-1,0)</x:f>
        <x:v>0.00044555834029513797</x:v>
      </x:c>
      <x:c r="I1635" s="63" t="n">
        <x:f aca="0">IFERROR(E1635/E1634-1,0)</x:f>
        <x:v>0.004853254631906667</x:v>
      </x:c>
      <x:c r="J1635" s="64" t="n">
        <x:f aca="0">Z1634*(1+F1635)</x:f>
        <x:v>0.16110700504261988</x:v>
      </x:c>
      <x:c r="K1635" s="64" t="n">
        <x:f aca="0">AA1634*(1+G1635)</x:f>
        <x:v>0.12346877249095567</x:v>
      </x:c>
      <x:c r="L1635" s="64" t="n">
        <x:f aca="0">AB1634*(1+H1635)</x:f>
        <x:v>0.9898976481095159</x:v>
      </x:c>
      <x:c r="M1635" s="64" t="n">
        <x:f aca="0">AC1634*(1+I1635)</x:f>
        <x:v>0.12616889795900027</x:v>
      </x:c>
      <x:c r="N1635" s="64" t="n">
        <x:f aca="0">SUM(J1635:M1635)</x:f>
        <x:v>1.4006423236020917</x:v>
      </x:c>
      <x:c r="O1635" s="65" t="n">
        <x:f aca="0">IFERROR((J1635+K1635)/N1635,0)</x:f>
        <x:v>0.20317519522166078</x:v>
      </x:c>
      <x:c r="P1635" s="66" t="b">
        <x:f aca="0">AND(MONTH(A1635)=12,OR(A1636="",YEAR(A1635)&lt;&gt;YEAR(A1636)))</x:f>
        <x:v>0</x:v>
      </x:c>
      <x:c r="Q1635" s="66" t="b">
        <x:f aca="0">AND(MOD(MONTH(A1635),3)=0,OR(A1636="",MONTH(A1635)&lt;&gt;MONTH(A1636)))</x:f>
        <x:v>0</x:v>
      </x:c>
      <x:c r="R1635" s="66" t="b">
        <x:f aca="0">OR(O1635&gt;$E$7,O1635&lt;$E$6)</x:f>
        <x:v>0</x:v>
      </x:c>
      <x:c r="S1635" s="66" t="b">
        <x:f aca="0">AND(OR(P1635,Q1635,R1635),A1635-AH1634&gt;$E$8)</x:f>
        <x:v>0</x:v>
      </x:c>
      <x:c r="T1635" s="67" t="str">
        <x:f aca="0">IF(NOT(OR(P1635,Q1635,R1635)),"不调",IF(NOT(S1635),"间隔规则跳过",IF(P1635,"年末+季度",IF(AND(Q1635,R1635),"季度+动态",IF(Q1635,"季度","动态")))))</x:f>
        <x:v>不调</x:v>
      </x:c>
      <x:c r="U1635" s="64" t="n">
        <x:f aca="0">IF(OR(T1635="年末+季度",T1635="季度+动态"),N1635*$E$5/2,IF(T1635="季度",(J1635+K1635)/2,IF(T1635="动态",N1635*$E$5*IF(J1635+K1635=0,0.5,J1635/(J1635+K1635)),J1635)))</x:f>
        <x:v>0.16110700504261988</x:v>
      </x:c>
      <x:c r="V1635" s="64" t="n">
        <x:f aca="0">IF(OR(T1635="年末+季度",T1635="季度+动态"),N1635*$E$5/2,IF(T1635="季度",(J1635+K1635)/2,IF(T1635="动态",N1635*$E$5*IF(J1635+K1635=0,0.5,K1635/(J1635+K1635)),K1635)))</x:f>
        <x:v>0.12346877249095567</x:v>
      </x:c>
      <x:c r="W1635" s="64" t="n">
        <x:f aca="0">IF(OR(T1635="年末+季度",T1635="季度+动态",T1635="动态"),N1635*(1-$E$5)*IF(L1635+M1635=0,$B$7/($B$7+$B$8),L1635/(L1635+M1635)),L1635)</x:f>
        <x:v>0.9898976481095159</x:v>
      </x:c>
      <x:c r="X1635" s="64" t="n">
        <x:f aca="0">IF(OR(T1635="年末+季度",T1635="季度+动态",T1635="动态"),N1635*(1-$E$5)*IF(L1635+M1635=0,$B$8/($B$7+$B$8),M1635/(L1635+M1635)),M1635)</x:f>
        <x:v>0.12616889795900027</x:v>
      </x:c>
      <x:c r="Y1635" s="64" t="n">
        <x:f aca="0">POWER(1-$H$5,(A1635-A1634)/$H$8)</x:f>
        <x:v>0.9999862671029998</x:v>
      </x:c>
      <x:c r="Z1635" s="64" t="n">
        <x:f aca="0">U1635*Y1635</x:f>
        <x:v>0.16110479257671362</x:v>
      </x:c>
      <x:c r="AA1635" s="64" t="n">
        <x:f aca="0">V1635*Y1635</x:f>
        <x:v>0.1234670769070203</x:v>
      </x:c>
      <x:c r="AB1635" s="64" t="n">
        <x:f aca="0">W1635*Y1635</x:f>
        <x:v>0.9898840539470736</x:v>
      </x:c>
      <x:c r="AC1635" s="64" t="n">
        <x:f aca="0">X1635*Y1635</x:f>
        <x:v>0.12616716529451996</x:v>
      </x:c>
      <x:c r="AD1635" s="64" t="n">
        <x:f aca="0">SUM(Z1635:AC1635)</x:f>
        <x:v>1.4006230887253275</x:v>
      </x:c>
      <x:c r="AE1635" s="64" t="n">
        <x:f aca="0">MAX(AE1634,AD1635)</x:f>
        <x:v>1.4453123110204733</x:v>
      </x:c>
      <x:c r="AF1635" s="63" t="n">
        <x:f aca="0">AD1635/AE1635-1</x:f>
        <x:v>-0.030920114603875892</x:v>
      </x:c>
      <x:c r="AG1635" s="63" t="n">
        <x:f aca="0">AD1635/AD1634-1</x:f>
        <x:v>0.0023230931844031577</x:v>
      </x:c>
      <x:c r="AH1635" s="61" t="n">
        <x:f aca="0">IF(OR(T1635="年末+季度",T1635="季度+动态",T1635="季度",T1635="动态"),A1635,AH1634)</x:f>
        <x:v>46203</x:v>
      </x:c>
      <x:c r="AI1635" s="68" t="n">
        <x:f aca="0">YEAR(A1635)</x:f>
        <x:v>2026</x:v>
      </x:c>
      <x:c r="AJ1635" s="68" t="n">
        <x:f aca="0">MONTH(A1635)</x:f>
        <x:v>7</x:v>
      </x:c>
      <x:c r="AK1635" s="66" t="n">
        <x:f aca="0">IF(MONTH(A1635)&lt;&gt;MONTH(A1636),1,0)</x:f>
        <x:v>1</x:v>
      </x:c>
      <x:c r="AL1635" s="64" t="n">
        <x:f aca="0">IF(AK1634,AD1634,AL1634)</x:f>
        <x:v>1.4056949796198026</x:v>
      </x:c>
      <x:c r="AM1635" s="65" t="n">
        <x:f aca="0">IF(AK1635,AD1635/AL1635-1,"")</x:f>
        <x:v>-0.003608102019292181</x:v>
      </x:c>
      <x:c r="AN1635" s="64" t="n">
        <x:f aca="0">IF(AI1635&lt;&gt;AI1634,AD1635,MAX(AN1634,AD1635))</x:f>
        <x:v>1.4453123110204733</x:v>
      </x:c>
      <x:c r="AO1635" s="65" t="n">
        <x:f aca="0">AD1635/AN1635-1</x:f>
        <x:v>-0.030920114603875892</x:v>
      </x:c>
      <x:c r="AP1635" s="69" t="n">
        <x:f aca="0">IFERROR(SUM(Z1635:AC1635)/AD1635,0)</x:f>
        <x:v>1</x:v>
      </x:c>
      <x:c r="AQ1635" s="66" t="b">
        <x:f aca="0">AND(B1635&gt;0,C1635&gt;0,D1635&gt;0,E1635&gt;0)</x:f>
        <x:v>1</x:v>
      </x:c>
    </x:row>
    <x:row r="1636" ht="13.5" hidden="0">
      <x:c r="A1636" s="61" t="n">
        <x:f aca="0">'净值底稿'!A1598</x:f>
        <x:v>46237</x:v>
      </x:c>
      <x:c r="B1636" s="62" t="n">
        <x:f aca="0">'净值底稿'!W1598</x:f>
        <x:v>1.7161704127675275</x:v>
      </x:c>
      <x:c r="C1636" s="62" t="n">
        <x:f aca="0">'净值底稿'!T1598</x:f>
        <x:v>1.8388836599606895</x:v>
      </x:c>
      <x:c r="D1636" s="62" t="n">
        <x:f aca="0">'净值底稿'!U1598</x:f>
        <x:v>1.7967</x:v>
      </x:c>
      <x:c r="E1636" s="62" t="n">
        <x:f aca="0">'净值底稿'!V1598</x:f>
        <x:v>3.0567</x:v>
      </x:c>
      <x:c r="F1636" s="63" t="n">
        <x:f aca="0">IFERROR(B1636/B1635-1,0)</x:f>
        <x:v>-0.0014091511134363133</x:v>
      </x:c>
      <x:c r="G1636" s="63" t="n">
        <x:f aca="0">IFERROR(C1636/C1635-1,0)</x:f>
        <x:v>-0.00269389109042828</x:v>
      </x:c>
      <x:c r="H1636" s="63" t="n">
        <x:f aca="0">IFERROR(D1636/D1635-1,0)</x:f>
        <x:v>0.0002226799532372148</x:v>
      </x:c>
      <x:c r="I1636" s="63" t="n">
        <x:f aca="0">IFERROR(E1636/E1635-1,0)</x:f>
        <x:v>-0.0024801749175993315</x:v>
      </x:c>
      <x:c r="J1636" s="64" t="n">
        <x:f aca="0">Z1635*(1+F1636)</x:f>
        <x:v>0.16087777157887423</x:v>
      </x:c>
      <x:c r="K1636" s="64" t="n">
        <x:f aca="0">AA1635*(1+G1636)</x:f>
        <x:v>0.12313447004857926</x:v>
      </x:c>
      <x:c r="L1636" s="64" t="n">
        <x:f aca="0">AB1635*(1+H1636)</x:f>
        <x:v>0.9901044812819167</x:v>
      </x:c>
      <x:c r="M1636" s="64" t="n">
        <x:f aca="0">AC1635*(1+I1636)</x:f>
        <x:v>0.1258542486557319</x:v>
      </x:c>
      <x:c r="N1636" s="64" t="n">
        <x:f aca="0">SUM(J1636:M1636)</x:f>
        <x:v>1.399970971565102</x:v>
      </x:c>
      <x:c r="O1636" s="65" t="n">
        <x:f aca="0">IFERROR((J1636+K1636)/N1636,0)</x:f>
        <x:v>0.20287009330624983</x:v>
      </x:c>
      <x:c r="P1636" s="66" t="b">
        <x:f aca="0">AND(MONTH(A1636)=12,OR(A1637="",YEAR(A1636)&lt;&gt;YEAR(A1637)))</x:f>
        <x:v>0</x:v>
      </x:c>
      <x:c r="Q1636" s="66" t="b">
        <x:f aca="0">AND(MOD(MONTH(A1636),3)=0,OR(A1637="",MONTH(A1636)&lt;&gt;MONTH(A1637)))</x:f>
        <x:v>0</x:v>
      </x:c>
      <x:c r="R1636" s="66" t="b">
        <x:f aca="0">OR(O1636&gt;$E$7,O1636&lt;$E$6)</x:f>
        <x:v>0</x:v>
      </x:c>
      <x:c r="S1636" s="66" t="b">
        <x:f aca="0">AND(OR(P1636,Q1636,R1636),A1636-AH1635&gt;$E$8)</x:f>
        <x:v>0</x:v>
      </x:c>
      <x:c r="T1636" s="67" t="str">
        <x:f aca="0">IF(NOT(OR(P1636,Q1636,R1636)),"不调",IF(NOT(S1636),"间隔规则跳过",IF(P1636,"年末+季度",IF(AND(Q1636,R1636),"季度+动态",IF(Q1636,"季度","动态")))))</x:f>
        <x:v>不调</x:v>
      </x:c>
      <x:c r="U1636" s="64" t="n">
        <x:f aca="0">IF(OR(T1636="年末+季度",T1636="季度+动态"),N1636*$E$5/2,IF(T1636="季度",(J1636+K1636)/2,IF(T1636="动态",N1636*$E$5*IF(J1636+K1636=0,0.5,J1636/(J1636+K1636)),J1636)))</x:f>
        <x:v>0.16087777157887423</x:v>
      </x:c>
      <x:c r="V1636" s="64" t="n">
        <x:f aca="0">IF(OR(T1636="年末+季度",T1636="季度+动态"),N1636*$E$5/2,IF(T1636="季度",(J1636+K1636)/2,IF(T1636="动态",N1636*$E$5*IF(J1636+K1636=0,0.5,K1636/(J1636+K1636)),K1636)))</x:f>
        <x:v>0.12313447004857926</x:v>
      </x:c>
      <x:c r="W1636" s="64" t="n">
        <x:f aca="0">IF(OR(T1636="年末+季度",T1636="季度+动态",T1636="动态"),N1636*(1-$E$5)*IF(L1636+M1636=0,$B$7/($B$7+$B$8),L1636/(L1636+M1636)),L1636)</x:f>
        <x:v>0.9901044812819167</x:v>
      </x:c>
      <x:c r="X1636" s="64" t="n">
        <x:f aca="0">IF(OR(T1636="年末+季度",T1636="季度+动态",T1636="动态"),N1636*(1-$E$5)*IF(L1636+M1636=0,$B$8/($B$7+$B$8),M1636/(L1636+M1636)),M1636)</x:f>
        <x:v>0.1258542486557319</x:v>
      </x:c>
      <x:c r="Y1636" s="64" t="n">
        <x:f aca="0">POWER(1-$H$5,(A1636-A1635)/$H$8)</x:f>
        <x:v>0.9999588018747739</x:v>
      </x:c>
      <x:c r="Z1636" s="64" t="n">
        <x:f aca="0">U1636*Y1636</x:f>
        <x:v>0.16087114371629463</x:v>
      </x:c>
      <x:c r="AA1636" s="64" t="n">
        <x:f aca="0">V1636*Y1636</x:f>
        <x:v>0.12312939713926255</x:v>
      </x:c>
      <x:c r="AB1636" s="64" t="n">
        <x:f aca="0">W1636*Y1636</x:f>
        <x:v>0.99006369083351</x:v>
      </x:c>
      <x:c r="AC1636" s="64" t="n">
        <x:f aca="0">X1636*Y1636</x:f>
        <x:v>0.12584906369663554</x:v>
      </x:c>
      <x:c r="AD1636" s="64" t="n">
        <x:f aca="0">SUM(Z1636:AC1636)</x:f>
        <x:v>1.3999132953857027</x:v>
      </x:c>
      <x:c r="AE1636" s="64" t="n">
        <x:f aca="0">MAX(AE1635,AD1636)</x:f>
        <x:v>1.4453123110204733</x:v>
      </x:c>
      <x:c r="AF1636" s="63" t="n">
        <x:f aca="0">AD1636/AE1636-1</x:f>
        <x:v>-0.03141121492469423</x:v>
      </x:c>
      <x:c r="AG1636" s="63" t="n">
        <x:f aca="0">AD1636/AD1635-1</x:f>
        <x:v>-0.0005067696979568215</x:v>
      </x:c>
      <x:c r="AH1636" s="61" t="n">
        <x:f aca="0">IF(OR(T1636="年末+季度",T1636="季度+动态",T1636="季度",T1636="动态"),A1636,AH1635)</x:f>
        <x:v>46203</x:v>
      </x:c>
      <x:c r="AI1636" s="68" t="n">
        <x:f aca="0">YEAR(A1636)</x:f>
        <x:v>2026</x:v>
      </x:c>
      <x:c r="AJ1636" s="68" t="n">
        <x:f aca="0">MONTH(A1636)</x:f>
        <x:v>8</x:v>
      </x:c>
      <x:c r="AK1636" s="66" t="n">
        <x:f aca="0">IF(MONTH(A1636)&lt;&gt;MONTH(A1637),1,0)</x:f>
        <x:v>0</x:v>
      </x:c>
      <x:c r="AL1636" s="64" t="n">
        <x:f aca="0">IF(AK1635,AD1635,AL1635)</x:f>
        <x:v>1.4006230887253275</x:v>
      </x:c>
      <x:c r="AM1636" s="65" t="str">
        <x:f aca="0">IF(AK1636,AD1636/AL1636-1,"")</x:f>
      </x:c>
      <x:c r="AN1636" s="64" t="n">
        <x:f aca="0">IF(AI1636&lt;&gt;AI1635,AD1636,MAX(AN1635,AD1636))</x:f>
        <x:v>1.4453123110204733</x:v>
      </x:c>
      <x:c r="AO1636" s="65" t="n">
        <x:f aca="0">AD1636/AN1636-1</x:f>
        <x:v>-0.03141121492469423</x:v>
      </x:c>
      <x:c r="AP1636" s="69" t="n">
        <x:f aca="0">IFERROR(SUM(Z1636:AC1636)/AD1636,0)</x:f>
        <x:v>1</x:v>
      </x:c>
      <x:c r="AQ1636" s="66" t="b">
        <x:f aca="0">AND(B1636&gt;0,C1636&gt;0,D1636&gt;0,E1636&gt;0)</x:f>
        <x:v>1</x:v>
      </x:c>
    </x:row>
    <x:row r="1637" ht="13.5" hidden="0">
      <x:c r="A1637" s="61" t="n">
        <x:f aca="0">'净值底稿'!A1599</x:f>
        <x:v>46238</x:v>
      </x:c>
      <x:c r="B1637" s="62" t="n">
        <x:f aca="0">'净值底稿'!W1599</x:f>
        <x:v>1.6937980522980847</x:v>
      </x:c>
      <x:c r="C1637" s="62" t="n">
        <x:f aca="0">'净值底稿'!T1599</x:f>
        <x:v>1.8896537397801383</x:v>
      </x:c>
      <x:c r="D1637" s="62" t="n">
        <x:f aca="0">'净值底稿'!U1599</x:f>
        <x:v>1.7973</x:v>
      </x:c>
      <x:c r="E1637" s="62" t="n">
        <x:f aca="0">'净值底稿'!V1599</x:f>
        <x:v>3.0604</x:v>
      </x:c>
      <x:c r="F1637" s="63" t="n">
        <x:f aca="0">IFERROR(B1637/B1636-1,0)</x:f>
        <x:v>-0.013036211499162675</x:v>
      </x:c>
      <x:c r="G1637" s="63" t="n">
        <x:f aca="0">IFERROR(C1637/C1636-1,0)</x:f>
        <x:v>0.027609185357889476</x:v>
      </x:c>
      <x:c r="H1637" s="63" t="n">
        <x:f aca="0">IFERROR(D1637/D1636-1,0)</x:f>
        <x:v>0.00033394556687249555</x:v>
      </x:c>
      <x:c r="I1637" s="63" t="n">
        <x:f aca="0">IFERROR(E1637/E1636-1,0)</x:f>
        <x:v>0.0012104557202210486</x:v>
      </x:c>
      <x:c r="J1637" s="64" t="n">
        <x:f aca="0">Z1636*(1+F1637)</x:f>
        <x:v>0.15877399346269683</x:v>
      </x:c>
      <x:c r="K1637" s="64" t="n">
        <x:f aca="0">AA1636*(1+G1637)</x:f>
        <x:v>0.12652889948788562</x:v>
      </x:c>
      <x:c r="L1637" s="64" t="n">
        <x:f aca="0">AB1636*(1+H1637)</x:f>
        <x:v>0.9903943182139853</x:v>
      </x:c>
      <x:c r="M1637" s="64" t="n">
        <x:f aca="0">AC1636*(1+I1637)</x:f>
        <x:v>0.1260013984156716</x:v>
      </x:c>
      <x:c r="N1637" s="64" t="n">
        <x:f aca="0">SUM(J1637:M1637)</x:f>
        <x:v>1.4016986095802393</x:v>
      </x:c>
      <x:c r="O1637" s="65" t="n">
        <x:f aca="0">IFERROR((J1637+K1637)/N1637,0)</x:f>
        <x:v>0.20354082610955923</x:v>
      </x:c>
      <x:c r="P1637" s="66" t="b">
        <x:f aca="0">AND(MONTH(A1637)=12,OR(A1638="",YEAR(A1637)&lt;&gt;YEAR(A1638)))</x:f>
        <x:v>0</x:v>
      </x:c>
      <x:c r="Q1637" s="66" t="b">
        <x:f aca="0">AND(MOD(MONTH(A1637),3)=0,OR(A1638="",MONTH(A1637)&lt;&gt;MONTH(A1638)))</x:f>
        <x:v>0</x:v>
      </x:c>
      <x:c r="R1637" s="66" t="b">
        <x:f aca="0">OR(O1637&gt;$E$7,O1637&lt;$E$6)</x:f>
        <x:v>0</x:v>
      </x:c>
      <x:c r="S1637" s="66" t="b">
        <x:f aca="0">AND(OR(P1637,Q1637,R1637),A1637-AH1636&gt;$E$8)</x:f>
        <x:v>0</x:v>
      </x:c>
      <x:c r="T1637" s="67" t="str">
        <x:f aca="0">IF(NOT(OR(P1637,Q1637,R1637)),"不调",IF(NOT(S1637),"间隔规则跳过",IF(P1637,"年末+季度",IF(AND(Q1637,R1637),"季度+动态",IF(Q1637,"季度","动态")))))</x:f>
        <x:v>不调</x:v>
      </x:c>
      <x:c r="U1637" s="64" t="n">
        <x:f aca="0">IF(OR(T1637="年末+季度",T1637="季度+动态"),N1637*$E$5/2,IF(T1637="季度",(J1637+K1637)/2,IF(T1637="动态",N1637*$E$5*IF(J1637+K1637=0,0.5,J1637/(J1637+K1637)),J1637)))</x:f>
        <x:v>0.15877399346269683</x:v>
      </x:c>
      <x:c r="V1637" s="64" t="n">
        <x:f aca="0">IF(OR(T1637="年末+季度",T1637="季度+动态"),N1637*$E$5/2,IF(T1637="季度",(J1637+K1637)/2,IF(T1637="动态",N1637*$E$5*IF(J1637+K1637=0,0.5,K1637/(J1637+K1637)),K1637)))</x:f>
        <x:v>0.12652889948788562</x:v>
      </x:c>
      <x:c r="W1637" s="64" t="n">
        <x:f aca="0">IF(OR(T1637="年末+季度",T1637="季度+动态",T1637="动态"),N1637*(1-$E$5)*IF(L1637+M1637=0,$B$7/($B$7+$B$8),L1637/(L1637+M1637)),L1637)</x:f>
        <x:v>0.9903943182139853</x:v>
      </x:c>
      <x:c r="X1637" s="64" t="n">
        <x:f aca="0">IF(OR(T1637="年末+季度",T1637="季度+动态",T1637="动态"),N1637*(1-$E$5)*IF(L1637+M1637=0,$B$8/($B$7+$B$8),M1637/(L1637+M1637)),M1637)</x:f>
        <x:v>0.1260013984156716</x:v>
      </x:c>
      <x:c r="Y1637" s="64" t="n">
        <x:f aca="0">POWER(1-$H$5,(A1637-A1636)/$H$8)</x:f>
        <x:v>0.9999862671029998</x:v>
      </x:c>
      <x:c r="Z1637" s="64" t="n">
        <x:f aca="0">U1637*Y1637</x:f>
        <x:v>0.1587718130357983</x:v>
      </x:c>
      <x:c r="AA1637" s="64" t="n">
        <x:f aca="0">V1637*Y1637</x:f>
        <x:v>0.1265271618795414</x:v>
      </x:c>
      <x:c r="AB1637" s="64" t="n">
        <x:f aca="0">W1637*Y1637</x:f>
        <x:v>0.9903807172308237</x:v>
      </x:c>
      <x:c r="AC1637" s="64" t="n">
        <x:f aca="0">X1637*Y1637</x:f>
        <x:v>0.12599966805144527</x:v>
      </x:c>
      <x:c r="AD1637" s="64" t="n">
        <x:f aca="0">SUM(Z1637:AC1637)</x:f>
        <x:v>1.4016793601976085</x:v>
      </x:c>
      <x:c r="AE1637" s="64" t="n">
        <x:f aca="0">MAX(AE1636,AD1637)</x:f>
        <x:v>1.4453123110204733</x:v>
      </x:c>
      <x:c r="AF1637" s="63" t="n">
        <x:f aca="0">AD1637/AE1637-1</x:f>
        <x:v>-0.03018928884101002</x:v>
      </x:c>
      <x:c r="AG1637" s="63" t="n">
        <x:f aca="0">AD1637/AD1636-1</x:f>
        <x:v>0.0012615529959798533</x:v>
      </x:c>
      <x:c r="AH1637" s="61" t="n">
        <x:f aca="0">IF(OR(T1637="年末+季度",T1637="季度+动态",T1637="季度",T1637="动态"),A1637,AH1636)</x:f>
        <x:v>46203</x:v>
      </x:c>
      <x:c r="AI1637" s="68" t="n">
        <x:f aca="0">YEAR(A1637)</x:f>
        <x:v>2026</x:v>
      </x:c>
      <x:c r="AJ1637" s="68" t="n">
        <x:f aca="0">MONTH(A1637)</x:f>
        <x:v>8</x:v>
      </x:c>
      <x:c r="AK1637" s="66" t="n">
        <x:f aca="0">IF(MONTH(A1637)&lt;&gt;MONTH(A1638),1,0)</x:f>
        <x:v>0</x:v>
      </x:c>
      <x:c r="AL1637" s="64" t="n">
        <x:f aca="0">IF(AK1636,AD1636,AL1636)</x:f>
        <x:v>1.4006230887253275</x:v>
      </x:c>
      <x:c r="AM1637" s="65" t="str">
        <x:f aca="0">IF(AK1637,AD1637/AL1637-1,"")</x:f>
      </x:c>
      <x:c r="AN1637" s="64" t="n">
        <x:f aca="0">IF(AI1637&lt;&gt;AI1636,AD1637,MAX(AN1636,AD1637))</x:f>
        <x:v>1.4453123110204733</x:v>
      </x:c>
      <x:c r="AO1637" s="65" t="n">
        <x:f aca="0">AD1637/AN1637-1</x:f>
        <x:v>-0.03018928884101002</x:v>
      </x:c>
      <x:c r="AP1637" s="69" t="n">
        <x:f aca="0">IFERROR(SUM(Z1637:AC1637)/AD1637,0)</x:f>
        <x:v>1</x:v>
      </x:c>
      <x:c r="AQ1637" s="66" t="b">
        <x:f aca="0">AND(B1637&gt;0,C1637&gt;0,D1637&gt;0,E1637&gt;0)</x:f>
        <x:v>1</x:v>
      </x:c>
    </x:row>
    <x:row r="1638" ht="13.5" hidden="0">
      <x:c r="A1638" s="61" t="n">
        <x:f aca="0">'净值底稿'!A1600</x:f>
        <x:v>46239</x:v>
      </x:c>
      <x:c r="B1638" s="62" t="n">
        <x:f aca="0">'净值底稿'!W1600</x:f>
        <x:v>1.6876458793651405</x:v>
      </x:c>
      <x:c r="C1638" s="62" t="n">
        <x:f aca="0">'净值底稿'!T1600</x:f>
        <x:v>1.9407136660876252</x:v>
      </x:c>
      <x:c r="D1638" s="62" t="n">
        <x:f aca="0">'净值底稿'!U1600</x:f>
        <x:v>1.7972</x:v>
      </x:c>
      <x:c r="E1638" s="62" t="n">
        <x:f aca="0">'净值底稿'!V1600</x:f>
        <x:v>3.13</x:v>
      </x:c>
      <x:c r="F1638" s="63" t="n">
        <x:f aca="0">IFERROR(B1638/B1637-1,0)</x:f>
        <x:v>-0.0036321761762548865</x:v>
      </x:c>
      <x:c r="G1638" s="63" t="n">
        <x:f aca="0">IFERROR(C1638/C1637-1,0)</x:f>
        <x:v>0.02702078440753275</x:v>
      </x:c>
      <x:c r="H1638" s="63" t="n">
        <x:f aca="0">IFERROR(D1638/D1637-1,0)</x:f>
        <x:v>-0.00005563901407668048</x:v>
      </x:c>
      <x:c r="I1638" s="63" t="n">
        <x:f aca="0">IFERROR(E1638/E1637-1,0)</x:f>
        <x:v>0.022742125212390496</x:v>
      </x:c>
      <x:c r="J1638" s="64" t="n">
        <x:f aca="0">Z1637*(1+F1638)</x:f>
        <x:v>0.15819512583902887</x:v>
      </x:c>
      <x:c r="K1638" s="64" t="n">
        <x:f aca="0">AA1637*(1+G1638)</x:f>
        <x:v>0.1299460250423855</x:v>
      </x:c>
      <x:c r="L1638" s="64" t="n">
        <x:f aca="0">AB1637*(1+H1638)</x:f>
        <x:v>0.9903256134241564</x:v>
      </x:c>
      <x:c r="M1638" s="64" t="n">
        <x:f aca="0">AC1637*(1+I1638)</x:f>
        <x:v>0.1288651682789909</x:v>
      </x:c>
      <x:c r="N1638" s="64" t="n">
        <x:f aca="0">SUM(J1638:M1638)</x:f>
        <x:v>1.4073319325845617</x:v>
      </x:c>
      <x:c r="O1638" s="65" t="n">
        <x:f aca="0">IFERROR((J1638+K1638)/N1638,0)</x:f>
        <x:v>0.20474285007677173</x:v>
      </x:c>
      <x:c r="P1638" s="66" t="b">
        <x:f aca="0">AND(MONTH(A1638)=12,OR(A1639="",YEAR(A1638)&lt;&gt;YEAR(A1639)))</x:f>
        <x:v>0</x:v>
      </x:c>
      <x:c r="Q1638" s="66" t="b">
        <x:f aca="0">AND(MOD(MONTH(A1638),3)=0,OR(A1639="",MONTH(A1638)&lt;&gt;MONTH(A1639)))</x:f>
        <x:v>0</x:v>
      </x:c>
      <x:c r="R1638" s="66" t="b">
        <x:f aca="0">OR(O1638&gt;$E$7,O1638&lt;$E$6)</x:f>
        <x:v>0</x:v>
      </x:c>
      <x:c r="S1638" s="66" t="b">
        <x:f aca="0">AND(OR(P1638,Q1638,R1638),A1638-AH1637&gt;$E$8)</x:f>
        <x:v>0</x:v>
      </x:c>
      <x:c r="T1638" s="67" t="str">
        <x:f aca="0">IF(NOT(OR(P1638,Q1638,R1638)),"不调",IF(NOT(S1638),"间隔规则跳过",IF(P1638,"年末+季度",IF(AND(Q1638,R1638),"季度+动态",IF(Q1638,"季度","动态")))))</x:f>
        <x:v>不调</x:v>
      </x:c>
      <x:c r="U1638" s="64" t="n">
        <x:f aca="0">IF(OR(T1638="年末+季度",T1638="季度+动态"),N1638*$E$5/2,IF(T1638="季度",(J1638+K1638)/2,IF(T1638="动态",N1638*$E$5*IF(J1638+K1638=0,0.5,J1638/(J1638+K1638)),J1638)))</x:f>
        <x:v>0.15819512583902887</x:v>
      </x:c>
      <x:c r="V1638" s="64" t="n">
        <x:f aca="0">IF(OR(T1638="年末+季度",T1638="季度+动态"),N1638*$E$5/2,IF(T1638="季度",(J1638+K1638)/2,IF(T1638="动态",N1638*$E$5*IF(J1638+K1638=0,0.5,K1638/(J1638+K1638)),K1638)))</x:f>
        <x:v>0.1299460250423855</x:v>
      </x:c>
      <x:c r="W1638" s="64" t="n">
        <x:f aca="0">IF(OR(T1638="年末+季度",T1638="季度+动态",T1638="动态"),N1638*(1-$E$5)*IF(L1638+M1638=0,$B$7/($B$7+$B$8),L1638/(L1638+M1638)),L1638)</x:f>
        <x:v>0.9903256134241564</x:v>
      </x:c>
      <x:c r="X1638" s="64" t="n">
        <x:f aca="0">IF(OR(T1638="年末+季度",T1638="季度+动态",T1638="动态"),N1638*(1-$E$5)*IF(L1638+M1638=0,$B$8/($B$7+$B$8),M1638/(L1638+M1638)),M1638)</x:f>
        <x:v>0.1288651682789909</x:v>
      </x:c>
      <x:c r="Y1638" s="64" t="n">
        <x:f aca="0">POWER(1-$H$5,(A1638-A1637)/$H$8)</x:f>
        <x:v>0.9999862671029998</x:v>
      </x:c>
      <x:c r="Z1638" s="64" t="n">
        <x:f aca="0">U1638*Y1638</x:f>
        <x:v>0.15819295336165978</x:v>
      </x:c>
      <x:c r="AA1638" s="64" t="n">
        <x:f aca="0">V1638*Y1638</x:f>
        <x:v>0.129944240507008</x:v>
      </x:c>
      <x:c r="AB1638" s="64" t="n">
        <x:f aca="0">W1638*Y1638</x:f>
        <x:v>0.9903120133845105</x:v>
      </x:c>
      <x:c r="AC1638" s="64" t="n">
        <x:f aca="0">X1638*Y1638</x:f>
        <x:v>0.12886339858690798</x:v>
      </x:c>
      <x:c r="AD1638" s="64" t="n">
        <x:f aca="0">SUM(Z1638:AC1638)</x:f>
        <x:v>1.4073126058400862</x:v>
      </x:c>
      <x:c r="AE1638" s="64" t="n">
        <x:f aca="0">MAX(AE1637,AD1638)</x:f>
        <x:v>1.4453123110204733</x:v>
      </x:c>
      <x:c r="AF1638" s="63" t="n">
        <x:f aca="0">AD1638/AE1638-1</x:f>
        <x:v>-0.026291691346320256</x:v>
      </x:c>
      <x:c r="AG1638" s="63" t="n">
        <x:f aca="0">AD1638/AD1637-1</x:f>
        <x:v>0.00401892601292464</x:v>
      </x:c>
      <x:c r="AH1638" s="61" t="n">
        <x:f aca="0">IF(OR(T1638="年末+季度",T1638="季度+动态",T1638="季度",T1638="动态"),A1638,AH1637)</x:f>
        <x:v>46203</x:v>
      </x:c>
      <x:c r="AI1638" s="68" t="n">
        <x:f aca="0">YEAR(A1638)</x:f>
        <x:v>2026</x:v>
      </x:c>
      <x:c r="AJ1638" s="68" t="n">
        <x:f aca="0">MONTH(A1638)</x:f>
        <x:v>8</x:v>
      </x:c>
      <x:c r="AK1638" s="66" t="n">
        <x:f aca="0">IF(MONTH(A1638)&lt;&gt;MONTH(A1639),1,0)</x:f>
        <x:v>0</x:v>
      </x:c>
      <x:c r="AL1638" s="64" t="n">
        <x:f aca="0">IF(AK1637,AD1637,AL1637)</x:f>
        <x:v>1.4006230887253275</x:v>
      </x:c>
      <x:c r="AM1638" s="65" t="str">
        <x:f aca="0">IF(AK1638,AD1638/AL1638-1,"")</x:f>
      </x:c>
      <x:c r="AN1638" s="64" t="n">
        <x:f aca="0">IF(AI1638&lt;&gt;AI1637,AD1638,MAX(AN1637,AD1638))</x:f>
        <x:v>1.4453123110204733</x:v>
      </x:c>
      <x:c r="AO1638" s="65" t="n">
        <x:f aca="0">AD1638/AN1638-1</x:f>
        <x:v>-0.026291691346320256</x:v>
      </x:c>
      <x:c r="AP1638" s="69" t="n">
        <x:f aca="0">IFERROR(SUM(Z1638:AC1638)/AD1638,0)</x:f>
        <x:v>1</x:v>
      </x:c>
      <x:c r="AQ1638" s="66" t="b">
        <x:f aca="0">AND(B1638&gt;0,C1638&gt;0,D1638&gt;0,E1638&gt;0)</x:f>
        <x:v>1</x:v>
      </x:c>
    </x:row>
    <x:row r="1639" ht="13.5" hidden="0">
      <x:c r="A1639" s="61" t="n">
        <x:f aca="0">'净值底稿'!A1601</x:f>
        <x:v>46240</x:v>
      </x:c>
      <x:c r="B1639" s="62" t="n">
        <x:f aca="0">'净值底稿'!W1601</x:f>
        <x:v>1.6909788401533725</x:v>
      </x:c>
      <x:c r="C1639" s="62" t="n">
        <x:f aca="0">'净值底稿'!T1601</x:f>
        <x:v>1.9571315191598122</x:v>
      </x:c>
      <x:c r="D1639" s="62" t="n">
        <x:f aca="0">'净值底稿'!U1601</x:f>
        <x:v>1.7974</x:v>
      </x:c>
      <x:c r="E1639" s="62" t="n">
        <x:f aca="0">'净值底稿'!V1601</x:f>
        <x:v>3.2039</x:v>
      </x:c>
      <x:c r="F1639" s="63" t="n">
        <x:f aca="0">IFERROR(B1639/B1638-1,0)</x:f>
        <x:v>0.001974917148783506</x:v>
      </x:c>
      <x:c r="G1639" s="63" t="n">
        <x:f aca="0">IFERROR(C1639/C1638-1,0)</x:f>
        <x:v>0.00845969880002162</x:v>
      </x:c>
      <x:c r="H1639" s="63" t="n">
        <x:f aca="0">IFERROR(D1639/D1638-1,0)</x:f>
        <x:v>0.00011128421989781145</x:v>
      </x:c>
      <x:c r="I1639" s="63" t="n">
        <x:f aca="0">IFERROR(E1639/E1638-1,0)</x:f>
        <x:v>0.023610223642172468</x:v>
      </x:c>
      <x:c r="J1639" s="64" t="n">
        <x:f aca="0">Z1638*(1+F1639)</x:f>
        <x:v>0.15850537133807044</x:v>
      </x:c>
      <x:c r="K1639" s="64" t="n">
        <x:f aca="0">AA1638*(1+G1639)</x:f>
        <x:v>0.13104352964249485</x:v>
      </x:c>
      <x:c r="L1639" s="64" t="n">
        <x:f aca="0">AB1638*(1+H1639)</x:f>
        <x:v>0.9904222194843754</x:v>
      </x:c>
      <x:c r="M1639" s="64" t="n">
        <x:f aca="0">AC1638*(1+I1639)</x:f>
        <x:v>0.1319058922468353</x:v>
      </x:c>
      <x:c r="N1639" s="64" t="n">
        <x:f aca="0">SUM(J1639:M1639)</x:f>
        <x:v>1.411877012711776</x:v>
      </x:c>
      <x:c r="O1639" s="65" t="n">
        <x:f aca="0">IFERROR((J1639+K1639)/N1639,0)</x:f>
        <x:v>0.20508082387745094</x:v>
      </x:c>
      <x:c r="P1639" s="66" t="b">
        <x:f aca="0">AND(MONTH(A1639)=12,OR(A1640="",YEAR(A1639)&lt;&gt;YEAR(A1640)))</x:f>
        <x:v>0</x:v>
      </x:c>
      <x:c r="Q1639" s="66" t="b">
        <x:f aca="0">AND(MOD(MONTH(A1639),3)=0,OR(A1640="",MONTH(A1639)&lt;&gt;MONTH(A1640)))</x:f>
        <x:v>0</x:v>
      </x:c>
      <x:c r="R1639" s="66" t="b">
        <x:f aca="0">OR(O1639&gt;$E$7,O1639&lt;$E$6)</x:f>
        <x:v>0</x:v>
      </x:c>
      <x:c r="S1639" s="66" t="b">
        <x:f aca="0">AND(OR(P1639,Q1639,R1639),A1639-AH1638&gt;$E$8)</x:f>
        <x:v>0</x:v>
      </x:c>
      <x:c r="T1639" s="67" t="str">
        <x:f aca="0">IF(NOT(OR(P1639,Q1639,R1639)),"不调",IF(NOT(S1639),"间隔规则跳过",IF(P1639,"年末+季度",IF(AND(Q1639,R1639),"季度+动态",IF(Q1639,"季度","动态")))))</x:f>
        <x:v>不调</x:v>
      </x:c>
      <x:c r="U1639" s="64" t="n">
        <x:f aca="0">IF(OR(T1639="年末+季度",T1639="季度+动态"),N1639*$E$5/2,IF(T1639="季度",(J1639+K1639)/2,IF(T1639="动态",N1639*$E$5*IF(J1639+K1639=0,0.5,J1639/(J1639+K1639)),J1639)))</x:f>
        <x:v>0.15850537133807044</x:v>
      </x:c>
      <x:c r="V1639" s="64" t="n">
        <x:f aca="0">IF(OR(T1639="年末+季度",T1639="季度+动态"),N1639*$E$5/2,IF(T1639="季度",(J1639+K1639)/2,IF(T1639="动态",N1639*$E$5*IF(J1639+K1639=0,0.5,K1639/(J1639+K1639)),K1639)))</x:f>
        <x:v>0.13104352964249485</x:v>
      </x:c>
      <x:c r="W1639" s="64" t="n">
        <x:f aca="0">IF(OR(T1639="年末+季度",T1639="季度+动态",T1639="动态"),N1639*(1-$E$5)*IF(L1639+M1639=0,$B$7/($B$7+$B$8),L1639/(L1639+M1639)),L1639)</x:f>
        <x:v>0.9904222194843754</x:v>
      </x:c>
      <x:c r="X1639" s="64" t="n">
        <x:f aca="0">IF(OR(T1639="年末+季度",T1639="季度+动态",T1639="动态"),N1639*(1-$E$5)*IF(L1639+M1639=0,$B$8/($B$7+$B$8),M1639/(L1639+M1639)),M1639)</x:f>
        <x:v>0.1319058922468353</x:v>
      </x:c>
      <x:c r="Y1639" s="64" t="n">
        <x:f aca="0">POWER(1-$H$5,(A1639-A1638)/$H$8)</x:f>
        <x:v>0.9999862671029998</x:v>
      </x:c>
      <x:c r="Z1639" s="64" t="n">
        <x:f aca="0">U1639*Y1639</x:f>
        <x:v>0.15850319460013187</x:v>
      </x:c>
      <x:c r="AA1639" s="64" t="n">
        <x:f aca="0">V1639*Y1639</x:f>
        <x:v>0.13104173003519973</x:v>
      </x:c>
      <x:c r="AB1639" s="64" t="n">
        <x:f aca="0">W1639*Y1639</x:f>
        <x:v>0.9904086181180485</x:v>
      </x:c>
      <x:c r="AC1639" s="64" t="n">
        <x:f aca="0">X1639*Y1639</x:f>
        <x:v>0.13190408079680335</x:v>
      </x:c>
      <x:c r="AD1639" s="64" t="n">
        <x:f aca="0">SUM(Z1639:AC1639)</x:f>
        <x:v>1.4118576235501834</x:v>
      </x:c>
      <x:c r="AE1639" s="64" t="n">
        <x:f aca="0">MAX(AE1638,AD1639)</x:f>
        <x:v>1.4453123110204733</x:v>
      </x:c>
      <x:c r="AF1639" s="63" t="n">
        <x:f aca="0">AD1639/AE1639-1</x:f>
        <x:v>-0.023147030033023763</x:v>
      </x:c>
      <x:c r="AG1639" s="63" t="n">
        <x:f aca="0">AD1639/AD1638-1</x:f>
        <x:v>0.003229572229536126</x:v>
      </x:c>
      <x:c r="AH1639" s="61" t="n">
        <x:f aca="0">IF(OR(T1639="年末+季度",T1639="季度+动态",T1639="季度",T1639="动态"),A1639,AH1638)</x:f>
        <x:v>46203</x:v>
      </x:c>
      <x:c r="AI1639" s="68" t="n">
        <x:f aca="0">YEAR(A1639)</x:f>
        <x:v>2026</x:v>
      </x:c>
      <x:c r="AJ1639" s="68" t="n">
        <x:f aca="0">MONTH(A1639)</x:f>
        <x:v>8</x:v>
      </x:c>
      <x:c r="AK1639" s="66" t="n">
        <x:f aca="0">IF(MONTH(A1639)&lt;&gt;MONTH(A1640),1,0)</x:f>
        <x:v>0</x:v>
      </x:c>
      <x:c r="AL1639" s="64" t="n">
        <x:f aca="0">IF(AK1638,AD1638,AL1638)</x:f>
        <x:v>1.4006230887253275</x:v>
      </x:c>
      <x:c r="AM1639" s="65" t="str">
        <x:f aca="0">IF(AK1639,AD1639/AL1639-1,"")</x:f>
      </x:c>
      <x:c r="AN1639" s="64" t="n">
        <x:f aca="0">IF(AI1639&lt;&gt;AI1638,AD1639,MAX(AN1638,AD1639))</x:f>
        <x:v>1.4453123110204733</x:v>
      </x:c>
      <x:c r="AO1639" s="65" t="n">
        <x:f aca="0">AD1639/AN1639-1</x:f>
        <x:v>-0.023147030033023763</x:v>
      </x:c>
      <x:c r="AP1639" s="69" t="n">
        <x:f aca="0">IFERROR(SUM(Z1639:AC1639)/AD1639,0)</x:f>
        <x:v>1</x:v>
      </x:c>
      <x:c r="AQ1639" s="66" t="b">
        <x:f aca="0">AND(B1639&gt;0,C1639&gt;0,D1639&gt;0,E1639&gt;0)</x:f>
        <x:v>1</x:v>
      </x:c>
    </x:row>
    <x:row r="1640" ht="13.5" hidden="0">
      <x:c r="A1640" s="61" t="n">
        <x:f aca="0">'净值底稿'!A1602</x:f>
        <x:v>46241</x:v>
      </x:c>
      <x:c r="B1640" s="62" t="n">
        <x:f aca="0">'净值底稿'!W1602</x:f>
        <x:v>1.6886336994084392</x:v>
      </x:c>
      <x:c r="C1640" s="62" t="n">
        <x:f aca="0">'净值底稿'!T1602</x:f>
        <x:v>1.9940690202859108</x:v>
      </x:c>
      <x:c r="D1640" s="62" t="n">
        <x:f aca="0">'净值底稿'!U1602</x:f>
        <x:v>1.7986</x:v>
      </x:c>
      <x:c r="E1640" s="62" t="n">
        <x:f aca="0">'净值底稿'!V1602</x:f>
        <x:v>3.22</x:v>
      </x:c>
      <x:c r="F1640" s="63" t="n">
        <x:f aca="0">IFERROR(B1640/B1639-1,0)</x:f>
        <x:v>-0.0013868539861330298</x:v>
      </x:c>
      <x:c r="G1640" s="63" t="n">
        <x:f aca="0">IFERROR(C1640/C1639-1,0)</x:f>
        <x:v>0.018873285093255143</x:v>
      </x:c>
      <x:c r="H1640" s="63" t="n">
        <x:f aca="0">IFERROR(D1640/D1639-1,0)</x:f>
        <x:v>0.0006676310225881554</x:v>
      </x:c>
      <x:c r="I1640" s="63" t="n">
        <x:f aca="0">IFERROR(E1640/E1639-1,0)</x:f>
        <x:v>0.005025125628140836</x:v>
      </x:c>
      <x:c r="J1640" s="64" t="n">
        <x:f aca="0">Z1639*(1+F1640)</x:f>
        <x:v>0.15828337381288587</x:v>
      </x:c>
      <x:c r="K1640" s="64" t="n">
        <x:f aca="0">AA1639*(1+G1640)</x:f>
        <x:v>0.13351491796526743</x:v>
      </x:c>
      <x:c r="L1640" s="64" t="n">
        <x:f aca="0">AB1639*(1+H1640)</x:f>
        <x:v>0.9910698456365428</x:v>
      </x:c>
      <x:c r="M1640" s="64" t="n">
        <x:f aca="0">AC1639*(1+I1640)</x:f>
        <x:v>0.13256691537367174</x:v>
      </x:c>
      <x:c r="N1640" s="64" t="n">
        <x:f aca="0">SUM(J1640:M1640)</x:f>
        <x:v>1.415435052788368</x:v>
      </x:c>
      <x:c r="O1640" s="65" t="n">
        <x:f aca="0">IFERROR((J1640+K1640)/N1640,0)</x:f>
        <x:v>0.2061544902419357</x:v>
      </x:c>
      <x:c r="P1640" s="66" t="b">
        <x:f aca="0">AND(MONTH(A1640)=12,OR(A1641="",YEAR(A1640)&lt;&gt;YEAR(A1641)))</x:f>
        <x:v>0</x:v>
      </x:c>
      <x:c r="Q1640" s="66" t="b">
        <x:f aca="0">AND(MOD(MONTH(A1640),3)=0,OR(A1641="",MONTH(A1640)&lt;&gt;MONTH(A1641)))</x:f>
        <x:v>0</x:v>
      </x:c>
      <x:c r="R1640" s="66" t="b">
        <x:f aca="0">OR(O1640&gt;$E$7,O1640&lt;$E$6)</x:f>
        <x:v>0</x:v>
      </x:c>
      <x:c r="S1640" s="66" t="b">
        <x:f aca="0">AND(OR(P1640,Q1640,R1640),A1640-AH1639&gt;$E$8)</x:f>
        <x:v>0</x:v>
      </x:c>
      <x:c r="T1640" s="67" t="str">
        <x:f aca="0">IF(NOT(OR(P1640,Q1640,R1640)),"不调",IF(NOT(S1640),"间隔规则跳过",IF(P1640,"年末+季度",IF(AND(Q1640,R1640),"季度+动态",IF(Q1640,"季度","动态")))))</x:f>
        <x:v>不调</x:v>
      </x:c>
      <x:c r="U1640" s="64" t="n">
        <x:f aca="0">IF(OR(T1640="年末+季度",T1640="季度+动态"),N1640*$E$5/2,IF(T1640="季度",(J1640+K1640)/2,IF(T1640="动态",N1640*$E$5*IF(J1640+K1640=0,0.5,J1640/(J1640+K1640)),J1640)))</x:f>
        <x:v>0.15828337381288587</x:v>
      </x:c>
      <x:c r="V1640" s="64" t="n">
        <x:f aca="0">IF(OR(T1640="年末+季度",T1640="季度+动态"),N1640*$E$5/2,IF(T1640="季度",(J1640+K1640)/2,IF(T1640="动态",N1640*$E$5*IF(J1640+K1640=0,0.5,K1640/(J1640+K1640)),K1640)))</x:f>
        <x:v>0.13351491796526743</x:v>
      </x:c>
      <x:c r="W1640" s="64" t="n">
        <x:f aca="0">IF(OR(T1640="年末+季度",T1640="季度+动态",T1640="动态"),N1640*(1-$E$5)*IF(L1640+M1640=0,$B$7/($B$7+$B$8),L1640/(L1640+M1640)),L1640)</x:f>
        <x:v>0.9910698456365428</x:v>
      </x:c>
      <x:c r="X1640" s="64" t="n">
        <x:f aca="0">IF(OR(T1640="年末+季度",T1640="季度+动态",T1640="动态"),N1640*(1-$E$5)*IF(L1640+M1640=0,$B$8/($B$7+$B$8),M1640/(L1640+M1640)),M1640)</x:f>
        <x:v>0.13256691537367174</x:v>
      </x:c>
      <x:c r="Y1640" s="64" t="n">
        <x:f aca="0">POWER(1-$H$5,(A1640-A1639)/$H$8)</x:f>
        <x:v>0.9999862671029998</x:v>
      </x:c>
      <x:c r="Z1640" s="64" t="n">
        <x:f aca="0">U1640*Y1640</x:f>
        <x:v>0.15828120012361646</x:v>
      </x:c>
      <x:c r="AA1640" s="64" t="n">
        <x:f aca="0">V1640*Y1640</x:f>
        <x:v>0.133513084418651</x:v>
      </x:c>
      <x:c r="AB1640" s="64" t="n">
        <x:f aca="0">W1640*Y1640</x:f>
        <x:v>0.9910562353764326</x:v>
      </x:c>
      <x:c r="AC1640" s="64" t="n">
        <x:f aca="0">X1640*Y1640</x:f>
        <x:v>0.13256509484587728</x:v>
      </x:c>
      <x:c r="AD1640" s="64" t="n">
        <x:f aca="0">SUM(Z1640:AC1640)</x:f>
        <x:v>1.4154156147645773</x:v>
      </x:c>
      <x:c r="AE1640" s="64" t="n">
        <x:f aca="0">MAX(AE1639,AD1640)</x:f>
        <x:v>1.4453123110204733</x:v>
      </x:c>
      <x:c r="AF1640" s="63" t="n">
        <x:f aca="0">AD1640/AE1640-1</x:f>
        <x:v>-0.02068528443848039</x:v>
      </x:c>
      <x:c r="AG1640" s="63" t="n">
        <x:f aca="0">AD1640/AD1639-1</x:f>
        <x:v>0.0025200779136973495</x:v>
      </x:c>
      <x:c r="AH1640" s="61" t="n">
        <x:f aca="0">IF(OR(T1640="年末+季度",T1640="季度+动态",T1640="季度",T1640="动态"),A1640,AH1639)</x:f>
        <x:v>46203</x:v>
      </x:c>
      <x:c r="AI1640" s="68" t="n">
        <x:f aca="0">YEAR(A1640)</x:f>
        <x:v>2026</x:v>
      </x:c>
      <x:c r="AJ1640" s="68" t="n">
        <x:f aca="0">MONTH(A1640)</x:f>
        <x:v>8</x:v>
      </x:c>
      <x:c r="AK1640" s="66" t="n">
        <x:f aca="0">IF(MONTH(A1640)&lt;&gt;MONTH(A1641),1,0)</x:f>
        <x:v>0</x:v>
      </x:c>
      <x:c r="AL1640" s="64" t="n">
        <x:f aca="0">IF(AK1639,AD1639,AL1639)</x:f>
        <x:v>1.4006230887253275</x:v>
      </x:c>
      <x:c r="AM1640" s="65" t="str">
        <x:f aca="0">IF(AK1640,AD1640/AL1640-1,"")</x:f>
      </x:c>
      <x:c r="AN1640" s="64" t="n">
        <x:f aca="0">IF(AI1640&lt;&gt;AI1639,AD1640,MAX(AN1639,AD1640))</x:f>
        <x:v>1.4453123110204733</x:v>
      </x:c>
      <x:c r="AO1640" s="65" t="n">
        <x:f aca="0">AD1640/AN1640-1</x:f>
        <x:v>-0.02068528443848039</x:v>
      </x:c>
      <x:c r="AP1640" s="69" t="n">
        <x:f aca="0">IFERROR(SUM(Z1640:AC1640)/AD1640,0)</x:f>
        <x:v>1</x:v>
      </x:c>
      <x:c r="AQ1640" s="66" t="b">
        <x:f aca="0">AND(B1640&gt;0,C1640&gt;0,D1640&gt;0,E1640&gt;0)</x:f>
        <x:v>1</x:v>
      </x:c>
    </x:row>
    <x:row r="1641" ht="13.5" hidden="0">
      <x:c r="A1641" s="61" t="n">
        <x:f aca="0">'净值底稿'!A1603</x:f>
        <x:v>46244</x:v>
      </x:c>
      <x:c r="B1641" s="62" t="n">
        <x:f aca="0">'净值底稿'!W1603</x:f>
        <x:v>1.699745730347878</x:v>
      </x:c>
      <x:c r="C1641" s="62" t="n">
        <x:f aca="0">'净值底稿'!T1603</x:f>
        <x:v>2.001288491594324</x:v>
      </x:c>
      <x:c r="D1641" s="62" t="n">
        <x:f aca="0">'净值底稿'!U1603</x:f>
        <x:v>1.8003</x:v>
      </x:c>
      <x:c r="E1641" s="62" t="n">
        <x:f aca="0">'净值底稿'!V1603</x:f>
        <x:v>3.2692</x:v>
      </x:c>
      <x:c r="F1641" s="63" t="n">
        <x:f aca="0">IFERROR(B1641/B1640-1,0)</x:f>
        <x:v>0.006580486308742639</x:v>
      </x:c>
      <x:c r="G1641" s="63" t="n">
        <x:f aca="0">IFERROR(C1641/C1640-1,0)</x:f>
        <x:v>0.0036204721275787666</x:v>
      </x:c>
      <x:c r="H1641" s="63" t="n">
        <x:f aca="0">IFERROR(D1641/D1640-1,0)</x:f>
        <x:v>0.000945179584121103</x:v>
      </x:c>
      <x:c r="I1641" s="63" t="n">
        <x:f aca="0">IFERROR(E1641/E1640-1,0)</x:f>
        <x:v>0.01527950310559012</x:v>
      </x:c>
      <x:c r="J1641" s="64" t="n">
        <x:f aca="0">Z1640*(1+F1641)</x:f>
        <x:v>0.15932276739396128</x:v>
      </x:c>
      <x:c r="K1641" s="64" t="n">
        <x:f aca="0">AA1640*(1+G1641)</x:f>
        <x:v>0.1339964648194558</x:v>
      </x:c>
      <x:c r="L1641" s="64" t="n">
        <x:f aca="0">AB1640*(1+H1641)</x:f>
        <x:v>0.9919929614968264</x:v>
      </x:c>
      <x:c r="M1641" s="64" t="n">
        <x:f aca="0">AC1640*(1+I1641)</x:f>
        <x:v>0.1345906236242677</x:v>
      </x:c>
      <x:c r="N1641" s="64" t="n">
        <x:f aca="0">SUM(J1641:M1641)</x:f>
        <x:v>1.4199028173345112</x:v>
      </x:c>
      <x:c r="O1641" s="65" t="n">
        <x:f aca="0">IFERROR((J1641+K1641)/N1641,0)</x:f>
        <x:v>0.20657697740472525</x:v>
      </x:c>
      <x:c r="P1641" s="66" t="b">
        <x:f aca="0">AND(MONTH(A1641)=12,OR(A1642="",YEAR(A1641)&lt;&gt;YEAR(A1642)))</x:f>
        <x:v>0</x:v>
      </x:c>
      <x:c r="Q1641" s="66" t="b">
        <x:f aca="0">AND(MOD(MONTH(A1641),3)=0,OR(A1642="",MONTH(A1641)&lt;&gt;MONTH(A1642)))</x:f>
        <x:v>0</x:v>
      </x:c>
      <x:c r="R1641" s="66" t="b">
        <x:f aca="0">OR(O1641&gt;$E$7,O1641&lt;$E$6)</x:f>
        <x:v>0</x:v>
      </x:c>
      <x:c r="S1641" s="66" t="b">
        <x:f aca="0">AND(OR(P1641,Q1641,R1641),A1641-AH1640&gt;$E$8)</x:f>
        <x:v>0</x:v>
      </x:c>
      <x:c r="T1641" s="67" t="str">
        <x:f aca="0">IF(NOT(OR(P1641,Q1641,R1641)),"不调",IF(NOT(S1641),"间隔规则跳过",IF(P1641,"年末+季度",IF(AND(Q1641,R1641),"季度+动态",IF(Q1641,"季度","动态")))))</x:f>
        <x:v>不调</x:v>
      </x:c>
      <x:c r="U1641" s="64" t="n">
        <x:f aca="0">IF(OR(T1641="年末+季度",T1641="季度+动态"),N1641*$E$5/2,IF(T1641="季度",(J1641+K1641)/2,IF(T1641="动态",N1641*$E$5*IF(J1641+K1641=0,0.5,J1641/(J1641+K1641)),J1641)))</x:f>
        <x:v>0.15932276739396128</x:v>
      </x:c>
      <x:c r="V1641" s="64" t="n">
        <x:f aca="0">IF(OR(T1641="年末+季度",T1641="季度+动态"),N1641*$E$5/2,IF(T1641="季度",(J1641+K1641)/2,IF(T1641="动态",N1641*$E$5*IF(J1641+K1641=0,0.5,K1641/(J1641+K1641)),K1641)))</x:f>
        <x:v>0.1339964648194558</x:v>
      </x:c>
      <x:c r="W1641" s="64" t="n">
        <x:f aca="0">IF(OR(T1641="年末+季度",T1641="季度+动态",T1641="动态"),N1641*(1-$E$5)*IF(L1641+M1641=0,$B$7/($B$7+$B$8),L1641/(L1641+M1641)),L1641)</x:f>
        <x:v>0.9919929614968264</x:v>
      </x:c>
      <x:c r="X1641" s="64" t="n">
        <x:f aca="0">IF(OR(T1641="年末+季度",T1641="季度+动态",T1641="动态"),N1641*(1-$E$5)*IF(L1641+M1641=0,$B$8/($B$7+$B$8),M1641/(L1641+M1641)),M1641)</x:f>
        <x:v>0.1345906236242677</x:v>
      </x:c>
      <x:c r="Y1641" s="64" t="n">
        <x:f aca="0">POWER(1-$H$5,(A1641-A1640)/$H$8)</x:f>
        <x:v>0.9999588018747739</x:v>
      </x:c>
      <x:c r="Z1641" s="64" t="n">
        <x:f aca="0">U1641*Y1641</x:f>
        <x:v>0.15931620359463883</x:v>
      </x:c>
      <x:c r="AA1641" s="64" t="n">
        <x:f aca="0">V1641*Y1641</x:f>
        <x:v>0.1339909444163183</x:v>
      </x:c>
      <x:c r="AB1641" s="64" t="n">
        <x:f aca="0">W1641*Y1641</x:f>
        <x:v>0.9919520932465752</x:v>
      </x:c>
      <x:c r="AC1641" s="64" t="n">
        <x:f aca="0">X1641*Y1641</x:f>
        <x:v>0.13458507874290138</x:v>
      </x:c>
      <x:c r="AD1641" s="64" t="n">
        <x:f aca="0">SUM(Z1641:AC1641)</x:f>
        <x:v>1.4198443200004336</x:v>
      </x:c>
      <x:c r="AE1641" s="64" t="n">
        <x:f aca="0">MAX(AE1640,AD1641)</x:f>
        <x:v>1.4453123110204733</x:v>
      </x:c>
      <x:c r="AF1641" s="63" t="n">
        <x:f aca="0">AD1641/AE1641-1</x:f>
        <x:v>-0.017621098793559664</x:v>
      </x:c>
      <x:c r="AG1641" s="63" t="n">
        <x:f aca="0">AD1641/AD1640-1</x:f>
        <x:v>0.0031289079968168654</x:v>
      </x:c>
      <x:c r="AH1641" s="61" t="n">
        <x:f aca="0">IF(OR(T1641="年末+季度",T1641="季度+动态",T1641="季度",T1641="动态"),A1641,AH1640)</x:f>
        <x:v>46203</x:v>
      </x:c>
      <x:c r="AI1641" s="68" t="n">
        <x:f aca="0">YEAR(A1641)</x:f>
        <x:v>2026</x:v>
      </x:c>
      <x:c r="AJ1641" s="68" t="n">
        <x:f aca="0">MONTH(A1641)</x:f>
        <x:v>8</x:v>
      </x:c>
      <x:c r="AK1641" s="66" t="n">
        <x:f aca="0">IF(MONTH(A1641)&lt;&gt;MONTH(A1642),1,0)</x:f>
        <x:v>0</x:v>
      </x:c>
      <x:c r="AL1641" s="64" t="n">
        <x:f aca="0">IF(AK1640,AD1640,AL1640)</x:f>
        <x:v>1.4006230887253275</x:v>
      </x:c>
      <x:c r="AM1641" s="65" t="str">
        <x:f aca="0">IF(AK1641,AD1641/AL1641-1,"")</x:f>
      </x:c>
      <x:c r="AN1641" s="64" t="n">
        <x:f aca="0">IF(AI1641&lt;&gt;AI1640,AD1641,MAX(AN1640,AD1641))</x:f>
        <x:v>1.4453123110204733</x:v>
      </x:c>
      <x:c r="AO1641" s="65" t="n">
        <x:f aca="0">AD1641/AN1641-1</x:f>
        <x:v>-0.017621098793559664</x:v>
      </x:c>
      <x:c r="AP1641" s="69" t="n">
        <x:f aca="0">IFERROR(SUM(Z1641:AC1641)/AD1641,0)</x:f>
        <x:v>1</x:v>
      </x:c>
      <x:c r="AQ1641" s="66" t="b">
        <x:f aca="0">AND(B1641&gt;0,C1641&gt;0,D1641&gt;0,E1641&gt;0)</x:f>
        <x:v>1</x:v>
      </x:c>
    </x:row>
    <x:row r="1642" ht="13.5" hidden="0">
      <x:c r="A1642" s="61" t="n">
        <x:f aca="0">'净值底稿'!A1604</x:f>
        <x:v>46245</x:v>
      </x:c>
      <x:c r="B1642" s="62" t="n">
        <x:f aca="0">'净值底稿'!W1604</x:f>
        <x:v>1.6942016116678151</x:v>
      </x:c>
      <x:c r="C1642" s="62" t="n">
        <x:f aca="0">'净值底稿'!T1604</x:f>
        <x:v>1.991559468180808</x:v>
      </x:c>
      <x:c r="D1642" s="62" t="n">
        <x:f aca="0">'净值底稿'!U1604</x:f>
        <x:v>1.7994</x:v>
      </x:c>
      <x:c r="E1642" s="62" t="n">
        <x:f aca="0">'净值底稿'!V1604</x:f>
        <x:v>3.2787</x:v>
      </x:c>
      <x:c r="F1642" s="63" t="n">
        <x:f aca="0">IFERROR(B1642/B1641-1,0)</x:f>
        <x:v>-0.0032617341412166656</x:v>
      </x:c>
      <x:c r="G1642" s="63" t="n">
        <x:f aca="0">IFERROR(C1642/C1641-1,0)</x:f>
        <x:v>-0.004861379783264286</x:v>
      </x:c>
      <x:c r="H1642" s="63" t="n">
        <x:f aca="0">IFERROR(D1642/D1641-1,0)</x:f>
        <x:v>-0.0004999166805531585</x:v>
      </x:c>
      <x:c r="I1642" s="63" t="n">
        <x:f aca="0">IFERROR(E1642/E1641-1,0)</x:f>
        <x:v>0.0029059097026795655</x:v>
      </x:c>
      <x:c r="J1642" s="64" t="n">
        <x:f aca="0">Z1641*(1+F1642)</x:f>
        <x:v>0.15879655649412516</x:v>
      </x:c>
      <x:c r="K1642" s="64" t="n">
        <x:f aca="0">AA1641*(1+G1642)</x:f>
        <x:v>0.13333956354799234</x:v>
      </x:c>
      <x:c r="L1642" s="64" t="n">
        <x:f aca="0">AB1641*(1+H1642)</x:f>
        <x:v>0.9914561998488516</x:v>
      </x:c>
      <x:c r="M1642" s="64" t="n">
        <x:f aca="0">AC1641*(1+I1642)</x:f>
        <x:v>0.13497617082905627</x:v>
      </x:c>
      <x:c r="N1642" s="64" t="n">
        <x:f aca="0">SUM(J1642:M1642)</x:f>
        <x:v>1.4185684907200253</x:v>
      </x:c>
      <x:c r="O1642" s="65" t="n">
        <x:f aca="0">IFERROR((J1642+K1642)/N1642,0)</x:f>
        <x:v>0.20593726841757037</x:v>
      </x:c>
      <x:c r="P1642" s="66" t="b">
        <x:f aca="0">AND(MONTH(A1642)=12,OR(A1643="",YEAR(A1642)&lt;&gt;YEAR(A1643)))</x:f>
        <x:v>0</x:v>
      </x:c>
      <x:c r="Q1642" s="66" t="b">
        <x:f aca="0">AND(MOD(MONTH(A1642),3)=0,OR(A1643="",MONTH(A1642)&lt;&gt;MONTH(A1643)))</x:f>
        <x:v>0</x:v>
      </x:c>
      <x:c r="R1642" s="66" t="b">
        <x:f aca="0">OR(O1642&gt;$E$7,O1642&lt;$E$6)</x:f>
        <x:v>0</x:v>
      </x:c>
      <x:c r="S1642" s="66" t="b">
        <x:f aca="0">AND(OR(P1642,Q1642,R1642),A1642-AH1641&gt;$E$8)</x:f>
        <x:v>0</x:v>
      </x:c>
      <x:c r="T1642" s="67" t="str">
        <x:f aca="0">IF(NOT(OR(P1642,Q1642,R1642)),"不调",IF(NOT(S1642),"间隔规则跳过",IF(P1642,"年末+季度",IF(AND(Q1642,R1642),"季度+动态",IF(Q1642,"季度","动态")))))</x:f>
        <x:v>不调</x:v>
      </x:c>
      <x:c r="U1642" s="64" t="n">
        <x:f aca="0">IF(OR(T1642="年末+季度",T1642="季度+动态"),N1642*$E$5/2,IF(T1642="季度",(J1642+K1642)/2,IF(T1642="动态",N1642*$E$5*IF(J1642+K1642=0,0.5,J1642/(J1642+K1642)),J1642)))</x:f>
        <x:v>0.15879655649412516</x:v>
      </x:c>
      <x:c r="V1642" s="64" t="n">
        <x:f aca="0">IF(OR(T1642="年末+季度",T1642="季度+动态"),N1642*$E$5/2,IF(T1642="季度",(J1642+K1642)/2,IF(T1642="动态",N1642*$E$5*IF(J1642+K1642=0,0.5,K1642/(J1642+K1642)),K1642)))</x:f>
        <x:v>0.13333956354799234</x:v>
      </x:c>
      <x:c r="W1642" s="64" t="n">
        <x:f aca="0">IF(OR(T1642="年末+季度",T1642="季度+动态",T1642="动态"),N1642*(1-$E$5)*IF(L1642+M1642=0,$B$7/($B$7+$B$8),L1642/(L1642+M1642)),L1642)</x:f>
        <x:v>0.9914561998488516</x:v>
      </x:c>
      <x:c r="X1642" s="64" t="n">
        <x:f aca="0">IF(OR(T1642="年末+季度",T1642="季度+动态",T1642="动态"),N1642*(1-$E$5)*IF(L1642+M1642=0,$B$8/($B$7+$B$8),M1642/(L1642+M1642)),M1642)</x:f>
        <x:v>0.13497617082905627</x:v>
      </x:c>
      <x:c r="Y1642" s="64" t="n">
        <x:f aca="0">POWER(1-$H$5,(A1642-A1641)/$H$8)</x:f>
        <x:v>0.9999862671029998</x:v>
      </x:c>
      <x:c r="Z1642" s="64" t="n">
        <x:f aca="0">U1642*Y1642</x:f>
        <x:v>0.15879437575737085</x:v>
      </x:c>
      <x:c r="AA1642" s="64" t="n">
        <x:f aca="0">V1642*Y1642</x:f>
        <x:v>0.1333377324095001</x:v>
      </x:c>
      <x:c r="AB1642" s="64" t="n">
        <x:f aca="0">W1642*Y1642</x:f>
        <x:v>0.9914425842829788</x:v>
      </x:c>
      <x:c r="AC1642" s="64" t="n">
        <x:f aca="0">X1642*Y1642</x:f>
        <x:v>0.13497431721520478</x:v>
      </x:c>
      <x:c r="AD1642" s="64" t="n">
        <x:f aca="0">SUM(Z1642:AC1642)</x:f>
        <x:v>1.4185490096650544</x:v>
      </x:c>
      <x:c r="AE1642" s="64" t="n">
        <x:f aca="0">MAX(AE1641,AD1642)</x:f>
        <x:v>1.4453123110204733</x:v>
      </x:c>
      <x:c r="AF1642" s="63" t="n">
        <x:f aca="0">AD1642/AE1642-1</x:f>
        <x:v>-0.018517313629275445</x:v>
      </x:c>
      <x:c r="AG1642" s="63" t="n">
        <x:f aca="0">AD1642/AD1641-1</x:f>
        <x:v>-0.0009122903948926009</x:v>
      </x:c>
      <x:c r="AH1642" s="61" t="n">
        <x:f aca="0">IF(OR(T1642="年末+季度",T1642="季度+动态",T1642="季度",T1642="动态"),A1642,AH1641)</x:f>
        <x:v>46203</x:v>
      </x:c>
      <x:c r="AI1642" s="68" t="n">
        <x:f aca="0">YEAR(A1642)</x:f>
        <x:v>2026</x:v>
      </x:c>
      <x:c r="AJ1642" s="68" t="n">
        <x:f aca="0">MONTH(A1642)</x:f>
        <x:v>8</x:v>
      </x:c>
      <x:c r="AK1642" s="66" t="n">
        <x:f aca="0">IF(MONTH(A1642)&lt;&gt;MONTH(A1643),1,0)</x:f>
        <x:v>0</x:v>
      </x:c>
      <x:c r="AL1642" s="64" t="n">
        <x:f aca="0">IF(AK1641,AD1641,AL1641)</x:f>
        <x:v>1.4006230887253275</x:v>
      </x:c>
      <x:c r="AM1642" s="65" t="str">
        <x:f aca="0">IF(AK1642,AD1642/AL1642-1,"")</x:f>
      </x:c>
      <x:c r="AN1642" s="64" t="n">
        <x:f aca="0">IF(AI1642&lt;&gt;AI1641,AD1642,MAX(AN1641,AD1642))</x:f>
        <x:v>1.4453123110204733</x:v>
      </x:c>
      <x:c r="AO1642" s="65" t="n">
        <x:f aca="0">AD1642/AN1642-1</x:f>
        <x:v>-0.018517313629275445</x:v>
      </x:c>
      <x:c r="AP1642" s="69" t="n">
        <x:f aca="0">IFERROR(SUM(Z1642:AC1642)/AD1642,0)</x:f>
        <x:v>1</x:v>
      </x:c>
      <x:c r="AQ1642" s="66" t="b">
        <x:f aca="0">AND(B1642&gt;0,C1642&gt;0,D1642&gt;0,E1642&gt;0)</x:f>
        <x:v>1</x:v>
      </x:c>
    </x:row>
    <x:row r="1643" ht="13.5" hidden="0">
      <x:c r="A1643" s="61" t="n">
        <x:f aca="0">'净值底稿'!A1605</x:f>
        <x:v>46246</x:v>
      </x:c>
      <x:c r="B1643" s="62" t="n">
        <x:f aca="0">'净值底稿'!W1605</x:f>
        <x:v>1.6890029639318396</x:v>
      </x:c>
      <x:c r="C1643" s="62" t="n">
        <x:f aca="0">'净值底稿'!T1605</x:f>
        <x:v>2.0164201781621864</x:v>
      </x:c>
      <x:c r="D1643" s="62" t="n">
        <x:f aca="0">'净值底稿'!U1605</x:f>
        <x:v>1.7995</x:v>
      </x:c>
      <x:c r="E1643" s="62" t="n">
        <x:f aca="0">'净值底稿'!V1605</x:f>
        <x:v>3.3079</x:v>
      </x:c>
      <x:c r="F1643" s="63" t="n">
        <x:f aca="0">IFERROR(B1643/B1642-1,0)</x:f>
        <x:v>-0.0030684941509753205</x:v>
      </x:c>
      <x:c r="G1643" s="63" t="n">
        <x:f aca="0">IFERROR(C1643/C1642-1,0)</x:f>
        <x:v>0.012483036725028152</x:v>
      </x:c>
      <x:c r="H1643" s="63" t="n">
        <x:f aca="0">IFERROR(D1643/D1642-1,0)</x:f>
        <x:v>0.00005557408024903232</x:v>
      </x:c>
      <x:c r="I1643" s="63" t="n">
        <x:f aca="0">IFERROR(E1643/E1642-1,0)</x:f>
        <x:v>0.008905968829109101</x:v>
      </x:c>
      <x:c r="J1643" s="64" t="n">
        <x:f aca="0">Z1642*(1+F1643)</x:f>
        <x:v>0.15830711614415158</x:v>
      </x:c>
      <x:c r="K1643" s="64" t="n">
        <x:f aca="0">AA1642*(1+G1643)</x:f>
        <x:v>0.13500219221999984</x:v>
      </x:c>
      <x:c r="L1643" s="64" t="n">
        <x:f aca="0">AB1642*(1+H1643)</x:f>
        <x:v>0.9914976827927201</x:v>
      </x:c>
      <x:c r="M1643" s="64" t="n">
        <x:f aca="0">AC1642*(1+I1643)</x:f>
        <x:v>0.1361763942770537</x:v>
      </x:c>
      <x:c r="N1643" s="64" t="n">
        <x:f aca="0">SUM(J1643:M1643)</x:f>
        <x:v>1.4209833854339253</x:v>
      </x:c>
      <x:c r="O1643" s="65" t="n">
        <x:f aca="0">IFERROR((J1643+K1643)/N1643,0)</x:f>
        <x:v>0.2064129048733273</x:v>
      </x:c>
      <x:c r="P1643" s="66" t="b">
        <x:f aca="0">AND(MONTH(A1643)=12,OR(A1644="",YEAR(A1643)&lt;&gt;YEAR(A1644)))</x:f>
        <x:v>0</x:v>
      </x:c>
      <x:c r="Q1643" s="66" t="b">
        <x:f aca="0">AND(MOD(MONTH(A1643),3)=0,OR(A1644="",MONTH(A1643)&lt;&gt;MONTH(A1644)))</x:f>
        <x:v>0</x:v>
      </x:c>
      <x:c r="R1643" s="66" t="b">
        <x:f aca="0">OR(O1643&gt;$E$7,O1643&lt;$E$6)</x:f>
        <x:v>0</x:v>
      </x:c>
      <x:c r="S1643" s="66" t="b">
        <x:f aca="0">AND(OR(P1643,Q1643,R1643),A1643-AH1642&gt;$E$8)</x:f>
        <x:v>0</x:v>
      </x:c>
      <x:c r="T1643" s="67" t="str">
        <x:f aca="0">IF(NOT(OR(P1643,Q1643,R1643)),"不调",IF(NOT(S1643),"间隔规则跳过",IF(P1643,"年末+季度",IF(AND(Q1643,R1643),"季度+动态",IF(Q1643,"季度","动态")))))</x:f>
        <x:v>不调</x:v>
      </x:c>
      <x:c r="U1643" s="64" t="n">
        <x:f aca="0">IF(OR(T1643="年末+季度",T1643="季度+动态"),N1643*$E$5/2,IF(T1643="季度",(J1643+K1643)/2,IF(T1643="动态",N1643*$E$5*IF(J1643+K1643=0,0.5,J1643/(J1643+K1643)),J1643)))</x:f>
        <x:v>0.15830711614415158</x:v>
      </x:c>
      <x:c r="V1643" s="64" t="n">
        <x:f aca="0">IF(OR(T1643="年末+季度",T1643="季度+动态"),N1643*$E$5/2,IF(T1643="季度",(J1643+K1643)/2,IF(T1643="动态",N1643*$E$5*IF(J1643+K1643=0,0.5,K1643/(J1643+K1643)),K1643)))</x:f>
        <x:v>0.13500219221999984</x:v>
      </x:c>
      <x:c r="W1643" s="64" t="n">
        <x:f aca="0">IF(OR(T1643="年末+季度",T1643="季度+动态",T1643="动态"),N1643*(1-$E$5)*IF(L1643+M1643=0,$B$7/($B$7+$B$8),L1643/(L1643+M1643)),L1643)</x:f>
        <x:v>0.9914976827927201</x:v>
      </x:c>
      <x:c r="X1643" s="64" t="n">
        <x:f aca="0">IF(OR(T1643="年末+季度",T1643="季度+动态",T1643="动态"),N1643*(1-$E$5)*IF(L1643+M1643=0,$B$8/($B$7+$B$8),M1643/(L1643+M1643)),M1643)</x:f>
        <x:v>0.1361763942770537</x:v>
      </x:c>
      <x:c r="Y1643" s="64" t="n">
        <x:f aca="0">POWER(1-$H$5,(A1643-A1642)/$H$8)</x:f>
        <x:v>0.9999862671029998</x:v>
      </x:c>
      <x:c r="Z1643" s="64" t="n">
        <x:f aca="0">U1643*Y1643</x:f>
        <x:v>0.15830494212883117</x:v>
      </x:c>
      <x:c r="AA1643" s="64" t="n">
        <x:f aca="0">V1643*Y1643</x:f>
        <x:v>0.13500033824879928</x:v>
      </x:c>
      <x:c r="AB1643" s="64" t="n">
        <x:f aca="0">W1643*Y1643</x:f>
        <x:v>0.9914840666571664</x:v>
      </x:c>
      <x:c r="AC1643" s="64" t="n">
        <x:f aca="0">X1643*Y1643</x:f>
        <x:v>0.13617452418065723</x:v>
      </x:c>
      <x:c r="AD1643" s="64" t="n">
        <x:f aca="0">SUM(Z1643:AC1643)</x:f>
        <x:v>1.420963871215454</x:v>
      </x:c>
      <x:c r="AE1643" s="64" t="n">
        <x:f aca="0">MAX(AE1642,AD1643)</x:f>
        <x:v>1.4453123110204733</x:v>
      </x:c>
      <x:c r="AF1643" s="63" t="n">
        <x:f aca="0">AD1643/AE1643-1</x:f>
        <x:v>-0.01684649028404661</x:v>
      </x:c>
      <x:c r="AG1643" s="63" t="n">
        <x:f aca="0">AD1643/AD1642-1</x:f>
        <x:v>0.001702346224167428</x:v>
      </x:c>
      <x:c r="AH1643" s="61" t="n">
        <x:f aca="0">IF(OR(T1643="年末+季度",T1643="季度+动态",T1643="季度",T1643="动态"),A1643,AH1642)</x:f>
        <x:v>46203</x:v>
      </x:c>
      <x:c r="AI1643" s="68" t="n">
        <x:f aca="0">YEAR(A1643)</x:f>
        <x:v>2026</x:v>
      </x:c>
      <x:c r="AJ1643" s="68" t="n">
        <x:f aca="0">MONTH(A1643)</x:f>
        <x:v>8</x:v>
      </x:c>
      <x:c r="AK1643" s="66" t="n">
        <x:f aca="0">IF(MONTH(A1643)&lt;&gt;MONTH(A1644),1,0)</x:f>
        <x:v>0</x:v>
      </x:c>
      <x:c r="AL1643" s="64" t="n">
        <x:f aca="0">IF(AK1642,AD1642,AL1642)</x:f>
        <x:v>1.4006230887253275</x:v>
      </x:c>
      <x:c r="AM1643" s="65" t="str">
        <x:f aca="0">IF(AK1643,AD1643/AL1643-1,"")</x:f>
      </x:c>
      <x:c r="AN1643" s="64" t="n">
        <x:f aca="0">IF(AI1643&lt;&gt;AI1642,AD1643,MAX(AN1642,AD1643))</x:f>
        <x:v>1.4453123110204733</x:v>
      </x:c>
      <x:c r="AO1643" s="65" t="n">
        <x:f aca="0">AD1643/AN1643-1</x:f>
        <x:v>-0.01684649028404661</x:v>
      </x:c>
      <x:c r="AP1643" s="69" t="n">
        <x:f aca="0">IFERROR(SUM(Z1643:AC1643)/AD1643,0)</x:f>
        <x:v>1</x:v>
      </x:c>
      <x:c r="AQ1643" s="66" t="b">
        <x:f aca="0">AND(B1643&gt;0,C1643&gt;0,D1643&gt;0,E1643&gt;0)</x:f>
        <x:v>1</x:v>
      </x:c>
    </x:row>
    <x:row r="1644" ht="13.5" hidden="0">
      <x:c r="A1644" s="61" t="n">
        <x:f aca="0">'净值底稿'!A1606</x:f>
        <x:v>46247</x:v>
      </x:c>
      <x:c r="B1644" s="62" t="n">
        <x:f aca="0">'净值底稿'!W1606</x:f>
        <x:v>1.682154853412634</x:v>
      </x:c>
      <x:c r="C1644" s="62" t="n">
        <x:f aca="0">'净值底稿'!T1606</x:f>
        <x:v>1.9981191910694749</x:v>
      </x:c>
      <x:c r="D1644" s="62" t="n">
        <x:f aca="0">'净值底稿'!U1606</x:f>
        <x:v>1.801</x:v>
      </x:c>
      <x:c r="E1644" s="62" t="n">
        <x:f aca="0">'净值底稿'!V1606</x:f>
        <x:v>3.2873</x:v>
      </x:c>
      <x:c r="F1644" s="63" t="n">
        <x:f aca="0">IFERROR(B1644/B1643-1,0)</x:f>
        <x:v>-0.004054528420283976</x:v>
      </x:c>
      <x:c r="G1644" s="63" t="n">
        <x:f aca="0">IFERROR(C1644/C1643-1,0)</x:f>
        <x:v>-0.00907597895067258</x:v>
      </x:c>
      <x:c r="H1644" s="63" t="n">
        <x:f aca="0">IFERROR(D1644/D1643-1,0)</x:f>
        <x:v>0.0008335648791331085</x:v>
      </x:c>
      <x:c r="I1644" s="63" t="n">
        <x:f aca="0">IFERROR(E1644/E1643-1,0)</x:f>
        <x:v>-0.0062275159466731456</x:v>
      </x:c>
      <x:c r="J1644" s="64" t="n">
        <x:f aca="0">Z1643*(1+F1644)</x:f>
        <x:v>0.15766309024189842</x:v>
      </x:c>
      <x:c r="K1644" s="64" t="n">
        <x:f aca="0">AA1643*(1+G1644)</x:f>
        <x:v>0.1337750780205195</x:v>
      </x:c>
      <x:c r="L1644" s="64" t="n">
        <x:f aca="0">AB1643*(1+H1644)</x:f>
        <x:v>0.9923105329533518</x:v>
      </x:c>
      <x:c r="M1644" s="64" t="n">
        <x:f aca="0">AC1643*(1+I1644)</x:f>
        <x:v>0.13532649515979156</x:v>
      </x:c>
      <x:c r="N1644" s="64" t="n">
        <x:f aca="0">SUM(J1644:M1644)</x:f>
        <x:v>1.4190751963755615</x:v>
      </x:c>
      <x:c r="O1644" s="65" t="n">
        <x:f aca="0">IFERROR((J1644+K1644)/N1644,0)</x:f>
        <x:v>0.20537189925296118</x:v>
      </x:c>
      <x:c r="P1644" s="66" t="b">
        <x:f aca="0">AND(MONTH(A1644)=12,OR(A1645="",YEAR(A1644)&lt;&gt;YEAR(A1645)))</x:f>
        <x:v>0</x:v>
      </x:c>
      <x:c r="Q1644" s="66" t="b">
        <x:f aca="0">AND(MOD(MONTH(A1644),3)=0,OR(A1645="",MONTH(A1644)&lt;&gt;MONTH(A1645)))</x:f>
        <x:v>0</x:v>
      </x:c>
      <x:c r="R1644" s="66" t="b">
        <x:f aca="0">OR(O1644&gt;$E$7,O1644&lt;$E$6)</x:f>
        <x:v>0</x:v>
      </x:c>
      <x:c r="S1644" s="66" t="b">
        <x:f aca="0">AND(OR(P1644,Q1644,R1644),A1644-AH1643&gt;$E$8)</x:f>
        <x:v>0</x:v>
      </x:c>
      <x:c r="T1644" s="67" t="str">
        <x:f aca="0">IF(NOT(OR(P1644,Q1644,R1644)),"不调",IF(NOT(S1644),"间隔规则跳过",IF(P1644,"年末+季度",IF(AND(Q1644,R1644),"季度+动态",IF(Q1644,"季度","动态")))))</x:f>
        <x:v>不调</x:v>
      </x:c>
      <x:c r="U1644" s="64" t="n">
        <x:f aca="0">IF(OR(T1644="年末+季度",T1644="季度+动态"),N1644*$E$5/2,IF(T1644="季度",(J1644+K1644)/2,IF(T1644="动态",N1644*$E$5*IF(J1644+K1644=0,0.5,J1644/(J1644+K1644)),J1644)))</x:f>
        <x:v>0.15766309024189842</x:v>
      </x:c>
      <x:c r="V1644" s="64" t="n">
        <x:f aca="0">IF(OR(T1644="年末+季度",T1644="季度+动态"),N1644*$E$5/2,IF(T1644="季度",(J1644+K1644)/2,IF(T1644="动态",N1644*$E$5*IF(J1644+K1644=0,0.5,K1644/(J1644+K1644)),K1644)))</x:f>
        <x:v>0.1337750780205195</x:v>
      </x:c>
      <x:c r="W1644" s="64" t="n">
        <x:f aca="0">IF(OR(T1644="年末+季度",T1644="季度+动态",T1644="动态"),N1644*(1-$E$5)*IF(L1644+M1644=0,$B$7/($B$7+$B$8),L1644/(L1644+M1644)),L1644)</x:f>
        <x:v>0.9923105329533518</x:v>
      </x:c>
      <x:c r="X1644" s="64" t="n">
        <x:f aca="0">IF(OR(T1644="年末+季度",T1644="季度+动态",T1644="动态"),N1644*(1-$E$5)*IF(L1644+M1644=0,$B$8/($B$7+$B$8),M1644/(L1644+M1644)),M1644)</x:f>
        <x:v>0.13532649515979156</x:v>
      </x:c>
      <x:c r="Y1644" s="64" t="n">
        <x:f aca="0">POWER(1-$H$5,(A1644-A1643)/$H$8)</x:f>
        <x:v>0.9999862671029998</x:v>
      </x:c>
      <x:c r="Z1644" s="64" t="n">
        <x:f aca="0">U1644*Y1644</x:f>
        <x:v>0.1576609250709194</x:v>
      </x:c>
      <x:c r="AA1644" s="64" t="n">
        <x:f aca="0">V1644*Y1644</x:f>
        <x:v>0.13377324090115184</x:v>
      </x:c>
      <x:c r="AB1644" s="64" t="n">
        <x:f aca="0">W1644*Y1644</x:f>
        <x:v>0.9922969056550105</x:v>
      </x:c>
      <x:c r="AC1644" s="64" t="n">
        <x:f aca="0">X1644*Y1644</x:f>
        <x:v>0.13532463673497214</x:v>
      </x:c>
      <x:c r="AD1644" s="64" t="n">
        <x:f aca="0">SUM(Z1644:AC1644)</x:f>
        <x:v>1.4190557083620539</x:v>
      </x:c>
      <x:c r="AE1644" s="64" t="n">
        <x:f aca="0">MAX(AE1643,AD1644)</x:f>
        <x:v>1.4453123110204733</x:v>
      </x:c>
      <x:c r="AF1644" s="63" t="n">
        <x:f aca="0">AD1644/AE1644-1</x:f>
        <x:v>-0.01816673286334969</x:v>
      </x:c>
      <x:c r="AG1644" s="63" t="n">
        <x:f aca="0">AD1644/AD1643-1</x:f>
        <x:v>-0.001342865143902583</x:v>
      </x:c>
      <x:c r="AH1644" s="61" t="n">
        <x:f aca="0">IF(OR(T1644="年末+季度",T1644="季度+动态",T1644="季度",T1644="动态"),A1644,AH1643)</x:f>
        <x:v>46203</x:v>
      </x:c>
      <x:c r="AI1644" s="68" t="n">
        <x:f aca="0">YEAR(A1644)</x:f>
        <x:v>2026</x:v>
      </x:c>
      <x:c r="AJ1644" s="68" t="n">
        <x:f aca="0">MONTH(A1644)</x:f>
        <x:v>8</x:v>
      </x:c>
      <x:c r="AK1644" s="66" t="n">
        <x:f aca="0">IF(MONTH(A1644)&lt;&gt;MONTH(A1645),1,0)</x:f>
        <x:v>0</x:v>
      </x:c>
      <x:c r="AL1644" s="64" t="n">
        <x:f aca="0">IF(AK1643,AD1643,AL1643)</x:f>
        <x:v>1.4006230887253275</x:v>
      </x:c>
      <x:c r="AM1644" s="65" t="str">
        <x:f aca="0">IF(AK1644,AD1644/AL1644-1,"")</x:f>
      </x:c>
      <x:c r="AN1644" s="64" t="n">
        <x:f aca="0">IF(AI1644&lt;&gt;AI1643,AD1644,MAX(AN1643,AD1644))</x:f>
        <x:v>1.4453123110204733</x:v>
      </x:c>
      <x:c r="AO1644" s="65" t="n">
        <x:f aca="0">AD1644/AN1644-1</x:f>
        <x:v>-0.01816673286334969</x:v>
      </x:c>
      <x:c r="AP1644" s="69" t="n">
        <x:f aca="0">IFERROR(SUM(Z1644:AC1644)/AD1644,0)</x:f>
        <x:v>1</x:v>
      </x:c>
      <x:c r="AQ1644" s="66" t="b">
        <x:f aca="0">AND(B1644&gt;0,C1644&gt;0,D1644&gt;0,E1644&gt;0)</x:f>
        <x:v>1</x:v>
      </x:c>
    </x:row>
    <x:row r="1645" ht="13.5" hidden="0">
      <x:c r="A1645" s="61" t="n">
        <x:f aca="0">'净值底稿'!A1607</x:f>
        <x:v>46248</x:v>
      </x:c>
      <x:c r="B1645" s="62" t="n">
        <x:f aca="0">'净值底稿'!W1607</x:f>
        <x:v>1.6811036946172198</x:v>
      </x:c>
      <x:c r="C1645" s="62" t="n">
        <x:f aca="0">'净值底稿'!T1607</x:f>
        <x:v>2.01532551992641</x:v>
      </x:c>
      <x:c r="D1645" s="62" t="n">
        <x:f aca="0">'净值底稿'!U1607</x:f>
        <x:v>1.8013</x:v>
      </x:c>
      <x:c r="E1645" s="62" t="n">
        <x:f aca="0">'净值底稿'!V1607</x:f>
        <x:v>3.2557</x:v>
      </x:c>
      <x:c r="F1645" s="63" t="n">
        <x:f aca="0">IFERROR(B1645/B1644-1,0)</x:f>
        <x:v>-0.0006248882457413618</x:v>
      </x:c>
      <x:c r="G1645" s="63" t="n">
        <x:f aca="0">IFERROR(C1645/C1644-1,0)</x:f>
        <x:v>0.008611262498172456</x:v>
      </x:c>
      <x:c r="H1645" s="63" t="n">
        <x:f aca="0">IFERROR(D1645/D1644-1,0)</x:f>
        <x:v>0.00016657412548592987</x:v>
      </x:c>
      <x:c r="I1645" s="63" t="n">
        <x:f aca="0">IFERROR(E1645/E1644-1,0)</x:f>
        <x:v>-0.00961275210659207</x:v>
      </x:c>
      <x:c r="J1645" s="64" t="n">
        <x:f aca="0">Z1644*(1+F1645)</x:f>
        <x:v>0.15756240461202986</x:v>
      </x:c>
      <x:c r="K1645" s="64" t="n">
        <x:f aca="0">AA1644*(1+G1645)</x:f>
        <x:v>0.13492519739378292</x:v>
      </x:c>
      <x:c r="L1645" s="64" t="n">
        <x:f aca="0">AB1644*(1+H1645)</x:f>
        <x:v>0.9924621966442924</x:v>
      </x:c>
      <x:c r="M1645" s="64" t="n">
        <x:f aca="0">AC1644*(1+I1645)</x:f>
        <x:v>0.13402379454812421</x:v>
      </x:c>
      <x:c r="N1645" s="64" t="n">
        <x:f aca="0">SUM(J1645:M1645)</x:f>
        <x:v>1.4189735931982295</x:v>
      </x:c>
      <x:c r="O1645" s="65" t="n">
        <x:f aca="0">IFERROR((J1645+K1645)/N1645,0)</x:f>
        <x:v>0.20612617698302194</x:v>
      </x:c>
      <x:c r="P1645" s="66" t="b">
        <x:f aca="0">AND(MONTH(A1645)=12,OR(A1646="",YEAR(A1645)&lt;&gt;YEAR(A1646)))</x:f>
        <x:v>0</x:v>
      </x:c>
      <x:c r="Q1645" s="66" t="b">
        <x:f aca="0">AND(MOD(MONTH(A1645),3)=0,OR(A1646="",MONTH(A1645)&lt;&gt;MONTH(A1646)))</x:f>
        <x:v>0</x:v>
      </x:c>
      <x:c r="R1645" s="66" t="b">
        <x:f aca="0">OR(O1645&gt;$E$7,O1645&lt;$E$6)</x:f>
        <x:v>0</x:v>
      </x:c>
      <x:c r="S1645" s="66" t="b">
        <x:f aca="0">AND(OR(P1645,Q1645,R1645),A1645-AH1644&gt;$E$8)</x:f>
        <x:v>0</x:v>
      </x:c>
      <x:c r="T1645" s="67" t="str">
        <x:f aca="0">IF(NOT(OR(P1645,Q1645,R1645)),"不调",IF(NOT(S1645),"间隔规则跳过",IF(P1645,"年末+季度",IF(AND(Q1645,R1645),"季度+动态",IF(Q1645,"季度","动态")))))</x:f>
        <x:v>不调</x:v>
      </x:c>
      <x:c r="U1645" s="64" t="n">
        <x:f aca="0">IF(OR(T1645="年末+季度",T1645="季度+动态"),N1645*$E$5/2,IF(T1645="季度",(J1645+K1645)/2,IF(T1645="动态",N1645*$E$5*IF(J1645+K1645=0,0.5,J1645/(J1645+K1645)),J1645)))</x:f>
        <x:v>0.15756240461202986</x:v>
      </x:c>
      <x:c r="V1645" s="64" t="n">
        <x:f aca="0">IF(OR(T1645="年末+季度",T1645="季度+动态"),N1645*$E$5/2,IF(T1645="季度",(J1645+K1645)/2,IF(T1645="动态",N1645*$E$5*IF(J1645+K1645=0,0.5,K1645/(J1645+K1645)),K1645)))</x:f>
        <x:v>0.13492519739378292</x:v>
      </x:c>
      <x:c r="W1645" s="64" t="n">
        <x:f aca="0">IF(OR(T1645="年末+季度",T1645="季度+动态",T1645="动态"),N1645*(1-$E$5)*IF(L1645+M1645=0,$B$7/($B$7+$B$8),L1645/(L1645+M1645)),L1645)</x:f>
        <x:v>0.9924621966442924</x:v>
      </x:c>
      <x:c r="X1645" s="64" t="n">
        <x:f aca="0">IF(OR(T1645="年末+季度",T1645="季度+动态",T1645="动态"),N1645*(1-$E$5)*IF(L1645+M1645=0,$B$8/($B$7+$B$8),M1645/(L1645+M1645)),M1645)</x:f>
        <x:v>0.13402379454812421</x:v>
      </x:c>
      <x:c r="Y1645" s="64" t="n">
        <x:f aca="0">POWER(1-$H$5,(A1645-A1644)/$H$8)</x:f>
        <x:v>0.9999862671029998</x:v>
      </x:c>
      <x:c r="Z1645" s="64" t="n">
        <x:f aca="0">U1645*Y1645</x:f>
        <x:v>0.15756024082375622</x:v>
      </x:c>
      <x:c r="AA1645" s="64" t="n">
        <x:f aca="0">V1645*Y1645</x:f>
        <x:v>0.13492334447994436</x:v>
      </x:c>
      <x:c r="AB1645" s="64" t="n">
        <x:f aca="0">W1645*Y1645</x:f>
        <x:v>0.9924485672631692</x:v>
      </x:c>
      <x:c r="AC1645" s="64" t="n">
        <x:f aca="0">X1645*Y1645</x:f>
        <x:v>0.1340219540131581</x:v>
      </x:c>
      <x:c r="AD1645" s="64" t="n">
        <x:f aca="0">SUM(Z1645:AC1645)</x:f>
        <x:v>1.418954106580028</x:v>
      </x:c>
      <x:c r="AE1645" s="64" t="n">
        <x:f aca="0">MAX(AE1644,AD1645)</x:f>
        <x:v>1.4453123110204733</x:v>
      </x:c>
      <x:c r="AF1645" s="63" t="n">
        <x:f aca="0">AD1645/AE1645-1</x:f>
        <x:v>-0.018237030321726744</x:v>
      </x:c>
      <x:c r="AG1645" s="63" t="n">
        <x:f aca="0">AD1645/AD1644-1</x:f>
        <x:v>-0.00007159816307933387</x:v>
      </x:c>
      <x:c r="AH1645" s="61" t="n">
        <x:f aca="0">IF(OR(T1645="年末+季度",T1645="季度+动态",T1645="季度",T1645="动态"),A1645,AH1644)</x:f>
        <x:v>46203</x:v>
      </x:c>
      <x:c r="AI1645" s="68" t="n">
        <x:f aca="0">YEAR(A1645)</x:f>
        <x:v>2026</x:v>
      </x:c>
      <x:c r="AJ1645" s="68" t="n">
        <x:f aca="0">MONTH(A1645)</x:f>
        <x:v>8</x:v>
      </x:c>
      <x:c r="AK1645" s="66" t="n">
        <x:f aca="0">IF(MONTH(A1645)&lt;&gt;MONTH(A1646),1,0)</x:f>
        <x:v>0</x:v>
      </x:c>
      <x:c r="AL1645" s="64" t="n">
        <x:f aca="0">IF(AK1644,AD1644,AL1644)</x:f>
        <x:v>1.4006230887253275</x:v>
      </x:c>
      <x:c r="AM1645" s="65" t="str">
        <x:f aca="0">IF(AK1645,AD1645/AL1645-1,"")</x:f>
      </x:c>
      <x:c r="AN1645" s="64" t="n">
        <x:f aca="0">IF(AI1645&lt;&gt;AI1644,AD1645,MAX(AN1644,AD1645))</x:f>
        <x:v>1.4453123110204733</x:v>
      </x:c>
      <x:c r="AO1645" s="65" t="n">
        <x:f aca="0">AD1645/AN1645-1</x:f>
        <x:v>-0.018237030321726744</x:v>
      </x:c>
      <x:c r="AP1645" s="69" t="n">
        <x:f aca="0">IFERROR(SUM(Z1645:AC1645)/AD1645,0)</x:f>
        <x:v>1</x:v>
      </x:c>
      <x:c r="AQ1645" s="66" t="b">
        <x:f aca="0">AND(B1645&gt;0,C1645&gt;0,D1645&gt;0,E1645&gt;0)</x:f>
        <x:v>1</x:v>
      </x:c>
    </x:row>
    <x:row r="1646" ht="13.5" hidden="0">
      <x:c r="A1646" s="61" t="n">
        <x:f aca="0">'净值底稿'!A1608</x:f>
        <x:v>46251</x:v>
      </x:c>
      <x:c r="B1646" s="62" t="n">
        <x:f aca="0">'净值底稿'!W1608</x:f>
        <x:v>1.689015104242668</x:v>
      </x:c>
      <x:c r="C1646" s="62" t="n">
        <x:f aca="0">'净值底稿'!T1608</x:f>
        <x:v>2.066645279438097</x:v>
      </x:c>
      <x:c r="D1646" s="62" t="n">
        <x:f aca="0">'净值底稿'!U1608</x:f>
        <x:v>1.8018</x:v>
      </x:c>
      <x:c r="E1646" s="62" t="n">
        <x:f aca="0">'净值底稿'!V1608</x:f>
        <x:v>3.2962</x:v>
      </x:c>
      <x:c r="F1646" s="63" t="n">
        <x:f aca="0">IFERROR(B1646/B1645-1,0)</x:f>
        <x:v>0.0047060806842433855</x:v>
      </x:c>
      <x:c r="G1646" s="63" t="n">
        <x:f aca="0">IFERROR(C1646/C1645-1,0)</x:f>
        <x:v>0.02546474949295563</x:v>
      </x:c>
      <x:c r="H1646" s="63" t="n">
        <x:f aca="0">IFERROR(D1646/D1645-1,0)</x:f>
        <x:v>0.00027757730527966373</x:v>
      </x:c>
      <x:c r="I1646" s="63" t="n">
        <x:f aca="0">IFERROR(E1646/E1645-1,0)</x:f>
        <x:v>0.012439721104524404</x:v>
      </x:c>
      <x:c r="J1646" s="64" t="n">
        <x:f aca="0">Z1645*(1+F1646)</x:f>
        <x:v>0.15830173202970163</x:v>
      </x:c>
      <x:c r="K1646" s="64" t="n">
        <x:f aca="0">AA1645*(1+G1646)</x:f>
        <x:v>0.1383591336478779</x:v>
      </x:c>
      <x:c r="L1646" s="64" t="n">
        <x:f aca="0">AB1645*(1+H1646)</x:f>
        <x:v>0.9927240484620988</x:v>
      </x:c>
      <x:c r="M1646" s="64" t="n">
        <x:f aca="0">AC1645*(1+I1646)</x:f>
        <x:v>0.1356891497429652</x:v>
      </x:c>
      <x:c r="N1646" s="64" t="n">
        <x:f aca="0">SUM(J1646:M1646)</x:f>
        <x:v>1.4250740638826436</x:v>
      </x:c>
      <x:c r="O1646" s="65" t="n">
        <x:f aca="0">IFERROR((J1646+K1646)/N1646,0)</x:f>
        <x:v>0.208172243952936</x:v>
      </x:c>
      <x:c r="P1646" s="66" t="b">
        <x:f aca="0">AND(MONTH(A1646)=12,OR(A1647="",YEAR(A1646)&lt;&gt;YEAR(A1647)))</x:f>
        <x:v>0</x:v>
      </x:c>
      <x:c r="Q1646" s="66" t="b">
        <x:f aca="0">AND(MOD(MONTH(A1646),3)=0,OR(A1647="",MONTH(A1646)&lt;&gt;MONTH(A1647)))</x:f>
        <x:v>0</x:v>
      </x:c>
      <x:c r="R1646" s="66" t="b">
        <x:f aca="0">OR(O1646&gt;$E$7,O1646&lt;$E$6)</x:f>
        <x:v>0</x:v>
      </x:c>
      <x:c r="S1646" s="66" t="b">
        <x:f aca="0">AND(OR(P1646,Q1646,R1646),A1646-AH1645&gt;$E$8)</x:f>
        <x:v>0</x:v>
      </x:c>
      <x:c r="T1646" s="67" t="str">
        <x:f aca="0">IF(NOT(OR(P1646,Q1646,R1646)),"不调",IF(NOT(S1646),"间隔规则跳过",IF(P1646,"年末+季度",IF(AND(Q1646,R1646),"季度+动态",IF(Q1646,"季度","动态")))))</x:f>
        <x:v>不调</x:v>
      </x:c>
      <x:c r="U1646" s="64" t="n">
        <x:f aca="0">IF(OR(T1646="年末+季度",T1646="季度+动态"),N1646*$E$5/2,IF(T1646="季度",(J1646+K1646)/2,IF(T1646="动态",N1646*$E$5*IF(J1646+K1646=0,0.5,J1646/(J1646+K1646)),J1646)))</x:f>
        <x:v>0.15830173202970163</x:v>
      </x:c>
      <x:c r="V1646" s="64" t="n">
        <x:f aca="0">IF(OR(T1646="年末+季度",T1646="季度+动态"),N1646*$E$5/2,IF(T1646="季度",(J1646+K1646)/2,IF(T1646="动态",N1646*$E$5*IF(J1646+K1646=0,0.5,K1646/(J1646+K1646)),K1646)))</x:f>
        <x:v>0.1383591336478779</x:v>
      </x:c>
      <x:c r="W1646" s="64" t="n">
        <x:f aca="0">IF(OR(T1646="年末+季度",T1646="季度+动态",T1646="动态"),N1646*(1-$E$5)*IF(L1646+M1646=0,$B$7/($B$7+$B$8),L1646/(L1646+M1646)),L1646)</x:f>
        <x:v>0.9927240484620988</x:v>
      </x:c>
      <x:c r="X1646" s="64" t="n">
        <x:f aca="0">IF(OR(T1646="年末+季度",T1646="季度+动态",T1646="动态"),N1646*(1-$E$5)*IF(L1646+M1646=0,$B$8/($B$7+$B$8),M1646/(L1646+M1646)),M1646)</x:f>
        <x:v>0.1356891497429652</x:v>
      </x:c>
      <x:c r="Y1646" s="64" t="n">
        <x:f aca="0">POWER(1-$H$5,(A1646-A1645)/$H$8)</x:f>
        <x:v>0.9999588018747739</x:v>
      </x:c>
      <x:c r="Z1646" s="64" t="n">
        <x:f aca="0">U1646*Y1646</x:f>
        <x:v>0.15829521029512197</x:v>
      </x:c>
      <x:c r="AA1646" s="64" t="n">
        <x:f aca="0">V1646*Y1646</x:f>
        <x:v>0.1383534335109637</x:v>
      </x:c>
      <x:c r="AB1646" s="64" t="n">
        <x:f aca="0">W1646*Y1646</x:f>
        <x:v>0.9926831500924354</x:v>
      </x:c>
      <x:c r="AC1646" s="64" t="n">
        <x:f aca="0">X1646*Y1646</x:f>
        <x:v>0.13568355960438228</x:v>
      </x:c>
      <x:c r="AD1646" s="64" t="n">
        <x:f aca="0">SUM(Z1646:AC1646)</x:f>
        <x:v>1.425015353502903</x:v>
      </x:c>
      <x:c r="AE1646" s="64" t="n">
        <x:f aca="0">MAX(AE1645,AD1646)</x:f>
        <x:v>1.4453123110204733</x:v>
      </x:c>
      <x:c r="AF1646" s="63" t="n">
        <x:f aca="0">AD1646/AE1646-1</x:f>
        <x:v>-0.014043302172690564</x:v>
      </x:c>
      <x:c r="AG1646" s="63" t="n">
        <x:f aca="0">AD1646/AD1645-1</x:f>
        <x:v>0.00427162999477404</x:v>
      </x:c>
      <x:c r="AH1646" s="61" t="n">
        <x:f aca="0">IF(OR(T1646="年末+季度",T1646="季度+动态",T1646="季度",T1646="动态"),A1646,AH1645)</x:f>
        <x:v>46203</x:v>
      </x:c>
      <x:c r="AI1646" s="68" t="n">
        <x:f aca="0">YEAR(A1646)</x:f>
        <x:v>2026</x:v>
      </x:c>
      <x:c r="AJ1646" s="68" t="n">
        <x:f aca="0">MONTH(A1646)</x:f>
        <x:v>8</x:v>
      </x:c>
      <x:c r="AK1646" s="66" t="n">
        <x:f aca="0">IF(MONTH(A1646)&lt;&gt;MONTH(A1647),1,0)</x:f>
        <x:v>0</x:v>
      </x:c>
      <x:c r="AL1646" s="64" t="n">
        <x:f aca="0">IF(AK1645,AD1645,AL1645)</x:f>
        <x:v>1.4006230887253275</x:v>
      </x:c>
      <x:c r="AM1646" s="65" t="str">
        <x:f aca="0">IF(AK1646,AD1646/AL1646-1,"")</x:f>
      </x:c>
      <x:c r="AN1646" s="64" t="n">
        <x:f aca="0">IF(AI1646&lt;&gt;AI1645,AD1646,MAX(AN1645,AD1646))</x:f>
        <x:v>1.4453123110204733</x:v>
      </x:c>
      <x:c r="AO1646" s="65" t="n">
        <x:f aca="0">AD1646/AN1646-1</x:f>
        <x:v>-0.014043302172690564</x:v>
      </x:c>
      <x:c r="AP1646" s="69" t="n">
        <x:f aca="0">IFERROR(SUM(Z1646:AC1646)/AD1646,0)</x:f>
        <x:v>1</x:v>
      </x:c>
      <x:c r="AQ1646" s="66" t="b">
        <x:f aca="0">AND(B1646&gt;0,C1646&gt;0,D1646&gt;0,E1646&gt;0)</x:f>
        <x:v>1</x:v>
      </x:c>
    </x:row>
    <x:row r="1647" ht="13.5" hidden="0">
      <x:c r="A1647" s="61" t="n">
        <x:f aca="0">'净值底稿'!A1609</x:f>
        <x:v>46252</x:v>
      </x:c>
      <x:c r="B1647" s="62" t="n">
        <x:f aca="0">'净值底稿'!W1609</x:f>
        <x:v>1.6952029870619791</x:v>
      </x:c>
      <x:c r="C1647" s="62" t="n">
        <x:f aca="0">'净值底稿'!T1609</x:f>
        <x:v>2.065545473964111</x:v>
      </x:c>
      <x:c r="D1647" s="62" t="n">
        <x:f aca="0">'净值底稿'!U1609</x:f>
        <x:v>1.8031</x:v>
      </x:c>
      <x:c r="E1647" s="62" t="n">
        <x:f aca="0">'净值底稿'!V1609</x:f>
        <x:v>3.3055</x:v>
      </x:c>
      <x:c r="F1647" s="63" t="n">
        <x:f aca="0">IFERROR(B1647/B1646-1,0)</x:f>
        <x:v>0.003663604193809622</x:v>
      </x:c>
      <x:c r="G1647" s="63" t="n">
        <x:f aca="0">IFERROR(C1647/C1646-1,0)</x:f>
        <x:v>-0.0005321694462656623</x:v>
      </x:c>
      <x:c r="H1647" s="63" t="n">
        <x:f aca="0">IFERROR(D1647/D1646-1,0)</x:f>
        <x:v>0.0007215007215006786</x:v>
      </x:c>
      <x:c r="I1647" s="63" t="n">
        <x:f aca="0">IFERROR(E1647/E1646-1,0)</x:f>
        <x:v>0.0028214307384260007</x:v>
      </x:c>
      <x:c r="J1647" s="64" t="n">
        <x:f aca="0">Z1646*(1+F1647)</x:f>
        <x:v>0.15887514129141916</x:v>
      </x:c>
      <x:c r="K1647" s="64" t="n">
        <x:f aca="0">AA1646*(1+G1647)</x:f>
        <x:v>0.13827980604086323</x:v>
      </x:c>
      <x:c r="L1647" s="64" t="n">
        <x:f aca="0">AB1646*(1+H1647)</x:f>
        <x:v>0.9933993717014487</x:v>
      </x:c>
      <x:c r="M1647" s="64" t="n">
        <x:f aca="0">AC1646*(1+I1647)</x:f>
        <x:v>0.13606638137014915</x:v>
      </x:c>
      <x:c r="N1647" s="64" t="n">
        <x:f aca="0">SUM(J1647:M1647)</x:f>
        <x:v>1.4266207004038804</x:v>
      </x:c>
      <x:c r="O1647" s="65" t="n">
        <x:f aca="0">IFERROR((J1647+K1647)/N1647,0)</x:f>
        <x:v>0.20829288909670032</x:v>
      </x:c>
      <x:c r="P1647" s="66" t="b">
        <x:f aca="0">AND(MONTH(A1647)=12,OR(A1648="",YEAR(A1647)&lt;&gt;YEAR(A1648)))</x:f>
        <x:v>0</x:v>
      </x:c>
      <x:c r="Q1647" s="66" t="b">
        <x:f aca="0">AND(MOD(MONTH(A1647),3)=0,OR(A1648="",MONTH(A1647)&lt;&gt;MONTH(A1648)))</x:f>
        <x:v>0</x:v>
      </x:c>
      <x:c r="R1647" s="66" t="b">
        <x:f aca="0">OR(O1647&gt;$E$7,O1647&lt;$E$6)</x:f>
        <x:v>0</x:v>
      </x:c>
      <x:c r="S1647" s="66" t="b">
        <x:f aca="0">AND(OR(P1647,Q1647,R1647),A1647-AH1646&gt;$E$8)</x:f>
        <x:v>0</x:v>
      </x:c>
      <x:c r="T1647" s="67" t="str">
        <x:f aca="0">IF(NOT(OR(P1647,Q1647,R1647)),"不调",IF(NOT(S1647),"间隔规则跳过",IF(P1647,"年末+季度",IF(AND(Q1647,R1647),"季度+动态",IF(Q1647,"季度","动态")))))</x:f>
        <x:v>不调</x:v>
      </x:c>
      <x:c r="U1647" s="64" t="n">
        <x:f aca="0">IF(OR(T1647="年末+季度",T1647="季度+动态"),N1647*$E$5/2,IF(T1647="季度",(J1647+K1647)/2,IF(T1647="动态",N1647*$E$5*IF(J1647+K1647=0,0.5,J1647/(J1647+K1647)),J1647)))</x:f>
        <x:v>0.15887514129141916</x:v>
      </x:c>
      <x:c r="V1647" s="64" t="n">
        <x:f aca="0">IF(OR(T1647="年末+季度",T1647="季度+动态"),N1647*$E$5/2,IF(T1647="季度",(J1647+K1647)/2,IF(T1647="动态",N1647*$E$5*IF(J1647+K1647=0,0.5,K1647/(J1647+K1647)),K1647)))</x:f>
        <x:v>0.13827980604086323</x:v>
      </x:c>
      <x:c r="W1647" s="64" t="n">
        <x:f aca="0">IF(OR(T1647="年末+季度",T1647="季度+动态",T1647="动态"),N1647*(1-$E$5)*IF(L1647+M1647=0,$B$7/($B$7+$B$8),L1647/(L1647+M1647)),L1647)</x:f>
        <x:v>0.9933993717014487</x:v>
      </x:c>
      <x:c r="X1647" s="64" t="n">
        <x:f aca="0">IF(OR(T1647="年末+季度",T1647="季度+动态",T1647="动态"),N1647*(1-$E$5)*IF(L1647+M1647=0,$B$8/($B$7+$B$8),M1647/(L1647+M1647)),M1647)</x:f>
        <x:v>0.13606638137014915</x:v>
      </x:c>
      <x:c r="Y1647" s="64" t="n">
        <x:f aca="0">POWER(1-$H$5,(A1647-A1646)/$H$8)</x:f>
        <x:v>0.9999862671029998</x:v>
      </x:c>
      <x:c r="Z1647" s="64" t="n">
        <x:f aca="0">U1647*Y1647</x:f>
        <x:v>0.15887295947546792</x:v>
      </x:c>
      <x:c r="AA1647" s="64" t="n">
        <x:f aca="0">V1647*Y1647</x:f>
        <x:v>0.13827790705852966</x:v>
      </x:c>
      <x:c r="AB1647" s="64" t="n">
        <x:f aca="0">W1647*Y1647</x:f>
        <x:v>0.993385729450197</x:v>
      </x:c>
      <x:c r="AC1647" s="64" t="n">
        <x:f aca="0">X1647*Y1647</x:f>
        <x:v>0.1360645127845486</x:v>
      </x:c>
      <x:c r="AD1647" s="64" t="n">
        <x:f aca="0">SUM(Z1647:AC1647)</x:f>
        <x:v>1.4266011087687431</x:v>
      </x:c>
      <x:c r="AE1647" s="64" t="n">
        <x:f aca="0">MAX(AE1646,AD1647)</x:f>
        <x:v>1.4453123110204733</x:v>
      </x:c>
      <x:c r="AF1647" s="63" t="n">
        <x:f aca="0">AD1647/AE1647-1</x:f>
        <x:v>-0.012946130818272117</x:v>
      </x:c>
      <x:c r="AG1647" s="63" t="n">
        <x:f aca="0">AD1647/AD1646-1</x:f>
        <x:v>0.0011127987231449588</x:v>
      </x:c>
      <x:c r="AH1647" s="61" t="n">
        <x:f aca="0">IF(OR(T1647="年末+季度",T1647="季度+动态",T1647="季度",T1647="动态"),A1647,AH1646)</x:f>
        <x:v>46203</x:v>
      </x:c>
      <x:c r="AI1647" s="68" t="n">
        <x:f aca="0">YEAR(A1647)</x:f>
        <x:v>2026</x:v>
      </x:c>
      <x:c r="AJ1647" s="68" t="n">
        <x:f aca="0">MONTH(A1647)</x:f>
        <x:v>8</x:v>
      </x:c>
      <x:c r="AK1647" s="66" t="n">
        <x:f aca="0">IF(MONTH(A1647)&lt;&gt;MONTH(A1648),1,0)</x:f>
        <x:v>0</x:v>
      </x:c>
      <x:c r="AL1647" s="64" t="n">
        <x:f aca="0">IF(AK1646,AD1646,AL1646)</x:f>
        <x:v>1.4006230887253275</x:v>
      </x:c>
      <x:c r="AM1647" s="65" t="str">
        <x:f aca="0">IF(AK1647,AD1647/AL1647-1,"")</x:f>
      </x:c>
      <x:c r="AN1647" s="64" t="n">
        <x:f aca="0">IF(AI1647&lt;&gt;AI1646,AD1647,MAX(AN1646,AD1647))</x:f>
        <x:v>1.4453123110204733</x:v>
      </x:c>
      <x:c r="AO1647" s="65" t="n">
        <x:f aca="0">AD1647/AN1647-1</x:f>
        <x:v>-0.012946130818272117</x:v>
      </x:c>
      <x:c r="AP1647" s="69" t="n">
        <x:f aca="0">IFERROR(SUM(Z1647:AC1647)/AD1647,0)</x:f>
        <x:v>1</x:v>
      </x:c>
      <x:c r="AQ1647" s="66" t="b">
        <x:f aca="0">AND(B1647&gt;0,C1647&gt;0,D1647&gt;0,E1647&gt;0)</x:f>
        <x:v>1</x:v>
      </x:c>
    </x:row>
    <x:row r="1648" ht="13.5" hidden="0">
      <x:c r="A1648" s="61" t="n">
        <x:f aca="0">'净值底稿'!A1610</x:f>
        <x:v>46253</x:v>
      </x:c>
      <x:c r="B1648" s="62" t="n">
        <x:f aca="0">'净值底稿'!W1610</x:f>
        <x:v>1.699223466558028</x:v>
      </x:c>
      <x:c r="C1648" s="62" t="n">
        <x:f aca="0">'净值底稿'!T1610</x:f>
        <x:v>1.9723380794069958</x:v>
      </x:c>
      <x:c r="D1648" s="62" t="n">
        <x:f aca="0">'净值底稿'!U1610</x:f>
        <x:v>1.8019</x:v>
      </x:c>
      <x:c r="E1648" s="62" t="n">
        <x:f aca="0">'净值底稿'!V1610</x:f>
        <x:v>3.271</x:v>
      </x:c>
      <x:c r="F1648" s="63" t="n">
        <x:f aca="0">IFERROR(B1648/B1647-1,0)</x:f>
        <x:v>0.002371680280611521</x:v>
      </x:c>
      <x:c r="G1648" s="63" t="n">
        <x:f aca="0">IFERROR(C1648/C1647-1,0)</x:f>
        <x:v>-0.04512483299543879</x:v>
      </x:c>
      <x:c r="H1648" s="63" t="n">
        <x:f aca="0">IFERROR(D1648/D1647-1,0)</x:f>
        <x:v>-0.0006655204924851388</x:v>
      </x:c>
      <x:c r="I1648" s="63" t="n">
        <x:f aca="0">IFERROR(E1648/E1647-1,0)</x:f>
        <x:v>-0.010437150204205103</x:v>
      </x:c>
      <x:c r="J1648" s="64" t="n">
        <x:f aca="0">Z1647*(1+F1648)</x:f>
        <x:v>0.15924975534057828</x:v>
      </x:c>
      <x:c r="K1648" s="64" t="n">
        <x:f aca="0">AA1647*(1+G1648)</x:f>
        <x:v>0.1320381395955547</x:v>
      </x:c>
      <x:c r="L1648" s="64" t="n">
        <x:f aca="0">AB1647*(1+H1648)</x:f>
        <x:v>0.9927246108903056</x:v>
      </x:c>
      <x:c r="M1648" s="64" t="n">
        <x:f aca="0">AC1647*(1+I1648)</x:f>
        <x:v>0.13464438702715428</x:v>
      </x:c>
      <x:c r="N1648" s="64" t="n">
        <x:f aca="0">SUM(J1648:M1648)</x:f>
        <x:v>1.418656892853593</x:v>
      </x:c>
      <x:c r="O1648" s="65" t="n">
        <x:f aca="0">IFERROR((J1648+K1648)/N1648,0)</x:f>
        <x:v>0.20532652849570596</x:v>
      </x:c>
      <x:c r="P1648" s="66" t="b">
        <x:f aca="0">AND(MONTH(A1648)=12,OR(A1649="",YEAR(A1648)&lt;&gt;YEAR(A1649)))</x:f>
        <x:v>0</x:v>
      </x:c>
      <x:c r="Q1648" s="66" t="b">
        <x:f aca="0">AND(MOD(MONTH(A1648),3)=0,OR(A1649="",MONTH(A1648)&lt;&gt;MONTH(A1649)))</x:f>
        <x:v>0</x:v>
      </x:c>
      <x:c r="R1648" s="66" t="b">
        <x:f aca="0">OR(O1648&gt;$E$7,O1648&lt;$E$6)</x:f>
        <x:v>0</x:v>
      </x:c>
      <x:c r="S1648" s="66" t="b">
        <x:f aca="0">AND(OR(P1648,Q1648,R1648),A1648-AH1647&gt;$E$8)</x:f>
        <x:v>0</x:v>
      </x:c>
      <x:c r="T1648" s="67" t="str">
        <x:f aca="0">IF(NOT(OR(P1648,Q1648,R1648)),"不调",IF(NOT(S1648),"间隔规则跳过",IF(P1648,"年末+季度",IF(AND(Q1648,R1648),"季度+动态",IF(Q1648,"季度","动态")))))</x:f>
        <x:v>不调</x:v>
      </x:c>
      <x:c r="U1648" s="64" t="n">
        <x:f aca="0">IF(OR(T1648="年末+季度",T1648="季度+动态"),N1648*$E$5/2,IF(T1648="季度",(J1648+K1648)/2,IF(T1648="动态",N1648*$E$5*IF(J1648+K1648=0,0.5,J1648/(J1648+K1648)),J1648)))</x:f>
        <x:v>0.15924975534057828</x:v>
      </x:c>
      <x:c r="V1648" s="64" t="n">
        <x:f aca="0">IF(OR(T1648="年末+季度",T1648="季度+动态"),N1648*$E$5/2,IF(T1648="季度",(J1648+K1648)/2,IF(T1648="动态",N1648*$E$5*IF(J1648+K1648=0,0.5,K1648/(J1648+K1648)),K1648)))</x:f>
        <x:v>0.1320381395955547</x:v>
      </x:c>
      <x:c r="W1648" s="64" t="n">
        <x:f aca="0">IF(OR(T1648="年末+季度",T1648="季度+动态",T1648="动态"),N1648*(1-$E$5)*IF(L1648+M1648=0,$B$7/($B$7+$B$8),L1648/(L1648+M1648)),L1648)</x:f>
        <x:v>0.9927246108903056</x:v>
      </x:c>
      <x:c r="X1648" s="64" t="n">
        <x:f aca="0">IF(OR(T1648="年末+季度",T1648="季度+动态",T1648="动态"),N1648*(1-$E$5)*IF(L1648+M1648=0,$B$8/($B$7+$B$8),M1648/(L1648+M1648)),M1648)</x:f>
        <x:v>0.13464438702715428</x:v>
      </x:c>
      <x:c r="Y1648" s="64" t="n">
        <x:f aca="0">POWER(1-$H$5,(A1648-A1647)/$H$8)</x:f>
        <x:v>0.9999862671029998</x:v>
      </x:c>
      <x:c r="Z1648" s="64" t="n">
        <x:f aca="0">U1648*Y1648</x:f>
        <x:v>0.15924756838009088</x:v>
      </x:c>
      <x:c r="AA1648" s="64" t="n">
        <x:f aca="0">V1648*Y1648</x:f>
        <x:v>0.13203632632938353</x:v>
      </x:c>
      <x:c r="AB1648" s="64" t="n">
        <x:f aca="0">W1648*Y1648</x:f>
        <x:v>0.9927109779054747</x:v>
      </x:c>
      <x:c r="AC1648" s="64" t="n">
        <x:f aca="0">X1648*Y1648</x:f>
        <x:v>0.13464253796965558</x:v>
      </x:c>
      <x:c r="AD1648" s="64" t="n">
        <x:f aca="0">SUM(Z1648:AC1648)</x:f>
        <x:v>1.4186374105846047</x:v>
      </x:c>
      <x:c r="AE1648" s="64" t="n">
        <x:f aca="0">MAX(AE1647,AD1648)</x:f>
        <x:v>1.4453123110204733</x:v>
      </x:c>
      <x:c r="AF1648" s="63" t="n">
        <x:f aca="0">AD1648/AE1648-1</x:f>
        <x:v>-0.018456149741805317</x:v>
      </x:c>
      <x:c r="AG1648" s="63" t="n">
        <x:f aca="0">AD1648/AD1647-1</x:f>
        <x:v>-0.005582287953646459</x:v>
      </x:c>
      <x:c r="AH1648" s="61" t="n">
        <x:f aca="0">IF(OR(T1648="年末+季度",T1648="季度+动态",T1648="季度",T1648="动态"),A1648,AH1647)</x:f>
        <x:v>46203</x:v>
      </x:c>
      <x:c r="AI1648" s="68" t="n">
        <x:f aca="0">YEAR(A1648)</x:f>
        <x:v>2026</x:v>
      </x:c>
      <x:c r="AJ1648" s="68" t="n">
        <x:f aca="0">MONTH(A1648)</x:f>
        <x:v>8</x:v>
      </x:c>
      <x:c r="AK1648" s="66" t="n">
        <x:f aca="0">IF(MONTH(A1648)&lt;&gt;MONTH(A1649),1,0)</x:f>
        <x:v>0</x:v>
      </x:c>
      <x:c r="AL1648" s="64" t="n">
        <x:f aca="0">IF(AK1647,AD1647,AL1647)</x:f>
        <x:v>1.4006230887253275</x:v>
      </x:c>
      <x:c r="AM1648" s="65" t="str">
        <x:f aca="0">IF(AK1648,AD1648/AL1648-1,"")</x:f>
      </x:c>
      <x:c r="AN1648" s="64" t="n">
        <x:f aca="0">IF(AI1648&lt;&gt;AI1647,AD1648,MAX(AN1647,AD1648))</x:f>
        <x:v>1.4453123110204733</x:v>
      </x:c>
      <x:c r="AO1648" s="65" t="n">
        <x:f aca="0">AD1648/AN1648-1</x:f>
        <x:v>-0.018456149741805317</x:v>
      </x:c>
      <x:c r="AP1648" s="69" t="n">
        <x:f aca="0">IFERROR(SUM(Z1648:AC1648)/AD1648,0)</x:f>
        <x:v>1</x:v>
      </x:c>
      <x:c r="AQ1648" s="66" t="b">
        <x:f aca="0">AND(B1648&gt;0,C1648&gt;0,D1648&gt;0,E1648&gt;0)</x:f>
        <x:v>1</x:v>
      </x:c>
    </x:row>
    <x:row r="1649" ht="13.5" hidden="0">
      <x:c r="A1649" s="61" t="n">
        <x:f aca="0">'净值底稿'!A1611</x:f>
        <x:v>46254</x:v>
      </x:c>
      <x:c r="B1649" s="62" t="n">
        <x:f aca="0">'净值底稿'!W1611</x:f>
        <x:v>1.7076110977099102</x:v>
      </x:c>
      <x:c r="C1649" s="62" t="n">
        <x:f aca="0">'净值底稿'!T1611</x:f>
        <x:v>1.9880914195855153</x:v>
      </x:c>
      <x:c r="D1649" s="62" t="n">
        <x:f aca="0">'净值底稿'!U1611</x:f>
        <x:v>1.8014</x:v>
      </x:c>
      <x:c r="E1649" s="62" t="n">
        <x:f aca="0">'净值底稿'!V1611</x:f>
        <x:v>3.35</x:v>
      </x:c>
      <x:c r="F1649" s="63" t="n">
        <x:f aca="0">IFERROR(B1649/B1648-1,0)</x:f>
        <x:v>0.004936155436266576</x:v>
      </x:c>
      <x:c r="G1649" s="63" t="n">
        <x:f aca="0">IFERROR(C1649/C1648-1,0)</x:f>
        <x:v>0.00798713990415667</x:v>
      </x:c>
      <x:c r="H1649" s="63" t="n">
        <x:f aca="0">IFERROR(D1649/D1648-1,0)</x:f>
        <x:v>-0.0002774848770742411</x:v>
      </x:c>
      <x:c r="I1649" s="63" t="n">
        <x:f aca="0">IFERROR(E1649/E1648-1,0)</x:f>
        <x:v>0.02415163558544786</x:v>
      </x:c>
      <x:c r="J1649" s="64" t="n">
        <x:f aca="0">Z1648*(1+F1649)</x:f>
        <x:v>0.1600336391304625</x:v>
      </x:c>
      <x:c r="K1649" s="64" t="n">
        <x:f aca="0">AA1648*(1+G1649)</x:f>
        <x:v>0.1330909189402072</x:v>
      </x:c>
      <x:c r="L1649" s="64" t="n">
        <x:f aca="0">AB1648*(1+H1649)</x:f>
        <x:v>0.9924355156218003</x:v>
      </x:c>
      <x:c r="M1649" s="64" t="n">
        <x:f aca="0">AC1648*(1+I1649)</x:f>
        <x:v>0.13789437548099853</x:v>
      </x:c>
      <x:c r="N1649" s="64" t="n">
        <x:f aca="0">SUM(J1649:M1649)</x:f>
        <x:v>1.4234544491734686</x:v>
      </x:c>
      <x:c r="O1649" s="65" t="n">
        <x:f aca="0">IFERROR((J1649+K1649)/N1649,0)</x:f>
        <x:v>0.20592478968390807</x:v>
      </x:c>
      <x:c r="P1649" s="66" t="b">
        <x:f aca="0">AND(MONTH(A1649)=12,OR(A1650="",YEAR(A1649)&lt;&gt;YEAR(A1650)))</x:f>
        <x:v>0</x:v>
      </x:c>
      <x:c r="Q1649" s="66" t="b">
        <x:f aca="0">AND(MOD(MONTH(A1649),3)=0,OR(A1650="",MONTH(A1649)&lt;&gt;MONTH(A1650)))</x:f>
        <x:v>0</x:v>
      </x:c>
      <x:c r="R1649" s="66" t="b">
        <x:f aca="0">OR(O1649&gt;$E$7,O1649&lt;$E$6)</x:f>
        <x:v>0</x:v>
      </x:c>
      <x:c r="S1649" s="66" t="b">
        <x:f aca="0">AND(OR(P1649,Q1649,R1649),A1649-AH1648&gt;$E$8)</x:f>
        <x:v>0</x:v>
      </x:c>
      <x:c r="T1649" s="67" t="str">
        <x:f aca="0">IF(NOT(OR(P1649,Q1649,R1649)),"不调",IF(NOT(S1649),"间隔规则跳过",IF(P1649,"年末+季度",IF(AND(Q1649,R1649),"季度+动态",IF(Q1649,"季度","动态")))))</x:f>
        <x:v>不调</x:v>
      </x:c>
      <x:c r="U1649" s="64" t="n">
        <x:f aca="0">IF(OR(T1649="年末+季度",T1649="季度+动态"),N1649*$E$5/2,IF(T1649="季度",(J1649+K1649)/2,IF(T1649="动态",N1649*$E$5*IF(J1649+K1649=0,0.5,J1649/(J1649+K1649)),J1649)))</x:f>
        <x:v>0.1600336391304625</x:v>
      </x:c>
      <x:c r="V1649" s="64" t="n">
        <x:f aca="0">IF(OR(T1649="年末+季度",T1649="季度+动态"),N1649*$E$5/2,IF(T1649="季度",(J1649+K1649)/2,IF(T1649="动态",N1649*$E$5*IF(J1649+K1649=0,0.5,K1649/(J1649+K1649)),K1649)))</x:f>
        <x:v>0.1330909189402072</x:v>
      </x:c>
      <x:c r="W1649" s="64" t="n">
        <x:f aca="0">IF(OR(T1649="年末+季度",T1649="季度+动态",T1649="动态"),N1649*(1-$E$5)*IF(L1649+M1649=0,$B$7/($B$7+$B$8),L1649/(L1649+M1649)),L1649)</x:f>
        <x:v>0.9924355156218003</x:v>
      </x:c>
      <x:c r="X1649" s="64" t="n">
        <x:f aca="0">IF(OR(T1649="年末+季度",T1649="季度+动态",T1649="动态"),N1649*(1-$E$5)*IF(L1649+M1649=0,$B$8/($B$7+$B$8),M1649/(L1649+M1649)),M1649)</x:f>
        <x:v>0.13789437548099853</x:v>
      </x:c>
      <x:c r="Y1649" s="64" t="n">
        <x:f aca="0">POWER(1-$H$5,(A1649-A1648)/$H$8)</x:f>
        <x:v>0.9999862671029998</x:v>
      </x:c>
      <x:c r="Z1649" s="64" t="n">
        <x:f aca="0">U1649*Y1649</x:f>
        <x:v>0.16003144140497977</x:v>
      </x:c>
      <x:c r="AA1649" s="64" t="n">
        <x:f aca="0">V1649*Y1649</x:f>
        <x:v>0.13308909121632573</x:v>
      </x:c>
      <x:c r="AB1649" s="64" t="n">
        <x:f aca="0">W1649*Y1649</x:f>
        <x:v>0.9924218866070849</x:v>
      </x:c>
      <x:c r="AC1649" s="64" t="n">
        <x:f aca="0">X1649*Y1649</x:f>
        <x:v>0.13789248179174313</x:v>
      </x:c>
      <x:c r="AD1649" s="64" t="n">
        <x:f aca="0">SUM(Z1649:AC1649)</x:f>
        <x:v>1.4234349010201335</x:v>
      </x:c>
      <x:c r="AE1649" s="64" t="n">
        <x:f aca="0">MAX(AE1648,AD1649)</x:f>
        <x:v>1.4453123110204733</x:v>
      </x:c>
      <x:c r="AF1649" s="63" t="n">
        <x:f aca="0">AD1649/AE1649-1</x:f>
        <x:v>-0.015136804574018448</x:v>
      </x:c>
      <x:c r="AG1649" s="63" t="n">
        <x:f aca="0">AD1649/AD1648-1</x:f>
        <x:v>0.003381759426146713</x:v>
      </x:c>
      <x:c r="AH1649" s="61" t="n">
        <x:f aca="0">IF(OR(T1649="年末+季度",T1649="季度+动态",T1649="季度",T1649="动态"),A1649,AH1648)</x:f>
        <x:v>46203</x:v>
      </x:c>
      <x:c r="AI1649" s="68" t="n">
        <x:f aca="0">YEAR(A1649)</x:f>
        <x:v>2026</x:v>
      </x:c>
      <x:c r="AJ1649" s="68" t="n">
        <x:f aca="0">MONTH(A1649)</x:f>
        <x:v>8</x:v>
      </x:c>
      <x:c r="AK1649" s="66" t="n">
        <x:f aca="0">IF(MONTH(A1649)&lt;&gt;MONTH(A1650),1,0)</x:f>
        <x:v>0</x:v>
      </x:c>
      <x:c r="AL1649" s="64" t="n">
        <x:f aca="0">IF(AK1648,AD1648,AL1648)</x:f>
        <x:v>1.4006230887253275</x:v>
      </x:c>
      <x:c r="AM1649" s="65" t="str">
        <x:f aca="0">IF(AK1649,AD1649/AL1649-1,"")</x:f>
      </x:c>
      <x:c r="AN1649" s="64" t="n">
        <x:f aca="0">IF(AI1649&lt;&gt;AI1648,AD1649,MAX(AN1648,AD1649))</x:f>
        <x:v>1.4453123110204733</x:v>
      </x:c>
      <x:c r="AO1649" s="65" t="n">
        <x:f aca="0">AD1649/AN1649-1</x:f>
        <x:v>-0.015136804574018448</x:v>
      </x:c>
      <x:c r="AP1649" s="69" t="n">
        <x:f aca="0">IFERROR(SUM(Z1649:AC1649)/AD1649,0)</x:f>
        <x:v>1</x:v>
      </x:c>
      <x:c r="AQ1649" s="66" t="b">
        <x:f aca="0">AND(B1649&gt;0,C1649&gt;0,D1649&gt;0,E1649&gt;0)</x:f>
        <x:v>1</x:v>
      </x:c>
    </x:row>
    <x:row r="1650" ht="13.5" hidden="0">
      <x:c r="A1650" s="61" t="n">
        <x:f aca="0">'净值底稿'!A1612</x:f>
        <x:v>46255</x:v>
      </x:c>
      <x:c r="B1650" s="62" t="n">
        <x:f aca="0">'净值底稿'!W1612</x:f>
        <x:v>1.7064231135799017</x:v>
      </x:c>
      <x:c r="C1650" s="62" t="n">
        <x:f aca="0">'净值底稿'!T1612</x:f>
        <x:v>1.9964513362343541</x:v>
      </x:c>
      <x:c r="D1650" s="62" t="n">
        <x:f aca="0">'净值底稿'!U1612</x:f>
        <x:v>1.8011</x:v>
      </x:c>
      <x:c r="E1650" s="62" t="n">
        <x:f aca="0">'净值底稿'!V1612</x:f>
        <x:v>3.4021</x:v>
      </x:c>
      <x:c r="F1650" s="63" t="n">
        <x:f aca="0">IFERROR(B1650/B1649-1,0)</x:f>
        <x:v>-0.0006956994667003391</x:v>
      </x:c>
      <x:c r="G1650" s="63" t="n">
        <x:f aca="0">IFERROR(C1650/C1649-1,0)</x:f>
        <x:v>0.004204996091468294</x:v>
      </x:c>
      <x:c r="H1650" s="63" t="n">
        <x:f aca="0">IFERROR(D1650/D1649-1,0)</x:f>
        <x:v>-0.0001665371377816971</x:v>
      </x:c>
      <x:c r="I1650" s="63" t="n">
        <x:f aca="0">IFERROR(E1650/E1649-1,0)</x:f>
        <x:v>0.01555223880597012</x:v>
      </x:c>
      <x:c r="J1650" s="64" t="n">
        <x:f aca="0">Z1649*(1+F1650)</x:f>
        <x:v>0.15992010761653905</x:v>
      </x:c>
      <x:c r="K1650" s="64" t="n">
        <x:f aca="0">AA1649*(1+G1650)</x:f>
        <x:v>0.13364873032470745</x:v>
      </x:c>
      <x:c r="L1650" s="64" t="n">
        <x:f aca="0">AB1649*(1+H1650)</x:f>
        <x:v>0.9922566115066174</x:v>
      </x:c>
      <x:c r="M1650" s="64" t="n">
        <x:f aca="0">AC1649*(1+I1650)</x:f>
        <x:v>0.1400370185981162</x:v>
      </x:c>
      <x:c r="N1650" s="64" t="n">
        <x:f aca="0">SUM(J1650:M1650)</x:f>
        <x:v>1.42586246804598</x:v>
      </x:c>
      <x:c r="O1650" s="65" t="n">
        <x:f aca="0">IFERROR((J1650+K1650)/N1650,0)</x:f>
        <x:v>0.20588860743600115</x:v>
      </x:c>
      <x:c r="P1650" s="66" t="b">
        <x:f aca="0">AND(MONTH(A1650)=12,OR(A1651="",YEAR(A1650)&lt;&gt;YEAR(A1651)))</x:f>
        <x:v>0</x:v>
      </x:c>
      <x:c r="Q1650" s="66" t="b">
        <x:f aca="0">AND(MOD(MONTH(A1650),3)=0,OR(A1651="",MONTH(A1650)&lt;&gt;MONTH(A1651)))</x:f>
        <x:v>0</x:v>
      </x:c>
      <x:c r="R1650" s="66" t="b">
        <x:f aca="0">OR(O1650&gt;$E$7,O1650&lt;$E$6)</x:f>
        <x:v>0</x:v>
      </x:c>
      <x:c r="S1650" s="66" t="b">
        <x:f aca="0">AND(OR(P1650,Q1650,R1650),A1650-AH1649&gt;$E$8)</x:f>
        <x:v>0</x:v>
      </x:c>
      <x:c r="T1650" s="67" t="str">
        <x:f aca="0">IF(NOT(OR(P1650,Q1650,R1650)),"不调",IF(NOT(S1650),"间隔规则跳过",IF(P1650,"年末+季度",IF(AND(Q1650,R1650),"季度+动态",IF(Q1650,"季度","动态")))))</x:f>
        <x:v>不调</x:v>
      </x:c>
      <x:c r="U1650" s="64" t="n">
        <x:f aca="0">IF(OR(T1650="年末+季度",T1650="季度+动态"),N1650*$E$5/2,IF(T1650="季度",(J1650+K1650)/2,IF(T1650="动态",N1650*$E$5*IF(J1650+K1650=0,0.5,J1650/(J1650+K1650)),J1650)))</x:f>
        <x:v>0.15992010761653905</x:v>
      </x:c>
      <x:c r="V1650" s="64" t="n">
        <x:f aca="0">IF(OR(T1650="年末+季度",T1650="季度+动态"),N1650*$E$5/2,IF(T1650="季度",(J1650+K1650)/2,IF(T1650="动态",N1650*$E$5*IF(J1650+K1650=0,0.5,K1650/(J1650+K1650)),K1650)))</x:f>
        <x:v>0.13364873032470745</x:v>
      </x:c>
      <x:c r="W1650" s="64" t="n">
        <x:f aca="0">IF(OR(T1650="年末+季度",T1650="季度+动态",T1650="动态"),N1650*(1-$E$5)*IF(L1650+M1650=0,$B$7/($B$7+$B$8),L1650/(L1650+M1650)),L1650)</x:f>
        <x:v>0.9922566115066174</x:v>
      </x:c>
      <x:c r="X1650" s="64" t="n">
        <x:f aca="0">IF(OR(T1650="年末+季度",T1650="季度+动态",T1650="动态"),N1650*(1-$E$5)*IF(L1650+M1650=0,$B$8/($B$7+$B$8),M1650/(L1650+M1650)),M1650)</x:f>
        <x:v>0.1400370185981162</x:v>
      </x:c>
      <x:c r="Y1650" s="64" t="n">
        <x:f aca="0">POWER(1-$H$5,(A1650-A1649)/$H$8)</x:f>
        <x:v>0.9999862671029998</x:v>
      </x:c>
      <x:c r="Z1650" s="64" t="n">
        <x:f aca="0">U1650*Y1650</x:f>
        <x:v>0.1599179114501729</x:v>
      </x:c>
      <x:c r="AA1650" s="64" t="n">
        <x:f aca="0">V1650*Y1650</x:f>
        <x:v>0.1336468949404597</x:v>
      </x:c>
      <x:c r="AB1650" s="64" t="n">
        <x:f aca="0">W1650*Y1650</x:f>
        <x:v>0.9922429849487737</x:v>
      </x:c>
      <x:c r="AC1650" s="64" t="n">
        <x:f aca="0">X1650*Y1650</x:f>
        <x:v>0.14003509548416357</x:v>
      </x:c>
      <x:c r="AD1650" s="64" t="n">
        <x:f aca="0">SUM(Z1650:AC1650)</x:f>
        <x:v>1.42584288682357</x:v>
      </x:c>
      <x:c r="AE1650" s="64" t="n">
        <x:f aca="0">MAX(AE1649,AD1650)</x:f>
        <x:v>1.4453123110204733</x:v>
      </x:c>
      <x:c r="AF1650" s="63" t="n">
        <x:f aca="0">AD1650/AE1650-1</x:f>
        <x:v>-0.01347073850298608</x:v>
      </x:c>
      <x:c r="AG1650" s="63" t="n">
        <x:f aca="0">AD1650/AD1649-1</x:f>
        <x:v>0.00169167258840619</x:v>
      </x:c>
      <x:c r="AH1650" s="61" t="n">
        <x:f aca="0">IF(OR(T1650="年末+季度",T1650="季度+动态",T1650="季度",T1650="动态"),A1650,AH1649)</x:f>
        <x:v>46203</x:v>
      </x:c>
      <x:c r="AI1650" s="68" t="n">
        <x:f aca="0">YEAR(A1650)</x:f>
        <x:v>2026</x:v>
      </x:c>
      <x:c r="AJ1650" s="68" t="n">
        <x:f aca="0">MONTH(A1650)</x:f>
        <x:v>8</x:v>
      </x:c>
      <x:c r="AK1650" s="66" t="n">
        <x:f aca="0">IF(MONTH(A1650)&lt;&gt;MONTH(A1651),1,0)</x:f>
        <x:v>0</x:v>
      </x:c>
      <x:c r="AL1650" s="64" t="n">
        <x:f aca="0">IF(AK1649,AD1649,AL1649)</x:f>
        <x:v>1.4006230887253275</x:v>
      </x:c>
      <x:c r="AM1650" s="65" t="str">
        <x:f aca="0">IF(AK1650,AD1650/AL1650-1,"")</x:f>
      </x:c>
      <x:c r="AN1650" s="64" t="n">
        <x:f aca="0">IF(AI1650&lt;&gt;AI1649,AD1650,MAX(AN1649,AD1650))</x:f>
        <x:v>1.4453123110204733</x:v>
      </x:c>
      <x:c r="AO1650" s="65" t="n">
        <x:f aca="0">AD1650/AN1650-1</x:f>
        <x:v>-0.01347073850298608</x:v>
      </x:c>
      <x:c r="AP1650" s="69" t="n">
        <x:f aca="0">IFERROR(SUM(Z1650:AC1650)/AD1650,0)</x:f>
        <x:v>1</x:v>
      </x:c>
      <x:c r="AQ1650" s="66" t="b">
        <x:f aca="0">AND(B1650&gt;0,C1650&gt;0,D1650&gt;0,E1650&gt;0)</x:f>
        <x:v>1</x:v>
      </x:c>
    </x:row>
    <x:row r="1651" ht="13.5" hidden="0">
      <x:c r="A1651" s="61" t="n">
        <x:f aca="0">'净值底稿'!A1613</x:f>
        <x:v>46258</x:v>
      </x:c>
      <x:c r="B1651" s="62" t="n">
        <x:f aca="0">'净值底稿'!W1613</x:f>
        <x:v>1.716345435580008</x:v>
      </x:c>
      <x:c r="C1651" s="62" t="n">
        <x:f aca="0">'净值底稿'!T1613</x:f>
        <x:v>1.968068898624158</x:v>
      </x:c>
      <x:c r="D1651" s="62" t="n">
        <x:f aca="0">'净值底稿'!U1613</x:f>
        <x:v>1.8024</x:v>
      </x:c>
      <x:c r="E1651" s="62" t="n">
        <x:f aca="0">'净值底稿'!V1613</x:f>
        <x:v>3.4737</x:v>
      </x:c>
      <x:c r="F1651" s="63" t="n">
        <x:f aca="0">IFERROR(B1651/B1650-1,0)</x:f>
        <x:v>0.005814690343293849</x:v>
      </x:c>
      <x:c r="G1651" s="63" t="n">
        <x:f aca="0">IFERROR(C1651/C1650-1,0)</x:f>
        <x:v>-0.014216443494049935</x:v>
      </x:c>
      <x:c r="H1651" s="63" t="n">
        <x:f aca="0">IFERROR(D1651/D1650-1,0)</x:f>
        <x:v>0.0007217811337516533</x:v>
      </x:c>
      <x:c r="I1651" s="63" t="n">
        <x:f aca="0">IFERROR(E1651/E1650-1,0)</x:f>
        <x:v>0.021045824637723864</x:v>
      </x:c>
      <x:c r="J1651" s="64" t="n">
        <x:f aca="0">Z1650*(1+F1651)</x:f>
        <x:v>0.16084778458560195</x:v>
      </x:c>
      <x:c r="K1651" s="64" t="n">
        <x:f aca="0">AA1650*(1+G1651)</x:f>
        <x:v>0.13174691141038342</x:v>
      </x:c>
      <x:c r="L1651" s="64" t="n">
        <x:f aca="0">AB1650*(1+H1651)</x:f>
        <x:v>0.9929591672154072</x:v>
      </x:c>
      <x:c r="M1651" s="64" t="n">
        <x:f aca="0">AC1650*(1+I1651)</x:f>
        <x:v>0.14298224954685018</x:v>
      </x:c>
      <x:c r="N1651" s="64" t="n">
        <x:f aca="0">SUM(J1651:M1651)</x:f>
        <x:v>1.4285361127582428</x:v>
      </x:c>
      <x:c r="O1651" s="65" t="n">
        <x:f aca="0">IFERROR((J1651+K1651)/N1651,0)</x:f>
        <x:v>0.20482135059997772</x:v>
      </x:c>
      <x:c r="P1651" s="66" t="b">
        <x:f aca="0">AND(MONTH(A1651)=12,OR(A1652="",YEAR(A1651)&lt;&gt;YEAR(A1652)))</x:f>
        <x:v>0</x:v>
      </x:c>
      <x:c r="Q1651" s="66" t="b">
        <x:f aca="0">AND(MOD(MONTH(A1651),3)=0,OR(A1652="",MONTH(A1651)&lt;&gt;MONTH(A1652)))</x:f>
        <x:v>0</x:v>
      </x:c>
      <x:c r="R1651" s="66" t="b">
        <x:f aca="0">OR(O1651&gt;$E$7,O1651&lt;$E$6)</x:f>
        <x:v>0</x:v>
      </x:c>
      <x:c r="S1651" s="66" t="b">
        <x:f aca="0">AND(OR(P1651,Q1651,R1651),A1651-AH1650&gt;$E$8)</x:f>
        <x:v>0</x:v>
      </x:c>
      <x:c r="T1651" s="67" t="str">
        <x:f aca="0">IF(NOT(OR(P1651,Q1651,R1651)),"不调",IF(NOT(S1651),"间隔规则跳过",IF(P1651,"年末+季度",IF(AND(Q1651,R1651),"季度+动态",IF(Q1651,"季度","动态")))))</x:f>
        <x:v>不调</x:v>
      </x:c>
      <x:c r="U1651" s="64" t="n">
        <x:f aca="0">IF(OR(T1651="年末+季度",T1651="季度+动态"),N1651*$E$5/2,IF(T1651="季度",(J1651+K1651)/2,IF(T1651="动态",N1651*$E$5*IF(J1651+K1651=0,0.5,J1651/(J1651+K1651)),J1651)))</x:f>
        <x:v>0.16084778458560195</x:v>
      </x:c>
      <x:c r="V1651" s="64" t="n">
        <x:f aca="0">IF(OR(T1651="年末+季度",T1651="季度+动态"),N1651*$E$5/2,IF(T1651="季度",(J1651+K1651)/2,IF(T1651="动态",N1651*$E$5*IF(J1651+K1651=0,0.5,K1651/(J1651+K1651)),K1651)))</x:f>
        <x:v>0.13174691141038342</x:v>
      </x:c>
      <x:c r="W1651" s="64" t="n">
        <x:f aca="0">IF(OR(T1651="年末+季度",T1651="季度+动态",T1651="动态"),N1651*(1-$E$5)*IF(L1651+M1651=0,$B$7/($B$7+$B$8),L1651/(L1651+M1651)),L1651)</x:f>
        <x:v>0.9929591672154072</x:v>
      </x:c>
      <x:c r="X1651" s="64" t="n">
        <x:f aca="0">IF(OR(T1651="年末+季度",T1651="季度+动态",T1651="动态"),N1651*(1-$E$5)*IF(L1651+M1651=0,$B$8/($B$7+$B$8),M1651/(L1651+M1651)),M1651)</x:f>
        <x:v>0.14298224954685018</x:v>
      </x:c>
      <x:c r="Y1651" s="64" t="n">
        <x:f aca="0">POWER(1-$H$5,(A1651-A1650)/$H$8)</x:f>
        <x:v>0.9999588018747739</x:v>
      </x:c>
      <x:c r="Z1651" s="64" t="n">
        <x:f aca="0">U1651*Y1651</x:f>
        <x:v>0.16084115795843026</x:v>
      </x:c>
      <x:c r="AA1651" s="64" t="n">
        <x:f aca="0">V1651*Y1651</x:f>
        <x:v>0.13174148368462898</x:v>
      </x:c>
      <x:c r="AB1651" s="64" t="n">
        <x:f aca="0">W1651*Y1651</x:f>
        <x:v>0.9929182591592919</x:v>
      </x:c>
      <x:c r="AC1651" s="64" t="n">
        <x:f aca="0">X1651*Y1651</x:f>
        <x:v>0.14297635894622823</x:v>
      </x:c>
      <x:c r="AD1651" s="64" t="n">
        <x:f aca="0">SUM(Z1651:AC1651)</x:f>
        <x:v>1.4284772597485795</x:v>
      </x:c>
      <x:c r="AE1651" s="64" t="n">
        <x:f aca="0">MAX(AE1650,AD1651)</x:f>
        <x:v>1.4453123110204733</x:v>
      </x:c>
      <x:c r="AF1651" s="63" t="n">
        <x:f aca="0">AD1651/AE1651-1</x:f>
        <x:v>-0.011648036997628064</x:v>
      </x:c>
      <x:c r="AG1651" s="63" t="n">
        <x:f aca="0">AD1651/AD1650-1</x:f>
        <x:v>0.00184758990584033</x:v>
      </x:c>
      <x:c r="AH1651" s="61" t="n">
        <x:f aca="0">IF(OR(T1651="年末+季度",T1651="季度+动态",T1651="季度",T1651="动态"),A1651,AH1650)</x:f>
        <x:v>46203</x:v>
      </x:c>
      <x:c r="AI1651" s="68" t="n">
        <x:f aca="0">YEAR(A1651)</x:f>
        <x:v>2026</x:v>
      </x:c>
      <x:c r="AJ1651" s="68" t="n">
        <x:f aca="0">MONTH(A1651)</x:f>
        <x:v>8</x:v>
      </x:c>
      <x:c r="AK1651" s="66" t="n">
        <x:f aca="0">IF(MONTH(A1651)&lt;&gt;MONTH(A1652),1,0)</x:f>
        <x:v>0</x:v>
      </x:c>
      <x:c r="AL1651" s="64" t="n">
        <x:f aca="0">IF(AK1650,AD1650,AL1650)</x:f>
        <x:v>1.4006230887253275</x:v>
      </x:c>
      <x:c r="AM1651" s="65" t="str">
        <x:f aca="0">IF(AK1651,AD1651/AL1651-1,"")</x:f>
      </x:c>
      <x:c r="AN1651" s="64" t="n">
        <x:f aca="0">IF(AI1651&lt;&gt;AI1650,AD1651,MAX(AN1650,AD1651))</x:f>
        <x:v>1.4453123110204733</x:v>
      </x:c>
      <x:c r="AO1651" s="65" t="n">
        <x:f aca="0">AD1651/AN1651-1</x:f>
        <x:v>-0.011648036997628064</x:v>
      </x:c>
      <x:c r="AP1651" s="69" t="n">
        <x:f aca="0">IFERROR(SUM(Z1651:AC1651)/AD1651,0)</x:f>
        <x:v>1</x:v>
      </x:c>
      <x:c r="AQ1651" s="66" t="b">
        <x:f aca="0">AND(B1651&gt;0,C1651&gt;0,D1651&gt;0,E1651&gt;0)</x:f>
        <x:v>1</x:v>
      </x:c>
    </x:row>
    <x:row r="1652" ht="13.5" hidden="0">
      <x:c r="A1652" s="61" t="n">
        <x:f aca="0">'净值底稿'!A1614</x:f>
        <x:v>46259</x:v>
      </x:c>
      <x:c r="B1652" s="62" t="n">
        <x:f aca="0">'净值底稿'!W1614</x:f>
        <x:v>1.7135426038256891</x:v>
      </x:c>
      <x:c r="C1652" s="62" t="n">
        <x:f aca="0">'净值底稿'!T1614</x:f>
        <x:v>1.9744508571455566</x:v>
      </x:c>
      <x:c r="D1652" s="62" t="n">
        <x:f aca="0">'净值底稿'!U1614</x:f>
        <x:v>1.8022</x:v>
      </x:c>
      <x:c r="E1652" s="62" t="n">
        <x:f aca="0">'净值底稿'!V1614</x:f>
        <x:v>3.4614</x:v>
      </x:c>
      <x:c r="F1652" s="63" t="n">
        <x:f aca="0">IFERROR(B1652/B1651-1,0)</x:f>
        <x:v>-0.001633023106081044</x:v>
      </x:c>
      <x:c r="G1652" s="63" t="n">
        <x:f aca="0">IFERROR(C1652/C1651-1,0)</x:f>
        <x:v>0.0032427515753439273</x:v>
      </x:c>
      <x:c r="H1652" s="63" t="n">
        <x:f aca="0">IFERROR(D1652/D1651-1,0)</x:f>
        <x:v>-0.00011096316023073705</x:v>
      </x:c>
      <x:c r="I1652" s="63" t="n">
        <x:f aca="0">IFERROR(E1652/E1651-1,0)</x:f>
        <x:v>-0.0035408929959409585</x:v>
      </x:c>
      <x:c r="J1652" s="64" t="n">
        <x:f aca="0">Z1651*(1+F1652)</x:f>
        <x:v>0.16057850063107532</x:v>
      </x:c>
      <x:c r="K1652" s="64" t="n">
        <x:f aca="0">AA1651*(1+G1652)</x:f>
        <x:v>0.13216868858838546</x:v>
      </x:c>
      <x:c r="L1652" s="64" t="n">
        <x:f aca="0">AB1651*(1+H1652)</x:f>
        <x:v>0.9928080818114048</x:v>
      </x:c>
      <x:c r="M1652" s="64" t="n">
        <x:f aca="0">AC1651*(1+I1652)</x:f>
        <x:v>0.1424700949582504</x:v>
      </x:c>
      <x:c r="N1652" s="64" t="n">
        <x:f aca="0">SUM(J1652:M1652)</x:f>
        <x:v>1.428025365989116</x:v>
      </x:c>
      <x:c r="O1652" s="65" t="n">
        <x:f aca="0">IFERROR((J1652+K1652)/N1652,0)</x:f>
        <x:v>0.20500139296663725</x:v>
      </x:c>
      <x:c r="P1652" s="66" t="b">
        <x:f aca="0">AND(MONTH(A1652)=12,OR(A1653="",YEAR(A1652)&lt;&gt;YEAR(A1653)))</x:f>
        <x:v>0</x:v>
      </x:c>
      <x:c r="Q1652" s="66" t="b">
        <x:f aca="0">AND(MOD(MONTH(A1652),3)=0,OR(A1653="",MONTH(A1652)&lt;&gt;MONTH(A1653)))</x:f>
        <x:v>0</x:v>
      </x:c>
      <x:c r="R1652" s="66" t="b">
        <x:f aca="0">OR(O1652&gt;$E$7,O1652&lt;$E$6)</x:f>
        <x:v>0</x:v>
      </x:c>
      <x:c r="S1652" s="66" t="b">
        <x:f aca="0">AND(OR(P1652,Q1652,R1652),A1652-AH1651&gt;$E$8)</x:f>
        <x:v>0</x:v>
      </x:c>
      <x:c r="T1652" s="67" t="str">
        <x:f aca="0">IF(NOT(OR(P1652,Q1652,R1652)),"不调",IF(NOT(S1652),"间隔规则跳过",IF(P1652,"年末+季度",IF(AND(Q1652,R1652),"季度+动态",IF(Q1652,"季度","动态")))))</x:f>
        <x:v>不调</x:v>
      </x:c>
      <x:c r="U1652" s="64" t="n">
        <x:f aca="0">IF(OR(T1652="年末+季度",T1652="季度+动态"),N1652*$E$5/2,IF(T1652="季度",(J1652+K1652)/2,IF(T1652="动态",N1652*$E$5*IF(J1652+K1652=0,0.5,J1652/(J1652+K1652)),J1652)))</x:f>
        <x:v>0.16057850063107532</x:v>
      </x:c>
      <x:c r="V1652" s="64" t="n">
        <x:f aca="0">IF(OR(T1652="年末+季度",T1652="季度+动态"),N1652*$E$5/2,IF(T1652="季度",(J1652+K1652)/2,IF(T1652="动态",N1652*$E$5*IF(J1652+K1652=0,0.5,K1652/(J1652+K1652)),K1652)))</x:f>
        <x:v>0.13216868858838546</x:v>
      </x:c>
      <x:c r="W1652" s="64" t="n">
        <x:f aca="0">IF(OR(T1652="年末+季度",T1652="季度+动态",T1652="动态"),N1652*(1-$E$5)*IF(L1652+M1652=0,$B$7/($B$7+$B$8),L1652/(L1652+M1652)),L1652)</x:f>
        <x:v>0.9928080818114048</x:v>
      </x:c>
      <x:c r="X1652" s="64" t="n">
        <x:f aca="0">IF(OR(T1652="年末+季度",T1652="季度+动态",T1652="动态"),N1652*(1-$E$5)*IF(L1652+M1652=0,$B$8/($B$7+$B$8),M1652/(L1652+M1652)),M1652)</x:f>
        <x:v>0.1424700949582504</x:v>
      </x:c>
      <x:c r="Y1652" s="64" t="n">
        <x:f aca="0">POWER(1-$H$5,(A1652-A1651)/$H$8)</x:f>
        <x:v>0.9999862671029998</x:v>
      </x:c>
      <x:c r="Z1652" s="64" t="n">
        <x:f aca="0">U1652*Y1652</x:f>
        <x:v>0.1605762954230657</x:v>
      </x:c>
      <x:c r="AA1652" s="64" t="n">
        <x:f aca="0">V1652*Y1652</x:f>
        <x:v>0.1321668735293984</x:v>
      </x:c>
      <x:c r="AB1652" s="64" t="n">
        <x:f aca="0">W1652*Y1652</x:f>
        <x:v>0.9927944476802762</x:v>
      </x:c>
      <x:c r="AC1652" s="64" t="n">
        <x:f aca="0">X1652*Y1652</x:f>
        <x:v>0.14246813843111072</x:v>
      </x:c>
      <x:c r="AD1652" s="64" t="n">
        <x:f aca="0">SUM(Z1652:AC1652)</x:f>
        <x:v>1.4280057550638512</x:v>
      </x:c>
      <x:c r="AE1652" s="64" t="n">
        <x:f aca="0">MAX(AE1651,AD1652)</x:f>
        <x:v>1.4453123110204733</x:v>
      </x:c>
      <x:c r="AF1652" s="63" t="n">
        <x:f aca="0">AD1652/AE1652-1</x:f>
        <x:v>-0.011974267308636377</x:v>
      </x:c>
      <x:c r="AG1652" s="63" t="n">
        <x:f aca="0">AD1652/AD1651-1</x:f>
        <x:v>-0.0003300750372542405</x:v>
      </x:c>
      <x:c r="AH1652" s="61" t="n">
        <x:f aca="0">IF(OR(T1652="年末+季度",T1652="季度+动态",T1652="季度",T1652="动态"),A1652,AH1651)</x:f>
        <x:v>46203</x:v>
      </x:c>
      <x:c r="AI1652" s="68" t="n">
        <x:f aca="0">YEAR(A1652)</x:f>
        <x:v>2026</x:v>
      </x:c>
      <x:c r="AJ1652" s="68" t="n">
        <x:f aca="0">MONTH(A1652)</x:f>
        <x:v>8</x:v>
      </x:c>
      <x:c r="AK1652" s="66" t="n">
        <x:f aca="0">IF(MONTH(A1652)&lt;&gt;MONTH(A1653),1,0)</x:f>
        <x:v>0</x:v>
      </x:c>
      <x:c r="AL1652" s="64" t="n">
        <x:f aca="0">IF(AK1651,AD1651,AL1651)</x:f>
        <x:v>1.4006230887253275</x:v>
      </x:c>
      <x:c r="AM1652" s="65" t="str">
        <x:f aca="0">IF(AK1652,AD1652/AL1652-1,"")</x:f>
      </x:c>
      <x:c r="AN1652" s="64" t="n">
        <x:f aca="0">IF(AI1652&lt;&gt;AI1651,AD1652,MAX(AN1651,AD1652))</x:f>
        <x:v>1.4453123110204733</x:v>
      </x:c>
      <x:c r="AO1652" s="65" t="n">
        <x:f aca="0">AD1652/AN1652-1</x:f>
        <x:v>-0.011974267308636377</x:v>
      </x:c>
      <x:c r="AP1652" s="69" t="n">
        <x:f aca="0">IFERROR(SUM(Z1652:AC1652)/AD1652,0)</x:f>
        <x:v>1</x:v>
      </x:c>
      <x:c r="AQ1652" s="66" t="b">
        <x:f aca="0">AND(B1652&gt;0,C1652&gt;0,D1652&gt;0,E1652&gt;0)</x:f>
        <x:v>1</x:v>
      </x:c>
    </x:row>
    <x:row r="1653" ht="13.5" hidden="0">
      <x:c r="A1653" s="61" t="n">
        <x:f aca="0">'净值底稿'!A1615</x:f>
        <x:v>46260</x:v>
      </x:c>
      <x:c r="B1653" s="62" t="n">
        <x:f aca="0">'净值底稿'!W1615</x:f>
        <x:v>1.7214909363701345</x:v>
      </x:c>
      <x:c r="C1653" s="62" t="n">
        <x:f aca="0">'净值底稿'!T1615</x:f>
        <x:v>1.978311615460895</x:v>
      </x:c>
      <x:c r="D1653" s="62" t="n">
        <x:f aca="0">'净值底稿'!U1615</x:f>
        <x:v>1.8017</x:v>
      </x:c>
      <x:c r="E1653" s="62" t="n">
        <x:f aca="0">'净值底稿'!V1615</x:f>
        <x:v>3.4627</x:v>
      </x:c>
      <x:c r="F1653" s="63" t="n">
        <x:f aca="0">IFERROR(B1653/B1652-1,0)</x:f>
        <x:v>0.0046385380361713135</x:v>
      </x:c>
      <x:c r="G1653" s="63" t="n">
        <x:f aca="0">IFERROR(C1653/C1652-1,0)</x:f>
        <x:v>0.0019553580183402364</x:v>
      </x:c>
      <x:c r="H1653" s="63" t="n">
        <x:f aca="0">IFERROR(D1653/D1652-1,0)</x:f>
        <x:v>-0.0002774386860503464</x:v>
      </x:c>
      <x:c r="I1653" s="63" t="n">
        <x:f aca="0">IFERROR(E1653/E1652-1,0)</x:f>
        <x:v>0.00037557057837878105</x:v>
      </x:c>
      <x:c r="J1653" s="64" t="n">
        <x:f aca="0">Z1652*(1+F1653)</x:f>
        <x:v>0.16132113467709308</x:v>
      </x:c>
      <x:c r="K1653" s="64" t="n">
        <x:f aca="0">AA1652*(1+G1653)</x:f>
        <x:v>0.13242530708531308</x:v>
      </x:c>
      <x:c r="L1653" s="64" t="n">
        <x:f aca="0">AB1652*(1+H1653)</x:f>
        <x:v>0.9925190080931937</x:v>
      </x:c>
      <x:c r="M1653" s="64" t="n">
        <x:f aca="0">AC1652*(1+I1653)</x:f>
        <x:v>0.14252164527226185</x:v>
      </x:c>
      <x:c r="N1653" s="64" t="n">
        <x:f aca="0">SUM(J1653:M1653)</x:f>
        <x:v>1.4287870951278618</x:v>
      </x:c>
      <x:c r="O1653" s="65" t="n">
        <x:f aca="0">IFERROR((J1653+K1653)/N1653,0)</x:f>
        <x:v>0.20559147179035717</x:v>
      </x:c>
      <x:c r="P1653" s="66" t="b">
        <x:f aca="0">AND(MONTH(A1653)=12,OR(A1654="",YEAR(A1653)&lt;&gt;YEAR(A1654)))</x:f>
        <x:v>0</x:v>
      </x:c>
      <x:c r="Q1653" s="66" t="b">
        <x:f aca="0">AND(MOD(MONTH(A1653),3)=0,OR(A1654="",MONTH(A1653)&lt;&gt;MONTH(A1654)))</x:f>
        <x:v>0</x:v>
      </x:c>
      <x:c r="R1653" s="66" t="b">
        <x:f aca="0">OR(O1653&gt;$E$7,O1653&lt;$E$6)</x:f>
        <x:v>0</x:v>
      </x:c>
      <x:c r="S1653" s="66" t="b">
        <x:f aca="0">AND(OR(P1653,Q1653,R1653),A1653-AH1652&gt;$E$8)</x:f>
        <x:v>0</x:v>
      </x:c>
      <x:c r="T1653" s="67" t="str">
        <x:f aca="0">IF(NOT(OR(P1653,Q1653,R1653)),"不调",IF(NOT(S1653),"间隔规则跳过",IF(P1653,"年末+季度",IF(AND(Q1653,R1653),"季度+动态",IF(Q1653,"季度","动态")))))</x:f>
        <x:v>不调</x:v>
      </x:c>
      <x:c r="U1653" s="64" t="n">
        <x:f aca="0">IF(OR(T1653="年末+季度",T1653="季度+动态"),N1653*$E$5/2,IF(T1653="季度",(J1653+K1653)/2,IF(T1653="动态",N1653*$E$5*IF(J1653+K1653=0,0.5,J1653/(J1653+K1653)),J1653)))</x:f>
        <x:v>0.16132113467709308</x:v>
      </x:c>
      <x:c r="V1653" s="64" t="n">
        <x:f aca="0">IF(OR(T1653="年末+季度",T1653="季度+动态"),N1653*$E$5/2,IF(T1653="季度",(J1653+K1653)/2,IF(T1653="动态",N1653*$E$5*IF(J1653+K1653=0,0.5,K1653/(J1653+K1653)),K1653)))</x:f>
        <x:v>0.13242530708531308</x:v>
      </x:c>
      <x:c r="W1653" s="64" t="n">
        <x:f aca="0">IF(OR(T1653="年末+季度",T1653="季度+动态",T1653="动态"),N1653*(1-$E$5)*IF(L1653+M1653=0,$B$7/($B$7+$B$8),L1653/(L1653+M1653)),L1653)</x:f>
        <x:v>0.9925190080931937</x:v>
      </x:c>
      <x:c r="X1653" s="64" t="n">
        <x:f aca="0">IF(OR(T1653="年末+季度",T1653="季度+动态",T1653="动态"),N1653*(1-$E$5)*IF(L1653+M1653=0,$B$8/($B$7+$B$8),M1653/(L1653+M1653)),M1653)</x:f>
        <x:v>0.14252164527226185</x:v>
      </x:c>
      <x:c r="Y1653" s="64" t="n">
        <x:f aca="0">POWER(1-$H$5,(A1653-A1652)/$H$8)</x:f>
        <x:v>0.9999862671029998</x:v>
      </x:c>
      <x:c r="Z1653" s="64" t="n">
        <x:f aca="0">U1653*Y1653</x:f>
        <x:v>0.1613189192705666</x:v>
      </x:c>
      <x:c r="AA1653" s="64" t="n">
        <x:f aca="0">V1653*Y1653</x:f>
        <x:v>0.13242348850221067</x:v>
      </x:c>
      <x:c r="AB1653" s="64" t="n">
        <x:f aca="0">W1653*Y1653</x:f>
        <x:v>0.9925053779318848</x:v>
      </x:c>
      <x:c r="AC1653" s="64" t="n">
        <x:f aca="0">X1653*Y1653</x:f>
        <x:v>0.14251968803718704</x:v>
      </x:c>
      <x:c r="AD1653" s="64" t="n">
        <x:f aca="0">SUM(Z1653:AC1653)</x:f>
        <x:v>1.4287674737418492</x:v>
      </x:c>
      <x:c r="AE1653" s="64" t="n">
        <x:f aca="0">MAX(AE1652,AD1653)</x:f>
        <x:v>1.4453123110204733</x:v>
      </x:c>
      <x:c r="AF1653" s="63" t="n">
        <x:f aca="0">AD1653/AE1653-1</x:f>
        <x:v>-0.011447240262516312</x:v>
      </x:c>
      <x:c r="AG1653" s="63" t="n">
        <x:f aca="0">AD1653/AD1652-1</x:f>
        <x:v>0.000533414291431944</x:v>
      </x:c>
      <x:c r="AH1653" s="61" t="n">
        <x:f aca="0">IF(OR(T1653="年末+季度",T1653="季度+动态",T1653="季度",T1653="动态"),A1653,AH1652)</x:f>
        <x:v>46203</x:v>
      </x:c>
      <x:c r="AI1653" s="68" t="n">
        <x:f aca="0">YEAR(A1653)</x:f>
        <x:v>2026</x:v>
      </x:c>
      <x:c r="AJ1653" s="68" t="n">
        <x:f aca="0">MONTH(A1653)</x:f>
        <x:v>8</x:v>
      </x:c>
      <x:c r="AK1653" s="66" t="n">
        <x:f aca="0">IF(MONTH(A1653)&lt;&gt;MONTH(A1654),1,0)</x:f>
        <x:v>0</x:v>
      </x:c>
      <x:c r="AL1653" s="64" t="n">
        <x:f aca="0">IF(AK1652,AD1652,AL1652)</x:f>
        <x:v>1.4006230887253275</x:v>
      </x:c>
      <x:c r="AM1653" s="65" t="str">
        <x:f aca="0">IF(AK1653,AD1653/AL1653-1,"")</x:f>
      </x:c>
      <x:c r="AN1653" s="64" t="n">
        <x:f aca="0">IF(AI1653&lt;&gt;AI1652,AD1653,MAX(AN1652,AD1653))</x:f>
        <x:v>1.4453123110204733</x:v>
      </x:c>
      <x:c r="AO1653" s="65" t="n">
        <x:f aca="0">AD1653/AN1653-1</x:f>
        <x:v>-0.011447240262516312</x:v>
      </x:c>
      <x:c r="AP1653" s="69" t="n">
        <x:f aca="0">IFERROR(SUM(Z1653:AC1653)/AD1653,0)</x:f>
        <x:v>1</x:v>
      </x:c>
      <x:c r="AQ1653" s="66" t="b">
        <x:f aca="0">AND(B1653&gt;0,C1653&gt;0,D1653&gt;0,E1653&gt;0)</x:f>
        <x:v>1</x:v>
      </x:c>
    </x:row>
    <x:row r="1654" ht="13.5" hidden="0">
      <x:c r="A1654" s="61" t="n">
        <x:f aca="0">'净值底稿'!A1616</x:f>
        <x:v>46261</x:v>
      </x:c>
      <x:c r="B1654" s="62" t="n">
        <x:f aca="0">'净值底稿'!W1616</x:f>
        <x:v>1.723583794521457</x:v>
      </x:c>
      <x:c r="C1654" s="62" t="n">
        <x:f aca="0">'净值底稿'!T1616</x:f>
        <x:v>2.018915570702646</x:v>
      </x:c>
      <x:c r="D1654" s="62" t="n">
        <x:f aca="0">'净值底稿'!U1616</x:f>
        <x:v>1.8003</x:v>
      </x:c>
      <x:c r="E1654" s="62" t="n">
        <x:f aca="0">'净值底稿'!V1616</x:f>
        <x:v>3.4346</x:v>
      </x:c>
      <x:c r="F1654" s="63" t="n">
        <x:f aca="0">IFERROR(B1654/B1653-1,0)</x:f>
        <x:v>0.001215724176704347</x:v>
      </x:c>
      <x:c r="G1654" s="63" t="n">
        <x:f aca="0">IFERROR(C1654/C1653-1,0)</x:f>
        <x:v>0.020524549784989743</x:v>
      </x:c>
      <x:c r="H1654" s="63" t="n">
        <x:f aca="0">IFERROR(D1654/D1653-1,0)</x:f>
        <x:v>-0.000777043902980501</x:v>
      </x:c>
      <x:c r="I1654" s="63" t="n">
        <x:f aca="0">IFERROR(E1654/E1653-1,0)</x:f>
        <x:v>-0.008115054726080762</x:v>
      </x:c>
      <x:c r="J1654" s="64" t="n">
        <x:f aca="0">Z1653*(1+F1654)</x:f>
        <x:v>0.16151503858088365</x:v>
      </x:c>
      <x:c r="K1654" s="64" t="n">
        <x:f aca="0">AA1653*(1+G1654)</x:f>
        <x:v>0.1351414209846763</x:v>
      </x:c>
      <x:c r="L1654" s="64" t="n">
        <x:f aca="0">AB1653*(1+H1654)</x:f>
        <x:v>0.9917341576792874</x:v>
      </x:c>
      <x:c r="M1654" s="64" t="n">
        <x:f aca="0">AC1653*(1+I1654)</x:f>
        <x:v>0.14136313296922132</x:v>
      </x:c>
      <x:c r="N1654" s="64" t="n">
        <x:f aca="0">SUM(J1654:M1654)</x:f>
        <x:v>1.4297537502140687</x:v>
      </x:c>
      <x:c r="O1654" s="65" t="n">
        <x:f aca="0">IFERROR((J1654+K1654)/N1654,0)</x:f>
        <x:v>0.20748779957467733</x:v>
      </x:c>
      <x:c r="P1654" s="66" t="b">
        <x:f aca="0">AND(MONTH(A1654)=12,OR(A1655="",YEAR(A1654)&lt;&gt;YEAR(A1655)))</x:f>
        <x:v>0</x:v>
      </x:c>
      <x:c r="Q1654" s="66" t="b">
        <x:f aca="0">AND(MOD(MONTH(A1654),3)=0,OR(A1655="",MONTH(A1654)&lt;&gt;MONTH(A1655)))</x:f>
        <x:v>0</x:v>
      </x:c>
      <x:c r="R1654" s="66" t="b">
        <x:f aca="0">OR(O1654&gt;$E$7,O1654&lt;$E$6)</x:f>
        <x:v>0</x:v>
      </x:c>
      <x:c r="S1654" s="66" t="b">
        <x:f aca="0">AND(OR(P1654,Q1654,R1654),A1654-AH1653&gt;$E$8)</x:f>
        <x:v>0</x:v>
      </x:c>
      <x:c r="T1654" s="67" t="str">
        <x:f aca="0">IF(NOT(OR(P1654,Q1654,R1654)),"不调",IF(NOT(S1654),"间隔规则跳过",IF(P1654,"年末+季度",IF(AND(Q1654,R1654),"季度+动态",IF(Q1654,"季度","动态")))))</x:f>
        <x:v>不调</x:v>
      </x:c>
      <x:c r="U1654" s="64" t="n">
        <x:f aca="0">IF(OR(T1654="年末+季度",T1654="季度+动态"),N1654*$E$5/2,IF(T1654="季度",(J1654+K1654)/2,IF(T1654="动态",N1654*$E$5*IF(J1654+K1654=0,0.5,J1654/(J1654+K1654)),J1654)))</x:f>
        <x:v>0.16151503858088365</x:v>
      </x:c>
      <x:c r="V1654" s="64" t="n">
        <x:f aca="0">IF(OR(T1654="年末+季度",T1654="季度+动态"),N1654*$E$5/2,IF(T1654="季度",(J1654+K1654)/2,IF(T1654="动态",N1654*$E$5*IF(J1654+K1654=0,0.5,K1654/(J1654+K1654)),K1654)))</x:f>
        <x:v>0.1351414209846763</x:v>
      </x:c>
      <x:c r="W1654" s="64" t="n">
        <x:f aca="0">IF(OR(T1654="年末+季度",T1654="季度+动态",T1654="动态"),N1654*(1-$E$5)*IF(L1654+M1654=0,$B$7/($B$7+$B$8),L1654/(L1654+M1654)),L1654)</x:f>
        <x:v>0.9917341576792874</x:v>
      </x:c>
      <x:c r="X1654" s="64" t="n">
        <x:f aca="0">IF(OR(T1654="年末+季度",T1654="季度+动态",T1654="动态"),N1654*(1-$E$5)*IF(L1654+M1654=0,$B$8/($B$7+$B$8),M1654/(L1654+M1654)),M1654)</x:f>
        <x:v>0.14136313296922132</x:v>
      </x:c>
      <x:c r="Y1654" s="64" t="n">
        <x:f aca="0">POWER(1-$H$5,(A1654-A1653)/$H$8)</x:f>
        <x:v>0.9999862671029998</x:v>
      </x:c>
      <x:c r="Z1654" s="64" t="n">
        <x:f aca="0">U1654*Y1654</x:f>
        <x:v>0.16151282051149482</x:v>
      </x:c>
      <x:c r="AA1654" s="64" t="n">
        <x:f aca="0">V1654*Y1654</x:f>
        <x:v>0.13513956510146144</x:v>
      </x:c>
      <x:c r="AB1654" s="64" t="n">
        <x:f aca="0">W1654*Y1654</x:f>
        <x:v>0.9917205382962484</x:v>
      </x:c>
      <x:c r="AC1654" s="64" t="n">
        <x:f aca="0">X1654*Y1654</x:f>
        <x:v>0.14136119164387662</x:v>
      </x:c>
      <x:c r="AD1654" s="64" t="n">
        <x:f aca="0">SUM(Z1654:AC1654)</x:f>
        <x:v>1.4297341155530812</x:v>
      </x:c>
      <x:c r="AE1654" s="64" t="n">
        <x:f aca="0">MAX(AE1653,AD1654)</x:f>
        <x:v>1.4453123110204733</x:v>
      </x:c>
      <x:c r="AF1654" s="63" t="n">
        <x:f aca="0">AD1654/AE1654-1</x:f>
        <x:v>-0.010778428543511853</x:v>
      </x:c>
      <x:c r="AG1654" s="63" t="n">
        <x:f aca="0">AD1654/AD1653-1</x:f>
        <x:v>0.0006765564229289645</x:v>
      </x:c>
      <x:c r="AH1654" s="61" t="n">
        <x:f aca="0">IF(OR(T1654="年末+季度",T1654="季度+动态",T1654="季度",T1654="动态"),A1654,AH1653)</x:f>
        <x:v>46203</x:v>
      </x:c>
      <x:c r="AI1654" s="68" t="n">
        <x:f aca="0">YEAR(A1654)</x:f>
        <x:v>2026</x:v>
      </x:c>
      <x:c r="AJ1654" s="68" t="n">
        <x:f aca="0">MONTH(A1654)</x:f>
        <x:v>8</x:v>
      </x:c>
      <x:c r="AK1654" s="66" t="n">
        <x:f aca="0">IF(MONTH(A1654)&lt;&gt;MONTH(A1655),1,0)</x:f>
        <x:v>0</x:v>
      </x:c>
      <x:c r="AL1654" s="64" t="n">
        <x:f aca="0">IF(AK1653,AD1653,AL1653)</x:f>
        <x:v>1.4006230887253275</x:v>
      </x:c>
      <x:c r="AM1654" s="65" t="str">
        <x:f aca="0">IF(AK1654,AD1654/AL1654-1,"")</x:f>
      </x:c>
      <x:c r="AN1654" s="64" t="n">
        <x:f aca="0">IF(AI1654&lt;&gt;AI1653,AD1654,MAX(AN1653,AD1654))</x:f>
        <x:v>1.4453123110204733</x:v>
      </x:c>
      <x:c r="AO1654" s="65" t="n">
        <x:f aca="0">AD1654/AN1654-1</x:f>
        <x:v>-0.010778428543511853</x:v>
      </x:c>
      <x:c r="AP1654" s="69" t="n">
        <x:f aca="0">IFERROR(SUM(Z1654:AC1654)/AD1654,0)</x:f>
        <x:v>1</x:v>
      </x:c>
      <x:c r="AQ1654" s="66" t="b">
        <x:f aca="0">AND(B1654&gt;0,C1654&gt;0,D1654&gt;0,E1654&gt;0)</x:f>
        <x:v>1</x:v>
      </x:c>
    </x:row>
    <x:row r="1655" ht="13.5" hidden="0">
      <x:c r="A1655" s="61" t="n">
        <x:f aca="0">'净值底稿'!A1617</x:f>
        <x:v>46262</x:v>
      </x:c>
      <x:c r="B1655" s="62" t="n">
        <x:f aca="0">'净值底稿'!W1617</x:f>
        <x:v>1.7270705964331734</x:v>
      </x:c>
      <x:c r="C1655" s="62" t="n">
        <x:f aca="0">'净值底稿'!T1617</x:f>
        <x:v>2.012025853349285</x:v>
      </x:c>
      <x:c r="D1655" s="62" t="n">
        <x:f aca="0">'净值底稿'!U1617</x:f>
        <x:v>1.8001</x:v>
      </x:c>
      <x:c r="E1655" s="62" t="n">
        <x:f aca="0">'净值底稿'!V1617</x:f>
        <x:v>3.4416</x:v>
      </x:c>
      <x:c r="F1655" s="63" t="n">
        <x:f aca="0">IFERROR(B1655/B1654-1,0)</x:f>
        <x:v>0.0020229952978205734</x:v>
      </x:c>
      <x:c r="G1655" s="63" t="n">
        <x:f aca="0">IFERROR(C1655/C1654-1,0)</x:f>
        <x:v>-0.003412583197306751</x:v>
      </x:c>
      <x:c r="H1655" s="63" t="n">
        <x:f aca="0">IFERROR(D1655/D1654-1,0)</x:f>
        <x:v>-0.00011109259567843033</x:v>
      </x:c>
      <x:c r="I1655" s="63" t="n">
        <x:f aca="0">IFERROR(E1655/E1654-1,0)</x:f>
        <x:v>0.0020380830373261105</x:v>
      </x:c>
      <x:c r="J1655" s="64" t="n">
        <x:f aca="0">Z1654*(1+F1655)</x:f>
        <x:v>0.1618395601879273</x:v>
      </x:c>
      <x:c r="K1655" s="64" t="n">
        <x:f aca="0">AA1654*(1+G1655)</x:f>
        <x:v>0.13467839009230484</x:v>
      </x:c>
      <x:c r="L1655" s="64" t="n">
        <x:f aca="0">AB1654*(1+H1655)</x:f>
        <x:v>0.9916103654874615</x:v>
      </x:c>
      <x:c r="M1655" s="64" t="n">
        <x:f aca="0">AC1654*(1+I1655)</x:f>
        <x:v>0.1416492974907022</x:v>
      </x:c>
      <x:c r="N1655" s="64" t="n">
        <x:f aca="0">SUM(J1655:M1655)</x:f>
        <x:v>1.429777613258396</x:v>
      </x:c>
      <x:c r="O1655" s="65" t="n">
        <x:f aca="0">IFERROR((J1655+K1655)/N1655,0)</x:f>
        <x:v>0.20738746188960233</x:v>
      </x:c>
      <x:c r="P1655" s="66" t="b">
        <x:f aca="0">AND(MONTH(A1655)=12,OR(A1656="",YEAR(A1655)&lt;&gt;YEAR(A1656)))</x:f>
        <x:v>0</x:v>
      </x:c>
      <x:c r="Q1655" s="66" t="b">
        <x:f aca="0">AND(MOD(MONTH(A1655),3)=0,OR(A1656="",MONTH(A1655)&lt;&gt;MONTH(A1656)))</x:f>
        <x:v>0</x:v>
      </x:c>
      <x:c r="R1655" s="66" t="b">
        <x:f aca="0">OR(O1655&gt;$E$7,O1655&lt;$E$6)</x:f>
        <x:v>0</x:v>
      </x:c>
      <x:c r="S1655" s="66" t="b">
        <x:f aca="0">AND(OR(P1655,Q1655,R1655),A1655-AH1654&gt;$E$8)</x:f>
        <x:v>0</x:v>
      </x:c>
      <x:c r="T1655" s="67" t="str">
        <x:f aca="0">IF(NOT(OR(P1655,Q1655,R1655)),"不调",IF(NOT(S1655),"间隔规则跳过",IF(P1655,"年末+季度",IF(AND(Q1655,R1655),"季度+动态",IF(Q1655,"季度","动态")))))</x:f>
        <x:v>不调</x:v>
      </x:c>
      <x:c r="U1655" s="64" t="n">
        <x:f aca="0">IF(OR(T1655="年末+季度",T1655="季度+动态"),N1655*$E$5/2,IF(T1655="季度",(J1655+K1655)/2,IF(T1655="动态",N1655*$E$5*IF(J1655+K1655=0,0.5,J1655/(J1655+K1655)),J1655)))</x:f>
        <x:v>0.1618395601879273</x:v>
      </x:c>
      <x:c r="V1655" s="64" t="n">
        <x:f aca="0">IF(OR(T1655="年末+季度",T1655="季度+动态"),N1655*$E$5/2,IF(T1655="季度",(J1655+K1655)/2,IF(T1655="动态",N1655*$E$5*IF(J1655+K1655=0,0.5,K1655/(J1655+K1655)),K1655)))</x:f>
        <x:v>0.13467839009230484</x:v>
      </x:c>
      <x:c r="W1655" s="64" t="n">
        <x:f aca="0">IF(OR(T1655="年末+季度",T1655="季度+动态",T1655="动态"),N1655*(1-$E$5)*IF(L1655+M1655=0,$B$7/($B$7+$B$8),L1655/(L1655+M1655)),L1655)</x:f>
        <x:v>0.9916103654874615</x:v>
      </x:c>
      <x:c r="X1655" s="64" t="n">
        <x:f aca="0">IF(OR(T1655="年末+季度",T1655="季度+动态",T1655="动态"),N1655*(1-$E$5)*IF(L1655+M1655=0,$B$8/($B$7+$B$8),M1655/(L1655+M1655)),M1655)</x:f>
        <x:v>0.1416492974907022</x:v>
      </x:c>
      <x:c r="Y1655" s="64" t="n">
        <x:f aca="0">POWER(1-$H$5,(A1655-A1654)/$H$8)</x:f>
        <x:v>0.9999862671029998</x:v>
      </x:c>
      <x:c r="Z1655" s="64" t="n">
        <x:f aca="0">U1655*Y1655</x:f>
        <x:v>0.16183733766191669</x:v>
      </x:c>
      <x:c r="AA1655" s="64" t="n">
        <x:f aca="0">V1655*Y1655</x:f>
        <x:v>0.13467654056784553</x:v>
      </x:c>
      <x:c r="AB1655" s="64" t="n">
        <x:f aca="0">W1655*Y1655</x:f>
        <x:v>0.991596747804448</x:v>
      </x:c>
      <x:c r="AC1655" s="64" t="n">
        <x:f aca="0">X1655*Y1655</x:f>
        <x:v>0.1416473522354896</x:v>
      </x:c>
      <x:c r="AD1655" s="64" t="n">
        <x:f aca="0">SUM(Z1655:AC1655)</x:f>
        <x:v>1.4297579782696996</x:v>
      </x:c>
      <x:c r="AE1655" s="64" t="n">
        <x:f aca="0">MAX(AE1654,AD1655)</x:f>
        <x:v>1.4453123110204733</x:v>
      </x:c>
      <x:c r="AF1655" s="63" t="n">
        <x:f aca="0">AD1655/AE1655-1</x:f>
        <x:v>-0.010761918121206193</x:v>
      </x:c>
      <x:c r="AG1655" s="63" t="n">
        <x:f aca="0">AD1655/AD1654-1</x:f>
        <x:v>0.0000166903177023503</x:v>
      </x:c>
      <x:c r="AH1655" s="61" t="n">
        <x:f aca="0">IF(OR(T1655="年末+季度",T1655="季度+动态",T1655="季度",T1655="动态"),A1655,AH1654)</x:f>
        <x:v>46203</x:v>
      </x:c>
      <x:c r="AI1655" s="68" t="n">
        <x:f aca="0">YEAR(A1655)</x:f>
        <x:v>2026</x:v>
      </x:c>
      <x:c r="AJ1655" s="68" t="n">
        <x:f aca="0">MONTH(A1655)</x:f>
        <x:v>8</x:v>
      </x:c>
      <x:c r="AK1655" s="66" t="n">
        <x:f aca="0">IF(MONTH(A1655)&lt;&gt;MONTH(A1656),1,0)</x:f>
        <x:v>0</x:v>
      </x:c>
      <x:c r="AL1655" s="64" t="n">
        <x:f aca="0">IF(AK1654,AD1654,AL1654)</x:f>
        <x:v>1.4006230887253275</x:v>
      </x:c>
      <x:c r="AM1655" s="65" t="str">
        <x:f aca="0">IF(AK1655,AD1655/AL1655-1,"")</x:f>
      </x:c>
      <x:c r="AN1655" s="64" t="n">
        <x:f aca="0">IF(AI1655&lt;&gt;AI1654,AD1655,MAX(AN1654,AD1655))</x:f>
        <x:v>1.4453123110204733</x:v>
      </x:c>
      <x:c r="AO1655" s="65" t="n">
        <x:f aca="0">AD1655/AN1655-1</x:f>
        <x:v>-0.010761918121206193</x:v>
      </x:c>
      <x:c r="AP1655" s="69" t="n">
        <x:f aca="0">IFERROR(SUM(Z1655:AC1655)/AD1655,0)</x:f>
        <x:v>1</x:v>
      </x:c>
      <x:c r="AQ1655" s="66" t="b">
        <x:f aca="0">AND(B1655&gt;0,C1655&gt;0,D1655&gt;0,E1655&gt;0)</x:f>
        <x:v>1</x:v>
      </x:c>
    </x:row>
    <x:row r="1656" ht="13.5" hidden="0">
      <x:c r="A1656" s="61" t="n">
        <x:f aca="0">'净值底稿'!A1618</x:f>
        <x:v>46265</x:v>
      </x:c>
      <x:c r="B1656" s="62" t="n">
        <x:f aca="0">'净值底稿'!W1618</x:f>
        <x:v>1.736559401404896</x:v>
      </x:c>
      <x:c r="C1656" s="62" t="n">
        <x:f aca="0">'净值底稿'!T1618</x:f>
        <x:v>2.0341361641381117</x:v>
      </x:c>
      <x:c r="D1656" s="62" t="n">
        <x:f aca="0">'净值底稿'!U1618</x:f>
        <x:v>1.8006</x:v>
      </x:c>
      <x:c r="E1656" s="62" t="n">
        <x:f aca="0">'净值底稿'!V1618</x:f>
        <x:v>3.3302</x:v>
      </x:c>
      <x:c r="F1656" s="63" t="n">
        <x:f aca="0">IFERROR(B1656/B1655-1,0)</x:f>
        <x:v>0.0054941616117600844</x:v>
      </x:c>
      <x:c r="G1656" s="63" t="n">
        <x:f aca="0">IFERROR(C1656/C1655-1,0)</x:f>
        <x:v>0.010989078868952395</x:v>
      </x:c>
      <x:c r="H1656" s="63" t="n">
        <x:f aca="0">IFERROR(D1656/D1655-1,0)</x:f>
        <x:v>0.00027776234653620335</x:v>
      </x:c>
      <x:c r="I1656" s="63" t="n">
        <x:f aca="0">IFERROR(E1656/E1655-1,0)</x:f>
        <x:v>-0.032368665736866586</x:v>
      </x:c>
      <x:c r="J1656" s="64" t="n">
        <x:f aca="0">Z1655*(1+F1656)</x:f>
        <x:v>0.16272649814984824</x:v>
      </x:c>
      <x:c r="K1656" s="64" t="n">
        <x:f aca="0">AA1655*(1+G1656)</x:f>
        <x:v>0.13615651169394324</x:v>
      </x:c>
      <x:c r="L1656" s="64" t="n">
        <x:f aca="0">AB1655*(1+H1656)</x:f>
        <x:v>0.9918721760439357</x:v>
      </x:c>
      <x:c r="M1656" s="64" t="n">
        <x:f aca="0">AC1655*(1+I1656)</x:f>
        <x:v>0.13706241643846684</x:v>
      </x:c>
      <x:c r="N1656" s="64" t="n">
        <x:f aca="0">SUM(J1656:M1656)</x:f>
        <x:v>1.4278176023261941</x:v>
      </x:c>
      <x:c r="O1656" s="65" t="n">
        <x:f aca="0">IFERROR((J1656+K1656)/N1656,0)</x:f>
        <x:v>0.20932856504700081</x:v>
      </x:c>
      <x:c r="P1656" s="66" t="b">
        <x:f aca="0">FALSE()</x:f>
        <x:v>0</x:v>
      </x:c>
      <x:c r="Q1656" s="66" t="b">
        <x:f aca="0">FALSE()</x:f>
        <x:v>0</x:v>
      </x:c>
      <x:c r="R1656" s="66" t="b">
        <x:f aca="0">OR(O1656&gt;$E$7,O1656&lt;$E$6)</x:f>
        <x:v>0</x:v>
      </x:c>
      <x:c r="S1656" s="66" t="b">
        <x:f aca="0">AND(OR(P1656,Q1656,R1656),A1656-AH1655&gt;$E$8)</x:f>
        <x:v>0</x:v>
      </x:c>
      <x:c r="T1656" s="67" t="str">
        <x:f aca="0">IF(NOT(OR(P1656,Q1656,R1656)),"不调",IF(NOT(S1656),"间隔规则跳过",IF(P1656,"年末+季度",IF(AND(Q1656,R1656),"季度+动态",IF(Q1656,"季度","动态")))))</x:f>
        <x:v>不调</x:v>
      </x:c>
      <x:c r="U1656" s="64" t="n">
        <x:f aca="0">IF(OR(T1656="年末+季度",T1656="季度+动态"),N1656*$E$5/2,IF(T1656="季度",(J1656+K1656)/2,IF(T1656="动态",N1656*$E$5*IF(J1656+K1656=0,0.5,J1656/(J1656+K1656)),J1656)))</x:f>
        <x:v>0.16272649814984824</x:v>
      </x:c>
      <x:c r="V1656" s="64" t="n">
        <x:f aca="0">IF(OR(T1656="年末+季度",T1656="季度+动态"),N1656*$E$5/2,IF(T1656="季度",(J1656+K1656)/2,IF(T1656="动态",N1656*$E$5*IF(J1656+K1656=0,0.5,K1656/(J1656+K1656)),K1656)))</x:f>
        <x:v>0.13615651169394324</x:v>
      </x:c>
      <x:c r="W1656" s="64" t="n">
        <x:f aca="0">IF(OR(T1656="年末+季度",T1656="季度+动态",T1656="动态"),N1656*(1-$E$5)*IF(L1656+M1656=0,$B$7/($B$7+$B$8),L1656/(L1656+M1656)),L1656)</x:f>
        <x:v>0.9918721760439357</x:v>
      </x:c>
      <x:c r="X1656" s="64" t="n">
        <x:f aca="0">IF(OR(T1656="年末+季度",T1656="季度+动态",T1656="动态"),N1656*(1-$E$5)*IF(L1656+M1656=0,$B$8/($B$7+$B$8),M1656/(L1656+M1656)),M1656)</x:f>
        <x:v>0.13706241643846684</x:v>
      </x:c>
      <x:c r="Y1656" s="64" t="n">
        <x:f aca="0">POWER(1-$H$5,(A1656-A1655)/$H$8)</x:f>
        <x:v>0.9999588018747739</x:v>
      </x:c>
      <x:c r="Z1656" s="64" t="n">
        <x:f aca="0">U1656*Y1656</x:f>
        <x:v>0.16271979412319987</x:v>
      </x:c>
      <x:c r="AA1656" s="64" t="n">
        <x:f aca="0">V1656*Y1656</x:f>
        <x:v>0.13615090230092414</x:v>
      </x:c>
      <x:c r="AB1656" s="64" t="n">
        <x:f aca="0">W1656*Y1656</x:f>
        <x:v>0.9918313127698188</x:v>
      </x:c>
      <x:c r="AC1656" s="64" t="n">
        <x:f aca="0">X1656*Y1656</x:f>
        <x:v>0.13705676972387063</x:v>
      </x:c>
      <x:c r="AD1656" s="64" t="n">
        <x:f aca="0">SUM(Z1656:AC1656)</x:f>
        <x:v>1.4277587789178137</x:v>
      </x:c>
      <x:c r="AE1656" s="64" t="n">
        <x:f aca="0">MAX(AE1655,AD1656)</x:f>
        <x:v>1.4453123110204733</x:v>
      </x:c>
      <x:c r="AF1656" s="63" t="n">
        <x:f aca="0">AD1656/AE1656-1</x:f>
        <x:v>-0.012145148123913652</x:v>
      </x:c>
      <x:c r="AG1656" s="63" t="n">
        <x:f aca="0">AD1656/AD1655-1</x:f>
        <x:v>-0.0013982781577518422</x:v>
      </x:c>
      <x:c r="AH1656" s="61" t="n">
        <x:f aca="0">IF(OR(T1656="年末+季度",T1656="季度+动态",T1656="季度",T1656="动态"),A1656,AH1655)</x:f>
        <x:v>46203</x:v>
      </x:c>
      <x:c r="AI1656" s="68" t="n">
        <x:f aca="0">YEAR(A1656)</x:f>
        <x:v>2026</x:v>
      </x:c>
      <x:c r="AJ1656" s="68" t="n">
        <x:f aca="0">MONTH(A1656)</x:f>
        <x:v>8</x:v>
      </x:c>
      <x:c r="AK1656" s="66" t="n">
        <x:v>1</x:v>
      </x:c>
      <x:c r="AL1656" s="64" t="n">
        <x:f aca="0">IF(AK1655,AD1655,AL1655)</x:f>
        <x:v>1.4006230887253275</x:v>
      </x:c>
      <x:c r="AM1656" s="65" t="n">
        <x:f aca="0">IF(AK1656,AD1656/AL1656-1,"")</x:f>
        <x:v>0.019374013188074635</x:v>
      </x:c>
      <x:c r="AN1656" s="64" t="n">
        <x:f aca="0">IF(AI1656&lt;&gt;AI1655,AD1656,MAX(AN1655,AD1656))</x:f>
        <x:v>1.4453123110204733</x:v>
      </x:c>
      <x:c r="AO1656" s="65" t="n">
        <x:f aca="0">AD1656/AN1656-1</x:f>
        <x:v>-0.012145148123913652</x:v>
      </x:c>
      <x:c r="AP1656" s="69" t="n">
        <x:f aca="0">IFERROR(SUM(Z1656:AC1656)/AD1656,0)</x:f>
        <x:v>1</x:v>
      </x:c>
      <x:c r="AQ1656" s="66" t="b">
        <x:f aca="0">AND(B1656&gt;0,C1656&gt;0,D1656&gt;0,E1656&gt;0)</x:f>
        <x:v>1</x:v>
      </x:c>
    </x:row>
  </x:sheetData>
  <x:mergeCells>
    <x:mergeCell ref="A1:U1"/>
    <x:mergeCell ref="A2:U2"/>
    <x:mergeCell ref="A4:B4"/>
    <x:mergeCell ref="D4:E4"/>
    <x:mergeCell ref="G4:H4"/>
    <x:mergeCell ref="J4:U4"/>
    <x:mergeCell ref="N5:U8"/>
    <x:mergeCell ref="A10:U10"/>
    <x:mergeCell ref="J12:K12"/>
    <x:mergeCell ref="J19:K19"/>
    <x:mergeCell ref="B25:K25"/>
    <x:mergeCell ref="A27:P27"/>
    <x:mergeCell ref="A39:AQ39"/>
    <x:mergeCell ref="A40:AQ40"/>
    <x:mergeCell ref="N12:P12"/>
    <x:mergeCell ref="N19:P20"/>
  </x:mergeCells>
  <x:conditionalFormatting sqref="B29:M35">
    <x:cfRule type="colorScale" priority="2">
      <x:colorScale>
        <x:cfvo type="min" val="0"/>
        <x:cfvo type="percentile" val="50"/>
        <x:cfvo type="max" val="0"/>
        <x:color rgb="FF63BE7B"/>
        <x:color rgb="FFFCFCFF"/>
        <x:color rgb="FFF8696B"/>
      </x:colorScale>
    </x:cfRule>
  </x:conditionalFormatting>
  <x:conditionalFormatting sqref="K8:K8">
    <x:cfRule type="containsText" dxfId="0" priority="3" aboveAverage="0" percent="0" bottom="0" operator="containsText" text="OK" rank="0" equalAverage="0">
      <x:formula>NOT(ISERROR(SEARCH("OK",K8)))</x:formula>
    </x:cfRule>
    <x:cfRule type="containsText" dxfId="1" priority="4" aboveAverage="0" percent="0" bottom="0" operator="containsText" text="检查" rank="0" equalAverage="0">
      <x:formula>NOT(ISERROR(SEARCH("检查",K8)))</x:formula>
    </x:cfRule>
  </x:conditionalFormatting>
  <x:conditionalFormatting sqref="A42:AQ1656">
    <x:cfRule type="expression" dxfId="2" priority="5" aboveAverage="0" percent="0" bottom="0" rank="0" equalAverage="0">
      <x:formula>MOD(ROW(),2)=0</x:formula>
    </x:cfRule>
  </x:conditionalFormatting>
  <x:conditionalFormatting sqref="T42:T1656">
    <x:cfRule type="containsText" dxfId="3" priority="6" aboveAverage="0" percent="0" bottom="0" operator="containsText" text="动态" rank="0" equalAverage="0">
      <x:formula>NOT(ISERROR(SEARCH("动态",T42)))</x:formula>
    </x:cfRule>
    <x:cfRule type="containsText" dxfId="4" priority="7" aboveAverage="0" percent="0" bottom="0" operator="containsText" text="季度" rank="0" equalAverage="0">
      <x:formula>NOT(ISERROR(SEARCH("季度",T42)))</x:formula>
    </x:cfRule>
    <x:cfRule type="containsText" dxfId="5" priority="8" aboveAverage="0" percent="0" bottom="0" operator="containsText" text="跳过" rank="0" equalAverage="0">
      <x:formula>NOT(ISERROR(SEARCH("跳过",T42)))</x:formula>
    </x:cfRule>
  </x:conditionalFormatting>
  <x:conditionalFormatting sqref="P18:P18">
    <x:cfRule type="containsText" dxfId="6" priority="9" operator="containsText" text="OK"/>
    <x:cfRule type="containsText" dxfId="7" priority="10" operator="containsText" text="100%"/>
  </x:conditionalFormatting>
  <x:dataValidations count="7">
    <x:dataValidation type="decimal" errorStyle="stop" operator="between" allowBlank="0" showDropDown="0" showInputMessage="0" showErrorMessage="0" sqref="B5:B8 E5:E7">
      <x:formula1>0</x:formula1>
      <x:formula2>1</x:formula2>
    </x:dataValidation>
    <x:dataValidation type="whole" errorStyle="stop" operator="between" allowBlank="0" showDropDown="0" showInputMessage="0" showErrorMessage="0" sqref="E8">
      <x:formula1>0</x:formula1>
      <x:formula2>365</x:formula2>
    </x:dataValidation>
    <x:dataValidation type="decimal" errorStyle="stop" operator="between" allowBlank="0" showDropDown="0" showInputMessage="0" showErrorMessage="0" sqref="H5">
      <x:formula1>0</x:formula1>
      <x:formula2>0.2</x:formula2>
    </x:dataValidation>
    <x:dataValidation type="whole" errorStyle="stop" operator="between" allowBlank="0" showDropDown="0" showInputMessage="0" showErrorMessage="0" sqref="H6">
      <x:formula1>1</x:formula1>
      <x:formula2>366</x:formula2>
    </x:dataValidation>
    <x:dataValidation type="decimal" errorStyle="stop" operator="between" allowBlank="0" showDropDown="0" showInputMessage="0" showErrorMessage="0" sqref="H7">
      <x:formula1>-0.2</x:formula1>
      <x:formula2>0.5</x:formula2>
    </x:dataValidation>
    <x:dataValidation type="whole" errorStyle="stop" operator="between" allowBlank="0" showDropDown="0" showInputMessage="0" showErrorMessage="0" sqref="H8">
      <x:formula1>300</x:formula1>
      <x:formula2>366</x:formula2>
    </x:dataValidation>
    <x:dataValidation type="decimal" operator="between" sqref="O13:O17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f05b9449a7174b8d"/>
</x:worksheet>
</file>